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ables/table1.xml" ContentType="application/vnd.openxmlformats-officedocument.spreadsheetml.table+xml"/>
  <Override PartName="/xl/comments5.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matehf.sharepoint.com/sites/matarstund-eldhus/Shared Documents/Matarstund Eldhús/Matseðlar/"/>
    </mc:Choice>
  </mc:AlternateContent>
  <xr:revisionPtr revIDLastSave="2745921" documentId="8_{9058C769-37DB-4D75-B77A-5C1D47EA4B73}" xr6:coauthVersionLast="47" xr6:coauthVersionMax="47" xr10:uidLastSave="{4FD22526-6C06-4C4C-A60E-CB5AF402F6A1}"/>
  <bookViews>
    <workbookView xWindow="-108" yWindow="-108" windowWidth="23256" windowHeight="13896" tabRatio="500" firstSheet="8" activeTab="8" xr2:uid="{00000000-000D-0000-FFFF-FFFF00000000}"/>
  </bookViews>
  <sheets>
    <sheet name="Fjöldi núna" sheetId="41" r:id="rId1"/>
    <sheet name="Vöruskrá" sheetId="1" r:id="rId2"/>
    <sheet name="Réttabanki" sheetId="2" r:id="rId3"/>
    <sheet name="Grunnmatseðill" sheetId="3" r:id="rId4"/>
    <sheet name="Ofnæmismatseðill" sheetId="22" r:id="rId5"/>
    <sheet name="Ofnæmismatseðill meðlæti" sheetId="23" r:id="rId6"/>
    <sheet name="Ofnæmismatseðill síðdegi" sheetId="7" r:id="rId7"/>
    <sheet name="Nemendaskrá — Grunnskólar" sheetId="16" r:id="rId8"/>
    <sheet name="Nemendaskrá — Leikskólar" sheetId="15" r:id="rId9"/>
    <sheet name="Skólalisti" sheetId="12" r:id="rId10"/>
    <sheet name="Skóladeildarlisti" sheetId="5" r:id="rId11"/>
    <sheet name="Skólatímabil" sheetId="11" r:id="rId12"/>
    <sheet name="Uppbrotsdagar" sheetId="26" r:id="rId13"/>
    <sheet name="Uppbrotsvalmöguleikar" sheetId="27" r:id="rId14"/>
    <sheet name="Ofnæmisvaldalisti" sheetId="6" r:id="rId15"/>
    <sheet name="Leiðbeiningar" sheetId="13" r:id="rId16"/>
    <sheet name="Lykillisti" sheetId="14" r:id="rId17"/>
    <sheet name="Ofnæmisgögn" sheetId="17" state="hidden" r:id="rId18"/>
    <sheet name="Ofnæmisgögn síðdegi" sheetId="18" state="hidden" r:id="rId19"/>
    <sheet name="Réttayfirlit" sheetId="19" r:id="rId20"/>
    <sheet name="Matseðill_yfirsýn" sheetId="44" r:id="rId21"/>
    <sheet name="Pöntunarblað skólar" sheetId="21" r:id="rId22"/>
    <sheet name="Hressing" sheetId="25" r:id="rId23"/>
    <sheet name="Hráefnaskrá" sheetId="20" r:id="rId24"/>
    <sheet name="Matseðill Í-Mat" sheetId="28" r:id="rId25"/>
    <sheet name="Matseðill útsending" sheetId="45" r:id="rId26"/>
    <sheet name="Ofnæmisgögn meðlæti" sheetId="24" state="hidden" r:id="rId27"/>
    <sheet name="Grænmetisgreining" sheetId="29" r:id="rId28"/>
    <sheet name="Zebra" sheetId="30" r:id="rId29"/>
    <sheet name="Zebra Sérfæði" sheetId="31" r:id="rId30"/>
    <sheet name="Fjöldagögn" sheetId="34" state="hidden" r:id="rId31"/>
    <sheet name="Fjöldagögn framtíð" sheetId="36" state="hidden" r:id="rId32"/>
    <sheet name="Magnviðmið" sheetId="37" r:id="rId33"/>
    <sheet name="Fjöldatölur" sheetId="33" r:id="rId34"/>
    <sheet name="Fjöldatölur beiðnir" sheetId="35" r:id="rId35"/>
    <sheet name="Fjöldasaga" sheetId="38" r:id="rId36"/>
    <sheet name="Ávaxtaáskrift" sheetId="39" r:id="rId37"/>
    <sheet name="Síðdegishressing" sheetId="42" r:id="rId38"/>
    <sheet name="Ávaxtagögn" sheetId="40" state="hidden" r:id="rId39"/>
    <sheet name="Siddegishressinggogn" sheetId="43" state="hidden" r:id="rId40"/>
  </sheets>
  <definedNames>
    <definedName name="_xlnm._FilterDatabase" localSheetId="36" hidden="1">Ávaxtaáskrift!$A$1:$F$1</definedName>
    <definedName name="_xlnm._FilterDatabase" localSheetId="22" hidden="1">Hressing!$A$2:$J$48</definedName>
    <definedName name="_xlnm._FilterDatabase" localSheetId="7" hidden="1">'Nemendaskrá — Grunnskólar'!$A$1:$BS$292</definedName>
    <definedName name="_xlnm._FilterDatabase" localSheetId="8" hidden="1">'Nemendaskrá — Leikskólar'!$A$1:$BR$149</definedName>
    <definedName name="_xlnm._FilterDatabase" localSheetId="1" hidden="1">Vöruskrá!$A$2:$S$353</definedName>
    <definedName name="_xlnm._FilterDatabase" localSheetId="29" hidden="1">'Zebra Sérfæði'!$A$1:$J$1</definedName>
    <definedName name="Álfaberg">Skóladeildarlisti!$B$10:$G$10</definedName>
    <definedName name="Álfakot">Skóladeildarlisti!#REF!</definedName>
    <definedName name="Arnarberg">Skóladeildarlisti!$B$11:$F$11</definedName>
    <definedName name="Bjarkalundur">Skóladeildarlisti!$B$12:$C$12</definedName>
    <definedName name="Engidalsskóli">Skóladeildarlisti!$B$2:$M$2</definedName>
    <definedName name="Hlíðarberg">Skóladeildarlisti!$B$13:$E$13</definedName>
    <definedName name="Holtasel">Skóladeildarlisti!#REF!</definedName>
    <definedName name="Hörðuvellir">Skóladeildarlisti!$B$14:$E$14</definedName>
    <definedName name="Hraunkot">Skóladeildarlisti!#REF!</definedName>
    <definedName name="Hraunsel">Skóladeildarlisti!#REF!</definedName>
    <definedName name="Hraunvallaskóli">Skóladeildarlisti!$B$3:$P$3</definedName>
    <definedName name="Hvaleyrarskóli">Skóladeildarlisti!$B$4:$P$4</definedName>
    <definedName name="Krakkaberg">Skóladeildarlisti!#REF!</definedName>
    <definedName name="Lækjarsel">Skóladeildarlisti!#REF!</definedName>
    <definedName name="Lækjarskóli">Skóladeildarlisti!$B$5:$P$5</definedName>
    <definedName name="Leikskólinn_við_Hraunvallaskóla">Skóladeildarlisti!$B$15:$F$15</definedName>
    <definedName name="Leikskólinn_við_Skarðshlíðarskó">Skóladeildarlisti!$B$16:$F$16</definedName>
    <definedName name="Öldutúnsskóli">Skóladeildarlisti!$B$6:$P$6</definedName>
    <definedName name="Selið">Skóladeildarlisti!#REF!</definedName>
    <definedName name="Setbergsskóli">Skóladeildarlisti!$B$7:$P$7</definedName>
    <definedName name="Skarðshlíðarskóli">Skóladeildarlisti!$B$8:$P$8</definedName>
    <definedName name="Skarðssel">Skóladeildarlisti!#REF!</definedName>
    <definedName name="Smáralundur">Skóladeildarlisti!$B$17:$F$17</definedName>
    <definedName name="Stekkjarás">Skóladeildarlisti!$B$18:$I$18</definedName>
    <definedName name="Tjarnarás">Skóladeildarlisti!$B$19:$F$19</definedName>
    <definedName name="Vesturkot">Skóladeildarlisti!$B$20:$F$20</definedName>
    <definedName name="Víðistaðaskóli">Skóladeildarlisti!$B$9:$P$9</definedName>
    <definedName name="Víðivellir">Skóladeildarlisti!$B$21:$D$21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175" i="21" l="1"/>
  <c r="O175" i="21"/>
  <c r="K175" i="21"/>
  <c r="B175" i="21"/>
  <c r="AG769" i="3"/>
  <c r="AF769" i="3"/>
  <c r="AH769" i="3" s="1"/>
  <c r="AI769" i="3" s="1"/>
  <c r="J769" i="3"/>
  <c r="AG768" i="3"/>
  <c r="AF768" i="3"/>
  <c r="AH768" i="3" s="1"/>
  <c r="AI768" i="3" s="1"/>
  <c r="J768" i="3"/>
  <c r="AG767" i="3"/>
  <c r="AF767" i="3"/>
  <c r="AH767" i="3" s="1"/>
  <c r="AI767" i="3" s="1"/>
  <c r="J767" i="3"/>
  <c r="R200" i="21"/>
  <c r="R199" i="21"/>
  <c r="R198" i="21"/>
  <c r="R197" i="21"/>
  <c r="R196" i="21"/>
  <c r="R195" i="21"/>
  <c r="R194" i="21"/>
  <c r="R193" i="21"/>
  <c r="R192" i="21"/>
  <c r="R191" i="21"/>
  <c r="R190" i="21"/>
  <c r="R189" i="21"/>
  <c r="R188" i="21"/>
  <c r="R187" i="21"/>
  <c r="R186" i="21"/>
  <c r="R185" i="21"/>
  <c r="R184" i="21"/>
  <c r="R183" i="21"/>
  <c r="R182" i="21"/>
  <c r="R181" i="21"/>
  <c r="R180" i="21"/>
  <c r="R179" i="21"/>
  <c r="R178" i="21"/>
  <c r="R177" i="21"/>
  <c r="R176" i="21"/>
  <c r="R174" i="21"/>
  <c r="R173" i="21"/>
  <c r="R172" i="21"/>
  <c r="R171" i="21"/>
  <c r="R170" i="21"/>
  <c r="R169" i="21"/>
  <c r="R168" i="21"/>
  <c r="R167" i="21"/>
  <c r="R166" i="21"/>
  <c r="R165" i="21"/>
  <c r="R164" i="21"/>
  <c r="R163" i="21"/>
  <c r="R162" i="21"/>
  <c r="R161" i="21"/>
  <c r="R160" i="21"/>
  <c r="R159" i="21"/>
  <c r="R158" i="21"/>
  <c r="R157" i="21"/>
  <c r="R156" i="21"/>
  <c r="R155" i="21"/>
  <c r="R154" i="21"/>
  <c r="R153" i="21"/>
  <c r="R152" i="21"/>
  <c r="R151" i="21"/>
  <c r="R150" i="21"/>
  <c r="R149" i="21"/>
  <c r="R148" i="21"/>
  <c r="O192" i="21"/>
  <c r="K192" i="21"/>
  <c r="B192" i="21"/>
  <c r="C82" i="44"/>
  <c r="J673" i="3"/>
  <c r="AF673" i="3"/>
  <c r="AG673" i="3"/>
  <c r="AH673" i="3"/>
  <c r="AI673" i="3"/>
  <c r="AE9" i="3"/>
  <c r="AE8"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s="1"/>
  <c r="AJ102" i="3" s="1"/>
  <c r="AJ103" i="3" s="1"/>
  <c r="AJ104" i="3" s="1"/>
  <c r="AJ105" i="3" s="1"/>
  <c r="AJ106" i="3" s="1"/>
  <c r="AJ107" i="3" s="1"/>
  <c r="AJ108" i="3" s="1"/>
  <c r="AJ109" i="3" s="1"/>
  <c r="AJ110" i="3" s="1"/>
  <c r="AJ111" i="3" s="1"/>
  <c r="AJ112" i="3" s="1"/>
  <c r="AJ113" i="3" s="1"/>
  <c r="AJ114" i="3" s="1"/>
  <c r="AJ115" i="3" s="1"/>
  <c r="AJ116" i="3" s="1"/>
  <c r="AJ117" i="3" s="1"/>
  <c r="AJ118" i="3"/>
  <c r="AJ119" i="3"/>
  <c r="AJ120" i="3"/>
  <c r="AJ121" i="3" s="1"/>
  <c r="AJ122" i="3" s="1"/>
  <c r="AJ123" i="3" s="1"/>
  <c r="AJ124" i="3" s="1"/>
  <c r="AJ125" i="3" s="1"/>
  <c r="AJ126" i="3" s="1"/>
  <c r="AJ127" i="3" s="1"/>
  <c r="AJ128" i="3" s="1"/>
  <c r="AJ129" i="3" s="1"/>
  <c r="AJ130" i="3" s="1"/>
  <c r="AJ131" i="3" s="1"/>
  <c r="AJ132" i="3" s="1"/>
  <c r="AJ133" i="3" s="1"/>
  <c r="AJ134" i="3" s="1"/>
  <c r="AJ135" i="3" s="1"/>
  <c r="AJ136" i="3" s="1"/>
  <c r="AJ137" i="3" s="1"/>
  <c r="AJ138" i="3" s="1"/>
  <c r="AJ139" i="3" s="1"/>
  <c r="AJ140" i="3" s="1"/>
  <c r="AJ141" i="3" s="1"/>
  <c r="AJ142" i="3" s="1"/>
  <c r="AJ143" i="3" s="1"/>
  <c r="AJ144" i="3" s="1"/>
  <c r="AJ145" i="3" s="1"/>
  <c r="AJ146" i="3"/>
  <c r="AJ147" i="3" s="1"/>
  <c r="AJ148" i="3" s="1"/>
  <c r="AJ149" i="3" s="1"/>
  <c r="AJ150" i="3" s="1"/>
  <c r="AJ151" i="3" s="1"/>
  <c r="AJ152" i="3" s="1"/>
  <c r="AJ153" i="3" s="1"/>
  <c r="AJ154" i="3" s="1"/>
  <c r="AJ155" i="3" s="1"/>
  <c r="AJ156" i="3" s="1"/>
  <c r="AJ157" i="3" s="1"/>
  <c r="AJ158" i="3" s="1"/>
  <c r="AJ159" i="3" s="1"/>
  <c r="AJ160" i="3" s="1"/>
  <c r="AJ161" i="3" s="1"/>
  <c r="AJ162" i="3" s="1"/>
  <c r="AJ163" i="3" s="1"/>
  <c r="AJ164" i="3" s="1"/>
  <c r="AJ165" i="3" s="1"/>
  <c r="AJ166" i="3" s="1"/>
  <c r="AJ167" i="3" s="1"/>
  <c r="AJ168" i="3" s="1"/>
  <c r="AJ169" i="3" s="1"/>
  <c r="AJ170" i="3" s="1"/>
  <c r="AJ171" i="3" s="1"/>
  <c r="AJ172" i="3" s="1"/>
  <c r="AJ173" i="3" s="1"/>
  <c r="AJ174" i="3" s="1"/>
  <c r="AJ175" i="3" s="1"/>
  <c r="AJ176" i="3"/>
  <c r="AJ177" i="3" s="1"/>
  <c r="AJ178" i="3" s="1"/>
  <c r="AJ179" i="3" s="1"/>
  <c r="AJ180" i="3" s="1"/>
  <c r="AJ181" i="3" s="1"/>
  <c r="AJ182" i="3" s="1"/>
  <c r="AJ183" i="3" s="1"/>
  <c r="AJ184" i="3" s="1"/>
  <c r="AJ185" i="3" s="1"/>
  <c r="AJ186" i="3" s="1"/>
  <c r="AJ187" i="3" s="1"/>
  <c r="AJ188" i="3" s="1"/>
  <c r="AJ189" i="3" s="1"/>
  <c r="AJ190" i="3" s="1"/>
  <c r="AJ191" i="3" s="1"/>
  <c r="AJ192" i="3" s="1"/>
  <c r="AJ193" i="3" s="1"/>
  <c r="AJ194" i="3" s="1"/>
  <c r="AJ195" i="3" s="1"/>
  <c r="AJ196" i="3" s="1"/>
  <c r="AJ197" i="3" s="1"/>
  <c r="AJ198" i="3" s="1"/>
  <c r="AJ199" i="3" s="1"/>
  <c r="AJ200" i="3" s="1"/>
  <c r="AJ201" i="3" s="1"/>
  <c r="AJ202" i="3" s="1"/>
  <c r="AJ203" i="3" s="1"/>
  <c r="AJ204" i="3" s="1"/>
  <c r="AJ205" i="3" s="1"/>
  <c r="AJ206" i="3" s="1"/>
  <c r="AJ207" i="3" s="1"/>
  <c r="AJ208" i="3" s="1"/>
  <c r="AJ209" i="3" s="1"/>
  <c r="AJ210" i="3" s="1"/>
  <c r="AJ211" i="3" s="1"/>
  <c r="AJ212" i="3" s="1"/>
  <c r="AJ213" i="3"/>
  <c r="AJ214" i="3" s="1"/>
  <c r="AJ215" i="3" s="1"/>
  <c r="AJ216" i="3" s="1"/>
  <c r="AJ217" i="3" s="1"/>
  <c r="AJ218" i="3" s="1"/>
  <c r="AJ219" i="3" s="1"/>
  <c r="AJ220" i="3" s="1"/>
  <c r="AJ221" i="3" s="1"/>
  <c r="AJ222" i="3" s="1"/>
  <c r="AJ223" i="3" s="1"/>
  <c r="AJ224" i="3" s="1"/>
  <c r="AJ225" i="3" s="1"/>
  <c r="AJ226" i="3" s="1"/>
  <c r="AJ227" i="3" s="1"/>
  <c r="AJ228" i="3" s="1"/>
  <c r="AJ229" i="3" s="1"/>
  <c r="AJ230" i="3" s="1"/>
  <c r="AJ231" i="3" s="1"/>
  <c r="AJ232" i="3" s="1"/>
  <c r="AJ233" i="3" s="1"/>
  <c r="AJ234" i="3" s="1"/>
  <c r="AJ235" i="3" s="1"/>
  <c r="AJ236" i="3" s="1"/>
  <c r="AJ237" i="3" s="1"/>
  <c r="AJ238" i="3" s="1"/>
  <c r="AJ239" i="3" s="1"/>
  <c r="AJ240" i="3" s="1"/>
  <c r="AJ241" i="3" s="1"/>
  <c r="AJ242" i="3" s="1"/>
  <c r="AJ243" i="3" s="1"/>
  <c r="AJ244" i="3" s="1"/>
  <c r="AJ245" i="3" s="1"/>
  <c r="AJ246" i="3" s="1"/>
  <c r="AJ247" i="3" s="1"/>
  <c r="AJ248" i="3" s="1"/>
  <c r="AJ249" i="3" s="1"/>
  <c r="AJ250" i="3" s="1"/>
  <c r="AJ251" i="3" s="1"/>
  <c r="AJ252" i="3" s="1"/>
  <c r="AJ253" i="3" s="1"/>
  <c r="AJ254" i="3" s="1"/>
  <c r="AJ255" i="3"/>
  <c r="AJ256" i="3" s="1"/>
  <c r="AJ257" i="3" s="1"/>
  <c r="AJ258" i="3" s="1"/>
  <c r="AJ259" i="3" s="1"/>
  <c r="AJ260" i="3" s="1"/>
  <c r="AJ261" i="3" s="1"/>
  <c r="AJ262" i="3" s="1"/>
  <c r="AJ263" i="3" s="1"/>
  <c r="AJ264" i="3" s="1"/>
  <c r="AJ265" i="3" s="1"/>
  <c r="AJ266" i="3" s="1"/>
  <c r="AJ267" i="3" s="1"/>
  <c r="AJ268" i="3" s="1"/>
  <c r="AJ269" i="3" s="1"/>
  <c r="AJ270" i="3" s="1"/>
  <c r="AJ271" i="3" s="1"/>
  <c r="AJ272" i="3" s="1"/>
  <c r="AJ273" i="3" s="1"/>
  <c r="AJ274" i="3" s="1"/>
  <c r="AJ275" i="3" s="1"/>
  <c r="AJ276" i="3" s="1"/>
  <c r="AJ277" i="3" s="1"/>
  <c r="AJ278" i="3" s="1"/>
  <c r="AJ279" i="3" s="1"/>
  <c r="AJ280" i="3" s="1"/>
  <c r="AJ281" i="3" s="1"/>
  <c r="AJ282" i="3" s="1"/>
  <c r="AJ283" i="3" s="1"/>
  <c r="AJ284" i="3" s="1"/>
  <c r="AJ285" i="3" s="1"/>
  <c r="AJ286" i="3" s="1"/>
  <c r="AJ287" i="3" s="1"/>
  <c r="AJ288" i="3" s="1"/>
  <c r="AJ289" i="3" s="1"/>
  <c r="AJ290" i="3" s="1"/>
  <c r="AJ291" i="3"/>
  <c r="AJ292" i="3" s="1"/>
  <c r="AJ293" i="3" s="1"/>
  <c r="AJ294" i="3" s="1"/>
  <c r="AJ295" i="3" s="1"/>
  <c r="AJ296" i="3" s="1"/>
  <c r="AJ297" i="3" s="1"/>
  <c r="AJ298" i="3" s="1"/>
  <c r="AJ299" i="3" s="1"/>
  <c r="AJ300" i="3" s="1"/>
  <c r="AJ301" i="3" s="1"/>
  <c r="AJ302" i="3" s="1"/>
  <c r="AJ303" i="3" s="1"/>
  <c r="AJ304" i="3" s="1"/>
  <c r="AJ305" i="3" s="1"/>
  <c r="AJ306" i="3" s="1"/>
  <c r="AJ307" i="3" s="1"/>
  <c r="AJ308" i="3" s="1"/>
  <c r="AJ309" i="3" s="1"/>
  <c r="AJ310" i="3" s="1"/>
  <c r="AJ311" i="3" s="1"/>
  <c r="AJ312" i="3" s="1"/>
  <c r="AJ313" i="3" s="1"/>
  <c r="AJ314" i="3" s="1"/>
  <c r="AJ315" i="3" s="1"/>
  <c r="AJ316" i="3" s="1"/>
  <c r="AJ317" i="3" s="1"/>
  <c r="AJ318" i="3" s="1"/>
  <c r="AJ319" i="3" s="1"/>
  <c r="AJ320" i="3" s="1"/>
  <c r="AJ321" i="3"/>
  <c r="AJ322" i="3" s="1"/>
  <c r="AJ323" i="3" s="1"/>
  <c r="AJ324" i="3" s="1"/>
  <c r="AJ325" i="3" s="1"/>
  <c r="AJ326" i="3" s="1"/>
  <c r="AJ327" i="3" s="1"/>
  <c r="AJ328" i="3" s="1"/>
  <c r="AJ329" i="3" s="1"/>
  <c r="AJ330" i="3" s="1"/>
  <c r="AJ331" i="3" s="1"/>
  <c r="AJ332" i="3" s="1"/>
  <c r="AJ333" i="3" s="1"/>
  <c r="AJ334" i="3" s="1"/>
  <c r="AJ335" i="3" s="1"/>
  <c r="AJ336" i="3" s="1"/>
  <c r="AJ337" i="3" s="1"/>
  <c r="AJ338" i="3" s="1"/>
  <c r="AJ339" i="3" s="1"/>
  <c r="AJ340" i="3" s="1"/>
  <c r="AJ341" i="3" s="1"/>
  <c r="AJ342" i="3" s="1"/>
  <c r="AJ343" i="3" s="1"/>
  <c r="AJ344" i="3"/>
  <c r="AJ345" i="3"/>
  <c r="AJ346" i="3"/>
  <c r="AJ347" i="3" s="1"/>
  <c r="AJ348" i="3" s="1"/>
  <c r="AJ349" i="3" s="1"/>
  <c r="AJ350" i="3" s="1"/>
  <c r="AJ351" i="3" s="1"/>
  <c r="AJ352" i="3" s="1"/>
  <c r="AJ353" i="3" s="1"/>
  <c r="AJ354" i="3" s="1"/>
  <c r="AJ355" i="3" s="1"/>
  <c r="AJ356" i="3" s="1"/>
  <c r="AJ357" i="3" s="1"/>
  <c r="AJ358" i="3" s="1"/>
  <c r="AJ359" i="3" s="1"/>
  <c r="AJ360" i="3" s="1"/>
  <c r="AJ361" i="3" s="1"/>
  <c r="AJ362" i="3" s="1"/>
  <c r="AJ363" i="3" s="1"/>
  <c r="AJ364" i="3" s="1"/>
  <c r="AJ365" i="3" s="1"/>
  <c r="AJ366" i="3" s="1"/>
  <c r="AJ367" i="3" s="1"/>
  <c r="AJ368" i="3" s="1"/>
  <c r="AJ369" i="3" s="1"/>
  <c r="AJ370" i="3" s="1"/>
  <c r="AJ371" i="3" s="1"/>
  <c r="AJ372" i="3" s="1"/>
  <c r="AJ373" i="3" s="1"/>
  <c r="AJ374" i="3" s="1"/>
  <c r="AJ375" i="3" s="1"/>
  <c r="AJ376" i="3" s="1"/>
  <c r="AJ377" i="3"/>
  <c r="AJ378" i="3" s="1"/>
  <c r="AJ379" i="3" s="1"/>
  <c r="AJ380" i="3" s="1"/>
  <c r="AJ381" i="3" s="1"/>
  <c r="AJ382" i="3" s="1"/>
  <c r="AJ383" i="3" s="1"/>
  <c r="AJ384" i="3" s="1"/>
  <c r="AJ385" i="3" s="1"/>
  <c r="AJ386" i="3" s="1"/>
  <c r="AJ387" i="3" s="1"/>
  <c r="AJ388" i="3" s="1"/>
  <c r="AJ389" i="3" s="1"/>
  <c r="AJ390" i="3" s="1"/>
  <c r="AJ391" i="3" s="1"/>
  <c r="AJ392" i="3" s="1"/>
  <c r="AJ393" i="3" s="1"/>
  <c r="AJ394" i="3" s="1"/>
  <c r="AJ395" i="3" s="1"/>
  <c r="AJ396" i="3" s="1"/>
  <c r="AJ397" i="3" s="1"/>
  <c r="AJ398" i="3" s="1"/>
  <c r="AJ399" i="3" s="1"/>
  <c r="AJ400" i="3" s="1"/>
  <c r="AJ401" i="3" s="1"/>
  <c r="AJ402" i="3" s="1"/>
  <c r="AJ403" i="3" s="1"/>
  <c r="AJ404" i="3" s="1"/>
  <c r="AJ405" i="3" s="1"/>
  <c r="AJ406" i="3" s="1"/>
  <c r="AJ407" i="3" s="1"/>
  <c r="AJ408" i="3" s="1"/>
  <c r="AJ409" i="3" s="1"/>
  <c r="AJ410" i="3" s="1"/>
  <c r="AJ411" i="3" s="1"/>
  <c r="AJ412" i="3" s="1"/>
  <c r="AJ413" i="3"/>
  <c r="AJ414" i="3" s="1"/>
  <c r="AJ415" i="3" s="1"/>
  <c r="AJ416" i="3" s="1"/>
  <c r="AJ417" i="3" s="1"/>
  <c r="AJ418" i="3" s="1"/>
  <c r="AJ419" i="3" s="1"/>
  <c r="AJ420" i="3" s="1"/>
  <c r="AJ421" i="3" s="1"/>
  <c r="AJ422" i="3" s="1"/>
  <c r="AJ423" i="3" s="1"/>
  <c r="AJ424" i="3" s="1"/>
  <c r="AJ425" i="3" s="1"/>
  <c r="AJ426" i="3" s="1"/>
  <c r="AJ427" i="3" s="1"/>
  <c r="AJ428" i="3" s="1"/>
  <c r="AJ429" i="3" s="1"/>
  <c r="AJ430" i="3" s="1"/>
  <c r="AJ431" i="3" s="1"/>
  <c r="AJ432" i="3" s="1"/>
  <c r="AJ433" i="3" s="1"/>
  <c r="AJ434" i="3" s="1"/>
  <c r="AJ435" i="3" s="1"/>
  <c r="AJ436" i="3" s="1"/>
  <c r="AJ437" i="3" s="1"/>
  <c r="AJ438" i="3" s="1"/>
  <c r="AJ439" i="3" s="1"/>
  <c r="AJ440" i="3" s="1"/>
  <c r="AJ441" i="3"/>
  <c r="AJ442" i="3"/>
  <c r="AJ443" i="3" s="1"/>
  <c r="AJ444" i="3" s="1"/>
  <c r="AJ445" i="3" s="1"/>
  <c r="AJ446" i="3" s="1"/>
  <c r="AJ447" i="3" s="1"/>
  <c r="AJ448" i="3" s="1"/>
  <c r="AJ449" i="3" s="1"/>
  <c r="AJ450" i="3" s="1"/>
  <c r="AJ451" i="3" s="1"/>
  <c r="AJ452" i="3" s="1"/>
  <c r="AJ453" i="3" s="1"/>
  <c r="AJ454" i="3" s="1"/>
  <c r="AJ455" i="3" s="1"/>
  <c r="AJ456" i="3" s="1"/>
  <c r="AJ457" i="3" s="1"/>
  <c r="AJ458" i="3" s="1"/>
  <c r="AJ459" i="3" s="1"/>
  <c r="AJ460" i="3" s="1"/>
  <c r="AJ461" i="3" s="1"/>
  <c r="AJ462" i="3" s="1"/>
  <c r="AJ463" i="3" s="1"/>
  <c r="AJ464" i="3" s="1"/>
  <c r="AJ465" i="3" s="1"/>
  <c r="AJ466" i="3" s="1"/>
  <c r="AJ467" i="3" s="1"/>
  <c r="AJ468" i="3" s="1"/>
  <c r="AJ469" i="3" s="1"/>
  <c r="AJ470" i="3" s="1"/>
  <c r="AJ471" i="3" s="1"/>
  <c r="AJ472" i="3" s="1"/>
  <c r="AJ473" i="3" s="1"/>
  <c r="AJ474" i="3" s="1"/>
  <c r="AJ475" i="3" s="1"/>
  <c r="AJ476" i="3" s="1"/>
  <c r="AJ477" i="3" s="1"/>
  <c r="AJ478" i="3" s="1"/>
  <c r="AJ479" i="3" s="1"/>
  <c r="AJ480" i="3" s="1"/>
  <c r="AJ481" i="3" s="1"/>
  <c r="AJ482" i="3" s="1"/>
  <c r="AJ483" i="3" s="1"/>
  <c r="AJ484" i="3"/>
  <c r="AJ485" i="3" s="1"/>
  <c r="AJ486" i="3" s="1"/>
  <c r="AJ487" i="3" s="1"/>
  <c r="AJ488" i="3" s="1"/>
  <c r="AJ489" i="3" s="1"/>
  <c r="AJ490" i="3" s="1"/>
  <c r="AJ491" i="3" s="1"/>
  <c r="AJ492" i="3" s="1"/>
  <c r="AJ493" i="3" s="1"/>
  <c r="AJ494" i="3" s="1"/>
  <c r="AJ495" i="3" s="1"/>
  <c r="AJ496" i="3" s="1"/>
  <c r="AJ497" i="3" s="1"/>
  <c r="AJ498" i="3" s="1"/>
  <c r="AJ499" i="3" s="1"/>
  <c r="AJ500" i="3" s="1"/>
  <c r="AJ501" i="3" s="1"/>
  <c r="AJ502" i="3" s="1"/>
  <c r="AJ503" i="3"/>
  <c r="AJ504" i="3"/>
  <c r="AJ505" i="3" s="1"/>
  <c r="AJ506" i="3" s="1"/>
  <c r="AJ507" i="3" s="1"/>
  <c r="AJ508" i="3" s="1"/>
  <c r="AJ509" i="3" s="1"/>
  <c r="AJ510" i="3" s="1"/>
  <c r="AJ511" i="3" s="1"/>
  <c r="AJ512" i="3" s="1"/>
  <c r="AJ513" i="3" s="1"/>
  <c r="AJ514" i="3" s="1"/>
  <c r="AJ515" i="3" s="1"/>
  <c r="AJ516" i="3" s="1"/>
  <c r="AJ517" i="3" s="1"/>
  <c r="AJ518" i="3" s="1"/>
  <c r="AJ519" i="3" s="1"/>
  <c r="AJ520" i="3" s="1"/>
  <c r="AJ521" i="3" s="1"/>
  <c r="AJ522" i="3" s="1"/>
  <c r="AJ523" i="3" s="1"/>
  <c r="AJ524" i="3" s="1"/>
  <c r="AJ525" i="3" s="1"/>
  <c r="AJ526" i="3" s="1"/>
  <c r="AJ527" i="3" s="1"/>
  <c r="AJ528" i="3" s="1"/>
  <c r="AJ529" i="3" s="1"/>
  <c r="AJ530" i="3" s="1"/>
  <c r="AJ531" i="3" s="1"/>
  <c r="AJ532" i="3" s="1"/>
  <c r="AJ533" i="3"/>
  <c r="AJ534" i="3" s="1"/>
  <c r="AJ535" i="3" s="1"/>
  <c r="AJ536" i="3" s="1"/>
  <c r="AJ537" i="3" s="1"/>
  <c r="AJ538" i="3" s="1"/>
  <c r="AJ539" i="3" s="1"/>
  <c r="AJ540" i="3" s="1"/>
  <c r="AJ541" i="3" s="1"/>
  <c r="AJ542" i="3" s="1"/>
  <c r="AJ543" i="3" s="1"/>
  <c r="AJ544" i="3" s="1"/>
  <c r="AJ545" i="3" s="1"/>
  <c r="AJ546" i="3" s="1"/>
  <c r="AJ547" i="3" s="1"/>
  <c r="AJ548" i="3" s="1"/>
  <c r="AJ549" i="3" s="1"/>
  <c r="AJ550" i="3" s="1"/>
  <c r="AJ551" i="3" s="1"/>
  <c r="AJ552" i="3" s="1"/>
  <c r="AJ553" i="3" s="1"/>
  <c r="AJ554" i="3"/>
  <c r="AJ555" i="3"/>
  <c r="AJ556" i="3" s="1"/>
  <c r="AJ557" i="3" s="1"/>
  <c r="AJ558" i="3" s="1"/>
  <c r="AJ559" i="3" s="1"/>
  <c r="AJ560" i="3" s="1"/>
  <c r="AJ561" i="3" s="1"/>
  <c r="AJ562" i="3" s="1"/>
  <c r="AJ563" i="3" s="1"/>
  <c r="AJ564" i="3" s="1"/>
  <c r="AJ565" i="3" s="1"/>
  <c r="AJ566" i="3" s="1"/>
  <c r="AJ567" i="3" s="1"/>
  <c r="AJ568" i="3" s="1"/>
  <c r="AJ569" i="3" s="1"/>
  <c r="AJ570" i="3" s="1"/>
  <c r="AJ571" i="3" s="1"/>
  <c r="AJ572" i="3" s="1"/>
  <c r="AJ573" i="3" s="1"/>
  <c r="AJ574" i="3" s="1"/>
  <c r="AJ575" i="3" s="1"/>
  <c r="AJ576" i="3" s="1"/>
  <c r="AJ577" i="3" s="1"/>
  <c r="AJ578" i="3" s="1"/>
  <c r="AJ579" i="3" s="1"/>
  <c r="AJ580" i="3" s="1"/>
  <c r="AJ581" i="3" s="1"/>
  <c r="AJ582" i="3" s="1"/>
  <c r="AJ583" i="3" s="1"/>
  <c r="AJ584" i="3" s="1"/>
  <c r="AJ585" i="3" s="1"/>
  <c r="AJ586" i="3" s="1"/>
  <c r="AJ587" i="3" s="1"/>
  <c r="AJ588" i="3" s="1"/>
  <c r="AJ589" i="3" s="1"/>
  <c r="AJ590" i="3" s="1"/>
  <c r="AJ591" i="3" s="1"/>
  <c r="AJ592" i="3" s="1"/>
  <c r="AJ593" i="3" s="1"/>
  <c r="AJ594" i="3" s="1"/>
  <c r="AJ595" i="3" s="1"/>
  <c r="AJ596" i="3" s="1"/>
  <c r="AJ597" i="3" s="1"/>
  <c r="AJ598" i="3" s="1"/>
  <c r="AJ599" i="3" s="1"/>
  <c r="AJ600" i="3" s="1"/>
  <c r="AJ601" i="3" s="1"/>
  <c r="AJ602" i="3" s="1"/>
  <c r="AJ603" i="3" s="1"/>
  <c r="AJ604" i="3" s="1"/>
  <c r="AJ605" i="3" s="1"/>
  <c r="AJ606" i="3" s="1"/>
  <c r="AJ607" i="3" s="1"/>
  <c r="AJ608" i="3" s="1"/>
  <c r="AJ609" i="3" s="1"/>
  <c r="AJ610" i="3" s="1"/>
  <c r="AJ611" i="3" s="1"/>
  <c r="AJ612" i="3" s="1"/>
  <c r="AJ613" i="3" s="1"/>
  <c r="AJ614" i="3" s="1"/>
  <c r="AJ615" i="3" s="1"/>
  <c r="AJ616" i="3" s="1"/>
  <c r="AJ617" i="3" s="1"/>
  <c r="AJ618" i="3" s="1"/>
  <c r="AJ619" i="3" s="1"/>
  <c r="AJ620" i="3" s="1"/>
  <c r="AJ621" i="3" s="1"/>
  <c r="AJ622" i="3" s="1"/>
  <c r="AJ623" i="3" s="1"/>
  <c r="AJ624" i="3" s="1"/>
  <c r="AJ625" i="3" s="1"/>
  <c r="AJ626" i="3" s="1"/>
  <c r="AJ627" i="3" s="1"/>
  <c r="AJ628" i="3" s="1"/>
  <c r="AJ629" i="3" s="1"/>
  <c r="AJ630" i="3"/>
  <c r="AJ631" i="3" s="1"/>
  <c r="AJ632" i="3" s="1"/>
  <c r="AJ633" i="3" s="1"/>
  <c r="AJ634" i="3" s="1"/>
  <c r="AJ635" i="3" s="1"/>
  <c r="AJ636" i="3" s="1"/>
  <c r="AJ637" i="3" s="1"/>
  <c r="AJ638" i="3" s="1"/>
  <c r="AJ639" i="3" s="1"/>
  <c r="AJ640" i="3" s="1"/>
  <c r="AJ641" i="3" s="1"/>
  <c r="AJ642" i="3" s="1"/>
  <c r="AJ643" i="3" s="1"/>
  <c r="AJ644" i="3" s="1"/>
  <c r="AJ645" i="3" s="1"/>
  <c r="AJ646" i="3" s="1"/>
  <c r="AJ647" i="3" s="1"/>
  <c r="AJ648" i="3" s="1"/>
  <c r="AJ649" i="3" s="1"/>
  <c r="AJ650" i="3" s="1"/>
  <c r="AJ651" i="3" s="1"/>
  <c r="AJ652" i="3" s="1"/>
  <c r="AJ653" i="3" s="1"/>
  <c r="AJ654" i="3" s="1"/>
  <c r="AJ655" i="3" s="1"/>
  <c r="AJ656" i="3"/>
  <c r="AJ657" i="3" s="1"/>
  <c r="AJ658" i="3" s="1"/>
  <c r="AJ665" i="3" s="1"/>
  <c r="AJ659" i="3" s="1"/>
  <c r="AJ660" i="3" s="1"/>
  <c r="AJ661" i="3" s="1"/>
  <c r="AJ662" i="3" s="1"/>
  <c r="AJ663" i="3" s="1"/>
  <c r="AJ664" i="3" s="1"/>
  <c r="AJ666" i="3" s="1"/>
  <c r="AJ667" i="3" s="1"/>
  <c r="AJ669" i="3" s="1"/>
  <c r="AJ681" i="3"/>
  <c r="AJ682" i="3" s="1"/>
  <c r="AJ683" i="3" s="1"/>
  <c r="AJ684" i="3" s="1"/>
  <c r="AJ685" i="3" s="1"/>
  <c r="AJ690" i="3" s="1"/>
  <c r="AJ691" i="3" s="1"/>
  <c r="AJ692" i="3" s="1"/>
  <c r="AJ694" i="3" s="1"/>
  <c r="AJ695" i="3" s="1"/>
  <c r="AJ696" i="3" s="1"/>
  <c r="AJ697" i="3" s="1"/>
  <c r="AJ698" i="3" s="1"/>
  <c r="AJ699" i="3" s="1"/>
  <c r="AJ700" i="3" s="1"/>
  <c r="AJ701" i="3" s="1"/>
  <c r="AJ702" i="3" s="1"/>
  <c r="AJ703" i="3" s="1"/>
  <c r="AJ707" i="3" s="1"/>
  <c r="AJ708" i="3" s="1"/>
  <c r="AJ709" i="3"/>
  <c r="AJ710" i="3"/>
  <c r="AJ711" i="3" s="1"/>
  <c r="AJ712" i="3" s="1"/>
  <c r="AJ713" i="3" s="1"/>
  <c r="AJ714" i="3" s="1"/>
  <c r="AJ715" i="3" s="1"/>
  <c r="AJ716" i="3" s="1"/>
  <c r="AJ717" i="3" s="1"/>
  <c r="AJ718" i="3" s="1"/>
  <c r="AJ719" i="3" s="1"/>
  <c r="AJ720" i="3" s="1"/>
  <c r="AJ721" i="3" s="1"/>
  <c r="AJ722" i="3" s="1"/>
  <c r="AJ723" i="3" s="1"/>
  <c r="AJ724" i="3" s="1"/>
  <c r="AJ725" i="3" s="1"/>
  <c r="AJ726" i="3" s="1"/>
  <c r="AJ727" i="3" s="1"/>
  <c r="AJ728" i="3" s="1"/>
  <c r="AJ729" i="3" s="1"/>
  <c r="AJ731" i="3" s="1"/>
  <c r="AJ732" i="3" s="1"/>
  <c r="AJ733" i="3" s="1"/>
  <c r="AJ737" i="3" s="1"/>
  <c r="AJ738" i="3" s="1"/>
  <c r="AJ739" i="3"/>
  <c r="AJ740" i="3" s="1"/>
  <c r="AJ741" i="3" s="1"/>
  <c r="AJ742" i="3" s="1"/>
  <c r="AJ743" i="3" s="1"/>
  <c r="AJ744" i="3" s="1"/>
  <c r="AJ745" i="3" s="1"/>
  <c r="AJ746" i="3" s="1"/>
  <c r="AJ747" i="3" s="1"/>
  <c r="AJ748" i="3" s="1"/>
  <c r="AJ749" i="3" s="1"/>
  <c r="AJ750" i="3" s="1"/>
  <c r="AJ751" i="3" s="1"/>
  <c r="AJ752" i="3" s="1"/>
  <c r="AJ753" i="3" s="1"/>
  <c r="AJ754" i="3" s="1"/>
  <c r="AJ755" i="3" s="1"/>
  <c r="AJ756" i="3" s="1"/>
  <c r="AJ760" i="3" s="1"/>
  <c r="AJ761" i="3" s="1"/>
  <c r="AJ762" i="3"/>
  <c r="AJ763" i="3" s="1"/>
  <c r="AJ764" i="3" s="1"/>
  <c r="AJ765" i="3" s="1"/>
  <c r="AF3" i="3"/>
  <c r="AG3" i="3"/>
  <c r="AF5" i="3"/>
  <c r="AG5" i="3"/>
  <c r="AF6" i="3"/>
  <c r="AG6" i="3"/>
  <c r="AF8" i="3"/>
  <c r="AG8" i="3"/>
  <c r="AF9" i="3"/>
  <c r="AG9" i="3"/>
  <c r="AF10" i="3"/>
  <c r="AG10" i="3"/>
  <c r="AF11" i="3"/>
  <c r="AG11" i="3"/>
  <c r="AF12" i="3"/>
  <c r="AG12" i="3"/>
  <c r="AF13" i="3"/>
  <c r="AG13" i="3"/>
  <c r="AF14" i="3"/>
  <c r="AG14" i="3"/>
  <c r="AF15" i="3"/>
  <c r="AG15" i="3"/>
  <c r="AF16" i="3"/>
  <c r="AG16" i="3"/>
  <c r="AF17" i="3"/>
  <c r="AG17" i="3"/>
  <c r="AF18" i="3"/>
  <c r="AG18" i="3"/>
  <c r="AF19" i="3"/>
  <c r="AG19" i="3"/>
  <c r="AF20" i="3"/>
  <c r="AG20" i="3"/>
  <c r="AF21" i="3"/>
  <c r="AG21" i="3"/>
  <c r="AF22" i="3"/>
  <c r="AG22" i="3"/>
  <c r="AF23" i="3"/>
  <c r="AG23" i="3"/>
  <c r="AF24" i="3"/>
  <c r="AG24" i="3"/>
  <c r="AF25" i="3"/>
  <c r="AG25" i="3"/>
  <c r="AF27" i="3"/>
  <c r="AG27" i="3"/>
  <c r="AF28" i="3"/>
  <c r="AG28" i="3"/>
  <c r="AF29" i="3"/>
  <c r="AG29" i="3"/>
  <c r="AF30" i="3"/>
  <c r="AG30" i="3"/>
  <c r="AF31" i="3"/>
  <c r="AG31" i="3"/>
  <c r="AF32" i="3"/>
  <c r="AG32" i="3"/>
  <c r="AF33" i="3"/>
  <c r="AG33" i="3"/>
  <c r="AF34" i="3"/>
  <c r="AG34" i="3"/>
  <c r="AF35" i="3"/>
  <c r="AG35" i="3"/>
  <c r="AF36" i="3"/>
  <c r="AG36" i="3"/>
  <c r="AF37" i="3"/>
  <c r="AG37" i="3"/>
  <c r="AF38" i="3"/>
  <c r="AG38" i="3"/>
  <c r="AF40" i="3"/>
  <c r="AG40" i="3"/>
  <c r="AF41" i="3"/>
  <c r="AG41" i="3"/>
  <c r="AF42" i="3"/>
  <c r="AG42" i="3"/>
  <c r="AF43" i="3"/>
  <c r="AG43" i="3"/>
  <c r="AF44" i="3"/>
  <c r="AG44" i="3"/>
  <c r="AF45" i="3"/>
  <c r="AG45" i="3"/>
  <c r="AF46" i="3"/>
  <c r="AG46" i="3"/>
  <c r="AF47" i="3"/>
  <c r="AG47" i="3"/>
  <c r="AF48" i="3"/>
  <c r="AG48" i="3"/>
  <c r="AF49" i="3"/>
  <c r="AG49" i="3"/>
  <c r="AF50" i="3"/>
  <c r="AG50" i="3"/>
  <c r="AF51" i="3"/>
  <c r="AG51" i="3"/>
  <c r="AF52" i="3"/>
  <c r="AG52" i="3"/>
  <c r="AF53" i="3"/>
  <c r="AG53" i="3"/>
  <c r="AF54" i="3"/>
  <c r="AG54" i="3"/>
  <c r="AF55" i="3"/>
  <c r="AG55" i="3"/>
  <c r="AF56" i="3"/>
  <c r="AG56" i="3"/>
  <c r="AF57" i="3"/>
  <c r="AG57" i="3"/>
  <c r="AF58" i="3"/>
  <c r="AG58" i="3"/>
  <c r="AF59" i="3"/>
  <c r="AG59" i="3"/>
  <c r="AF60" i="3"/>
  <c r="AG60" i="3"/>
  <c r="AF61" i="3"/>
  <c r="AG61" i="3"/>
  <c r="AF62" i="3"/>
  <c r="AG62" i="3"/>
  <c r="AF63" i="3"/>
  <c r="AG63" i="3"/>
  <c r="AF64" i="3"/>
  <c r="AG64" i="3"/>
  <c r="AF65" i="3"/>
  <c r="AG65" i="3"/>
  <c r="AF67" i="3"/>
  <c r="AG67" i="3"/>
  <c r="AF69" i="3"/>
  <c r="AG69" i="3"/>
  <c r="AF70" i="3"/>
  <c r="AG70" i="3"/>
  <c r="AF71" i="3"/>
  <c r="AG71" i="3"/>
  <c r="AF72" i="3"/>
  <c r="AG72" i="3"/>
  <c r="AF73" i="3"/>
  <c r="AG73" i="3"/>
  <c r="AF74" i="3"/>
  <c r="AG74" i="3"/>
  <c r="AF75" i="3"/>
  <c r="AG75" i="3"/>
  <c r="AF76" i="3"/>
  <c r="AG76" i="3"/>
  <c r="AF77" i="3"/>
  <c r="AG77" i="3"/>
  <c r="AF78" i="3"/>
  <c r="AG78" i="3"/>
  <c r="AF79" i="3"/>
  <c r="AG79" i="3"/>
  <c r="AF80" i="3"/>
  <c r="AG80" i="3"/>
  <c r="AF81" i="3"/>
  <c r="AG81" i="3"/>
  <c r="AF82" i="3"/>
  <c r="AG82" i="3"/>
  <c r="AF83" i="3"/>
  <c r="AG83" i="3"/>
  <c r="AF84" i="3"/>
  <c r="AG84" i="3"/>
  <c r="AF85" i="3"/>
  <c r="AG85" i="3"/>
  <c r="AF86" i="3"/>
  <c r="AG86" i="3"/>
  <c r="AF87" i="3"/>
  <c r="AG87" i="3"/>
  <c r="AF88" i="3"/>
  <c r="AG88" i="3"/>
  <c r="AF89" i="3"/>
  <c r="AG89" i="3"/>
  <c r="AF90" i="3"/>
  <c r="AG90" i="3"/>
  <c r="AF91" i="3"/>
  <c r="AG91" i="3"/>
  <c r="AF92" i="3"/>
  <c r="AG92" i="3"/>
  <c r="AF93" i="3"/>
  <c r="AG93" i="3"/>
  <c r="AF94" i="3"/>
  <c r="AG94" i="3"/>
  <c r="AF95" i="3"/>
  <c r="AG95" i="3"/>
  <c r="AF96" i="3"/>
  <c r="AG96" i="3"/>
  <c r="AF97" i="3"/>
  <c r="AG97" i="3"/>
  <c r="AF98" i="3"/>
  <c r="AG98" i="3"/>
  <c r="AF99" i="3"/>
  <c r="AG99" i="3"/>
  <c r="AF100" i="3"/>
  <c r="AG100" i="3"/>
  <c r="AF101" i="3"/>
  <c r="AG101" i="3"/>
  <c r="AF102" i="3"/>
  <c r="AG102" i="3"/>
  <c r="AF103" i="3"/>
  <c r="AG103" i="3"/>
  <c r="AF104" i="3"/>
  <c r="AG104" i="3"/>
  <c r="AF105" i="3"/>
  <c r="AG105" i="3"/>
  <c r="AF106" i="3"/>
  <c r="AG106" i="3"/>
  <c r="AF107" i="3"/>
  <c r="AG107" i="3"/>
  <c r="AF108" i="3"/>
  <c r="AG108" i="3"/>
  <c r="AF109" i="3"/>
  <c r="AG109" i="3"/>
  <c r="AF110" i="3"/>
  <c r="AG110" i="3"/>
  <c r="AF111" i="3"/>
  <c r="AG111" i="3"/>
  <c r="AF112" i="3"/>
  <c r="AG112" i="3"/>
  <c r="AF113" i="3"/>
  <c r="AG113" i="3"/>
  <c r="AF114" i="3"/>
  <c r="AG114" i="3"/>
  <c r="AF115" i="3"/>
  <c r="AG115" i="3"/>
  <c r="AF116" i="3"/>
  <c r="AG116" i="3"/>
  <c r="AF117" i="3"/>
  <c r="AG117" i="3"/>
  <c r="AF118" i="3"/>
  <c r="AG118" i="3"/>
  <c r="AF119" i="3"/>
  <c r="AG119" i="3"/>
  <c r="AF120" i="3"/>
  <c r="AG120" i="3"/>
  <c r="AF121" i="3"/>
  <c r="AG121" i="3"/>
  <c r="AF122" i="3"/>
  <c r="AG122" i="3"/>
  <c r="AF123" i="3"/>
  <c r="AG123" i="3"/>
  <c r="AF124" i="3"/>
  <c r="AG124" i="3"/>
  <c r="AF125" i="3"/>
  <c r="AG125" i="3"/>
  <c r="AF126" i="3"/>
  <c r="AG126" i="3"/>
  <c r="AF127" i="3"/>
  <c r="AG127" i="3"/>
  <c r="AF128" i="3"/>
  <c r="AG128" i="3"/>
  <c r="AF129" i="3"/>
  <c r="AG129" i="3"/>
  <c r="AF130" i="3"/>
  <c r="AG130" i="3"/>
  <c r="AF131" i="3"/>
  <c r="AG131" i="3"/>
  <c r="AF132" i="3"/>
  <c r="AG132" i="3"/>
  <c r="AF133" i="3"/>
  <c r="AG133" i="3"/>
  <c r="AF134" i="3"/>
  <c r="AG134" i="3"/>
  <c r="AF135" i="3"/>
  <c r="AG135" i="3"/>
  <c r="AF136" i="3"/>
  <c r="AG136" i="3"/>
  <c r="AF137" i="3"/>
  <c r="AG137" i="3"/>
  <c r="AF138" i="3"/>
  <c r="AG138" i="3"/>
  <c r="AF139" i="3"/>
  <c r="AG139" i="3"/>
  <c r="AF140" i="3"/>
  <c r="AG140" i="3"/>
  <c r="AF141" i="3"/>
  <c r="AG141" i="3"/>
  <c r="AF142" i="3"/>
  <c r="AG142" i="3"/>
  <c r="AF143" i="3"/>
  <c r="AG143" i="3"/>
  <c r="AF144" i="3"/>
  <c r="AG144" i="3"/>
  <c r="AF145" i="3"/>
  <c r="AG145" i="3"/>
  <c r="AF146" i="3"/>
  <c r="AG146" i="3"/>
  <c r="AF147" i="3"/>
  <c r="AG147" i="3"/>
  <c r="AF148" i="3"/>
  <c r="AG148" i="3"/>
  <c r="AF150" i="3"/>
  <c r="AG150" i="3"/>
  <c r="AF151" i="3"/>
  <c r="AG151" i="3"/>
  <c r="AF152" i="3"/>
  <c r="AG152" i="3"/>
  <c r="AF153" i="3"/>
  <c r="AG153" i="3"/>
  <c r="AF154" i="3"/>
  <c r="AG154" i="3"/>
  <c r="AF155" i="3"/>
  <c r="AG155" i="3"/>
  <c r="AF156" i="3"/>
  <c r="AG156" i="3"/>
  <c r="AF158" i="3"/>
  <c r="AG158" i="3"/>
  <c r="AF159" i="3"/>
  <c r="AG159" i="3"/>
  <c r="AF160" i="3"/>
  <c r="AG160" i="3"/>
  <c r="AF161" i="3"/>
  <c r="AG161" i="3"/>
  <c r="AF162" i="3"/>
  <c r="AG162" i="3"/>
  <c r="AF163" i="3"/>
  <c r="AG163" i="3"/>
  <c r="AF164" i="3"/>
  <c r="AG164" i="3"/>
  <c r="AF165" i="3"/>
  <c r="AG165" i="3"/>
  <c r="AF166" i="3"/>
  <c r="AG166" i="3"/>
  <c r="AF167" i="3"/>
  <c r="AG167" i="3"/>
  <c r="AF168" i="3"/>
  <c r="AG168" i="3"/>
  <c r="AF169" i="3"/>
  <c r="AG169" i="3"/>
  <c r="AF170" i="3"/>
  <c r="AG170" i="3"/>
  <c r="AF171" i="3"/>
  <c r="AG171" i="3"/>
  <c r="AF172" i="3"/>
  <c r="AG172" i="3"/>
  <c r="AF173" i="3"/>
  <c r="AG173" i="3"/>
  <c r="AF174" i="3"/>
  <c r="AG174" i="3"/>
  <c r="AF175" i="3"/>
  <c r="AG175" i="3"/>
  <c r="AF176" i="3"/>
  <c r="AG176" i="3"/>
  <c r="AF177" i="3"/>
  <c r="AG177" i="3"/>
  <c r="AF178" i="3"/>
  <c r="AG178" i="3"/>
  <c r="AF179" i="3"/>
  <c r="AG179" i="3"/>
  <c r="AF180" i="3"/>
  <c r="AG180" i="3"/>
  <c r="AF181" i="3"/>
  <c r="AG181" i="3"/>
  <c r="AF182" i="3"/>
  <c r="AG182" i="3"/>
  <c r="AF183" i="3"/>
  <c r="AG183" i="3"/>
  <c r="AF184" i="3"/>
  <c r="AG184" i="3"/>
  <c r="AF185" i="3"/>
  <c r="AG185" i="3"/>
  <c r="AF186" i="3"/>
  <c r="AG186" i="3"/>
  <c r="AF187" i="3"/>
  <c r="AG187" i="3"/>
  <c r="AF188" i="3"/>
  <c r="AG188" i="3"/>
  <c r="AF189" i="3"/>
  <c r="AG189" i="3"/>
  <c r="AF190" i="3"/>
  <c r="AG190" i="3"/>
  <c r="AF191" i="3"/>
  <c r="AG191" i="3"/>
  <c r="AF192" i="3"/>
  <c r="AG192" i="3"/>
  <c r="AF193" i="3"/>
  <c r="AG193" i="3"/>
  <c r="AF194" i="3"/>
  <c r="AG194" i="3"/>
  <c r="AF195" i="3"/>
  <c r="AG195" i="3"/>
  <c r="AF196" i="3"/>
  <c r="AG196" i="3"/>
  <c r="AF197" i="3"/>
  <c r="AG197" i="3"/>
  <c r="AF198" i="3"/>
  <c r="AG198" i="3"/>
  <c r="AF199" i="3"/>
  <c r="AG199" i="3"/>
  <c r="AF200" i="3"/>
  <c r="AG200" i="3"/>
  <c r="AF201" i="3"/>
  <c r="AG201" i="3"/>
  <c r="AF202" i="3"/>
  <c r="AG202" i="3"/>
  <c r="AF203" i="3"/>
  <c r="AG203" i="3"/>
  <c r="AF204" i="3"/>
  <c r="AG204" i="3"/>
  <c r="AF205" i="3"/>
  <c r="AG205" i="3"/>
  <c r="AF206" i="3"/>
  <c r="AG206" i="3"/>
  <c r="AF207" i="3"/>
  <c r="AG207" i="3"/>
  <c r="AF208" i="3"/>
  <c r="AG208" i="3"/>
  <c r="AF209" i="3"/>
  <c r="AG209" i="3"/>
  <c r="AF210" i="3"/>
  <c r="AG210" i="3"/>
  <c r="AF211" i="3"/>
  <c r="AG211" i="3"/>
  <c r="AF212" i="3"/>
  <c r="AG212" i="3"/>
  <c r="AF213" i="3"/>
  <c r="AG213" i="3"/>
  <c r="AF214" i="3"/>
  <c r="AG214" i="3"/>
  <c r="AF215" i="3"/>
  <c r="AG215" i="3"/>
  <c r="AF216" i="3"/>
  <c r="AG216" i="3"/>
  <c r="AF217" i="3"/>
  <c r="AG217" i="3"/>
  <c r="AF218" i="3"/>
  <c r="AG218" i="3"/>
  <c r="AF219" i="3"/>
  <c r="AG219" i="3"/>
  <c r="AF220" i="3"/>
  <c r="AG220" i="3"/>
  <c r="AF221" i="3"/>
  <c r="AG221" i="3"/>
  <c r="AF222" i="3"/>
  <c r="AG222" i="3"/>
  <c r="AF223" i="3"/>
  <c r="AG223" i="3"/>
  <c r="AF224" i="3"/>
  <c r="AG224" i="3"/>
  <c r="AF225" i="3"/>
  <c r="AG225" i="3"/>
  <c r="AF226" i="3"/>
  <c r="AG226" i="3"/>
  <c r="AF227" i="3"/>
  <c r="AG227" i="3"/>
  <c r="AF228" i="3"/>
  <c r="AG228" i="3"/>
  <c r="AF229" i="3"/>
  <c r="AG229" i="3"/>
  <c r="AF230" i="3"/>
  <c r="AG230" i="3"/>
  <c r="AF231" i="3"/>
  <c r="AG231" i="3"/>
  <c r="AF232" i="3"/>
  <c r="AG232" i="3"/>
  <c r="AF233" i="3"/>
  <c r="AG233" i="3"/>
  <c r="AF234" i="3"/>
  <c r="AG234" i="3"/>
  <c r="AF235" i="3"/>
  <c r="AG235" i="3"/>
  <c r="AF236" i="3"/>
  <c r="AG236" i="3"/>
  <c r="AF237" i="3"/>
  <c r="AG237" i="3"/>
  <c r="AF238" i="3"/>
  <c r="AG238" i="3"/>
  <c r="AF239" i="3"/>
  <c r="AG239" i="3"/>
  <c r="AF240" i="3"/>
  <c r="AG240" i="3"/>
  <c r="AF241" i="3"/>
  <c r="AG241" i="3"/>
  <c r="AF242" i="3"/>
  <c r="AG242" i="3"/>
  <c r="AF243" i="3"/>
  <c r="AG243" i="3"/>
  <c r="AF244" i="3"/>
  <c r="AG244" i="3"/>
  <c r="AF245" i="3"/>
  <c r="AG245" i="3"/>
  <c r="AF246" i="3"/>
  <c r="AG246" i="3"/>
  <c r="AF247" i="3"/>
  <c r="AG247" i="3"/>
  <c r="AF248" i="3"/>
  <c r="AG248" i="3"/>
  <c r="AF249" i="3"/>
  <c r="AG249" i="3"/>
  <c r="AF250" i="3"/>
  <c r="AG250" i="3"/>
  <c r="AF251" i="3"/>
  <c r="AG251" i="3"/>
  <c r="AF252" i="3"/>
  <c r="AG252" i="3"/>
  <c r="AF253" i="3"/>
  <c r="AG253" i="3"/>
  <c r="AF254" i="3"/>
  <c r="AG254" i="3"/>
  <c r="AF255" i="3"/>
  <c r="AG255" i="3"/>
  <c r="AF256" i="3"/>
  <c r="AG256" i="3"/>
  <c r="AF257" i="3"/>
  <c r="AG257" i="3"/>
  <c r="AF258" i="3"/>
  <c r="AG258" i="3"/>
  <c r="AF259" i="3"/>
  <c r="AG259" i="3"/>
  <c r="AF260" i="3"/>
  <c r="AG260" i="3"/>
  <c r="AF261" i="3"/>
  <c r="AG261" i="3"/>
  <c r="AF262" i="3"/>
  <c r="AG262" i="3"/>
  <c r="AF263" i="3"/>
  <c r="AG263" i="3"/>
  <c r="AF264" i="3"/>
  <c r="AG264" i="3"/>
  <c r="AF265" i="3"/>
  <c r="AG265" i="3"/>
  <c r="AF266" i="3"/>
  <c r="AG266" i="3"/>
  <c r="AF267" i="3"/>
  <c r="AG267" i="3"/>
  <c r="AF268" i="3"/>
  <c r="AG268" i="3"/>
  <c r="AF269" i="3"/>
  <c r="AG269" i="3"/>
  <c r="AF270" i="3"/>
  <c r="AG270" i="3"/>
  <c r="AF271" i="3"/>
  <c r="AG271" i="3"/>
  <c r="AF272" i="3"/>
  <c r="AG272" i="3"/>
  <c r="AF273" i="3"/>
  <c r="AG273" i="3"/>
  <c r="AF274" i="3"/>
  <c r="AG274" i="3"/>
  <c r="AF275" i="3"/>
  <c r="AG275" i="3"/>
  <c r="AF276" i="3"/>
  <c r="AG276" i="3"/>
  <c r="AF277" i="3"/>
  <c r="AG277" i="3"/>
  <c r="AF278" i="3"/>
  <c r="AG278" i="3"/>
  <c r="AF279" i="3"/>
  <c r="AG279" i="3"/>
  <c r="AF280" i="3"/>
  <c r="AG280" i="3"/>
  <c r="AF281" i="3"/>
  <c r="AG281" i="3"/>
  <c r="AF282" i="3"/>
  <c r="AG282" i="3"/>
  <c r="AF283" i="3"/>
  <c r="AG283" i="3"/>
  <c r="AF284" i="3"/>
  <c r="AG284" i="3"/>
  <c r="AF285" i="3"/>
  <c r="AG285" i="3"/>
  <c r="AF286" i="3"/>
  <c r="AG286" i="3"/>
  <c r="AF287" i="3"/>
  <c r="AG287" i="3"/>
  <c r="AF288" i="3"/>
  <c r="AG288" i="3"/>
  <c r="AF289" i="3"/>
  <c r="AG289" i="3"/>
  <c r="AF290" i="3"/>
  <c r="AG290" i="3"/>
  <c r="AF291" i="3"/>
  <c r="AG291" i="3"/>
  <c r="AF292" i="3"/>
  <c r="AG292" i="3"/>
  <c r="AF293" i="3"/>
  <c r="AG293" i="3"/>
  <c r="AF294" i="3"/>
  <c r="AG294" i="3"/>
  <c r="AF295" i="3"/>
  <c r="AG295" i="3"/>
  <c r="AF296" i="3"/>
  <c r="AG296" i="3"/>
  <c r="AF297" i="3"/>
  <c r="AG297" i="3"/>
  <c r="AF298" i="3"/>
  <c r="AG298" i="3"/>
  <c r="AF299" i="3"/>
  <c r="AG299" i="3"/>
  <c r="AF300" i="3"/>
  <c r="AG300" i="3"/>
  <c r="AF301" i="3"/>
  <c r="AG301" i="3"/>
  <c r="AF302" i="3"/>
  <c r="AG302" i="3"/>
  <c r="AF303" i="3"/>
  <c r="AG303" i="3"/>
  <c r="AF304" i="3"/>
  <c r="AG304" i="3"/>
  <c r="AF305" i="3"/>
  <c r="AG305" i="3"/>
  <c r="AF306" i="3"/>
  <c r="AG306" i="3"/>
  <c r="AF307" i="3"/>
  <c r="AG307" i="3"/>
  <c r="AF308" i="3"/>
  <c r="AG308" i="3"/>
  <c r="AF309" i="3"/>
  <c r="AG309" i="3"/>
  <c r="AF310" i="3"/>
  <c r="AG310" i="3"/>
  <c r="AF311" i="3"/>
  <c r="AG311" i="3"/>
  <c r="AF312" i="3"/>
  <c r="AG312" i="3"/>
  <c r="AF313" i="3"/>
  <c r="AG313" i="3"/>
  <c r="AF314" i="3"/>
  <c r="AG314" i="3"/>
  <c r="AF315" i="3"/>
  <c r="AG315" i="3"/>
  <c r="AF316" i="3"/>
  <c r="AG316" i="3"/>
  <c r="AF317" i="3"/>
  <c r="AG317" i="3"/>
  <c r="AF318" i="3"/>
  <c r="AG318" i="3"/>
  <c r="AF319" i="3"/>
  <c r="AG319" i="3"/>
  <c r="AF320" i="3"/>
  <c r="AG320" i="3"/>
  <c r="AF321" i="3"/>
  <c r="AG321" i="3"/>
  <c r="AF322" i="3"/>
  <c r="AG322" i="3"/>
  <c r="AF323" i="3"/>
  <c r="AG323" i="3"/>
  <c r="AF324" i="3"/>
  <c r="AG324" i="3"/>
  <c r="AF325" i="3"/>
  <c r="AG325" i="3"/>
  <c r="AF326" i="3"/>
  <c r="AG326" i="3"/>
  <c r="AF327" i="3"/>
  <c r="AG327" i="3"/>
  <c r="AF328" i="3"/>
  <c r="AG328" i="3"/>
  <c r="AF329" i="3"/>
  <c r="AG329" i="3"/>
  <c r="AF330" i="3"/>
  <c r="AG330" i="3"/>
  <c r="AF331" i="3"/>
  <c r="AG331" i="3"/>
  <c r="AF332" i="3"/>
  <c r="AG332" i="3"/>
  <c r="AF333" i="3"/>
  <c r="AG333" i="3"/>
  <c r="AF334" i="3"/>
  <c r="AG334" i="3"/>
  <c r="AF335" i="3"/>
  <c r="AG335" i="3"/>
  <c r="AF336" i="3"/>
  <c r="AG336" i="3"/>
  <c r="AF337" i="3"/>
  <c r="AG337" i="3"/>
  <c r="AF338" i="3"/>
  <c r="AG338" i="3"/>
  <c r="AF339" i="3"/>
  <c r="AG339" i="3"/>
  <c r="AF340" i="3"/>
  <c r="AG340" i="3"/>
  <c r="AF341" i="3"/>
  <c r="AG341" i="3"/>
  <c r="AF342" i="3"/>
  <c r="AG342" i="3"/>
  <c r="AF343" i="3"/>
  <c r="AG343" i="3"/>
  <c r="AF344" i="3"/>
  <c r="AG344" i="3"/>
  <c r="AF345" i="3"/>
  <c r="AG345" i="3"/>
  <c r="AF346" i="3"/>
  <c r="AG346" i="3"/>
  <c r="AF347" i="3"/>
  <c r="AG347" i="3"/>
  <c r="AF348" i="3"/>
  <c r="AG348" i="3"/>
  <c r="AF349" i="3"/>
  <c r="AG349" i="3"/>
  <c r="AF350" i="3"/>
  <c r="AG350" i="3"/>
  <c r="AF351" i="3"/>
  <c r="AG351" i="3"/>
  <c r="AF352" i="3"/>
  <c r="AG352" i="3"/>
  <c r="AF353" i="3"/>
  <c r="AG353" i="3"/>
  <c r="AF354" i="3"/>
  <c r="AG354" i="3"/>
  <c r="AF355" i="3"/>
  <c r="AG355" i="3"/>
  <c r="AF356" i="3"/>
  <c r="AG356" i="3"/>
  <c r="AF357" i="3"/>
  <c r="AG357" i="3"/>
  <c r="AF358" i="3"/>
  <c r="AG358" i="3"/>
  <c r="AF359" i="3"/>
  <c r="AG359" i="3"/>
  <c r="AF360" i="3"/>
  <c r="AG360" i="3"/>
  <c r="AF361" i="3"/>
  <c r="AG361" i="3"/>
  <c r="AF362" i="3"/>
  <c r="AG362" i="3"/>
  <c r="AF363" i="3"/>
  <c r="AG363" i="3"/>
  <c r="AF364" i="3"/>
  <c r="AG364" i="3"/>
  <c r="AF365" i="3"/>
  <c r="AG365" i="3"/>
  <c r="AF366" i="3"/>
  <c r="AG366" i="3"/>
  <c r="AF367" i="3"/>
  <c r="AG367" i="3"/>
  <c r="AF368" i="3"/>
  <c r="AG368" i="3"/>
  <c r="AF369" i="3"/>
  <c r="AG369" i="3"/>
  <c r="AF370" i="3"/>
  <c r="AG370" i="3"/>
  <c r="AF371" i="3"/>
  <c r="AG371" i="3"/>
  <c r="AF372" i="3"/>
  <c r="AG372" i="3"/>
  <c r="AF373" i="3"/>
  <c r="AG373" i="3"/>
  <c r="AF374" i="3"/>
  <c r="AG374" i="3"/>
  <c r="AF375" i="3"/>
  <c r="AG375" i="3"/>
  <c r="AF376" i="3"/>
  <c r="AG376" i="3"/>
  <c r="AF377" i="3"/>
  <c r="AG377" i="3"/>
  <c r="AF378" i="3"/>
  <c r="AG378" i="3"/>
  <c r="AF379" i="3"/>
  <c r="AG379" i="3"/>
  <c r="AF380" i="3"/>
  <c r="AG380" i="3"/>
  <c r="AF381" i="3"/>
  <c r="AG381" i="3"/>
  <c r="AF382" i="3"/>
  <c r="AG382" i="3"/>
  <c r="AF383" i="3"/>
  <c r="AG383" i="3"/>
  <c r="AF384" i="3"/>
  <c r="AG384" i="3"/>
  <c r="AF385" i="3"/>
  <c r="AG385" i="3"/>
  <c r="AF386" i="3"/>
  <c r="AG386" i="3"/>
  <c r="AF387" i="3"/>
  <c r="AG387" i="3"/>
  <c r="AF388" i="3"/>
  <c r="AG388" i="3"/>
  <c r="AF390" i="3"/>
  <c r="AG390" i="3"/>
  <c r="AF392" i="3"/>
  <c r="AG392" i="3"/>
  <c r="AF393" i="3"/>
  <c r="AG393" i="3"/>
  <c r="AF394" i="3"/>
  <c r="AG394" i="3"/>
  <c r="AF395" i="3"/>
  <c r="AG395" i="3"/>
  <c r="AF396" i="3"/>
  <c r="AG396" i="3"/>
  <c r="AF397" i="3"/>
  <c r="AG397" i="3"/>
  <c r="AF398" i="3"/>
  <c r="AG398" i="3"/>
  <c r="AF399" i="3"/>
  <c r="AG399" i="3"/>
  <c r="AF400" i="3"/>
  <c r="AG400" i="3"/>
  <c r="AF401" i="3"/>
  <c r="AG401" i="3"/>
  <c r="AF402" i="3"/>
  <c r="AG402" i="3"/>
  <c r="AF403" i="3"/>
  <c r="AG403" i="3"/>
  <c r="AF404" i="3"/>
  <c r="AG404" i="3"/>
  <c r="AF405" i="3"/>
  <c r="AG405" i="3"/>
  <c r="AF406" i="3"/>
  <c r="AG406" i="3"/>
  <c r="AF407" i="3"/>
  <c r="AG407" i="3"/>
  <c r="AF408" i="3"/>
  <c r="AG408" i="3"/>
  <c r="AF409" i="3"/>
  <c r="AG409" i="3"/>
  <c r="AF410" i="3"/>
  <c r="AG410" i="3"/>
  <c r="AF411" i="3"/>
  <c r="AG411" i="3"/>
  <c r="AF412" i="3"/>
  <c r="AG412" i="3"/>
  <c r="AF413" i="3"/>
  <c r="AG413" i="3"/>
  <c r="AF414" i="3"/>
  <c r="AG414" i="3"/>
  <c r="AF415" i="3"/>
  <c r="AG415" i="3"/>
  <c r="AF416" i="3"/>
  <c r="AG416" i="3"/>
  <c r="AF417" i="3"/>
  <c r="AG417" i="3"/>
  <c r="AF418" i="3"/>
  <c r="AG418" i="3"/>
  <c r="AF419" i="3"/>
  <c r="AG419" i="3"/>
  <c r="AF420" i="3"/>
  <c r="AG420" i="3"/>
  <c r="AF421" i="3"/>
  <c r="AG421" i="3"/>
  <c r="AF422" i="3"/>
  <c r="AG422" i="3"/>
  <c r="AF423" i="3"/>
  <c r="AG423" i="3"/>
  <c r="AF424" i="3"/>
  <c r="AG424" i="3"/>
  <c r="AF425" i="3"/>
  <c r="AG425" i="3"/>
  <c r="AF426" i="3"/>
  <c r="AG426" i="3"/>
  <c r="AF427" i="3"/>
  <c r="AG427" i="3"/>
  <c r="AF428" i="3"/>
  <c r="AG428" i="3"/>
  <c r="AF429" i="3"/>
  <c r="AG429" i="3"/>
  <c r="AF430" i="3"/>
  <c r="AG430" i="3"/>
  <c r="AF431" i="3"/>
  <c r="AG431" i="3"/>
  <c r="AF432" i="3"/>
  <c r="AG432" i="3"/>
  <c r="AF433" i="3"/>
  <c r="AG433" i="3"/>
  <c r="AF434" i="3"/>
  <c r="AG434" i="3"/>
  <c r="AF435" i="3"/>
  <c r="AG435" i="3"/>
  <c r="AF436" i="3"/>
  <c r="AG436" i="3"/>
  <c r="AF437" i="3"/>
  <c r="AG437" i="3"/>
  <c r="AF438" i="3"/>
  <c r="AG438" i="3"/>
  <c r="AF439" i="3"/>
  <c r="AG439" i="3"/>
  <c r="AF440" i="3"/>
  <c r="AG440" i="3"/>
  <c r="AF441" i="3"/>
  <c r="AG441" i="3"/>
  <c r="AF442" i="3"/>
  <c r="AG442" i="3"/>
  <c r="AF443" i="3"/>
  <c r="AG443" i="3"/>
  <c r="AF444" i="3"/>
  <c r="AG444" i="3"/>
  <c r="AF445" i="3"/>
  <c r="AG445" i="3"/>
  <c r="AF446" i="3"/>
  <c r="AG446" i="3"/>
  <c r="AF447" i="3"/>
  <c r="AG447" i="3"/>
  <c r="AF448" i="3"/>
  <c r="AG448" i="3"/>
  <c r="AF449" i="3"/>
  <c r="AG449" i="3"/>
  <c r="AF450" i="3"/>
  <c r="AG450" i="3"/>
  <c r="AF451" i="3"/>
  <c r="AG451" i="3"/>
  <c r="AF452" i="3"/>
  <c r="AG452" i="3"/>
  <c r="AF453" i="3"/>
  <c r="AG453" i="3"/>
  <c r="AF454" i="3"/>
  <c r="AG454" i="3"/>
  <c r="AF455" i="3"/>
  <c r="AG455" i="3"/>
  <c r="AF456" i="3"/>
  <c r="AG456" i="3"/>
  <c r="AF457" i="3"/>
  <c r="AG457" i="3"/>
  <c r="AF458" i="3"/>
  <c r="AG458" i="3"/>
  <c r="AF459" i="3"/>
  <c r="AG459" i="3"/>
  <c r="AF460" i="3"/>
  <c r="AG460" i="3"/>
  <c r="AF461" i="3"/>
  <c r="AG461" i="3"/>
  <c r="AF462" i="3"/>
  <c r="AG462" i="3"/>
  <c r="AF463" i="3"/>
  <c r="AG463" i="3"/>
  <c r="AF464" i="3"/>
  <c r="AG464" i="3"/>
  <c r="AF465" i="3"/>
  <c r="AG465" i="3"/>
  <c r="AF466" i="3"/>
  <c r="AG466" i="3"/>
  <c r="AF467" i="3"/>
  <c r="AG467" i="3"/>
  <c r="AF468" i="3"/>
  <c r="AG468" i="3"/>
  <c r="AF469" i="3"/>
  <c r="AG469" i="3"/>
  <c r="AF470" i="3"/>
  <c r="AG470" i="3"/>
  <c r="AF471" i="3"/>
  <c r="AG471" i="3"/>
  <c r="AF472" i="3"/>
  <c r="AG472" i="3"/>
  <c r="AF473" i="3"/>
  <c r="AG473" i="3"/>
  <c r="AF474" i="3"/>
  <c r="AG474" i="3"/>
  <c r="AF475" i="3"/>
  <c r="AG475" i="3"/>
  <c r="AF476" i="3"/>
  <c r="AG476" i="3"/>
  <c r="AF477" i="3"/>
  <c r="AG477" i="3"/>
  <c r="AF478" i="3"/>
  <c r="AG478" i="3"/>
  <c r="AF479" i="3"/>
  <c r="AG479" i="3"/>
  <c r="AF480" i="3"/>
  <c r="AG480" i="3"/>
  <c r="AF481" i="3"/>
  <c r="AG481" i="3"/>
  <c r="AF482" i="3"/>
  <c r="AG482" i="3"/>
  <c r="AF483" i="3"/>
  <c r="AG483" i="3"/>
  <c r="AF484" i="3"/>
  <c r="AG484" i="3"/>
  <c r="AF485" i="3"/>
  <c r="AG485" i="3"/>
  <c r="AF486" i="3"/>
  <c r="AG486" i="3"/>
  <c r="AF487" i="3"/>
  <c r="AG487" i="3"/>
  <c r="AF488" i="3"/>
  <c r="AG488" i="3"/>
  <c r="AF489" i="3"/>
  <c r="AG489" i="3"/>
  <c r="AF490" i="3"/>
  <c r="AG490" i="3"/>
  <c r="AF491" i="3"/>
  <c r="AG491" i="3"/>
  <c r="AF492" i="3"/>
  <c r="AG492" i="3"/>
  <c r="AF493" i="3"/>
  <c r="AG493" i="3"/>
  <c r="AF494" i="3"/>
  <c r="AG494" i="3"/>
  <c r="AF495" i="3"/>
  <c r="AG495" i="3"/>
  <c r="AF496" i="3"/>
  <c r="AG496" i="3"/>
  <c r="AF497" i="3"/>
  <c r="AG497" i="3"/>
  <c r="AF498" i="3"/>
  <c r="AG498" i="3"/>
  <c r="AF499" i="3"/>
  <c r="AG499" i="3"/>
  <c r="AF500" i="3"/>
  <c r="AG500" i="3"/>
  <c r="AF501" i="3"/>
  <c r="AG501" i="3"/>
  <c r="AF502" i="3"/>
  <c r="AG502" i="3"/>
  <c r="AF503" i="3"/>
  <c r="AG503" i="3"/>
  <c r="AF504" i="3"/>
  <c r="AG504" i="3"/>
  <c r="AF505" i="3"/>
  <c r="AG505" i="3"/>
  <c r="AF506" i="3"/>
  <c r="AG506" i="3"/>
  <c r="AF507" i="3"/>
  <c r="AG507" i="3"/>
  <c r="AF508" i="3"/>
  <c r="AG508" i="3"/>
  <c r="AF509" i="3"/>
  <c r="AG509" i="3"/>
  <c r="AF510" i="3"/>
  <c r="AG510" i="3"/>
  <c r="AF511" i="3"/>
  <c r="AG511" i="3"/>
  <c r="AF512" i="3"/>
  <c r="AG512" i="3"/>
  <c r="AF513" i="3"/>
  <c r="AG513" i="3"/>
  <c r="AF514" i="3"/>
  <c r="AG514" i="3"/>
  <c r="AF516" i="3"/>
  <c r="AG516" i="3"/>
  <c r="AF517" i="3"/>
  <c r="AG517" i="3"/>
  <c r="AF518" i="3"/>
  <c r="AG518" i="3"/>
  <c r="AF519" i="3"/>
  <c r="AG519" i="3"/>
  <c r="AF520" i="3"/>
  <c r="AG520" i="3"/>
  <c r="AF521" i="3"/>
  <c r="AG521" i="3"/>
  <c r="AF522" i="3"/>
  <c r="AG522" i="3"/>
  <c r="AF523" i="3"/>
  <c r="AG523" i="3"/>
  <c r="AF524" i="3"/>
  <c r="AG524" i="3"/>
  <c r="AF525" i="3"/>
  <c r="AG525" i="3"/>
  <c r="AF526" i="3"/>
  <c r="AG526" i="3"/>
  <c r="AF527" i="3"/>
  <c r="AG527" i="3"/>
  <c r="AF528" i="3"/>
  <c r="AG528" i="3"/>
  <c r="AF529" i="3"/>
  <c r="AG529" i="3"/>
  <c r="AF530" i="3"/>
  <c r="AG530" i="3"/>
  <c r="AF531" i="3"/>
  <c r="AG531" i="3"/>
  <c r="AF532" i="3"/>
  <c r="AG532" i="3"/>
  <c r="AF533" i="3"/>
  <c r="AG533" i="3"/>
  <c r="AF534" i="3"/>
  <c r="AG534" i="3"/>
  <c r="AF535" i="3"/>
  <c r="AG535" i="3"/>
  <c r="AF536" i="3"/>
  <c r="AG536" i="3"/>
  <c r="AF537" i="3"/>
  <c r="AG537" i="3"/>
  <c r="AF538" i="3"/>
  <c r="AG538" i="3"/>
  <c r="AF539" i="3"/>
  <c r="AG539" i="3"/>
  <c r="AF540" i="3"/>
  <c r="AG540" i="3"/>
  <c r="AF541" i="3"/>
  <c r="AG541" i="3"/>
  <c r="AF542" i="3"/>
  <c r="AG542" i="3"/>
  <c r="AF543" i="3"/>
  <c r="AG543" i="3"/>
  <c r="AF544" i="3"/>
  <c r="AG544" i="3"/>
  <c r="AF545" i="3"/>
  <c r="AG545" i="3"/>
  <c r="AF546" i="3"/>
  <c r="AG546" i="3"/>
  <c r="AF547" i="3"/>
  <c r="AG547" i="3"/>
  <c r="AF548" i="3"/>
  <c r="AG548" i="3"/>
  <c r="AF549" i="3"/>
  <c r="AG549" i="3"/>
  <c r="AF550" i="3"/>
  <c r="AG550" i="3"/>
  <c r="AF551" i="3"/>
  <c r="AG551" i="3"/>
  <c r="AF552" i="3"/>
  <c r="AG552" i="3"/>
  <c r="AF553" i="3"/>
  <c r="AG553" i="3"/>
  <c r="AF554" i="3"/>
  <c r="AG554" i="3"/>
  <c r="AF555" i="3"/>
  <c r="AG555" i="3"/>
  <c r="AF556" i="3"/>
  <c r="AG556" i="3"/>
  <c r="AF557" i="3"/>
  <c r="AG557" i="3"/>
  <c r="AF558" i="3"/>
  <c r="AG558" i="3"/>
  <c r="AF559" i="3"/>
  <c r="AG559" i="3"/>
  <c r="AF560" i="3"/>
  <c r="AG560" i="3"/>
  <c r="AF561" i="3"/>
  <c r="AG561" i="3"/>
  <c r="AF562" i="3"/>
  <c r="AG562" i="3"/>
  <c r="AF563" i="3"/>
  <c r="AG563" i="3"/>
  <c r="AF564" i="3"/>
  <c r="AG564" i="3"/>
  <c r="AF565" i="3"/>
  <c r="AG565" i="3"/>
  <c r="AF566" i="3"/>
  <c r="AG566" i="3"/>
  <c r="AF567" i="3"/>
  <c r="AG567" i="3"/>
  <c r="AF568" i="3"/>
  <c r="AG568" i="3"/>
  <c r="AF569" i="3"/>
  <c r="AG569" i="3"/>
  <c r="AF570" i="3"/>
  <c r="AG570" i="3"/>
  <c r="AF571" i="3"/>
  <c r="AG571" i="3"/>
  <c r="AF572" i="3"/>
  <c r="AG572" i="3"/>
  <c r="AF573" i="3"/>
  <c r="AG573" i="3"/>
  <c r="AF574" i="3"/>
  <c r="AG574" i="3"/>
  <c r="AF575" i="3"/>
  <c r="AG575" i="3"/>
  <c r="AF576" i="3"/>
  <c r="AG576" i="3"/>
  <c r="AF577" i="3"/>
  <c r="AG577" i="3"/>
  <c r="AF578" i="3"/>
  <c r="AG578" i="3"/>
  <c r="AF579" i="3"/>
  <c r="AG579" i="3"/>
  <c r="AF580" i="3"/>
  <c r="AG580" i="3"/>
  <c r="AF581" i="3"/>
  <c r="AG581" i="3"/>
  <c r="AF582" i="3"/>
  <c r="AG582" i="3"/>
  <c r="AF583" i="3"/>
  <c r="AG583" i="3"/>
  <c r="AF584" i="3"/>
  <c r="AG584" i="3"/>
  <c r="AF585" i="3"/>
  <c r="AG585" i="3"/>
  <c r="AF586" i="3"/>
  <c r="AG586" i="3"/>
  <c r="AF587" i="3"/>
  <c r="AG587" i="3"/>
  <c r="AF588" i="3"/>
  <c r="AG588" i="3"/>
  <c r="AF589" i="3"/>
  <c r="AG589" i="3"/>
  <c r="AF590" i="3"/>
  <c r="AG590" i="3"/>
  <c r="AF591" i="3"/>
  <c r="AG591" i="3"/>
  <c r="AF592" i="3"/>
  <c r="AG592" i="3"/>
  <c r="AF593" i="3"/>
  <c r="AG593" i="3"/>
  <c r="AF594" i="3"/>
  <c r="AG594" i="3"/>
  <c r="AF595" i="3"/>
  <c r="AG595" i="3"/>
  <c r="AF596" i="3"/>
  <c r="AG596" i="3"/>
  <c r="AF597" i="3"/>
  <c r="AG597" i="3"/>
  <c r="AF598" i="3"/>
  <c r="AG598" i="3"/>
  <c r="AF599" i="3"/>
  <c r="AG599" i="3"/>
  <c r="AF600" i="3"/>
  <c r="AG600" i="3"/>
  <c r="AF601" i="3"/>
  <c r="AG601" i="3"/>
  <c r="AF602" i="3"/>
  <c r="AG602" i="3"/>
  <c r="AF603" i="3"/>
  <c r="AG603" i="3"/>
  <c r="AF604" i="3"/>
  <c r="AG604" i="3"/>
  <c r="AF605" i="3"/>
  <c r="AG605" i="3"/>
  <c r="AF606" i="3"/>
  <c r="AG606" i="3"/>
  <c r="AF607" i="3"/>
  <c r="AG607" i="3"/>
  <c r="AF608" i="3"/>
  <c r="AG608" i="3"/>
  <c r="AF609" i="3"/>
  <c r="AG609" i="3"/>
  <c r="AF610" i="3"/>
  <c r="AG610" i="3"/>
  <c r="AF611" i="3"/>
  <c r="AG611" i="3"/>
  <c r="AF612" i="3"/>
  <c r="AG612" i="3"/>
  <c r="AF613" i="3"/>
  <c r="AG613" i="3"/>
  <c r="AF614" i="3"/>
  <c r="AG614" i="3"/>
  <c r="AF615" i="3"/>
  <c r="AG615" i="3"/>
  <c r="AF616" i="3"/>
  <c r="AG616" i="3"/>
  <c r="AF617" i="3"/>
  <c r="AG617" i="3"/>
  <c r="AF618" i="3"/>
  <c r="AG618" i="3"/>
  <c r="AF619" i="3"/>
  <c r="AG619" i="3"/>
  <c r="AF620" i="3"/>
  <c r="AG620" i="3"/>
  <c r="AF621" i="3"/>
  <c r="AG621" i="3"/>
  <c r="AF622" i="3"/>
  <c r="AG622" i="3"/>
  <c r="AF623" i="3"/>
  <c r="AG623" i="3"/>
  <c r="AF624" i="3"/>
  <c r="AG624" i="3"/>
  <c r="AF625" i="3"/>
  <c r="AG625" i="3"/>
  <c r="AF626" i="3"/>
  <c r="AG626" i="3"/>
  <c r="AF627" i="3"/>
  <c r="AG627" i="3"/>
  <c r="AF628" i="3"/>
  <c r="AG628" i="3"/>
  <c r="AF629" i="3"/>
  <c r="AG629" i="3"/>
  <c r="AF630" i="3"/>
  <c r="AG630" i="3"/>
  <c r="AF631" i="3"/>
  <c r="AG631" i="3"/>
  <c r="AF632" i="3"/>
  <c r="AG632" i="3"/>
  <c r="AF634" i="3"/>
  <c r="AG634" i="3"/>
  <c r="AF635" i="3"/>
  <c r="AG635" i="3"/>
  <c r="AF636" i="3"/>
  <c r="AG636" i="3"/>
  <c r="AF637" i="3"/>
  <c r="AG637" i="3"/>
  <c r="AF638" i="3"/>
  <c r="AG638" i="3"/>
  <c r="AF639" i="3"/>
  <c r="AG639" i="3"/>
  <c r="AF640" i="3"/>
  <c r="AG640" i="3"/>
  <c r="AF642" i="3"/>
  <c r="AG642" i="3"/>
  <c r="AF643" i="3"/>
  <c r="AG643" i="3"/>
  <c r="AF644" i="3"/>
  <c r="AG644" i="3"/>
  <c r="AF645" i="3"/>
  <c r="AG645" i="3"/>
  <c r="AF646" i="3"/>
  <c r="AG646" i="3"/>
  <c r="AF647" i="3"/>
  <c r="AG647" i="3"/>
  <c r="AF648" i="3"/>
  <c r="AG648" i="3"/>
  <c r="AF649" i="3"/>
  <c r="AG649" i="3"/>
  <c r="AF650" i="3"/>
  <c r="AG650" i="3"/>
  <c r="AF651" i="3"/>
  <c r="AG651" i="3"/>
  <c r="AF652" i="3"/>
  <c r="AG652" i="3"/>
  <c r="AF653" i="3"/>
  <c r="AG653" i="3"/>
  <c r="AF654" i="3"/>
  <c r="AG654" i="3"/>
  <c r="AF655" i="3"/>
  <c r="AG655" i="3"/>
  <c r="AF656" i="3"/>
  <c r="AG656" i="3"/>
  <c r="AF657" i="3"/>
  <c r="AG657" i="3"/>
  <c r="AF658" i="3"/>
  <c r="AG658" i="3"/>
  <c r="AF665" i="3"/>
  <c r="AG665" i="3"/>
  <c r="AF659" i="3"/>
  <c r="AG659" i="3"/>
  <c r="AF660" i="3"/>
  <c r="AG660" i="3"/>
  <c r="AF661" i="3"/>
  <c r="AG661" i="3"/>
  <c r="AF662" i="3"/>
  <c r="AG662" i="3"/>
  <c r="AF663" i="3"/>
  <c r="AG663" i="3"/>
  <c r="AF664" i="3"/>
  <c r="AG664" i="3"/>
  <c r="AF666" i="3"/>
  <c r="AG666" i="3"/>
  <c r="AF667" i="3"/>
  <c r="AG667" i="3"/>
  <c r="AF669" i="3"/>
  <c r="AG669" i="3"/>
  <c r="AF674" i="3"/>
  <c r="AG674" i="3"/>
  <c r="AF675" i="3"/>
  <c r="AG675" i="3"/>
  <c r="AF679" i="3"/>
  <c r="AG679" i="3"/>
  <c r="AF680" i="3"/>
  <c r="AG680" i="3"/>
  <c r="AF681" i="3"/>
  <c r="AG681" i="3"/>
  <c r="AF682" i="3"/>
  <c r="AG682" i="3"/>
  <c r="AF683" i="3"/>
  <c r="AG683" i="3"/>
  <c r="AF684" i="3"/>
  <c r="AG684" i="3"/>
  <c r="AF685" i="3"/>
  <c r="AG685" i="3"/>
  <c r="AF690" i="3"/>
  <c r="AG690" i="3"/>
  <c r="AF691" i="3"/>
  <c r="AG691" i="3"/>
  <c r="AF692" i="3"/>
  <c r="AG692" i="3"/>
  <c r="AF694" i="3"/>
  <c r="AG694" i="3"/>
  <c r="AF695" i="3"/>
  <c r="AG695" i="3"/>
  <c r="AF696" i="3"/>
  <c r="AG696" i="3"/>
  <c r="AF697" i="3"/>
  <c r="AG697" i="3"/>
  <c r="AF698" i="3"/>
  <c r="AG698" i="3"/>
  <c r="AF699" i="3"/>
  <c r="AG699" i="3"/>
  <c r="AF700" i="3"/>
  <c r="AG700" i="3"/>
  <c r="AF701" i="3"/>
  <c r="AG701" i="3"/>
  <c r="AF702" i="3"/>
  <c r="AG702" i="3"/>
  <c r="AF703" i="3"/>
  <c r="AG703" i="3"/>
  <c r="AF707" i="3"/>
  <c r="AG707" i="3"/>
  <c r="AF708" i="3"/>
  <c r="AG708" i="3"/>
  <c r="AF709" i="3"/>
  <c r="AG709" i="3"/>
  <c r="AF710" i="3"/>
  <c r="AG710" i="3"/>
  <c r="AF711" i="3"/>
  <c r="AG711" i="3"/>
  <c r="AF712" i="3"/>
  <c r="AG712" i="3"/>
  <c r="AF713" i="3"/>
  <c r="AG713" i="3"/>
  <c r="AF714" i="3"/>
  <c r="AG714" i="3"/>
  <c r="AF715" i="3"/>
  <c r="AG715" i="3"/>
  <c r="AF716" i="3"/>
  <c r="AG716" i="3"/>
  <c r="AF717" i="3"/>
  <c r="AG717" i="3"/>
  <c r="AF718" i="3"/>
  <c r="AG718" i="3"/>
  <c r="AF719" i="3"/>
  <c r="AG719" i="3"/>
  <c r="AF720" i="3"/>
  <c r="AG720" i="3"/>
  <c r="AF721" i="3"/>
  <c r="AG721" i="3"/>
  <c r="AF722" i="3"/>
  <c r="AG722" i="3"/>
  <c r="AF723" i="3"/>
  <c r="AG723" i="3"/>
  <c r="AF724" i="3"/>
  <c r="AG724" i="3"/>
  <c r="AF725" i="3"/>
  <c r="AG725" i="3"/>
  <c r="AF726" i="3"/>
  <c r="AG726" i="3"/>
  <c r="AF727" i="3"/>
  <c r="AG727" i="3"/>
  <c r="AF728" i="3"/>
  <c r="AG728" i="3"/>
  <c r="AF729" i="3"/>
  <c r="AG729" i="3"/>
  <c r="AF731" i="3"/>
  <c r="AG731" i="3"/>
  <c r="AF732" i="3"/>
  <c r="AG732" i="3"/>
  <c r="AF733" i="3"/>
  <c r="AG733" i="3"/>
  <c r="AF737" i="3"/>
  <c r="AG737" i="3"/>
  <c r="AF738" i="3"/>
  <c r="AG738" i="3"/>
  <c r="AF739" i="3"/>
  <c r="AG739" i="3"/>
  <c r="AF740" i="3"/>
  <c r="AG740" i="3"/>
  <c r="AF741" i="3"/>
  <c r="AG741" i="3"/>
  <c r="AF742" i="3"/>
  <c r="AG742" i="3"/>
  <c r="AF743" i="3"/>
  <c r="AG743" i="3"/>
  <c r="AF744" i="3"/>
  <c r="AG744" i="3"/>
  <c r="AF745" i="3"/>
  <c r="AG745" i="3"/>
  <c r="AF746" i="3"/>
  <c r="AG746" i="3"/>
  <c r="AF747" i="3"/>
  <c r="AG747" i="3"/>
  <c r="AF748" i="3"/>
  <c r="AG748" i="3"/>
  <c r="AF749" i="3"/>
  <c r="AG749" i="3"/>
  <c r="AF750" i="3"/>
  <c r="AG750" i="3"/>
  <c r="AF751" i="3"/>
  <c r="AG751" i="3"/>
  <c r="AF752" i="3"/>
  <c r="AG752" i="3"/>
  <c r="AF753" i="3"/>
  <c r="AG753" i="3"/>
  <c r="AF754" i="3"/>
  <c r="AG754" i="3"/>
  <c r="AF755" i="3"/>
  <c r="AG755" i="3"/>
  <c r="AF756" i="3"/>
  <c r="AG756" i="3"/>
  <c r="AF760" i="3"/>
  <c r="AG760" i="3"/>
  <c r="AF761" i="3"/>
  <c r="AG761" i="3"/>
  <c r="AF762" i="3"/>
  <c r="AG762" i="3"/>
  <c r="AF764" i="3"/>
  <c r="AG764" i="3"/>
  <c r="AF765" i="3"/>
  <c r="AG765" i="3"/>
  <c r="AF770" i="3"/>
  <c r="AG770" i="3"/>
  <c r="AF771" i="3"/>
  <c r="AG771" i="3"/>
  <c r="AF772" i="3"/>
  <c r="AG772" i="3"/>
  <c r="AF773" i="3"/>
  <c r="AG773" i="3"/>
  <c r="AF785" i="3"/>
  <c r="AG785" i="3"/>
  <c r="AF786" i="3"/>
  <c r="AG786" i="3"/>
  <c r="J3" i="3"/>
  <c r="J5" i="3"/>
  <c r="J6" i="3"/>
  <c r="J8" i="3"/>
  <c r="J9" i="3"/>
  <c r="J10" i="3"/>
  <c r="J11" i="3"/>
  <c r="J12" i="3"/>
  <c r="J13" i="3"/>
  <c r="J14" i="3"/>
  <c r="J15" i="3"/>
  <c r="J16" i="3"/>
  <c r="J17" i="3"/>
  <c r="J18" i="3"/>
  <c r="J19" i="3"/>
  <c r="J20" i="3"/>
  <c r="J21" i="3"/>
  <c r="J22" i="3"/>
  <c r="J25" i="3"/>
  <c r="J27" i="3"/>
  <c r="J28" i="3"/>
  <c r="J29" i="3"/>
  <c r="J30" i="3"/>
  <c r="J31" i="3"/>
  <c r="J32" i="3"/>
  <c r="J33" i="3"/>
  <c r="J34" i="3"/>
  <c r="J35" i="3"/>
  <c r="J36" i="3"/>
  <c r="J37" i="3"/>
  <c r="J38" i="3"/>
  <c r="J40" i="3"/>
  <c r="J41" i="3"/>
  <c r="J42" i="3"/>
  <c r="J43" i="3"/>
  <c r="J44" i="3"/>
  <c r="J45" i="3"/>
  <c r="J46" i="3"/>
  <c r="J47" i="3"/>
  <c r="J48" i="3"/>
  <c r="J49" i="3"/>
  <c r="J50" i="3"/>
  <c r="J51" i="3"/>
  <c r="J54" i="3"/>
  <c r="J55" i="3"/>
  <c r="J56" i="3"/>
  <c r="J57" i="3"/>
  <c r="J58" i="3"/>
  <c r="J59" i="3"/>
  <c r="J60" i="3"/>
  <c r="J61" i="3"/>
  <c r="J62" i="3"/>
  <c r="J63" i="3"/>
  <c r="J64" i="3"/>
  <c r="J65" i="3"/>
  <c r="J67" i="3"/>
  <c r="J69" i="3"/>
  <c r="J70" i="3"/>
  <c r="J71" i="3"/>
  <c r="J72" i="3"/>
  <c r="J73" i="3"/>
  <c r="J74" i="3"/>
  <c r="J75" i="3"/>
  <c r="J76" i="3"/>
  <c r="J77" i="3"/>
  <c r="J78" i="3"/>
  <c r="J79" i="3"/>
  <c r="J80" i="3"/>
  <c r="J81" i="3"/>
  <c r="J82" i="3"/>
  <c r="J83" i="3"/>
  <c r="J84"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6" i="3"/>
  <c r="J147" i="3"/>
  <c r="J148" i="3"/>
  <c r="J150" i="3"/>
  <c r="J151" i="3"/>
  <c r="J152" i="3"/>
  <c r="J153" i="3"/>
  <c r="J154" i="3"/>
  <c r="J155" i="3"/>
  <c r="J156" i="3"/>
  <c r="J158" i="3"/>
  <c r="J159" i="3"/>
  <c r="J160" i="3"/>
  <c r="J161" i="3"/>
  <c r="J162" i="3"/>
  <c r="J163" i="3"/>
  <c r="J164" i="3"/>
  <c r="J165" i="3"/>
  <c r="J166" i="3"/>
  <c r="J167" i="3"/>
  <c r="J168" i="3"/>
  <c r="J169" i="3"/>
  <c r="J170" i="3"/>
  <c r="J171" i="3"/>
  <c r="J172" i="3"/>
  <c r="J173"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21" i="3"/>
  <c r="J322" i="3"/>
  <c r="J323" i="3"/>
  <c r="J324" i="3"/>
  <c r="J325" i="3"/>
  <c r="J326" i="3"/>
  <c r="J327" i="3"/>
  <c r="J328" i="3"/>
  <c r="J329" i="3"/>
  <c r="J330" i="3"/>
  <c r="J331" i="3"/>
  <c r="J332" i="3"/>
  <c r="J333" i="3"/>
  <c r="J334" i="3"/>
  <c r="J335" i="3"/>
  <c r="J336" i="3"/>
  <c r="J337" i="3"/>
  <c r="J338" i="3"/>
  <c r="J339" i="3"/>
  <c r="J340" i="3"/>
  <c r="J341"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7" i="3"/>
  <c r="J378" i="3"/>
  <c r="J379" i="3"/>
  <c r="J380" i="3"/>
  <c r="J381" i="3"/>
  <c r="J382" i="3"/>
  <c r="J383" i="3"/>
  <c r="J384" i="3"/>
  <c r="J385" i="3"/>
  <c r="J386" i="3"/>
  <c r="J387" i="3"/>
  <c r="J388" i="3"/>
  <c r="J390" i="3"/>
  <c r="J392" i="3"/>
  <c r="J393" i="3"/>
  <c r="J394" i="3"/>
  <c r="J395" i="3"/>
  <c r="J396" i="3"/>
  <c r="J397" i="3"/>
  <c r="J398" i="3"/>
  <c r="J399" i="3"/>
  <c r="J400" i="3"/>
  <c r="J401" i="3"/>
  <c r="J402" i="3"/>
  <c r="J403" i="3"/>
  <c r="J404" i="3"/>
  <c r="J405" i="3"/>
  <c r="J406" i="3"/>
  <c r="J407" i="3"/>
  <c r="J408" i="3"/>
  <c r="J409" i="3"/>
  <c r="J410"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4" i="3"/>
  <c r="J485" i="3"/>
  <c r="J486" i="3"/>
  <c r="J487" i="3"/>
  <c r="J488" i="3"/>
  <c r="J489" i="3"/>
  <c r="J490" i="3"/>
  <c r="J491" i="3"/>
  <c r="J492" i="3"/>
  <c r="J493" i="3"/>
  <c r="J494" i="3"/>
  <c r="J495" i="3"/>
  <c r="J496" i="3"/>
  <c r="J497" i="3"/>
  <c r="J498" i="3"/>
  <c r="J499" i="3"/>
  <c r="J500" i="3"/>
  <c r="J503" i="3"/>
  <c r="J504" i="3"/>
  <c r="J505" i="3"/>
  <c r="J506" i="3"/>
  <c r="J507" i="3"/>
  <c r="J508" i="3"/>
  <c r="J509" i="3"/>
  <c r="J510" i="3"/>
  <c r="J511" i="3"/>
  <c r="J512" i="3"/>
  <c r="J513" i="3"/>
  <c r="J514" i="3"/>
  <c r="J516" i="3"/>
  <c r="J517" i="3"/>
  <c r="J518" i="3"/>
  <c r="J519" i="3"/>
  <c r="J520" i="3"/>
  <c r="J521" i="3"/>
  <c r="J522" i="3"/>
  <c r="J523" i="3"/>
  <c r="J524" i="3"/>
  <c r="J525" i="3"/>
  <c r="J526" i="3"/>
  <c r="J527" i="3"/>
  <c r="J528" i="3"/>
  <c r="J529" i="3"/>
  <c r="J530" i="3"/>
  <c r="J533" i="3"/>
  <c r="J534" i="3"/>
  <c r="J535" i="3"/>
  <c r="J536" i="3"/>
  <c r="J537" i="3"/>
  <c r="J538" i="3"/>
  <c r="J539" i="3"/>
  <c r="J540" i="3"/>
  <c r="J541" i="3"/>
  <c r="J542" i="3"/>
  <c r="J543" i="3"/>
  <c r="J544" i="3"/>
  <c r="J545" i="3"/>
  <c r="J546" i="3"/>
  <c r="J547" i="3"/>
  <c r="J548" i="3"/>
  <c r="J549" i="3"/>
  <c r="J550" i="3"/>
  <c r="J551"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30" i="3"/>
  <c r="J631" i="3"/>
  <c r="J632" i="3"/>
  <c r="J634" i="3"/>
  <c r="J635" i="3"/>
  <c r="J636" i="3"/>
  <c r="J637" i="3"/>
  <c r="J638" i="3"/>
  <c r="J639" i="3"/>
  <c r="J640" i="3"/>
  <c r="J642" i="3"/>
  <c r="J643" i="3"/>
  <c r="J644" i="3"/>
  <c r="J645" i="3"/>
  <c r="J646" i="3"/>
  <c r="J647" i="3"/>
  <c r="J648" i="3"/>
  <c r="J649" i="3"/>
  <c r="J650" i="3"/>
  <c r="J651" i="3"/>
  <c r="J652" i="3"/>
  <c r="J653" i="3"/>
  <c r="J656" i="3"/>
  <c r="J657" i="3"/>
  <c r="J658" i="3"/>
  <c r="J665" i="3"/>
  <c r="J659" i="3"/>
  <c r="J660" i="3"/>
  <c r="J661" i="3"/>
  <c r="J662" i="3"/>
  <c r="J663" i="3"/>
  <c r="J664" i="3"/>
  <c r="J666" i="3"/>
  <c r="J667" i="3"/>
  <c r="J669" i="3"/>
  <c r="J674" i="3"/>
  <c r="J675" i="3"/>
  <c r="J681" i="3"/>
  <c r="J682" i="3"/>
  <c r="J683" i="3"/>
  <c r="J684" i="3"/>
  <c r="J685" i="3"/>
  <c r="J690" i="3"/>
  <c r="J691" i="3"/>
  <c r="J692" i="3"/>
  <c r="J694" i="3"/>
  <c r="J695" i="3"/>
  <c r="J696" i="3"/>
  <c r="J697" i="3"/>
  <c r="J698" i="3"/>
  <c r="J699" i="3"/>
  <c r="J700" i="3"/>
  <c r="J701" i="3"/>
  <c r="J702" i="3"/>
  <c r="J703" i="3"/>
  <c r="J709" i="3"/>
  <c r="J710" i="3"/>
  <c r="J711" i="3"/>
  <c r="J712" i="3"/>
  <c r="J713" i="3"/>
  <c r="J714" i="3"/>
  <c r="J715" i="3"/>
  <c r="J716" i="3"/>
  <c r="J717" i="3"/>
  <c r="J718" i="3"/>
  <c r="J719" i="3"/>
  <c r="J720" i="3"/>
  <c r="J721" i="3"/>
  <c r="J722" i="3"/>
  <c r="J723" i="3"/>
  <c r="J724" i="3"/>
  <c r="J725" i="3"/>
  <c r="J726" i="3"/>
  <c r="J727" i="3"/>
  <c r="J728" i="3"/>
  <c r="J729" i="3"/>
  <c r="J731" i="3"/>
  <c r="J732" i="3"/>
  <c r="J733" i="3"/>
  <c r="J739" i="3"/>
  <c r="J740" i="3"/>
  <c r="J741" i="3"/>
  <c r="J742" i="3"/>
  <c r="J743" i="3"/>
  <c r="J744" i="3"/>
  <c r="J745" i="3"/>
  <c r="J746" i="3"/>
  <c r="J747" i="3"/>
  <c r="J748" i="3"/>
  <c r="J749" i="3"/>
  <c r="J750" i="3"/>
  <c r="J751" i="3"/>
  <c r="J752" i="3"/>
  <c r="J753" i="3"/>
  <c r="J754" i="3"/>
  <c r="J755" i="3"/>
  <c r="J756" i="3"/>
  <c r="J762" i="3"/>
  <c r="J764" i="3"/>
  <c r="J765" i="3"/>
  <c r="J770" i="3"/>
  <c r="J771" i="3"/>
  <c r="J772" i="3"/>
  <c r="J773" i="3"/>
  <c r="R480" i="1"/>
  <c r="Q479" i="1"/>
  <c r="P479" i="1"/>
  <c r="O479" i="1"/>
  <c r="N479" i="1"/>
  <c r="M479" i="1"/>
  <c r="L479" i="1"/>
  <c r="K479" i="1"/>
  <c r="J479" i="1"/>
  <c r="B22" i="45"/>
  <c r="E7" i="45"/>
  <c r="B25" i="45"/>
  <c r="B21" i="45"/>
  <c r="I8" i="45"/>
  <c r="J8" i="45"/>
  <c r="K8" i="45"/>
  <c r="L8" i="45"/>
  <c r="M8" i="45"/>
  <c r="N8" i="45"/>
  <c r="O8" i="45"/>
  <c r="D8" i="45"/>
  <c r="E8" i="45"/>
  <c r="F8" i="45"/>
  <c r="I11" i="45"/>
  <c r="J11" i="45"/>
  <c r="K11" i="45"/>
  <c r="L11" i="45"/>
  <c r="M11" i="45"/>
  <c r="N11" i="45"/>
  <c r="O11" i="45"/>
  <c r="I12" i="45"/>
  <c r="J12" i="45"/>
  <c r="K12" i="45"/>
  <c r="L12" i="45"/>
  <c r="M12" i="45"/>
  <c r="N12" i="45"/>
  <c r="O12" i="45"/>
  <c r="D11" i="45"/>
  <c r="E11" i="45"/>
  <c r="B16" i="45" s="1"/>
  <c r="F11" i="45"/>
  <c r="D12" i="45"/>
  <c r="E12" i="45"/>
  <c r="B17" i="45" s="1"/>
  <c r="F12" i="45"/>
  <c r="O9" i="45"/>
  <c r="N9" i="45"/>
  <c r="M9" i="45"/>
  <c r="L9" i="45"/>
  <c r="K9" i="45"/>
  <c r="J9" i="45"/>
  <c r="I9" i="45"/>
  <c r="F9" i="45"/>
  <c r="E9" i="45"/>
  <c r="D9" i="45"/>
  <c r="O6" i="45"/>
  <c r="N6" i="45"/>
  <c r="M6" i="45"/>
  <c r="L6" i="45"/>
  <c r="F6" i="45"/>
  <c r="D6" i="45"/>
  <c r="C2" i="45"/>
  <c r="D2" i="45"/>
  <c r="T716" i="3"/>
  <c r="T715" i="3"/>
  <c r="T714" i="3"/>
  <c r="T712" i="3"/>
  <c r="T711" i="3"/>
  <c r="T710" i="3"/>
  <c r="C29" i="6"/>
  <c r="C28" i="6"/>
  <c r="C27" i="6"/>
  <c r="T509" i="3"/>
  <c r="T510" i="3"/>
  <c r="O187" i="21"/>
  <c r="K187" i="21"/>
  <c r="B187" i="21"/>
  <c r="O186" i="21"/>
  <c r="K186" i="21"/>
  <c r="B186" i="21"/>
  <c r="O172" i="21"/>
  <c r="K172" i="21"/>
  <c r="B172" i="21"/>
  <c r="O161" i="21"/>
  <c r="K161" i="21"/>
  <c r="B161" i="21"/>
  <c r="P388" i="1"/>
  <c r="O388" i="1"/>
  <c r="M388" i="1"/>
  <c r="L388" i="1"/>
  <c r="K388" i="1"/>
  <c r="J388" i="1"/>
  <c r="O151" i="21"/>
  <c r="K151" i="21"/>
  <c r="B151" i="21"/>
  <c r="E664" i="20"/>
  <c r="E663" i="20"/>
  <c r="E662" i="20"/>
  <c r="E661" i="20"/>
  <c r="E660" i="20"/>
  <c r="E659" i="20"/>
  <c r="E658" i="20"/>
  <c r="E657" i="20"/>
  <c r="E656" i="20"/>
  <c r="E655" i="20"/>
  <c r="E654" i="20"/>
  <c r="E653" i="20"/>
  <c r="E652" i="20"/>
  <c r="E651" i="20"/>
  <c r="E650" i="20"/>
  <c r="E649" i="20"/>
  <c r="E648" i="20"/>
  <c r="E647" i="20"/>
  <c r="E646" i="20"/>
  <c r="E645" i="20"/>
  <c r="E644" i="20"/>
  <c r="E643" i="20"/>
  <c r="E642" i="20"/>
  <c r="E641" i="20"/>
  <c r="E640" i="20"/>
  <c r="E639" i="20"/>
  <c r="E638" i="20"/>
  <c r="E637" i="20"/>
  <c r="E636" i="20"/>
  <c r="E635" i="20"/>
  <c r="E634" i="20"/>
  <c r="E633" i="20"/>
  <c r="E632" i="20"/>
  <c r="E631" i="20"/>
  <c r="E630" i="20"/>
  <c r="E629" i="20"/>
  <c r="E628" i="20"/>
  <c r="E627" i="20"/>
  <c r="E626" i="20"/>
  <c r="E625" i="20"/>
  <c r="E624" i="20"/>
  <c r="E623" i="20"/>
  <c r="E622" i="20"/>
  <c r="E621" i="20"/>
  <c r="E620" i="20"/>
  <c r="E619" i="20"/>
  <c r="E618" i="20"/>
  <c r="E617" i="20"/>
  <c r="E616" i="20"/>
  <c r="E615" i="20"/>
  <c r="E614" i="20"/>
  <c r="E613" i="20"/>
  <c r="E612" i="20"/>
  <c r="E611" i="20"/>
  <c r="E610" i="20"/>
  <c r="E609" i="20"/>
  <c r="E608" i="20"/>
  <c r="E607" i="20"/>
  <c r="E606" i="20"/>
  <c r="E605" i="20"/>
  <c r="E604" i="20"/>
  <c r="E603" i="20"/>
  <c r="E602" i="20"/>
  <c r="E601" i="20"/>
  <c r="E600" i="20"/>
  <c r="E599" i="20"/>
  <c r="E598" i="20"/>
  <c r="E597" i="20"/>
  <c r="E596" i="20"/>
  <c r="E595" i="20"/>
  <c r="E594" i="20"/>
  <c r="E593" i="20"/>
  <c r="E592" i="20"/>
  <c r="E591" i="20"/>
  <c r="E590" i="20"/>
  <c r="E589" i="20"/>
  <c r="E588" i="20"/>
  <c r="E587" i="20"/>
  <c r="E586" i="20"/>
  <c r="E585" i="20"/>
  <c r="E584" i="20"/>
  <c r="E583" i="20"/>
  <c r="E582" i="20"/>
  <c r="E581" i="20"/>
  <c r="E580" i="20"/>
  <c r="E579" i="20"/>
  <c r="E578" i="20"/>
  <c r="E577" i="20"/>
  <c r="E576" i="20"/>
  <c r="E575" i="20"/>
  <c r="E574" i="20"/>
  <c r="E573" i="20"/>
  <c r="E572" i="20"/>
  <c r="E571" i="20"/>
  <c r="E570" i="20"/>
  <c r="E569" i="20"/>
  <c r="E568" i="20"/>
  <c r="E567" i="20"/>
  <c r="E566" i="20"/>
  <c r="E565" i="20"/>
  <c r="E564" i="20"/>
  <c r="E563" i="20"/>
  <c r="E562" i="20"/>
  <c r="E561" i="20"/>
  <c r="E560" i="20"/>
  <c r="E559" i="20"/>
  <c r="E558" i="20"/>
  <c r="E557" i="20"/>
  <c r="E556" i="20"/>
  <c r="E555" i="20"/>
  <c r="E554" i="20"/>
  <c r="E553" i="20"/>
  <c r="E552" i="20"/>
  <c r="E551" i="20"/>
  <c r="E550" i="20"/>
  <c r="E549" i="20"/>
  <c r="E548" i="20"/>
  <c r="E547" i="20"/>
  <c r="E546" i="20"/>
  <c r="E545" i="20"/>
  <c r="E544" i="20"/>
  <c r="E543" i="20"/>
  <c r="E542" i="20"/>
  <c r="E541" i="20"/>
  <c r="E540" i="20"/>
  <c r="E539" i="20"/>
  <c r="E538" i="20"/>
  <c r="E537" i="20"/>
  <c r="E536" i="20"/>
  <c r="E535" i="20"/>
  <c r="E534" i="20"/>
  <c r="E533" i="20"/>
  <c r="E532" i="20"/>
  <c r="E531" i="20"/>
  <c r="E530" i="20"/>
  <c r="E529" i="20"/>
  <c r="E528" i="20"/>
  <c r="E527" i="20"/>
  <c r="E526" i="20"/>
  <c r="E525" i="20"/>
  <c r="E524" i="20"/>
  <c r="E523" i="20"/>
  <c r="E522" i="20"/>
  <c r="E521" i="20"/>
  <c r="E520" i="20"/>
  <c r="E519" i="20"/>
  <c r="E518" i="20"/>
  <c r="E517" i="20"/>
  <c r="E516" i="20"/>
  <c r="E515" i="20"/>
  <c r="E514" i="20"/>
  <c r="E513" i="20"/>
  <c r="E512" i="20"/>
  <c r="E511" i="20"/>
  <c r="E510" i="20"/>
  <c r="E508" i="20"/>
  <c r="E507" i="20"/>
  <c r="E506" i="20"/>
  <c r="E505" i="20"/>
  <c r="E504" i="20"/>
  <c r="E503" i="20"/>
  <c r="E502" i="20"/>
  <c r="E501" i="20"/>
  <c r="E500" i="20"/>
  <c r="E499" i="20"/>
  <c r="E498" i="20"/>
  <c r="E497" i="20"/>
  <c r="E496" i="20"/>
  <c r="E495" i="20"/>
  <c r="E494" i="20"/>
  <c r="E493" i="20"/>
  <c r="E492" i="20"/>
  <c r="E491" i="20"/>
  <c r="E490" i="20"/>
  <c r="E489" i="20"/>
  <c r="E488" i="20"/>
  <c r="E487" i="20"/>
  <c r="E486" i="20"/>
  <c r="E485" i="20"/>
  <c r="E484" i="20"/>
  <c r="E483" i="20"/>
  <c r="E482" i="20"/>
  <c r="E481" i="20"/>
  <c r="E480" i="20"/>
  <c r="E479" i="20"/>
  <c r="E478" i="20"/>
  <c r="E477" i="20"/>
  <c r="E476" i="20"/>
  <c r="E475" i="20"/>
  <c r="E474" i="20"/>
  <c r="E473" i="20"/>
  <c r="E472" i="20"/>
  <c r="E471" i="20"/>
  <c r="E470" i="20"/>
  <c r="E469" i="20"/>
  <c r="E468" i="20"/>
  <c r="E467" i="20"/>
  <c r="E466" i="20"/>
  <c r="E465" i="20"/>
  <c r="E464" i="20"/>
  <c r="E463" i="20"/>
  <c r="E462" i="20"/>
  <c r="E461" i="20"/>
  <c r="E460" i="20"/>
  <c r="E459" i="20"/>
  <c r="E458" i="20"/>
  <c r="E457" i="20"/>
  <c r="E456" i="20"/>
  <c r="E455" i="20"/>
  <c r="E454" i="20"/>
  <c r="E453" i="20"/>
  <c r="E452" i="20"/>
  <c r="E451" i="20"/>
  <c r="E450" i="20"/>
  <c r="E449" i="20"/>
  <c r="E448" i="20"/>
  <c r="E447" i="20"/>
  <c r="E446" i="20"/>
  <c r="E445" i="20"/>
  <c r="E444" i="20"/>
  <c r="E443" i="20"/>
  <c r="E442" i="20"/>
  <c r="E441" i="20"/>
  <c r="E440" i="20"/>
  <c r="E439" i="20"/>
  <c r="E438" i="20"/>
  <c r="E437" i="20"/>
  <c r="E436" i="20"/>
  <c r="E435" i="20"/>
  <c r="E434" i="20"/>
  <c r="E433" i="20"/>
  <c r="E432" i="20"/>
  <c r="E431" i="20"/>
  <c r="E430" i="20"/>
  <c r="E429" i="20"/>
  <c r="E428" i="20"/>
  <c r="E427" i="20"/>
  <c r="E426" i="20"/>
  <c r="E425" i="20"/>
  <c r="E424" i="20"/>
  <c r="E423" i="20"/>
  <c r="E422" i="20"/>
  <c r="E421" i="20"/>
  <c r="E420" i="20"/>
  <c r="E419" i="20"/>
  <c r="E418" i="20"/>
  <c r="E417" i="20"/>
  <c r="E416" i="20"/>
  <c r="E415" i="20"/>
  <c r="E414" i="20"/>
  <c r="E413" i="20"/>
  <c r="E412" i="20"/>
  <c r="E411" i="20"/>
  <c r="E410" i="20"/>
  <c r="E409" i="20"/>
  <c r="E408" i="20"/>
  <c r="E407" i="20"/>
  <c r="E406" i="20"/>
  <c r="E405" i="20"/>
  <c r="E404" i="20"/>
  <c r="E403" i="20"/>
  <c r="E402" i="20"/>
  <c r="E401" i="20"/>
  <c r="E400" i="20"/>
  <c r="E399" i="20"/>
  <c r="E398" i="20"/>
  <c r="E397" i="20"/>
  <c r="E396" i="20"/>
  <c r="E395" i="20"/>
  <c r="E394" i="20"/>
  <c r="E393" i="20"/>
  <c r="E392" i="20"/>
  <c r="E391" i="20"/>
  <c r="E390" i="20"/>
  <c r="E387" i="20"/>
  <c r="E386" i="20"/>
  <c r="E385" i="20"/>
  <c r="E384" i="20"/>
  <c r="E383" i="20"/>
  <c r="E382" i="20"/>
  <c r="E381" i="20"/>
  <c r="E380" i="20"/>
  <c r="E379" i="20"/>
  <c r="E378" i="20"/>
  <c r="E377" i="20"/>
  <c r="E376" i="20"/>
  <c r="E375" i="20"/>
  <c r="E374" i="20"/>
  <c r="E373" i="20"/>
  <c r="E372" i="20"/>
  <c r="E371" i="20"/>
  <c r="E370" i="20"/>
  <c r="E369" i="20"/>
  <c r="E368" i="20"/>
  <c r="E367" i="20"/>
  <c r="E366" i="20"/>
  <c r="E365" i="20"/>
  <c r="E364" i="20"/>
  <c r="E363" i="20"/>
  <c r="E362" i="20"/>
  <c r="E361" i="20"/>
  <c r="E360" i="20"/>
  <c r="E359" i="20"/>
  <c r="E358" i="20"/>
  <c r="E357" i="20"/>
  <c r="E356" i="20"/>
  <c r="E355" i="20"/>
  <c r="E354" i="20"/>
  <c r="E353" i="20"/>
  <c r="E352" i="20"/>
  <c r="E351" i="20"/>
  <c r="E350" i="20"/>
  <c r="E349" i="20"/>
  <c r="E348" i="20"/>
  <c r="E347" i="20"/>
  <c r="E346" i="20"/>
  <c r="E345" i="20"/>
  <c r="E344" i="20"/>
  <c r="E343" i="20"/>
  <c r="E342" i="20"/>
  <c r="E341" i="20"/>
  <c r="E340" i="20"/>
  <c r="E339" i="20"/>
  <c r="E338" i="20"/>
  <c r="E337" i="20"/>
  <c r="E336" i="20"/>
  <c r="E335" i="20"/>
  <c r="E334" i="20"/>
  <c r="E333" i="20"/>
  <c r="E332" i="20"/>
  <c r="E331" i="20"/>
  <c r="E330" i="20"/>
  <c r="E329" i="20"/>
  <c r="E328" i="20"/>
  <c r="E327" i="20"/>
  <c r="E326" i="20"/>
  <c r="E325" i="20"/>
  <c r="E324" i="20"/>
  <c r="E323" i="20"/>
  <c r="E322" i="20"/>
  <c r="E321" i="20"/>
  <c r="E320" i="20"/>
  <c r="E319" i="20"/>
  <c r="E318" i="20"/>
  <c r="E317" i="20"/>
  <c r="E316" i="20"/>
  <c r="E315" i="20"/>
  <c r="E314" i="20"/>
  <c r="E313" i="20"/>
  <c r="E312" i="20"/>
  <c r="E311" i="20"/>
  <c r="E310" i="20"/>
  <c r="E309" i="20"/>
  <c r="E308" i="20"/>
  <c r="E307" i="20"/>
  <c r="E306" i="20"/>
  <c r="E305" i="20"/>
  <c r="E304" i="20"/>
  <c r="E303" i="20"/>
  <c r="E302" i="20"/>
  <c r="E301" i="20"/>
  <c r="E300" i="20"/>
  <c r="E299" i="20"/>
  <c r="E298" i="20"/>
  <c r="E297" i="20"/>
  <c r="E296" i="20"/>
  <c r="E295" i="20"/>
  <c r="E294" i="20"/>
  <c r="E293" i="20"/>
  <c r="E292" i="20"/>
  <c r="E291" i="20"/>
  <c r="E290" i="20"/>
  <c r="E289" i="20"/>
  <c r="E288" i="20"/>
  <c r="E287" i="20"/>
  <c r="E286" i="20"/>
  <c r="E285" i="20"/>
  <c r="E284" i="20"/>
  <c r="E283" i="20"/>
  <c r="E282" i="20"/>
  <c r="E281" i="20"/>
  <c r="E280" i="20"/>
  <c r="E279" i="20"/>
  <c r="E278" i="20"/>
  <c r="E276" i="20"/>
  <c r="E275" i="20"/>
  <c r="E274" i="20"/>
  <c r="E273" i="20"/>
  <c r="E272" i="20"/>
  <c r="E271" i="20"/>
  <c r="E270" i="20"/>
  <c r="E269" i="20"/>
  <c r="E268" i="20"/>
  <c r="E267" i="20"/>
  <c r="E266" i="20"/>
  <c r="E265" i="20"/>
  <c r="E264" i="20"/>
  <c r="E263" i="20"/>
  <c r="E262" i="20"/>
  <c r="E261" i="20"/>
  <c r="E260" i="20"/>
  <c r="E259" i="20"/>
  <c r="E258" i="20"/>
  <c r="E257" i="20"/>
  <c r="E256" i="20"/>
  <c r="E255" i="20"/>
  <c r="E254" i="20"/>
  <c r="E253" i="20"/>
  <c r="E252" i="20"/>
  <c r="E251" i="20"/>
  <c r="E250" i="20"/>
  <c r="E249" i="20"/>
  <c r="E248" i="20"/>
  <c r="E247" i="20"/>
  <c r="E246" i="20"/>
  <c r="E245" i="20"/>
  <c r="E244" i="20"/>
  <c r="E243" i="20"/>
  <c r="E242" i="20"/>
  <c r="E241" i="20"/>
  <c r="E239" i="20"/>
  <c r="E238" i="20"/>
  <c r="E237" i="20"/>
  <c r="E236" i="20"/>
  <c r="E235" i="20"/>
  <c r="E234" i="20"/>
  <c r="E233" i="20"/>
  <c r="E232" i="20"/>
  <c r="E231" i="20"/>
  <c r="E230" i="20"/>
  <c r="E229" i="20"/>
  <c r="E228" i="20"/>
  <c r="E227" i="20"/>
  <c r="E226" i="20"/>
  <c r="E225" i="20"/>
  <c r="E224" i="20"/>
  <c r="E223" i="20"/>
  <c r="E222" i="20"/>
  <c r="E221" i="20"/>
  <c r="E220" i="20"/>
  <c r="E219" i="20"/>
  <c r="E218" i="20"/>
  <c r="E217" i="20"/>
  <c r="E216" i="20"/>
  <c r="E215" i="20"/>
  <c r="E214" i="20"/>
  <c r="E213" i="20"/>
  <c r="E212" i="20"/>
  <c r="E211" i="20"/>
  <c r="E210" i="20"/>
  <c r="E209" i="20"/>
  <c r="E208" i="20"/>
  <c r="E207" i="20"/>
  <c r="E206" i="20"/>
  <c r="E205" i="20"/>
  <c r="E204" i="20"/>
  <c r="E203" i="20"/>
  <c r="E202" i="20"/>
  <c r="E201" i="20"/>
  <c r="E200" i="20"/>
  <c r="E199" i="20"/>
  <c r="E198" i="20"/>
  <c r="E197" i="20"/>
  <c r="E196" i="20"/>
  <c r="E195" i="20"/>
  <c r="E194" i="20"/>
  <c r="E193" i="20"/>
  <c r="E192" i="20"/>
  <c r="E191" i="20"/>
  <c r="E190" i="20"/>
  <c r="E189" i="20"/>
  <c r="E188" i="20"/>
  <c r="E187" i="20"/>
  <c r="E186" i="20"/>
  <c r="E185" i="20"/>
  <c r="E184" i="20"/>
  <c r="E183" i="20"/>
  <c r="E182" i="20"/>
  <c r="E181" i="20"/>
  <c r="E180" i="20"/>
  <c r="E179" i="20"/>
  <c r="E178" i="20"/>
  <c r="E177" i="20"/>
  <c r="E176" i="20"/>
  <c r="E175" i="20"/>
  <c r="E174" i="20"/>
  <c r="E173" i="20"/>
  <c r="E172" i="20"/>
  <c r="E171" i="20"/>
  <c r="E170" i="20"/>
  <c r="E169" i="20"/>
  <c r="E168" i="20"/>
  <c r="E167" i="20"/>
  <c r="E166" i="20"/>
  <c r="E165" i="20"/>
  <c r="E164" i="20"/>
  <c r="E163" i="20"/>
  <c r="E162" i="20"/>
  <c r="E161" i="20"/>
  <c r="E152" i="20"/>
  <c r="E151" i="20"/>
  <c r="E150" i="20"/>
  <c r="E149" i="20"/>
  <c r="E148" i="20"/>
  <c r="E147" i="20"/>
  <c r="E146" i="20"/>
  <c r="E145" i="20"/>
  <c r="E144" i="20"/>
  <c r="E143" i="20"/>
  <c r="E142" i="20"/>
  <c r="E141" i="20"/>
  <c r="E140" i="20"/>
  <c r="E139" i="20"/>
  <c r="E138" i="20"/>
  <c r="E137" i="20"/>
  <c r="E136" i="20"/>
  <c r="E135" i="20"/>
  <c r="E134" i="20"/>
  <c r="E133" i="20"/>
  <c r="E132" i="20"/>
  <c r="E131" i="20"/>
  <c r="E130" i="20"/>
  <c r="E129" i="20"/>
  <c r="E128" i="20"/>
  <c r="E127" i="20"/>
  <c r="E126" i="20"/>
  <c r="E125" i="20"/>
  <c r="E124" i="20"/>
  <c r="E123" i="20"/>
  <c r="E122" i="20"/>
  <c r="E121" i="20"/>
  <c r="E120" i="20"/>
  <c r="E119" i="20"/>
  <c r="E118" i="20"/>
  <c r="E117" i="20"/>
  <c r="E116" i="20"/>
  <c r="E115" i="20"/>
  <c r="E114" i="20"/>
  <c r="E113" i="20"/>
  <c r="E112" i="20"/>
  <c r="E111" i="20"/>
  <c r="E110" i="20"/>
  <c r="E109" i="20"/>
  <c r="E108" i="20"/>
  <c r="E107" i="20"/>
  <c r="E106" i="20"/>
  <c r="E105" i="20"/>
  <c r="E104" i="20"/>
  <c r="E103" i="20"/>
  <c r="E102" i="20"/>
  <c r="E101" i="20"/>
  <c r="E100" i="20"/>
  <c r="E99" i="20"/>
  <c r="E98" i="20"/>
  <c r="E97" i="20"/>
  <c r="E96" i="20"/>
  <c r="E95" i="20"/>
  <c r="E94" i="20"/>
  <c r="E93" i="20"/>
  <c r="E92" i="20"/>
  <c r="E91" i="20"/>
  <c r="E90" i="20"/>
  <c r="E89" i="20"/>
  <c r="E88" i="20"/>
  <c r="E87" i="20"/>
  <c r="E86" i="20"/>
  <c r="E85" i="20"/>
  <c r="E84" i="20"/>
  <c r="E83" i="20"/>
  <c r="E82" i="20"/>
  <c r="E81" i="20"/>
  <c r="E80" i="20"/>
  <c r="E79" i="20"/>
  <c r="E78" i="20"/>
  <c r="E77" i="20"/>
  <c r="E76" i="20"/>
  <c r="E75" i="20"/>
  <c r="E74" i="20"/>
  <c r="E73" i="20"/>
  <c r="E72" i="20"/>
  <c r="E71" i="20"/>
  <c r="E70" i="20"/>
  <c r="E69" i="20"/>
  <c r="E68" i="20"/>
  <c r="E67" i="20"/>
  <c r="E66" i="20"/>
  <c r="E65" i="20"/>
  <c r="E64" i="20"/>
  <c r="E63" i="20"/>
  <c r="E62" i="20"/>
  <c r="E61" i="20"/>
  <c r="E60" i="20"/>
  <c r="E59" i="20"/>
  <c r="E58" i="20"/>
  <c r="E57" i="20"/>
  <c r="E56" i="20"/>
  <c r="E44" i="20"/>
  <c r="E43" i="20"/>
  <c r="E42" i="20"/>
  <c r="E40" i="20"/>
  <c r="E39" i="20"/>
  <c r="E38" i="20"/>
  <c r="E37" i="20"/>
  <c r="E36" i="20"/>
  <c r="E35" i="20"/>
  <c r="E34" i="20"/>
  <c r="E33" i="20"/>
  <c r="E32" i="20"/>
  <c r="E31" i="20"/>
  <c r="E30" i="20"/>
  <c r="E29" i="20"/>
  <c r="E28" i="20"/>
  <c r="E27" i="20"/>
  <c r="E26" i="20"/>
  <c r="E25" i="20"/>
  <c r="E24" i="20"/>
  <c r="E23" i="20"/>
  <c r="E22" i="20"/>
  <c r="E21" i="20"/>
  <c r="E20" i="20"/>
  <c r="E19" i="20"/>
  <c r="E18" i="20"/>
  <c r="E17" i="20"/>
  <c r="E16" i="20"/>
  <c r="E15" i="20"/>
  <c r="E14" i="20"/>
  <c r="E13" i="20"/>
  <c r="E12" i="20"/>
  <c r="E11" i="20"/>
  <c r="E10" i="20"/>
  <c r="E9" i="20"/>
  <c r="E8" i="20"/>
  <c r="E7" i="20"/>
  <c r="E6" i="20"/>
  <c r="E5" i="20"/>
  <c r="E4" i="20"/>
  <c r="E3" i="20"/>
  <c r="S80" i="3"/>
  <c r="R80" i="3"/>
  <c r="Q80" i="3"/>
  <c r="P80" i="3"/>
  <c r="S77" i="3"/>
  <c r="R77" i="3"/>
  <c r="Q77" i="3"/>
  <c r="P77" i="3"/>
  <c r="S390" i="3"/>
  <c r="R390" i="3"/>
  <c r="Q390" i="3"/>
  <c r="P390" i="3"/>
  <c r="O390" i="3"/>
  <c r="N390" i="3"/>
  <c r="M390" i="3"/>
  <c r="S25" i="3"/>
  <c r="R25" i="3"/>
  <c r="Q25" i="3"/>
  <c r="P25" i="3"/>
  <c r="O25" i="3"/>
  <c r="N25" i="3"/>
  <c r="M25" i="3"/>
  <c r="S18" i="3"/>
  <c r="R18" i="3"/>
  <c r="Q18" i="3"/>
  <c r="P18" i="3"/>
  <c r="O18" i="3"/>
  <c r="N18" i="3"/>
  <c r="M18" i="3"/>
  <c r="S15" i="3"/>
  <c r="R15" i="3"/>
  <c r="Q15" i="3"/>
  <c r="P15" i="3"/>
  <c r="O15" i="3"/>
  <c r="N15" i="3"/>
  <c r="M15" i="3"/>
  <c r="S14" i="3"/>
  <c r="R14" i="3"/>
  <c r="Q14" i="3"/>
  <c r="P14" i="3"/>
  <c r="O14" i="3"/>
  <c r="N14" i="3"/>
  <c r="M14" i="3"/>
  <c r="S13" i="3"/>
  <c r="R13" i="3"/>
  <c r="Q13" i="3"/>
  <c r="P13" i="3"/>
  <c r="O13" i="3"/>
  <c r="N13" i="3"/>
  <c r="M13" i="3"/>
  <c r="S6" i="3"/>
  <c r="R6" i="3"/>
  <c r="Q6" i="3"/>
  <c r="P6" i="3"/>
  <c r="O6" i="3"/>
  <c r="N6" i="3"/>
  <c r="M6" i="3"/>
  <c r="S3" i="3"/>
  <c r="R3" i="3"/>
  <c r="Q3" i="3"/>
  <c r="P3" i="3"/>
  <c r="O3" i="3"/>
  <c r="N3" i="3"/>
  <c r="M3" i="3"/>
  <c r="S70" i="3"/>
  <c r="R70" i="3"/>
  <c r="Q70" i="3"/>
  <c r="P70" i="3"/>
  <c r="S67" i="3"/>
  <c r="R67" i="3"/>
  <c r="Q67" i="3"/>
  <c r="P67" i="3"/>
  <c r="O67" i="3"/>
  <c r="N67" i="3"/>
  <c r="M67" i="3"/>
  <c r="S54" i="3"/>
  <c r="R54" i="3"/>
  <c r="Q54" i="3"/>
  <c r="P54" i="3"/>
  <c r="O54" i="3"/>
  <c r="N54" i="3"/>
  <c r="M54" i="3"/>
  <c r="S47" i="3"/>
  <c r="R47" i="3"/>
  <c r="Q47" i="3"/>
  <c r="P47" i="3"/>
  <c r="O47" i="3"/>
  <c r="N47" i="3"/>
  <c r="M47" i="3"/>
  <c r="S44" i="3"/>
  <c r="R44" i="3"/>
  <c r="Q44" i="3"/>
  <c r="P44" i="3"/>
  <c r="O44" i="3"/>
  <c r="N44" i="3"/>
  <c r="M44" i="3"/>
  <c r="S43" i="3"/>
  <c r="R43" i="3"/>
  <c r="Q43" i="3"/>
  <c r="P43" i="3"/>
  <c r="O43" i="3"/>
  <c r="N43" i="3"/>
  <c r="M43" i="3"/>
  <c r="S42" i="3"/>
  <c r="R42" i="3"/>
  <c r="Q42" i="3"/>
  <c r="P42" i="3"/>
  <c r="O42" i="3"/>
  <c r="N42" i="3"/>
  <c r="M42" i="3"/>
  <c r="O80" i="3"/>
  <c r="N80" i="3"/>
  <c r="M80" i="3"/>
  <c r="O77" i="3"/>
  <c r="N77" i="3"/>
  <c r="M77" i="3"/>
  <c r="O70" i="3"/>
  <c r="N70" i="3"/>
  <c r="M70" i="3"/>
  <c r="N487" i="3"/>
  <c r="M487" i="3"/>
  <c r="S487" i="3"/>
  <c r="R487" i="3"/>
  <c r="Q487" i="3"/>
  <c r="P487" i="3"/>
  <c r="O487" i="3"/>
  <c r="K67" i="21"/>
  <c r="K66" i="21"/>
  <c r="K65" i="21"/>
  <c r="K64" i="21"/>
  <c r="K63" i="21"/>
  <c r="O67" i="21"/>
  <c r="O66" i="21"/>
  <c r="O65" i="21"/>
  <c r="O64" i="21"/>
  <c r="O63" i="21"/>
  <c r="O48" i="21"/>
  <c r="O47" i="21"/>
  <c r="O46" i="21"/>
  <c r="O45" i="21"/>
  <c r="O44" i="21"/>
  <c r="O43" i="21"/>
  <c r="O58" i="21"/>
  <c r="O57" i="21"/>
  <c r="O56" i="21"/>
  <c r="O55" i="21"/>
  <c r="O54" i="21"/>
  <c r="K200" i="21"/>
  <c r="K199" i="21"/>
  <c r="K198" i="21"/>
  <c r="K197" i="21"/>
  <c r="K196" i="21"/>
  <c r="K195" i="21"/>
  <c r="K194" i="21"/>
  <c r="K193" i="21"/>
  <c r="K191" i="21"/>
  <c r="K190" i="21"/>
  <c r="K189" i="21"/>
  <c r="K188" i="21"/>
  <c r="K185" i="21"/>
  <c r="K184" i="21"/>
  <c r="K183" i="21"/>
  <c r="K182" i="21"/>
  <c r="K181" i="21"/>
  <c r="K180" i="21"/>
  <c r="K179" i="21"/>
  <c r="K178" i="21"/>
  <c r="K177" i="21"/>
  <c r="K176" i="21"/>
  <c r="K174" i="21"/>
  <c r="K173" i="21"/>
  <c r="K171" i="21"/>
  <c r="K170" i="21"/>
  <c r="K169" i="21"/>
  <c r="K168" i="21"/>
  <c r="K167" i="21"/>
  <c r="K166" i="21"/>
  <c r="K165" i="21"/>
  <c r="K164" i="21"/>
  <c r="K163" i="21"/>
  <c r="K162" i="21"/>
  <c r="K160" i="21"/>
  <c r="K159" i="21"/>
  <c r="K158" i="21"/>
  <c r="K157" i="21"/>
  <c r="K156" i="21"/>
  <c r="K155" i="21"/>
  <c r="K154" i="21"/>
  <c r="K153" i="21"/>
  <c r="K152" i="21"/>
  <c r="K150" i="21"/>
  <c r="K149" i="21"/>
  <c r="K148" i="21"/>
  <c r="K147" i="21"/>
  <c r="K146" i="21"/>
  <c r="K145" i="21"/>
  <c r="K144" i="21"/>
  <c r="K143" i="21"/>
  <c r="K142" i="21"/>
  <c r="K141" i="21"/>
  <c r="K140" i="21"/>
  <c r="K139" i="21"/>
  <c r="K138" i="21"/>
  <c r="K137" i="21"/>
  <c r="K136" i="21"/>
  <c r="K134" i="21"/>
  <c r="K133" i="21"/>
  <c r="K132" i="21"/>
  <c r="K131" i="21"/>
  <c r="K130" i="21"/>
  <c r="K129" i="21"/>
  <c r="K128" i="21"/>
  <c r="K127" i="21"/>
  <c r="K126" i="21"/>
  <c r="K124" i="21"/>
  <c r="K123" i="21"/>
  <c r="K122" i="21"/>
  <c r="K121" i="21"/>
  <c r="K119" i="21"/>
  <c r="K118" i="21"/>
  <c r="K117" i="21"/>
  <c r="K116" i="21"/>
  <c r="K115" i="21"/>
  <c r="K114" i="21"/>
  <c r="K113" i="21"/>
  <c r="K112" i="21"/>
  <c r="K111" i="21"/>
  <c r="K109" i="21"/>
  <c r="K108" i="21"/>
  <c r="K107" i="21"/>
  <c r="K106" i="21"/>
  <c r="K105" i="21"/>
  <c r="K104" i="21"/>
  <c r="K103" i="21"/>
  <c r="K102" i="21"/>
  <c r="K101" i="21"/>
  <c r="K100" i="21"/>
  <c r="K99" i="21"/>
  <c r="K97" i="21"/>
  <c r="K95" i="21"/>
  <c r="K94" i="21"/>
  <c r="K93" i="21"/>
  <c r="K92" i="21"/>
  <c r="K91" i="21"/>
  <c r="K90" i="21"/>
  <c r="K89" i="21"/>
  <c r="K88" i="21"/>
  <c r="K87" i="21"/>
  <c r="K86" i="21"/>
  <c r="K85" i="21"/>
  <c r="K83" i="21"/>
  <c r="K48" i="21"/>
  <c r="K47" i="21"/>
  <c r="K46" i="21"/>
  <c r="K45" i="21"/>
  <c r="K44" i="21"/>
  <c r="K43" i="21"/>
  <c r="K58" i="21"/>
  <c r="K57" i="21"/>
  <c r="K56" i="21"/>
  <c r="K55" i="21"/>
  <c r="K54" i="21"/>
  <c r="O200" i="21"/>
  <c r="O199" i="21"/>
  <c r="O198" i="21"/>
  <c r="O197" i="21"/>
  <c r="O196" i="21"/>
  <c r="O195" i="21"/>
  <c r="O194" i="21"/>
  <c r="O193" i="21"/>
  <c r="O191" i="21"/>
  <c r="O190" i="21"/>
  <c r="O189" i="21"/>
  <c r="O188" i="21"/>
  <c r="O185" i="21"/>
  <c r="O184" i="21"/>
  <c r="O183" i="21"/>
  <c r="O182" i="21"/>
  <c r="O181" i="21"/>
  <c r="O180" i="21"/>
  <c r="O179" i="21"/>
  <c r="O178" i="21"/>
  <c r="O177" i="21"/>
  <c r="O176" i="21"/>
  <c r="O174" i="21"/>
  <c r="O173" i="21"/>
  <c r="O171" i="21"/>
  <c r="O170" i="21"/>
  <c r="O169" i="21"/>
  <c r="O168" i="21"/>
  <c r="O167" i="21"/>
  <c r="O166" i="21"/>
  <c r="O165" i="21"/>
  <c r="O164" i="21"/>
  <c r="O163" i="21"/>
  <c r="O162" i="21"/>
  <c r="O160" i="21"/>
  <c r="O159" i="21"/>
  <c r="O158" i="21"/>
  <c r="O157" i="21"/>
  <c r="O156" i="21"/>
  <c r="O155" i="21"/>
  <c r="O154" i="21"/>
  <c r="O153" i="21"/>
  <c r="O152" i="21"/>
  <c r="O150" i="21"/>
  <c r="O149" i="21"/>
  <c r="O148" i="21"/>
  <c r="O147" i="21"/>
  <c r="O146" i="21"/>
  <c r="O145" i="21"/>
  <c r="O144" i="21"/>
  <c r="O143" i="21"/>
  <c r="O142" i="21"/>
  <c r="O141" i="21"/>
  <c r="O140" i="21"/>
  <c r="O139" i="21"/>
  <c r="O138" i="21"/>
  <c r="O137" i="21"/>
  <c r="O136" i="21"/>
  <c r="O134" i="21"/>
  <c r="O133" i="21"/>
  <c r="O132" i="21"/>
  <c r="O131" i="21"/>
  <c r="O130" i="21"/>
  <c r="O129" i="21"/>
  <c r="O128" i="21"/>
  <c r="O127" i="21"/>
  <c r="O126" i="21"/>
  <c r="O124" i="21"/>
  <c r="O123" i="21"/>
  <c r="O122" i="21"/>
  <c r="O121" i="21"/>
  <c r="O119" i="21"/>
  <c r="O118" i="21"/>
  <c r="O117" i="21"/>
  <c r="O116" i="21"/>
  <c r="O115" i="21"/>
  <c r="O114" i="21"/>
  <c r="O113" i="21"/>
  <c r="O112" i="21"/>
  <c r="O111" i="21"/>
  <c r="O109" i="21"/>
  <c r="O108" i="21"/>
  <c r="O107" i="21"/>
  <c r="O106" i="21"/>
  <c r="O105" i="21"/>
  <c r="O104" i="21"/>
  <c r="O103" i="21"/>
  <c r="O102" i="21"/>
  <c r="O101" i="21"/>
  <c r="O100" i="21"/>
  <c r="O99" i="21"/>
  <c r="O98" i="21"/>
  <c r="O97" i="21"/>
  <c r="O95" i="21"/>
  <c r="O94" i="21"/>
  <c r="O93" i="21"/>
  <c r="O92" i="21"/>
  <c r="O91" i="21"/>
  <c r="O90" i="21"/>
  <c r="O89" i="21"/>
  <c r="O88" i="21"/>
  <c r="O87" i="21"/>
  <c r="O86" i="21"/>
  <c r="O85" i="21"/>
  <c r="O84" i="21"/>
  <c r="O83" i="21"/>
  <c r="O77" i="21"/>
  <c r="O76" i="21"/>
  <c r="O75" i="21"/>
  <c r="O72" i="21"/>
  <c r="K77" i="21"/>
  <c r="K76" i="21"/>
  <c r="K75" i="21"/>
  <c r="K72" i="21"/>
  <c r="K35" i="21"/>
  <c r="K34" i="21"/>
  <c r="K33" i="21"/>
  <c r="K32" i="21"/>
  <c r="K31" i="21"/>
  <c r="K30" i="21"/>
  <c r="K29" i="21"/>
  <c r="K28" i="21"/>
  <c r="K26" i="21"/>
  <c r="K25" i="21"/>
  <c r="K24" i="21"/>
  <c r="K23" i="21"/>
  <c r="K22" i="21"/>
  <c r="K21" i="21"/>
  <c r="K20" i="21"/>
  <c r="K19" i="21"/>
  <c r="K18" i="21"/>
  <c r="K17" i="21"/>
  <c r="K16" i="21"/>
  <c r="K15" i="21"/>
  <c r="K14" i="21"/>
  <c r="K13" i="21"/>
  <c r="K12" i="21"/>
  <c r="K11" i="21"/>
  <c r="K10" i="21"/>
  <c r="K9" i="21"/>
  <c r="K8" i="21"/>
  <c r="K7" i="21"/>
  <c r="K6" i="21"/>
  <c r="K5" i="21"/>
  <c r="K4" i="21"/>
  <c r="K3" i="21"/>
  <c r="O35" i="21"/>
  <c r="O34" i="21"/>
  <c r="O33" i="21"/>
  <c r="O32" i="21"/>
  <c r="O31" i="21"/>
  <c r="O30" i="21"/>
  <c r="O29" i="21"/>
  <c r="O28" i="21"/>
  <c r="O26" i="21"/>
  <c r="O25" i="21"/>
  <c r="O24" i="21"/>
  <c r="O23" i="21"/>
  <c r="O22" i="21"/>
  <c r="O21" i="21"/>
  <c r="O20" i="21"/>
  <c r="O19" i="21"/>
  <c r="O18" i="21"/>
  <c r="O17" i="21"/>
  <c r="O16" i="21"/>
  <c r="O15" i="21"/>
  <c r="O14" i="21"/>
  <c r="O13" i="21"/>
  <c r="O12" i="21"/>
  <c r="O11" i="21"/>
  <c r="O10" i="21"/>
  <c r="O9" i="21"/>
  <c r="O8" i="21"/>
  <c r="O7" i="21"/>
  <c r="O6" i="21"/>
  <c r="O5" i="21"/>
  <c r="O4" i="21"/>
  <c r="O3" i="21"/>
  <c r="C664" i="20"/>
  <c r="C663" i="20"/>
  <c r="C657" i="20"/>
  <c r="C656" i="20"/>
  <c r="C655" i="20"/>
  <c r="C654" i="20"/>
  <c r="C653" i="20"/>
  <c r="C652" i="20"/>
  <c r="C651" i="20"/>
  <c r="C650" i="20"/>
  <c r="C649" i="20"/>
  <c r="C648" i="20"/>
  <c r="C647" i="20"/>
  <c r="C646" i="20"/>
  <c r="C645" i="20"/>
  <c r="C644" i="20"/>
  <c r="C643" i="20"/>
  <c r="C642" i="20"/>
  <c r="C641" i="20"/>
  <c r="C640" i="20"/>
  <c r="C639" i="20"/>
  <c r="C638" i="20"/>
  <c r="C637" i="20"/>
  <c r="C636" i="20"/>
  <c r="C635" i="20"/>
  <c r="C634" i="20"/>
  <c r="C633" i="20"/>
  <c r="C632" i="20"/>
  <c r="C631" i="20"/>
  <c r="C630" i="20"/>
  <c r="C629" i="20"/>
  <c r="C628" i="20"/>
  <c r="C627" i="20"/>
  <c r="C626" i="20"/>
  <c r="C625" i="20"/>
  <c r="C624" i="20"/>
  <c r="C623" i="20"/>
  <c r="C622" i="20"/>
  <c r="C621" i="20"/>
  <c r="C620" i="20"/>
  <c r="C619" i="20"/>
  <c r="C618" i="20"/>
  <c r="C617" i="20"/>
  <c r="C616" i="20"/>
  <c r="C615" i="20"/>
  <c r="C614" i="20"/>
  <c r="C613" i="20"/>
  <c r="C612" i="20"/>
  <c r="C611" i="20"/>
  <c r="C610" i="20"/>
  <c r="C609" i="20"/>
  <c r="C608" i="20"/>
  <c r="C607" i="20"/>
  <c r="C606" i="20"/>
  <c r="C605" i="20"/>
  <c r="C604" i="20"/>
  <c r="C603" i="20"/>
  <c r="C602" i="20"/>
  <c r="C601" i="20"/>
  <c r="C600" i="20"/>
  <c r="C599" i="20"/>
  <c r="C598" i="20"/>
  <c r="C597" i="20"/>
  <c r="C596" i="20"/>
  <c r="C595" i="20"/>
  <c r="C594" i="20"/>
  <c r="C593" i="20"/>
  <c r="C592" i="20"/>
  <c r="C591" i="20"/>
  <c r="C590" i="20"/>
  <c r="C589" i="20"/>
  <c r="C588" i="20"/>
  <c r="C587" i="20"/>
  <c r="C586" i="20"/>
  <c r="C585" i="20"/>
  <c r="C584" i="20"/>
  <c r="C583" i="20"/>
  <c r="C582" i="20"/>
  <c r="C581" i="20"/>
  <c r="C580" i="20"/>
  <c r="C579" i="20"/>
  <c r="C578" i="20"/>
  <c r="C577" i="20"/>
  <c r="C576" i="20"/>
  <c r="C575" i="20"/>
  <c r="C574" i="20"/>
  <c r="C573" i="20"/>
  <c r="C572" i="20"/>
  <c r="C571" i="20"/>
  <c r="C570" i="20"/>
  <c r="C569" i="20"/>
  <c r="C568" i="20"/>
  <c r="C567" i="20"/>
  <c r="C566" i="20"/>
  <c r="C565" i="20"/>
  <c r="C564" i="20"/>
  <c r="C563" i="20"/>
  <c r="C562" i="20"/>
  <c r="C561" i="20"/>
  <c r="C560" i="20"/>
  <c r="C559" i="20"/>
  <c r="C558" i="20"/>
  <c r="C557" i="20"/>
  <c r="C556" i="20"/>
  <c r="C555" i="20"/>
  <c r="C554" i="20"/>
  <c r="C553" i="20"/>
  <c r="C552" i="20"/>
  <c r="C551" i="20"/>
  <c r="C550" i="20"/>
  <c r="C549" i="20"/>
  <c r="C548" i="20"/>
  <c r="C547" i="20"/>
  <c r="C546" i="20"/>
  <c r="C545" i="20"/>
  <c r="C544" i="20"/>
  <c r="C543" i="20"/>
  <c r="C542" i="20"/>
  <c r="C541" i="20"/>
  <c r="C540" i="20"/>
  <c r="C539" i="20"/>
  <c r="C538" i="20"/>
  <c r="C537" i="20"/>
  <c r="C536" i="20"/>
  <c r="C535" i="20"/>
  <c r="C534" i="20"/>
  <c r="C533" i="20"/>
  <c r="C532" i="20"/>
  <c r="C531" i="20"/>
  <c r="C530" i="20"/>
  <c r="C529" i="20"/>
  <c r="C528" i="20"/>
  <c r="C527" i="20"/>
  <c r="C526" i="20"/>
  <c r="C525" i="20"/>
  <c r="C524" i="20"/>
  <c r="C523" i="20"/>
  <c r="C522" i="20"/>
  <c r="C521" i="20"/>
  <c r="C520" i="20"/>
  <c r="C519" i="20"/>
  <c r="C518" i="20"/>
  <c r="C517" i="20"/>
  <c r="C516" i="20"/>
  <c r="C515" i="20"/>
  <c r="C514" i="20"/>
  <c r="C513" i="20"/>
  <c r="C512" i="20"/>
  <c r="C511" i="20"/>
  <c r="C510" i="20"/>
  <c r="C509" i="20"/>
  <c r="C508" i="20"/>
  <c r="C507" i="20"/>
  <c r="C506" i="20"/>
  <c r="C505" i="20"/>
  <c r="C504" i="20"/>
  <c r="C503" i="20"/>
  <c r="C502" i="20"/>
  <c r="C501" i="20"/>
  <c r="C500" i="20"/>
  <c r="C499" i="20"/>
  <c r="C498" i="20"/>
  <c r="C497" i="20"/>
  <c r="C496" i="20"/>
  <c r="C495" i="20"/>
  <c r="C494" i="20"/>
  <c r="C493" i="20"/>
  <c r="C492" i="20"/>
  <c r="C491" i="20"/>
  <c r="C490" i="20"/>
  <c r="C489" i="20"/>
  <c r="C488" i="20"/>
  <c r="C487" i="20"/>
  <c r="C486" i="20"/>
  <c r="C485" i="20"/>
  <c r="C484" i="20"/>
  <c r="C483" i="20"/>
  <c r="C482" i="20"/>
  <c r="C481" i="20"/>
  <c r="C480" i="20"/>
  <c r="C479" i="20"/>
  <c r="C478" i="20"/>
  <c r="C477" i="20"/>
  <c r="C476" i="20"/>
  <c r="C475" i="20"/>
  <c r="C474" i="20"/>
  <c r="C473" i="20"/>
  <c r="C472" i="20"/>
  <c r="C471" i="20"/>
  <c r="C470" i="20"/>
  <c r="C469" i="20"/>
  <c r="C468" i="20"/>
  <c r="C467" i="20"/>
  <c r="C466" i="20"/>
  <c r="C465" i="20"/>
  <c r="C464" i="20"/>
  <c r="C463" i="20"/>
  <c r="C462" i="20"/>
  <c r="C461" i="20"/>
  <c r="C460" i="20"/>
  <c r="C459" i="20"/>
  <c r="C458" i="20"/>
  <c r="C457" i="20"/>
  <c r="C456" i="20"/>
  <c r="C455" i="20"/>
  <c r="C454" i="20"/>
  <c r="C453" i="20"/>
  <c r="C452" i="20"/>
  <c r="C451" i="20"/>
  <c r="C450" i="20"/>
  <c r="C449" i="20"/>
  <c r="C448" i="20"/>
  <c r="C447" i="20"/>
  <c r="C446" i="20"/>
  <c r="C445" i="20"/>
  <c r="C444" i="20"/>
  <c r="C443" i="20"/>
  <c r="C442" i="20"/>
  <c r="C441" i="20"/>
  <c r="C440" i="20"/>
  <c r="C439" i="20"/>
  <c r="C438" i="20"/>
  <c r="C437" i="20"/>
  <c r="C436" i="20"/>
  <c r="C435" i="20"/>
  <c r="C434" i="20"/>
  <c r="C433" i="20"/>
  <c r="C432" i="20"/>
  <c r="C431" i="20"/>
  <c r="C430" i="20"/>
  <c r="C429" i="20"/>
  <c r="C428" i="20"/>
  <c r="C427" i="20"/>
  <c r="C426" i="20"/>
  <c r="C425" i="20"/>
  <c r="C424" i="20"/>
  <c r="C423" i="20"/>
  <c r="C422" i="20"/>
  <c r="C421" i="20"/>
  <c r="C420" i="20"/>
  <c r="C419" i="20"/>
  <c r="C418" i="20"/>
  <c r="C417" i="20"/>
  <c r="C416" i="20"/>
  <c r="C415" i="20"/>
  <c r="C414" i="20"/>
  <c r="C413" i="20"/>
  <c r="C412" i="20"/>
  <c r="C411" i="20"/>
  <c r="C410" i="20"/>
  <c r="C409" i="20"/>
  <c r="C408" i="20"/>
  <c r="C407" i="20"/>
  <c r="C406" i="20"/>
  <c r="C405" i="20"/>
  <c r="C404" i="20"/>
  <c r="C403" i="20"/>
  <c r="C402" i="20"/>
  <c r="C401" i="20"/>
  <c r="C400" i="20"/>
  <c r="C399" i="20"/>
  <c r="C398" i="20"/>
  <c r="C397" i="20"/>
  <c r="C396" i="20"/>
  <c r="C395" i="20"/>
  <c r="C394" i="20"/>
  <c r="C393" i="20"/>
  <c r="C392" i="20"/>
  <c r="C391" i="20"/>
  <c r="C390" i="20"/>
  <c r="C389" i="20"/>
  <c r="C388" i="20"/>
  <c r="C387" i="20"/>
  <c r="C386" i="20"/>
  <c r="C385" i="20"/>
  <c r="C384" i="20"/>
  <c r="C383" i="20"/>
  <c r="C382" i="20"/>
  <c r="C381" i="20"/>
  <c r="C380" i="20"/>
  <c r="C379" i="20"/>
  <c r="C378" i="20"/>
  <c r="C377" i="20"/>
  <c r="C376" i="20"/>
  <c r="C375" i="20"/>
  <c r="C374" i="20"/>
  <c r="C373" i="20"/>
  <c r="C372" i="20"/>
  <c r="C371" i="20"/>
  <c r="C370" i="20"/>
  <c r="C369" i="20"/>
  <c r="C368" i="20"/>
  <c r="C367" i="20"/>
  <c r="C366" i="20"/>
  <c r="C365" i="20"/>
  <c r="C364" i="20"/>
  <c r="C363" i="20"/>
  <c r="C362" i="20"/>
  <c r="C361" i="20"/>
  <c r="C360" i="20"/>
  <c r="C359" i="20"/>
  <c r="C358" i="20"/>
  <c r="C357" i="20"/>
  <c r="C356" i="20"/>
  <c r="C355" i="20"/>
  <c r="C354" i="20"/>
  <c r="C353" i="20"/>
  <c r="C352" i="20"/>
  <c r="C351" i="20"/>
  <c r="C350" i="20"/>
  <c r="C349" i="20"/>
  <c r="C348" i="20"/>
  <c r="C347" i="20"/>
  <c r="C346" i="20"/>
  <c r="C345" i="20"/>
  <c r="C344" i="20"/>
  <c r="C343" i="20"/>
  <c r="C342" i="20"/>
  <c r="C341" i="20"/>
  <c r="C340" i="20"/>
  <c r="C339" i="20"/>
  <c r="C338" i="20"/>
  <c r="C337" i="20"/>
  <c r="C336" i="20"/>
  <c r="C335" i="20"/>
  <c r="C334" i="20"/>
  <c r="C333" i="20"/>
  <c r="C332" i="20"/>
  <c r="C331" i="20"/>
  <c r="C330" i="20"/>
  <c r="C329" i="20"/>
  <c r="C328" i="20"/>
  <c r="C327" i="20"/>
  <c r="C326" i="20"/>
  <c r="C325" i="20"/>
  <c r="C324" i="20"/>
  <c r="C323" i="20"/>
  <c r="C322" i="20"/>
  <c r="C321" i="20"/>
  <c r="C320" i="20"/>
  <c r="C319" i="20"/>
  <c r="C318" i="20"/>
  <c r="C317" i="20"/>
  <c r="C316" i="20"/>
  <c r="C315" i="20"/>
  <c r="C314" i="20"/>
  <c r="C313" i="20"/>
  <c r="C312" i="20"/>
  <c r="C311" i="20"/>
  <c r="C310" i="20"/>
  <c r="C309" i="20"/>
  <c r="C308" i="20"/>
  <c r="C307" i="20"/>
  <c r="C306" i="20"/>
  <c r="C305" i="20"/>
  <c r="C304" i="20"/>
  <c r="C303" i="20"/>
  <c r="C302" i="20"/>
  <c r="C301" i="20"/>
  <c r="C300" i="20"/>
  <c r="C299" i="20"/>
  <c r="C298" i="20"/>
  <c r="C297" i="20"/>
  <c r="C296" i="20"/>
  <c r="C295" i="20"/>
  <c r="C294" i="20"/>
  <c r="C293" i="20"/>
  <c r="C292" i="20"/>
  <c r="C291" i="20"/>
  <c r="C290" i="20"/>
  <c r="C289" i="20"/>
  <c r="C288" i="20"/>
  <c r="C287" i="20"/>
  <c r="C286" i="20"/>
  <c r="C285" i="20"/>
  <c r="C284" i="20"/>
  <c r="C283" i="20"/>
  <c r="C282" i="20"/>
  <c r="C281" i="20"/>
  <c r="C280" i="20"/>
  <c r="C279" i="20"/>
  <c r="C278" i="20"/>
  <c r="C277" i="20"/>
  <c r="C276" i="20"/>
  <c r="C275" i="20"/>
  <c r="C274" i="20"/>
  <c r="C273" i="20"/>
  <c r="C272" i="20"/>
  <c r="C271" i="20"/>
  <c r="C270" i="20"/>
  <c r="C269" i="20"/>
  <c r="C268" i="20"/>
  <c r="C267" i="20"/>
  <c r="C266" i="20"/>
  <c r="C265" i="20"/>
  <c r="C264" i="20"/>
  <c r="C263" i="20"/>
  <c r="C262" i="20"/>
  <c r="C261" i="20"/>
  <c r="C260" i="20"/>
  <c r="C259" i="20"/>
  <c r="C258" i="20"/>
  <c r="C257" i="20"/>
  <c r="C256" i="20"/>
  <c r="C255" i="20"/>
  <c r="C254" i="20"/>
  <c r="C253" i="20"/>
  <c r="C252" i="20"/>
  <c r="C251" i="20"/>
  <c r="C250" i="20"/>
  <c r="C249" i="20"/>
  <c r="C248" i="20"/>
  <c r="C247" i="20"/>
  <c r="C246" i="20"/>
  <c r="C245" i="20"/>
  <c r="C244" i="20"/>
  <c r="C243" i="20"/>
  <c r="C242" i="20"/>
  <c r="C241" i="20"/>
  <c r="C239" i="20"/>
  <c r="C238" i="20"/>
  <c r="C237" i="20"/>
  <c r="C236" i="20"/>
  <c r="C235" i="20"/>
  <c r="C234" i="20"/>
  <c r="C233" i="20"/>
  <c r="C232" i="20"/>
  <c r="C231" i="20"/>
  <c r="C230" i="20"/>
  <c r="C229" i="20"/>
  <c r="C228" i="20"/>
  <c r="C227" i="20"/>
  <c r="C226" i="20"/>
  <c r="C225" i="20"/>
  <c r="C224" i="20"/>
  <c r="C223" i="20"/>
  <c r="C222" i="20"/>
  <c r="C221" i="20"/>
  <c r="C220" i="20"/>
  <c r="C219" i="20"/>
  <c r="C218" i="20"/>
  <c r="C217" i="20"/>
  <c r="C216" i="20"/>
  <c r="C215" i="20"/>
  <c r="C214" i="20"/>
  <c r="C213" i="20"/>
  <c r="C212" i="20"/>
  <c r="C211" i="20"/>
  <c r="C210" i="20"/>
  <c r="C209" i="20"/>
  <c r="C208" i="20"/>
  <c r="C207" i="20"/>
  <c r="C206" i="20"/>
  <c r="C205" i="20"/>
  <c r="C204" i="20"/>
  <c r="C203" i="20"/>
  <c r="C202" i="20"/>
  <c r="C201" i="20"/>
  <c r="C200" i="20"/>
  <c r="C199" i="20"/>
  <c r="C198" i="20"/>
  <c r="C197" i="20"/>
  <c r="C196" i="20"/>
  <c r="C195" i="20"/>
  <c r="C194" i="20"/>
  <c r="C193" i="20"/>
  <c r="C192" i="20"/>
  <c r="C191" i="20"/>
  <c r="C190" i="20"/>
  <c r="C189" i="20"/>
  <c r="C188" i="20"/>
  <c r="C187" i="20"/>
  <c r="C186" i="20"/>
  <c r="C185" i="20"/>
  <c r="C184" i="20"/>
  <c r="C183" i="20"/>
  <c r="C182" i="20"/>
  <c r="C181" i="20"/>
  <c r="C180" i="20"/>
  <c r="C179" i="20"/>
  <c r="C178" i="20"/>
  <c r="C177" i="20"/>
  <c r="C176" i="20"/>
  <c r="C175" i="20"/>
  <c r="C174" i="20"/>
  <c r="C173" i="20"/>
  <c r="C172" i="20"/>
  <c r="C171" i="20"/>
  <c r="C170" i="20"/>
  <c r="C169" i="20"/>
  <c r="C168" i="20"/>
  <c r="C167" i="20"/>
  <c r="C166" i="20"/>
  <c r="C165" i="20"/>
  <c r="C164" i="20"/>
  <c r="C163" i="20"/>
  <c r="C162" i="20"/>
  <c r="C161" i="20"/>
  <c r="C160" i="20"/>
  <c r="C159" i="20"/>
  <c r="C158" i="20"/>
  <c r="C157" i="20"/>
  <c r="C156" i="20"/>
  <c r="C155" i="20"/>
  <c r="C154" i="20"/>
  <c r="C153" i="20"/>
  <c r="C152" i="20"/>
  <c r="C151" i="20"/>
  <c r="C150" i="20"/>
  <c r="C149" i="20"/>
  <c r="C148" i="20"/>
  <c r="C147" i="20"/>
  <c r="C146" i="20"/>
  <c r="C145" i="20"/>
  <c r="C144" i="20"/>
  <c r="C143" i="20"/>
  <c r="C142" i="20"/>
  <c r="C141" i="20"/>
  <c r="C140" i="20"/>
  <c r="C139" i="20"/>
  <c r="C138" i="20"/>
  <c r="C137" i="20"/>
  <c r="C136" i="20"/>
  <c r="C135" i="20"/>
  <c r="C134" i="20"/>
  <c r="C133" i="20"/>
  <c r="C132" i="20"/>
  <c r="C131" i="20"/>
  <c r="C130" i="20"/>
  <c r="C129" i="20"/>
  <c r="C128" i="20"/>
  <c r="C127" i="20"/>
  <c r="C126" i="20"/>
  <c r="C125" i="20"/>
  <c r="C124" i="20"/>
  <c r="C123" i="20"/>
  <c r="C122" i="20"/>
  <c r="C121" i="20"/>
  <c r="C120" i="20"/>
  <c r="C119" i="20"/>
  <c r="C118" i="20"/>
  <c r="C117" i="20"/>
  <c r="C116" i="20"/>
  <c r="C115" i="20"/>
  <c r="C114" i="20"/>
  <c r="C113" i="20"/>
  <c r="C112" i="20"/>
  <c r="C111" i="20"/>
  <c r="C110" i="20"/>
  <c r="C109" i="20"/>
  <c r="C108" i="20"/>
  <c r="C107" i="20"/>
  <c r="C106" i="20"/>
  <c r="C105" i="20"/>
  <c r="C104" i="20"/>
  <c r="C103" i="20"/>
  <c r="C102" i="20"/>
  <c r="C101" i="20"/>
  <c r="C100" i="20"/>
  <c r="C99" i="20"/>
  <c r="C98" i="20"/>
  <c r="C97" i="20"/>
  <c r="C96" i="20"/>
  <c r="C95" i="20"/>
  <c r="C94" i="20"/>
  <c r="C93" i="20"/>
  <c r="C92" i="20"/>
  <c r="C91" i="20"/>
  <c r="C90" i="20"/>
  <c r="C89" i="20"/>
  <c r="C88" i="20"/>
  <c r="C87" i="20"/>
  <c r="C86" i="20"/>
  <c r="C85" i="20"/>
  <c r="C84" i="20"/>
  <c r="C83" i="20"/>
  <c r="C82" i="20"/>
  <c r="C81" i="20"/>
  <c r="C80" i="20"/>
  <c r="C79" i="20"/>
  <c r="C78" i="20"/>
  <c r="C77" i="20"/>
  <c r="C76" i="20"/>
  <c r="C75" i="20"/>
  <c r="C74" i="20"/>
  <c r="C73" i="20"/>
  <c r="C72" i="20"/>
  <c r="C71" i="20"/>
  <c r="C70" i="20"/>
  <c r="C69" i="20"/>
  <c r="C68" i="20"/>
  <c r="C67" i="20"/>
  <c r="C66" i="20"/>
  <c r="C65" i="20"/>
  <c r="C64" i="20"/>
  <c r="C63" i="20"/>
  <c r="C62" i="20"/>
  <c r="C61" i="20"/>
  <c r="C60" i="20"/>
  <c r="C59" i="20"/>
  <c r="C58" i="20"/>
  <c r="C57" i="20"/>
  <c r="C56" i="20"/>
  <c r="C55" i="20"/>
  <c r="C54" i="20"/>
  <c r="C53" i="20"/>
  <c r="C52" i="20"/>
  <c r="C51" i="20"/>
  <c r="C50" i="20"/>
  <c r="C49" i="20"/>
  <c r="C48" i="20"/>
  <c r="C47" i="20"/>
  <c r="C46" i="20"/>
  <c r="C45" i="20"/>
  <c r="C44" i="20"/>
  <c r="C43" i="20"/>
  <c r="C42" i="20"/>
  <c r="C40" i="20"/>
  <c r="C39" i="20"/>
  <c r="C38" i="20"/>
  <c r="C37" i="20"/>
  <c r="C36" i="20"/>
  <c r="C35" i="20"/>
  <c r="C34" i="20"/>
  <c r="C33" i="20"/>
  <c r="C32" i="20"/>
  <c r="C31" i="20"/>
  <c r="C30" i="20"/>
  <c r="C29" i="20"/>
  <c r="C28" i="20"/>
  <c r="C27" i="20"/>
  <c r="C26" i="20"/>
  <c r="C25" i="20"/>
  <c r="C24" i="20"/>
  <c r="C23" i="20"/>
  <c r="C22" i="20"/>
  <c r="C21" i="20"/>
  <c r="C20" i="20"/>
  <c r="C19" i="20"/>
  <c r="C18" i="20"/>
  <c r="C17" i="20"/>
  <c r="C16" i="20"/>
  <c r="C15" i="20"/>
  <c r="C14" i="20"/>
  <c r="C13" i="20"/>
  <c r="C12" i="20"/>
  <c r="C11" i="20"/>
  <c r="C10" i="20"/>
  <c r="C9" i="20"/>
  <c r="C8" i="20"/>
  <c r="C7" i="20"/>
  <c r="C6" i="20"/>
  <c r="C5" i="20"/>
  <c r="C4" i="20"/>
  <c r="C3" i="20"/>
  <c r="F45" i="44"/>
  <c r="C45" i="44"/>
  <c r="A45" i="44"/>
  <c r="C42" i="44"/>
  <c r="A42" i="44"/>
  <c r="B42" i="44" s="1"/>
  <c r="B45" i="44"/>
  <c r="B149" i="21"/>
  <c r="B150" i="21"/>
  <c r="B152" i="21"/>
  <c r="B153" i="21"/>
  <c r="B154" i="21"/>
  <c r="B155" i="21"/>
  <c r="B156" i="21"/>
  <c r="B157" i="21"/>
  <c r="B159" i="21"/>
  <c r="B160" i="21"/>
  <c r="B162" i="21"/>
  <c r="B163" i="21"/>
  <c r="B164" i="21"/>
  <c r="B165" i="21"/>
  <c r="B166" i="21"/>
  <c r="B167" i="21"/>
  <c r="B168" i="21"/>
  <c r="B170" i="21"/>
  <c r="B171" i="21"/>
  <c r="B173" i="21"/>
  <c r="B174" i="21"/>
  <c r="B176" i="21"/>
  <c r="B177" i="21"/>
  <c r="B179" i="21"/>
  <c r="B180" i="21"/>
  <c r="B181" i="21"/>
  <c r="B182" i="21"/>
  <c r="B183" i="21"/>
  <c r="B184" i="21"/>
  <c r="B185" i="21"/>
  <c r="B188" i="21"/>
  <c r="B189" i="21"/>
  <c r="B191" i="21"/>
  <c r="B193" i="21"/>
  <c r="B194" i="21"/>
  <c r="B195" i="21"/>
  <c r="B196" i="21"/>
  <c r="B197" i="21"/>
  <c r="B198" i="21"/>
  <c r="B199" i="21"/>
  <c r="B200" i="21"/>
  <c r="B120" i="21"/>
  <c r="T505" i="3"/>
  <c r="T506" i="3"/>
  <c r="T489" i="3"/>
  <c r="A44" i="44"/>
  <c r="B44" i="44" s="1"/>
  <c r="C44" i="44"/>
  <c r="F44" i="44"/>
  <c r="A46" i="44"/>
  <c r="B46" i="44" s="1"/>
  <c r="C46" i="44"/>
  <c r="F46" i="44"/>
  <c r="A47" i="44"/>
  <c r="B47" i="44" s="1"/>
  <c r="C47" i="44"/>
  <c r="F47" i="44"/>
  <c r="A48" i="44"/>
  <c r="B48" i="44" s="1"/>
  <c r="C48" i="44"/>
  <c r="F48" i="44"/>
  <c r="A49" i="44"/>
  <c r="B49" i="44" s="1"/>
  <c r="C49" i="44"/>
  <c r="A50" i="44"/>
  <c r="B50" i="44" s="1"/>
  <c r="C50" i="44"/>
  <c r="F50" i="44"/>
  <c r="A51" i="44"/>
  <c r="B51" i="44" s="1"/>
  <c r="C51" i="44"/>
  <c r="F51" i="44"/>
  <c r="A52" i="44"/>
  <c r="B52" i="44" s="1"/>
  <c r="C52" i="44"/>
  <c r="A53" i="44"/>
  <c r="B53" i="44"/>
  <c r="C53" i="44"/>
  <c r="F53" i="44"/>
  <c r="A54" i="44"/>
  <c r="B54" i="44" s="1"/>
  <c r="C54" i="44"/>
  <c r="A55" i="44"/>
  <c r="B55" i="44" s="1"/>
  <c r="C55" i="44"/>
  <c r="F55" i="44"/>
  <c r="A56" i="44"/>
  <c r="B56" i="44" s="1"/>
  <c r="C56" i="44"/>
  <c r="F56" i="44"/>
  <c r="A57" i="44"/>
  <c r="B57" i="44" s="1"/>
  <c r="C57" i="44"/>
  <c r="F57" i="44"/>
  <c r="A58" i="44"/>
  <c r="B58" i="44" s="1"/>
  <c r="C58" i="44"/>
  <c r="F58" i="44"/>
  <c r="A59" i="44"/>
  <c r="B59" i="44"/>
  <c r="C59" i="44"/>
  <c r="A60" i="44"/>
  <c r="B60" i="44"/>
  <c r="C60" i="44"/>
  <c r="F60" i="44"/>
  <c r="A61" i="44"/>
  <c r="B61" i="44" s="1"/>
  <c r="C61" i="44"/>
  <c r="F61" i="44"/>
  <c r="A62" i="44"/>
  <c r="B62" i="44" s="1"/>
  <c r="C62" i="44"/>
  <c r="A63" i="44"/>
  <c r="B63" i="44" s="1"/>
  <c r="C63" i="44"/>
  <c r="F63" i="44"/>
  <c r="A64" i="44"/>
  <c r="B64" i="44" s="1"/>
  <c r="C64" i="44"/>
  <c r="F64" i="44"/>
  <c r="A65" i="44"/>
  <c r="B65" i="44"/>
  <c r="C65" i="44"/>
  <c r="F65" i="44"/>
  <c r="A66" i="44"/>
  <c r="B66" i="44"/>
  <c r="C66" i="44"/>
  <c r="F66" i="44"/>
  <c r="A67" i="44"/>
  <c r="B67" i="44" s="1"/>
  <c r="C67" i="44"/>
  <c r="F67" i="44"/>
  <c r="A68" i="44"/>
  <c r="B68" i="44" s="1"/>
  <c r="C68" i="44"/>
  <c r="F68" i="44"/>
  <c r="A69" i="44"/>
  <c r="B69" i="44" s="1"/>
  <c r="C69" i="44"/>
  <c r="F69" i="44"/>
  <c r="A70" i="44"/>
  <c r="B70" i="44"/>
  <c r="C70" i="44"/>
  <c r="F70" i="44"/>
  <c r="A71" i="44"/>
  <c r="B71" i="44" s="1"/>
  <c r="C71" i="44"/>
  <c r="F71" i="44"/>
  <c r="A72" i="44"/>
  <c r="B72" i="44"/>
  <c r="C72" i="44"/>
  <c r="A73" i="44"/>
  <c r="B73" i="44" s="1"/>
  <c r="C73" i="44"/>
  <c r="F73" i="44"/>
  <c r="A74" i="44"/>
  <c r="B74" i="44" s="1"/>
  <c r="C74" i="44"/>
  <c r="F74" i="44"/>
  <c r="A75" i="44"/>
  <c r="B75" i="44" s="1"/>
  <c r="C75" i="44"/>
  <c r="F75" i="44"/>
  <c r="A76" i="44"/>
  <c r="B76" i="44" s="1"/>
  <c r="C76" i="44"/>
  <c r="F76" i="44"/>
  <c r="A77" i="44"/>
  <c r="B77" i="44" s="1"/>
  <c r="C77" i="44"/>
  <c r="F77" i="44"/>
  <c r="A78" i="44"/>
  <c r="B78" i="44" s="1"/>
  <c r="C78" i="44"/>
  <c r="F78" i="44"/>
  <c r="A79" i="44"/>
  <c r="B79" i="44" s="1"/>
  <c r="C79" i="44"/>
  <c r="F79" i="44"/>
  <c r="A80" i="44"/>
  <c r="B80" i="44" s="1"/>
  <c r="C80" i="44"/>
  <c r="F80" i="44"/>
  <c r="A81" i="44"/>
  <c r="B81" i="44"/>
  <c r="C81" i="44"/>
  <c r="A82" i="44"/>
  <c r="B82" i="44" s="1"/>
  <c r="F82" i="44"/>
  <c r="F43" i="44"/>
  <c r="C43" i="44"/>
  <c r="A43" i="44"/>
  <c r="B43" i="44" s="1"/>
  <c r="A4" i="44"/>
  <c r="B4" i="44"/>
  <c r="C4" i="44"/>
  <c r="F4" i="44"/>
  <c r="A5" i="44"/>
  <c r="B5" i="44" s="1"/>
  <c r="C5" i="44"/>
  <c r="F5" i="44"/>
  <c r="A6" i="44"/>
  <c r="B6" i="44"/>
  <c r="C6" i="44"/>
  <c r="F6" i="44"/>
  <c r="A7" i="44"/>
  <c r="B7" i="44" s="1"/>
  <c r="C7" i="44"/>
  <c r="F7" i="44"/>
  <c r="A8" i="44"/>
  <c r="B8" i="44" s="1"/>
  <c r="C8" i="44"/>
  <c r="F8" i="44"/>
  <c r="A9" i="44"/>
  <c r="B9" i="44"/>
  <c r="C9" i="44"/>
  <c r="F9" i="44"/>
  <c r="A10" i="44"/>
  <c r="B10" i="44" s="1"/>
  <c r="C10" i="44"/>
  <c r="F10" i="44"/>
  <c r="A11" i="44"/>
  <c r="B11" i="44" s="1"/>
  <c r="C11" i="44"/>
  <c r="F11" i="44"/>
  <c r="A12" i="44"/>
  <c r="B12" i="44" s="1"/>
  <c r="C12" i="44"/>
  <c r="F12" i="44"/>
  <c r="A13" i="44"/>
  <c r="B13" i="44"/>
  <c r="C13" i="44"/>
  <c r="F13" i="44"/>
  <c r="A14" i="44"/>
  <c r="B14" i="44" s="1"/>
  <c r="C14" i="44"/>
  <c r="F14" i="44"/>
  <c r="A15" i="44"/>
  <c r="B15" i="44" s="1"/>
  <c r="C15" i="44"/>
  <c r="F15" i="44"/>
  <c r="A16" i="44"/>
  <c r="B16" i="44" s="1"/>
  <c r="C16" i="44"/>
  <c r="F16" i="44"/>
  <c r="A17" i="44"/>
  <c r="B17" i="44" s="1"/>
  <c r="C17" i="44"/>
  <c r="F17" i="44"/>
  <c r="A18" i="44"/>
  <c r="B18" i="44"/>
  <c r="C18" i="44"/>
  <c r="F18" i="44"/>
  <c r="A19" i="44"/>
  <c r="B19" i="44" s="1"/>
  <c r="C19" i="44"/>
  <c r="F19" i="44"/>
  <c r="A20" i="44"/>
  <c r="B20" i="44"/>
  <c r="C20" i="44"/>
  <c r="F20" i="44"/>
  <c r="A21" i="44"/>
  <c r="B21" i="44" s="1"/>
  <c r="C21" i="44"/>
  <c r="F21" i="44"/>
  <c r="A22" i="44"/>
  <c r="B22" i="44" s="1"/>
  <c r="C22" i="44"/>
  <c r="F22" i="44"/>
  <c r="A23" i="44"/>
  <c r="B23" i="44"/>
  <c r="C23" i="44"/>
  <c r="F23" i="44"/>
  <c r="A24" i="44"/>
  <c r="B24" i="44"/>
  <c r="C24" i="44"/>
  <c r="F24" i="44"/>
  <c r="A25" i="44"/>
  <c r="B25" i="44" s="1"/>
  <c r="C25" i="44"/>
  <c r="F25" i="44"/>
  <c r="A26" i="44"/>
  <c r="B26" i="44" s="1"/>
  <c r="C26" i="44"/>
  <c r="F26" i="44"/>
  <c r="A27" i="44"/>
  <c r="B27" i="44"/>
  <c r="C27" i="44"/>
  <c r="F27" i="44"/>
  <c r="A28" i="44"/>
  <c r="B28" i="44" s="1"/>
  <c r="C28" i="44"/>
  <c r="F28" i="44"/>
  <c r="A29" i="44"/>
  <c r="B29" i="44" s="1"/>
  <c r="C29" i="44"/>
  <c r="F29" i="44"/>
  <c r="A30" i="44"/>
  <c r="B30" i="44" s="1"/>
  <c r="C30" i="44"/>
  <c r="F30" i="44"/>
  <c r="A31" i="44"/>
  <c r="B31" i="44" s="1"/>
  <c r="C31" i="44"/>
  <c r="F31" i="44"/>
  <c r="A32" i="44"/>
  <c r="B32" i="44" s="1"/>
  <c r="C32" i="44"/>
  <c r="F32" i="44"/>
  <c r="A33" i="44"/>
  <c r="B33" i="44" s="1"/>
  <c r="C33" i="44"/>
  <c r="F33" i="44"/>
  <c r="A34" i="44"/>
  <c r="B34" i="44" s="1"/>
  <c r="C34" i="44"/>
  <c r="F34" i="44"/>
  <c r="A35" i="44"/>
  <c r="B35" i="44" s="1"/>
  <c r="C35" i="44"/>
  <c r="F35" i="44"/>
  <c r="A36" i="44"/>
  <c r="B36" i="44" s="1"/>
  <c r="C36" i="44"/>
  <c r="F36" i="44"/>
  <c r="A37" i="44"/>
  <c r="B37" i="44" s="1"/>
  <c r="C37" i="44"/>
  <c r="F37" i="44"/>
  <c r="A38" i="44"/>
  <c r="B38" i="44"/>
  <c r="C38" i="44"/>
  <c r="F38" i="44"/>
  <c r="A39" i="44"/>
  <c r="B39" i="44" s="1"/>
  <c r="C39" i="44"/>
  <c r="F39" i="44"/>
  <c r="A40" i="44"/>
  <c r="B40" i="44"/>
  <c r="C40" i="44"/>
  <c r="F40" i="44"/>
  <c r="A41" i="44"/>
  <c r="B41" i="44"/>
  <c r="C41" i="44"/>
  <c r="F41" i="44"/>
  <c r="F3" i="44"/>
  <c r="C3" i="44"/>
  <c r="A3" i="44"/>
  <c r="B3" i="44" s="1"/>
  <c r="G77" i="21"/>
  <c r="B72" i="21"/>
  <c r="B95" i="21"/>
  <c r="B94" i="21"/>
  <c r="B93" i="21"/>
  <c r="B92" i="21"/>
  <c r="B109" i="21"/>
  <c r="B108" i="21"/>
  <c r="B107" i="21"/>
  <c r="B106" i="21"/>
  <c r="B105" i="21"/>
  <c r="B124" i="21"/>
  <c r="B123" i="21"/>
  <c r="B122" i="21"/>
  <c r="B121" i="21"/>
  <c r="B119" i="21"/>
  <c r="B118" i="21"/>
  <c r="B134" i="21"/>
  <c r="B133" i="21"/>
  <c r="B132" i="21"/>
  <c r="B131" i="21"/>
  <c r="B130" i="21"/>
  <c r="B129" i="21"/>
  <c r="B147" i="21"/>
  <c r="B146" i="21"/>
  <c r="B145" i="21"/>
  <c r="B139" i="21"/>
  <c r="A277" i="20"/>
  <c r="B277" i="20"/>
  <c r="D277" i="20"/>
  <c r="E277" i="20"/>
  <c r="B91" i="21"/>
  <c r="B389" i="20"/>
  <c r="D389" i="20"/>
  <c r="B388" i="20"/>
  <c r="D388" i="20"/>
  <c r="R91" i="21" s="1"/>
  <c r="E389" i="20"/>
  <c r="E388" i="20"/>
  <c r="T379" i="3"/>
  <c r="T380" i="3"/>
  <c r="T390" i="3"/>
  <c r="T392" i="3"/>
  <c r="E66" i="21"/>
  <c r="E56" i="21"/>
  <c r="E45" i="21"/>
  <c r="T259" i="3"/>
  <c r="T227" i="3"/>
  <c r="T226" i="3"/>
  <c r="T225" i="3"/>
  <c r="T223" i="3"/>
  <c r="T222" i="3"/>
  <c r="T221" i="3"/>
  <c r="T216" i="3"/>
  <c r="T215" i="3"/>
  <c r="T214" i="3"/>
  <c r="R10" i="21"/>
  <c r="B10" i="21"/>
  <c r="R9" i="21"/>
  <c r="B9" i="21"/>
  <c r="A6" i="37"/>
  <c r="B6" i="37" s="1"/>
  <c r="C6" i="37"/>
  <c r="D6" i="37"/>
  <c r="A7" i="37"/>
  <c r="B7" i="37" s="1"/>
  <c r="C7" i="37"/>
  <c r="D7" i="37"/>
  <c r="A8" i="37"/>
  <c r="B8" i="37" s="1"/>
  <c r="C8" i="37"/>
  <c r="D8" i="37"/>
  <c r="A9" i="37"/>
  <c r="B9" i="37" s="1"/>
  <c r="C9" i="37"/>
  <c r="D9" i="37"/>
  <c r="A10" i="37"/>
  <c r="B10" i="37" s="1"/>
  <c r="C10" i="37"/>
  <c r="D10" i="37"/>
  <c r="A11" i="37"/>
  <c r="B11" i="37" s="1"/>
  <c r="C11" i="37"/>
  <c r="D11" i="37"/>
  <c r="A12" i="37"/>
  <c r="B12" i="37" s="1"/>
  <c r="C12" i="37"/>
  <c r="D12" i="37"/>
  <c r="A13" i="37"/>
  <c r="B13" i="37" s="1"/>
  <c r="C13" i="37"/>
  <c r="D13" i="37"/>
  <c r="A14" i="37"/>
  <c r="B14" i="37" s="1"/>
  <c r="C14" i="37"/>
  <c r="D14" i="37"/>
  <c r="A15" i="37"/>
  <c r="B15" i="37" s="1"/>
  <c r="C15" i="37"/>
  <c r="D15" i="37"/>
  <c r="A16" i="37"/>
  <c r="B16" i="37" s="1"/>
  <c r="C16" i="37"/>
  <c r="D16" i="37"/>
  <c r="A17" i="37"/>
  <c r="B17" i="37" s="1"/>
  <c r="C17" i="37"/>
  <c r="D17" i="37"/>
  <c r="A18" i="37"/>
  <c r="B18" i="37" s="1"/>
  <c r="C18" i="37"/>
  <c r="D18" i="37"/>
  <c r="A19" i="37"/>
  <c r="B19" i="37" s="1"/>
  <c r="C19" i="37"/>
  <c r="D19" i="37"/>
  <c r="A20" i="37"/>
  <c r="B20" i="37" s="1"/>
  <c r="C20" i="37"/>
  <c r="D20" i="37"/>
  <c r="A21" i="37"/>
  <c r="B21" i="37" s="1"/>
  <c r="C21" i="37"/>
  <c r="D21" i="37"/>
  <c r="A22" i="37"/>
  <c r="B22" i="37" s="1"/>
  <c r="C22" i="37"/>
  <c r="D22" i="37"/>
  <c r="A23" i="37"/>
  <c r="B23" i="37" s="1"/>
  <c r="C23" i="37"/>
  <c r="D23" i="37"/>
  <c r="A24" i="37"/>
  <c r="B24" i="37" s="1"/>
  <c r="C24" i="37"/>
  <c r="D24" i="37"/>
  <c r="A25" i="37"/>
  <c r="B25" i="37" s="1"/>
  <c r="C25" i="37"/>
  <c r="D25" i="37"/>
  <c r="A26" i="37"/>
  <c r="B26" i="37" s="1"/>
  <c r="C26" i="37"/>
  <c r="D26" i="37"/>
  <c r="A27" i="37"/>
  <c r="B27" i="37" s="1"/>
  <c r="C27" i="37"/>
  <c r="D27" i="37"/>
  <c r="A28" i="37"/>
  <c r="B28" i="37" s="1"/>
  <c r="C28" i="37"/>
  <c r="D28" i="37"/>
  <c r="A29" i="37"/>
  <c r="B29" i="37" s="1"/>
  <c r="C29" i="37"/>
  <c r="D29" i="37"/>
  <c r="A30" i="37"/>
  <c r="B30" i="37" s="1"/>
  <c r="C30" i="37"/>
  <c r="D30" i="37"/>
  <c r="A31" i="37"/>
  <c r="B31" i="37" s="1"/>
  <c r="C31" i="37"/>
  <c r="D31" i="37"/>
  <c r="A32" i="37"/>
  <c r="B32" i="37" s="1"/>
  <c r="C32" i="37"/>
  <c r="D32" i="37"/>
  <c r="A33" i="37"/>
  <c r="B33" i="37" s="1"/>
  <c r="C33" i="37"/>
  <c r="D33" i="37"/>
  <c r="R2" i="21"/>
  <c r="R3" i="21"/>
  <c r="R5" i="21"/>
  <c r="R11" i="21"/>
  <c r="R14" i="21"/>
  <c r="R15" i="21"/>
  <c r="R16" i="21"/>
  <c r="R17" i="21"/>
  <c r="R18" i="21"/>
  <c r="R19" i="21"/>
  <c r="R20" i="21"/>
  <c r="R21" i="21"/>
  <c r="R22" i="21"/>
  <c r="R23" i="21"/>
  <c r="R24" i="21"/>
  <c r="R25" i="21"/>
  <c r="R26" i="21"/>
  <c r="R27" i="21"/>
  <c r="R28" i="21"/>
  <c r="R42" i="21"/>
  <c r="R43" i="21"/>
  <c r="R53" i="21"/>
  <c r="R54" i="21"/>
  <c r="R62" i="21"/>
  <c r="R63" i="21"/>
  <c r="R74" i="21"/>
  <c r="R75" i="21"/>
  <c r="R82" i="21"/>
  <c r="R83" i="21"/>
  <c r="R96" i="21"/>
  <c r="R97" i="21"/>
  <c r="R110" i="21"/>
  <c r="R111" i="21"/>
  <c r="R125" i="21"/>
  <c r="R126" i="21"/>
  <c r="R135" i="21"/>
  <c r="R136" i="21"/>
  <c r="B144" i="21"/>
  <c r="B28" i="21"/>
  <c r="B29" i="21"/>
  <c r="R29" i="21"/>
  <c r="B30" i="21"/>
  <c r="R30" i="21"/>
  <c r="B31" i="21"/>
  <c r="E31" i="21"/>
  <c r="R31" i="21" s="1"/>
  <c r="B32" i="21"/>
  <c r="E32" i="21"/>
  <c r="R32" i="21" s="1"/>
  <c r="B33" i="21"/>
  <c r="E33" i="21"/>
  <c r="R33" i="21" s="1"/>
  <c r="B34" i="21"/>
  <c r="E34" i="21"/>
  <c r="R34" i="21" s="1"/>
  <c r="B35" i="21"/>
  <c r="E35" i="21"/>
  <c r="R35" i="21" s="1"/>
  <c r="B43" i="21"/>
  <c r="B44" i="21"/>
  <c r="R44" i="21"/>
  <c r="B45" i="21"/>
  <c r="R45" i="21"/>
  <c r="B46" i="21"/>
  <c r="R46" i="21"/>
  <c r="B47" i="21"/>
  <c r="E47" i="21"/>
  <c r="R47" i="21" s="1"/>
  <c r="B48" i="21"/>
  <c r="E48" i="21"/>
  <c r="R48" i="21" s="1"/>
  <c r="B54" i="21"/>
  <c r="B55" i="21"/>
  <c r="R55" i="21"/>
  <c r="B56" i="21"/>
  <c r="R56" i="21"/>
  <c r="B57" i="21"/>
  <c r="R57" i="21"/>
  <c r="B58" i="21"/>
  <c r="R58" i="21"/>
  <c r="B63" i="21"/>
  <c r="B64" i="21"/>
  <c r="R64" i="21"/>
  <c r="B65" i="21"/>
  <c r="R65" i="21"/>
  <c r="B66" i="21"/>
  <c r="R66" i="21"/>
  <c r="B67" i="21"/>
  <c r="R67" i="21"/>
  <c r="B75" i="21"/>
  <c r="B76" i="21"/>
  <c r="R76" i="21"/>
  <c r="B77" i="21"/>
  <c r="B83" i="21"/>
  <c r="B84" i="21"/>
  <c r="B85" i="21"/>
  <c r="B86" i="21"/>
  <c r="B87" i="21"/>
  <c r="B88" i="21"/>
  <c r="B89" i="21"/>
  <c r="B90" i="21"/>
  <c r="B97" i="21"/>
  <c r="B98" i="21"/>
  <c r="R98" i="21"/>
  <c r="B99" i="21"/>
  <c r="E99" i="21"/>
  <c r="R99" i="21" s="1"/>
  <c r="B100" i="21"/>
  <c r="E100" i="21"/>
  <c r="R100" i="21" s="1"/>
  <c r="B101" i="21"/>
  <c r="E101" i="21"/>
  <c r="R101" i="21" s="1"/>
  <c r="B102" i="21"/>
  <c r="E102" i="21"/>
  <c r="R102" i="21" s="1"/>
  <c r="B103" i="21"/>
  <c r="E103" i="21"/>
  <c r="R103" i="21" s="1"/>
  <c r="B104" i="21"/>
  <c r="E104" i="21"/>
  <c r="R104" i="21" s="1"/>
  <c r="B111" i="21"/>
  <c r="B112" i="21"/>
  <c r="B113" i="21"/>
  <c r="B114" i="21"/>
  <c r="B115" i="21"/>
  <c r="B116" i="21"/>
  <c r="B117" i="21"/>
  <c r="B126" i="21"/>
  <c r="B127" i="21"/>
  <c r="B128" i="21"/>
  <c r="B136" i="21"/>
  <c r="B137" i="21"/>
  <c r="B138" i="21"/>
  <c r="B140" i="21"/>
  <c r="B141" i="21"/>
  <c r="B142" i="21"/>
  <c r="B143" i="21"/>
  <c r="B3" i="21"/>
  <c r="B4" i="21"/>
  <c r="E4" i="21"/>
  <c r="R4" i="21" s="1"/>
  <c r="B5" i="21"/>
  <c r="B6" i="21"/>
  <c r="R6" i="21"/>
  <c r="B7" i="21"/>
  <c r="R7" i="21"/>
  <c r="B8" i="21"/>
  <c r="R8" i="21"/>
  <c r="B11" i="21"/>
  <c r="B12" i="21"/>
  <c r="E12" i="21"/>
  <c r="R12" i="21" s="1"/>
  <c r="B13" i="21"/>
  <c r="E13" i="21"/>
  <c r="R13" i="21" s="1"/>
  <c r="B14" i="21"/>
  <c r="B15" i="21"/>
  <c r="B16" i="21"/>
  <c r="B17" i="21"/>
  <c r="B18" i="21"/>
  <c r="B19" i="21"/>
  <c r="B20" i="21"/>
  <c r="B21" i="21"/>
  <c r="B22" i="21"/>
  <c r="B23" i="21"/>
  <c r="B24" i="21"/>
  <c r="B25" i="21"/>
  <c r="B26" i="21"/>
  <c r="E160" i="20"/>
  <c r="E159" i="20"/>
  <c r="E158" i="20"/>
  <c r="E157" i="20"/>
  <c r="E156" i="20"/>
  <c r="E155" i="20"/>
  <c r="E154" i="20"/>
  <c r="E153" i="20"/>
  <c r="E55" i="20"/>
  <c r="E54" i="20"/>
  <c r="E53" i="20"/>
  <c r="E52" i="20"/>
  <c r="E51" i="20"/>
  <c r="E50" i="20"/>
  <c r="E49" i="20"/>
  <c r="E48" i="20"/>
  <c r="E47" i="20"/>
  <c r="E46" i="20"/>
  <c r="E45" i="20"/>
  <c r="T81" i="3"/>
  <c r="T80" i="3"/>
  <c r="T48" i="3"/>
  <c r="T47" i="3"/>
  <c r="T19" i="3"/>
  <c r="T18" i="3"/>
  <c r="B663" i="20"/>
  <c r="D663" i="20"/>
  <c r="B664" i="20"/>
  <c r="D664" i="20"/>
  <c r="D662" i="20"/>
  <c r="B662" i="20"/>
  <c r="D661" i="20"/>
  <c r="B661" i="20"/>
  <c r="D660" i="20"/>
  <c r="B660" i="20"/>
  <c r="D659" i="20"/>
  <c r="B659" i="20"/>
  <c r="D658" i="20"/>
  <c r="B658" i="20"/>
  <c r="B6" i="29"/>
  <c r="T33" i="3"/>
  <c r="T34" i="3"/>
  <c r="B605" i="20"/>
  <c r="D605" i="20"/>
  <c r="B606" i="20"/>
  <c r="D606" i="20"/>
  <c r="B607" i="20"/>
  <c r="D607" i="20"/>
  <c r="B608" i="20"/>
  <c r="D608" i="20"/>
  <c r="B609" i="20"/>
  <c r="D609" i="20"/>
  <c r="B610" i="20"/>
  <c r="D610" i="20"/>
  <c r="B611" i="20"/>
  <c r="D611" i="20"/>
  <c r="B612" i="20"/>
  <c r="D612" i="20"/>
  <c r="B613" i="20"/>
  <c r="D613" i="20"/>
  <c r="B614" i="20"/>
  <c r="D614" i="20"/>
  <c r="B615" i="20"/>
  <c r="D615" i="20"/>
  <c r="B616" i="20"/>
  <c r="D616" i="20"/>
  <c r="B617" i="20"/>
  <c r="D617" i="20"/>
  <c r="B618" i="20"/>
  <c r="D618" i="20"/>
  <c r="B619" i="20"/>
  <c r="D619" i="20"/>
  <c r="B620" i="20"/>
  <c r="D620" i="20"/>
  <c r="B621" i="20"/>
  <c r="D621" i="20"/>
  <c r="B622" i="20"/>
  <c r="D622" i="20"/>
  <c r="B623" i="20"/>
  <c r="D623" i="20"/>
  <c r="B624" i="20"/>
  <c r="D624" i="20"/>
  <c r="B625" i="20"/>
  <c r="D625" i="20"/>
  <c r="B626" i="20"/>
  <c r="D626" i="20"/>
  <c r="B627" i="20"/>
  <c r="D627" i="20"/>
  <c r="B628" i="20"/>
  <c r="D628" i="20"/>
  <c r="B629" i="20"/>
  <c r="D629" i="20"/>
  <c r="B630" i="20"/>
  <c r="D630" i="20"/>
  <c r="B631" i="20"/>
  <c r="D631" i="20"/>
  <c r="B632" i="20"/>
  <c r="D632" i="20"/>
  <c r="B633" i="20"/>
  <c r="D633" i="20"/>
  <c r="B634" i="20"/>
  <c r="D634" i="20"/>
  <c r="B635" i="20"/>
  <c r="D635" i="20"/>
  <c r="B636" i="20"/>
  <c r="D636" i="20"/>
  <c r="B637" i="20"/>
  <c r="D637" i="20"/>
  <c r="B638" i="20"/>
  <c r="D638" i="20"/>
  <c r="B639" i="20"/>
  <c r="D639" i="20"/>
  <c r="B640" i="20"/>
  <c r="D640" i="20"/>
  <c r="B641" i="20"/>
  <c r="D641" i="20"/>
  <c r="B642" i="20"/>
  <c r="D642" i="20"/>
  <c r="B643" i="20"/>
  <c r="D643" i="20"/>
  <c r="B644" i="20"/>
  <c r="D644" i="20"/>
  <c r="B645" i="20"/>
  <c r="D645" i="20"/>
  <c r="B646" i="20"/>
  <c r="D646" i="20"/>
  <c r="B647" i="20"/>
  <c r="D647" i="20"/>
  <c r="B648" i="20"/>
  <c r="D648" i="20"/>
  <c r="B649" i="20"/>
  <c r="D649" i="20"/>
  <c r="B650" i="20"/>
  <c r="D650" i="20"/>
  <c r="B651" i="20"/>
  <c r="D651" i="20"/>
  <c r="B652" i="20"/>
  <c r="D652" i="20"/>
  <c r="B653" i="20"/>
  <c r="D653" i="20"/>
  <c r="B654" i="20"/>
  <c r="D654" i="20"/>
  <c r="B655" i="20"/>
  <c r="D655" i="20"/>
  <c r="B656" i="20"/>
  <c r="D656" i="20"/>
  <c r="B657" i="20"/>
  <c r="D657" i="20"/>
  <c r="B303" i="20"/>
  <c r="D303" i="20"/>
  <c r="B304" i="20"/>
  <c r="D304" i="20"/>
  <c r="B305" i="20"/>
  <c r="D305" i="20"/>
  <c r="B306" i="20"/>
  <c r="D306" i="20"/>
  <c r="B307" i="20"/>
  <c r="D307" i="20"/>
  <c r="B308" i="20"/>
  <c r="D308" i="20"/>
  <c r="B309" i="20"/>
  <c r="D309" i="20"/>
  <c r="B310" i="20"/>
  <c r="D310" i="20"/>
  <c r="B311" i="20"/>
  <c r="D311" i="20"/>
  <c r="B312" i="20"/>
  <c r="D312" i="20"/>
  <c r="B313" i="20"/>
  <c r="D313" i="20"/>
  <c r="B314" i="20"/>
  <c r="D314" i="20"/>
  <c r="B315" i="20"/>
  <c r="D315" i="20"/>
  <c r="B316" i="20"/>
  <c r="D316" i="20"/>
  <c r="B317" i="20"/>
  <c r="D317" i="20"/>
  <c r="B318" i="20"/>
  <c r="D318" i="20"/>
  <c r="B319" i="20"/>
  <c r="D319" i="20"/>
  <c r="B320" i="20"/>
  <c r="D320" i="20"/>
  <c r="B321" i="20"/>
  <c r="D321" i="20"/>
  <c r="B322" i="20"/>
  <c r="D322" i="20"/>
  <c r="B323" i="20"/>
  <c r="D323" i="20"/>
  <c r="B324" i="20"/>
  <c r="D324" i="20"/>
  <c r="B325" i="20"/>
  <c r="D325" i="20"/>
  <c r="B326" i="20"/>
  <c r="D326" i="20"/>
  <c r="B327" i="20"/>
  <c r="D327" i="20"/>
  <c r="B328" i="20"/>
  <c r="D328" i="20"/>
  <c r="B329" i="20"/>
  <c r="D329" i="20"/>
  <c r="B330" i="20"/>
  <c r="D330" i="20"/>
  <c r="B331" i="20"/>
  <c r="D331" i="20"/>
  <c r="B332" i="20"/>
  <c r="D332" i="20"/>
  <c r="B333" i="20"/>
  <c r="D333" i="20"/>
  <c r="B334" i="20"/>
  <c r="D334" i="20"/>
  <c r="B335" i="20"/>
  <c r="D335" i="20"/>
  <c r="B336" i="20"/>
  <c r="D336" i="20"/>
  <c r="B337" i="20"/>
  <c r="D337" i="20"/>
  <c r="B338" i="20"/>
  <c r="D338" i="20"/>
  <c r="B339" i="20"/>
  <c r="D339" i="20"/>
  <c r="B340" i="20"/>
  <c r="D340" i="20"/>
  <c r="B341" i="20"/>
  <c r="D341" i="20"/>
  <c r="B342" i="20"/>
  <c r="D342" i="20"/>
  <c r="B343" i="20"/>
  <c r="D343" i="20"/>
  <c r="B344" i="20"/>
  <c r="D344" i="20"/>
  <c r="B345" i="20"/>
  <c r="D345" i="20"/>
  <c r="B346" i="20"/>
  <c r="D346" i="20"/>
  <c r="B347" i="20"/>
  <c r="D347" i="20"/>
  <c r="B348" i="20"/>
  <c r="D348" i="20"/>
  <c r="B349" i="20"/>
  <c r="D349" i="20"/>
  <c r="B350" i="20"/>
  <c r="D350" i="20"/>
  <c r="B351" i="20"/>
  <c r="D351" i="20"/>
  <c r="B352" i="20"/>
  <c r="D352" i="20"/>
  <c r="B353" i="20"/>
  <c r="D353" i="20"/>
  <c r="B354" i="20"/>
  <c r="D354" i="20"/>
  <c r="B355" i="20"/>
  <c r="D355" i="20"/>
  <c r="B356" i="20"/>
  <c r="D356" i="20"/>
  <c r="B357" i="20"/>
  <c r="D357" i="20"/>
  <c r="B358" i="20"/>
  <c r="D358" i="20"/>
  <c r="B359" i="20"/>
  <c r="D359" i="20"/>
  <c r="B360" i="20"/>
  <c r="D360" i="20"/>
  <c r="B361" i="20"/>
  <c r="D361" i="20"/>
  <c r="B362" i="20"/>
  <c r="D362" i="20"/>
  <c r="B363" i="20"/>
  <c r="D363" i="20"/>
  <c r="B364" i="20"/>
  <c r="D364" i="20"/>
  <c r="B365" i="20"/>
  <c r="D365" i="20"/>
  <c r="B366" i="20"/>
  <c r="D366" i="20"/>
  <c r="B367" i="20"/>
  <c r="D367" i="20"/>
  <c r="B368" i="20"/>
  <c r="D368" i="20"/>
  <c r="B369" i="20"/>
  <c r="D369" i="20"/>
  <c r="B370" i="20"/>
  <c r="D370" i="20"/>
  <c r="B371" i="20"/>
  <c r="D371" i="20"/>
  <c r="B372" i="20"/>
  <c r="D372" i="20"/>
  <c r="B373" i="20"/>
  <c r="D373" i="20"/>
  <c r="E137" i="21" s="1"/>
  <c r="R137" i="21" s="1"/>
  <c r="B374" i="20"/>
  <c r="D374" i="20"/>
  <c r="R138" i="21" s="1"/>
  <c r="B375" i="20"/>
  <c r="D375" i="20"/>
  <c r="R140" i="21" s="1"/>
  <c r="B376" i="20"/>
  <c r="D376" i="20"/>
  <c r="R141" i="21" s="1"/>
  <c r="B377" i="20"/>
  <c r="D377" i="20"/>
  <c r="R142" i="21" s="1"/>
  <c r="B378" i="20"/>
  <c r="D378" i="20"/>
  <c r="B379" i="20"/>
  <c r="D379" i="20"/>
  <c r="R143" i="21" s="1"/>
  <c r="B380" i="20"/>
  <c r="D380" i="20"/>
  <c r="R144" i="21" s="1"/>
  <c r="B381" i="20"/>
  <c r="D381" i="20"/>
  <c r="R84" i="21" s="1"/>
  <c r="B382" i="20"/>
  <c r="D382" i="20"/>
  <c r="E85" i="21" s="1"/>
  <c r="R85" i="21" s="1"/>
  <c r="B383" i="20"/>
  <c r="D383" i="20"/>
  <c r="E86" i="21" s="1"/>
  <c r="R86" i="21" s="1"/>
  <c r="B384" i="20"/>
  <c r="D384" i="20"/>
  <c r="E87" i="21" s="1"/>
  <c r="R87" i="21" s="1"/>
  <c r="B385" i="20"/>
  <c r="D385" i="20"/>
  <c r="E88" i="21" s="1"/>
  <c r="R88" i="21" s="1"/>
  <c r="B386" i="20"/>
  <c r="D386" i="20"/>
  <c r="E89" i="21" s="1"/>
  <c r="R89" i="21" s="1"/>
  <c r="B387" i="20"/>
  <c r="D387" i="20"/>
  <c r="E90" i="21" s="1"/>
  <c r="R90" i="21" s="1"/>
  <c r="B390" i="20"/>
  <c r="D390" i="20"/>
  <c r="B391" i="20"/>
  <c r="D391" i="20"/>
  <c r="B392" i="20"/>
  <c r="D392" i="20"/>
  <c r="B393" i="20"/>
  <c r="D393" i="20"/>
  <c r="B394" i="20"/>
  <c r="D394" i="20"/>
  <c r="B395" i="20"/>
  <c r="D395" i="20"/>
  <c r="B396" i="20"/>
  <c r="D396" i="20"/>
  <c r="B397" i="20"/>
  <c r="D397" i="20"/>
  <c r="B398" i="20"/>
  <c r="D398" i="20"/>
  <c r="B399" i="20"/>
  <c r="D399" i="20"/>
  <c r="B400" i="20"/>
  <c r="D400" i="20"/>
  <c r="B401" i="20"/>
  <c r="D401" i="20"/>
  <c r="B402" i="20"/>
  <c r="D402" i="20"/>
  <c r="B403" i="20"/>
  <c r="D403" i="20"/>
  <c r="B404" i="20"/>
  <c r="D404" i="20"/>
  <c r="B405" i="20"/>
  <c r="D405" i="20"/>
  <c r="B406" i="20"/>
  <c r="D406" i="20"/>
  <c r="B407" i="20"/>
  <c r="D407" i="20"/>
  <c r="B408" i="20"/>
  <c r="D408" i="20"/>
  <c r="B409" i="20"/>
  <c r="D409" i="20"/>
  <c r="B410" i="20"/>
  <c r="D410" i="20"/>
  <c r="B411" i="20"/>
  <c r="D411" i="20"/>
  <c r="B412" i="20"/>
  <c r="D412" i="20"/>
  <c r="B413" i="20"/>
  <c r="D413" i="20"/>
  <c r="B414" i="20"/>
  <c r="D414" i="20"/>
  <c r="B415" i="20"/>
  <c r="D415" i="20"/>
  <c r="B416" i="20"/>
  <c r="D416" i="20"/>
  <c r="B417" i="20"/>
  <c r="D417" i="20"/>
  <c r="B418" i="20"/>
  <c r="D418" i="20"/>
  <c r="B419" i="20"/>
  <c r="D419" i="20"/>
  <c r="B420" i="20"/>
  <c r="D420" i="20"/>
  <c r="B421" i="20"/>
  <c r="D421" i="20"/>
  <c r="B422" i="20"/>
  <c r="D422" i="20"/>
  <c r="B423" i="20"/>
  <c r="D423" i="20"/>
  <c r="B424" i="20"/>
  <c r="D424" i="20"/>
  <c r="B425" i="20"/>
  <c r="D425" i="20"/>
  <c r="B426" i="20"/>
  <c r="D426" i="20"/>
  <c r="B427" i="20"/>
  <c r="D427" i="20"/>
  <c r="B428" i="20"/>
  <c r="D428" i="20"/>
  <c r="B429" i="20"/>
  <c r="D429" i="20"/>
  <c r="B430" i="20"/>
  <c r="D430" i="20"/>
  <c r="B431" i="20"/>
  <c r="D431" i="20"/>
  <c r="B432" i="20"/>
  <c r="D432" i="20"/>
  <c r="B433" i="20"/>
  <c r="D433" i="20"/>
  <c r="B434" i="20"/>
  <c r="D434" i="20"/>
  <c r="B435" i="20"/>
  <c r="D435" i="20"/>
  <c r="B436" i="20"/>
  <c r="D436" i="20"/>
  <c r="B437" i="20"/>
  <c r="D437" i="20"/>
  <c r="B438" i="20"/>
  <c r="D438" i="20"/>
  <c r="B439" i="20"/>
  <c r="D439" i="20"/>
  <c r="B440" i="20"/>
  <c r="D440" i="20"/>
  <c r="B441" i="20"/>
  <c r="D441" i="20"/>
  <c r="B442" i="20"/>
  <c r="D442" i="20"/>
  <c r="B443" i="20"/>
  <c r="D443" i="20"/>
  <c r="B444" i="20"/>
  <c r="D444" i="20"/>
  <c r="B445" i="20"/>
  <c r="D445" i="20"/>
  <c r="B446" i="20"/>
  <c r="D446" i="20"/>
  <c r="B447" i="20"/>
  <c r="D447" i="20"/>
  <c r="B448" i="20"/>
  <c r="D448" i="20"/>
  <c r="B449" i="20"/>
  <c r="D449" i="20"/>
  <c r="B450" i="20"/>
  <c r="D450" i="20"/>
  <c r="B451" i="20"/>
  <c r="D451" i="20"/>
  <c r="B452" i="20"/>
  <c r="D452" i="20"/>
  <c r="B453" i="20"/>
  <c r="D453" i="20"/>
  <c r="B454" i="20"/>
  <c r="D454" i="20"/>
  <c r="B455" i="20"/>
  <c r="D455" i="20"/>
  <c r="B456" i="20"/>
  <c r="D456" i="20"/>
  <c r="B457" i="20"/>
  <c r="D457" i="20"/>
  <c r="B458" i="20"/>
  <c r="D458" i="20"/>
  <c r="B459" i="20"/>
  <c r="D459" i="20"/>
  <c r="B460" i="20"/>
  <c r="D460" i="20"/>
  <c r="B461" i="20"/>
  <c r="D461" i="20"/>
  <c r="B462" i="20"/>
  <c r="D462" i="20"/>
  <c r="B463" i="20"/>
  <c r="D463" i="20"/>
  <c r="B464" i="20"/>
  <c r="D464" i="20"/>
  <c r="B465" i="20"/>
  <c r="D465" i="20"/>
  <c r="B466" i="20"/>
  <c r="D466" i="20"/>
  <c r="B467" i="20"/>
  <c r="D467" i="20"/>
  <c r="B468" i="20"/>
  <c r="D468" i="20"/>
  <c r="B469" i="20"/>
  <c r="D469" i="20"/>
  <c r="B470" i="20"/>
  <c r="D470" i="20"/>
  <c r="B471" i="20"/>
  <c r="D471" i="20"/>
  <c r="B472" i="20"/>
  <c r="D472" i="20"/>
  <c r="B473" i="20"/>
  <c r="D473" i="20"/>
  <c r="B474" i="20"/>
  <c r="D474" i="20"/>
  <c r="B475" i="20"/>
  <c r="D475" i="20"/>
  <c r="B476" i="20"/>
  <c r="D476" i="20"/>
  <c r="B477" i="20"/>
  <c r="D477" i="20"/>
  <c r="B478" i="20"/>
  <c r="D478" i="20"/>
  <c r="B479" i="20"/>
  <c r="D479" i="20"/>
  <c r="B480" i="20"/>
  <c r="D480" i="20"/>
  <c r="B481" i="20"/>
  <c r="D481" i="20"/>
  <c r="B482" i="20"/>
  <c r="D482" i="20"/>
  <c r="B483" i="20"/>
  <c r="D483" i="20"/>
  <c r="B484" i="20"/>
  <c r="D484" i="20"/>
  <c r="B485" i="20"/>
  <c r="D485" i="20"/>
  <c r="B486" i="20"/>
  <c r="D486" i="20"/>
  <c r="B487" i="20"/>
  <c r="D487" i="20"/>
  <c r="B488" i="20"/>
  <c r="D488" i="20"/>
  <c r="B489" i="20"/>
  <c r="D489" i="20"/>
  <c r="B490" i="20"/>
  <c r="D490" i="20"/>
  <c r="B491" i="20"/>
  <c r="D491" i="20"/>
  <c r="B492" i="20"/>
  <c r="D492" i="20"/>
  <c r="B493" i="20"/>
  <c r="D493" i="20"/>
  <c r="B494" i="20"/>
  <c r="D494" i="20"/>
  <c r="B495" i="20"/>
  <c r="D495" i="20"/>
  <c r="B496" i="20"/>
  <c r="D496" i="20"/>
  <c r="B497" i="20"/>
  <c r="D497" i="20"/>
  <c r="B498" i="20"/>
  <c r="D498" i="20"/>
  <c r="B499" i="20"/>
  <c r="D499" i="20"/>
  <c r="B500" i="20"/>
  <c r="D500" i="20"/>
  <c r="B501" i="20"/>
  <c r="D501" i="20"/>
  <c r="B502" i="20"/>
  <c r="D502" i="20"/>
  <c r="B503" i="20"/>
  <c r="D503" i="20"/>
  <c r="B504" i="20"/>
  <c r="D504" i="20"/>
  <c r="B505" i="20"/>
  <c r="D505" i="20"/>
  <c r="B506" i="20"/>
  <c r="D506" i="20"/>
  <c r="B507" i="20"/>
  <c r="D507" i="20"/>
  <c r="B508" i="20"/>
  <c r="D508" i="20"/>
  <c r="B509" i="20"/>
  <c r="D509" i="20"/>
  <c r="B510" i="20"/>
  <c r="D510" i="20"/>
  <c r="B511" i="20"/>
  <c r="D511" i="20"/>
  <c r="B512" i="20"/>
  <c r="D512" i="20"/>
  <c r="B513" i="20"/>
  <c r="D513" i="20"/>
  <c r="B514" i="20"/>
  <c r="D514" i="20"/>
  <c r="B515" i="20"/>
  <c r="D515" i="20"/>
  <c r="B516" i="20"/>
  <c r="D516" i="20"/>
  <c r="B517" i="20"/>
  <c r="D517" i="20"/>
  <c r="B518" i="20"/>
  <c r="D518" i="20"/>
  <c r="B519" i="20"/>
  <c r="D519" i="20"/>
  <c r="B520" i="20"/>
  <c r="D520" i="20"/>
  <c r="B521" i="20"/>
  <c r="D521" i="20"/>
  <c r="B522" i="20"/>
  <c r="D522" i="20"/>
  <c r="B523" i="20"/>
  <c r="D523" i="20"/>
  <c r="B524" i="20"/>
  <c r="D524" i="20"/>
  <c r="B525" i="20"/>
  <c r="D525" i="20"/>
  <c r="B526" i="20"/>
  <c r="D526" i="20"/>
  <c r="B527" i="20"/>
  <c r="D527" i="20"/>
  <c r="B528" i="20"/>
  <c r="D528" i="20"/>
  <c r="B529" i="20"/>
  <c r="D529" i="20"/>
  <c r="B530" i="20"/>
  <c r="D530" i="20"/>
  <c r="B531" i="20"/>
  <c r="D531" i="20"/>
  <c r="B532" i="20"/>
  <c r="D532" i="20"/>
  <c r="B533" i="20"/>
  <c r="D533" i="20"/>
  <c r="B534" i="20"/>
  <c r="D534" i="20"/>
  <c r="B535" i="20"/>
  <c r="D535" i="20"/>
  <c r="B536" i="20"/>
  <c r="D536" i="20"/>
  <c r="B537" i="20"/>
  <c r="D537" i="20"/>
  <c r="B538" i="20"/>
  <c r="D538" i="20"/>
  <c r="B539" i="20"/>
  <c r="D539" i="20"/>
  <c r="B540" i="20"/>
  <c r="D540" i="20"/>
  <c r="B541" i="20"/>
  <c r="D541" i="20"/>
  <c r="B542" i="20"/>
  <c r="D542" i="20"/>
  <c r="B543" i="20"/>
  <c r="D543" i="20"/>
  <c r="B544" i="20"/>
  <c r="D544" i="20"/>
  <c r="B545" i="20"/>
  <c r="D545" i="20"/>
  <c r="B546" i="20"/>
  <c r="D546" i="20"/>
  <c r="B547" i="20"/>
  <c r="D547" i="20"/>
  <c r="B548" i="20"/>
  <c r="D548" i="20"/>
  <c r="B549" i="20"/>
  <c r="D549" i="20"/>
  <c r="B550" i="20"/>
  <c r="D550" i="20"/>
  <c r="B551" i="20"/>
  <c r="D551" i="20"/>
  <c r="B552" i="20"/>
  <c r="D552" i="20"/>
  <c r="B553" i="20"/>
  <c r="D553" i="20"/>
  <c r="B554" i="20"/>
  <c r="D554" i="20"/>
  <c r="B555" i="20"/>
  <c r="D555" i="20"/>
  <c r="B556" i="20"/>
  <c r="D556" i="20"/>
  <c r="B557" i="20"/>
  <c r="D557" i="20"/>
  <c r="B558" i="20"/>
  <c r="D558" i="20"/>
  <c r="B559" i="20"/>
  <c r="D559" i="20"/>
  <c r="B560" i="20"/>
  <c r="D560" i="20"/>
  <c r="B561" i="20"/>
  <c r="D561" i="20"/>
  <c r="B562" i="20"/>
  <c r="D562" i="20"/>
  <c r="B563" i="20"/>
  <c r="D563" i="20"/>
  <c r="B564" i="20"/>
  <c r="D564" i="20"/>
  <c r="B565" i="20"/>
  <c r="D565" i="20"/>
  <c r="B566" i="20"/>
  <c r="D566" i="20"/>
  <c r="B567" i="20"/>
  <c r="D567" i="20"/>
  <c r="B568" i="20"/>
  <c r="D568" i="20"/>
  <c r="B569" i="20"/>
  <c r="D569" i="20"/>
  <c r="B570" i="20"/>
  <c r="D570" i="20"/>
  <c r="B571" i="20"/>
  <c r="D571" i="20"/>
  <c r="B572" i="20"/>
  <c r="D572" i="20"/>
  <c r="B573" i="20"/>
  <c r="D573" i="20"/>
  <c r="B574" i="20"/>
  <c r="D574" i="20"/>
  <c r="B575" i="20"/>
  <c r="D575" i="20"/>
  <c r="B576" i="20"/>
  <c r="D576" i="20"/>
  <c r="B577" i="20"/>
  <c r="D577" i="20"/>
  <c r="B578" i="20"/>
  <c r="D578" i="20"/>
  <c r="B579" i="20"/>
  <c r="D579" i="20"/>
  <c r="B580" i="20"/>
  <c r="D580" i="20"/>
  <c r="B581" i="20"/>
  <c r="D581" i="20"/>
  <c r="B582" i="20"/>
  <c r="D582" i="20"/>
  <c r="B583" i="20"/>
  <c r="D583" i="20"/>
  <c r="B584" i="20"/>
  <c r="D584" i="20"/>
  <c r="B585" i="20"/>
  <c r="D585" i="20"/>
  <c r="B586" i="20"/>
  <c r="D586" i="20"/>
  <c r="B587" i="20"/>
  <c r="D587" i="20"/>
  <c r="B588" i="20"/>
  <c r="D588" i="20"/>
  <c r="B589" i="20"/>
  <c r="D589" i="20"/>
  <c r="B590" i="20"/>
  <c r="D590" i="20"/>
  <c r="B591" i="20"/>
  <c r="D591" i="20"/>
  <c r="B592" i="20"/>
  <c r="D592" i="20"/>
  <c r="B593" i="20"/>
  <c r="D593" i="20"/>
  <c r="B594" i="20"/>
  <c r="D594" i="20"/>
  <c r="B595" i="20"/>
  <c r="D595" i="20"/>
  <c r="B596" i="20"/>
  <c r="D596" i="20"/>
  <c r="B597" i="20"/>
  <c r="D597" i="20"/>
  <c r="B598" i="20"/>
  <c r="D598" i="20"/>
  <c r="B599" i="20"/>
  <c r="D599" i="20"/>
  <c r="B600" i="20"/>
  <c r="D600" i="20"/>
  <c r="B601" i="20"/>
  <c r="D601" i="20"/>
  <c r="B602" i="20"/>
  <c r="D602" i="20"/>
  <c r="B603" i="20"/>
  <c r="D603" i="20"/>
  <c r="B604" i="20"/>
  <c r="D604" i="20"/>
  <c r="B3" i="20"/>
  <c r="D3" i="20"/>
  <c r="B4" i="20"/>
  <c r="D4" i="20"/>
  <c r="B5" i="20"/>
  <c r="D5" i="20"/>
  <c r="B6" i="20"/>
  <c r="D6" i="20"/>
  <c r="B7" i="20"/>
  <c r="D7" i="20"/>
  <c r="B8" i="20"/>
  <c r="D8" i="20"/>
  <c r="B9" i="20"/>
  <c r="D9" i="20"/>
  <c r="B10" i="20"/>
  <c r="D10" i="20"/>
  <c r="B11" i="20"/>
  <c r="D11" i="20"/>
  <c r="B12" i="20"/>
  <c r="D12" i="20"/>
  <c r="B13" i="20"/>
  <c r="D13" i="20"/>
  <c r="B14" i="20"/>
  <c r="D14" i="20"/>
  <c r="B15" i="20"/>
  <c r="D15" i="20"/>
  <c r="B16" i="20"/>
  <c r="D16" i="20"/>
  <c r="B17" i="20"/>
  <c r="D17" i="20"/>
  <c r="B18" i="20"/>
  <c r="D18" i="20"/>
  <c r="B19" i="20"/>
  <c r="D19" i="20"/>
  <c r="B20" i="20"/>
  <c r="D20" i="20"/>
  <c r="B21" i="20"/>
  <c r="D21" i="20"/>
  <c r="B22" i="20"/>
  <c r="D22" i="20"/>
  <c r="B23" i="20"/>
  <c r="D23" i="20"/>
  <c r="B24" i="20"/>
  <c r="D24" i="20"/>
  <c r="B25" i="20"/>
  <c r="D25" i="20"/>
  <c r="B26" i="20"/>
  <c r="D26" i="20"/>
  <c r="B27" i="20"/>
  <c r="D27" i="20"/>
  <c r="B28" i="20"/>
  <c r="D28" i="20"/>
  <c r="B29" i="20"/>
  <c r="D29" i="20"/>
  <c r="B30" i="20"/>
  <c r="D30" i="20"/>
  <c r="B31" i="20"/>
  <c r="D31" i="20"/>
  <c r="B32" i="20"/>
  <c r="D32" i="20"/>
  <c r="B33" i="20"/>
  <c r="D33" i="20"/>
  <c r="B34" i="20"/>
  <c r="D34" i="20"/>
  <c r="B35" i="20"/>
  <c r="D35" i="20"/>
  <c r="B36" i="20"/>
  <c r="D36" i="20"/>
  <c r="B37" i="20"/>
  <c r="D37" i="20"/>
  <c r="B38" i="20"/>
  <c r="D38" i="20"/>
  <c r="B39" i="20"/>
  <c r="D39" i="20"/>
  <c r="B40" i="20"/>
  <c r="D40" i="20"/>
  <c r="B42" i="20"/>
  <c r="D42" i="20"/>
  <c r="B43" i="20"/>
  <c r="D43" i="20"/>
  <c r="B44" i="20"/>
  <c r="D44" i="20"/>
  <c r="B45" i="20"/>
  <c r="D45" i="20"/>
  <c r="B46" i="20"/>
  <c r="D46" i="20"/>
  <c r="B47" i="20"/>
  <c r="D47" i="20"/>
  <c r="B48" i="20"/>
  <c r="D48" i="20"/>
  <c r="B49" i="20"/>
  <c r="D49" i="20"/>
  <c r="B50" i="20"/>
  <c r="D50" i="20"/>
  <c r="B51" i="20"/>
  <c r="D51" i="20"/>
  <c r="B52" i="20"/>
  <c r="D52" i="20"/>
  <c r="B53" i="20"/>
  <c r="D53" i="20"/>
  <c r="B54" i="20"/>
  <c r="D54" i="20"/>
  <c r="B55" i="20"/>
  <c r="D55" i="20"/>
  <c r="B56" i="20"/>
  <c r="D56" i="20"/>
  <c r="B57" i="20"/>
  <c r="D57" i="20"/>
  <c r="B58" i="20"/>
  <c r="D58" i="20"/>
  <c r="B59" i="20"/>
  <c r="D59" i="20"/>
  <c r="B60" i="20"/>
  <c r="D60" i="20"/>
  <c r="B61" i="20"/>
  <c r="D61" i="20"/>
  <c r="B62" i="20"/>
  <c r="D62" i="20"/>
  <c r="B63" i="20"/>
  <c r="D63" i="20"/>
  <c r="B64" i="20"/>
  <c r="D64" i="20"/>
  <c r="B65" i="20"/>
  <c r="D65" i="20"/>
  <c r="B66" i="20"/>
  <c r="D66" i="20"/>
  <c r="B67" i="20"/>
  <c r="D67" i="20"/>
  <c r="B68" i="20"/>
  <c r="D68" i="20"/>
  <c r="B69" i="20"/>
  <c r="D69" i="20"/>
  <c r="B70" i="20"/>
  <c r="D70" i="20"/>
  <c r="B71" i="20"/>
  <c r="D71" i="20"/>
  <c r="B72" i="20"/>
  <c r="D72" i="20"/>
  <c r="B73" i="20"/>
  <c r="D73" i="20"/>
  <c r="B74" i="20"/>
  <c r="D74" i="20"/>
  <c r="B75" i="20"/>
  <c r="D75" i="20"/>
  <c r="B76" i="20"/>
  <c r="D76" i="20"/>
  <c r="B77" i="20"/>
  <c r="D77" i="20"/>
  <c r="B78" i="20"/>
  <c r="D78" i="20"/>
  <c r="B79" i="20"/>
  <c r="D79" i="20"/>
  <c r="B80" i="20"/>
  <c r="D80" i="20"/>
  <c r="B81" i="20"/>
  <c r="D81" i="20"/>
  <c r="B82" i="20"/>
  <c r="D82" i="20"/>
  <c r="B83" i="20"/>
  <c r="D83" i="20"/>
  <c r="B84" i="20"/>
  <c r="D84" i="20"/>
  <c r="B85" i="20"/>
  <c r="D85" i="20"/>
  <c r="B86" i="20"/>
  <c r="D86" i="20"/>
  <c r="B87" i="20"/>
  <c r="D87" i="20"/>
  <c r="B88" i="20"/>
  <c r="D88" i="20"/>
  <c r="B89" i="20"/>
  <c r="D89" i="20"/>
  <c r="B90" i="20"/>
  <c r="D90" i="20"/>
  <c r="B91" i="20"/>
  <c r="D91" i="20"/>
  <c r="B92" i="20"/>
  <c r="D92" i="20"/>
  <c r="B93" i="20"/>
  <c r="D93" i="20"/>
  <c r="B94" i="20"/>
  <c r="D94" i="20"/>
  <c r="B95" i="20"/>
  <c r="D95" i="20"/>
  <c r="B96" i="20"/>
  <c r="D96" i="20"/>
  <c r="B97" i="20"/>
  <c r="D97" i="20"/>
  <c r="B98" i="20"/>
  <c r="D98" i="20"/>
  <c r="B99" i="20"/>
  <c r="D99" i="20"/>
  <c r="B100" i="20"/>
  <c r="D100" i="20"/>
  <c r="B101" i="20"/>
  <c r="D101" i="20"/>
  <c r="B102" i="20"/>
  <c r="D102" i="20"/>
  <c r="B103" i="20"/>
  <c r="D103" i="20"/>
  <c r="B104" i="20"/>
  <c r="D104" i="20"/>
  <c r="B105" i="20"/>
  <c r="D105" i="20"/>
  <c r="B106" i="20"/>
  <c r="D106" i="20"/>
  <c r="B107" i="20"/>
  <c r="D107" i="20"/>
  <c r="B108" i="20"/>
  <c r="D108" i="20"/>
  <c r="B109" i="20"/>
  <c r="D109" i="20"/>
  <c r="B110" i="20"/>
  <c r="D110" i="20"/>
  <c r="B111" i="20"/>
  <c r="D111" i="20"/>
  <c r="B112" i="20"/>
  <c r="D112" i="20"/>
  <c r="B113" i="20"/>
  <c r="D113" i="20"/>
  <c r="B114" i="20"/>
  <c r="D114" i="20"/>
  <c r="B115" i="20"/>
  <c r="D115" i="20"/>
  <c r="B116" i="20"/>
  <c r="D116" i="20"/>
  <c r="B117" i="20"/>
  <c r="D117" i="20"/>
  <c r="B118" i="20"/>
  <c r="D118" i="20"/>
  <c r="B119" i="20"/>
  <c r="D119" i="20"/>
  <c r="B120" i="20"/>
  <c r="D120" i="20"/>
  <c r="B121" i="20"/>
  <c r="D121" i="20"/>
  <c r="B122" i="20"/>
  <c r="D122" i="20"/>
  <c r="B123" i="20"/>
  <c r="D123" i="20"/>
  <c r="B124" i="20"/>
  <c r="D124" i="20"/>
  <c r="B125" i="20"/>
  <c r="D125" i="20"/>
  <c r="B126" i="20"/>
  <c r="D126" i="20"/>
  <c r="B127" i="20"/>
  <c r="D127" i="20"/>
  <c r="B128" i="20"/>
  <c r="D128" i="20"/>
  <c r="B129" i="20"/>
  <c r="D129" i="20"/>
  <c r="B130" i="20"/>
  <c r="D130" i="20"/>
  <c r="B131" i="20"/>
  <c r="D131" i="20"/>
  <c r="B132" i="20"/>
  <c r="D132" i="20"/>
  <c r="B133" i="20"/>
  <c r="D133" i="20"/>
  <c r="B134" i="20"/>
  <c r="D134" i="20"/>
  <c r="B135" i="20"/>
  <c r="D135" i="20"/>
  <c r="B136" i="20"/>
  <c r="D136" i="20"/>
  <c r="B137" i="20"/>
  <c r="D137" i="20"/>
  <c r="B138" i="20"/>
  <c r="D138" i="20"/>
  <c r="B139" i="20"/>
  <c r="D139" i="20"/>
  <c r="B140" i="20"/>
  <c r="D140" i="20"/>
  <c r="B141" i="20"/>
  <c r="D141" i="20"/>
  <c r="B142" i="20"/>
  <c r="D142" i="20"/>
  <c r="B143" i="20"/>
  <c r="D143" i="20"/>
  <c r="B144" i="20"/>
  <c r="D144" i="20"/>
  <c r="B145" i="20"/>
  <c r="D145" i="20"/>
  <c r="B146" i="20"/>
  <c r="D146" i="20"/>
  <c r="B147" i="20"/>
  <c r="D147" i="20"/>
  <c r="B148" i="20"/>
  <c r="D148" i="20"/>
  <c r="B149" i="20"/>
  <c r="D149" i="20"/>
  <c r="B150" i="20"/>
  <c r="D150" i="20"/>
  <c r="B151" i="20"/>
  <c r="D151" i="20"/>
  <c r="B152" i="20"/>
  <c r="D152" i="20"/>
  <c r="B153" i="20"/>
  <c r="D153" i="20"/>
  <c r="B154" i="20"/>
  <c r="D154" i="20"/>
  <c r="B155" i="20"/>
  <c r="D155" i="20"/>
  <c r="B156" i="20"/>
  <c r="D156" i="20"/>
  <c r="B157" i="20"/>
  <c r="D157" i="20"/>
  <c r="B158" i="20"/>
  <c r="D158" i="20"/>
  <c r="B159" i="20"/>
  <c r="D159" i="20"/>
  <c r="B160" i="20"/>
  <c r="D160" i="20"/>
  <c r="B161" i="20"/>
  <c r="D161" i="20"/>
  <c r="B162" i="20"/>
  <c r="D162" i="20"/>
  <c r="B163" i="20"/>
  <c r="D163" i="20"/>
  <c r="B164" i="20"/>
  <c r="D164" i="20"/>
  <c r="B165" i="20"/>
  <c r="D165" i="20"/>
  <c r="B166" i="20"/>
  <c r="D166" i="20"/>
  <c r="B167" i="20"/>
  <c r="D167" i="20"/>
  <c r="B168" i="20"/>
  <c r="D168" i="20"/>
  <c r="B169" i="20"/>
  <c r="D169" i="20"/>
  <c r="B170" i="20"/>
  <c r="D170" i="20"/>
  <c r="B171" i="20"/>
  <c r="D171" i="20"/>
  <c r="B172" i="20"/>
  <c r="D172" i="20"/>
  <c r="B173" i="20"/>
  <c r="D173" i="20"/>
  <c r="B174" i="20"/>
  <c r="D174" i="20"/>
  <c r="B175" i="20"/>
  <c r="D175" i="20"/>
  <c r="B176" i="20"/>
  <c r="D176" i="20"/>
  <c r="B177" i="20"/>
  <c r="D177" i="20"/>
  <c r="B178" i="20"/>
  <c r="D178" i="20"/>
  <c r="B179" i="20"/>
  <c r="D179" i="20"/>
  <c r="B180" i="20"/>
  <c r="D180" i="20"/>
  <c r="B181" i="20"/>
  <c r="D181" i="20"/>
  <c r="B182" i="20"/>
  <c r="D182" i="20"/>
  <c r="B183" i="20"/>
  <c r="D183" i="20"/>
  <c r="B184" i="20"/>
  <c r="D184" i="20"/>
  <c r="B185" i="20"/>
  <c r="D185" i="20"/>
  <c r="B186" i="20"/>
  <c r="D186" i="20"/>
  <c r="B187" i="20"/>
  <c r="D187" i="20"/>
  <c r="B188" i="20"/>
  <c r="D188" i="20"/>
  <c r="B189" i="20"/>
  <c r="D189" i="20"/>
  <c r="B190" i="20"/>
  <c r="D190" i="20"/>
  <c r="B191" i="20"/>
  <c r="D191" i="20"/>
  <c r="B192" i="20"/>
  <c r="D192" i="20"/>
  <c r="B193" i="20"/>
  <c r="D193" i="20"/>
  <c r="B194" i="20"/>
  <c r="D194" i="20"/>
  <c r="B195" i="20"/>
  <c r="D195" i="20"/>
  <c r="B196" i="20"/>
  <c r="D196" i="20"/>
  <c r="B197" i="20"/>
  <c r="D197" i="20"/>
  <c r="B198" i="20"/>
  <c r="D198" i="20"/>
  <c r="B199" i="20"/>
  <c r="D199" i="20"/>
  <c r="B200" i="20"/>
  <c r="D200" i="20"/>
  <c r="B201" i="20"/>
  <c r="D201" i="20"/>
  <c r="B202" i="20"/>
  <c r="D202" i="20"/>
  <c r="B203" i="20"/>
  <c r="D203" i="20"/>
  <c r="B204" i="20"/>
  <c r="D204" i="20"/>
  <c r="B205" i="20"/>
  <c r="D205" i="20"/>
  <c r="B206" i="20"/>
  <c r="D206" i="20"/>
  <c r="B207" i="20"/>
  <c r="D207" i="20"/>
  <c r="B208" i="20"/>
  <c r="D208" i="20"/>
  <c r="B209" i="20"/>
  <c r="D209" i="20"/>
  <c r="B210" i="20"/>
  <c r="D210" i="20"/>
  <c r="B211" i="20"/>
  <c r="D211" i="20"/>
  <c r="B212" i="20"/>
  <c r="D212" i="20"/>
  <c r="B213" i="20"/>
  <c r="D213" i="20"/>
  <c r="B214" i="20"/>
  <c r="D214" i="20"/>
  <c r="B215" i="20"/>
  <c r="D215" i="20"/>
  <c r="B216" i="20"/>
  <c r="D216" i="20"/>
  <c r="B217" i="20"/>
  <c r="D217" i="20"/>
  <c r="B218" i="20"/>
  <c r="D218" i="20"/>
  <c r="B219" i="20"/>
  <c r="D219" i="20"/>
  <c r="B220" i="20"/>
  <c r="D220" i="20"/>
  <c r="B221" i="20"/>
  <c r="D221" i="20"/>
  <c r="B222" i="20"/>
  <c r="D222" i="20"/>
  <c r="B223" i="20"/>
  <c r="D223" i="20"/>
  <c r="B224" i="20"/>
  <c r="D224" i="20"/>
  <c r="B225" i="20"/>
  <c r="D225" i="20"/>
  <c r="B226" i="20"/>
  <c r="D226" i="20"/>
  <c r="B227" i="20"/>
  <c r="D227" i="20"/>
  <c r="B228" i="20"/>
  <c r="D228" i="20"/>
  <c r="B229" i="20"/>
  <c r="D229" i="20"/>
  <c r="B230" i="20"/>
  <c r="D230" i="20"/>
  <c r="B231" i="20"/>
  <c r="D231" i="20"/>
  <c r="B232" i="20"/>
  <c r="D232" i="20"/>
  <c r="B233" i="20"/>
  <c r="D233" i="20"/>
  <c r="B234" i="20"/>
  <c r="D234" i="20"/>
  <c r="B235" i="20"/>
  <c r="D235" i="20"/>
  <c r="B236" i="20"/>
  <c r="D236" i="20"/>
  <c r="B237" i="20"/>
  <c r="D237" i="20"/>
  <c r="B238" i="20"/>
  <c r="D238" i="20"/>
  <c r="B239" i="20"/>
  <c r="D239" i="20"/>
  <c r="B241" i="20"/>
  <c r="D241" i="20"/>
  <c r="B242" i="20"/>
  <c r="D242" i="20"/>
  <c r="B243" i="20"/>
  <c r="D243" i="20"/>
  <c r="B244" i="20"/>
  <c r="D244" i="20"/>
  <c r="B245" i="20"/>
  <c r="D245" i="20"/>
  <c r="B246" i="20"/>
  <c r="D246" i="20"/>
  <c r="B247" i="20"/>
  <c r="D247" i="20"/>
  <c r="B248" i="20"/>
  <c r="D248" i="20"/>
  <c r="B249" i="20"/>
  <c r="D249" i="20"/>
  <c r="B250" i="20"/>
  <c r="D250" i="20"/>
  <c r="B251" i="20"/>
  <c r="D251" i="20"/>
  <c r="B252" i="20"/>
  <c r="D252" i="20"/>
  <c r="B253" i="20"/>
  <c r="D253" i="20"/>
  <c r="B254" i="20"/>
  <c r="D254" i="20"/>
  <c r="B255" i="20"/>
  <c r="D255" i="20"/>
  <c r="B256" i="20"/>
  <c r="D256" i="20"/>
  <c r="B257" i="20"/>
  <c r="D257" i="20"/>
  <c r="B258" i="20"/>
  <c r="D258" i="20"/>
  <c r="B259" i="20"/>
  <c r="D259" i="20"/>
  <c r="B260" i="20"/>
  <c r="D260" i="20"/>
  <c r="B261" i="20"/>
  <c r="D261" i="20"/>
  <c r="B262" i="20"/>
  <c r="D262" i="20"/>
  <c r="B263" i="20"/>
  <c r="D263" i="20"/>
  <c r="B264" i="20"/>
  <c r="D264" i="20"/>
  <c r="B265" i="20"/>
  <c r="D265" i="20"/>
  <c r="B266" i="20"/>
  <c r="D266" i="20"/>
  <c r="B267" i="20"/>
  <c r="D267" i="20"/>
  <c r="B268" i="20"/>
  <c r="D268" i="20"/>
  <c r="B269" i="20"/>
  <c r="D269" i="20"/>
  <c r="B270" i="20"/>
  <c r="D270" i="20"/>
  <c r="B271" i="20"/>
  <c r="D271" i="20"/>
  <c r="B272" i="20"/>
  <c r="D272" i="20"/>
  <c r="B273" i="20"/>
  <c r="D273" i="20"/>
  <c r="B274" i="20"/>
  <c r="D274" i="20"/>
  <c r="B275" i="20"/>
  <c r="D275" i="20"/>
  <c r="B276" i="20"/>
  <c r="D276" i="20"/>
  <c r="B278" i="20"/>
  <c r="D278" i="20"/>
  <c r="B279" i="20"/>
  <c r="D279" i="20"/>
  <c r="B280" i="20"/>
  <c r="D280" i="20"/>
  <c r="B281" i="20"/>
  <c r="D281" i="20"/>
  <c r="B282" i="20"/>
  <c r="D282" i="20"/>
  <c r="B283" i="20"/>
  <c r="D283" i="20"/>
  <c r="B284" i="20"/>
  <c r="D284" i="20"/>
  <c r="B285" i="20"/>
  <c r="D285" i="20"/>
  <c r="B286" i="20"/>
  <c r="D286" i="20"/>
  <c r="B287" i="20"/>
  <c r="D287" i="20"/>
  <c r="B288" i="20"/>
  <c r="D288" i="20"/>
  <c r="B289" i="20"/>
  <c r="D289" i="20"/>
  <c r="B290" i="20"/>
  <c r="D290" i="20"/>
  <c r="B291" i="20"/>
  <c r="D291" i="20"/>
  <c r="B292" i="20"/>
  <c r="D292" i="20"/>
  <c r="B293" i="20"/>
  <c r="D293" i="20"/>
  <c r="B294" i="20"/>
  <c r="D294" i="20"/>
  <c r="B295" i="20"/>
  <c r="D295" i="20"/>
  <c r="B296" i="20"/>
  <c r="D296" i="20"/>
  <c r="B297" i="20"/>
  <c r="D297" i="20"/>
  <c r="B298" i="20"/>
  <c r="D298" i="20"/>
  <c r="B299" i="20"/>
  <c r="D299" i="20"/>
  <c r="B300" i="20"/>
  <c r="D300" i="20"/>
  <c r="B301" i="20"/>
  <c r="D301" i="20"/>
  <c r="B302" i="20"/>
  <c r="D302" i="20"/>
  <c r="T78" i="3"/>
  <c r="T77" i="3"/>
  <c r="T76" i="3"/>
  <c r="T72" i="3"/>
  <c r="T71" i="3"/>
  <c r="T70" i="3"/>
  <c r="T69" i="3"/>
  <c r="T67" i="3"/>
  <c r="T57" i="3"/>
  <c r="T56" i="3"/>
  <c r="T54" i="3"/>
  <c r="T46" i="3"/>
  <c r="T45" i="3"/>
  <c r="T44" i="3"/>
  <c r="T43" i="3"/>
  <c r="T42" i="3"/>
  <c r="T28" i="3"/>
  <c r="T27" i="3"/>
  <c r="T25" i="3"/>
  <c r="T17" i="3"/>
  <c r="T16" i="3"/>
  <c r="T15" i="3"/>
  <c r="T14" i="3"/>
  <c r="T13" i="3"/>
  <c r="T6" i="3"/>
  <c r="T3" i="3"/>
  <c r="F77" i="21" l="1"/>
  <c r="F78" i="21" s="1"/>
  <c r="R77" i="21"/>
  <c r="AJ770" i="3"/>
  <c r="AJ771" i="3" s="1"/>
  <c r="AJ772" i="3" s="1"/>
  <c r="AJ773" i="3" s="1"/>
  <c r="AJ767" i="3"/>
  <c r="AJ768" i="3" s="1"/>
  <c r="AJ769" i="3" s="1"/>
  <c r="AJ774" i="3"/>
  <c r="AJ775" i="3" s="1"/>
  <c r="AJ776" i="3" s="1"/>
  <c r="AJ777" i="3" s="1"/>
  <c r="AJ778" i="3" s="1"/>
  <c r="AJ779" i="3" s="1"/>
  <c r="AJ780" i="3" s="1"/>
  <c r="AJ781" i="3" s="1"/>
  <c r="AJ782" i="3" s="1"/>
  <c r="AJ783" i="3" s="1"/>
  <c r="AJ784" i="3" s="1"/>
  <c r="AJ785" i="3" s="1"/>
  <c r="AJ786" i="3" s="1"/>
  <c r="AJ673" i="3"/>
  <c r="AH773" i="3"/>
  <c r="AI773" i="3" s="1"/>
  <c r="AH772" i="3"/>
  <c r="AI772" i="3" s="1"/>
  <c r="AH771" i="3"/>
  <c r="AI771" i="3" s="1"/>
  <c r="AH770" i="3"/>
  <c r="AI770" i="3" s="1"/>
  <c r="AH765" i="3"/>
  <c r="AI765" i="3" s="1"/>
  <c r="AH764" i="3"/>
  <c r="AI764" i="3" s="1"/>
  <c r="AH762" i="3"/>
  <c r="AI762" i="3" s="1"/>
  <c r="AH756" i="3"/>
  <c r="AI756" i="3" s="1"/>
  <c r="AH755" i="3"/>
  <c r="AI755" i="3" s="1"/>
  <c r="AH754" i="3"/>
  <c r="AI754" i="3" s="1"/>
  <c r="AH753" i="3"/>
  <c r="AI753" i="3" s="1"/>
  <c r="AH752" i="3"/>
  <c r="AI752" i="3" s="1"/>
  <c r="AH751" i="3"/>
  <c r="AI751" i="3" s="1"/>
  <c r="AH750" i="3"/>
  <c r="AI750" i="3" s="1"/>
  <c r="AH749" i="3"/>
  <c r="AI749" i="3" s="1"/>
  <c r="AH748" i="3"/>
  <c r="AI748" i="3" s="1"/>
  <c r="AH747" i="3"/>
  <c r="AI747" i="3" s="1"/>
  <c r="AH746" i="3"/>
  <c r="AI746" i="3" s="1"/>
  <c r="AH745" i="3"/>
  <c r="AI745" i="3" s="1"/>
  <c r="AH744" i="3"/>
  <c r="AI744" i="3" s="1"/>
  <c r="AH743" i="3"/>
  <c r="AI743" i="3" s="1"/>
  <c r="AH742" i="3"/>
  <c r="AI742" i="3" s="1"/>
  <c r="AH741" i="3"/>
  <c r="AI741" i="3" s="1"/>
  <c r="AH740" i="3"/>
  <c r="AI740" i="3" s="1"/>
  <c r="AH739" i="3"/>
  <c r="AI739" i="3" s="1"/>
  <c r="AH733" i="3"/>
  <c r="AI733" i="3" s="1"/>
  <c r="AH732" i="3"/>
  <c r="AI732" i="3" s="1"/>
  <c r="AH731" i="3"/>
  <c r="AI731" i="3" s="1"/>
  <c r="AH729" i="3"/>
  <c r="AI729" i="3" s="1"/>
  <c r="AH728" i="3"/>
  <c r="AI728" i="3" s="1"/>
  <c r="AH727" i="3"/>
  <c r="AI727" i="3" s="1"/>
  <c r="AH726" i="3"/>
  <c r="AI726" i="3" s="1"/>
  <c r="AH725" i="3"/>
  <c r="AI725" i="3" s="1"/>
  <c r="AH724" i="3"/>
  <c r="AI724" i="3" s="1"/>
  <c r="AH723" i="3"/>
  <c r="AI723" i="3" s="1"/>
  <c r="AH722" i="3"/>
  <c r="AI722" i="3" s="1"/>
  <c r="AH721" i="3"/>
  <c r="AI721" i="3" s="1"/>
  <c r="AH720" i="3"/>
  <c r="AI720" i="3" s="1"/>
  <c r="AH719" i="3"/>
  <c r="AI719" i="3" s="1"/>
  <c r="AH718" i="3"/>
  <c r="AI718" i="3" s="1"/>
  <c r="AH717" i="3"/>
  <c r="AI717" i="3" s="1"/>
  <c r="AH716" i="3"/>
  <c r="AI716" i="3" s="1"/>
  <c r="AH715" i="3"/>
  <c r="AI715" i="3" s="1"/>
  <c r="AH714" i="3"/>
  <c r="AI714" i="3" s="1"/>
  <c r="AH713" i="3"/>
  <c r="AI713" i="3" s="1"/>
  <c r="AH712" i="3"/>
  <c r="AI712" i="3" s="1"/>
  <c r="AH711" i="3"/>
  <c r="AI711" i="3" s="1"/>
  <c r="AH710" i="3"/>
  <c r="AI710" i="3" s="1"/>
  <c r="AH709" i="3"/>
  <c r="AI709" i="3" s="1"/>
  <c r="AH703" i="3"/>
  <c r="AI703" i="3" s="1"/>
  <c r="AH702" i="3"/>
  <c r="AI702" i="3" s="1"/>
  <c r="AH701" i="3"/>
  <c r="AI701" i="3" s="1"/>
  <c r="AH700" i="3"/>
  <c r="AI700" i="3" s="1"/>
  <c r="AH699" i="3"/>
  <c r="AI699" i="3" s="1"/>
  <c r="AH698" i="3"/>
  <c r="AI698" i="3" s="1"/>
  <c r="AH697" i="3"/>
  <c r="AI697" i="3" s="1"/>
  <c r="AH696" i="3"/>
  <c r="AI696" i="3" s="1"/>
  <c r="AH695" i="3"/>
  <c r="AI695" i="3" s="1"/>
  <c r="AH694" i="3"/>
  <c r="AI694" i="3" s="1"/>
  <c r="AH692" i="3"/>
  <c r="AI692" i="3" s="1"/>
  <c r="AH691" i="3"/>
  <c r="AI691" i="3" s="1"/>
  <c r="AH690" i="3"/>
  <c r="AI690" i="3" s="1"/>
  <c r="AH685" i="3"/>
  <c r="AI685" i="3" s="1"/>
  <c r="AH684" i="3"/>
  <c r="AI684" i="3" s="1"/>
  <c r="AH683" i="3"/>
  <c r="AI683" i="3" s="1"/>
  <c r="AH682" i="3"/>
  <c r="AI682" i="3" s="1"/>
  <c r="AH681" i="3"/>
  <c r="AI681" i="3" s="1"/>
  <c r="AH675" i="3"/>
  <c r="AI675" i="3" s="1"/>
  <c r="AH674" i="3"/>
  <c r="AI674" i="3" s="1"/>
  <c r="AH669" i="3"/>
  <c r="AI669" i="3" s="1"/>
  <c r="AH667" i="3"/>
  <c r="AI667" i="3" s="1"/>
  <c r="AH666" i="3"/>
  <c r="AI666" i="3" s="1"/>
  <c r="AH664" i="3"/>
  <c r="AI664" i="3" s="1"/>
  <c r="AH663" i="3"/>
  <c r="AI663" i="3" s="1"/>
  <c r="AH662" i="3"/>
  <c r="AI662" i="3" s="1"/>
  <c r="AH661" i="3"/>
  <c r="AI661" i="3" s="1"/>
  <c r="AH660" i="3"/>
  <c r="AI660" i="3" s="1"/>
  <c r="AH659" i="3"/>
  <c r="AI659" i="3" s="1"/>
  <c r="AH665" i="3"/>
  <c r="AI665" i="3" s="1"/>
  <c r="AH658" i="3"/>
  <c r="AI658" i="3" s="1"/>
  <c r="AH657" i="3"/>
  <c r="AI657" i="3" s="1"/>
  <c r="AH656" i="3"/>
  <c r="AI656" i="3" s="1"/>
  <c r="AH653" i="3"/>
  <c r="AI653" i="3" s="1"/>
  <c r="AH652" i="3"/>
  <c r="AI652" i="3" s="1"/>
  <c r="AH651" i="3"/>
  <c r="AI651" i="3" s="1"/>
  <c r="AH650" i="3"/>
  <c r="AI650" i="3" s="1"/>
  <c r="AH649" i="3"/>
  <c r="AI649" i="3" s="1"/>
  <c r="AH648" i="3"/>
  <c r="AI648" i="3" s="1"/>
  <c r="AH647" i="3"/>
  <c r="AI647" i="3" s="1"/>
  <c r="AH646" i="3"/>
  <c r="AI646" i="3" s="1"/>
  <c r="AH645" i="3"/>
  <c r="AI645" i="3" s="1"/>
  <c r="AH644" i="3"/>
  <c r="AI644" i="3" s="1"/>
  <c r="AH643" i="3"/>
  <c r="AI643" i="3" s="1"/>
  <c r="AH642" i="3"/>
  <c r="AI642" i="3" s="1"/>
  <c r="AH640" i="3"/>
  <c r="AI640" i="3" s="1"/>
  <c r="AH639" i="3"/>
  <c r="AI639" i="3" s="1"/>
  <c r="AH638" i="3"/>
  <c r="AI638" i="3" s="1"/>
  <c r="AH637" i="3"/>
  <c r="AI637" i="3" s="1"/>
  <c r="AH636" i="3"/>
  <c r="AI636" i="3" s="1"/>
  <c r="AH635" i="3"/>
  <c r="AI635" i="3" s="1"/>
  <c r="AH634" i="3"/>
  <c r="AI634" i="3" s="1"/>
  <c r="AH632" i="3"/>
  <c r="AI632" i="3" s="1"/>
  <c r="AH631" i="3"/>
  <c r="AI631" i="3" s="1"/>
  <c r="AH630" i="3"/>
  <c r="AI630" i="3" s="1"/>
  <c r="AH627" i="3"/>
  <c r="AI627" i="3" s="1"/>
  <c r="AH626" i="3"/>
  <c r="AI626" i="3" s="1"/>
  <c r="AH625" i="3"/>
  <c r="AI625" i="3" s="1"/>
  <c r="AH624" i="3"/>
  <c r="AI624" i="3" s="1"/>
  <c r="AH623" i="3"/>
  <c r="AI623" i="3" s="1"/>
  <c r="AH622" i="3"/>
  <c r="AI622" i="3" s="1"/>
  <c r="AH621" i="3"/>
  <c r="AI621" i="3" s="1"/>
  <c r="AH620" i="3"/>
  <c r="AI620" i="3" s="1"/>
  <c r="AH619" i="3"/>
  <c r="AI619" i="3" s="1"/>
  <c r="AH618" i="3"/>
  <c r="AI618" i="3" s="1"/>
  <c r="AH617" i="3"/>
  <c r="AI617" i="3" s="1"/>
  <c r="AH616" i="3"/>
  <c r="AI616" i="3" s="1"/>
  <c r="AH615" i="3"/>
  <c r="AI615" i="3" s="1"/>
  <c r="AH614" i="3"/>
  <c r="AI614" i="3" s="1"/>
  <c r="AH613" i="3"/>
  <c r="AI613" i="3" s="1"/>
  <c r="AH612" i="3"/>
  <c r="AI612" i="3" s="1"/>
  <c r="AH611" i="3"/>
  <c r="AI611" i="3" s="1"/>
  <c r="AH610" i="3"/>
  <c r="AI610" i="3" s="1"/>
  <c r="AH609" i="3"/>
  <c r="AI609" i="3" s="1"/>
  <c r="AH608" i="3"/>
  <c r="AI608" i="3" s="1"/>
  <c r="AH607" i="3"/>
  <c r="AI607" i="3" s="1"/>
  <c r="AH606" i="3"/>
  <c r="AI606" i="3" s="1"/>
  <c r="AH605" i="3"/>
  <c r="AI605" i="3" s="1"/>
  <c r="AH604" i="3"/>
  <c r="AI604" i="3" s="1"/>
  <c r="AH603" i="3"/>
  <c r="AI603" i="3" s="1"/>
  <c r="AH602" i="3"/>
  <c r="AI602" i="3" s="1"/>
  <c r="AH601" i="3"/>
  <c r="AI601" i="3" s="1"/>
  <c r="AH600" i="3"/>
  <c r="AI600" i="3" s="1"/>
  <c r="AH599" i="3"/>
  <c r="AI599" i="3" s="1"/>
  <c r="AH598" i="3"/>
  <c r="AI598" i="3" s="1"/>
  <c r="AH597" i="3"/>
  <c r="AI597" i="3" s="1"/>
  <c r="AH596" i="3"/>
  <c r="AI596" i="3" s="1"/>
  <c r="AH595" i="3"/>
  <c r="AI595" i="3" s="1"/>
  <c r="AH594" i="3"/>
  <c r="AI594" i="3" s="1"/>
  <c r="AH593" i="3"/>
  <c r="AI593" i="3" s="1"/>
  <c r="AH592" i="3"/>
  <c r="AI592" i="3" s="1"/>
  <c r="AH591" i="3"/>
  <c r="AI591" i="3" s="1"/>
  <c r="AH590" i="3"/>
  <c r="AI590" i="3" s="1"/>
  <c r="AH589" i="3"/>
  <c r="AI589" i="3" s="1"/>
  <c r="AH588" i="3"/>
  <c r="AI588" i="3" s="1"/>
  <c r="AH587" i="3"/>
  <c r="AI587" i="3" s="1"/>
  <c r="AH586" i="3"/>
  <c r="AI586" i="3" s="1"/>
  <c r="AH585" i="3"/>
  <c r="AI585" i="3" s="1"/>
  <c r="AH584" i="3"/>
  <c r="AI584" i="3" s="1"/>
  <c r="AH583" i="3"/>
  <c r="AI583" i="3" s="1"/>
  <c r="AH582" i="3"/>
  <c r="AI582" i="3" s="1"/>
  <c r="AH581" i="3"/>
  <c r="AI581" i="3" s="1"/>
  <c r="AH580" i="3"/>
  <c r="AI580" i="3" s="1"/>
  <c r="AH579" i="3"/>
  <c r="AI579" i="3" s="1"/>
  <c r="AH578" i="3"/>
  <c r="AI578" i="3" s="1"/>
  <c r="AH577" i="3"/>
  <c r="AI577" i="3" s="1"/>
  <c r="AH576" i="3"/>
  <c r="AI576" i="3" s="1"/>
  <c r="AH575" i="3"/>
  <c r="AI575" i="3" s="1"/>
  <c r="AH574" i="3"/>
  <c r="AI574" i="3" s="1"/>
  <c r="AH573" i="3"/>
  <c r="AI573" i="3" s="1"/>
  <c r="AH572" i="3"/>
  <c r="AI572" i="3" s="1"/>
  <c r="AH571" i="3"/>
  <c r="AI571" i="3" s="1"/>
  <c r="AH570" i="3"/>
  <c r="AI570" i="3" s="1"/>
  <c r="AH569" i="3"/>
  <c r="AI569" i="3" s="1"/>
  <c r="AH568" i="3"/>
  <c r="AI568" i="3" s="1"/>
  <c r="AH567" i="3"/>
  <c r="AI567" i="3" s="1"/>
  <c r="AH566" i="3"/>
  <c r="AI566" i="3" s="1"/>
  <c r="AH565" i="3"/>
  <c r="AI565" i="3" s="1"/>
  <c r="AH564" i="3"/>
  <c r="AI564" i="3" s="1"/>
  <c r="AH563" i="3"/>
  <c r="AI563" i="3" s="1"/>
  <c r="AH562" i="3"/>
  <c r="AI562" i="3" s="1"/>
  <c r="AH561" i="3"/>
  <c r="AI561" i="3" s="1"/>
  <c r="AH560" i="3"/>
  <c r="AI560" i="3" s="1"/>
  <c r="AH559" i="3"/>
  <c r="AI559" i="3" s="1"/>
  <c r="AH558" i="3"/>
  <c r="AI558" i="3" s="1"/>
  <c r="AH557" i="3"/>
  <c r="AI557" i="3" s="1"/>
  <c r="AH556" i="3"/>
  <c r="AI556" i="3" s="1"/>
  <c r="AH555" i="3"/>
  <c r="AI555" i="3" s="1"/>
  <c r="AH554" i="3"/>
  <c r="AI554" i="3" s="1"/>
  <c r="AH551" i="3"/>
  <c r="AI551" i="3" s="1"/>
  <c r="AH550" i="3"/>
  <c r="AI550" i="3" s="1"/>
  <c r="AH549" i="3"/>
  <c r="AI549" i="3" s="1"/>
  <c r="AH548" i="3"/>
  <c r="AI548" i="3" s="1"/>
  <c r="AH547" i="3"/>
  <c r="AI547" i="3" s="1"/>
  <c r="AH546" i="3"/>
  <c r="AI546" i="3" s="1"/>
  <c r="AH545" i="3"/>
  <c r="AI545" i="3" s="1"/>
  <c r="AH544" i="3"/>
  <c r="AI544" i="3" s="1"/>
  <c r="AH543" i="3"/>
  <c r="AI543" i="3" s="1"/>
  <c r="AH542" i="3"/>
  <c r="AI542" i="3" s="1"/>
  <c r="AH541" i="3"/>
  <c r="AI541" i="3" s="1"/>
  <c r="AH540" i="3"/>
  <c r="AI540" i="3" s="1"/>
  <c r="AH539" i="3"/>
  <c r="AI539" i="3" s="1"/>
  <c r="AH538" i="3"/>
  <c r="AI538" i="3" s="1"/>
  <c r="AH537" i="3"/>
  <c r="AI537" i="3" s="1"/>
  <c r="AH536" i="3"/>
  <c r="AI536" i="3" s="1"/>
  <c r="AH535" i="3"/>
  <c r="AI535" i="3" s="1"/>
  <c r="AH534" i="3"/>
  <c r="AI534" i="3" s="1"/>
  <c r="AH533" i="3"/>
  <c r="AI533" i="3" s="1"/>
  <c r="AH530" i="3"/>
  <c r="AI530" i="3" s="1"/>
  <c r="AH529" i="3"/>
  <c r="AI529" i="3" s="1"/>
  <c r="AH528" i="3"/>
  <c r="AI528" i="3" s="1"/>
  <c r="AH527" i="3"/>
  <c r="AI527" i="3" s="1"/>
  <c r="AH526" i="3"/>
  <c r="AI526" i="3" s="1"/>
  <c r="AH525" i="3"/>
  <c r="AI525" i="3" s="1"/>
  <c r="AH524" i="3"/>
  <c r="AI524" i="3" s="1"/>
  <c r="AH523" i="3"/>
  <c r="AI523" i="3" s="1"/>
  <c r="AH522" i="3"/>
  <c r="AI522" i="3" s="1"/>
  <c r="AH521" i="3"/>
  <c r="AI521" i="3" s="1"/>
  <c r="AH520" i="3"/>
  <c r="AI520" i="3" s="1"/>
  <c r="AH519" i="3"/>
  <c r="AI519" i="3" s="1"/>
  <c r="AH518" i="3"/>
  <c r="AI518" i="3" s="1"/>
  <c r="AH517" i="3"/>
  <c r="AI517" i="3" s="1"/>
  <c r="AH516" i="3"/>
  <c r="AI516" i="3" s="1"/>
  <c r="AH514" i="3"/>
  <c r="AI514" i="3" s="1"/>
  <c r="AH513" i="3"/>
  <c r="AI513" i="3" s="1"/>
  <c r="AH512" i="3"/>
  <c r="AI512" i="3" s="1"/>
  <c r="AH511" i="3"/>
  <c r="AI511" i="3" s="1"/>
  <c r="AH510" i="3"/>
  <c r="AI510" i="3" s="1"/>
  <c r="AH509" i="3"/>
  <c r="AI509" i="3" s="1"/>
  <c r="AH508" i="3"/>
  <c r="AI508" i="3" s="1"/>
  <c r="AH507" i="3"/>
  <c r="AI507" i="3" s="1"/>
  <c r="AH506" i="3"/>
  <c r="AI506" i="3" s="1"/>
  <c r="AH505" i="3"/>
  <c r="AI505" i="3" s="1"/>
  <c r="AH504" i="3"/>
  <c r="AI504" i="3" s="1"/>
  <c r="AH503" i="3"/>
  <c r="AI503" i="3" s="1"/>
  <c r="AH500" i="3"/>
  <c r="AI500" i="3" s="1"/>
  <c r="AH499" i="3"/>
  <c r="AI499" i="3" s="1"/>
  <c r="AH498" i="3"/>
  <c r="AI498" i="3" s="1"/>
  <c r="AH497" i="3"/>
  <c r="AI497" i="3" s="1"/>
  <c r="AH496" i="3"/>
  <c r="AI496" i="3" s="1"/>
  <c r="AH495" i="3"/>
  <c r="AI495" i="3" s="1"/>
  <c r="AH494" i="3"/>
  <c r="AI494" i="3" s="1"/>
  <c r="AH493" i="3"/>
  <c r="AI493" i="3" s="1"/>
  <c r="AH492" i="3"/>
  <c r="AI492" i="3" s="1"/>
  <c r="AH491" i="3"/>
  <c r="AI491" i="3" s="1"/>
  <c r="AH490" i="3"/>
  <c r="AI490" i="3" s="1"/>
  <c r="AH489" i="3"/>
  <c r="AI489" i="3" s="1"/>
  <c r="AH488" i="3"/>
  <c r="AI488" i="3" s="1"/>
  <c r="AH487" i="3"/>
  <c r="AI487" i="3" s="1"/>
  <c r="AH486" i="3"/>
  <c r="AI486" i="3" s="1"/>
  <c r="AH485" i="3"/>
  <c r="AI485" i="3" s="1"/>
  <c r="AH484" i="3"/>
  <c r="AI484" i="3" s="1"/>
  <c r="AH481" i="3"/>
  <c r="AI481" i="3" s="1"/>
  <c r="AH480" i="3"/>
  <c r="AI480" i="3" s="1"/>
  <c r="AH479" i="3"/>
  <c r="AI479" i="3" s="1"/>
  <c r="AH478" i="3"/>
  <c r="AI478" i="3" s="1"/>
  <c r="AH477" i="3"/>
  <c r="AI477" i="3" s="1"/>
  <c r="AH476" i="3"/>
  <c r="AI476" i="3" s="1"/>
  <c r="AH475" i="3"/>
  <c r="AI475" i="3" s="1"/>
  <c r="AH474" i="3"/>
  <c r="AI474" i="3" s="1"/>
  <c r="AH473" i="3"/>
  <c r="AI473" i="3" s="1"/>
  <c r="AH472" i="3"/>
  <c r="AI472" i="3" s="1"/>
  <c r="AH471" i="3"/>
  <c r="AI471" i="3" s="1"/>
  <c r="AH470" i="3"/>
  <c r="AI470" i="3" s="1"/>
  <c r="AH469" i="3"/>
  <c r="AI469" i="3" s="1"/>
  <c r="AH468" i="3"/>
  <c r="AI468" i="3" s="1"/>
  <c r="AH467" i="3"/>
  <c r="AI467" i="3" s="1"/>
  <c r="AH466" i="3"/>
  <c r="AI466" i="3" s="1"/>
  <c r="AH465" i="3"/>
  <c r="AI465" i="3" s="1"/>
  <c r="AH464" i="3"/>
  <c r="AI464" i="3" s="1"/>
  <c r="AH463" i="3"/>
  <c r="AI463" i="3" s="1"/>
  <c r="AH462" i="3"/>
  <c r="AI462" i="3" s="1"/>
  <c r="AH461" i="3"/>
  <c r="AI461" i="3" s="1"/>
  <c r="AH460" i="3"/>
  <c r="AI460" i="3" s="1"/>
  <c r="AH459" i="3"/>
  <c r="AI459" i="3" s="1"/>
  <c r="AH458" i="3"/>
  <c r="AI458" i="3" s="1"/>
  <c r="AH457" i="3"/>
  <c r="AI457" i="3" s="1"/>
  <c r="AH456" i="3"/>
  <c r="AI456" i="3" s="1"/>
  <c r="AH455" i="3"/>
  <c r="AI455" i="3" s="1"/>
  <c r="AH454" i="3"/>
  <c r="AI454" i="3" s="1"/>
  <c r="AH453" i="3"/>
  <c r="AI453" i="3" s="1"/>
  <c r="AH452" i="3"/>
  <c r="AI452" i="3" s="1"/>
  <c r="AH451" i="3"/>
  <c r="AI451" i="3" s="1"/>
  <c r="AH450" i="3"/>
  <c r="AI450" i="3" s="1"/>
  <c r="AH449" i="3"/>
  <c r="AI449" i="3" s="1"/>
  <c r="AH448" i="3"/>
  <c r="AI448" i="3" s="1"/>
  <c r="AH447" i="3"/>
  <c r="AI447" i="3" s="1"/>
  <c r="AH446" i="3"/>
  <c r="AI446" i="3" s="1"/>
  <c r="AH445" i="3"/>
  <c r="AI445" i="3" s="1"/>
  <c r="AH444" i="3"/>
  <c r="AI444" i="3" s="1"/>
  <c r="AH443" i="3"/>
  <c r="AI443" i="3" s="1"/>
  <c r="AH442" i="3"/>
  <c r="AI442" i="3" s="1"/>
  <c r="AH441" i="3"/>
  <c r="AI441" i="3" s="1"/>
  <c r="AH438" i="3"/>
  <c r="AI438" i="3" s="1"/>
  <c r="AH437" i="3"/>
  <c r="AI437" i="3" s="1"/>
  <c r="AH436" i="3"/>
  <c r="AI436" i="3" s="1"/>
  <c r="AH435" i="3"/>
  <c r="AI435" i="3" s="1"/>
  <c r="AH434" i="3"/>
  <c r="AI434" i="3" s="1"/>
  <c r="AH433" i="3"/>
  <c r="AI433" i="3" s="1"/>
  <c r="AH432" i="3"/>
  <c r="AI432" i="3" s="1"/>
  <c r="AH431" i="3"/>
  <c r="AI431" i="3" s="1"/>
  <c r="AH430" i="3"/>
  <c r="AI430" i="3" s="1"/>
  <c r="AH429" i="3"/>
  <c r="AI429" i="3" s="1"/>
  <c r="AH428" i="3"/>
  <c r="AI428" i="3" s="1"/>
  <c r="AH427" i="3"/>
  <c r="AI427" i="3" s="1"/>
  <c r="AH426" i="3"/>
  <c r="AI426" i="3" s="1"/>
  <c r="AH425" i="3"/>
  <c r="AI425" i="3" s="1"/>
  <c r="AH424" i="3"/>
  <c r="AI424" i="3" s="1"/>
  <c r="AH423" i="3"/>
  <c r="AI423" i="3" s="1"/>
  <c r="AH422" i="3"/>
  <c r="AI422" i="3" s="1"/>
  <c r="AH421" i="3"/>
  <c r="AI421" i="3" s="1"/>
  <c r="AH420" i="3"/>
  <c r="AI420" i="3" s="1"/>
  <c r="AH419" i="3"/>
  <c r="AI419" i="3" s="1"/>
  <c r="AH418" i="3"/>
  <c r="AI418" i="3" s="1"/>
  <c r="AH417" i="3"/>
  <c r="AI417" i="3" s="1"/>
  <c r="AH416" i="3"/>
  <c r="AI416" i="3" s="1"/>
  <c r="AH415" i="3"/>
  <c r="AI415" i="3" s="1"/>
  <c r="AH414" i="3"/>
  <c r="AI414" i="3" s="1"/>
  <c r="AH413" i="3"/>
  <c r="AI413" i="3" s="1"/>
  <c r="AH410" i="3"/>
  <c r="AI410" i="3" s="1"/>
  <c r="AH409" i="3"/>
  <c r="AI409" i="3" s="1"/>
  <c r="AH408" i="3"/>
  <c r="AI408" i="3" s="1"/>
  <c r="AH407" i="3"/>
  <c r="AI407" i="3" s="1"/>
  <c r="AH406" i="3"/>
  <c r="AI406" i="3" s="1"/>
  <c r="AH405" i="3"/>
  <c r="AI405" i="3" s="1"/>
  <c r="AH404" i="3"/>
  <c r="AI404" i="3" s="1"/>
  <c r="AH403" i="3"/>
  <c r="AI403" i="3" s="1"/>
  <c r="AH402" i="3"/>
  <c r="AI402" i="3" s="1"/>
  <c r="AH401" i="3"/>
  <c r="AI401" i="3" s="1"/>
  <c r="AH400" i="3"/>
  <c r="AI400" i="3" s="1"/>
  <c r="AH399" i="3"/>
  <c r="AI399" i="3" s="1"/>
  <c r="AH398" i="3"/>
  <c r="AI398" i="3" s="1"/>
  <c r="AH397" i="3"/>
  <c r="AI397" i="3" s="1"/>
  <c r="AH396" i="3"/>
  <c r="AI396" i="3" s="1"/>
  <c r="AH395" i="3"/>
  <c r="AI395" i="3" s="1"/>
  <c r="AH394" i="3"/>
  <c r="AI394" i="3" s="1"/>
  <c r="AH393" i="3"/>
  <c r="AI393" i="3" s="1"/>
  <c r="AH392" i="3"/>
  <c r="AI392" i="3" s="1"/>
  <c r="AH390" i="3"/>
  <c r="AI390" i="3" s="1"/>
  <c r="AH388" i="3"/>
  <c r="AI388" i="3" s="1"/>
  <c r="AH387" i="3"/>
  <c r="AI387" i="3" s="1"/>
  <c r="AH386" i="3"/>
  <c r="AI386" i="3" s="1"/>
  <c r="AH385" i="3"/>
  <c r="AI385" i="3" s="1"/>
  <c r="AH384" i="3"/>
  <c r="AI384" i="3" s="1"/>
  <c r="AH383" i="3"/>
  <c r="AI383" i="3" s="1"/>
  <c r="AH382" i="3"/>
  <c r="AI382" i="3" s="1"/>
  <c r="AH381" i="3"/>
  <c r="AI381" i="3" s="1"/>
  <c r="AH380" i="3"/>
  <c r="AI380" i="3" s="1"/>
  <c r="AH379" i="3"/>
  <c r="AI379" i="3" s="1"/>
  <c r="AH378" i="3"/>
  <c r="AI378" i="3" s="1"/>
  <c r="AH377" i="3"/>
  <c r="AI377" i="3" s="1"/>
  <c r="AH374" i="3"/>
  <c r="AI374" i="3" s="1"/>
  <c r="AH373" i="3"/>
  <c r="AI373" i="3" s="1"/>
  <c r="AH372" i="3"/>
  <c r="AI372" i="3" s="1"/>
  <c r="AH371" i="3"/>
  <c r="AI371" i="3" s="1"/>
  <c r="AH370" i="3"/>
  <c r="AI370" i="3" s="1"/>
  <c r="AH369" i="3"/>
  <c r="AI369" i="3" s="1"/>
  <c r="AH368" i="3"/>
  <c r="AI368" i="3" s="1"/>
  <c r="AH367" i="3"/>
  <c r="AI367" i="3" s="1"/>
  <c r="AH366" i="3"/>
  <c r="AI366" i="3" s="1"/>
  <c r="AH365" i="3"/>
  <c r="AI365" i="3" s="1"/>
  <c r="AH364" i="3"/>
  <c r="AI364" i="3" s="1"/>
  <c r="AH363" i="3"/>
  <c r="AI363" i="3" s="1"/>
  <c r="AH362" i="3"/>
  <c r="AI362" i="3" s="1"/>
  <c r="AH361" i="3"/>
  <c r="AI361" i="3" s="1"/>
  <c r="AH360" i="3"/>
  <c r="AI360" i="3" s="1"/>
  <c r="AH359" i="3"/>
  <c r="AI359" i="3" s="1"/>
  <c r="AH358" i="3"/>
  <c r="AI358" i="3" s="1"/>
  <c r="AH357" i="3"/>
  <c r="AI357" i="3" s="1"/>
  <c r="AH356" i="3"/>
  <c r="AI356" i="3" s="1"/>
  <c r="AH355" i="3"/>
  <c r="AI355" i="3" s="1"/>
  <c r="AH354" i="3"/>
  <c r="AI354" i="3" s="1"/>
  <c r="AH353" i="3"/>
  <c r="AI353" i="3" s="1"/>
  <c r="AH352" i="3"/>
  <c r="AI352" i="3" s="1"/>
  <c r="AH351" i="3"/>
  <c r="AI351" i="3" s="1"/>
  <c r="AH350" i="3"/>
  <c r="AI350" i="3" s="1"/>
  <c r="AH349" i="3"/>
  <c r="AI349" i="3" s="1"/>
  <c r="AH348" i="3"/>
  <c r="AI348" i="3" s="1"/>
  <c r="AH347" i="3"/>
  <c r="AI347" i="3" s="1"/>
  <c r="AH346" i="3"/>
  <c r="AI346" i="3" s="1"/>
  <c r="AH345" i="3"/>
  <c r="AI345" i="3" s="1"/>
  <c r="AH344" i="3"/>
  <c r="AI344" i="3" s="1"/>
  <c r="AH341" i="3"/>
  <c r="AI341" i="3" s="1"/>
  <c r="AH340" i="3"/>
  <c r="AI340" i="3" s="1"/>
  <c r="AH339" i="3"/>
  <c r="AI339" i="3" s="1"/>
  <c r="AH338" i="3"/>
  <c r="AI338" i="3" s="1"/>
  <c r="AH337" i="3"/>
  <c r="AI337" i="3" s="1"/>
  <c r="AH336" i="3"/>
  <c r="AI336" i="3" s="1"/>
  <c r="AH335" i="3"/>
  <c r="AI335" i="3" s="1"/>
  <c r="AH334" i="3"/>
  <c r="AI334" i="3" s="1"/>
  <c r="AH333" i="3"/>
  <c r="AI333" i="3" s="1"/>
  <c r="AH332" i="3"/>
  <c r="AI332" i="3" s="1"/>
  <c r="AH331" i="3"/>
  <c r="AI331" i="3" s="1"/>
  <c r="AH330" i="3"/>
  <c r="AI330" i="3" s="1"/>
  <c r="AH329" i="3"/>
  <c r="AI329" i="3" s="1"/>
  <c r="AH328" i="3"/>
  <c r="AI328" i="3" s="1"/>
  <c r="AH327" i="3"/>
  <c r="AI327" i="3" s="1"/>
  <c r="AH326" i="3"/>
  <c r="AI326" i="3" s="1"/>
  <c r="AH325" i="3"/>
  <c r="AI325" i="3" s="1"/>
  <c r="AH324" i="3"/>
  <c r="AI324" i="3" s="1"/>
  <c r="AH323" i="3"/>
  <c r="AI323" i="3" s="1"/>
  <c r="AH322" i="3"/>
  <c r="AI322" i="3" s="1"/>
  <c r="AH321" i="3"/>
  <c r="AI321" i="3" s="1"/>
  <c r="AH318" i="3"/>
  <c r="AI318" i="3" s="1"/>
  <c r="AH317" i="3"/>
  <c r="AI317" i="3" s="1"/>
  <c r="AH316" i="3"/>
  <c r="AI316" i="3" s="1"/>
  <c r="AH315" i="3"/>
  <c r="AI315" i="3" s="1"/>
  <c r="AH314" i="3"/>
  <c r="AI314" i="3" s="1"/>
  <c r="AH313" i="3"/>
  <c r="AI313" i="3" s="1"/>
  <c r="AH312" i="3"/>
  <c r="AI312" i="3" s="1"/>
  <c r="AH311" i="3"/>
  <c r="AI311" i="3" s="1"/>
  <c r="AH310" i="3"/>
  <c r="AI310" i="3" s="1"/>
  <c r="AH309" i="3"/>
  <c r="AI309" i="3" s="1"/>
  <c r="AH308" i="3"/>
  <c r="AI308" i="3" s="1"/>
  <c r="AH307" i="3"/>
  <c r="AI307" i="3" s="1"/>
  <c r="AH306" i="3"/>
  <c r="AI306" i="3" s="1"/>
  <c r="AH305" i="3"/>
  <c r="AI305" i="3" s="1"/>
  <c r="AH304" i="3"/>
  <c r="AI304" i="3" s="1"/>
  <c r="AH303" i="3"/>
  <c r="AI303" i="3" s="1"/>
  <c r="AH302" i="3"/>
  <c r="AI302" i="3" s="1"/>
  <c r="AH301" i="3"/>
  <c r="AI301" i="3" s="1"/>
  <c r="AH300" i="3"/>
  <c r="AI300" i="3" s="1"/>
  <c r="AH299" i="3"/>
  <c r="AI299" i="3" s="1"/>
  <c r="AH298" i="3"/>
  <c r="AI298" i="3" s="1"/>
  <c r="AH297" i="3"/>
  <c r="AI297" i="3" s="1"/>
  <c r="AH296" i="3"/>
  <c r="AI296" i="3" s="1"/>
  <c r="AH295" i="3"/>
  <c r="AI295" i="3" s="1"/>
  <c r="AH294" i="3"/>
  <c r="AI294" i="3" s="1"/>
  <c r="AH293" i="3"/>
  <c r="AI293" i="3" s="1"/>
  <c r="AH292" i="3"/>
  <c r="AI292" i="3" s="1"/>
  <c r="AH291" i="3"/>
  <c r="AI291" i="3" s="1"/>
  <c r="AH288" i="3"/>
  <c r="AI288" i="3" s="1"/>
  <c r="AH287" i="3"/>
  <c r="AI287" i="3" s="1"/>
  <c r="AH286" i="3"/>
  <c r="AI286" i="3" s="1"/>
  <c r="AH285" i="3"/>
  <c r="AI285" i="3" s="1"/>
  <c r="AH284" i="3"/>
  <c r="AI284" i="3" s="1"/>
  <c r="AH283" i="3"/>
  <c r="AI283" i="3" s="1"/>
  <c r="AH282" i="3"/>
  <c r="AI282" i="3" s="1"/>
  <c r="AH281" i="3"/>
  <c r="AI281" i="3" s="1"/>
  <c r="AH280" i="3"/>
  <c r="AI280" i="3" s="1"/>
  <c r="AH279" i="3"/>
  <c r="AI279" i="3" s="1"/>
  <c r="AH278" i="3"/>
  <c r="AI278" i="3" s="1"/>
  <c r="AH277" i="3"/>
  <c r="AI277" i="3" s="1"/>
  <c r="AH276" i="3"/>
  <c r="AI276" i="3" s="1"/>
  <c r="AH275" i="3"/>
  <c r="AI275" i="3" s="1"/>
  <c r="AH274" i="3"/>
  <c r="AI274" i="3" s="1"/>
  <c r="AH273" i="3"/>
  <c r="AI273" i="3" s="1"/>
  <c r="AH272" i="3"/>
  <c r="AI272" i="3" s="1"/>
  <c r="AH271" i="3"/>
  <c r="AI271" i="3" s="1"/>
  <c r="AH270" i="3"/>
  <c r="AI270" i="3" s="1"/>
  <c r="AH269" i="3"/>
  <c r="AI269" i="3" s="1"/>
  <c r="AH268" i="3"/>
  <c r="AI268" i="3" s="1"/>
  <c r="AH267" i="3"/>
  <c r="AI267" i="3" s="1"/>
  <c r="AH266" i="3"/>
  <c r="AI266" i="3" s="1"/>
  <c r="AH265" i="3"/>
  <c r="AI265" i="3" s="1"/>
  <c r="AH264" i="3"/>
  <c r="AI264" i="3" s="1"/>
  <c r="AH263" i="3"/>
  <c r="AI263" i="3" s="1"/>
  <c r="AH262" i="3"/>
  <c r="AI262" i="3" s="1"/>
  <c r="AH261" i="3"/>
  <c r="AI261" i="3" s="1"/>
  <c r="AH260" i="3"/>
  <c r="AI260" i="3" s="1"/>
  <c r="AH259" i="3"/>
  <c r="AI259" i="3" s="1"/>
  <c r="AH258" i="3"/>
  <c r="AI258" i="3" s="1"/>
  <c r="AH257" i="3"/>
  <c r="AI257" i="3" s="1"/>
  <c r="AH256" i="3"/>
  <c r="AI256" i="3" s="1"/>
  <c r="AH255" i="3"/>
  <c r="AI255" i="3" s="1"/>
  <c r="AH252" i="3"/>
  <c r="AI252" i="3" s="1"/>
  <c r="AH251" i="3"/>
  <c r="AI251" i="3" s="1"/>
  <c r="AH250" i="3"/>
  <c r="AI250" i="3" s="1"/>
  <c r="AH249" i="3"/>
  <c r="AI249" i="3" s="1"/>
  <c r="AH248" i="3"/>
  <c r="AI248" i="3" s="1"/>
  <c r="AH247" i="3"/>
  <c r="AI247" i="3" s="1"/>
  <c r="AH246" i="3"/>
  <c r="AI246" i="3" s="1"/>
  <c r="AH245" i="3"/>
  <c r="AI245" i="3" s="1"/>
  <c r="AH244" i="3"/>
  <c r="AI244" i="3" s="1"/>
  <c r="AH243" i="3"/>
  <c r="AI243" i="3" s="1"/>
  <c r="AH242" i="3"/>
  <c r="AI242" i="3" s="1"/>
  <c r="AH241" i="3"/>
  <c r="AI241" i="3" s="1"/>
  <c r="AH240" i="3"/>
  <c r="AI240" i="3" s="1"/>
  <c r="AH239" i="3"/>
  <c r="AI239" i="3" s="1"/>
  <c r="AH238" i="3"/>
  <c r="AI238" i="3" s="1"/>
  <c r="AH237" i="3"/>
  <c r="AI237" i="3" s="1"/>
  <c r="AH236" i="3"/>
  <c r="AI236" i="3" s="1"/>
  <c r="AH235" i="3"/>
  <c r="AI235" i="3" s="1"/>
  <c r="AH234" i="3"/>
  <c r="AI234" i="3" s="1"/>
  <c r="AH233" i="3"/>
  <c r="AI233" i="3" s="1"/>
  <c r="AH232" i="3"/>
  <c r="AI232" i="3" s="1"/>
  <c r="AH231" i="3"/>
  <c r="AI231" i="3" s="1"/>
  <c r="AH230" i="3"/>
  <c r="AI230" i="3" s="1"/>
  <c r="AH229" i="3"/>
  <c r="AI229" i="3" s="1"/>
  <c r="AH228" i="3"/>
  <c r="AI228" i="3" s="1"/>
  <c r="AH227" i="3"/>
  <c r="AI227" i="3" s="1"/>
  <c r="AH226" i="3"/>
  <c r="AI226" i="3" s="1"/>
  <c r="AH225" i="3"/>
  <c r="AI225" i="3" s="1"/>
  <c r="AH224" i="3"/>
  <c r="AI224" i="3" s="1"/>
  <c r="AH223" i="3"/>
  <c r="AI223" i="3" s="1"/>
  <c r="AH222" i="3"/>
  <c r="AI222" i="3" s="1"/>
  <c r="AH221" i="3"/>
  <c r="AI221" i="3" s="1"/>
  <c r="AH220" i="3"/>
  <c r="AI220" i="3" s="1"/>
  <c r="AH219" i="3"/>
  <c r="AI219" i="3" s="1"/>
  <c r="AH218" i="3"/>
  <c r="AI218" i="3" s="1"/>
  <c r="AH217" i="3"/>
  <c r="AI217" i="3" s="1"/>
  <c r="AH216" i="3"/>
  <c r="AI216" i="3" s="1"/>
  <c r="AH215" i="3"/>
  <c r="AI215" i="3" s="1"/>
  <c r="AH214" i="3"/>
  <c r="AI214" i="3" s="1"/>
  <c r="AH213" i="3"/>
  <c r="AI213" i="3" s="1"/>
  <c r="AH210" i="3"/>
  <c r="AI210" i="3" s="1"/>
  <c r="AH209" i="3"/>
  <c r="AI209" i="3" s="1"/>
  <c r="AH208" i="3"/>
  <c r="AI208" i="3" s="1"/>
  <c r="AH207" i="3"/>
  <c r="AI207" i="3" s="1"/>
  <c r="AH206" i="3"/>
  <c r="AI206" i="3" s="1"/>
  <c r="AH205" i="3"/>
  <c r="AI205" i="3" s="1"/>
  <c r="AH204" i="3"/>
  <c r="AI204" i="3" s="1"/>
  <c r="AH203" i="3"/>
  <c r="AI203" i="3" s="1"/>
  <c r="AH202" i="3"/>
  <c r="AI202" i="3" s="1"/>
  <c r="AH201" i="3"/>
  <c r="AI201" i="3" s="1"/>
  <c r="AH200" i="3"/>
  <c r="AI200" i="3" s="1"/>
  <c r="AH199" i="3"/>
  <c r="AI199" i="3" s="1"/>
  <c r="AH198" i="3"/>
  <c r="AI198" i="3" s="1"/>
  <c r="AH197" i="3"/>
  <c r="AI197" i="3" s="1"/>
  <c r="AH196" i="3"/>
  <c r="AI196" i="3" s="1"/>
  <c r="AH195" i="3"/>
  <c r="AI195" i="3" s="1"/>
  <c r="AH194" i="3"/>
  <c r="AI194" i="3" s="1"/>
  <c r="AH193" i="3"/>
  <c r="AI193" i="3" s="1"/>
  <c r="AH192" i="3"/>
  <c r="AI192" i="3" s="1"/>
  <c r="AH191" i="3"/>
  <c r="AI191" i="3" s="1"/>
  <c r="AH190" i="3"/>
  <c r="AI190" i="3" s="1"/>
  <c r="AH189" i="3"/>
  <c r="AI189" i="3" s="1"/>
  <c r="AH188" i="3"/>
  <c r="AI188" i="3" s="1"/>
  <c r="AH187" i="3"/>
  <c r="AI187" i="3" s="1"/>
  <c r="AH186" i="3"/>
  <c r="AI186" i="3" s="1"/>
  <c r="AH185" i="3"/>
  <c r="AI185" i="3" s="1"/>
  <c r="AH184" i="3"/>
  <c r="AI184" i="3" s="1"/>
  <c r="AH183" i="3"/>
  <c r="AI183" i="3" s="1"/>
  <c r="AH182" i="3"/>
  <c r="AI182" i="3" s="1"/>
  <c r="AH181" i="3"/>
  <c r="AI181" i="3" s="1"/>
  <c r="AH180" i="3"/>
  <c r="AI180" i="3" s="1"/>
  <c r="AH179" i="3"/>
  <c r="AI179" i="3" s="1"/>
  <c r="AH178" i="3"/>
  <c r="AI178" i="3" s="1"/>
  <c r="AH177" i="3"/>
  <c r="AI177" i="3" s="1"/>
  <c r="AH176" i="3"/>
  <c r="AI176" i="3" s="1"/>
  <c r="AH173" i="3"/>
  <c r="AI173" i="3" s="1"/>
  <c r="AH172" i="3"/>
  <c r="AI172" i="3" s="1"/>
  <c r="AH171" i="3"/>
  <c r="AI171" i="3" s="1"/>
  <c r="AH170" i="3"/>
  <c r="AI170" i="3" s="1"/>
  <c r="AH169" i="3"/>
  <c r="AI169" i="3" s="1"/>
  <c r="AH168" i="3"/>
  <c r="AI168" i="3" s="1"/>
  <c r="AH167" i="3"/>
  <c r="AI167" i="3" s="1"/>
  <c r="AH166" i="3"/>
  <c r="AI166" i="3" s="1"/>
  <c r="AH165" i="3"/>
  <c r="AI165" i="3" s="1"/>
  <c r="AH164" i="3"/>
  <c r="AI164" i="3" s="1"/>
  <c r="AH163" i="3"/>
  <c r="AI163" i="3" s="1"/>
  <c r="AH162" i="3"/>
  <c r="AI162" i="3" s="1"/>
  <c r="AH161" i="3"/>
  <c r="AI161" i="3" s="1"/>
  <c r="AH160" i="3"/>
  <c r="AI160" i="3" s="1"/>
  <c r="AH159" i="3"/>
  <c r="AI159" i="3" s="1"/>
  <c r="AH158" i="3"/>
  <c r="AI158" i="3" s="1"/>
  <c r="AH156" i="3"/>
  <c r="AI156" i="3" s="1"/>
  <c r="AH155" i="3"/>
  <c r="AI155" i="3" s="1"/>
  <c r="AH154" i="3"/>
  <c r="AI154" i="3" s="1"/>
  <c r="AH153" i="3"/>
  <c r="AI153" i="3" s="1"/>
  <c r="AH152" i="3"/>
  <c r="AI152" i="3" s="1"/>
  <c r="AH151" i="3"/>
  <c r="AI151" i="3" s="1"/>
  <c r="AH150" i="3"/>
  <c r="AI150" i="3" s="1"/>
  <c r="AH148" i="3"/>
  <c r="AI148" i="3" s="1"/>
  <c r="AH147" i="3"/>
  <c r="AI147" i="3" s="1"/>
  <c r="AH146" i="3"/>
  <c r="AI146" i="3" s="1"/>
  <c r="AH143" i="3"/>
  <c r="AI143" i="3" s="1"/>
  <c r="AH142" i="3"/>
  <c r="AI142" i="3" s="1"/>
  <c r="AH141" i="3"/>
  <c r="AI141" i="3" s="1"/>
  <c r="AH140" i="3"/>
  <c r="AI140" i="3" s="1"/>
  <c r="AH139" i="3"/>
  <c r="AI139" i="3" s="1"/>
  <c r="AH138" i="3"/>
  <c r="AI138" i="3" s="1"/>
  <c r="AH137" i="3"/>
  <c r="AI137" i="3" s="1"/>
  <c r="AH136" i="3"/>
  <c r="AI136" i="3" s="1"/>
  <c r="AH135" i="3"/>
  <c r="AI135" i="3" s="1"/>
  <c r="AH134" i="3"/>
  <c r="AI134" i="3" s="1"/>
  <c r="AH133" i="3"/>
  <c r="AI133" i="3" s="1"/>
  <c r="AH132" i="3"/>
  <c r="AI132" i="3" s="1"/>
  <c r="AH131" i="3"/>
  <c r="AI131" i="3" s="1"/>
  <c r="AH130" i="3"/>
  <c r="AI130" i="3" s="1"/>
  <c r="AH129" i="3"/>
  <c r="AI129" i="3" s="1"/>
  <c r="AH128" i="3"/>
  <c r="AI128" i="3" s="1"/>
  <c r="AH127" i="3"/>
  <c r="AI127" i="3" s="1"/>
  <c r="AH126" i="3"/>
  <c r="AI126" i="3" s="1"/>
  <c r="AH125" i="3"/>
  <c r="AI125" i="3" s="1"/>
  <c r="AH124" i="3"/>
  <c r="AI124" i="3" s="1"/>
  <c r="AH123" i="3"/>
  <c r="AI123" i="3" s="1"/>
  <c r="AH122" i="3"/>
  <c r="AI122" i="3" s="1"/>
  <c r="AH121" i="3"/>
  <c r="AI121" i="3" s="1"/>
  <c r="AH120" i="3"/>
  <c r="AI120" i="3" s="1"/>
  <c r="AH119" i="3"/>
  <c r="AI119" i="3" s="1"/>
  <c r="AH118" i="3"/>
  <c r="AI118" i="3" s="1"/>
  <c r="AH115" i="3"/>
  <c r="AI115" i="3" s="1"/>
  <c r="AH114" i="3"/>
  <c r="AI114" i="3" s="1"/>
  <c r="AH113" i="3"/>
  <c r="AI113" i="3" s="1"/>
  <c r="AH112" i="3"/>
  <c r="AI112" i="3" s="1"/>
  <c r="AH111" i="3"/>
  <c r="AI111" i="3" s="1"/>
  <c r="AH110" i="3"/>
  <c r="AI110" i="3" s="1"/>
  <c r="AH109" i="3"/>
  <c r="AI109" i="3" s="1"/>
  <c r="AH108" i="3"/>
  <c r="AI108" i="3" s="1"/>
  <c r="AH107" i="3"/>
  <c r="AI107" i="3" s="1"/>
  <c r="AH106" i="3"/>
  <c r="AI106" i="3" s="1"/>
  <c r="AH105" i="3"/>
  <c r="AI105" i="3" s="1"/>
  <c r="AH104" i="3"/>
  <c r="AI104" i="3" s="1"/>
  <c r="AH103" i="3"/>
  <c r="AI103" i="3" s="1"/>
  <c r="AH102" i="3"/>
  <c r="AI102" i="3" s="1"/>
  <c r="AH101" i="3"/>
  <c r="AI101" i="3" s="1"/>
  <c r="AH100" i="3"/>
  <c r="AI100" i="3" s="1"/>
  <c r="AH99" i="3"/>
  <c r="AI99" i="3" s="1"/>
  <c r="AH98" i="3"/>
  <c r="AI98" i="3" s="1"/>
  <c r="AH97" i="3"/>
  <c r="AI97" i="3" s="1"/>
  <c r="AH96" i="3"/>
  <c r="AI96" i="3" s="1"/>
  <c r="AH95" i="3"/>
  <c r="AI95" i="3" s="1"/>
  <c r="AH94" i="3"/>
  <c r="AI94" i="3" s="1"/>
  <c r="AH93" i="3"/>
  <c r="AI93" i="3" s="1"/>
  <c r="AH92" i="3"/>
  <c r="AI92" i="3" s="1"/>
  <c r="AH91" i="3"/>
  <c r="AI91" i="3" s="1"/>
  <c r="AH90" i="3"/>
  <c r="AI90" i="3" s="1"/>
  <c r="AH89" i="3"/>
  <c r="AI89" i="3" s="1"/>
  <c r="AH88" i="3"/>
  <c r="AI88" i="3" s="1"/>
  <c r="AH87" i="3"/>
  <c r="AI87" i="3" s="1"/>
  <c r="AH84" i="3"/>
  <c r="AI84" i="3" s="1"/>
  <c r="AH83" i="3"/>
  <c r="AI83" i="3" s="1"/>
  <c r="AH82" i="3"/>
  <c r="AI82" i="3" s="1"/>
  <c r="AH81" i="3"/>
  <c r="AI81" i="3" s="1"/>
  <c r="AH80" i="3"/>
  <c r="AI80" i="3" s="1"/>
  <c r="AH79" i="3"/>
  <c r="AI79" i="3" s="1"/>
  <c r="AH78" i="3"/>
  <c r="AI78" i="3" s="1"/>
  <c r="AH77" i="3"/>
  <c r="AI77" i="3" s="1"/>
  <c r="AH76" i="3"/>
  <c r="AI76" i="3" s="1"/>
  <c r="AH75" i="3"/>
  <c r="AI75" i="3" s="1"/>
  <c r="AH74" i="3"/>
  <c r="AI74" i="3" s="1"/>
  <c r="AH73" i="3"/>
  <c r="AI73" i="3" s="1"/>
  <c r="AH72" i="3"/>
  <c r="AI72" i="3" s="1"/>
  <c r="AH71" i="3"/>
  <c r="AI71" i="3" s="1"/>
  <c r="AH70" i="3"/>
  <c r="AI70" i="3" s="1"/>
  <c r="AH69" i="3"/>
  <c r="AI69" i="3" s="1"/>
  <c r="AH67" i="3"/>
  <c r="AI67" i="3" s="1"/>
  <c r="AH65" i="3"/>
  <c r="AI65" i="3" s="1"/>
  <c r="AH64" i="3"/>
  <c r="AI64" i="3" s="1"/>
  <c r="AH63" i="3"/>
  <c r="AI63" i="3" s="1"/>
  <c r="AH62" i="3"/>
  <c r="AI62" i="3" s="1"/>
  <c r="AH61" i="3"/>
  <c r="AI61" i="3" s="1"/>
  <c r="AH60" i="3"/>
  <c r="AI60" i="3" s="1"/>
  <c r="AH59" i="3"/>
  <c r="AI59" i="3" s="1"/>
  <c r="AH58" i="3"/>
  <c r="AI58" i="3" s="1"/>
  <c r="AH57" i="3"/>
  <c r="AI57" i="3" s="1"/>
  <c r="AH56" i="3"/>
  <c r="AI56" i="3" s="1"/>
  <c r="AH55" i="3"/>
  <c r="AI55" i="3" s="1"/>
  <c r="AH54" i="3"/>
  <c r="AI54" i="3" s="1"/>
  <c r="AH51" i="3"/>
  <c r="AI51" i="3" s="1"/>
  <c r="AH50" i="3"/>
  <c r="AI50" i="3" s="1"/>
  <c r="AH49" i="3"/>
  <c r="AI49" i="3" s="1"/>
  <c r="AH48" i="3"/>
  <c r="AI48" i="3" s="1"/>
  <c r="AH47" i="3"/>
  <c r="AI47" i="3" s="1"/>
  <c r="AH46" i="3"/>
  <c r="AI46" i="3" s="1"/>
  <c r="AH45" i="3"/>
  <c r="AI45" i="3" s="1"/>
  <c r="AH44" i="3"/>
  <c r="AI44" i="3" s="1"/>
  <c r="AH43" i="3"/>
  <c r="AI43" i="3" s="1"/>
  <c r="AH42" i="3"/>
  <c r="AI42" i="3" s="1"/>
  <c r="AH41" i="3"/>
  <c r="AI41" i="3" s="1"/>
  <c r="AH40" i="3"/>
  <c r="AI40" i="3" s="1"/>
  <c r="AH38" i="3"/>
  <c r="AI38" i="3" s="1"/>
  <c r="AH37" i="3"/>
  <c r="AI37" i="3" s="1"/>
  <c r="AH36" i="3"/>
  <c r="AI36" i="3" s="1"/>
  <c r="AH35" i="3"/>
  <c r="AI35" i="3" s="1"/>
  <c r="AH34" i="3"/>
  <c r="AI34" i="3" s="1"/>
  <c r="AH33" i="3"/>
  <c r="AI33" i="3" s="1"/>
  <c r="AH32" i="3"/>
  <c r="AI32" i="3" s="1"/>
  <c r="AH31" i="3"/>
  <c r="AI31" i="3" s="1"/>
  <c r="AH30" i="3"/>
  <c r="AI30" i="3" s="1"/>
  <c r="AH29" i="3"/>
  <c r="AI29" i="3" s="1"/>
  <c r="AH28" i="3"/>
  <c r="AI28" i="3" s="1"/>
  <c r="AH27" i="3"/>
  <c r="AI27" i="3" s="1"/>
  <c r="AH25" i="3"/>
  <c r="AI25" i="3" s="1"/>
  <c r="AH22" i="3"/>
  <c r="AI22" i="3" s="1"/>
  <c r="AH21" i="3"/>
  <c r="AI21" i="3" s="1"/>
  <c r="AH20" i="3"/>
  <c r="AI20" i="3" s="1"/>
  <c r="AH19" i="3"/>
  <c r="AI19" i="3" s="1"/>
  <c r="AH18" i="3"/>
  <c r="AI18" i="3" s="1"/>
  <c r="AH17" i="3"/>
  <c r="AI17" i="3" s="1"/>
  <c r="AH16" i="3"/>
  <c r="AI16" i="3" s="1"/>
  <c r="AH15" i="3"/>
  <c r="AI15" i="3" s="1"/>
  <c r="AH14" i="3"/>
  <c r="AI14" i="3" s="1"/>
  <c r="AH13" i="3"/>
  <c r="AI13" i="3" s="1"/>
  <c r="AH12" i="3"/>
  <c r="AI12" i="3" s="1"/>
  <c r="AH11" i="3"/>
  <c r="AI11" i="3" s="1"/>
  <c r="AH10" i="3"/>
  <c r="AI10" i="3" s="1"/>
  <c r="AH9" i="3"/>
  <c r="AI9" i="3" s="1"/>
  <c r="AH8" i="3"/>
  <c r="AI8" i="3" s="1"/>
  <c r="AH6" i="3"/>
  <c r="AI6" i="3" s="1"/>
  <c r="AH5" i="3"/>
  <c r="AI5" i="3" s="1"/>
  <c r="AH3" i="3"/>
  <c r="AI3" i="3" s="1"/>
  <c r="K6" i="45"/>
  <c r="I6" i="45"/>
  <c r="F7" i="45"/>
  <c r="D7" i="45"/>
  <c r="I7" i="45"/>
  <c r="J7" i="45"/>
  <c r="K7" i="45"/>
  <c r="L7" i="45"/>
  <c r="M7" i="45"/>
  <c r="N7" i="45"/>
  <c r="O7" i="45"/>
  <c r="F10" i="45"/>
  <c r="J6" i="45"/>
  <c r="I10" i="45"/>
  <c r="L10" i="45"/>
  <c r="O10" i="45"/>
  <c r="K10" i="45"/>
  <c r="N10" i="45"/>
  <c r="D10" i="45"/>
  <c r="J10" i="45"/>
  <c r="M10" i="45"/>
  <c r="A388" i="20"/>
  <c r="A389" i="20"/>
  <c r="R127" i="21"/>
  <c r="R128" i="21"/>
  <c r="E112" i="21"/>
  <c r="R112" i="21" s="1"/>
  <c r="E113" i="21"/>
  <c r="R113" i="21" s="1"/>
  <c r="E114" i="21"/>
  <c r="R114" i="21" s="1"/>
  <c r="E115" i="21"/>
  <c r="R115" i="21" s="1"/>
  <c r="E116" i="21"/>
  <c r="R116" i="21" s="1"/>
  <c r="E117" i="21"/>
  <c r="R117" i="21" s="1"/>
  <c r="C37" i="37"/>
  <c r="D37" i="37"/>
  <c r="C36" i="37"/>
  <c r="D36" i="37"/>
  <c r="A663" i="20"/>
  <c r="A229" i="20"/>
  <c r="A546" i="20"/>
  <c r="E509" i="20"/>
  <c r="A243" i="20"/>
  <c r="A250" i="20"/>
  <c r="A257" i="20"/>
  <c r="A265" i="20"/>
  <c r="A272" i="20"/>
  <c r="A280" i="20"/>
  <c r="A288" i="20"/>
  <c r="A295" i="20"/>
  <c r="A311" i="20"/>
  <c r="A327" i="20"/>
  <c r="A336" i="20"/>
  <c r="A344" i="20"/>
  <c r="A352" i="20"/>
  <c r="A360" i="20"/>
  <c r="A373" i="20"/>
  <c r="A381" i="20"/>
  <c r="A390" i="20"/>
  <c r="A397" i="20"/>
  <c r="A404" i="20"/>
  <c r="A412" i="20"/>
  <c r="A419" i="20"/>
  <c r="A427" i="20"/>
  <c r="A435" i="20"/>
  <c r="A442" i="20"/>
  <c r="A453" i="20"/>
  <c r="A462" i="20"/>
  <c r="A471" i="20"/>
  <c r="A480" i="20"/>
  <c r="A488" i="20"/>
  <c r="A499" i="20"/>
  <c r="A508" i="20"/>
  <c r="A514" i="20"/>
  <c r="A521" i="20"/>
  <c r="A529" i="20"/>
  <c r="A547" i="20"/>
  <c r="A559" i="20"/>
  <c r="A572" i="20"/>
  <c r="A581" i="20"/>
  <c r="A592" i="20"/>
  <c r="A600" i="20"/>
  <c r="A608" i="20"/>
  <c r="A619" i="20"/>
  <c r="A624" i="20"/>
  <c r="A636" i="20"/>
  <c r="A647" i="20"/>
  <c r="A655" i="20"/>
  <c r="A238" i="20"/>
  <c r="A212" i="20"/>
  <c r="A201" i="20"/>
  <c r="A185" i="20"/>
  <c r="A172" i="20"/>
  <c r="A161" i="20"/>
  <c r="A153" i="20"/>
  <c r="A144" i="20"/>
  <c r="A129" i="20"/>
  <c r="A115" i="20"/>
  <c r="A103" i="20"/>
  <c r="A90" i="20"/>
  <c r="A81" i="20"/>
  <c r="A69" i="20"/>
  <c r="A56" i="20"/>
  <c r="A45" i="20"/>
  <c r="A32" i="20"/>
  <c r="A17" i="20"/>
  <c r="Q388" i="1"/>
  <c r="B18" i="45" l="1" a="1"/>
  <c r="AJ674" i="3"/>
  <c r="AJ675" i="3" s="1"/>
  <c r="AJ679" i="3" s="1"/>
  <c r="AJ680" i="3" s="1"/>
  <c r="I37" i="44" a="1"/>
  <c r="I36" i="44" a="1"/>
  <c r="I35" i="44" a="1"/>
  <c r="I34" i="44" a="1"/>
  <c r="I33" i="44" a="1"/>
  <c r="I82" i="44" a="1"/>
  <c r="I81" i="44" a="1"/>
  <c r="I80" i="44" a="1"/>
  <c r="I79" i="44" a="1"/>
  <c r="I78" i="44" a="1"/>
  <c r="I77" i="44" a="1"/>
  <c r="I76" i="44" a="1"/>
  <c r="I75" i="44" a="1"/>
  <c r="I74" i="44" a="1"/>
  <c r="I73" i="44" a="1"/>
  <c r="I72" i="44" a="1"/>
  <c r="I71" i="44" a="1"/>
  <c r="I70" i="44" a="1"/>
  <c r="I69" i="44" a="1"/>
  <c r="I68" i="44" a="1"/>
  <c r="I67" i="44" a="1"/>
  <c r="I66" i="44" a="1"/>
  <c r="I65" i="44" a="1"/>
  <c r="I64" i="44" a="1"/>
  <c r="I63" i="44" a="1"/>
  <c r="I62" i="44" a="1"/>
  <c r="I61" i="44" a="1"/>
  <c r="I60" i="44" a="1"/>
  <c r="I59" i="44" a="1"/>
  <c r="I58" i="44" a="1"/>
  <c r="I57" i="44" a="1"/>
  <c r="I56" i="44" a="1"/>
  <c r="I55" i="44" a="1"/>
  <c r="I54" i="44" a="1"/>
  <c r="I53" i="44" a="1"/>
  <c r="I52" i="44" a="1"/>
  <c r="I51" i="44" a="1"/>
  <c r="I50" i="44" a="1"/>
  <c r="I49" i="44" a="1"/>
  <c r="I48" i="44" a="1"/>
  <c r="I47" i="44" a="1"/>
  <c r="I46" i="44" a="1"/>
  <c r="I45" i="44" a="1"/>
  <c r="I44" i="44" a="1"/>
  <c r="I43" i="44" a="1"/>
  <c r="I42" i="44" a="1"/>
  <c r="I41" i="44" a="1"/>
  <c r="I40" i="44" a="1"/>
  <c r="I39" i="44" a="1"/>
  <c r="I38" i="44" a="1"/>
  <c r="E36" i="37"/>
  <c r="E37" i="37"/>
  <c r="F42" i="37"/>
  <c r="T170" i="21" s="1"/>
  <c r="F43" i="37"/>
  <c r="T54" i="21" s="1"/>
  <c r="F44" i="37"/>
  <c r="F45" i="37"/>
  <c r="F46" i="37"/>
  <c r="F47" i="37"/>
  <c r="F48" i="37"/>
  <c r="F49" i="37"/>
  <c r="F50" i="37"/>
  <c r="F51" i="37"/>
  <c r="A230" i="20"/>
  <c r="A664" i="20"/>
  <c r="A3" i="20"/>
  <c r="A244" i="20"/>
  <c r="A251" i="20"/>
  <c r="A258" i="20"/>
  <c r="A266" i="20"/>
  <c r="A273" i="20"/>
  <c r="A281" i="20"/>
  <c r="A289" i="20"/>
  <c r="A296" i="20"/>
  <c r="A312" i="20"/>
  <c r="A328" i="20"/>
  <c r="A337" i="20"/>
  <c r="A345" i="20"/>
  <c r="A353" i="20"/>
  <c r="A361" i="20"/>
  <c r="A374" i="20"/>
  <c r="A382" i="20"/>
  <c r="A391" i="20"/>
  <c r="A398" i="20"/>
  <c r="A405" i="20"/>
  <c r="A413" i="20"/>
  <c r="A420" i="20"/>
  <c r="A428" i="20"/>
  <c r="A436" i="20"/>
  <c r="A443" i="20"/>
  <c r="A454" i="20"/>
  <c r="A463" i="20"/>
  <c r="A472" i="20"/>
  <c r="A481" i="20"/>
  <c r="A489" i="20"/>
  <c r="A500" i="20"/>
  <c r="A509" i="20"/>
  <c r="A515" i="20"/>
  <c r="A522" i="20"/>
  <c r="A530" i="20"/>
  <c r="A548" i="20"/>
  <c r="A560" i="20"/>
  <c r="A573" i="20"/>
  <c r="A582" i="20"/>
  <c r="A593" i="20"/>
  <c r="A601" i="20"/>
  <c r="A609" i="20"/>
  <c r="A620" i="20"/>
  <c r="A625" i="20"/>
  <c r="A637" i="20"/>
  <c r="A648" i="20"/>
  <c r="A657" i="20"/>
  <c r="A656" i="20"/>
  <c r="A18" i="20"/>
  <c r="A33" i="20"/>
  <c r="A46" i="20"/>
  <c r="A57" i="20"/>
  <c r="A70" i="20"/>
  <c r="A82" i="20"/>
  <c r="A91" i="20"/>
  <c r="A104" i="20"/>
  <c r="A116" i="20"/>
  <c r="A130" i="20"/>
  <c r="A145" i="20"/>
  <c r="A154" i="20"/>
  <c r="A162" i="20"/>
  <c r="A173" i="20"/>
  <c r="A186" i="20"/>
  <c r="A202" i="20"/>
  <c r="A213" i="20"/>
  <c r="A239" i="20"/>
  <c r="T191" i="21" l="1"/>
  <c r="T149" i="21"/>
  <c r="T179" i="21"/>
  <c r="T159" i="21"/>
  <c r="E38" i="37"/>
  <c r="A232" i="20"/>
  <c r="A231" i="20"/>
  <c r="T75" i="21"/>
  <c r="T136" i="21"/>
  <c r="T3" i="21"/>
  <c r="T83" i="21"/>
  <c r="T28" i="21"/>
  <c r="T97" i="21"/>
  <c r="T43" i="21"/>
  <c r="T63" i="21"/>
  <c r="T126" i="21"/>
  <c r="T111" i="21"/>
  <c r="A4" i="20"/>
  <c r="A245" i="20"/>
  <c r="A252" i="20"/>
  <c r="A259" i="20"/>
  <c r="A267" i="20"/>
  <c r="A274" i="20"/>
  <c r="A282" i="20"/>
  <c r="A290" i="20"/>
  <c r="A297" i="20"/>
  <c r="A313" i="20"/>
  <c r="A329" i="20"/>
  <c r="A338" i="20"/>
  <c r="A346" i="20"/>
  <c r="A354" i="20"/>
  <c r="A362" i="20"/>
  <c r="A375" i="20"/>
  <c r="A383" i="20"/>
  <c r="A392" i="20"/>
  <c r="A399" i="20"/>
  <c r="A406" i="20"/>
  <c r="A414" i="20"/>
  <c r="A421" i="20"/>
  <c r="A429" i="20"/>
  <c r="A437" i="20"/>
  <c r="A444" i="20"/>
  <c r="A455" i="20"/>
  <c r="A464" i="20"/>
  <c r="A473" i="20"/>
  <c r="A482" i="20"/>
  <c r="A490" i="20"/>
  <c r="A501" i="20"/>
  <c r="A510" i="20"/>
  <c r="A516" i="20"/>
  <c r="A523" i="20"/>
  <c r="A531" i="20"/>
  <c r="A549" i="20"/>
  <c r="A561" i="20"/>
  <c r="A574" i="20"/>
  <c r="A583" i="20"/>
  <c r="A594" i="20"/>
  <c r="A602" i="20"/>
  <c r="A610" i="20"/>
  <c r="A621" i="20"/>
  <c r="A626" i="20"/>
  <c r="A638" i="20"/>
  <c r="A649" i="20"/>
  <c r="A5" i="20"/>
  <c r="A214" i="20"/>
  <c r="A203" i="20"/>
  <c r="A187" i="20"/>
  <c r="A174" i="20"/>
  <c r="A163" i="20"/>
  <c r="A155" i="20"/>
  <c r="A146" i="20"/>
  <c r="A131" i="20"/>
  <c r="A117" i="20"/>
  <c r="A105" i="20"/>
  <c r="A92" i="20"/>
  <c r="A83" i="20"/>
  <c r="A71" i="20"/>
  <c r="A58" i="20"/>
  <c r="A47" i="20"/>
  <c r="A34" i="20"/>
  <c r="A19" i="20"/>
  <c r="G3" i="44" l="1"/>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G60" i="44"/>
  <c r="G61" i="44"/>
  <c r="G62" i="44"/>
  <c r="G63" i="44"/>
  <c r="G64" i="44"/>
  <c r="G65" i="44"/>
  <c r="G66" i="44"/>
  <c r="G67" i="44"/>
  <c r="G68" i="44"/>
  <c r="G69" i="44"/>
  <c r="G70" i="44"/>
  <c r="G71" i="44"/>
  <c r="G72" i="44"/>
  <c r="G73" i="44"/>
  <c r="G74" i="44"/>
  <c r="G75" i="44"/>
  <c r="G76" i="44"/>
  <c r="G77" i="44"/>
  <c r="G78" i="44"/>
  <c r="G79" i="44"/>
  <c r="G80" i="44"/>
  <c r="G81" i="44"/>
  <c r="G82" i="44"/>
  <c r="A233" i="20"/>
  <c r="A246" i="20"/>
  <c r="A253" i="20"/>
  <c r="A260" i="20"/>
  <c r="A268" i="20"/>
  <c r="A275" i="20"/>
  <c r="A283" i="20"/>
  <c r="A291" i="20"/>
  <c r="A298" i="20"/>
  <c r="A314" i="20"/>
  <c r="A330" i="20"/>
  <c r="A339" i="20"/>
  <c r="A347" i="20"/>
  <c r="A355" i="20"/>
  <c r="A363" i="20"/>
  <c r="A376" i="20"/>
  <c r="A384" i="20"/>
  <c r="A393" i="20"/>
  <c r="A400" i="20"/>
  <c r="A407" i="20"/>
  <c r="A415" i="20"/>
  <c r="A422" i="20"/>
  <c r="A430" i="20"/>
  <c r="A438" i="20"/>
  <c r="A445" i="20"/>
  <c r="A456" i="20"/>
  <c r="A465" i="20"/>
  <c r="A474" i="20"/>
  <c r="A483" i="20"/>
  <c r="A491" i="20"/>
  <c r="A502" i="20"/>
  <c r="A511" i="20"/>
  <c r="A517" i="20"/>
  <c r="A524" i="20"/>
  <c r="A532" i="20"/>
  <c r="A550" i="20"/>
  <c r="A562" i="20"/>
  <c r="A575" i="20"/>
  <c r="A584" i="20"/>
  <c r="A595" i="20"/>
  <c r="A603" i="20"/>
  <c r="A611" i="20"/>
  <c r="A623" i="20"/>
  <c r="A622" i="20"/>
  <c r="A627" i="20"/>
  <c r="A639" i="20"/>
  <c r="A650" i="20"/>
  <c r="A20" i="20"/>
  <c r="A35" i="20"/>
  <c r="A48" i="20"/>
  <c r="A59" i="20"/>
  <c r="A72" i="20"/>
  <c r="A84" i="20"/>
  <c r="A93" i="20"/>
  <c r="A106" i="20"/>
  <c r="A118" i="20"/>
  <c r="A132" i="20"/>
  <c r="A147" i="20"/>
  <c r="A156" i="20"/>
  <c r="A164" i="20"/>
  <c r="A175" i="20"/>
  <c r="A188" i="20"/>
  <c r="A204" i="20"/>
  <c r="A215" i="20"/>
  <c r="A242" i="20"/>
  <c r="A241" i="20"/>
  <c r="A6" i="20"/>
  <c r="A247" i="20" l="1"/>
  <c r="A254" i="20"/>
  <c r="A261" i="20"/>
  <c r="A269" i="20"/>
  <c r="A276" i="20"/>
  <c r="A284" i="20"/>
  <c r="A292" i="20"/>
  <c r="A299" i="20"/>
  <c r="A315" i="20"/>
  <c r="A331" i="20"/>
  <c r="A340" i="20"/>
  <c r="A348" i="20"/>
  <c r="A356" i="20"/>
  <c r="A364" i="20"/>
  <c r="A377" i="20"/>
  <c r="A385" i="20"/>
  <c r="A394" i="20"/>
  <c r="A401" i="20"/>
  <c r="A408" i="20"/>
  <c r="A416" i="20"/>
  <c r="A423" i="20"/>
  <c r="A431" i="20"/>
  <c r="A439" i="20"/>
  <c r="A446" i="20"/>
  <c r="A457" i="20"/>
  <c r="A466" i="20"/>
  <c r="A475" i="20"/>
  <c r="A484" i="20"/>
  <c r="A492" i="20"/>
  <c r="A503" i="20"/>
  <c r="A513" i="20"/>
  <c r="A512" i="20"/>
  <c r="A518" i="20"/>
  <c r="A525" i="20"/>
  <c r="A533" i="20"/>
  <c r="A551" i="20"/>
  <c r="A563" i="20"/>
  <c r="A576" i="20"/>
  <c r="A585" i="20"/>
  <c r="A596" i="20"/>
  <c r="A604" i="20"/>
  <c r="A612" i="20"/>
  <c r="A628" i="20"/>
  <c r="A640" i="20"/>
  <c r="A651" i="20"/>
  <c r="A7" i="20"/>
  <c r="A216" i="20"/>
  <c r="A205" i="20"/>
  <c r="A189" i="20"/>
  <c r="A176" i="20"/>
  <c r="A165" i="20"/>
  <c r="A157" i="20"/>
  <c r="A148" i="20"/>
  <c r="A133" i="20"/>
  <c r="A119" i="20"/>
  <c r="A107" i="20"/>
  <c r="A94" i="20"/>
  <c r="A85" i="20"/>
  <c r="A73" i="20"/>
  <c r="A60" i="20"/>
  <c r="A49" i="20"/>
  <c r="A36" i="20"/>
  <c r="A21" i="20"/>
  <c r="A235" i="20" l="1"/>
  <c r="A234" i="20"/>
  <c r="A249" i="20"/>
  <c r="A248" i="20"/>
  <c r="A256" i="20"/>
  <c r="A255" i="20"/>
  <c r="A262" i="20"/>
  <c r="A271" i="20"/>
  <c r="A270" i="20"/>
  <c r="A285" i="20"/>
  <c r="A294" i="20"/>
  <c r="A293" i="20"/>
  <c r="A300" i="20"/>
  <c r="A316" i="20"/>
  <c r="A332" i="20"/>
  <c r="A341" i="20"/>
  <c r="A349" i="20"/>
  <c r="A357" i="20"/>
  <c r="A365" i="20"/>
  <c r="A378" i="20"/>
  <c r="A387" i="20"/>
  <c r="A386" i="20"/>
  <c r="A396" i="20"/>
  <c r="A395" i="20"/>
  <c r="A403" i="20"/>
  <c r="A402" i="20"/>
  <c r="A409" i="20"/>
  <c r="A418" i="20"/>
  <c r="A417" i="20"/>
  <c r="A424" i="20"/>
  <c r="A432" i="20"/>
  <c r="A441" i="20"/>
  <c r="A440" i="20"/>
  <c r="A447" i="20"/>
  <c r="A458" i="20"/>
  <c r="A467" i="20"/>
  <c r="A476" i="20"/>
  <c r="A485" i="20"/>
  <c r="A493" i="20"/>
  <c r="A504" i="20"/>
  <c r="A520" i="20"/>
  <c r="A519" i="20"/>
  <c r="A526" i="20"/>
  <c r="A534" i="20"/>
  <c r="A552" i="20"/>
  <c r="A564" i="20"/>
  <c r="A577" i="20"/>
  <c r="A586" i="20"/>
  <c r="A597" i="20"/>
  <c r="A605" i="20"/>
  <c r="A613" i="20"/>
  <c r="A629" i="20"/>
  <c r="A641" i="20"/>
  <c r="A652" i="20"/>
  <c r="A22" i="20"/>
  <c r="A37" i="20"/>
  <c r="A50" i="20"/>
  <c r="A61" i="20"/>
  <c r="A74" i="20"/>
  <c r="A86" i="20"/>
  <c r="A95" i="20"/>
  <c r="A108" i="20"/>
  <c r="A120" i="20"/>
  <c r="A134" i="20"/>
  <c r="A149" i="20"/>
  <c r="A158" i="20"/>
  <c r="A166" i="20"/>
  <c r="A177" i="20"/>
  <c r="A190" i="20"/>
  <c r="A206" i="20"/>
  <c r="A217" i="20"/>
  <c r="A8" i="20"/>
  <c r="J532" i="3" l="1"/>
  <c r="AH532" i="3" s="1"/>
  <c r="AI532" i="3" s="1"/>
  <c r="J320" i="3"/>
  <c r="AH320" i="3" s="1"/>
  <c r="AI320" i="3" s="1"/>
  <c r="J212" i="3"/>
  <c r="AH212" i="3" s="1"/>
  <c r="AI212" i="3" s="1"/>
  <c r="J553" i="3"/>
  <c r="AH553" i="3" s="1"/>
  <c r="AI553" i="3" s="1"/>
  <c r="J290" i="3"/>
  <c r="AH290" i="3" s="1"/>
  <c r="AI290" i="3" s="1"/>
  <c r="J53" i="3"/>
  <c r="AH53" i="3" s="1"/>
  <c r="AI53" i="3" s="1"/>
  <c r="J376" i="3"/>
  <c r="AH376" i="3" s="1"/>
  <c r="AI376" i="3" s="1"/>
  <c r="J254" i="3"/>
  <c r="AH254" i="3" s="1"/>
  <c r="AI254" i="3" s="1"/>
  <c r="J117" i="3"/>
  <c r="AH117" i="3" s="1"/>
  <c r="AI117" i="3" s="1"/>
  <c r="J680" i="3"/>
  <c r="AH680" i="3" s="1"/>
  <c r="AI680" i="3" s="1"/>
  <c r="J343" i="3"/>
  <c r="AH343" i="3" s="1"/>
  <c r="AI343" i="3" s="1"/>
  <c r="J761" i="3"/>
  <c r="AH761" i="3" s="1"/>
  <c r="AI761" i="3" s="1"/>
  <c r="J483" i="3"/>
  <c r="AH483" i="3" s="1"/>
  <c r="AI483" i="3" s="1"/>
  <c r="J707" i="3"/>
  <c r="AH707" i="3" s="1"/>
  <c r="AI707" i="3" s="1"/>
  <c r="J738" i="3"/>
  <c r="AH738" i="3" s="1"/>
  <c r="AI738" i="3" s="1"/>
  <c r="J86" i="3"/>
  <c r="AH86" i="3" s="1"/>
  <c r="AI86" i="3" s="1"/>
  <c r="J116" i="3"/>
  <c r="AH116" i="3" s="1"/>
  <c r="AI116" i="3" s="1"/>
  <c r="J289" i="3"/>
  <c r="AH289" i="3" s="1"/>
  <c r="AI289" i="3" s="1"/>
  <c r="J440" i="3"/>
  <c r="AH440" i="3" s="1"/>
  <c r="AI440" i="3" s="1"/>
  <c r="J412" i="3"/>
  <c r="AH412" i="3" s="1"/>
  <c r="AI412" i="3" s="1"/>
  <c r="J145" i="3"/>
  <c r="AH145" i="3" s="1"/>
  <c r="AI145" i="3" s="1"/>
  <c r="J502" i="3"/>
  <c r="AH502" i="3" s="1"/>
  <c r="AI502" i="3" s="1"/>
  <c r="J679" i="3"/>
  <c r="AH679" i="3" s="1"/>
  <c r="AI679" i="3" s="1"/>
  <c r="J411" i="3"/>
  <c r="AH411" i="3" s="1"/>
  <c r="AI411" i="3" s="1"/>
  <c r="J708" i="3"/>
  <c r="AH708" i="3" s="1"/>
  <c r="AI708" i="3" s="1"/>
  <c r="A236" i="20"/>
  <c r="A264" i="20"/>
  <c r="A263" i="20"/>
  <c r="A279" i="20"/>
  <c r="A278" i="20"/>
  <c r="A287" i="20"/>
  <c r="A286" i="20"/>
  <c r="A301" i="20"/>
  <c r="A317" i="20"/>
  <c r="A333" i="20"/>
  <c r="A343" i="20"/>
  <c r="A342" i="20"/>
  <c r="A351" i="20"/>
  <c r="A350" i="20"/>
  <c r="A359" i="20"/>
  <c r="A358" i="20"/>
  <c r="A366" i="20"/>
  <c r="A380" i="20"/>
  <c r="A379" i="20"/>
  <c r="A411" i="20"/>
  <c r="A410" i="20"/>
  <c r="A426" i="20"/>
  <c r="A425" i="20"/>
  <c r="A434" i="20"/>
  <c r="A433" i="20"/>
  <c r="A448" i="20"/>
  <c r="A459" i="20"/>
  <c r="A468" i="20"/>
  <c r="A477" i="20"/>
  <c r="A487" i="20"/>
  <c r="A486" i="20"/>
  <c r="A494" i="20"/>
  <c r="A505" i="20"/>
  <c r="A528" i="20"/>
  <c r="A527" i="20"/>
  <c r="A535" i="20"/>
  <c r="A553" i="20"/>
  <c r="A565" i="20"/>
  <c r="A578" i="20"/>
  <c r="A587" i="20"/>
  <c r="A599" i="20"/>
  <c r="A598" i="20"/>
  <c r="A607" i="20"/>
  <c r="A606" i="20"/>
  <c r="A614" i="20"/>
  <c r="A630" i="20"/>
  <c r="A642" i="20"/>
  <c r="A654" i="20"/>
  <c r="A653" i="20"/>
  <c r="A9" i="20"/>
  <c r="A218" i="20"/>
  <c r="A207" i="20"/>
  <c r="A191" i="20"/>
  <c r="A178" i="20"/>
  <c r="A167" i="20"/>
  <c r="A160" i="20"/>
  <c r="A159" i="20"/>
  <c r="A150" i="20"/>
  <c r="A135" i="20"/>
  <c r="A121" i="20"/>
  <c r="A109" i="20"/>
  <c r="A96" i="20"/>
  <c r="A87" i="20"/>
  <c r="A75" i="20"/>
  <c r="A62" i="20"/>
  <c r="A51" i="20"/>
  <c r="A38" i="20"/>
  <c r="A23" i="20"/>
  <c r="J319" i="3" l="1"/>
  <c r="AH319" i="3" s="1"/>
  <c r="AI319" i="3" s="1"/>
  <c r="J531" i="3"/>
  <c r="AH531" i="3" s="1"/>
  <c r="AI531" i="3" s="1"/>
  <c r="J501" i="3"/>
  <c r="AH501" i="3" s="1"/>
  <c r="AI501" i="3" s="1"/>
  <c r="A302" i="20"/>
  <c r="A318" i="20"/>
  <c r="A335" i="20"/>
  <c r="A334" i="20"/>
  <c r="A367" i="20"/>
  <c r="A449" i="20"/>
  <c r="A461" i="20"/>
  <c r="A460" i="20"/>
  <c r="A470" i="20"/>
  <c r="A469" i="20"/>
  <c r="A479" i="20"/>
  <c r="A478" i="20"/>
  <c r="A495" i="20"/>
  <c r="A507" i="20"/>
  <c r="A506" i="20"/>
  <c r="A536" i="20"/>
  <c r="A554" i="20"/>
  <c r="A566" i="20"/>
  <c r="A580" i="20"/>
  <c r="A579" i="20"/>
  <c r="A588" i="20"/>
  <c r="A615" i="20"/>
  <c r="A631" i="20"/>
  <c r="A643" i="20"/>
  <c r="A24" i="20"/>
  <c r="A39" i="20"/>
  <c r="A52" i="20"/>
  <c r="A63" i="20"/>
  <c r="A76" i="20"/>
  <c r="A89" i="20"/>
  <c r="A88" i="20"/>
  <c r="A97" i="20"/>
  <c r="A110" i="20"/>
  <c r="A122" i="20"/>
  <c r="A136" i="20"/>
  <c r="A152" i="20"/>
  <c r="A151" i="20"/>
  <c r="A168" i="20"/>
  <c r="A179" i="20"/>
  <c r="A192" i="20"/>
  <c r="A208" i="20"/>
  <c r="A219" i="20"/>
  <c r="A10" i="20"/>
  <c r="J628" i="3" l="1"/>
  <c r="AH628" i="3" s="1"/>
  <c r="AI628" i="3" s="1"/>
  <c r="A237" i="20"/>
  <c r="A303" i="20"/>
  <c r="A319" i="20"/>
  <c r="A368" i="20"/>
  <c r="A450" i="20"/>
  <c r="A496" i="20"/>
  <c r="A537" i="20"/>
  <c r="A555" i="20"/>
  <c r="A567" i="20"/>
  <c r="A589" i="20"/>
  <c r="A616" i="20"/>
  <c r="A632" i="20"/>
  <c r="A644" i="20"/>
  <c r="A11" i="20"/>
  <c r="A220" i="20"/>
  <c r="A209" i="20"/>
  <c r="A193" i="20"/>
  <c r="A180" i="20"/>
  <c r="A169" i="20"/>
  <c r="A137" i="20"/>
  <c r="A123" i="20"/>
  <c r="A111" i="20"/>
  <c r="A98" i="20"/>
  <c r="A77" i="20"/>
  <c r="A64" i="20"/>
  <c r="A53" i="20"/>
  <c r="A40" i="20"/>
  <c r="A25" i="20"/>
  <c r="J482" i="3" l="1"/>
  <c r="AH482" i="3" s="1"/>
  <c r="AI482" i="3" s="1"/>
  <c r="J52" i="3"/>
  <c r="AH52" i="3" s="1"/>
  <c r="AI52" i="3" s="1"/>
  <c r="J760" i="3"/>
  <c r="AH760" i="3" s="1"/>
  <c r="AI760" i="3" s="1"/>
  <c r="J85" i="3"/>
  <c r="AH85" i="3" s="1"/>
  <c r="AI85" i="3" s="1"/>
  <c r="J375" i="3"/>
  <c r="AH375" i="3" s="1"/>
  <c r="AI375" i="3" s="1"/>
  <c r="J737" i="3"/>
  <c r="AH737" i="3" s="1"/>
  <c r="AI737" i="3" s="1"/>
  <c r="J439" i="3"/>
  <c r="AH439" i="3" s="1"/>
  <c r="AI439" i="3" s="1"/>
  <c r="J552" i="3"/>
  <c r="AH552" i="3" s="1"/>
  <c r="AI552" i="3" s="1"/>
  <c r="J342" i="3"/>
  <c r="AH342" i="3" s="1"/>
  <c r="AI342" i="3" s="1"/>
  <c r="J144" i="3"/>
  <c r="AH144" i="3" s="1"/>
  <c r="AI144" i="3" s="1"/>
  <c r="J253" i="3"/>
  <c r="AH253" i="3" s="1"/>
  <c r="AI253" i="3" s="1"/>
  <c r="J211" i="3"/>
  <c r="AH211" i="3" s="1"/>
  <c r="AI211" i="3" s="1"/>
  <c r="J629" i="3"/>
  <c r="AH629" i="3" s="1"/>
  <c r="AI629" i="3" s="1"/>
  <c r="A304" i="20"/>
  <c r="A320" i="20"/>
  <c r="A369" i="20"/>
  <c r="A452" i="20"/>
  <c r="A451" i="20"/>
  <c r="A498" i="20"/>
  <c r="A497" i="20"/>
  <c r="A538" i="20"/>
  <c r="A556" i="20"/>
  <c r="A568" i="20"/>
  <c r="A591" i="20"/>
  <c r="A590" i="20"/>
  <c r="A618" i="20"/>
  <c r="A617" i="20"/>
  <c r="A633" i="20"/>
  <c r="A646" i="20"/>
  <c r="A645" i="20"/>
  <c r="A26" i="20"/>
  <c r="A55" i="20"/>
  <c r="A54" i="20"/>
  <c r="A65" i="20"/>
  <c r="A78" i="20"/>
  <c r="A99" i="20"/>
  <c r="A112" i="20"/>
  <c r="A124" i="20"/>
  <c r="A138" i="20"/>
  <c r="A171" i="20"/>
  <c r="A170" i="20"/>
  <c r="A181" i="20"/>
  <c r="A194" i="20"/>
  <c r="A211" i="20"/>
  <c r="A210" i="20"/>
  <c r="A221" i="20"/>
  <c r="A12" i="20"/>
  <c r="A305" i="20" l="1"/>
  <c r="A321" i="20"/>
  <c r="A370" i="20"/>
  <c r="A539" i="20"/>
  <c r="A558" i="20"/>
  <c r="A557" i="20"/>
  <c r="A569" i="20"/>
  <c r="A635" i="20"/>
  <c r="A634" i="20"/>
  <c r="A13" i="20"/>
  <c r="A222" i="20"/>
  <c r="A195" i="20"/>
  <c r="A182" i="20"/>
  <c r="A139" i="20"/>
  <c r="A125" i="20"/>
  <c r="A114" i="20"/>
  <c r="A113" i="20"/>
  <c r="A100" i="20"/>
  <c r="A80" i="20"/>
  <c r="A79" i="20"/>
  <c r="A66" i="20"/>
  <c r="A42" i="20"/>
  <c r="A27" i="20"/>
  <c r="A306" i="20" l="1"/>
  <c r="A322" i="20"/>
  <c r="A372" i="20"/>
  <c r="A371" i="20"/>
  <c r="A540" i="20"/>
  <c r="A571" i="20"/>
  <c r="A570" i="20"/>
  <c r="A28" i="20"/>
  <c r="A44" i="20"/>
  <c r="A43" i="20"/>
  <c r="A68" i="20"/>
  <c r="A67" i="20"/>
  <c r="A102" i="20"/>
  <c r="A101" i="20"/>
  <c r="A126" i="20"/>
  <c r="A140" i="20"/>
  <c r="A184" i="20"/>
  <c r="A183" i="20"/>
  <c r="A196" i="20"/>
  <c r="A223" i="20"/>
  <c r="A14" i="20"/>
  <c r="H18" i="44" l="1" a="1"/>
  <c r="H3" i="44" a="1"/>
  <c r="H9" i="44" a="1"/>
  <c r="H4" i="44" a="1"/>
  <c r="I31" i="44" a="1"/>
  <c r="H17" i="44" a="1"/>
  <c r="H8" i="44" a="1"/>
  <c r="H10" i="44" a="1"/>
  <c r="H29" i="44" a="1"/>
  <c r="H5" i="44" a="1"/>
  <c r="I11" i="44" a="1"/>
  <c r="H15" i="44" a="1"/>
  <c r="H14" i="44" a="1"/>
  <c r="H21" i="44" a="1"/>
  <c r="I16" i="44" a="1"/>
  <c r="H32" i="44" a="1"/>
  <c r="H19" i="44" a="1"/>
  <c r="H25" i="44" a="1"/>
  <c r="H7" i="44" a="1"/>
  <c r="H16" i="44" a="1"/>
  <c r="H24" i="44" a="1"/>
  <c r="I25" i="44" a="1"/>
  <c r="H27" i="44" a="1"/>
  <c r="A307" i="20"/>
  <c r="A323" i="20"/>
  <c r="A541" i="20"/>
  <c r="A15" i="20"/>
  <c r="A224" i="20"/>
  <c r="A197" i="20"/>
  <c r="A141" i="20"/>
  <c r="A128" i="20"/>
  <c r="A127" i="20"/>
  <c r="A29" i="20"/>
  <c r="H30" i="44" l="1" a="1"/>
  <c r="H13" i="44" a="1"/>
  <c r="H11" i="44" a="1"/>
  <c r="H23" i="44" a="1"/>
  <c r="I5" i="44" a="1"/>
  <c r="I12" i="44" a="1"/>
  <c r="H12" i="44" a="1"/>
  <c r="I4" i="44" a="1"/>
  <c r="I7" i="44" a="1"/>
  <c r="H6" i="44" a="1"/>
  <c r="I22" i="44" a="1"/>
  <c r="I24" i="44" a="1"/>
  <c r="H31" i="44" a="1"/>
  <c r="I23" i="44" a="1"/>
  <c r="I19" i="44" a="1"/>
  <c r="I3" i="44" a="1"/>
  <c r="I8" i="44" a="1"/>
  <c r="H20" i="44" a="1"/>
  <c r="I21" i="44" a="1"/>
  <c r="I18" i="44" a="1"/>
  <c r="I9" i="44" a="1"/>
  <c r="I20" i="44" a="1"/>
  <c r="I17" i="44" a="1"/>
  <c r="I6" i="44" a="1"/>
  <c r="I26" i="44" a="1"/>
  <c r="I32" i="44" a="1"/>
  <c r="I27" i="44" a="1"/>
  <c r="I15" i="44" a="1"/>
  <c r="H26" i="44" a="1"/>
  <c r="I29" i="44" a="1"/>
  <c r="I28" i="44" a="1"/>
  <c r="I13" i="44" a="1"/>
  <c r="H22" i="44" a="1"/>
  <c r="I10" i="44" a="1"/>
  <c r="I30" i="44" a="1"/>
  <c r="I14" i="44" a="1"/>
  <c r="A16" i="20"/>
  <c r="A308" i="20"/>
  <c r="A324" i="20"/>
  <c r="A542" i="20"/>
  <c r="A30" i="20"/>
  <c r="A142" i="20"/>
  <c r="A198" i="20"/>
  <c r="A225" i="20"/>
  <c r="E5" i="19" l="1"/>
  <c r="C40" i="19"/>
  <c r="C4" i="19"/>
  <c r="B84" i="19"/>
  <c r="C5" i="19"/>
  <c r="E40" i="19"/>
  <c r="C84" i="19"/>
  <c r="E84" i="19"/>
  <c r="E4" i="19"/>
  <c r="B4" i="19"/>
  <c r="B5" i="19"/>
  <c r="B40" i="19"/>
  <c r="A31" i="20"/>
  <c r="A310" i="20"/>
  <c r="A309" i="20"/>
  <c r="A326" i="20"/>
  <c r="A325" i="20"/>
  <c r="A543" i="20"/>
  <c r="A226" i="20"/>
  <c r="A199" i="20"/>
  <c r="A143" i="20"/>
  <c r="D4" i="19" l="1"/>
  <c r="D5" i="19"/>
  <c r="E42" i="44" s="1"/>
  <c r="D40" i="19"/>
  <c r="D84" i="19"/>
  <c r="A544" i="20"/>
  <c r="A200" i="20"/>
  <c r="A227" i="20"/>
  <c r="E44" i="44" l="1"/>
  <c r="E4" i="44"/>
  <c r="E5" i="44"/>
  <c r="E40" i="44"/>
  <c r="E80" i="44"/>
  <c r="A545" i="20"/>
  <c r="A228" i="20"/>
  <c r="E21" i="19"/>
  <c r="E20" i="19"/>
  <c r="E19" i="19"/>
  <c r="E18" i="19"/>
  <c r="E17" i="19"/>
  <c r="E67" i="19"/>
  <c r="E56" i="19"/>
  <c r="E3" i="19"/>
  <c r="E8" i="19"/>
  <c r="E54" i="19"/>
  <c r="E68" i="19"/>
  <c r="E80" i="19"/>
  <c r="E29" i="19"/>
  <c r="E64" i="19"/>
  <c r="E42" i="19"/>
  <c r="E7" i="19"/>
  <c r="E62" i="19"/>
  <c r="E50" i="19"/>
  <c r="E10" i="19"/>
  <c r="E11" i="19"/>
  <c r="E12" i="19"/>
  <c r="E14" i="19"/>
  <c r="E45" i="19"/>
  <c r="E16" i="19"/>
  <c r="E26" i="19"/>
  <c r="E83" i="19"/>
  <c r="E39" i="19"/>
  <c r="E6" i="19"/>
  <c r="E36" i="19"/>
  <c r="E66" i="19"/>
  <c r="E13" i="19"/>
  <c r="E9" i="19"/>
  <c r="E57" i="19"/>
  <c r="E60" i="19"/>
  <c r="E33" i="19"/>
  <c r="E65" i="19"/>
  <c r="E59" i="19"/>
  <c r="E38" i="19"/>
  <c r="E27" i="19"/>
  <c r="E23" i="19"/>
  <c r="E32" i="19"/>
  <c r="E37" i="19"/>
  <c r="E70" i="19"/>
  <c r="E46" i="19"/>
  <c r="E79" i="19"/>
  <c r="E48" i="19"/>
  <c r="E81" i="19"/>
  <c r="E82" i="19"/>
  <c r="E76" i="19"/>
  <c r="E49" i="19"/>
  <c r="E71" i="19"/>
  <c r="E74" i="19"/>
  <c r="E51" i="19"/>
  <c r="E47" i="19"/>
  <c r="E63" i="19"/>
  <c r="E25" i="19"/>
  <c r="E30" i="19"/>
  <c r="E44" i="19"/>
  <c r="E52" i="19"/>
  <c r="E55" i="19"/>
  <c r="E43" i="19"/>
  <c r="E73" i="19"/>
  <c r="E61" i="19"/>
  <c r="E72" i="19"/>
  <c r="E75" i="19"/>
  <c r="E77" i="19"/>
  <c r="E58" i="19"/>
  <c r="E78" i="19"/>
  <c r="E69" i="19"/>
  <c r="E53" i="19"/>
  <c r="B41" i="19"/>
  <c r="C41" i="19"/>
  <c r="E41" i="19"/>
  <c r="B31" i="19"/>
  <c r="C31" i="19"/>
  <c r="E31" i="19"/>
  <c r="B35" i="19"/>
  <c r="C35" i="19"/>
  <c r="E35" i="19"/>
  <c r="B34" i="19"/>
  <c r="C34" i="19"/>
  <c r="E34" i="19"/>
  <c r="B15" i="19"/>
  <c r="C15" i="19"/>
  <c r="E15" i="19"/>
  <c r="E28" i="19"/>
  <c r="C28" i="19"/>
  <c r="B28" i="19"/>
  <c r="B24" i="19"/>
  <c r="C24" i="19"/>
  <c r="E24" i="19"/>
  <c r="B22" i="19"/>
  <c r="C22" i="19"/>
  <c r="E22" i="19"/>
  <c r="B21" i="19"/>
  <c r="C21" i="19"/>
  <c r="B20" i="19"/>
  <c r="C20" i="19"/>
  <c r="B19" i="19"/>
  <c r="C19" i="19"/>
  <c r="B18" i="19"/>
  <c r="C18" i="19"/>
  <c r="B17" i="19"/>
  <c r="C17" i="19"/>
  <c r="C67" i="19"/>
  <c r="C56" i="19"/>
  <c r="C3" i="19"/>
  <c r="C8" i="19"/>
  <c r="C54" i="19"/>
  <c r="C68" i="19"/>
  <c r="C80" i="19"/>
  <c r="C29" i="19"/>
  <c r="C64" i="19"/>
  <c r="C42" i="19"/>
  <c r="C7" i="19"/>
  <c r="C62" i="19"/>
  <c r="C50" i="19"/>
  <c r="C10" i="19"/>
  <c r="C11" i="19"/>
  <c r="C12" i="19"/>
  <c r="C14" i="19"/>
  <c r="C45" i="19"/>
  <c r="C16" i="19"/>
  <c r="C26" i="19"/>
  <c r="C83" i="19"/>
  <c r="C39" i="19"/>
  <c r="C6" i="19"/>
  <c r="C36" i="19"/>
  <c r="C66" i="19"/>
  <c r="C13" i="19"/>
  <c r="C9" i="19"/>
  <c r="C57" i="19"/>
  <c r="C60" i="19"/>
  <c r="C33" i="19"/>
  <c r="C65" i="19"/>
  <c r="C59" i="19"/>
  <c r="C38" i="19"/>
  <c r="C27" i="19"/>
  <c r="C23" i="19"/>
  <c r="C32" i="19"/>
  <c r="C37" i="19"/>
  <c r="C70" i="19"/>
  <c r="C46" i="19"/>
  <c r="C79" i="19"/>
  <c r="C48" i="19"/>
  <c r="C81" i="19"/>
  <c r="C82" i="19"/>
  <c r="C76" i="19"/>
  <c r="C49" i="19"/>
  <c r="C71" i="19"/>
  <c r="C74" i="19"/>
  <c r="C51" i="19"/>
  <c r="C47" i="19"/>
  <c r="C63" i="19"/>
  <c r="C25" i="19"/>
  <c r="C30" i="19"/>
  <c r="C44" i="19"/>
  <c r="C52" i="19"/>
  <c r="C55" i="19"/>
  <c r="C43" i="19"/>
  <c r="C73" i="19"/>
  <c r="C61" i="19"/>
  <c r="C72" i="19"/>
  <c r="C75" i="19"/>
  <c r="C77" i="19"/>
  <c r="C58" i="19"/>
  <c r="C78" i="19"/>
  <c r="C69" i="19"/>
  <c r="C53" i="19"/>
  <c r="B67" i="19"/>
  <c r="B53" i="19"/>
  <c r="B69" i="19"/>
  <c r="B78" i="19"/>
  <c r="B58" i="19"/>
  <c r="B77" i="19"/>
  <c r="B75" i="19"/>
  <c r="B72" i="19"/>
  <c r="B61" i="19"/>
  <c r="B73" i="19"/>
  <c r="B43" i="19"/>
  <c r="B55" i="19"/>
  <c r="B52" i="19"/>
  <c r="B44" i="19"/>
  <c r="B30" i="19"/>
  <c r="B25" i="19"/>
  <c r="B63" i="19"/>
  <c r="B47" i="19"/>
  <c r="B51" i="19"/>
  <c r="B74" i="19"/>
  <c r="B71" i="19"/>
  <c r="B49" i="19"/>
  <c r="B76" i="19"/>
  <c r="B82" i="19"/>
  <c r="B81" i="19"/>
  <c r="B48" i="19"/>
  <c r="B79" i="19"/>
  <c r="B46" i="19"/>
  <c r="B70" i="19"/>
  <c r="B37" i="19"/>
  <c r="B32" i="19"/>
  <c r="B23" i="19"/>
  <c r="B27" i="19"/>
  <c r="B38" i="19"/>
  <c r="B59" i="19"/>
  <c r="B65" i="19"/>
  <c r="B33" i="19"/>
  <c r="B60" i="19"/>
  <c r="B57" i="19"/>
  <c r="B9" i="19"/>
  <c r="B13" i="19"/>
  <c r="B66" i="19"/>
  <c r="B36" i="19"/>
  <c r="B6" i="19"/>
  <c r="B39" i="19"/>
  <c r="B83" i="19"/>
  <c r="B26" i="19"/>
  <c r="B16" i="19"/>
  <c r="B45" i="19"/>
  <c r="B14" i="19"/>
  <c r="B12" i="19"/>
  <c r="B11" i="19"/>
  <c r="B10" i="19"/>
  <c r="B50" i="19"/>
  <c r="B62" i="19"/>
  <c r="B7" i="19"/>
  <c r="B42" i="19"/>
  <c r="B64" i="19"/>
  <c r="B29" i="19"/>
  <c r="B80" i="19"/>
  <c r="B68" i="19"/>
  <c r="B54" i="19"/>
  <c r="B8" i="19"/>
  <c r="B3" i="19"/>
  <c r="B56" i="19"/>
  <c r="AF26" i="3" l="1"/>
  <c r="AG26" i="3"/>
  <c r="J26" i="3"/>
  <c r="AF4" i="3"/>
  <c r="AG4" i="3"/>
  <c r="J4" i="3"/>
  <c r="AF39" i="3"/>
  <c r="AG39" i="3"/>
  <c r="AF515" i="3"/>
  <c r="AG515" i="3"/>
  <c r="J39" i="3"/>
  <c r="J515" i="3"/>
  <c r="AF763" i="3"/>
  <c r="AG763" i="3"/>
  <c r="J786" i="3" s="1"/>
  <c r="AH786" i="3" s="1"/>
  <c r="AI786" i="3" s="1"/>
  <c r="J763" i="3"/>
  <c r="AF7" i="3"/>
  <c r="AG7" i="3"/>
  <c r="J24" i="3" s="1"/>
  <c r="AH24" i="3" s="1"/>
  <c r="AI24" i="3" s="1"/>
  <c r="J7" i="3"/>
  <c r="AF66" i="3"/>
  <c r="AG66" i="3"/>
  <c r="AF68" i="3"/>
  <c r="AG68" i="3"/>
  <c r="AF389" i="3"/>
  <c r="AG389" i="3"/>
  <c r="AF391" i="3"/>
  <c r="AG391" i="3"/>
  <c r="J66" i="3"/>
  <c r="J68" i="3"/>
  <c r="J389" i="3"/>
  <c r="J391" i="3"/>
  <c r="AF149" i="3"/>
  <c r="AG149" i="3"/>
  <c r="J175" i="3" s="1"/>
  <c r="AH175" i="3" s="1"/>
  <c r="AI175" i="3" s="1"/>
  <c r="AF157" i="3"/>
  <c r="AG157" i="3"/>
  <c r="AF633" i="3"/>
  <c r="AG633" i="3"/>
  <c r="J655" i="3" s="1"/>
  <c r="AH655" i="3" s="1"/>
  <c r="AI655" i="3" s="1"/>
  <c r="AF641" i="3"/>
  <c r="AG641" i="3"/>
  <c r="J149" i="3"/>
  <c r="J157" i="3"/>
  <c r="J633" i="3"/>
  <c r="J641" i="3"/>
  <c r="D74" i="19"/>
  <c r="E22" i="29"/>
  <c r="G41" i="29"/>
  <c r="E58" i="29"/>
  <c r="C69" i="29"/>
  <c r="D28" i="19"/>
  <c r="G20" i="29"/>
  <c r="E55" i="29"/>
  <c r="C12" i="29"/>
  <c r="G27" i="29"/>
  <c r="G42" i="29"/>
  <c r="D53" i="19"/>
  <c r="E12" i="29"/>
  <c r="G74" i="29"/>
  <c r="E35" i="29"/>
  <c r="C25" i="29"/>
  <c r="B57" i="29"/>
  <c r="E56" i="29"/>
  <c r="C48" i="29"/>
  <c r="E24" i="29"/>
  <c r="E50" i="29"/>
  <c r="C53" i="29"/>
  <c r="G35" i="29"/>
  <c r="C33" i="29"/>
  <c r="E25" i="29"/>
  <c r="C39" i="29"/>
  <c r="C35" i="29"/>
  <c r="C77" i="29"/>
  <c r="C56" i="29"/>
  <c r="C68" i="29"/>
  <c r="C45" i="29"/>
  <c r="C24" i="29"/>
  <c r="E60" i="29"/>
  <c r="C28" i="29"/>
  <c r="C34" i="29"/>
  <c r="B42" i="29"/>
  <c r="B69" i="29"/>
  <c r="G47" i="29"/>
  <c r="C29" i="29"/>
  <c r="E29" i="29"/>
  <c r="E37" i="29"/>
  <c r="B74" i="29"/>
  <c r="E77" i="29"/>
  <c r="E19" i="29"/>
  <c r="E43" i="29"/>
  <c r="C44" i="29"/>
  <c r="G31" i="29"/>
  <c r="C37" i="29"/>
  <c r="G54" i="29"/>
  <c r="C55" i="29"/>
  <c r="C57" i="29"/>
  <c r="C60" i="29"/>
  <c r="E61" i="29"/>
  <c r="E63" i="29"/>
  <c r="E64" i="29"/>
  <c r="E66" i="29"/>
  <c r="E68" i="29"/>
  <c r="E70" i="29"/>
  <c r="C72" i="29"/>
  <c r="B16" i="29"/>
  <c r="B39" i="29"/>
  <c r="G36" i="29"/>
  <c r="E44" i="29"/>
  <c r="B15" i="29"/>
  <c r="C52" i="29"/>
  <c r="C30" i="29"/>
  <c r="B41" i="29"/>
  <c r="B61" i="29"/>
  <c r="E27" i="29"/>
  <c r="B58" i="29"/>
  <c r="B23" i="29"/>
  <c r="E45" i="29"/>
  <c r="E20" i="29"/>
  <c r="E36" i="29"/>
  <c r="C46" i="29"/>
  <c r="B70" i="29"/>
  <c r="E54" i="29"/>
  <c r="E52" i="29"/>
  <c r="G49" i="29"/>
  <c r="G48" i="29"/>
  <c r="E53" i="29"/>
  <c r="B19" i="29"/>
  <c r="C27" i="29"/>
  <c r="G70" i="29"/>
  <c r="G64" i="29"/>
  <c r="E21" i="29"/>
  <c r="D67" i="19"/>
  <c r="C26" i="29"/>
  <c r="B73" i="29"/>
  <c r="C40" i="29"/>
  <c r="B30" i="29"/>
  <c r="E40" i="29"/>
  <c r="E46" i="29"/>
  <c r="E30" i="29"/>
  <c r="E49" i="29"/>
  <c r="B72" i="29"/>
  <c r="G71" i="29"/>
  <c r="G73" i="29"/>
  <c r="E51" i="29"/>
  <c r="E39" i="29"/>
  <c r="B13" i="29"/>
  <c r="C58" i="29"/>
  <c r="C71" i="29"/>
  <c r="E16" i="29"/>
  <c r="C16" i="29"/>
  <c r="C22" i="29"/>
  <c r="C18" i="29"/>
  <c r="G55" i="29"/>
  <c r="G16" i="29"/>
  <c r="E23" i="29"/>
  <c r="C23" i="29"/>
  <c r="G24" i="29"/>
  <c r="C51" i="29"/>
  <c r="B21" i="29"/>
  <c r="B38" i="29"/>
  <c r="E14" i="29"/>
  <c r="E18" i="29"/>
  <c r="G69" i="29"/>
  <c r="G66" i="29"/>
  <c r="E11" i="29"/>
  <c r="B37" i="29"/>
  <c r="G37" i="29"/>
  <c r="G28" i="29"/>
  <c r="G60" i="29"/>
  <c r="C11" i="29"/>
  <c r="E65" i="29"/>
  <c r="C75" i="29"/>
  <c r="G22" i="29"/>
  <c r="C14" i="29"/>
  <c r="C47" i="29"/>
  <c r="G23" i="29"/>
  <c r="E31" i="29"/>
  <c r="B47" i="29"/>
  <c r="E17" i="29"/>
  <c r="G14" i="29"/>
  <c r="B34" i="29"/>
  <c r="E47" i="29"/>
  <c r="C21" i="29"/>
  <c r="C43" i="29"/>
  <c r="G56" i="29"/>
  <c r="G57" i="29"/>
  <c r="G18" i="29"/>
  <c r="B33" i="29"/>
  <c r="E28" i="29"/>
  <c r="B17" i="29"/>
  <c r="G33" i="29"/>
  <c r="E48" i="29"/>
  <c r="C76" i="29"/>
  <c r="E38" i="29"/>
  <c r="C62" i="29"/>
  <c r="E71" i="29"/>
  <c r="B60" i="29"/>
  <c r="C13" i="29"/>
  <c r="C50" i="29"/>
  <c r="B62" i="29"/>
  <c r="E26" i="29"/>
  <c r="C15" i="29"/>
  <c r="C17" i="29"/>
  <c r="E15" i="29"/>
  <c r="G50" i="29"/>
  <c r="B56" i="29"/>
  <c r="B49" i="29"/>
  <c r="B18" i="29"/>
  <c r="G29" i="29"/>
  <c r="B63" i="29"/>
  <c r="E34" i="29"/>
  <c r="C49" i="29"/>
  <c r="E42" i="29"/>
  <c r="C54" i="29"/>
  <c r="E57" i="29"/>
  <c r="C61" i="29"/>
  <c r="G44" i="29"/>
  <c r="B66" i="29"/>
  <c r="C66" i="29"/>
  <c r="B14" i="29"/>
  <c r="B40" i="29"/>
  <c r="C63" i="29"/>
  <c r="C67" i="29"/>
  <c r="C70" i="29"/>
  <c r="E74" i="29"/>
  <c r="B46" i="29"/>
  <c r="B55" i="29"/>
  <c r="B67" i="29"/>
  <c r="G13" i="29"/>
  <c r="G39" i="29"/>
  <c r="B64" i="29"/>
  <c r="B76" i="29"/>
  <c r="B35" i="29"/>
  <c r="C74" i="29"/>
  <c r="E76" i="29"/>
  <c r="B45" i="29"/>
  <c r="B51" i="29"/>
  <c r="B68" i="29"/>
  <c r="B77" i="29"/>
  <c r="G25" i="29"/>
  <c r="G11" i="29"/>
  <c r="G63" i="29"/>
  <c r="G58" i="29"/>
  <c r="G67" i="29"/>
  <c r="C64" i="29"/>
  <c r="C59" i="29"/>
  <c r="C36" i="29"/>
  <c r="G53" i="29"/>
  <c r="C20" i="29"/>
  <c r="B75" i="29"/>
  <c r="G45" i="29"/>
  <c r="G30" i="29"/>
  <c r="G43" i="29"/>
  <c r="B22" i="29"/>
  <c r="B24" i="29"/>
  <c r="B26" i="29"/>
  <c r="B28" i="29"/>
  <c r="B31" i="29"/>
  <c r="B36" i="29"/>
  <c r="B43" i="29"/>
  <c r="B27" i="29"/>
  <c r="B29" i="29"/>
  <c r="B32" i="29"/>
  <c r="B20" i="29"/>
  <c r="G72" i="29"/>
  <c r="G65" i="29"/>
  <c r="E67" i="29"/>
  <c r="B52" i="29"/>
  <c r="C38" i="29"/>
  <c r="G76" i="29"/>
  <c r="G68" i="29"/>
  <c r="G59" i="29"/>
  <c r="G19" i="29"/>
  <c r="G32" i="29"/>
  <c r="G12" i="29"/>
  <c r="E33" i="29"/>
  <c r="B65" i="29"/>
  <c r="G62" i="29"/>
  <c r="G75" i="29"/>
  <c r="G77" i="29"/>
  <c r="G21" i="29"/>
  <c r="B11" i="29"/>
  <c r="G52" i="29"/>
  <c r="G46" i="29"/>
  <c r="E62" i="29"/>
  <c r="C65" i="29"/>
  <c r="E73" i="29"/>
  <c r="E75" i="29"/>
  <c r="G61" i="29"/>
  <c r="B44" i="29"/>
  <c r="B48" i="29"/>
  <c r="B54" i="29"/>
  <c r="B59" i="29"/>
  <c r="C19" i="29"/>
  <c r="G15" i="29"/>
  <c r="G38" i="29"/>
  <c r="G34" i="29"/>
  <c r="G26" i="29"/>
  <c r="G17" i="29"/>
  <c r="E59" i="29"/>
  <c r="E69" i="29"/>
  <c r="B53" i="29"/>
  <c r="B71" i="29"/>
  <c r="E13" i="29"/>
  <c r="B50" i="29"/>
  <c r="C41" i="29"/>
  <c r="G40" i="29"/>
  <c r="C73" i="29"/>
  <c r="C32" i="29"/>
  <c r="E41" i="29"/>
  <c r="E72" i="29"/>
  <c r="B25" i="29"/>
  <c r="E32" i="29"/>
  <c r="G51" i="29"/>
  <c r="C31" i="29"/>
  <c r="C42" i="29"/>
  <c r="B12" i="29"/>
  <c r="D69" i="19"/>
  <c r="D78" i="19"/>
  <c r="D58" i="19"/>
  <c r="D77" i="19"/>
  <c r="D75" i="19"/>
  <c r="D44" i="19"/>
  <c r="D30" i="19"/>
  <c r="D25" i="19"/>
  <c r="D63" i="19"/>
  <c r="D47" i="19"/>
  <c r="D51" i="19"/>
  <c r="D9" i="19"/>
  <c r="D16" i="19"/>
  <c r="D45" i="19"/>
  <c r="D14" i="19"/>
  <c r="D12" i="19"/>
  <c r="D11" i="19"/>
  <c r="D72" i="19"/>
  <c r="D61" i="19"/>
  <c r="D73" i="19"/>
  <c r="D43" i="19"/>
  <c r="D55" i="19"/>
  <c r="D52" i="19"/>
  <c r="D71" i="19"/>
  <c r="D49" i="19"/>
  <c r="D76" i="19"/>
  <c r="D82" i="19"/>
  <c r="D81" i="19"/>
  <c r="D48" i="19"/>
  <c r="D79" i="19"/>
  <c r="D46" i="19"/>
  <c r="D70" i="19"/>
  <c r="D37" i="19"/>
  <c r="E37" i="44" s="1"/>
  <c r="D32" i="19"/>
  <c r="D23" i="19"/>
  <c r="D27" i="19"/>
  <c r="D38" i="19"/>
  <c r="D59" i="19"/>
  <c r="D65" i="19"/>
  <c r="D33" i="19"/>
  <c r="D60" i="19"/>
  <c r="D57" i="19"/>
  <c r="D50" i="19"/>
  <c r="D13" i="19"/>
  <c r="D66" i="19"/>
  <c r="D36" i="19"/>
  <c r="D6" i="19"/>
  <c r="D39" i="19"/>
  <c r="D83" i="19"/>
  <c r="D26" i="19"/>
  <c r="D10" i="19"/>
  <c r="D62" i="19"/>
  <c r="D7" i="19"/>
  <c r="D42" i="19"/>
  <c r="E45" i="44" s="1"/>
  <c r="D64" i="19"/>
  <c r="D29" i="19"/>
  <c r="D80" i="19"/>
  <c r="D68" i="19"/>
  <c r="D54" i="19"/>
  <c r="D8" i="19"/>
  <c r="D3" i="19"/>
  <c r="D56" i="19"/>
  <c r="D17" i="19"/>
  <c r="D18" i="19"/>
  <c r="D19" i="19"/>
  <c r="D20" i="19"/>
  <c r="D21" i="19"/>
  <c r="D22" i="19"/>
  <c r="D24" i="19"/>
  <c r="D15" i="19"/>
  <c r="D34" i="19"/>
  <c r="D35" i="19"/>
  <c r="D31" i="19"/>
  <c r="D41" i="19"/>
  <c r="D66" i="29" l="1"/>
  <c r="K66" i="29" s="1"/>
  <c r="AH641" i="3"/>
  <c r="AI641" i="3" s="1"/>
  <c r="AH633" i="3"/>
  <c r="AI633" i="3" s="1"/>
  <c r="J654" i="3"/>
  <c r="AH654" i="3" s="1"/>
  <c r="AI654" i="3" s="1"/>
  <c r="AH157" i="3"/>
  <c r="AI157" i="3" s="1"/>
  <c r="AH149" i="3"/>
  <c r="AI149" i="3" s="1"/>
  <c r="J174" i="3"/>
  <c r="AH174" i="3" s="1"/>
  <c r="AI174" i="3" s="1"/>
  <c r="AH391" i="3"/>
  <c r="AI391" i="3" s="1"/>
  <c r="AH389" i="3"/>
  <c r="AI389" i="3" s="1"/>
  <c r="AH68" i="3"/>
  <c r="AI68" i="3" s="1"/>
  <c r="AH66" i="3"/>
  <c r="AI66" i="3" s="1"/>
  <c r="AH7" i="3"/>
  <c r="AI7" i="3" s="1"/>
  <c r="J23" i="3"/>
  <c r="AH23" i="3" s="1"/>
  <c r="AI23" i="3" s="1"/>
  <c r="AH763" i="3"/>
  <c r="AI763" i="3" s="1"/>
  <c r="J785" i="3"/>
  <c r="AH785" i="3" s="1"/>
  <c r="AI785" i="3" s="1"/>
  <c r="AH515" i="3"/>
  <c r="AI515" i="3" s="1"/>
  <c r="AH39" i="3"/>
  <c r="AI39" i="3" s="1"/>
  <c r="AH4" i="3"/>
  <c r="AI4" i="3" s="1"/>
  <c r="AH26" i="3"/>
  <c r="AI26" i="3" s="1"/>
  <c r="H33" i="29"/>
  <c r="I33" i="29" s="1"/>
  <c r="J33" i="29" s="1"/>
  <c r="L33" i="29" s="1"/>
  <c r="H37" i="29"/>
  <c r="I37" i="29" s="1"/>
  <c r="J37" i="29" s="1"/>
  <c r="L37" i="29" s="1"/>
  <c r="E68" i="44"/>
  <c r="E28" i="44"/>
  <c r="E30" i="44"/>
  <c r="E70" i="44"/>
  <c r="E65" i="44"/>
  <c r="E25" i="44"/>
  <c r="E49" i="44"/>
  <c r="E9" i="44"/>
  <c r="E56" i="44"/>
  <c r="E16" i="44"/>
  <c r="E54" i="44"/>
  <c r="E14" i="44"/>
  <c r="E52" i="44"/>
  <c r="E12" i="44"/>
  <c r="E51" i="44"/>
  <c r="E11" i="44"/>
  <c r="E77" i="44"/>
  <c r="E32" i="44"/>
  <c r="E72" i="44"/>
  <c r="E63" i="44"/>
  <c r="E23" i="44"/>
  <c r="E27" i="44"/>
  <c r="E67" i="44"/>
  <c r="E38" i="44"/>
  <c r="E78" i="44"/>
  <c r="E33" i="44"/>
  <c r="E73" i="44"/>
  <c r="E53" i="44"/>
  <c r="E13" i="44"/>
  <c r="E76" i="44"/>
  <c r="E36" i="44"/>
  <c r="E46" i="44"/>
  <c r="E6" i="44"/>
  <c r="E39" i="44"/>
  <c r="E79" i="44"/>
  <c r="E26" i="44"/>
  <c r="E66" i="44"/>
  <c r="E50" i="44"/>
  <c r="E10" i="44"/>
  <c r="E47" i="44"/>
  <c r="E7" i="44"/>
  <c r="E82" i="44"/>
  <c r="E69" i="44"/>
  <c r="E29" i="44"/>
  <c r="E48" i="44"/>
  <c r="E8" i="44"/>
  <c r="E43" i="44"/>
  <c r="E3" i="44"/>
  <c r="E57" i="44"/>
  <c r="E17" i="44"/>
  <c r="E58" i="44"/>
  <c r="E18" i="44"/>
  <c r="E19" i="44"/>
  <c r="E59" i="44"/>
  <c r="E20" i="44"/>
  <c r="E60" i="44"/>
  <c r="E61" i="44"/>
  <c r="E21" i="44"/>
  <c r="E22" i="44"/>
  <c r="E62" i="44"/>
  <c r="E64" i="44"/>
  <c r="E24" i="44"/>
  <c r="E55" i="44"/>
  <c r="E15" i="44"/>
  <c r="E34" i="44"/>
  <c r="E74" i="44"/>
  <c r="E71" i="44"/>
  <c r="E31" i="44"/>
  <c r="E81" i="44"/>
  <c r="E41" i="44"/>
  <c r="E75" i="44"/>
  <c r="E35" i="44"/>
  <c r="H70" i="29"/>
  <c r="I70" i="29" s="1"/>
  <c r="J70" i="29" s="1"/>
  <c r="L70" i="29" s="1"/>
  <c r="D57" i="29"/>
  <c r="K57" i="29" s="1"/>
  <c r="H41" i="29"/>
  <c r="I41" i="29" s="1"/>
  <c r="J41" i="29" s="1"/>
  <c r="L41" i="29" s="1"/>
  <c r="H57" i="29"/>
  <c r="I57" i="29" s="1"/>
  <c r="J57" i="29" s="1"/>
  <c r="L57" i="29" s="1"/>
  <c r="F13" i="29"/>
  <c r="H42" i="29"/>
  <c r="I42" i="29" s="1"/>
  <c r="J42" i="29" s="1"/>
  <c r="L42" i="29" s="1"/>
  <c r="D69" i="29"/>
  <c r="K69" i="29" s="1"/>
  <c r="F58" i="29"/>
  <c r="F22" i="29"/>
  <c r="F57" i="29"/>
  <c r="F59" i="29"/>
  <c r="F19" i="29"/>
  <c r="D33" i="29"/>
  <c r="K33" i="29" s="1"/>
  <c r="H77" i="29"/>
  <c r="I77" i="29" s="1"/>
  <c r="J77" i="29" s="1"/>
  <c r="L77" i="29" s="1"/>
  <c r="D42" i="29"/>
  <c r="K42" i="29" s="1"/>
  <c r="D39" i="29"/>
  <c r="K39" i="29" s="1"/>
  <c r="H73" i="29"/>
  <c r="I73" i="29" s="1"/>
  <c r="J73" i="29" s="1"/>
  <c r="L73" i="29" s="1"/>
  <c r="D51" i="29"/>
  <c r="K51" i="29" s="1"/>
  <c r="F21" i="29"/>
  <c r="F50" i="29"/>
  <c r="H40" i="29"/>
  <c r="I40" i="29" s="1"/>
  <c r="J40" i="29" s="1"/>
  <c r="L40" i="29" s="1"/>
  <c r="F61" i="29"/>
  <c r="F70" i="29"/>
  <c r="D30" i="29"/>
  <c r="K30" i="29" s="1"/>
  <c r="D72" i="29"/>
  <c r="K72" i="29" s="1"/>
  <c r="F39" i="29"/>
  <c r="H16" i="29"/>
  <c r="I16" i="29" s="1"/>
  <c r="J16" i="29" s="1"/>
  <c r="L16" i="29" s="1"/>
  <c r="D23" i="29"/>
  <c r="K23" i="29" s="1"/>
  <c r="D15" i="29"/>
  <c r="K15" i="29" s="1"/>
  <c r="D58" i="29"/>
  <c r="K58" i="29" s="1"/>
  <c r="F16" i="29"/>
  <c r="D16" i="29"/>
  <c r="K16" i="29" s="1"/>
  <c r="F23" i="29"/>
  <c r="H69" i="29"/>
  <c r="I69" i="29" s="1"/>
  <c r="J69" i="29" s="1"/>
  <c r="L69" i="29" s="1"/>
  <c r="F15" i="29"/>
  <c r="H29" i="29"/>
  <c r="I29" i="29" s="1"/>
  <c r="J29" i="29" s="1"/>
  <c r="L29" i="29" s="1"/>
  <c r="F42" i="29"/>
  <c r="D61" i="29"/>
  <c r="K61" i="29" s="1"/>
  <c r="F66" i="29"/>
  <c r="H39" i="29"/>
  <c r="I39" i="29" s="1"/>
  <c r="J39" i="29" s="1"/>
  <c r="L39" i="29" s="1"/>
  <c r="H58" i="29"/>
  <c r="I58" i="29" s="1"/>
  <c r="J58" i="29" s="1"/>
  <c r="L58" i="29" s="1"/>
  <c r="D20" i="29"/>
  <c r="K20" i="29" s="1"/>
  <c r="D41" i="29"/>
  <c r="K41" i="29" s="1"/>
  <c r="H15" i="29"/>
  <c r="I15" i="29" s="1"/>
  <c r="J15" i="29" s="1"/>
  <c r="L15" i="29" s="1"/>
  <c r="H74" i="29"/>
  <c r="I74" i="29" s="1"/>
  <c r="J74" i="29" s="1"/>
  <c r="L74" i="29" s="1"/>
  <c r="F30" i="29"/>
  <c r="H23" i="29"/>
  <c r="I23" i="29" s="1"/>
  <c r="J23" i="29" s="1"/>
  <c r="L23" i="29" s="1"/>
  <c r="H47" i="29"/>
  <c r="I47" i="29" s="1"/>
  <c r="J47" i="29" s="1"/>
  <c r="L47" i="29" s="1"/>
  <c r="F17" i="29"/>
  <c r="D34" i="29"/>
  <c r="K34" i="29" s="1"/>
  <c r="D13" i="29"/>
  <c r="K13" i="29" s="1"/>
  <c r="H49" i="29"/>
  <c r="I49" i="29" s="1"/>
  <c r="J49" i="29" s="1"/>
  <c r="L49" i="29" s="1"/>
  <c r="F63" i="29"/>
  <c r="D70" i="29"/>
  <c r="K70" i="29" s="1"/>
  <c r="F74" i="29"/>
  <c r="D46" i="29"/>
  <c r="K46" i="29" s="1"/>
  <c r="H13" i="29"/>
  <c r="I13" i="29" s="1"/>
  <c r="J13" i="29" s="1"/>
  <c r="L13" i="29" s="1"/>
  <c r="D74" i="29"/>
  <c r="K74" i="29" s="1"/>
  <c r="H30" i="29"/>
  <c r="I30" i="29" s="1"/>
  <c r="J30" i="29" s="1"/>
  <c r="L30" i="29" s="1"/>
  <c r="D28" i="29"/>
  <c r="K28" i="29" s="1"/>
  <c r="H31" i="29"/>
  <c r="I31" i="29" s="1"/>
  <c r="J31" i="29" s="1"/>
  <c r="L31" i="29" s="1"/>
  <c r="F43" i="29"/>
  <c r="H19" i="29"/>
  <c r="I19" i="29" s="1"/>
  <c r="J19" i="29" s="1"/>
  <c r="L19" i="29" s="1"/>
  <c r="F33" i="29"/>
  <c r="F73" i="29"/>
  <c r="H61" i="29"/>
  <c r="I61" i="29" s="1"/>
  <c r="J61" i="29" s="1"/>
  <c r="L61" i="29" s="1"/>
  <c r="D19" i="29"/>
  <c r="K19" i="29" s="1"/>
  <c r="H17" i="29"/>
  <c r="I17" i="29" s="1"/>
  <c r="J17" i="29" s="1"/>
  <c r="L17" i="29" s="1"/>
  <c r="F69" i="29"/>
  <c r="F41" i="29"/>
  <c r="D18" i="29"/>
  <c r="K18" i="29" s="1"/>
  <c r="D26" i="29"/>
  <c r="K26" i="29" s="1"/>
  <c r="F49" i="29"/>
  <c r="F51" i="29"/>
  <c r="D22" i="29"/>
  <c r="K22" i="29" s="1"/>
  <c r="H56" i="29"/>
  <c r="I56" i="29" s="1"/>
  <c r="J56" i="29" s="1"/>
  <c r="L56" i="29" s="1"/>
  <c r="H22" i="29"/>
  <c r="I22" i="29" s="1"/>
  <c r="J22" i="29" s="1"/>
  <c r="L22" i="29" s="1"/>
  <c r="F31" i="29"/>
  <c r="D43" i="29"/>
  <c r="K43" i="29" s="1"/>
  <c r="D76" i="29"/>
  <c r="K76" i="29" s="1"/>
  <c r="F26" i="29"/>
  <c r="F76" i="29"/>
  <c r="H11" i="29"/>
  <c r="I11" i="29" s="1"/>
  <c r="J11" i="29" s="1"/>
  <c r="L11" i="29" s="1"/>
  <c r="H75" i="29"/>
  <c r="I75" i="29" s="1"/>
  <c r="J75" i="29" s="1"/>
  <c r="L75" i="29" s="1"/>
  <c r="H38" i="29"/>
  <c r="I38" i="29" s="1"/>
  <c r="J38" i="29" s="1"/>
  <c r="L38" i="29" s="1"/>
  <c r="H34" i="29"/>
  <c r="I34" i="29" s="1"/>
  <c r="J34" i="29" s="1"/>
  <c r="L34" i="29" s="1"/>
  <c r="H26" i="29"/>
  <c r="I26" i="29" s="1"/>
  <c r="J26" i="29" s="1"/>
  <c r="L26" i="29" s="1"/>
  <c r="H24" i="29"/>
  <c r="I24" i="29" s="1"/>
  <c r="J24" i="29" s="1"/>
  <c r="L24" i="29" s="1"/>
  <c r="F14" i="29"/>
  <c r="H14" i="29"/>
  <c r="I14" i="29" s="1"/>
  <c r="J14" i="29" s="1"/>
  <c r="L14" i="29" s="1"/>
  <c r="H28" i="29"/>
  <c r="I28" i="29" s="1"/>
  <c r="J28" i="29" s="1"/>
  <c r="L28" i="29" s="1"/>
  <c r="F65" i="29"/>
  <c r="D75" i="29"/>
  <c r="K75" i="29" s="1"/>
  <c r="D14" i="29"/>
  <c r="K14" i="29" s="1"/>
  <c r="D47" i="29"/>
  <c r="K47" i="29" s="1"/>
  <c r="D50" i="29"/>
  <c r="K50" i="29" s="1"/>
  <c r="F47" i="29"/>
  <c r="D21" i="29"/>
  <c r="K21" i="29" s="1"/>
  <c r="D17" i="29"/>
  <c r="K17" i="29" s="1"/>
  <c r="H65" i="29"/>
  <c r="I65" i="29" s="1"/>
  <c r="J65" i="29" s="1"/>
  <c r="L65" i="29" s="1"/>
  <c r="H52" i="29"/>
  <c r="I52" i="29" s="1"/>
  <c r="J52" i="29" s="1"/>
  <c r="L52" i="29" s="1"/>
  <c r="F62" i="29"/>
  <c r="D65" i="29"/>
  <c r="K65" i="29" s="1"/>
  <c r="F75" i="29"/>
  <c r="F71" i="29"/>
  <c r="F37" i="29"/>
  <c r="D37" i="29"/>
  <c r="K37" i="29" s="1"/>
  <c r="F60" i="29"/>
  <c r="D60" i="29"/>
  <c r="K60" i="29" s="1"/>
  <c r="F55" i="29"/>
  <c r="D55" i="29"/>
  <c r="K55" i="29" s="1"/>
  <c r="D35" i="29"/>
  <c r="K35" i="29" s="1"/>
  <c r="H35" i="29"/>
  <c r="I35" i="29" s="1"/>
  <c r="J35" i="29" s="1"/>
  <c r="L35" i="29" s="1"/>
  <c r="F35" i="29"/>
  <c r="F45" i="29"/>
  <c r="D45" i="29"/>
  <c r="K45" i="29" s="1"/>
  <c r="F29" i="29"/>
  <c r="D29" i="29"/>
  <c r="K29" i="29" s="1"/>
  <c r="F20" i="29"/>
  <c r="H20" i="29"/>
  <c r="I20" i="29" s="1"/>
  <c r="J20" i="29" s="1"/>
  <c r="L20" i="29" s="1"/>
  <c r="F52" i="29"/>
  <c r="D52" i="29"/>
  <c r="K52" i="29" s="1"/>
  <c r="D44" i="29"/>
  <c r="K44" i="29" s="1"/>
  <c r="F44" i="29"/>
  <c r="H48" i="29"/>
  <c r="I48" i="29" s="1"/>
  <c r="J48" i="29" s="1"/>
  <c r="L48" i="29" s="1"/>
  <c r="D48" i="29"/>
  <c r="K48" i="29" s="1"/>
  <c r="F54" i="29"/>
  <c r="H54" i="29"/>
  <c r="I54" i="29" s="1"/>
  <c r="J54" i="29" s="1"/>
  <c r="L54" i="29" s="1"/>
  <c r="D53" i="29"/>
  <c r="K53" i="29" s="1"/>
  <c r="F53" i="29"/>
  <c r="D40" i="29"/>
  <c r="K40" i="29" s="1"/>
  <c r="F46" i="29"/>
  <c r="H71" i="29"/>
  <c r="I71" i="29" s="1"/>
  <c r="J71" i="29" s="1"/>
  <c r="L71" i="29" s="1"/>
  <c r="H50" i="29"/>
  <c r="I50" i="29" s="1"/>
  <c r="J50" i="29" s="1"/>
  <c r="L50" i="29" s="1"/>
  <c r="F18" i="29"/>
  <c r="H66" i="29"/>
  <c r="I66" i="29" s="1"/>
  <c r="J66" i="29" s="1"/>
  <c r="L66" i="29" s="1"/>
  <c r="M66" i="29" s="1"/>
  <c r="F11" i="29"/>
  <c r="H60" i="29"/>
  <c r="I60" i="29" s="1"/>
  <c r="J60" i="29" s="1"/>
  <c r="L60" i="29" s="1"/>
  <c r="D11" i="29"/>
  <c r="K11" i="29" s="1"/>
  <c r="H18" i="29"/>
  <c r="I18" i="29" s="1"/>
  <c r="J18" i="29" s="1"/>
  <c r="L18" i="29" s="1"/>
  <c r="F28" i="29"/>
  <c r="F48" i="29"/>
  <c r="F38" i="29"/>
  <c r="D62" i="29"/>
  <c r="K62" i="29" s="1"/>
  <c r="F34" i="29"/>
  <c r="D49" i="29"/>
  <c r="K49" i="29" s="1"/>
  <c r="D54" i="29"/>
  <c r="K54" i="29" s="1"/>
  <c r="H44" i="29"/>
  <c r="I44" i="29" s="1"/>
  <c r="J44" i="29" s="1"/>
  <c r="L44" i="29" s="1"/>
  <c r="D63" i="29"/>
  <c r="K63" i="29" s="1"/>
  <c r="D67" i="29"/>
  <c r="K67" i="29" s="1"/>
  <c r="H63" i="29"/>
  <c r="I63" i="29" s="1"/>
  <c r="J63" i="29" s="1"/>
  <c r="L63" i="29" s="1"/>
  <c r="H67" i="29"/>
  <c r="I67" i="29" s="1"/>
  <c r="J67" i="29" s="1"/>
  <c r="L67" i="29" s="1"/>
  <c r="D64" i="29"/>
  <c r="K64" i="29" s="1"/>
  <c r="D59" i="29"/>
  <c r="K59" i="29" s="1"/>
  <c r="D36" i="29"/>
  <c r="K36" i="29" s="1"/>
  <c r="H53" i="29"/>
  <c r="I53" i="29" s="1"/>
  <c r="J53" i="29" s="1"/>
  <c r="L53" i="29" s="1"/>
  <c r="H45" i="29"/>
  <c r="I45" i="29" s="1"/>
  <c r="J45" i="29" s="1"/>
  <c r="L45" i="29" s="1"/>
  <c r="H43" i="29"/>
  <c r="I43" i="29" s="1"/>
  <c r="J43" i="29" s="1"/>
  <c r="L43" i="29" s="1"/>
  <c r="H72" i="29"/>
  <c r="I72" i="29" s="1"/>
  <c r="J72" i="29" s="1"/>
  <c r="L72" i="29" s="1"/>
  <c r="F67" i="29"/>
  <c r="D38" i="29"/>
  <c r="K38" i="29" s="1"/>
  <c r="H76" i="29"/>
  <c r="I76" i="29" s="1"/>
  <c r="J76" i="29" s="1"/>
  <c r="L76" i="29" s="1"/>
  <c r="H68" i="29"/>
  <c r="I68" i="29" s="1"/>
  <c r="J68" i="29" s="1"/>
  <c r="L68" i="29" s="1"/>
  <c r="H59" i="29"/>
  <c r="I59" i="29" s="1"/>
  <c r="J59" i="29" s="1"/>
  <c r="L59" i="29" s="1"/>
  <c r="H32" i="29"/>
  <c r="I32" i="29" s="1"/>
  <c r="J32" i="29" s="1"/>
  <c r="L32" i="29" s="1"/>
  <c r="H62" i="29"/>
  <c r="I62" i="29" s="1"/>
  <c r="J62" i="29" s="1"/>
  <c r="L62" i="29" s="1"/>
  <c r="H21" i="29"/>
  <c r="I21" i="29" s="1"/>
  <c r="J21" i="29" s="1"/>
  <c r="L21" i="29" s="1"/>
  <c r="H46" i="29"/>
  <c r="I46" i="29" s="1"/>
  <c r="J46" i="29" s="1"/>
  <c r="L46" i="29" s="1"/>
  <c r="D73" i="29"/>
  <c r="K73" i="29" s="1"/>
  <c r="D32" i="29"/>
  <c r="K32" i="29" s="1"/>
  <c r="F72" i="29"/>
  <c r="F32" i="29"/>
  <c r="H51" i="29"/>
  <c r="I51" i="29" s="1"/>
  <c r="J51" i="29" s="1"/>
  <c r="L51" i="29" s="1"/>
  <c r="D31" i="29"/>
  <c r="K31" i="29" s="1"/>
  <c r="D71" i="29"/>
  <c r="K71" i="29" s="1"/>
  <c r="H55" i="29"/>
  <c r="I55" i="29" s="1"/>
  <c r="J55" i="29" s="1"/>
  <c r="L55" i="29" s="1"/>
  <c r="F40" i="29"/>
  <c r="D56" i="29"/>
  <c r="K56" i="29" s="1"/>
  <c r="F56" i="29"/>
  <c r="H64" i="29"/>
  <c r="I64" i="29" s="1"/>
  <c r="J64" i="29" s="1"/>
  <c r="L64" i="29" s="1"/>
  <c r="F64" i="29"/>
  <c r="D68" i="29"/>
  <c r="K68" i="29" s="1"/>
  <c r="F68" i="29"/>
  <c r="D77" i="29"/>
  <c r="K77" i="29" s="1"/>
  <c r="F77" i="29"/>
  <c r="D24" i="29"/>
  <c r="K24" i="29" s="1"/>
  <c r="F24" i="29"/>
  <c r="H36" i="29"/>
  <c r="I36" i="29" s="1"/>
  <c r="J36" i="29" s="1"/>
  <c r="L36" i="29" s="1"/>
  <c r="F36" i="29"/>
  <c r="H27" i="29"/>
  <c r="I27" i="29" s="1"/>
  <c r="J27" i="29" s="1"/>
  <c r="L27" i="29" s="1"/>
  <c r="F27" i="29"/>
  <c r="D27" i="29"/>
  <c r="K27" i="29" s="1"/>
  <c r="F25" i="29"/>
  <c r="D25" i="29"/>
  <c r="K25" i="29" s="1"/>
  <c r="H25" i="29"/>
  <c r="I25" i="29" s="1"/>
  <c r="J25" i="29" s="1"/>
  <c r="L25" i="29" s="1"/>
  <c r="F12" i="29"/>
  <c r="D12" i="29"/>
  <c r="K12" i="29" s="1"/>
  <c r="H12" i="29"/>
  <c r="I12" i="29" s="1"/>
  <c r="J12" i="29" s="1"/>
  <c r="L12" i="29" s="1"/>
  <c r="M37" i="29" l="1"/>
  <c r="M33" i="29"/>
  <c r="M57" i="29"/>
  <c r="M70" i="29"/>
  <c r="M41" i="29"/>
  <c r="M42" i="29"/>
  <c r="M69" i="29"/>
  <c r="M49" i="29"/>
  <c r="M16" i="29"/>
  <c r="M47" i="29"/>
  <c r="M15" i="29"/>
  <c r="M30" i="29"/>
  <c r="M61" i="29"/>
  <c r="M39" i="29"/>
  <c r="M19" i="29"/>
  <c r="M34" i="29"/>
  <c r="M26" i="29"/>
  <c r="M72" i="29"/>
  <c r="M77" i="29"/>
  <c r="M13" i="29"/>
  <c r="M74" i="29"/>
  <c r="M20" i="29"/>
  <c r="M40" i="29"/>
  <c r="M73" i="29"/>
  <c r="M51" i="29"/>
  <c r="M58" i="29"/>
  <c r="M23" i="29"/>
  <c r="M17" i="29"/>
  <c r="M29" i="29"/>
  <c r="M28" i="29"/>
  <c r="M76" i="29"/>
  <c r="M46" i="29"/>
  <c r="M31" i="29"/>
  <c r="M22" i="29"/>
  <c r="M43" i="29"/>
  <c r="M38" i="29"/>
  <c r="M56" i="29"/>
  <c r="M24" i="29"/>
  <c r="M75" i="29"/>
  <c r="M18" i="29"/>
  <c r="M11" i="29"/>
  <c r="M27" i="29"/>
  <c r="M60" i="29"/>
  <c r="M44" i="29"/>
  <c r="M48" i="29"/>
  <c r="M14" i="29"/>
  <c r="M52" i="29"/>
  <c r="M50" i="29"/>
  <c r="M64" i="29"/>
  <c r="M36" i="29"/>
  <c r="M62" i="29"/>
  <c r="M59" i="29"/>
  <c r="M65" i="29"/>
  <c r="M45" i="29"/>
  <c r="M21" i="29"/>
  <c r="M32" i="29"/>
  <c r="M71" i="29"/>
  <c r="M55" i="29"/>
  <c r="M35" i="29"/>
  <c r="M53" i="29"/>
  <c r="M54" i="29"/>
  <c r="M63" i="29"/>
  <c r="M67" i="29"/>
  <c r="M68" i="29"/>
  <c r="M25" i="29"/>
  <c r="M12" i="29"/>
  <c r="E10" i="45"/>
  <c r="E6" i="45"/>
  <c r="B15" i="45" l="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tc={CA616F6E-9CF6-4118-ADEC-62E9A131BB55}</author>
    <author>Bjarni Gunnar Kristinsson</author>
    <author>Eva Björk Benediktsdóttir</author>
  </authors>
  <commentList>
    <comment ref="R2" authorId="0" shapeId="0" xr:uid="{CA616F6E-9CF6-4118-ADEC-62E9A131BB55}">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Svartur texti = staðfest verð. Appelsínugulur texti = áætlað verð (demo, ekki staðfest).
Odpowiedź:
    frábært</t>
      </text>
    </comment>
    <comment ref="U2" authorId="1" shapeId="0" xr:uid="{44B18793-B545-46A7-A16A-83CB3E573EC6}">
      <text>
        <r>
          <rPr>
            <b/>
            <sz val="9"/>
            <color indexed="81"/>
            <rFont val="Tahoma"/>
            <family val="2"/>
          </rPr>
          <t>Bjarni Gunnar Kristinsson:</t>
        </r>
        <r>
          <rPr>
            <sz val="9"/>
            <color indexed="81"/>
            <rFont val="Tahoma"/>
            <family val="2"/>
          </rPr>
          <t xml:space="preserve">
Umreikningshlutfall fyrir "soðið" vörur: kr/kg soðið = kr/kg þurrvara × þetta hlutfall. 1,5x er venjan sem þegar var í skránni (Spaghetti 400→600, Penne 400→600). ATH: hlutfallið er ekki eðlisfræðilega rétt fyrir verð á kg af soðinni vöru (soðið pasta drekkur vatn, verð/kg ætti að lækka undir 1,0x) – það er arfleifð úr fyrri skráningu og bíður ákvörðunar eiganda. Breyttu þessu eina gildi til að uppfæra öll soðin verð sem eru tengd með formúlu.</t>
        </r>
      </text>
    </comment>
    <comment ref="R24" authorId="1" shapeId="0" xr:uid="{9969F66B-A531-45E5-9BEB-76B0626E3C98}">
      <text>
        <r>
          <rPr>
            <b/>
            <sz val="9"/>
            <color indexed="81"/>
            <rFont val="Tahoma"/>
            <family val="2"/>
          </rPr>
          <t>Bjarni Gunnar Kristinsson:</t>
        </r>
        <r>
          <rPr>
            <sz val="9"/>
            <color indexed="81"/>
            <rFont val="Tahoma"/>
            <family val="2"/>
          </rPr>
          <t xml:space="preserve">
ÁÆTLAÐ VERÐ – ekki staðfest. Sett inn til að formúlur virki. Þarfnast staðfestingar frá birgja.</t>
        </r>
      </text>
    </comment>
    <comment ref="R56" authorId="1" shapeId="0" xr:uid="{D9CA09F8-C505-481A-A085-DA93A2757761}">
      <text>
        <r>
          <rPr>
            <b/>
            <sz val="9"/>
            <color indexed="81"/>
            <rFont val="Tahoma"/>
            <family val="2"/>
          </rPr>
          <t>Bjarni Gunnar Kristinsson:</t>
        </r>
        <r>
          <rPr>
            <sz val="9"/>
            <color indexed="81"/>
            <rFont val="Tahoma"/>
            <family val="2"/>
          </rPr>
          <t xml:space="preserve">
EKKI TENGT – bíður ákvörðunar. Þessi röð er 1,0x af þurrvara (R53 = 350), ekki 1,5x eins og soðnu pastaröðirnar. Ef sama venja ætti að gilda væri formúlan =R53*$U$2 og verðið 525 kr/kg. Gildinu var EKKI breytt þar sem það er verð frá eiganda; ákveðið hvort tengja skuli.</t>
        </r>
      </text>
    </comment>
    <comment ref="R111" authorId="1" shapeId="0" xr:uid="{BEB3D11B-C652-4E4F-BF58-3D4FA829783B}">
      <text>
        <r>
          <rPr>
            <b/>
            <sz val="9"/>
            <color indexed="81"/>
            <rFont val="Tahoma"/>
            <family val="2"/>
          </rPr>
          <t>Bjarni Gunnar Kristinsson:</t>
        </r>
        <r>
          <rPr>
            <sz val="9"/>
            <color indexed="81"/>
            <rFont val="Tahoma"/>
            <family val="2"/>
          </rPr>
          <t xml:space="preserve">
ÁÆTLAÐ VERÐ – ekki staðfest. Sett inn til að formúlur virki. Þarfnast staðfestingar frá birgja.</t>
        </r>
      </text>
    </comment>
    <comment ref="R245" authorId="1" shapeId="0" xr:uid="{729D9074-92E5-46DE-B1C0-6478E3BF6BB1}">
      <text>
        <r>
          <rPr>
            <b/>
            <sz val="9"/>
            <color indexed="81"/>
            <rFont val="Tahoma"/>
            <family val="2"/>
          </rPr>
          <t>Bjarni Gunnar Kristinsson:</t>
        </r>
        <r>
          <rPr>
            <sz val="9"/>
            <color indexed="81"/>
            <rFont val="Tahoma"/>
            <family val="2"/>
          </rPr>
          <t xml:space="preserve">
EKKI TENGJANLEGT – "Forsoðið pasta" hefur enga þurra móðurvöru í skránni, svo ekki er hægt að leggja soðið-hlutfallið (U2) á það. Verðið 800 kr/kg stendur óbreytt sem sjálfstætt innkaupsverð. Íhuga að skrá þurru móðurvöruna eða merkja sem sjálfstæða vöru.</t>
        </r>
      </text>
    </comment>
    <comment ref="R255" authorId="1" shapeId="0" xr:uid="{BB9A9E20-B698-48EC-B6EB-08626E0BAA8D}">
      <text>
        <r>
          <rPr>
            <b/>
            <sz val="9"/>
            <color indexed="81"/>
            <rFont val="Tahoma"/>
            <family val="2"/>
          </rPr>
          <t>Bjarni Gunnar Kristinsson:</t>
        </r>
        <r>
          <rPr>
            <sz val="9"/>
            <color indexed="81"/>
            <rFont val="Tahoma"/>
            <family val="2"/>
          </rPr>
          <t xml:space="preserve">
Afleitt: þurrvara Spaghetti (R161) × soðið-hlutfall (U2). Gildi óbreytt (600 kr/kg) – formúla sett í stað hardkóðaðs gildis.</t>
        </r>
      </text>
    </comment>
    <comment ref="R294" authorId="1" shapeId="0" xr:uid="{52C390F7-D467-42AC-B67F-7629023CF30A}">
      <text>
        <r>
          <rPr>
            <b/>
            <sz val="9"/>
            <color indexed="81"/>
            <rFont val="Tahoma"/>
            <family val="2"/>
          </rPr>
          <t>Bjarni Gunnar Kristinsson:</t>
        </r>
        <r>
          <rPr>
            <sz val="9"/>
            <color indexed="81"/>
            <rFont val="Tahoma"/>
            <family val="2"/>
          </rPr>
          <t xml:space="preserve">
Afleitt: þurrvara Penne pasta Rustichella (R284) × soðið-hlutfall (U2). Gildi óbreytt (600 kr/kg) – formúla sett í stað hardkóðaðs gildis.</t>
        </r>
      </text>
    </comment>
    <comment ref="R350" authorId="1" shapeId="0" xr:uid="{AEF87421-153A-4E9A-8B2F-DC8CE805C619}">
      <text>
        <r>
          <rPr>
            <b/>
            <sz val="9"/>
            <color indexed="81"/>
            <rFont val="Tahoma"/>
            <family val="2"/>
          </rPr>
          <t>Bjarni Gunnar Kristinsson:</t>
        </r>
        <r>
          <rPr>
            <sz val="9"/>
            <color indexed="81"/>
            <rFont val="Tahoma"/>
            <family val="2"/>
          </rPr>
          <t xml:space="preserve">
ÁGREININGUR – bíður samþykkis eiganda. Núverandi 500 kr/kg er úr takti við venjuna í þessari skrá: Spaghetti 400 → soðið 600 (1,5x) og Penne 400 → soðið 600 (1,5x). Sama venja gefur 1200 x 1,5 = 1800 hér. Staðfest sjálfstætt í 'Matsedill ímat prufa.xlsx' (R340 = 1800). ATH: 1,5x er ekki verð á kg af soðinni vöru (soðið pasta drekkur vatn, verð/kg ætti að lækka) – grunnurinn er óskjalfestur. Enginn réttur í Hráefnaskrá eða Réttabanka notar soðnar vörur, svo þetta hefur eingöngu áhrif á matseðlaframsetningu. Aðrar ósamræmar: Hrísgrjón 350 → SOÐIN 350 (1,0x, röð 54) og Forsoðið pasta 800 (röð 239) sem hefur enga þurra móðurvöru.</t>
        </r>
      </text>
    </comment>
    <comment ref="R369" authorId="1" shapeId="0" xr:uid="{CAE13966-46E8-4B82-9371-A390F7F381B2}">
      <text>
        <r>
          <rPr>
            <b/>
            <sz val="9"/>
            <color indexed="81"/>
            <rFont val="Tahoma"/>
            <family val="2"/>
          </rPr>
          <t>Bjarni Gunnar Kristinsson:</t>
        </r>
        <r>
          <rPr>
            <sz val="9"/>
            <color indexed="81"/>
            <rFont val="Tahoma"/>
            <family val="2"/>
          </rPr>
          <t xml:space="preserve">
ÁÆTLAÐ VERÐ – ekki staðfest. Sett inn til að formúlur virki. Þarfnast staðfestingar frá birgja.</t>
        </r>
      </text>
    </comment>
    <comment ref="R370" authorId="1" shapeId="0" xr:uid="{39922C5E-97F1-4E18-AA6A-4D241ADFBA5D}">
      <text>
        <r>
          <rPr>
            <b/>
            <sz val="9"/>
            <color indexed="81"/>
            <rFont val="Tahoma"/>
            <family val="2"/>
          </rPr>
          <t>Bjarni Gunnar Kristinsson:</t>
        </r>
        <r>
          <rPr>
            <sz val="9"/>
            <color indexed="81"/>
            <rFont val="Tahoma"/>
            <family val="2"/>
          </rPr>
          <t xml:space="preserve">
ÁÆTLAÐ VERÐ – ekki staðfest. Sett inn til að formúlur virki. Þarfnast staðfestingar frá birgja.</t>
        </r>
      </text>
    </comment>
    <comment ref="R371" authorId="1" shapeId="0" xr:uid="{FE46416D-CB81-427A-B3E7-B7CABAF1ECD7}">
      <text>
        <r>
          <rPr>
            <b/>
            <sz val="9"/>
            <color indexed="81"/>
            <rFont val="Tahoma"/>
            <family val="2"/>
          </rPr>
          <t>Bjarni Gunnar Kristinsson:</t>
        </r>
        <r>
          <rPr>
            <sz val="9"/>
            <color indexed="81"/>
            <rFont val="Tahoma"/>
            <family val="2"/>
          </rPr>
          <t xml:space="preserve">
ÁÆTLAÐ VERÐ – ekki staðfest. Sett inn til að formúlur virki. Þarfnast staðfestingar frá birgja.</t>
        </r>
      </text>
    </comment>
    <comment ref="R373" authorId="1" shapeId="0" xr:uid="{EE4D488C-8511-42C7-9AF8-AD65E132D1FB}">
      <text>
        <r>
          <rPr>
            <b/>
            <sz val="9"/>
            <color indexed="81"/>
            <rFont val="Tahoma"/>
            <family val="2"/>
          </rPr>
          <t>Bjarni Gunnar Kristinsson:</t>
        </r>
        <r>
          <rPr>
            <sz val="9"/>
            <color indexed="81"/>
            <rFont val="Tahoma"/>
            <family val="2"/>
          </rPr>
          <t xml:space="preserve">
ÁÆTLAÐ VERÐ – ekki staðfest. Sett inn til að formúlur virki. Þarfnast staðfestingar frá birgja.</t>
        </r>
      </text>
    </comment>
    <comment ref="R375" authorId="1" shapeId="0" xr:uid="{6617F72C-B009-4F75-A3D1-4217E273E292}">
      <text>
        <r>
          <rPr>
            <b/>
            <sz val="9"/>
            <color indexed="81"/>
            <rFont val="Tahoma"/>
            <family val="2"/>
          </rPr>
          <t>Bjarni Gunnar Kristinsson:</t>
        </r>
        <r>
          <rPr>
            <sz val="9"/>
            <color indexed="81"/>
            <rFont val="Tahoma"/>
            <family val="2"/>
          </rPr>
          <t xml:space="preserve">
ÁÆTLAÐ VERÐ – ekki staðfest. Sett inn til að formúlur virki. Þarfnast staðfestingar frá birgja.</t>
        </r>
      </text>
    </comment>
    <comment ref="R376" authorId="1" shapeId="0" xr:uid="{F4830964-DAA8-47F5-95CB-9B2214FDA376}">
      <text>
        <r>
          <rPr>
            <b/>
            <sz val="9"/>
            <color indexed="81"/>
            <rFont val="Tahoma"/>
            <family val="2"/>
          </rPr>
          <t>Bjarni Gunnar Kristinsson:</t>
        </r>
        <r>
          <rPr>
            <sz val="9"/>
            <color indexed="81"/>
            <rFont val="Tahoma"/>
            <family val="2"/>
          </rPr>
          <t xml:space="preserve">
ÁÆTLAÐ VERÐ – ekki staðfest. Sett inn til að formúlur virki. Þarfnast staðfestingar frá birgja.</t>
        </r>
      </text>
    </comment>
    <comment ref="R377" authorId="1" shapeId="0" xr:uid="{4D53EEFD-98CC-4D4B-9146-E8A0E7CBD0B3}">
      <text>
        <r>
          <rPr>
            <b/>
            <sz val="9"/>
            <color indexed="81"/>
            <rFont val="Tahoma"/>
            <family val="2"/>
          </rPr>
          <t>Bjarni Gunnar Kristinsson:</t>
        </r>
        <r>
          <rPr>
            <sz val="9"/>
            <color indexed="81"/>
            <rFont val="Tahoma"/>
            <family val="2"/>
          </rPr>
          <t xml:space="preserve">
ÁÆTLAÐ VERÐ – ekki staðfest. Sett inn til að formúlur virki. Þarfnast staðfestingar frá birgja.</t>
        </r>
      </text>
    </comment>
    <comment ref="R378" authorId="1" shapeId="0" xr:uid="{F6C59443-C827-42E9-9130-55EA23F793B2}">
      <text>
        <r>
          <rPr>
            <b/>
            <sz val="9"/>
            <color indexed="81"/>
            <rFont val="Tahoma"/>
            <family val="2"/>
          </rPr>
          <t>Bjarni Gunnar Kristinsson:</t>
        </r>
        <r>
          <rPr>
            <sz val="9"/>
            <color indexed="81"/>
            <rFont val="Tahoma"/>
            <family val="2"/>
          </rPr>
          <t xml:space="preserve">
ÁÆTLAÐ VERÐ – ekki staðfest. Sett inn til að formúlur virki. Þarfnast staðfestingar frá birgja.</t>
        </r>
      </text>
    </comment>
    <comment ref="R379" authorId="1" shapeId="0" xr:uid="{EC49DBE6-5794-4B68-89F1-DA485DD03D9C}">
      <text>
        <r>
          <rPr>
            <b/>
            <sz val="9"/>
            <color indexed="81"/>
            <rFont val="Tahoma"/>
            <family val="2"/>
          </rPr>
          <t>Bjarni Gunnar Kristinsson:</t>
        </r>
        <r>
          <rPr>
            <sz val="9"/>
            <color indexed="81"/>
            <rFont val="Tahoma"/>
            <family val="2"/>
          </rPr>
          <t xml:space="preserve">
ÁÆTLAÐ VERÐ – ekki staðfest. Sett inn til að formúlur virki. Þarfnast staðfestingar frá birgja.</t>
        </r>
      </text>
    </comment>
    <comment ref="R380" authorId="1" shapeId="0" xr:uid="{F8BFA90B-11C5-4626-BF69-29C2DE0378B5}">
      <text>
        <r>
          <rPr>
            <b/>
            <sz val="9"/>
            <color indexed="81"/>
            <rFont val="Tahoma"/>
            <family val="2"/>
          </rPr>
          <t>Bjarni Gunnar Kristinsson:</t>
        </r>
        <r>
          <rPr>
            <sz val="9"/>
            <color indexed="81"/>
            <rFont val="Tahoma"/>
            <family val="2"/>
          </rPr>
          <t xml:space="preserve">
ÁÆTLAÐ VERÐ – ekki staðfest. Sett inn til að formúlur virki. Þarfnast staðfestingar frá birgja.</t>
        </r>
      </text>
    </comment>
    <comment ref="I413" authorId="2" shapeId="0" xr:uid="{FD4CBE95-1764-42B8-A4D0-83D50B18F8DF}">
      <text>
        <r>
          <rPr>
            <sz val="11"/>
            <color theme="1"/>
            <rFont val="Calibri"/>
            <family val="2"/>
            <charset val="1"/>
          </rPr>
          <t>Næringargildi og innihald eru meðaltalsgildi fyrir niðursoðinn ananas í safa – ekki úr vörulýsingu framleiðanda. Uppfæra þegar vörulýsing liggur fyrir.</t>
        </r>
      </text>
    </comment>
    <comment ref="A473" authorId="2" shapeId="0" xr:uid="{774C5C98-D618-451B-A4B3-DCC7DAB0253F}">
      <text>
        <r>
          <rPr>
            <sz val="11"/>
            <color theme="1"/>
            <rFont val="Calibri"/>
            <family val="2"/>
            <charset val="1"/>
          </rPr>
          <t>Source: Sætkart.bátar.pdf (Ardo vörulýsing DK/1742 Indice E, 04.01.2018), uploaded 2026-09-10</t>
        </r>
      </text>
    </comment>
    <comment ref="R473" authorId="2" shapeId="0" xr:uid="{3EC7E511-5F6D-4872-8739-CA51576151E4}">
      <text>
        <r>
          <rPr>
            <sz val="11"/>
            <color theme="1"/>
            <rFont val="Calibri"/>
            <family val="2"/>
            <charset val="1"/>
          </rPr>
          <t>Kostnaður (kr/kg) vantar – ekki í vörulýsingu. Setja inn innkaupsverð.</t>
        </r>
      </text>
    </comment>
    <comment ref="A474" authorId="2" shapeId="0" xr:uid="{FFEE213E-6ECB-41D4-8EA2-043998E730AC}">
      <text>
        <r>
          <rPr>
            <sz val="11"/>
            <color theme="1"/>
            <rFont val="Calibri"/>
            <family val="2"/>
            <charset val="1"/>
          </rPr>
          <t>Source: Piparsósa - Gunnars.pdf (Myllan – Ora ehf vörulýsing, útg. 13.02.2025), uploaded 2026-09-10</t>
        </r>
      </text>
    </comment>
    <comment ref="R474" authorId="2" shapeId="0" xr:uid="{A8ED675C-390C-4C83-8D37-388A4CA6866A}">
      <text>
        <r>
          <rPr>
            <sz val="11"/>
            <color theme="1"/>
            <rFont val="Calibri"/>
            <family val="2"/>
            <charset val="1"/>
          </rPr>
          <t>Kostnaður (kr/kg) vantar – ekki í vörulýsingu. Setja inn innkaupsverð.</t>
        </r>
      </text>
    </comment>
    <comment ref="A475" authorId="2" shapeId="0" xr:uid="{2272E0E2-AC4E-404F-8EB4-353F42E9023B}">
      <text>
        <r>
          <rPr>
            <sz val="11"/>
            <color theme="1"/>
            <rFont val="Calibri"/>
            <family val="2"/>
            <charset val="1"/>
          </rPr>
          <t>Source: BBQ - Garri.pdf (Kjarnavörur hf vörulýsing, útg. 12.11.2025), uploaded 2026-09-10</t>
        </r>
      </text>
    </comment>
    <comment ref="R475" authorId="2" shapeId="0" xr:uid="{14B8E8D0-7805-4642-8ADF-957DB0C05150}">
      <text>
        <r>
          <rPr>
            <sz val="11"/>
            <color theme="1"/>
            <rFont val="Calibri"/>
            <family val="2"/>
            <charset val="1"/>
          </rPr>
          <t>Kostnaður (kr/kg) vantar – ekki í vörulýsingu. Setja inn innkaupsverð.</t>
        </r>
      </text>
    </comment>
    <comment ref="A476" authorId="2" shapeId="0" xr:uid="{DF9B3441-775D-4B28-AD24-1A8D8BEF56EA}">
      <text>
        <r>
          <rPr>
            <sz val="11"/>
            <color theme="1"/>
            <rFont val="Calibri"/>
            <family val="2"/>
            <charset val="1"/>
          </rPr>
          <t>Source: Rótargrænmeti.pdf (d'Arta N.V. product specification G0882001I, uppfært 11.05.2023), uploaded 2026-09-10</t>
        </r>
      </text>
    </comment>
    <comment ref="R476" authorId="2" shapeId="0" xr:uid="{167FCD96-27C0-4B43-943C-38AB415EEBF4}">
      <text>
        <r>
          <rPr>
            <sz val="11"/>
            <color theme="1"/>
            <rFont val="Calibri"/>
            <family val="2"/>
            <charset val="1"/>
          </rPr>
          <t>Kostnaður (kr/kg) vantar – ekki í vörulýsingu. Setja inn innkaupsverð.</t>
        </r>
      </text>
    </comment>
    <comment ref="R477" authorId="2" shapeId="0" xr:uid="{6C0AF2C0-544E-47CD-8767-6AE985B0AFF4}">
      <text>
        <r>
          <rPr>
            <sz val="11"/>
            <color theme="1"/>
            <rFont val="Calibri"/>
            <family val="2"/>
            <charset val="1"/>
          </rPr>
          <t>Innkaupsverð (kr/kg) vantar – slá inn. Til viðmiðunar: hvítkál (ferskt) er skráð á 600 kr/kg (R308).</t>
        </r>
      </text>
    </comment>
    <comment ref="R478" authorId="2" shapeId="0" xr:uid="{300C9262-907D-4669-8D9E-CACF2EF02601}">
      <text>
        <r>
          <rPr>
            <sz val="11"/>
            <color theme="1"/>
            <rFont val="Calibri"/>
            <family val="2"/>
            <charset val="1"/>
          </rPr>
          <t>Innkaupsverð (kr/kg) vantar – slá inn. Til viðmiðunar: Salatblanda (fersk) er skráð á 900 kr/kg (R416).</t>
        </r>
      </text>
    </comment>
    <comment ref="A479" authorId="2" shapeId="0" xr:uid="{5A118539-F4F3-4B85-8FE9-B12D6969B23A}">
      <text>
        <r>
          <rPr>
            <sz val="11"/>
            <color theme="1"/>
            <rFont val="Calibri"/>
            <family val="2"/>
            <charset val="1"/>
          </rPr>
          <t>Source: 1012349HA.pdf (Sweet Baby Ray's Foodservice spec sheet, product code SJ2349HA, revised 12/22/2025), uploaded 2026-09-10</t>
        </r>
      </text>
    </comment>
    <comment ref="J479" authorId="2" shapeId="0" xr:uid="{4A11C7ED-ABF9-4FC0-A0E8-ED196EC0ABDB}">
      <text>
        <r>
          <rPr>
            <sz val="11"/>
            <color theme="1"/>
            <rFont val="Calibri"/>
            <family val="2"/>
            <charset val="1"/>
          </rPr>
          <t>Vörulýsing: 40 kcal í 19 g skammti – umreiknað í 100 g.</t>
        </r>
      </text>
    </comment>
    <comment ref="M479" authorId="2" shapeId="0" xr:uid="{7A0FC44C-E304-45C3-AAC3-F3E1E3C1EF04}">
      <text>
        <r>
          <rPr>
            <sz val="11"/>
            <color theme="1"/>
            <rFont val="Calibri"/>
            <family val="2"/>
            <charset val="1"/>
          </rPr>
          <t>Vörulýsing: 9 g kolvetni í 19 g skammti.</t>
        </r>
      </text>
    </comment>
    <comment ref="N479" authorId="2" shapeId="0" xr:uid="{52E469E9-5C26-4111-A854-91F778B9BF44}">
      <text>
        <r>
          <rPr>
            <sz val="11"/>
            <color theme="1"/>
            <rFont val="Calibri"/>
            <family val="2"/>
            <charset val="1"/>
          </rPr>
          <t>Vörulýsing: 8 g sykur í 19 g skammti.</t>
        </r>
      </text>
    </comment>
    <comment ref="O479" authorId="2" shapeId="0" xr:uid="{A5FAAECB-DAC3-4257-BA28-7BB4C9F5A8B1}">
      <text>
        <r>
          <rPr>
            <sz val="11"/>
            <color theme="1"/>
            <rFont val="Calibri"/>
            <family val="2"/>
            <charset val="1"/>
          </rPr>
          <t>Vörulýsing: 1 g próteín í 19 g skammti.</t>
        </r>
      </text>
    </comment>
    <comment ref="P479" authorId="2" shapeId="0" xr:uid="{C0C340EB-F400-477E-B652-A69ABD7F10A4}">
      <text>
        <r>
          <rPr>
            <sz val="11"/>
            <color theme="1"/>
            <rFont val="Calibri"/>
            <family val="2"/>
            <charset val="1"/>
          </rPr>
          <t>Vörulýsing: 320 mg natríum í 19 g skammti. Salt = natríum × 2,5, umreiknað í 100 g.</t>
        </r>
      </text>
    </comment>
    <comment ref="R479" authorId="2" shapeId="0" xr:uid="{03DB6657-DE56-4FDE-8961-2DB37C87D7DE}">
      <text>
        <r>
          <rPr>
            <sz val="11"/>
            <color theme="1"/>
            <rFont val="Calibri"/>
            <family val="2"/>
            <charset val="1"/>
          </rPr>
          <t>Innkaupsverð (kr/kg) vantar – slá inn.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Bjarni Gunnar Kristinsson</author>
    <author>Eva Björk Benediktsdóttir</author>
  </authors>
  <commentList>
    <comment ref="C365" authorId="0" shapeId="0" xr:uid="{04AF8190-F4FA-4736-B001-FA6B656205E0}">
      <text>
        <r>
          <rPr>
            <b/>
            <sz val="9"/>
            <color indexed="81"/>
            <rFont val="Tahoma"/>
            <family val="2"/>
          </rPr>
          <t>Bjarni Gunnar Kristinsson:</t>
        </r>
        <r>
          <rPr>
            <sz val="9"/>
            <color indexed="81"/>
            <rFont val="Tahoma"/>
            <family val="2"/>
          </rPr>
          <t xml:space="preserve">
Áætlað magn – staðfesta.</t>
        </r>
      </text>
    </comment>
    <comment ref="C424" authorId="0" shapeId="0" xr:uid="{E6C85E3B-AE3E-4FE5-BC62-18A2A6163C4B}">
      <text>
        <r>
          <rPr>
            <b/>
            <sz val="9"/>
            <color indexed="81"/>
            <rFont val="Tahoma"/>
            <family val="2"/>
          </rPr>
          <t>Bjarni Gunnar Kristinsson:</t>
        </r>
        <r>
          <rPr>
            <sz val="9"/>
            <color indexed="81"/>
            <rFont val="Tahoma"/>
            <family val="2"/>
          </rPr>
          <t xml:space="preserve">
Áætlað magn – staðfesta.</t>
        </r>
      </text>
    </comment>
    <comment ref="C468" authorId="0" shapeId="0" xr:uid="{CF5F1D9A-745C-4F95-9F3D-786B313A3CAD}">
      <text>
        <r>
          <rPr>
            <b/>
            <sz val="9"/>
            <color indexed="81"/>
            <rFont val="Tahoma"/>
            <family val="2"/>
          </rPr>
          <t>Bjarni Gunnar Kristinsson:</t>
        </r>
        <r>
          <rPr>
            <sz val="9"/>
            <color indexed="81"/>
            <rFont val="Tahoma"/>
            <family val="2"/>
          </rPr>
          <t xml:space="preserve">
Áætlað magn – staðfesta.</t>
        </r>
      </text>
    </comment>
    <comment ref="U727" authorId="0" shapeId="0" xr:uid="{5FEDF829-DEAF-4668-9A11-281852132EFA}">
      <text>
        <r>
          <rPr>
            <b/>
            <sz val="9"/>
            <color indexed="81"/>
            <rFont val="Tahoma"/>
            <family val="2"/>
          </rPr>
          <t>Bjarni Gunnar Kristinsson:</t>
        </r>
        <r>
          <rPr>
            <sz val="9"/>
            <color indexed="81"/>
            <rFont val="Tahoma"/>
            <family val="2"/>
          </rPr>
          <t xml:space="preserve">
BRÁÐABIRGÐAVERÐ – inniheldur aðeins jógúrt. Verð á mangó chutney vantar í Vöruskrá R357; verð uppfærist sjálfkrafa þegar það er skráð.</t>
        </r>
      </text>
    </comment>
    <comment ref="G729" authorId="0" shapeId="0" xr:uid="{E6143882-216E-42AA-B386-73E0AE28C5E9}">
      <text>
        <r>
          <rPr>
            <b/>
            <sz val="9"/>
            <color indexed="81"/>
            <rFont val="Tahoma"/>
            <family val="2"/>
          </rPr>
          <t>Bjarni Gunnar Kristinsson:</t>
        </r>
        <r>
          <rPr>
            <sz val="9"/>
            <color indexed="81"/>
            <rFont val="Tahoma"/>
            <family val="2"/>
          </rPr>
          <t xml:space="preserve">
Næringargildi mangó chutney vantar í Vöruskrá (J357:Q357).</t>
        </r>
      </text>
    </comment>
    <comment ref="T729" authorId="0" shapeId="0" xr:uid="{107E327F-DFCA-44DB-B43B-58940634B227}">
      <text>
        <r>
          <rPr>
            <b/>
            <sz val="9"/>
            <color indexed="81"/>
            <rFont val="Tahoma"/>
            <family val="2"/>
          </rPr>
          <t>Bjarni Gunnar Kristinsson:</t>
        </r>
        <r>
          <rPr>
            <sz val="9"/>
            <color indexed="81"/>
            <rFont val="Tahoma"/>
            <family val="2"/>
          </rPr>
          <t xml:space="preserve">
0 kr – verð á mangó chutney vantar í Vöruskrá R357.</t>
        </r>
      </text>
    </comment>
    <comment ref="E862" authorId="1" shapeId="0" xr:uid="{675399CB-23D4-4F1E-9D9D-FC685CD703C1}">
      <text>
        <r>
          <rPr>
            <sz val="11"/>
            <color theme="1"/>
            <rFont val="Calibri"/>
            <family val="2"/>
            <charset val="1"/>
          </rPr>
          <t>Handvirk samantekt á ofnæmisvöldum úr línum 863–869 (sjá hverja hráefnislínu). Teriyaki-sósan bætir við soja og sesam og er ekki glútenlaus.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tc={BF49A167-01CA-4AD1-BF4C-1A55B5D02A98}</author>
  </authors>
  <commentList>
    <comment ref="J2" authorId="0" shapeId="0" xr:uid="{BF49A167-01CA-4AD1-BF4C-1A55B5D02A98}">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Foodcost (blandað viðmið).
Rauður reitur = verð fannst ekki í Réttabanka/Vöruskrá.
Gulur reitur = verð fannst en skammtur (H/I) vantar, því reiknast 0.
Skömmtum er ekki breytt – réttur er stundum ekki í boði fyrir grunnskóla eða leikskóla.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Eva Björk Benediktsdóttir</author>
  </authors>
  <commentList>
    <comment ref="F1432" authorId="0" shapeId="0" xr:uid="{BBA61971-FE22-456B-A124-ED33A8840FE1}">
      <text>
        <r>
          <rPr>
            <sz val="11"/>
            <color theme="1"/>
            <rFont val="Calibri"/>
            <family val="2"/>
            <charset val="1"/>
          </rPr>
          <t>Ákvörðun matreiðslustjóra 8.9.2026: grænmetiskrafturinn er merktur glútenlaus og hefur þolst án ofnæmisviðbragða. Ótilgreint maltódextrín því ekki metið sem hindrun. Sama krafti/maltódextríni var þegar samþykkt fyrir hana 10.9. og 18.9.</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Eva Björk Benediktsdóttir</author>
  </authors>
  <commentList>
    <comment ref="C1" authorId="0" shapeId="0" xr:uid="{B58DF311-A54B-49FD-85C1-3774DEAE1A01}">
      <text>
        <r>
          <rPr>
            <sz val="11"/>
            <color theme="1"/>
            <rFont val="Calibri"/>
            <family val="2"/>
            <charset val="1"/>
          </rPr>
          <t>Leitarorð fyrir sjálfvirku ofnæmis-/mataræðisgreininguna. Aðskilin með semíkommu. Greiningin á að bera hvert orð saman við innihaldslýsingu og heiti hráefna réttarins (án tillits til stórra/lítilla stafa). Til viðbótar: allar vörur í Vöruskrá með Vöruflokk sem byrjar á "Kjöt" eða inniheldur "Alifugl" skulu teljast kjöt fyrir Vegan, Grænmetisæta og Pescatarian, óháð orðalagi innihaldslýsingar.</t>
        </r>
      </text>
    </comment>
    <comment ref="D1" authorId="0" shapeId="0" xr:uid="{BBE5B4FC-61BC-4660-813F-450B966E0037}">
      <text>
        <r>
          <rPr>
            <sz val="11"/>
            <color theme="1"/>
            <rFont val="Calibri"/>
            <family val="2"/>
            <charset val="1"/>
          </rPr>
          <t>Stýrir því hvernig leitarorðin í C-dálki eru borin saman við innihaldslýsingu.
"Heilt orð" = orðið verður að standa stakt. Öruggara, en nær ekki samsettum orðum.
"Hluti orðs" = orðið má vera hluti af stærra orði. Nær "tómatar", "tómatpúrra" og "tómatmauk" með einu orði ("tómat").
ATH: Mjólk og Laktósi VERÐA að vera "Heilt orð" — annars greiðist "kókosmjólk" og "mjólkursýra" sem mjólk. Sama gildir um Egg ("eggaldin").</t>
        </r>
      </text>
    </comment>
    <comment ref="E1" authorId="0" shapeId="0" xr:uid="{B918F84D-B811-45B2-9A73-41C300EB874A}">
      <text>
        <r>
          <rPr>
            <sz val="11"/>
            <color theme="1"/>
            <rFont val="Calibri"/>
            <family val="2"/>
            <charset val="1"/>
          </rPr>
          <t>Orð sem eiga EKKI að kveikja, þótt þau innihaldi leitarorðið. Aðskilin með semíkommu.
Dæmi: "appelsínugular gulrætur" er litur, ekki ávöxtur. "Sítrónusýra (E330)" er aukefni. "Grísk jógúrt" er ekki grís.
Greiningin fjarlægir þessi orð úr textanum áður en hún leitar.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<sst xmlns="http://schemas.openxmlformats.org/spreadsheetml/2006/main" count="97827" uniqueCount="6930">
  <si>
    <t>Skóli</t>
  </si>
  <si>
    <t>Bekkur / Deild</t>
  </si>
  <si>
    <t>Fjöldi í dag</t>
  </si>
  <si>
    <t>Starfsmenn</t>
  </si>
  <si>
    <t>Vikudagamynstur</t>
  </si>
  <si>
    <t>Gildir frá</t>
  </si>
  <si>
    <t>Þetta blað fyllist sjálfkrafa út þegar Office-skriftan (Matarstund_Script.ts) keyrir næst — sýnir núverandi gildandi fjöldatölur fyrir alla skóla, reiknaðar út frá Fjöldatölur-sögunni.</t>
  </si>
  <si>
    <t>Arnarberg</t>
  </si>
  <si>
    <t>Annað starfsfólk</t>
  </si>
  <si>
    <t>sama alla daga</t>
  </si>
  <si>
    <t>Hamar</t>
  </si>
  <si>
    <t>Klettur</t>
  </si>
  <si>
    <t>Krókur</t>
  </si>
  <si>
    <t>Reitur</t>
  </si>
  <si>
    <t>Álfaberg</t>
  </si>
  <si>
    <t>Askja</t>
  </si>
  <si>
    <t>Mán:22  Þri:22  Mið:22  Fim:22  Fös:22</t>
  </si>
  <si>
    <t>Búrfell</t>
  </si>
  <si>
    <t>Mán:13  Þri:13  Mið:13  Fim:13  Fös:13</t>
  </si>
  <si>
    <t>Esja</t>
  </si>
  <si>
    <t>Mán:15  Þri:15  Mið:15  Fim:15  Fös:15</t>
  </si>
  <si>
    <t>Heildarfjöldi — ekki tengt ákveðnum bekk (t.d. stjórnendur) — leggst VIÐ bekkjartölurnar</t>
  </si>
  <si>
    <t>Mán:0  Þri:0  Mið:0  Fim:0  Fös:0</t>
  </si>
  <si>
    <t>Helgafell</t>
  </si>
  <si>
    <t>Mán:18  Þri:18  Mið:18  Fim:18  Fös:18</t>
  </si>
  <si>
    <t>Keili</t>
  </si>
  <si>
    <t>Mán:10  Þri:10  Mið:10  Fim:10  Fös:10</t>
  </si>
  <si>
    <t>Álfakot</t>
  </si>
  <si>
    <t>Setja inn heildarfjölda</t>
  </si>
  <si>
    <t>Mán:76  Þri:76  Mið:76  Fim:76  Fös:76</t>
  </si>
  <si>
    <t>Bjarkalundur</t>
  </si>
  <si>
    <t>Mán:68  Þri:68  Mið:68  Fim:68  Fös:68</t>
  </si>
  <si>
    <t>Engidalsskóli</t>
  </si>
  <si>
    <t>1. bekkur</t>
  </si>
  <si>
    <t>Mán:17  Þri:17  Mið:17  Fim:17  Fös:17</t>
  </si>
  <si>
    <t>2. bekkur</t>
  </si>
  <si>
    <t>3. bekkur</t>
  </si>
  <si>
    <t>Mán:25  Þri:25  Mið:25  Fim:25  Fös:25</t>
  </si>
  <si>
    <t>4. bekkur</t>
  </si>
  <si>
    <t>Mán:30  Þri:30  Mið:30  Fim:30  Fös:30</t>
  </si>
  <si>
    <t>5. bekkur</t>
  </si>
  <si>
    <t>Mán:31  Þri:31  Mið:31  Fim:31  Fös:31</t>
  </si>
  <si>
    <t>6. bekkur</t>
  </si>
  <si>
    <t>Mán:24  Þri:24  Mið:24  Fim:24  Fös:24</t>
  </si>
  <si>
    <t>7. bekkur</t>
  </si>
  <si>
    <t>Mán:34  Þri:34  Mið:34  Fim:34  Fös:34</t>
  </si>
  <si>
    <t>Heildarfjöldi (fyllt út AÐEINS ef bekkja-/deildaskipting er ekki þekkt)</t>
  </si>
  <si>
    <t>Hlíðarberg</t>
  </si>
  <si>
    <t>Mán:90  Þri:90  Mið:90  Fim:90  Fös:90</t>
  </si>
  <si>
    <t>Holtasel</t>
  </si>
  <si>
    <t>Hraunkot</t>
  </si>
  <si>
    <t>Mán:89  Þri:89  Mið:89  Fim:89  Fös:89</t>
  </si>
  <si>
    <t>Hraunsel</t>
  </si>
  <si>
    <t>Mán:137  Þri:138  Mið:137  Fim:136  Fös:136</t>
  </si>
  <si>
    <t>Hraunvallaleikskóli</t>
  </si>
  <si>
    <t>Hraunvallaskóli</t>
  </si>
  <si>
    <t>8. bekkur</t>
  </si>
  <si>
    <t>9. bekkur</t>
  </si>
  <si>
    <t>10. bekkur</t>
  </si>
  <si>
    <t>Hvaleyrarskóli</t>
  </si>
  <si>
    <t>Hörðuvellir</t>
  </si>
  <si>
    <t>Hraun</t>
  </si>
  <si>
    <t>Mán:19  Þri:19  Mið:19  Fim:19  Fös:19</t>
  </si>
  <si>
    <t>Laut</t>
  </si>
  <si>
    <t>Mán:16  Þri:16  Mið:16  Fim:16  Fös:16</t>
  </si>
  <si>
    <t>Lækur</t>
  </si>
  <si>
    <t>Starfsfólk sem borðar ekki inni á deildum</t>
  </si>
  <si>
    <t>Krakkaberg</t>
  </si>
  <si>
    <t>Lækjarsel</t>
  </si>
  <si>
    <t>Mán:113  Þri:113  Mið:114  Fim:113  Fös:111</t>
  </si>
  <si>
    <t>Lækjarskóli</t>
  </si>
  <si>
    <t>Selið</t>
  </si>
  <si>
    <t>Setbergsskóli</t>
  </si>
  <si>
    <t>Skarðshlíðarleikskóli</t>
  </si>
  <si>
    <t>Hóll</t>
  </si>
  <si>
    <t>Lyng</t>
  </si>
  <si>
    <t>Sérkennarar</t>
  </si>
  <si>
    <t>Stjórnendur</t>
  </si>
  <si>
    <t>Skarðshlíðarskóli</t>
  </si>
  <si>
    <t>Skarðssel</t>
  </si>
  <si>
    <t>Mán:161  Þri:164  Mið:159  Fim:164  Fös:158</t>
  </si>
  <si>
    <t>Smáralundur</t>
  </si>
  <si>
    <t>Brekka</t>
  </si>
  <si>
    <t>Holt</t>
  </si>
  <si>
    <t>Lundur</t>
  </si>
  <si>
    <t>Þúfa</t>
  </si>
  <si>
    <t>Stekkjarás</t>
  </si>
  <si>
    <t>Tjarnarás</t>
  </si>
  <si>
    <t>Glaðheimar</t>
  </si>
  <si>
    <t>Kærleiksheimar</t>
  </si>
  <si>
    <t>Ljósheimar</t>
  </si>
  <si>
    <t>Stjörnuheimar</t>
  </si>
  <si>
    <t>Vesturkot</t>
  </si>
  <si>
    <t>Bláakot</t>
  </si>
  <si>
    <t>Grænakot</t>
  </si>
  <si>
    <t>Gulakot</t>
  </si>
  <si>
    <t>Rauðakot</t>
  </si>
  <si>
    <t>Víðistaðaskóli</t>
  </si>
  <si>
    <t>Víðivellir</t>
  </si>
  <si>
    <t>Bangsadeild</t>
  </si>
  <si>
    <t>Kanínudeild</t>
  </si>
  <si>
    <t>Kisudeild</t>
  </si>
  <si>
    <t>Ungadeild</t>
  </si>
  <si>
    <t>Öldutúnsskóli</t>
  </si>
  <si>
    <t>VÖRUSKRÁ – HRÁEFNI OG INNIHALDSEFNI</t>
  </si>
  <si>
    <t>Soðið-hlutfall (verðlagning)</t>
  </si>
  <si>
    <t>Heiti vöru</t>
  </si>
  <si>
    <t>Leitarnafn
(dropdown)</t>
  </si>
  <si>
    <t>Framleiðandi / Byrgi</t>
  </si>
  <si>
    <t>Vörúnúmer</t>
  </si>
  <si>
    <t>Vöruflokkur</t>
  </si>
  <si>
    <t>Innihaldslýsing</t>
  </si>
  <si>
    <t>Ofnæmisvaldar</t>
  </si>
  <si>
    <t>Fyrirvari</t>
  </si>
  <si>
    <t>Hlekkur á gagnablað</t>
  </si>
  <si>
    <t>Orka
(kcal/100g)</t>
  </si>
  <si>
    <t>Fita
(g/100g)</t>
  </si>
  <si>
    <t>Mettuð fita
(g/100g)</t>
  </si>
  <si>
    <t>Kolvetni
(g/100g)</t>
  </si>
  <si>
    <t>Sykur
(g/100g)</t>
  </si>
  <si>
    <t>Prótein
(g/100g)</t>
  </si>
  <si>
    <t>Salt
(g/100g)</t>
  </si>
  <si>
    <t>Trefjar
(g/100g)</t>
  </si>
  <si>
    <t>Kostnaður
(kr/kg)</t>
  </si>
  <si>
    <t>Athugasemdir</t>
  </si>
  <si>
    <t>Ömmu skonsur heilar</t>
  </si>
  <si>
    <t>Gæðabakstur / Ömmubakstur ehf.</t>
  </si>
  <si>
    <t>Brauð og bakkelsi</t>
  </si>
  <si>
    <t>Vatn, **hveiti**, **haframjöl**, repjuolía, sykur, **heilhveiti**, **egg**, **mysuduft**, pálmaolía, lyftiefni (E450, E500), salt, maltað **hveiti**, mjölmeðhöndlunarefni (E300), rotvarnarefni (E282), sykur, bindiefni (E322 úr sólblómum, E471), dextrósi, bragðefni, rotvarnarefni (E211), sýrustillir (E330), vanillubragðefni, kókosolía, litarefni (E150c, E150a), kekkjarvarnarefni (E535)</t>
  </si>
  <si>
    <t>Glúten (hveiti, hafrar), egg, mjólk</t>
  </si>
  <si>
    <t>Gæti innihaldið snefil af sesam.</t>
  </si>
  <si>
    <t>https://gaedabakstur.is/vara/ommuskonsur-heilar-10stk-i-pakka/</t>
  </si>
  <si>
    <t>160 g/stk. Geymsluþol 5 dagar við stofuhita.</t>
  </si>
  <si>
    <t>Verðlagningarhlutfall – samþykkt. Tengt: R249, R288, R345. R54 og R239 eru ótengd (sjá skýringar í þeim hólfum).</t>
  </si>
  <si>
    <t>Bananaskonsur</t>
  </si>
  <si>
    <t>Hrísmjólk (vatn, hrísgrjón, sólblómaolía, kalsíum, maltextrakt, salt, bindiefni E418, vítamín B12, D2, sýrustillir E340), **hveiti**, vatn, sykur, banani, repjuolía, maltað **hveiti**, mjölmeðhöndlunarefni (E300), lyftiefni (E450, E500), salt, vanillubragðefni, litarefni (E150c), kekkjarvarnarefni (E535)</t>
  </si>
  <si>
    <t>Glúten (hveiti)</t>
  </si>
  <si>
    <t>Gæti innihaldið snefil af sesam, mjólk og eggjum.</t>
  </si>
  <si>
    <t>https://gaedabakstur.is/vara/bananaskonsur/</t>
  </si>
  <si>
    <t>75 g/stk, 10 stk/pakki. Frystivara (-18°C) 3 mánuðir.</t>
  </si>
  <si>
    <t>Sólkjarnabrauð plötubrauð</t>
  </si>
  <si>
    <t>**Hveiti**, vatn, sólkjarnafræ, **rúgmjöl**, hörfræ, maltað **hveiti**, salt, maltað **bygg**, mjölmeðhöndlunarefni (E300), ger, malt extrakt (úr **byggi**), súrdeigsduft úr hveiti (**hveiti**, gerlar), dextrósi, **hveitiglúten**, bindiefni (E472e, E491), ensím, kekkjarvarnarefni (E535)</t>
  </si>
  <si>
    <t>Glúten (hveiti, rúgur, bygg)</t>
  </si>
  <si>
    <t>Gæti innihaldið snefil af sesamfræjum</t>
  </si>
  <si>
    <t>https://drive.google.com/file/d/1p07uLGGtQjJr-CEfMOPWvz0nx16AzC1e/view?usp=sharing</t>
  </si>
  <si>
    <t>500 g. Geymsluþol 2 dagar eftir framleiðslu.</t>
  </si>
  <si>
    <t>Beyglur fínar KS(48)</t>
  </si>
  <si>
    <t>Myllan</t>
  </si>
  <si>
    <t>**Hveiti**, vatn, sykur, maltað mjöl (**bygg**, **hveiti**), salt, ger, óvirkt þurrger, ýruefni (E472e), repjuolía, mjölmeðhöndlunarefni (E300), ensím.</t>
  </si>
  <si>
    <t>Glúten (hveiti, bygg)</t>
  </si>
  <si>
    <t>Framleitt á svæði þar sem unnið er með sesamfræ, mjólk, egg, lúpínu, soja</t>
  </si>
  <si>
    <t>https://www.myllan.is/is/vorulinur/frosin-pokkud-vara/beyglur-finar</t>
  </si>
  <si>
    <t>95 g/stk, 48 stk í söluein. Frystivara -18°C, geymsluþol 270 dagar.</t>
  </si>
  <si>
    <t>Heilkornasamlokubrauð stórt</t>
  </si>
  <si>
    <t>Vatn, heilkorna **heilhveiti** 17%, heilkorna **rúgmjöl** 17%, **hveiti**, **hveitiglúten**, **hveitiflögur**, **rúgmjöl**, þurrkað súrdeig (**rúgur**, súrdeigsgerlar), **hveitikurl**, ger, maltextrakt (**bygg**), repjuolía, salt, þykkingarefni (E415), sýrustillir (E262), ýruefni (E471, E472e), þurrkað súrdeig (**hveiti**, súrdeigsgerlar), mjölmeðhöndlunarefni (E300)</t>
  </si>
  <si>
    <t>Framleitt á svæði þar sem unnið er með sesamfræ, egg, mjólk og lúpínu</t>
  </si>
  <si>
    <t>https://www.myllan.is/is/vorulinur/samlokubraud/heilkornasamlokubraud-stort</t>
  </si>
  <si>
    <t>1000 g. Geymsluþol 5 dagar. 49% af þurrefnum heilkorn.</t>
  </si>
  <si>
    <t>Heimilisbrauð 1/1</t>
  </si>
  <si>
    <t>**Hveiti**, vatn, **hveitikurl**, repjuolía, ger, salt, **hveititrefjar**, mjölmeðhöndlunarefni (E300), ýruefni (E481)</t>
  </si>
  <si>
    <t>Framleitt á svæði þar sem unnið er með sesamfræ, mjólk, egg og lúpínu</t>
  </si>
  <si>
    <t>https://www.myllan.is/is/vorulinur/samlokubraud/heimilisbraud-heilt</t>
  </si>
  <si>
    <t>770 g. Geymsluþol 5 dagar. Vegan, trefjagjafi.</t>
  </si>
  <si>
    <t>Lífskornabrauð m/ tröllahöfrum og chia</t>
  </si>
  <si>
    <t>Vatn, **tröllahafrar** 21%, heilkorna **heilhveiti** 16%, **hveiti**, **hveitiglúten**, **rúgmjöl**, þurrkað súrdeig (**rúgur**, súrdeigsgerlar), **hveitikurl**, ger, chia fræ 1% (Salvia hispanica), maltextrakt (**bygg**), repjuolía, joðbætt salt, þykkingarefni (E415), sýrustillir (E262), ýruefni (E471, E472e), mjölmeðhöndlunarefni (E300)</t>
  </si>
  <si>
    <t>Glúten (hafrar, hveiti, rúgur, bygg)</t>
  </si>
  <si>
    <t>https://www.myllan.is/is/vorulinur/vegan-vorur/lifskorn-trollahafrar-chiafrae</t>
  </si>
  <si>
    <t>450 g. Geymsluþol 6 dagar. Vegan, trefjaríkt.</t>
  </si>
  <si>
    <t>Hvítlauksbrauð / baguette</t>
  </si>
  <si>
    <t>Mjöl (**hveiti**, maltað **hveiti**), vatn, smjör (**mjólk**), jurtafita (pálma), jurtaolía (repju), joðbætt salt, ger, hvítlaukur 0,6%, laukduft, ýruefni (E472e, E471, sólblómalesitín), sýrustillir (E341, E450, E330), óvirkt ger, steinselja, salt, þykkingarefni (E412), bragðefni, þráavarnarefni (E300), ensím (alfaamýlasi, xýlanasi)</t>
  </si>
  <si>
    <t>Glúten (hveiti), mjólk</t>
  </si>
  <si>
    <t>Getur innihaldið snefil af eggjum, soja, sinnepi og sesamfræjum.</t>
  </si>
  <si>
    <t>https://drive.google.com/file/d/1ISY9dqVNVBuKMul2k8e0kwwb7vSrJhlW/view?usp=sharing</t>
  </si>
  <si>
    <t>175 g/stk. 36 stk í söluein. Frystivara -18°C, geymsluþol 548 dagar. Næringargildi miðast við forbakaða/óbakaða vöru.</t>
  </si>
  <si>
    <t>Dökkt súrdeigsbrauð (Skanörgrova)</t>
  </si>
  <si>
    <t>Pågen/ Ójk</t>
  </si>
  <si>
    <t>Vatn, **hveiti**mjöl, súrdeig úr **hveiti**korni (13%), heilkorna**hveiti**mjöl, dinkel**hveiti**mjöl, muldir heilkornakjarnar úr dinkel**hveiti**, **hafra**grjón, skolað heilkorna**hafra**mjöl, **hveiti**glúten, heilkorna**rúg**mjöl, heilkorna durum**hveiti**mjöl, **hafra**trefjar, kaldpressuð repjuolía (1%), **hveiti**kímar, gul hörfræ, sykur (eingöngu sem næring fyrir ger), ger, malt úr **byggi** og **hveiti**, salt.</t>
  </si>
  <si>
    <t>Glúten (hveiti, rúgur, hafrar, bygg)</t>
  </si>
  <si>
    <t>https://drive.google.com/file/d/1_xC3btJzq-zmdaQHqlJ0_0EY7KwFaCqs/view?usp=sharing</t>
  </si>
  <si>
    <t>Ljóst súrdeigsbrauð (LantGoda Surdegsbröd)</t>
  </si>
  <si>
    <t>Vatn, **hveiti**mjöl, súrdeig úr **hveiti** (13%), heilkorna**hveiti**mjöl, dinkel**hveiti**mjöl, muldir heilkornakjarnar úr dinkel**hveiti**, **hafra**grjón, skolað heilkorna**hafra**mjöl, **hveiti**glúten, heilkorna**rúg**mjöl, heilkorna durum**hveiti**mjöl, **hafra**trefjar, kaldpressuð repjuolía (1%), **hveiti**kímar, gul hörfræ, sykur (eingöngu sem næring fyrir ger), ger, malt úr **byggi** og **hveiti**, salt.</t>
  </si>
  <si>
    <t>Glúten (hveiti, rúg, hafrar, bygg)</t>
  </si>
  <si>
    <t>https://drive.google.com/file/d/1aObopp1C2qlx3QieZ3phPb3MzLNGDVZz/view?usp=sharing</t>
  </si>
  <si>
    <t>650 g. Frystivara 180 dagar, kælivara 7 dagar þiðnuð.</t>
  </si>
  <si>
    <t>Hrökkbrauð – Spelt (Burger crispbread)</t>
  </si>
  <si>
    <t>Burger Knäcke/ Nathan</t>
  </si>
  <si>
    <t>Heilkorna**rúg**mjöl, speltflögur (**hveiti**), heilkorna**spelt**mjöl (**hveiti**), salt.</t>
  </si>
  <si>
    <t>Glúten (Hveiti, rúgur, spelt)</t>
  </si>
  <si>
    <t>Getur innihaldið snefil af sesam, mjólk og öðrum glútentegundum</t>
  </si>
  <si>
    <t>https://drive.google.com/file/d/1vwvU9xL9chLkyyy34xePImiUaHAxA66A/view?usp=sharing</t>
  </si>
  <si>
    <t>250 g. Þurrgeymist 12 mánuðir.</t>
  </si>
  <si>
    <t>Heilhveitikex (HAUST Graham biscuit)</t>
  </si>
  <si>
    <t>Continental Bakeries North Europe AB</t>
  </si>
  <si>
    <t>**Hveiti**mjöl, heilkorna **hveiti**mjöl 30%, sykur, jurtafita (pálma), lyftiefni (ammoníumkarbónöt, natríumkarbónöt), salt, bragðefni.</t>
  </si>
  <si>
    <t>Getur innihaldið snefil af hnetum og sesam</t>
  </si>
  <si>
    <t>https://docs.google.com/document/d/1hSm-4pt3r15YYOeuqlWMbkkVgdKc8cwt0qPlCRs1ssM/edit?usp=sharingex.pdf</t>
  </si>
  <si>
    <t>225 g. Þurrgeymist 12 mánuðir. Upprunaland: Þýskaland.</t>
  </si>
  <si>
    <t>Horn / Mini croissant 25g</t>
  </si>
  <si>
    <t>Boulangerie Neuhauser SA</t>
  </si>
  <si>
    <t>**Hveiti**mjöl, vatn, **smjör** 18%, ger, sykur, **egg**, salt, **hveiti**glúten, maltað **hveiti**mjöl, óvirkt ger, mjölmeðhöndlunarefni (askorbínsýra E300), ensím.</t>
  </si>
  <si>
    <t>Glúten (hveiti), mjólk, egg</t>
  </si>
  <si>
    <t>https://drive.google.com/file/d/1DNHhTRSDQjq03Ewnj0fn_Ex30mAnbK52/view?usp=sharing</t>
  </si>
  <si>
    <t>25 g/stk. 40 stk/poki. Frystivara -18°C. Bakið 10–12 mín við 165°C.</t>
  </si>
  <si>
    <t>Arna skyr vanillu</t>
  </si>
  <si>
    <t xml:space="preserve">Arna </t>
  </si>
  <si>
    <t>Mjólkurvörur</t>
  </si>
  <si>
    <t>**Mjólk**, sykur (5.0%), maíssterkja, vanilluþykkni (0,1%), vanillukorn, sítrónusafi, skyrgerlar, laktasi.</t>
  </si>
  <si>
    <t>Mjólk (laktósalaus)</t>
  </si>
  <si>
    <t>https://drive.google.com/file/d/1yzNdxeJqQSbLVXSF15Oeij4m2PUBv2GA/view?usp=sharing</t>
  </si>
  <si>
    <t>1 kg. Kælivara 0–4°C. Þar af viðbættur sykur 5,0 g.</t>
  </si>
  <si>
    <t>Heimilis grjónagrautur</t>
  </si>
  <si>
    <t>Matarstræti</t>
  </si>
  <si>
    <t>Grautar og morgunmatur</t>
  </si>
  <si>
    <t>**Mjólk**, hrísgrjón(12%), sykur, salt.</t>
  </si>
  <si>
    <t>Mjólk</t>
  </si>
  <si>
    <t>https://drive.google.com/file/d/1Q4ZfVecv6vttdWG8fU0WA-1aeEo59cEB/view?usp=sharing</t>
  </si>
  <si>
    <t>2 kg. Kælivara. Geymsluþol 20 dagar.</t>
  </si>
  <si>
    <t>Oatly iKaffe haframjólk 1lt</t>
  </si>
  <si>
    <t>Oatly iMat Fraiche (sýrður hafrarjómi)</t>
  </si>
  <si>
    <t>Oatly/ Innnes</t>
  </si>
  <si>
    <t>Plöntubasað</t>
  </si>
  <si>
    <t>Gerjaður hafragrunnur (vatn, **hafrar** 10%), repjuolía, fullhertar jurtaolíur (kókos, repju), kartöflusterkja, ýruefni (E472e), bindiefni (E407), sýrur (eplasýra, mjólkursýra), kalsíumkarbónat, kalsíumfosföt.</t>
  </si>
  <si>
    <t>Glúten (hafrar)</t>
  </si>
  <si>
    <t>https://docs.google.com/document/d/1vtp7UoMhU2kAQ80lddgVvUUhOoVTIYypmLZ4XRd5l3E/edit?usp=sharing</t>
  </si>
  <si>
    <t>200 ml. Kælivara. Geymsluþol 158 dagar.</t>
  </si>
  <si>
    <t>Debic Vegan Top (jurtarjómi)</t>
  </si>
  <si>
    <t xml:space="preserve">FrieslandCampina/Nathan </t>
  </si>
  <si>
    <t>Vatn (64%), jurtaolía (29%) (pálmakjarni, pálmi), þurrkað glúkósasíróp (5%), umbreytt sterkja, salt, bindiefni (E339, gellangúmmí), ýruefni (lesitín, E435, E472b), litarefni (karótín), náttúruleg bragðefni.</t>
  </si>
  <si>
    <t>Engir skráðir</t>
  </si>
  <si>
    <t>https://drive.google.com/file/d/1VkCiTqPDw5l0voO-OiMPXkFvU-St0eZv/view?usp=sharing</t>
  </si>
  <si>
    <t>EAN: 8713300128979. 5 L Bag-in-Box. Kælivara 2–7°C. Geymsluþol 183 dagar. Eftir opnun: nota innan 4 daga.</t>
  </si>
  <si>
    <t>Ali brauðskinka 62%</t>
  </si>
  <si>
    <t>Ali</t>
  </si>
  <si>
    <t>Kjöt / Alifuglar</t>
  </si>
  <si>
    <t>Grísakjöt (62%), vatn, kartöflumjöl, **sojaprótein**, salt, þrúgusykur, bindiefni (E451), þráavarnarefni (E301, E330), gerextrakt, þykkingarefni (E410, E407), bragðefni, rotvarnarefni (E270, E250)</t>
  </si>
  <si>
    <t>Soja</t>
  </si>
  <si>
    <t>https://docs.google.com/document/d/1tYCZIN-9wdHVdNDDkGYzBt6KHJktVy-txKVoBoCKeKQ/edit?usp=sharing</t>
  </si>
  <si>
    <t>Kælivara 0–4°C. Vacumpakkar, geymsluþol 21 dagur.</t>
  </si>
  <si>
    <t>Ali kjúklingapylsur</t>
  </si>
  <si>
    <t>Kjúklingakjöt 58%, kjúklingaskinn 24%, vatn, salt, krydd (**sinnep**, hvítlaukur), gerextrakt, bragðefni, rotvarnarefni (E250)</t>
  </si>
  <si>
    <t>Sinnep</t>
  </si>
  <si>
    <t>https://drive.google.com/file/d/1YjhRYrqRfXtv7LqVwi1Ut5s0ZlUPbbqk/view?usp=sharing</t>
  </si>
  <si>
    <t>Kælivara 0–4°C. Geymsluþol 21 dagur.</t>
  </si>
  <si>
    <t>Kjúklingabollur 5 kg</t>
  </si>
  <si>
    <t>Matfugl ehf.</t>
  </si>
  <si>
    <t>Kjúklingaleggjakjöt, kartöflusterkja, vatn, **soja**prótein, salt, þurrkað grænmeti (laukur, hvítlaukur, paprika), bragðefni (**soja**), krydd (**sinnep**), þrúgusykur, **hveiti**prótein, gerextrakt, litarefni (E160c), krydd, ger, repjuolía, fosfat (E450)</t>
  </si>
  <si>
    <t>Glúten (hveiti), soja, sinnep</t>
  </si>
  <si>
    <t>https://drive.google.com/file/d/1YThV-MnjJNGCpLCeYQojXy09zGYF6MrY/view?usp=sharing</t>
  </si>
  <si>
    <t>Frystivara -18°C, geymsluþol 10 mánuðir. Kælivara 0–4°C, 20 dagar.</t>
  </si>
  <si>
    <t>Kjúklingabollur án ofnæmisvalda</t>
  </si>
  <si>
    <t>Kjúklingakjöt (90%), vatn, kartöflusterkja, salt, baunamjöl, sykur, krydd, bindiefni (E450), kryddjurtir, karrý (turmerik, kóríander, fenugreek, dillfræ, negull, chili), broddkúmen, laukur, hvítlaukur, kóríander, bragðefni, cayennepipar, svartur pipar, engifer, kanill, kekkjavarnarefni (E551), litarefni paprika (E 160c), negull, sýra (E330),  repjuolía.</t>
  </si>
  <si>
    <t>Kjúklingaborgarar í cornflakes</t>
  </si>
  <si>
    <t>174311 / 174312 / 174350</t>
  </si>
  <si>
    <t>Kjötfylling (79%) (Kjúklingakjöt (83% af fyllingu), vatn, **soja**prótein, salt, krydd, gerþykkni, laukur), Brauðhjúpur (**hveiti**, maís, vatn, sykur, salt, maltað **bygg** extrakt), repjuolía.</t>
  </si>
  <si>
    <t>Glúten (hveiti, bygg), soja</t>
  </si>
  <si>
    <t>https://drive.google.com/file/d/1eikdCgUrXnNjx_B4w2fUH_3E5nIrr0Kz/view?usp=sharing</t>
  </si>
  <si>
    <t>Kjúklinga lærakjöt Rodizio</t>
  </si>
  <si>
    <t>171481 / 171482 / 171483 / 171484 / 171498 / 171499</t>
  </si>
  <si>
    <t>Úrbeinuð skinnlaus kjúklingalæri (83%), vatn, salt, jurtaolia (repju og palma olia), sykur, mango chutney, ávaxtaþykkni, sýrustillir (E500), krydd reykbragðefni, rotvarnarefni (E262), þráavarnarefni (E320)</t>
  </si>
  <si>
    <t>https://drive.google.com/file/d/111MXMHumSNCo1SX0OgN5_iw4ol6nI6Y0/view?usp=sharing</t>
  </si>
  <si>
    <t>Kælivara 0–4°C, 21 dagur. Frystivara -18°C, 8 mánuðir.</t>
  </si>
  <si>
    <t>Kjúklingalærkjöt, hráir strimlar</t>
  </si>
  <si>
    <t>Innnes Flevo</t>
  </si>
  <si>
    <t>Úrbeinuð, skinnlaus kjúklingalæri</t>
  </si>
  <si>
    <t>https://innnes.is/media/r4em233a/309924_rawstripes_71467_309924.pdf</t>
  </si>
  <si>
    <t>Kjúklingalæri úrbeinuð</t>
  </si>
  <si>
    <t>Danpo</t>
  </si>
  <si>
    <t>Úrbeinuð og skinnlaus kjúklingalæri 80%, vatn 19%, salt, sykur, þráavarnarefni (E331, E301), sýrustillir (E262).</t>
  </si>
  <si>
    <t>https://drive.google.com/file/d/1GO4O3alIJnHNWfA6fdAD_SVmAdbBm5wZ/view?usp=sharing</t>
  </si>
  <si>
    <t>4 x 2500 g. Frystivara -18°C, geymsluþol 12 mánuðir. Halal viðurkennt. &lt;0,5 g kolvetni og sykur.</t>
  </si>
  <si>
    <t>NOL Kindakæfa 200g</t>
  </si>
  <si>
    <t>Kjarnafæði Norðlenska hf.</t>
  </si>
  <si>
    <t>Lambakjöt 80%, kjötsoð, laukduft, salt, pipar.</t>
  </si>
  <si>
    <t>https://docs.google.com/document/d/1LXzsuB69-IC_oRxF1lHfWTuKdnHk4OhCG33dUGHUGSs/edit?usp=sharing</t>
  </si>
  <si>
    <t>Kælivara 0–4°C. Geymsluþol 14 dagar. Soðin vara. Upprunaland: Ísland.</t>
  </si>
  <si>
    <t>Lifrarpylsa án mjólkur, soðin</t>
  </si>
  <si>
    <t>Lambalifur 32%, lambamör, **rúgmjöl**, **haframjöl**, vatn, salt.</t>
  </si>
  <si>
    <t>Glúten (rúgur, hafrar)</t>
  </si>
  <si>
    <t>https://docs.google.com/document/d/1dqgFZjSbMdctBpuTsZ86-uVkLNdvEtPTC6Kh8455--Y/edit?usp=sharing</t>
  </si>
  <si>
    <t>1 kg. Kælivara 0–4°C. Geymsluþol 35 dagar. Upprunaland: Ísland.</t>
  </si>
  <si>
    <t>Ýsa í raspi - Hafið</t>
  </si>
  <si>
    <t>Hafið fiskverslun</t>
  </si>
  <si>
    <t xml:space="preserve">Fiskur </t>
  </si>
  <si>
    <t>**Ýsa**, raspur (**hveiti**, vatn, ger, salt, litarefni (E100, E160b)), hjúpur (**hveiti**glúten, salt, umbreytt **hveiti**sterkja).</t>
  </si>
  <si>
    <t>Glúten (hveiti), fiskur</t>
  </si>
  <si>
    <t>https://docs.google.com/document/d/1mrPTXRk_Pt2msU-ckh0eoh4oUCEKrI5g/edit?usp=sharing&amp;ouid=115242652208709673085&amp;rtpof=true&amp;sd=true</t>
  </si>
  <si>
    <t>Orka: 530 kJ/125 kcal. Umbúðir: plastbakki, plastfilma, pappahólkur.</t>
  </si>
  <si>
    <t>Fiskibollur án glúten</t>
  </si>
  <si>
    <t>Norðanfiskur</t>
  </si>
  <si>
    <t>**Þorskur**, laukur, kartöflumjöl, umbreytt maíssterkja, jurtatrefjar, **soja**prótein, laukduft, salt, bindiefni (E451), hvítur pipar repjuolía.</t>
  </si>
  <si>
    <t>Fiskur, soja</t>
  </si>
  <si>
    <t>https://drive.google.com/file/d/1su1X4NqQ06JKbPrLHqbYVzuDSI9b-_ZY/view?usp=sharing</t>
  </si>
  <si>
    <t>5 kg/kassa. Án glutens, mjólkurvara og eggja.</t>
  </si>
  <si>
    <t>Anamma Vegan Nuggets Pea</t>
  </si>
  <si>
    <t>Orkla Foods Sweden/Danól</t>
  </si>
  <si>
    <t>Vatn, baunaprótein(17%), repjuolía, glútenlaus raspur (hrísgrjónamjöl, kjúklingabaunamjöl, maíssterkja, salt, dextrósi), hrísgrjónamjöl, maíssterkja, laukur, salt, náttúruleg bragðefni (paprika, kóríander, múskat), bindiefni (metýlsellulósi)</t>
  </si>
  <si>
    <t>Getur innihaldið snefil af soja</t>
  </si>
  <si>
    <t>https://docs.google.com/document/d/1hD7vfcvl0f75johYoY3PnnS548AlpCDkNKyTSEnJezk/edit?usp=sharing</t>
  </si>
  <si>
    <t>3 kg pakki (~100 stk, 22–23 g/stk). Frystivara -18°C. Vegan, án glútens, mjólkur og eggs.</t>
  </si>
  <si>
    <t>BBQ Oumph! (Pulled)</t>
  </si>
  <si>
    <t>LiveKindly Collective AB</t>
  </si>
  <si>
    <t>**Soja**prótein 54,3% (vatn, **soja**próteinþykkni), grillsósa 45,7% (vatn, krydd, sykur, salt, karamellaður sykur, tómatur, laukur, hvítlaukur, pipar, engifer, steinselja, svartur pipar, cayennepipar, sýrustillir sítrónusýra, repjuolía, náttúruleg bragðefni, maltódextrín, umbreytt maíssterkja, bragðefni), tómatpúrra, eplaþykkni, edik, reykbragðefni.</t>
  </si>
  <si>
    <t xml:space="preserve">Soja </t>
  </si>
  <si>
    <t>https://drive.google.com/file/d/1ny7Hc5Bb9td7Jjuz8iDeeFNvGw0ASEur/view?usp=sharing</t>
  </si>
  <si>
    <t>EAN: 07316641014072. 2 kg. Frystivara -18°C, geymsluþol 547 dagar.</t>
  </si>
  <si>
    <t>Asískar grænmetisbollur</t>
  </si>
  <si>
    <t>Avita/Danco</t>
  </si>
  <si>
    <t>Grænmeti (gulrætur, hvítkál, bambus, paprika, svartir sveppir, blaðlaukur, laukur, sykurbaunir) 40,5%, hrísgrjón 35%, repjuolía, kartöfluflögur, baunasterkja, döðlur 3%, sólblómaolía, krydd, salt, sykur, steinselja, kartöflusterkja, bindiefni (hýdroxýprópýl metýlsellulósi)</t>
  </si>
  <si>
    <t>https://drive.google.com/file/d/1apWuKGpcNAqp6PlmDeLj6QCa3EUrWc9L/view?usp=sharing</t>
  </si>
  <si>
    <t>~25 g/stk. 5 x 1.200 g í kassa. Frystivara -18°C, geymsluþol 18 mánuðir.</t>
  </si>
  <si>
    <t>Falafel bollur Funky Harissa &amp; Grilled Pepper</t>
  </si>
  <si>
    <t>Salomon FoodWorld</t>
  </si>
  <si>
    <t>Kjúklingabaunir (33%), kartöflur, **hveiti**mjöl, kjúklingabaunamjöl, vatn, paprika (5%), gulrætur, þurrkaðir tómatar (3%), laukur, piparþykkni, repjuolía, krydd, svart kúmen, hvítlaukur, maísmjöl, salt, chili, kryddþykkni, sýra (sítrónusýra), tómatþykkni, **hveiti**sterkja, kryddjurtir, lyftiefni (dífosföt, natríumkarbónöt)</t>
  </si>
  <si>
    <t>https://drive.google.com/file/d/1Y-R-GvIw5gcBuCYDUT2F0S5nKyBx43UH/view?usp=sharing</t>
  </si>
  <si>
    <t>1 kg (52–56 stk). 3 x 1 kg = 3 kg/kassa. Frystivara -18°C, geymsluþol 450 dagar. Vegan.</t>
  </si>
  <si>
    <t>Garden Gourmet Vegan Nuggets - EKKI í notkun</t>
  </si>
  <si>
    <t>Nestlé Professional/ Innnes</t>
  </si>
  <si>
    <t>Endurvatnað **hveiti**prótein 40,9% (vatn, **hveiti**prótein 9,7%, **hveiti**mjöl 2,8%), raspur 17% (**hveiti**mjöl, salt, ger, repjuolía, kryddþykkni paprika), vatn, jurtaolíur (repja, sólblómaolía), **hveiti**mjöl, baunaprótein, sýrustillir (buffrað edik), bindiefni (metýlsellulósi), **hveiti**glúten 1,7%, náttúruleg bragðefni, sterkja, sítrustrefjar, salt, bambustrefjar, laukduft, hvítur pipar, **soja**sósa (**sojabaunir**, **hveiti**, salt)</t>
  </si>
  <si>
    <t>Glúten (hveiti), soja</t>
  </si>
  <si>
    <t>Getur innihaldið snefil af eggjum.</t>
  </si>
  <si>
    <t>https://drive.google.com/file/d/1_5EjaAcN-dT9_KQ7b3yra7RVnqiPPeaS/view?usp=sharing</t>
  </si>
  <si>
    <t>2 kg pakki (~100 stk). Frystivara -18°C, geymsluþol 15 mánuðir. Vegan.</t>
  </si>
  <si>
    <t>Marrakesh pottréttur</t>
  </si>
  <si>
    <t>Álfasaga ehf. / Móðir Náttúra</t>
  </si>
  <si>
    <t>Tómatar, kjúklingabaunir, laukur, gulrætur, sætar kartöflur, eplasafi (eplasafi, þráavarnarefni E330), blómkál, repjuolía, döðlur, limesafi (lime safi, þráavarnarefni E224, inniheldur **SÚLFÍÐ**), paprikumauk (rauð paprika, eggaldin, sólblómaolía, sykur, salt, sýrustillir E260, krydd, chili, náttúruleg bragðefni), hvítlaukur, salt, kóríander, chilimauk (rauður chili, salt, sykur, sýrustillir E260, E330, rotvarnarefni E211), grænmetiskraftur (salt, pálmaolía, maltodextrín, gulrætur, laukur, **sellerí**, blaðlaukur, graslaukur), sykur, krydd (túrmerik, hvítur pipar, kóríander, múskat, **sellerí**), rósmarínkraftur, kúmen, engifer, túrmerik, svartur pipar, kanill.</t>
  </si>
  <si>
    <t>Súlfít, sellerí.</t>
  </si>
  <si>
    <t>Framleitt á svæði þar sem unnið er með hnetur</t>
  </si>
  <si>
    <t>https://docs.google.com/document/d/1lFUBZ6JnrNhmfGUHlIWLvOeyf8UZVP0UP7Z3nm8HOlw/edit?usp=sharing</t>
  </si>
  <si>
    <t>2 x 2,5 kg í kassa. Frystivara -18°C. Geymsluþol 1 ár. Tilbúið til neyslu, þarf aðeins að hita.</t>
  </si>
  <si>
    <t>Vegan grjónagrautur</t>
  </si>
  <si>
    <t>Í-MAT / Matarstund</t>
  </si>
  <si>
    <t>FH-20260127-01</t>
  </si>
  <si>
    <t>Vegan rjómi (vatn , jurtaolía pálmakjarni, pálmi, þurrkað glúkósasíróp, umbreytt sterkja, salt, bindiefni E339, gellangúmmí, ýruefni lesitín, E435, E472b, litarefni karótín, náttúruleg bragðefni), vatn, hrísgrjón, sykur, salt.</t>
  </si>
  <si>
    <t>https://drive.google.com/file/d/12DfeqymW1tAoO22_uIYQhTJKAtpxDRqo/view?usp=sharing</t>
  </si>
  <si>
    <t>~10 L (~40 skammtar á 250 g). Kælivara 0–4°C / Frystivara. Vegan, laktósalaust. Næringargildi eru áætluð viðmið.</t>
  </si>
  <si>
    <t>Brunoise grænmetisblanda</t>
  </si>
  <si>
    <t>Ardo/Garri</t>
  </si>
  <si>
    <t>MMB610</t>
  </si>
  <si>
    <t xml:space="preserve">Grænmeti </t>
  </si>
  <si>
    <t>Sellerírót (33%), gulrætur (32%), blaðlaukur (15%), **sellerí** (10%), laukur (10%)</t>
  </si>
  <si>
    <t>Sellerí</t>
  </si>
  <si>
    <t>https://drive.google.com/file/d/1GJCXmg1Vj2I1EBYaQMCFT7B1s7hEMNUD/view?usp=sharing</t>
  </si>
  <si>
    <t>Frystivara -18°C.</t>
  </si>
  <si>
    <t>Grænar baunir (niðursoðnar)</t>
  </si>
  <si>
    <t>Ora / Myllan</t>
  </si>
  <si>
    <t>21030 / 21025 / 21010 / 25010</t>
  </si>
  <si>
    <t>Niðursuðuvörur</t>
  </si>
  <si>
    <t>Grænar baunir, vatn, sykur, salt.</t>
  </si>
  <si>
    <t>https://drive.google.com/file/d/17KSvB7zRQOJLiWj6tLaTlWxpIBsKk_M-/view?usp=sharing</t>
  </si>
  <si>
    <t>Fáanlegar í 275g, 420g, 850g og 4,5 kg dósum. Geymsluþol 48 mánuðir.</t>
  </si>
  <si>
    <t>Franskar Mydibel Classic 9/9</t>
  </si>
  <si>
    <t>Clarebout Potatoes</t>
  </si>
  <si>
    <t>Kartöflur 97%, sólblómaolía 3%. Vinnsluhjálparefni (dextrósi, tvínatríumdífosfat).</t>
  </si>
  <si>
    <t>https://drive.google.com/file/d/1NTqzKXREB617l_w7DuQp8ELURiDGn_ti/view?usp=sharing</t>
  </si>
  <si>
    <t>2,5 kg pakki. Frystivara -18°C. &lt;0,5 g sykur. Cutsize 10x10 mm.</t>
  </si>
  <si>
    <t>Kartöflubátar (Potato Wedges)</t>
  </si>
  <si>
    <t>Mydibel</t>
  </si>
  <si>
    <t>Kartöflur 97%, sólblómaolía.</t>
  </si>
  <si>
    <t>https://vefverslun.ojk-isam.is/api/BlobForward/inline/ojkisam/189951b7-effb-4203-bd14-2e1084333a72.pdf</t>
  </si>
  <si>
    <t>Frystivara -18°C, geymsluþol 24 mánuðir. &lt;0,5 g sykur.</t>
  </si>
  <si>
    <t>Hvítlauks aioli GARRI vegan 725 ml</t>
  </si>
  <si>
    <t>Kjarnavörur hf.</t>
  </si>
  <si>
    <t>Sósur / Dressingar / Kraftar</t>
  </si>
  <si>
    <t>Repjuolía, vatn, hvítlaukur, **sinnep** (vatn, sykur, edik, **sinnep**sduft, umbreytt kartöflusterkja, salt, umbreytt maíssterkja, karrí, túrmerik duft, rotvarnarefni E202, E211), kryddblanda (salt, kryddblanda, maltódextrín, kekkjavarnarefnii E552), sykur, umbreytt kartöflusterkja, salt, edik, kryddblanda, rotvarnarefni (E260, E211, E202), **sinnep**sduft, sýra (E330), bindiefni (E415)</t>
  </si>
  <si>
    <t>https://drive.google.com/file/d/12plSEq_gkegCbnbLks9oisLjM1HR3Ncx/view?usp=sharing</t>
  </si>
  <si>
    <t>713 g nettóþyngd. 6 x 725 ml sölueining. Kælivara 0–4°C. Geymsluþol 5 mánuðir.</t>
  </si>
  <si>
    <t>Í MAT Karrísósa vegan 10 ltr</t>
  </si>
  <si>
    <t>Repjuolía, vatn, kryddblanda (rotvarnarefni E260, E211, E202, **sinnep**sduft, krydd, sýra E330), karrí (kóríander, túrmerik, fenugreek, kúmen, salt, fennel, chili, sykur, laukduft, pipar), hunangslíki (sykur, vatn, sýra E507, sýrustillir E500, bragðefni, hunangsbragðefni, litarefni E150a, E150c), umbreytt kartöflusterkja (E1450), sykur, grænmetiskraftur (maltródextrín, bragðefni, grænmeti), salt, kryddblanda (maltódextrín, gerþykkni, pálmaolía, kryddblanda), rotvarnarefni (E202), bindiefni (E412)</t>
  </si>
  <si>
    <t>https://drive.google.com/file/d/1RA_hEPDQMpqswOh6yfemnR-S_oqXCP2_/view?usp=sharing</t>
  </si>
  <si>
    <t>10 ltr (9,7 kg). 1 x 10 ltr sölueining. Kælivara 0–4°C. Geymsluþol 4 mánuðir.</t>
  </si>
  <si>
    <t>Í MAT Vegan kokteilsósa 10 ltr</t>
  </si>
  <si>
    <t>Repjuolía, tómatsósa (vatn, tómatpúrra, rotvarnarefni E260, E211), vatn, **sinnep** (edik, sinnepsduft, umbreytt maíssterkja, karrí úr túrmerik, kóríander, negul, engifer, múskati, kardimommum og cayennepipar, túrmerikduft, kryddblanda úr papriku, lauk, chilipipar, svörtum pipar, hvítlauk, maltódextríni, tómatdufti og kekkjavarnarefni E552, hvítur pipar), kryddblanda (sinnepsduft, sýra E330), eplaedik, umbreytt kartöflusterkja, sykur, salt, paprikuduft, rotvarnarefni (E202), broddkúmen, bindiefni (E412)</t>
  </si>
  <si>
    <t>https://docs.google.com/document/d/1jjpLQLnejNxDdmA90ekhQ3HbNVINXitkS6-S1W5yeak/edit?usp=sharing</t>
  </si>
  <si>
    <t>10 ltr (10 kg). 1 x 10 ltr sölueining. Kælivara 0–4°C. Geymsluþol 4 mánuðir.</t>
  </si>
  <si>
    <t>Knorr brún sósa (Brun basissauce, granulat) - Tilbúin sósa</t>
  </si>
  <si>
    <t>Knorr / Unilever</t>
  </si>
  <si>
    <t>Vatn, umbreytt sterkja, hrísgrjónamjöl, maltódextrín, sykur, bragðefni, salt, gerþykkni, ristaður laukur, sólblómaolía, litarefni (E150c), salvía.</t>
  </si>
  <si>
    <t>https://drive.google.com/file/d/1A544lje2nijReN8m6qcUAXHEHx-gg4OG/view?usp=sharing</t>
  </si>
  <si>
    <t>3,75 kg. Þurrgeymist. Notkunarskammtur: 75 g á 1 lítri vatn. Saltinnihald í fullbúinni sósu: 0,7%.</t>
  </si>
  <si>
    <t>Borðsalt</t>
  </si>
  <si>
    <t>Katla matvælaiðja ehf.</t>
  </si>
  <si>
    <t xml:space="preserve">Krydd </t>
  </si>
  <si>
    <t>Salt (salt, kekkjavarnarefni E535, lyftiefni E500).</t>
  </si>
  <si>
    <t>Framleitt á svæði þar sem unnið er með mjólk, glúten, egg, sesam, sellerí, soja og sinnep.</t>
  </si>
  <si>
    <t>https://drive.google.com/file/d/18_svh90eLQ1eSbJF3qr3eWDjhyhpL95Y/view?usp=sharing</t>
  </si>
  <si>
    <t>15 x 1 kg. Þurrgeymist 36 mánuðir.</t>
  </si>
  <si>
    <t>Hvítlauksblanda Ört &amp; Vitlökskrydda</t>
  </si>
  <si>
    <t>Nordic Spice AB/Garri</t>
  </si>
  <si>
    <t>Krydd</t>
  </si>
  <si>
    <t>Salt, svartur pipar, hvítlaukur, paprikubitar, laukur, steinselja, dextrósi, timían, estragon.</t>
  </si>
  <si>
    <t>Framleitt á svæði þar sem unnið er með glúten, fisk, krabbadýr, lindýr, mjólk, soja, sellerí, sinnep og sesam.</t>
  </si>
  <si>
    <t>https://drive.google.com/file/d/1zCXy9QE-qppLvTnBD_yF5HvXpDu8Y7p3/view?usp=sharing</t>
  </si>
  <si>
    <t>Þurrgeymist 24 mánuðir. Framleidd í Svíþjóð.</t>
  </si>
  <si>
    <t>Hvítlauksduft (Vitlökspulver)</t>
  </si>
  <si>
    <t>Hvítlauksduft 100%</t>
  </si>
  <si>
    <t>https://drive.google.com/file/d/1MSRdefMEGeUCyN8gS7xeRyI53AOLv84-/view?usp=sharing</t>
  </si>
  <si>
    <t>Þurrgeymist 24 mánuðir. Upprunaland: USA.</t>
  </si>
  <si>
    <t>Hvítlaukspipar (Ekran garlic pepper)</t>
  </si>
  <si>
    <t>Verstegen Spices &amp; Sauces B.V.</t>
  </si>
  <si>
    <t>Pipar 39%, hvítlaukur 35%, salt, steinselja.</t>
  </si>
  <si>
    <t>https://drive.google.com/file/d/1K0qP0waouin3uVEFV28d1FvQ27k24k4A/view?usp=sharing</t>
  </si>
  <si>
    <t>1,5 kg PP dós. Þurrgeymist 3 ár. Vegan.</t>
  </si>
  <si>
    <t>Laukduft (Lökpulver)</t>
  </si>
  <si>
    <t>Laukduft 100%</t>
  </si>
  <si>
    <t>https://drive.google.com/file/d/1YHkMc_djsZPOsdKJXrJwmjd5dzhluJHF/view?usp=sharing</t>
  </si>
  <si>
    <t>Knorr grænmetiskraftur þurr</t>
  </si>
  <si>
    <t xml:space="preserve">Salt, maltódextrín, grænmetisduft 11% (laukur, gulrætur, gulrótarsafaduft, blaðlaukur), sterkja (maís, kartöflur), sykur, gerþykkni, bragðefni, krydd. </t>
  </si>
  <si>
    <t>Saltinnihald í tilbúnu soði er 0,7%.</t>
  </si>
  <si>
    <t>https://danol.datadwell.com/link/72156-599036.pdf/play?player=1</t>
  </si>
  <si>
    <t>5 kg / 333 L bouillon. Þurrgeymist, ekki yfir 23°C. Vegan, glútenlaust.</t>
  </si>
  <si>
    <t>Kókosmjólk Roland Coconut Milk</t>
  </si>
  <si>
    <t>Roland Foods LLC</t>
  </si>
  <si>
    <t>Kókosmjólk, vatn, gúargúmmí.</t>
  </si>
  <si>
    <t>https://drive.google.com/file/d/1FvEYUVnd2_BK17DbZjzv5N3_8u3AZbzA/view?usp=sharing</t>
  </si>
  <si>
    <t>98 fl.oz. (2,9 L) dós, 6 dósar/kassa. Þurrgeymist 3 ár. Eftir opnun: kæla og nota innan 5 daga. Vegan.</t>
  </si>
  <si>
    <t>Hrísgrjón Thai Hom Mali (Royal Umbrella)</t>
  </si>
  <si>
    <t>Khao C.P. Co., Ltd.</t>
  </si>
  <si>
    <t>Kornvörur og hráefni</t>
  </si>
  <si>
    <t>Hrísgrjón 100%</t>
  </si>
  <si>
    <t>https://drive.google.com/file/d/1DoKkdQMWFLTDnrAu21AaCM2FHpZ73bgS/view?usp=sharing</t>
  </si>
  <si>
    <t>Hrísgrjón Thai Hom Mali - SOÐIN</t>
  </si>
  <si>
    <t>Maizenamjöl (majssterkja)</t>
  </si>
  <si>
    <t>Maizena / Unilever</t>
  </si>
  <si>
    <t>Maíssterkja.</t>
  </si>
  <si>
    <t>https://drive.google.com/file/d/1CmXprz2PFHVmxfaM0CalYclE2qYOhpF7/view?usp=sharing</t>
  </si>
  <si>
    <t>2,5 kg. Þurrgeymist. Glúten- og laktósalaust. Vegan.</t>
  </si>
  <si>
    <t>Múslí Granóla hnetulaus</t>
  </si>
  <si>
    <t>hberg Garri</t>
  </si>
  <si>
    <t>Granóla múslí</t>
  </si>
  <si>
    <t>H-Berg ehf.</t>
  </si>
  <si>
    <t>Heilkornaflögur (61,5%) (**hafrar**, **hveiti**), sykur, sólblómaolía, stökkt korn (6,2%) (hrísmjöl, **hveiti**, sykur, maltað **bygg**, salt), **hveiti**, glúkósasýróp, hunang, lyftiefni (E500), kanill, karamellaður sykur, bragðefni, þráavarnarefni (E306)</t>
  </si>
  <si>
    <t>Glúten (hafrar, hveiti, bygg).</t>
  </si>
  <si>
    <t>Gæti innihaldið snefil af hnetum, mjólk og soja</t>
  </si>
  <si>
    <t>https://docs.google.com/document/d/1ifrlgLmRek3D49wWNhUQ_AdEsalsUL9A3wL-voKvyxI/edit?usp=sharing</t>
  </si>
  <si>
    <t>1 kg. Þurrgeymist ≤20°C í 12 mánuðir. Upprunaland hráefnis: Holland.</t>
  </si>
  <si>
    <t>Nachos Tortilla Chips Salted (Santa Maria)</t>
  </si>
  <si>
    <t>Paulig / Santa Maria</t>
  </si>
  <si>
    <t>Maís mjöl (78%), sólblómaolía, salt.</t>
  </si>
  <si>
    <t>https://docs.google.com/document/d/1TTmK_n2QFHKIN4R5nh8vlgj5w-uy7i6hZxC_Tw6B1Oc/edit?usp=sharing</t>
  </si>
  <si>
    <t>475 g. Þurrgeymist. Geymsluþol 300 dagar. Vegan, glútenlaust.</t>
  </si>
  <si>
    <t>Ömmu rúgbrauð (mjólkurlaust)</t>
  </si>
  <si>
    <t>**Rúg**mjöl, vatn, sykur, heil**hveiti**, maltað **bygg**, malt extrakt (úr **byggI**), súrdeigsduft úr hveiti (**hveiti**, mjólkursýrugerlar), salt, rotvarnarefni (E282), ger, mjölmeðhöndlunarefni (E300), kekkjarvarnarefni (E535), bindiefni (E491)</t>
  </si>
  <si>
    <t>Glúten (rúgur, hveiti, bygg)</t>
  </si>
  <si>
    <t>Gæti innihaldið snefil af sesam</t>
  </si>
  <si>
    <t>https://gaedabakstur.is/vara/ommurugbraud-30-sneida/</t>
  </si>
  <si>
    <t>1200 g. 8 dagar við stofuhita, 6 mánuðir í frosti (-18°C). Vegan. Inniheldur engar dýraafurðir.</t>
  </si>
  <si>
    <t>Oumph! Färs (hakk)</t>
  </si>
  <si>
    <t>Vatn, **soja**próteinþykkni 19%, repjuolía, kryddblanda (laukduft, salt, bragðefni, hvítlauksduft), hleypiefni (metýlsellulósi), litarefni sykurlitur ammoníakferli).</t>
  </si>
  <si>
    <t>https://drive.google.com/file/d/17I0KWyblXTi11MUMbyMelwqAThnVoPX7/view?usp=sharing</t>
  </si>
  <si>
    <t>EAN: 07316641013839. 2 kg. Frystivara -18°C, geymsluþol 365 dagar. Upprunaland: Svíþjóð.</t>
  </si>
  <si>
    <t>Pizza Snack Margherita</t>
  </si>
  <si>
    <t>Dr. August Oetker Nahrungsmittel KG</t>
  </si>
  <si>
    <t>1-25-002000 / F11221</t>
  </si>
  <si>
    <t>**Hveiti**mjöl, 21% **ostur** (mozzarella, edam), 15% tómatpúrra, vatn, 7,9% tómatþykkni, repjuolía, ger, salt, sykur, extra virgin ólífuolía, basil, oregano, hvítlaukur, laukur, pipar, ristaður laukur.</t>
  </si>
  <si>
    <t>https://drive.google.com/file/d/1xmupIyoGoDbKzYW0SmUzAFTzdGR7wPpN/view?usp=sharing</t>
  </si>
  <si>
    <t>GTIN: 4001724035558. 28 x 150 g/ks. Frystivara -18°C. Konvektomat: 200°C forheitt, 10 mín við 185°C.</t>
  </si>
  <si>
    <t>Hönö Skärgårdskaka (Pólarbrauð)</t>
  </si>
  <si>
    <t>**Hveiti**mjöl, vatn, sykur, sigtað **rúg**mjöl, repjuolía, heilkorna **rúg**mjöl, **hveiti**glúten, heilkorna **hveiti**mjöl, **hveiti**mjöl, ger, ýruefni (mónó- og díglýseríð fitusýra úr sólblóma- og repjuolíu), lyftiefni (hjartarsalt), malt úr **byggi**, salt.</t>
  </si>
  <si>
    <t>Glúten (hveiti, rúgur, bygg).</t>
  </si>
  <si>
    <t>https://drive.google.com/file/d/1wQ6Aj25cbHnFwYYRVBbBao0ceJotW3tK/view?usp=sharing</t>
  </si>
  <si>
    <t>GTIN: 07311070337297. 18 stk/pakki. Frystivara 180 dagar, kælivara 7 dagar þiðnuð. Upprunaland: Svíþjóð.</t>
  </si>
  <si>
    <t>Creamy mashed potatoes - Ekki í notkun</t>
  </si>
  <si>
    <t>Agristo nv</t>
  </si>
  <si>
    <t>Kartöflur (86,2%), **mjólk** (9,7%), smjörfita, salt, hvítur pipar.</t>
  </si>
  <si>
    <t>https://drive.google.com/file/d/1Q5pHOTieK7b4Gy3bBGFnnGvU9GEQuRj9/view?usp=sharing</t>
  </si>
  <si>
    <t>Frystivara -18°C, geymsluþol 18 mánuðir. Vegetarian. Án litarefna, bragðefna og pálmaolíu. Sykur &lt;0,5 g.</t>
  </si>
  <si>
    <t>Quinoa Grænkálsbuff</t>
  </si>
  <si>
    <t>Ardo Austria Frost GmbH</t>
  </si>
  <si>
    <t>RLQ320V / UQB410</t>
  </si>
  <si>
    <t>Grænkál 17%, raspur 15% (**spelt**mjöl, poppað kínóa, sólblómaolía, salt, ger), forsoðið kínóa 13% (vatn, kínóa), vatn, jurtaolía (sólblómaolía, repjuolía í mismunandi hlutföllum), kartöflur, gulrætur, ristaður laukur (laukur, repjuolía), **sojabaunir**, kartöfluflögur, **hveiti**mjöl, kryddblanda (salt, maltódextrín, krydd), sojasósa (vatn, salt, **sojabaunir**, **hveiti**), joðbætt salt (salt, kalíumjoðíð), karríduft, hvítlauksduft, malað engifer, svartur pipar.</t>
  </si>
  <si>
    <t>Glúten (spelt, hveiti), soja.</t>
  </si>
  <si>
    <t>https://drive.google.com/file/d/1K9SR8AXu2Qag_F36czw5QGX4OuqCSj7q/view?usp=sharing</t>
  </si>
  <si>
    <t>~75 g/stk. 6 x 1200 g/ks. Frystivara -18°C, geymsluþol 24 mánuðir. Vegan (V-Label.EU).</t>
  </si>
  <si>
    <t>Rauðkál</t>
  </si>
  <si>
    <t>Samsø Syltefabrik A/S</t>
  </si>
  <si>
    <t>Rauðkál, sykur, edik, salt, síróp, rifsberjasafi.</t>
  </si>
  <si>
    <t>https://drive.google.com/file/d/1Rqb9kj8tVDkHq7eyRPXcNpc6UUH_taBS/view?usp=sharing</t>
  </si>
  <si>
    <t>Nettóþyngd: 4250 g, brúttóþyngd: 4569 g. EAN: 05706680028734. Geymsluþol 1090 dagar óopnaður. Upprunaland: Danmörk.</t>
  </si>
  <si>
    <t>Sweet Potato Rust Cut (Sætar kartöflur)</t>
  </si>
  <si>
    <t>Monliz España S.L.U.</t>
  </si>
  <si>
    <t>ME0062001</t>
  </si>
  <si>
    <t>Sætar kartöflur</t>
  </si>
  <si>
    <t>https://drive.google.com/file/d/1jCcWn6ueSY2iLASOI_k-MMXCXPZq0Hst/view?usp=sharing</t>
  </si>
  <si>
    <t>Blanched, cooled and frozen. Frystivara -18°C, geymsluþol 36 mánuðir. Vegan, án glútens. Upprunaland: Spánn.</t>
  </si>
  <si>
    <t>Chunky Salsa Medium (Salsa sósa)</t>
  </si>
  <si>
    <t>Tómatar (81%) (hakkaðir tómatar, tómatpúrra), laukur (8%), grænt chili, salt, maíssterkja, krydd og kryddjurtir (chilipipar, hvítlaukur, kúmen, cayennepipar, kóríander, oregano), jalapeño (0,6%), paprika, vínedik, límónusafi.</t>
  </si>
  <si>
    <t>https://vefverslun.ojk-isam.is/api/BlobForward/inline/ojkisam/3adc8233-495e-4c7d-81f5-7158bf814740.pdf</t>
  </si>
  <si>
    <t>GTIN: 07311310045517. 3700 g. Þurrgeymist 545 dagar. Kæla eftir opnun, nota innan 4 vikna. Vegan, glútenlaust.</t>
  </si>
  <si>
    <t>Salt vacuum</t>
  </si>
  <si>
    <t>Salt, kekkjavarnarefni (E535).</t>
  </si>
  <si>
    <t>Þurrgeymist 36 mánuðir. Án joðs. Upprunaland: ESB (EU). Framleidd í Svíþjóð.</t>
  </si>
  <si>
    <t>Reykt kjúklingaálegg</t>
  </si>
  <si>
    <t>174440 / 174481</t>
  </si>
  <si>
    <t>Kjúklingarbringur (42%), alifuglakjöt (28%), vatn (25%), salt, þrúgusykur, bindiefni (E451, E407, E410), gerextrakt, þráavarnarefni (E301, E330), bragðefni, sykur, pipar, rotvarnarefni (E270)</t>
  </si>
  <si>
    <t>https://docs.google.com/document/d/1m0YKiZ4cQZAZVlQ9NBO-W9jBUEk9w4-k1SKb9XI2P-o/edit?usp=sharing</t>
  </si>
  <si>
    <t>Kælivara 0-4°C. Geymsluþol 21 dagur. Uppfyllir örverufræðileg viðmið skv. reglugerð (EB) nr. 2073/2005.</t>
  </si>
  <si>
    <t>Sauce tikka masala GT-CHEF</t>
  </si>
  <si>
    <t>GoldenTurtleForChefs (ZLI)/ Garri</t>
  </si>
  <si>
    <t>Vatn, sykur, laukur, tómatmauk, sólblómaolía, salt, kóríanderduft, engifer, hvítlaukur, **sinnep**duft, sýrustillir (sítrónusýra E330), chili, kúmenduft, fenugreeklauf, svartur piparduft, kóríander, þráavarnarefni (E306, tókóferólríkt þykkni).</t>
  </si>
  <si>
    <t>https://drive.google.com/file/d/1psBkJzLFrs5mN4fj1wYpcBp884WsVURp/view?usp=sharing</t>
  </si>
  <si>
    <t>1 L flaska. Þurrgeymist 18 mánuðir. Kæla eftir opnun, nota innan 14 daga. Vegan.</t>
  </si>
  <si>
    <t>Skólabollur - Brauðbollur</t>
  </si>
  <si>
    <t>Vatn, heilkorna **rúg**mjöl 20%, heilkorna **hveiti**mjöl 17%, **hveiti**mjöl, **hveiti**glúten, **rúg**mjöl, þurrkað súrdeig (**rúg**, súrdeigsgerlar), **hveiti**kurl, ger, maltextrakt (**bygg**), repjuolía, joðbætt salt, þykkingarefni (E415), sýrustillir (E262), ýruefni (E471, E472e), mjölmeðhöndlunarefni (E300), maltað **hveiti**.</t>
  </si>
  <si>
    <t>https://drive.google.com/file/d/14DAgTI18dATCiMOlGqGBlT2S4QVgoDrD/view?usp=sharing</t>
  </si>
  <si>
    <t>EAN: 5690568036518. 675 g/pakki (90 stk í ks). Frystivara -18°C, geymsluþol 180 dagar. Vegan.</t>
  </si>
  <si>
    <t>Smjör 500 g</t>
  </si>
  <si>
    <t>MS</t>
  </si>
  <si>
    <t>**Rjómi**, salt.</t>
  </si>
  <si>
    <t>https://docs.google.com/document/d/149N3quKMoWawGv9LE2FddvRhKdpdb7Cxfmhury4OOtc/edit?usp=sharing</t>
  </si>
  <si>
    <t>500 g. A-vítamín 791 μg (99% NV). Kælivara. Upprunaland: Ísland.</t>
  </si>
  <si>
    <t>Smjörvi 400 g</t>
  </si>
  <si>
    <t>**Rjómi**, repjuolía, salt, A-vítamín og D-vítamín.</t>
  </si>
  <si>
    <t>https://docs.google.com/document/d/1UjBm-Tv-Iec76nq1yK04YofrHL0yfr89sWsBhPn2Bfg/edit?usp=sharing</t>
  </si>
  <si>
    <t>400 g. A-vítamín 900 μg (113% NV), D-vítamín 7,5 μg (150% NV). Kælivara. Upprunaland: Ísland.</t>
  </si>
  <si>
    <t>Violife Grated Mozzarella Flavour</t>
  </si>
  <si>
    <t>Arivia S.A.</t>
  </si>
  <si>
    <t>Vatn, kókosolía (24%), umbreytt sterkja, sterkja, sjávarsalt, reyniberjaþykkni, bragðefni, sýrustillir (sítrónusýra), ólífuþykkni, B12-vítamín, litarefni (beta-karótín).</t>
  </si>
  <si>
    <t>https://docs.google.com/document/d/18b2J2oj0tGu3WRVMjz2b5-BVn6Pc_FMyhWrmnMt7mwI/edit?usp=sharing</t>
  </si>
  <si>
    <t>Kælivara 2-8°C. Geymsluþol 8 mánuðir. Vegan, Kosher, Halal. Fáanlegt í 200g, 250g, 500g, 1kg, 2kg og 2.5kg. Issue/Rev 5/1 (25/06/2024).</t>
  </si>
  <si>
    <t>Organic Crystal Sourdough Bun (Súrdeigshamborgarabrauð)</t>
  </si>
  <si>
    <t>Europastry S.A.</t>
  </si>
  <si>
    <t>**Hveiti**mjöl*, vatn, heilkorna **hveiti**súrdeig 4% (heilkorna gerjað **hveiti**mjöl*, vatn), ger*, extra virgin ólífuolía 1,3%*, salt, **bygg**maltmjöl*, **hveiti**glúten*. *Lífrænt.</t>
  </si>
  <si>
    <t>Glúten (hveiti, bygg).</t>
  </si>
  <si>
    <t>Getur innihaldið snefil af soja, egg, mjólk, sesam, sinnep</t>
  </si>
  <si>
    <t>https://drive.google.com/file/d/1_7-lapfB0IXWi_NgfdgjTejZibfQdUt4/view?usp=sharing</t>
  </si>
  <si>
    <t>Box EAN: 8424465693935. ~75 g/stk. 60 stk/kassa (4,5 kg). Frystivara -14°C, geymsluþol 450 dagar. Þíðið 40 mín við stofuhita. Lífrænt (BIO). Upprunaland: Spánn.</t>
  </si>
  <si>
    <t>La Choy Sweet &amp; Sour Sauce (Súrsæt sósa)</t>
  </si>
  <si>
    <t>ConAgra Brands / La Choy</t>
  </si>
  <si>
    <t>Vatn, sykur, eimað edik, umbreytt maíssterkja, salt, þurrkuð græn og rauð paprika, þurrefni úr maíssírópi, litarefni
(E160c), þurrefni úr ananassafa.</t>
  </si>
  <si>
    <t>https://innnes.is/sosur/austurlenskar-sosur/la-choy-sursaetsosa-brusi-4x378kg/</t>
  </si>
  <si>
    <t>1 gallon (3,78 L). Þurrgeymist. Kæla eftir opnun. Geymsluþol 720 dagar. Kosher. Upprunaland: Kanada.</t>
  </si>
  <si>
    <t>Crystal Sugar (Sykur)</t>
  </si>
  <si>
    <t>Cosun Beet Company</t>
  </si>
  <si>
    <t>Súkrósi</t>
  </si>
  <si>
    <t>https://drive.google.com/file/d/1xlkj9UFMzhBrHGJoVUjpSgwu6ml60B4l/view?usp=sharing</t>
  </si>
  <si>
    <t>Þurrgeymist 10-30°C, geymsluþol 36 mánuðir. Upprunaland: ESB (EU). Án joðs.</t>
  </si>
  <si>
    <t>Sýrður rjómi 10%</t>
  </si>
  <si>
    <t>MS (Mjólkursamsalan Íslands)</t>
  </si>
  <si>
    <t>**Undanrenna** og **rjómi**, sýrður með mjólkursýrugerlum, gelatín, ostahleypir.</t>
  </si>
  <si>
    <t>https://docs.google.com/document/d/1YqVGDpK3zKU6f0K5VqvY9symdnjIMOW0qRxqrtjNvgU/edit?usp=sharing</t>
  </si>
  <si>
    <t>180 g. Kælivara. B2-vítamín 0,15 mg (11% NV), B12-vítamín 0,34 μg (14% NV). Upprunaland: Ísland.</t>
  </si>
  <si>
    <t>Taco Grillkrydda</t>
  </si>
  <si>
    <t>Salt, chilipipar, kúmen, hvítlaukur, svartur pipar, cayennepipar, laukur, engifer, sykur, sýrustillir (sítrónusýra), kekkjavarnarefni (E552), repjuolía, kryddþykkni.</t>
  </si>
  <si>
    <t>https://drive.google.com/file/d/1mykwklqQSozxJsGLpVCPAvImnPXUQUDp/view?usp=sharing</t>
  </si>
  <si>
    <t>Þurrgeymist 36 mánuðir. Framleidd í Svíþjóð.</t>
  </si>
  <si>
    <t>Taco Tubs (Tacoskálar)</t>
  </si>
  <si>
    <t>Maís mjöl (74%), sólblómaolía, salt.</t>
  </si>
  <si>
    <t>https://drive.google.com/file/d/1ahiLImnx9aj06P6g_IC6FDywSz9Ozmhm/view?usp=sharing</t>
  </si>
  <si>
    <t>GTIN: 07311312006707. 3625 g/kassa. Þurrgeymist 365 dagar. Vegan, glútenlaust. Upprunaland: Belgía.</t>
  </si>
  <si>
    <t>Tómatmauk Tomato paste 28% (Rapunzel) - Ekki í notkun</t>
  </si>
  <si>
    <t>Rapunzel Naturkost</t>
  </si>
  <si>
    <t>Tómatar</t>
  </si>
  <si>
    <t>Tómatmauk.pdf</t>
  </si>
  <si>
    <t>EAN: 4006040181156. 12 x 200 g túpur/kassa. Lífrænt (BIO/Bioagricert). Þurrgeymist 300 dagar. Vegan. Upprunaland: Ítalía.</t>
  </si>
  <si>
    <t>Tómatpuré Doppio Concentrato 800 g (Menu)</t>
  </si>
  <si>
    <t>Menu SRL</t>
  </si>
  <si>
    <t>UU1</t>
  </si>
  <si>
    <t>https://drive.google.com/file/d/1d9nwUjnSzxKmopD1MmL_m-j_PclKxewh/view?usp=sharing</t>
  </si>
  <si>
    <t>EAN: 8002960501759. 800 g dós, 12 í kassa. Þurrgeymist. Geymsluþol 24 mánuðir. Upprunaland: Ítalía.</t>
  </si>
  <si>
    <t>BL Garden Veg. Burger (Vegan buff)</t>
  </si>
  <si>
    <t>Bauernland / Danco</t>
  </si>
  <si>
    <t>Grænmeti (kartöflur, brokkolí, gulrætur, baunir), **hveiti**mjöl, sólblómaolía, **hveiti**semólína, laukur, borðsalt, sterkja, dextrósi, gerextrakt, ger, sykur, krydd, repjuolía, joðbætt salt (salt, kalíumjoðíð), kryddjurtir.</t>
  </si>
  <si>
    <t>Glúten (hveiti).</t>
  </si>
  <si>
    <t>https://drive.google.com/file/d/16HV_oLt59KqpUADMnnBT6NSexgTGM5UJ/view?usp=sharing</t>
  </si>
  <si>
    <t>GTIN: 9001969158093. ~100 g/stk. 4 x 1,5 kg/ks. Frystivara -18°C, geymsluþol 15 mánuðir. Vegan.</t>
  </si>
  <si>
    <t>Garden Gourmet Sensational Fillet Pieces (Vegan kjúklingabitar)</t>
  </si>
  <si>
    <t>Endurvatnað **soja**próteinþykkni 89,6% (vatn, **soja**próteinþykkni 32,3%), vínedik, sólblómaolía, gerextrakt, bragðefni.</t>
  </si>
  <si>
    <t>Getur innihaldið snefil af hveiti</t>
  </si>
  <si>
    <t>https://drive.google.com/file/d/1ETeaMDmW9SietlS1LO9OpNsUqOW79oWc/view?usp=sharing</t>
  </si>
  <si>
    <t>EAN: 08445291307636. 3 x 2 kg. Frystivara -18°C, geymsluþol 15 mánuðir. Vegan.</t>
  </si>
  <si>
    <t>Garden Gourmet / Hälsans Kök Vegan Mince (Vegan hakk)</t>
  </si>
  <si>
    <t>Endurvatnað **soja**prótein 93,9% (vatn, **soja**próteinþykkni 30%), sólblómaolía, **bygg**maltextrakt, laukduft, náttúruleg bragðefni, hvítlauksduft, salt, paprikuduft, svartur pipar, kúmen.</t>
  </si>
  <si>
    <t>Glúten (bygg), soja</t>
  </si>
  <si>
    <t>https://drive.google.com/file/d/1dLk5SlPKdYyJqdOZST2ULLFV06BQ8Wyr/view?usp=sharing</t>
  </si>
  <si>
    <t>EAN: 08445291347403. 3 x 2 kg. Frystivara -18°C, geymsluþol 18 mánuðir. Vegan.</t>
  </si>
  <si>
    <t>Tomato Traditional Round Pizza Base (Vegan pizzabotn)</t>
  </si>
  <si>
    <t>Valpizza</t>
  </si>
  <si>
    <t>**Hveiti**mjöl, vatn, tómatpúrra 26%, sólblómaolía, salt, ger, maltað **hveiti**mjöl, sykur, oregano, svartur pipar.</t>
  </si>
  <si>
    <t>Getur innihaldið snefil af fiski, sinnepi, soja og mjólk.</t>
  </si>
  <si>
    <t>https://drive.google.com/file/d/1jVXpwZuTyebCJ-h1nS5OcnGIQDoW5t_E/view?usp=sharing</t>
  </si>
  <si>
    <t>285 g/stk. 29 ± 1 cm. Frystivara -18°C, geymsluþol 12 mánuðir. Þíðið ~10 mín, bakið 200-220°C í 4-6 mín.</t>
  </si>
  <si>
    <t>Chiliborgari (Veganborgari)</t>
  </si>
  <si>
    <t>Álfasaga ehf. (Móðir Náttúra)</t>
  </si>
  <si>
    <t>**Bygg**, kjúklingabaunir, fennel, kartöflur, kartöflumjöl, tómatpúrra, chilimauk 1% (rauður chili, gulrætur, salt, paprika, sýrustillir E260, E330, bindiefni E412, E415, repjuolía, rotvarnarefni E202, E211, sítrónusafi, sýra E330, litarefni E160c), salt, hvítlaukur, krydd (steinselja, timían, rósmarín, basilika, majoram, estragon, oreganó), kúmen, kóríander.</t>
  </si>
  <si>
    <t>Glúten (bygg)</t>
  </si>
  <si>
    <t>Getur innihaldið snefil af hnetum og sesam.</t>
  </si>
  <si>
    <t>https://drive.google.com/file/d/1YQru_x8azI1hqGirhRjm-Qm2o17OCDE0/view?usp=sharing</t>
  </si>
  <si>
    <t>EAN: 5694311277760. 120 g/stk. Kælivara 0-4°C. Tilbúið til neyslu. Vegan.</t>
  </si>
  <si>
    <t>Nautgripahakk 2 kg frosið</t>
  </si>
  <si>
    <t>Nautgripakjöt 100 %.</t>
  </si>
  <si>
    <t>https://drive.google.com/file/d/1-vP8CdWqhbmoIHP2wGMBpmpDcUhmyKw4/view?usp=sharing</t>
  </si>
  <si>
    <t>2 kg/stk. Frystivara -18°C. Geymsluþol 360 dagar. Uppruni: Þýskaland.</t>
  </si>
  <si>
    <t xml:space="preserve">Nautgripahakk ferskt Erlent </t>
  </si>
  <si>
    <t>ferskt 0-4'c. Uppruni: Þýskaland.</t>
  </si>
  <si>
    <t>Bláber frosið (Wild Blueberries)</t>
  </si>
  <si>
    <t>N.V. d'Arta</t>
  </si>
  <si>
    <t>Ávextir og ber</t>
  </si>
  <si>
    <t>Bláber</t>
  </si>
  <si>
    <t>https://drive.google.com/file/d/1XJ1WHz_-GsR3Kmtlg7CIktpTVkuGTSa7/view?usp=sharing</t>
  </si>
  <si>
    <t>IQF. 5 x 1 kg pakki. Frystivara -20°C. Geymsluþol 30 mánuðir. Uppruni: Kanada, Evrópa.</t>
  </si>
  <si>
    <t>Bláber Ardo</t>
  </si>
  <si>
    <t>Bláber ardo</t>
  </si>
  <si>
    <t>https://garri.overcastcdn.com/documents/420XBO310.pdf</t>
  </si>
  <si>
    <t>Blómkál frosið (Cauliflower florets 15/35 mm)</t>
  </si>
  <si>
    <t>BLG610</t>
  </si>
  <si>
    <t>Blómkál</t>
  </si>
  <si>
    <t>https://drive.google.com/file/d/1_7ul9uB97dD2-zXWYH8o_SDakGyLr6xe/view?usp=sharing</t>
  </si>
  <si>
    <t>Florets 15/35 mm. Blanched. Frystivara -18°C. GMO-free.</t>
  </si>
  <si>
    <t>Fennel frosinn (Diced Fennel)</t>
  </si>
  <si>
    <t>VEN610</t>
  </si>
  <si>
    <t>Fennika</t>
  </si>
  <si>
    <t>https://drive.google.com/file/d/13GbGHeuMDCDu9-4phkA2Gb6N7Glr04GZ/view?usp=sharing</t>
  </si>
  <si>
    <t>Diced 10x10 mm. Blanched. Frystivara -18°C. GMO-free.</t>
  </si>
  <si>
    <t>Forsteiktur laukur (Pre-fried sliced onions)</t>
  </si>
  <si>
    <t>Laukur (90%), repjuolía (10%).</t>
  </si>
  <si>
    <t>https://drive.google.com/file/d/1qe8jA8Hk6RxXOyfM7cBQ5h9W5KAo2CVf/view?usp=sharing</t>
  </si>
  <si>
    <t>Geymsluþol 24 mánuðir. Frystivara -18°C. Uppruni lauksins: ESB.</t>
  </si>
  <si>
    <t>Grænmetisbollur</t>
  </si>
  <si>
    <t>Vatn, **bygg**, kjúklingabaunir, sætar kartöflur, svartar baunir, laukur, kartöflur, baunaprótein, repjuolía, hvítlaukur, bindiefni (E461), sterkja, tómatpúrra, salt, basil, papríkukrydd, hvítur pipar, rósmarín.</t>
  </si>
  <si>
    <t>Gæti innihaldið snefil af hnetum og sesam.</t>
  </si>
  <si>
    <t>https://drive.google.com/file/d/1PX_eU1Wgs2dzM0SbE9-EHWEIiCDqMv88/view?usp=sharing</t>
  </si>
  <si>
    <t>5 kg í kassa. Kælivara 0-4°C. Tilbúið til neyslu. Vegan.</t>
  </si>
  <si>
    <t>Hvítlaukur í olíu (Crushed garlic, coarse cut with oil)</t>
  </si>
  <si>
    <t>APPETIT Levnedsmidler A/S / Wiik &amp; Co.</t>
  </si>
  <si>
    <t>Hvítlaukur 95%, repjuolía 4%, mjólkursýra (E270) 1%.</t>
  </si>
  <si>
    <t>Súlfít</t>
  </si>
  <si>
    <t>https://drive.google.com/file/d/1LQQG6zdc-XSLzYb6RKlxdzBpQOUufTtB/view?usp=sharing</t>
  </si>
  <si>
    <t>Geymsla 2-22°C. Geymsluþol 12 mánuðir. Eftir opnun: 2-8°C. Upprunaland: Danmörk.</t>
  </si>
  <si>
    <t>Jarðarber frosið</t>
  </si>
  <si>
    <t>Global Food Link S.L.U.</t>
  </si>
  <si>
    <t>Jarðarber</t>
  </si>
  <si>
    <t>https://drive.google.com/file/d/19LpgAetZiskpHR9eV63DDPNUbJkWcOya/view?usp=sharing</t>
  </si>
  <si>
    <t>IQF. Frystivara -18°C. Geymsluþol 24 mánuðir. Uppruni: Egyptaland.</t>
  </si>
  <si>
    <t>Jarðarber frosin Ardo</t>
  </si>
  <si>
    <t>Jarðarber frosið Ardo</t>
  </si>
  <si>
    <t>https://garri.overcastcdn.com/documents/42005005.pdf</t>
  </si>
  <si>
    <t>Maísblanda frosið (IQF Roasted Corn Mexicana)</t>
  </si>
  <si>
    <t>Grænmeti</t>
  </si>
  <si>
    <t>Ristaður maís 37,5%, maís 37,5%, grilluð rauð paprika, rauðar nýrnabaunir, repju- og sólblómaolía, salt, maltódextrín, hvítlauksduft, paprikuduft, dextrósi, chiliduft, grænmetis- og kryddjurtaþykkni, náttúruleg bragðefni, reykbragðefni, ýruefni (E322).</t>
  </si>
  <si>
    <t>https://drive.google.com/file/d/1FvpEmwQsdGmSkvfKTkGrLJ6KcWtJdXjd/view?usp=sharing</t>
  </si>
  <si>
    <t>Vegan. Frystivara -18°C. Geymsluþol 24 mánuðir.</t>
  </si>
  <si>
    <t>Minestrone súpa</t>
  </si>
  <si>
    <t>Tilbúnir réttir</t>
  </si>
  <si>
    <t>Pasta (**hveiti**semólína, vatn), vatn, tómatar 13%, kartöflur, laukur 7%, gulrætur 1%, grillaður kúrbítur (kúrbítur, sólblómaolía), grilluð paprika (rauð paprika, sólblómaolía), timian, basilika, repjuolía, hvítlauksmauk (hvítlaukur, sýrustillir (E270)), svartur pipar, grænmetiskraftur (salt, maltódextrín, sterkja, sykur, gerextrakt, grænmeti (laukur, gulrót, blaðlaukur), bragðefni, gulrótarduft, krydd), lárviðarlauf, salt.</t>
  </si>
  <si>
    <t>Pizzasnúðar 8 stk</t>
  </si>
  <si>
    <t>**Hveiti**, pizzasósa 18% (vatn, tómatduft, umbreytt kartöflusterkja, sykur, kraftur **SOJA**PRÓTEIN, salt, náttúruleg bragðefni, sólblómaolía, krydd svartur pipar, laukduft, oregano, steinselja, bragðefni, salt, repjuolía, bindiefni E466, **SOJA**PRÓTEIN, rotvarnarefni E202), vatn, pálmaolía, sykur, repjuolía, ger, mysuduft (**mjólk**), salt, þurrkað súrdeig (durum **hveiti**, súrdeigsgerlar), ýruefni (E471, E481), þrúgusykur, mjölmeðhöndlunarefni (E300)</t>
  </si>
  <si>
    <t>Glúten (hveiti), soja, mjólk</t>
  </si>
  <si>
    <t>Framleitt á svæði þar sem unnið er með egg, sesamfræ og hnetur.</t>
  </si>
  <si>
    <t>https://drive.google.com/file/d/1Zy0dPb9RoNF7yt1MwnvX_JL50nD9XpGL/view?usp=sharing</t>
  </si>
  <si>
    <t>200 g/pakki (8 stk). Geymsluþol 5 dagar.</t>
  </si>
  <si>
    <t>Rustic gulrætur frosnar (Mix of rustica carrots)</t>
  </si>
  <si>
    <t>WAR610</t>
  </si>
  <si>
    <t>Gulrætur (Dökkappelsínugular gulrætur 60%, gular gulrætur 40%.)</t>
  </si>
  <si>
    <t>https://drive.google.com/file/d/1Ru8eNSpjSe2Mi5eKUfH_j3s1DvtXsERI/view?usp=sharing</t>
  </si>
  <si>
    <t>IQF. 4 x 2500 g. Stærð: 20 x 12 x 40 mm. Frystivara -18°C. Geymsluþol 24 mánuðir.</t>
  </si>
  <si>
    <t>Thai kryddblanda frosin (IQF Thai Herb Mix)</t>
  </si>
  <si>
    <t>Grænmeti / Frystar vörur</t>
  </si>
  <si>
    <t>Kóríander 19%, engifer 19%, sítrónugras 19%, skalottlaukur 19%, hvítlaukur 9,5%, límónulauf 9,5%, rautt chili 5%.</t>
  </si>
  <si>
    <t>https://drive.google.com/file/d/1qtDH5iH43iSevEOJONZ09U1WVvi1b-rd/view?usp=sharing</t>
  </si>
  <si>
    <t>IQF. Frystivara -18°C. Geymsluþol 48 mánuðir (iðnaðarpakkar). Vegan.</t>
  </si>
  <si>
    <t>Stórt hvítt samlokubrauð</t>
  </si>
  <si>
    <t>**Hveiti**, vatn, ger, repjuolía, salt, mjölmeðhöndlunarefni (E300), ýruefni (E481)</t>
  </si>
  <si>
    <t>Framleitt á svæði þar sem unnið er með sesamfræ, lúpínu, mjólk, egg.</t>
  </si>
  <si>
    <t>https://drive.google.com/file/d/1tts6jK2uzEj1MhCh9FomgKUhrsa98Sjt/view?usp=sharing</t>
  </si>
  <si>
    <t>950 g/stk. 4 stk í söluein (3800 g). Frystivara -18°C. Geymsluþol 120 dagar í frysti.</t>
  </si>
  <si>
    <t>Ýsa í tandoori</t>
  </si>
  <si>
    <t>Fiskur</t>
  </si>
  <si>
    <t>**Ýsa**, tandoori marinering (vatn, repjuolía, pipar, engifer, kóríander, kúmen, chili, salt, sítrónusafi, sykur, rauðrófuduft, náttúruleg bragðefni, þykkingarefni xantangúmmí E415, þurrkaður hvítlaukur, rotvarnarefni kalíumsorbat E202)</t>
  </si>
  <si>
    <t>https://drive.google.com/file/d/13AmWc24B7lw4yM7QnWS-el6FVT-PU7Ty/view?usp=sharing</t>
  </si>
  <si>
    <t>Kælivara. Unnið mar.24.</t>
  </si>
  <si>
    <t>Hrásalat, ferskt</t>
  </si>
  <si>
    <t>Hollt og Gott ehf.</t>
  </si>
  <si>
    <t>Hvítkál (64%), gulrætur (13%), ananas, gúrka (8%), appelsínusósa (sykur, vatn, sítrónusýra E330, bragðefni, bindiefni E440, rotvarnarefni E202, E211)</t>
  </si>
  <si>
    <t>https://docs.google.com/document/d/1wzfHpIJLlAINpkJM8u1ciPeyE03C4UiG1IHvv9ZNC34/edit?usp=sharing</t>
  </si>
  <si>
    <t>Kælivara 0-4°C. Geymsluþol 7 dagar. Upprunaland: Ísland.</t>
  </si>
  <si>
    <t>Forsoðnar kartöflur</t>
  </si>
  <si>
    <t>Þykkvabæjar</t>
  </si>
  <si>
    <t>Kartöflur</t>
  </si>
  <si>
    <t>https://docs.google.com/document/d/1Atant-r86RZWqXEplXhjh9elA5JzhIYPs0d8GsZe0cM/edit?usp=sharing</t>
  </si>
  <si>
    <t>4 í kassa.</t>
  </si>
  <si>
    <t>Góðostur 26% sneiðar</t>
  </si>
  <si>
    <t xml:space="preserve">MS </t>
  </si>
  <si>
    <t>**Mjólk**, **undanrenna**, salt, ostahleypir.</t>
  </si>
  <si>
    <t>https://docs.google.com/document/d/1xK3OgL95T8y9Uw0YX4LaF0Ve3yT2CmntRk4Wg1oHGcM/edit?usp=sharing</t>
  </si>
  <si>
    <t>460 g. Kælivara. Geymsluþol 3,5 mánuðir. 14 stk í söluein.</t>
  </si>
  <si>
    <t>Góðostur 17% sneiðar</t>
  </si>
  <si>
    <t xml:space="preserve"> **Mjólk,** **undanrenna**, salt, ostahleypir.</t>
  </si>
  <si>
    <t>https://www.ms.is/vorur/vara/godostur-17-stornot-500-g</t>
  </si>
  <si>
    <t>Dönsk lifrarkæfa</t>
  </si>
  <si>
    <t>Grísalifur og kjöt 80%, vatn, laukur, salt, kartöflumjöl, **soja**prótein, krydd, vatnsrofið jurtaprótein, repjuolía, maísprótein, jurtafita (pálma), þrúgusykur, rotvarnarefni (E250), þráavarnarefni (E315, E316, E330), bindiefni (E450, E451)</t>
  </si>
  <si>
    <t>https://docs.google.com/document/d/1iXvC7kN0wGPam-zMk0XlcLESdw9tCpSF14EDgGArP38/edit?usp=sharing</t>
  </si>
  <si>
    <t>Kælivara. Án mjólkursykurs og glútens.</t>
  </si>
  <si>
    <t>Ýsa nætursöltuð</t>
  </si>
  <si>
    <t>Ýsa, salt.</t>
  </si>
  <si>
    <t>https://docs.google.com/document/d/16XSSnVUJ3h_-jINvQvjLPJxqQDm3-XJQ/edit?usp=sharing&amp;ouid=115242652208709673085&amp;rtpof=true&amp;sd=true</t>
  </si>
  <si>
    <t>Umbúðir: Plastbakki, plastfilma, pappahólkur.</t>
  </si>
  <si>
    <t>Kentuckyhjúpaðir ýsubitar</t>
  </si>
  <si>
    <t>Ýsa (70%), vítamínbætt **hveiti**, vatn, **hveitisterkja**, gerþykkni, salt, hvítlauksduft, laukduft, lyftiefni (E503), **hveitiglúten**, hrísgrjónamjöl, pipar, þrúgusykur, sýra (E330), **sellerí**fræ, sykur, krydd (timian, salvía, chili), repjuolía.</t>
  </si>
  <si>
    <t>Fiskur, glúten (hveiti), sellerí</t>
  </si>
  <si>
    <t>https://docs.google.com/document/d/1nPfU8Vp8xiyfhIt3illeInciLtmTNm2bGwro_9ZVWlk/edit?usp=sharing</t>
  </si>
  <si>
    <t>Vörunúmer: 9174. Magn í ks: 5 kg. Útgáfudagur: 8.5.2026.</t>
  </si>
  <si>
    <t>Þorskur í Kentucky hjúp 5 kg</t>
  </si>
  <si>
    <t>Grímur Kokkur ehf.</t>
  </si>
  <si>
    <t>6048 / 6049</t>
  </si>
  <si>
    <t>**Þorskur** (75%), vatn, deig (**hveiti**, **hveitisterkja**, dextrósi, bindiefni (E450), lyftiefni (E500), rasp (**hveiti**, ger, salt, pipar, paprika, hvítlauksduft), laukduft, karrý, steikt upp úr repjuolíu.</t>
  </si>
  <si>
    <t>Fiskur, glúten (hveiti)</t>
  </si>
  <si>
    <t>5 kg/kassa. Forsteikt, frosið. Útgáfudags.: 29.04.2025.</t>
  </si>
  <si>
    <t>Kjúklingalundir Home Style - Sérfæði</t>
  </si>
  <si>
    <t>Kjúklingalundir (75%), vatn, salt, **hveiti**, maíssterkja, svartur pipar, hvítur pipar, paprika, engifer, hvítlauksduft, glúkósasíróp, sýrustillir (E500), bindiefni (E450), rotvarnarefni (E262), þráavarnarefni (E320), bragðefni, krydd, repjuolía.</t>
  </si>
  <si>
    <t>https://drive.google.com/file/d/14LQkGGcmrVES_WhBMql_sP3EXvpG0-wk/view?usp=sharing</t>
  </si>
  <si>
    <t>Kjúklinganöggar í cornflakes</t>
  </si>
  <si>
    <t>174080 / 174070</t>
  </si>
  <si>
    <t>Kjötfylling (76%) (Kjúklingakjöt, vatn, **soja**prótein, salt, kraftur, krydd, laukur), Brauðhjúpur (**hveiti**, maís, vatn, sykur, salt, maltað **bygg** extrakt), repjuolía.</t>
  </si>
  <si>
    <t>https://docs.google.com/document/d/1EsNktCPLeisXKdBfLEd-K6e2nCcDizbi7u-xKS5wyDQ/edit?usp=sharing</t>
  </si>
  <si>
    <t>Lærakjöt grillað samloku strimlar</t>
  </si>
  <si>
    <t>171477 / 171475</t>
  </si>
  <si>
    <t>Úrbeinuð skinnlaus kjúklingalæri, vatn, salt, paprika, svartur pipar, sýrustillir (E500, E262), þráavarnarefni (E301, E331).</t>
  </si>
  <si>
    <t>https://drive.google.com/file/d/1rFj6pDPTAYjjCblhPDSFvVs3nWJRmSJ_/view?usp=sharing</t>
  </si>
  <si>
    <t>Kjúklingalærkjöt - Rose</t>
  </si>
  <si>
    <t>Rose poultry/Innnes</t>
  </si>
  <si>
    <t>https://innnes.is/media/sbfefy14/309133_74089_309133.pdf</t>
  </si>
  <si>
    <t>Skólabollur, Kjöt og grænmeti</t>
  </si>
  <si>
    <t>Kinda- og nautgripakjöt 50% (uppruni Ísland), grænmeti 41% (kartöflur, brokkólí, laukur, gulrætur), kartöflusterkja, salt, krydd (pipar, oregano, basil, paprika)</t>
  </si>
  <si>
    <t>https://docs.google.com/document/d/1louer_tAVnzQ9z8i9z7dLXs1HXf5pNNQa3dhZvMovpc/edit?usp=sharing</t>
  </si>
  <si>
    <t>Quesadilla kalkúna 140 g</t>
  </si>
  <si>
    <t>Álfasaga ehf.</t>
  </si>
  <si>
    <t>Quesadilla fylling 47% (kalkúnahakk 73% (íslenskur kalkúnn), salsa sósa (tómatar, laukur, grænn chili, salt, maíssterkja, chili, hvítlaukur, broddkúmen, cayenne pipar, kóríander, oreganó, jalapenó, paprika, edik, límónusafi), maís, taco krydd (chili pipar, kúmen, hvítlaukur), dextrósi, laukur, salt, oregano, gerþykkni, kartöflusterkja, kartöflutrefjar, kekkjavarnarefni (E551), kryddþykkni (paprika)), mozzarella ostur (**mjólk**, undanrenna (**mjólk**), salt, kekkjavarnarefni (E460(ii)), ostahleypir), tortilla 40% (**hveiti**, vatn, repjuolía, bindiefni (E422), salt, lyftiefni (E450, E500), dextrósi, ýruefni (E471), sýrustillir (E330), bindiefni (E466, E415), ger), nacho ostasósa 13% (vatn, cheddarostur (**mjólk**), **SOJAOLÍA**, umbreytt maíssterkja, tómatmauk, grænn chili, maíssterkja, jalapenó pipar, ostablanda (**mjólk**), vatn, salt, sýra (E270), edik, náttúruleg bragðefni), salt, bræðslusalt (E339), ýruefni (E472e), sýra (E260), litarefni (E102, E110)).</t>
  </si>
  <si>
    <t>Glúten (hveiti), mjólk, soja</t>
  </si>
  <si>
    <t>Framleitt á svæði þar sem unnið er með hnetur. Litarefni (E102, E110) geta haft neikvæð áhrif á virkni og athygli barna.</t>
  </si>
  <si>
    <t>https://docs.google.com/document/d/12v7LQNs8969vsZjgjC_NOFZYDyJKeq5_McH6XMjR3kM/edit?usp=sharing</t>
  </si>
  <si>
    <t>Umbúðir: plastbakki, plastfilma, karton. Eldunaraðferð: hitist í blástursofni 180°C í 20 mín. Uppfyllir kröfur Græna skráargatið.</t>
  </si>
  <si>
    <t>Quesadilla VEGAN 160 g</t>
  </si>
  <si>
    <t>Quesadilla fylling 60% (oumph 73% (vatn, **sojaprótein**, salt), salsa sósa (tómatar, laukur, grænn chili, salt, maíssterkja, chili, hvítlaukur, broddkúmen, cayenne pipar, kóríander, oreganó, jalapenó, paprika, edik, límónusafi), maís, taco krydd (chilipipar, kúmen, hvítlaukur), dextrósi, laukur, salt, oreganó, gerþykkni, kartöflusterkja, kartöflutrefjar, kekkjavarnarefni (E551), krydd (paprika)), kartarella vegan ostur 4% (vatn, kartöflumjöl, repjuolía, salt, rotvarnarefni (E202), náttúrulegt bragðefni (sveppaduft, sveppakraftur)), tortilla 40% (**hveiti**, vatn, repjuolía, bindiefni (E422), salt, lyftiefni (E450, E500), dextrósi, ýruefni (E471), sýrustillir (E330), bindiefni (E466, E415), ger).</t>
  </si>
  <si>
    <t>Framleitt á svæði þar sem unnið er með hnetur.</t>
  </si>
  <si>
    <t>https://docs.google.com/document/d/1GXYeIVXFls0KJ8_0TsFEnYbRmZ85_u3u/edit?usp=sharing&amp;ouid=115242652208709673085&amp;rtpof=true&amp;sd=true</t>
  </si>
  <si>
    <t>Sojajógúrt jarðarberja (Oddlygood)</t>
  </si>
  <si>
    <t>Oddlygood Sweden AB</t>
  </si>
  <si>
    <t>Vatn, afhýddar **soja**baunir (9%), jarðarber (7%), sykur, pólýdextrósi (trefjaefni), þrúgusykur, umbreytt sterkja, sterkja, vítamín (D2-vítamín, ríbóflavín (B2), B12-vítamín, fólínsýra), kalsíum, náttúruleg bragðefni, bindiefni (pektín), salt, andoxunarefni (askorbínsýra), litarefni (karóten), gerlarækt</t>
  </si>
  <si>
    <t>https://docs.google.com/document/d/1bc_2zZBgZeptLIF6IlM4q1mrIGHqDVWrW2Iw10JgsvQ/edit?usp=sharing</t>
  </si>
  <si>
    <t>1 kg. Kælivara 2–8°C. Geymsluþol 72 dagar. Upprunaland: Finnland.</t>
  </si>
  <si>
    <t>Sojajógúrt vanillu (Oddlygood)</t>
  </si>
  <si>
    <t>Vatn, afhýddar **soja**baunir (9%), sykur, pólýdextrósi (trefjaefni), þrúgusykur, umbreytt sterkja, vítamín (D2-vítamín, ríbóflavín (B2), B12-vítamín, fólínsýra), kalsíum, bragðefni, bindiefni (pektín), salt, möluð vanillustöng, sýrustillir (sítrónusýra), rotvarnarefni (kalíumsorbat), gerlarækt</t>
  </si>
  <si>
    <t>https://docs.google.com/document/d/1BUz_g8B7UqQ1EgXoVWnH0ix-yIkXgo7PBviskklXFpg/edit?usp=sharing</t>
  </si>
  <si>
    <t>Grjónagrautur laktósalaus</t>
  </si>
  <si>
    <t>Matarstund</t>
  </si>
  <si>
    <t>Vatn, laktósalaus nýmjólk (gerilsneydd **mjólk**, laktasaensím, D-vítamín), hrísgrjón 12%, sykur, salt.</t>
  </si>
  <si>
    <t>https://docs.google.com/document/d/16LWZiAZ-4STDUyEpmMqGv2OLYTJ8V4xg/edit?usp=sharing&amp;ouid=115242652208709673085&amp;rtpof=true&amp;sd=true</t>
  </si>
  <si>
    <t>Grjónagrautur (venjulegur)</t>
  </si>
  <si>
    <t>Nýmjólk (gerilsneydd **mjólk**, D-vítamín), vatn, hrísgrjón 12%, sykur, salt.</t>
  </si>
  <si>
    <t>https://docs.google.com/document/d/1xI4QwxazkrIjJkZXdpAD9QFThHiKPkTt/edit?usp=sharing&amp;ouid=115242652208709673085&amp;rtpof=true&amp;sd=true</t>
  </si>
  <si>
    <t>Brunoise mediterraín</t>
  </si>
  <si>
    <t>MBZ610</t>
  </si>
  <si>
    <t>Maukaðir tómatar 38%, kúrbítur 20%, eggaldin 20%, laukur 10%, rauð paprika 6%, græn paprika 6%.</t>
  </si>
  <si>
    <t>https://drive.google.com/file/d/1hoHE7x0fUgE5mqFNTDbqlU_Forp2DfIA/view?usp=sharing</t>
  </si>
  <si>
    <t>Frystivara -18°C. Geymsluþol 24 mánuðir. Vegan, án glútens.</t>
  </si>
  <si>
    <t>Country Grill grænmetisblanda</t>
  </si>
  <si>
    <t>ESP_AC186</t>
  </si>
  <si>
    <t>Grillað grænmeti: brokkólí 25%, kúrbítur 25%, eggaldin 20%, gul paprika 10%, rauð paprika 10%, laukur 10%, sólblómaolía.</t>
  </si>
  <si>
    <t>https://drive.google.com/file/d/1yXrneQvgPYgKej8AvDXUQiRbl8MHsviy/view?usp=sharing</t>
  </si>
  <si>
    <t>Gulrætur sneiðar</t>
  </si>
  <si>
    <t>Ardo</t>
  </si>
  <si>
    <t>Gulrætur 100%</t>
  </si>
  <si>
    <t>https://drive.google.com/file/d/13APRW8jntYMjPt7HJRphHh_x2ucJt07P/view?usp=sharing</t>
  </si>
  <si>
    <t>IQF. Frystivara -18°C. Geymsluþol 24 mánuðir. Upprunaland: Belgía.</t>
  </si>
  <si>
    <t>Gulrótar strimlar 3×3 mm</t>
  </si>
  <si>
    <t>WR3610</t>
  </si>
  <si>
    <t>https://drive.google.com/file/d/14EKHgE4MD2kgC0HNeO2hDcUu-s9_bRl4/view?usp=sharing</t>
  </si>
  <si>
    <t>IQF. Frystivara -18°C. Geymsluþol 24 mánuðir.</t>
  </si>
  <si>
    <t>Paprikuteningar litblandir</t>
  </si>
  <si>
    <t>PAB610</t>
  </si>
  <si>
    <t>Rauð paprika 33%, græn paprika 33%, gul paprika 34%</t>
  </si>
  <si>
    <t>https://drive.google.com/file/d/1QGmtfKI6KgujDmJAjf3jLI_E6RxI24v2/view?usp=sharing</t>
  </si>
  <si>
    <t>Maukaðir tómatar</t>
  </si>
  <si>
    <t>Garri</t>
  </si>
  <si>
    <t>Tómatar 100%.</t>
  </si>
  <si>
    <t>https://drive.google.com/file/d/1KpmvS2RLTpOgjAXxWnqkP5oIiiwt-ypx/view?usp=sharing</t>
  </si>
  <si>
    <t>Kryddblanda Napoletana (IQF)</t>
  </si>
  <si>
    <t>Frosnar blöndur</t>
  </si>
  <si>
    <t>Maukaðir tómatar 42,5%, basil 35%, hálfþurrkaðir tómatateningar 15%, oregano 5%, sólblómaolía 2,5%.</t>
  </si>
  <si>
    <t>https://drive.google.com/file/d/1yZD5CbZn0SAuXVGayuISKTT26NvZoUYY/view?usp=sharing</t>
  </si>
  <si>
    <t>Sætkartöflufranskar 12×12 (Ever Crrrisp)</t>
  </si>
  <si>
    <t>Sætar kartöflur, sólblómaolía, umbreytt kartöflusterkja, kartöflusterkja, hrísgrjónamjöl, dextrín, salt, lyftiefni (natríumkarbónat E500, tvínatríumdífosfat E450), kryddextrakt, þykkingarefni (xantangúmmí (E415)</t>
  </si>
  <si>
    <t>https://drive.google.com/file/d/1xgwYiZu_C_2V0P9OxHTApaJcB72Op5Kt/view?usp=sharing</t>
  </si>
  <si>
    <t>Í MAT Vegan Hvítlaukssósa 10 ltr</t>
  </si>
  <si>
    <t>Repjuolía, vatn, hvítlaukur, sinnep (edik, **sinnep**sduft, umbreytt maíssterkja, karrí, rotvarnarefni E211, kryddblanda), kryddblanda (rotvarnarefni E260, **sinnep**sduft, hvítur pipar, sýra E330), umbreytt kartöflusterkja, hvítvínsedik (rotvarnarefni E220), sykur, salt, hvítlauksduft, kryddblanda, rotvarnarefni (E202), bindiefni (E412)</t>
  </si>
  <si>
    <t>https://docs.google.com/document/d/15t1-eFXH5rXaH6pTM_JrSsvUWFxMzyA_tsC46TAvUZ0/edit?usp=sharing</t>
  </si>
  <si>
    <t>Í MAT Vegan Pítusósa 10 ltr</t>
  </si>
  <si>
    <t>Repjuolía, vatn, kryddblanda (rotvarnarefni E260, E211, **sinnep**sduft, hvítur pipar, sýra E330), **sinnep** (edik, **sinnep**sduft, karrí, kryddblanda), kryddblanda (maltódextrín, laukur, hvítlaukur, gerþykkni, þrúgusykur, paprika, rósmarín, svartur pipar, cayenne pipar, kekkjavarnarefni E551, steinselja), umbreytt kartöflusterkja, sykur, salt, kryddblanda, rotvarnarefni (E202), bindiefni (E412)</t>
  </si>
  <si>
    <t>https://docs.google.com/document/d/1nA3JCNfbbdizhxrxbAWJ7D7toKma28ajUnIT5auLTCY/edit?usp=sharing</t>
  </si>
  <si>
    <t>Í MAT Vegan Remúlaði 10 ltr</t>
  </si>
  <si>
    <t>Repjuolía, remúpúrra (þurrkað hvítkál, **sinnep**sduft, umbreytt maíssterkja, sýra E270, rotvarnarefni E260, E211, kryddblanda), vatn, sinnep (edik, **sinnep**sduft, karrí, kryddblanda), súrsaðar gúrkur (gúrka, edik, laukur, paprika, **sinnep**sfræ, sýrustillir E509, litarefni E141, E101), kryddblanda (**sinnep**sduft, hvítur pipar, sýra E330), umbreytt kartöflusterkja, eplaedik, sykur, salt, kryddblanda, rotvarnarefni (E202), bindiefni (E412)</t>
  </si>
  <si>
    <t>https://docs.google.com/document/d/1zjTEk0jxzMyf_It1YdJ7mbPkOEWo3aspViRU-3l-10I/edit?usp=sharing</t>
  </si>
  <si>
    <t>Gunnars tómatsósa 10 L</t>
  </si>
  <si>
    <t>T1150</t>
  </si>
  <si>
    <t>Vatn, tómatpúrra (28%) (tómatar, sýra E330), sykur, síróp (sykur, vatn, sýra E330, rotvarnarefni E211, bragðefni, litarefni E150c), salt, sýra (E260), rotvarnarefni (E211, E202), hvítlauksduft, bindiefni (E440), umbreytt sterkja, hvítur pipar.</t>
  </si>
  <si>
    <t>Framleitt á svæði þar sem unnið er með hveiti og sinnep.</t>
  </si>
  <si>
    <t>https://drive.google.com/file/d/1L4BZwFqqs3WnFek2GH_U6plw8x8YOyj8/view?usp=sharing</t>
  </si>
  <si>
    <t>10 L plastfötur. Kælivara 0–4°C.</t>
  </si>
  <si>
    <t>Tómatsósa stevia Felix</t>
  </si>
  <si>
    <t>Vegan majó án glútens (Gunnars)</t>
  </si>
  <si>
    <t>VM0025</t>
  </si>
  <si>
    <t>Repjuolía, vatn, sætt **sinnep** (vatn, edik, sykur, **sinnep**sfræ, salt, krydd, laukur), sítrónusafi, edik, salt, sykur, **sinnep**sduft, umbreytt sterkja, bindiefni (E415, E412), rotvarnarefni (E211, E202, E224 (**súlfít**)</t>
  </si>
  <si>
    <t>Sinnep, súlfít</t>
  </si>
  <si>
    <t>Framleitt á svæði þar sem unnið er með hveiti, egg, soja, mjólk, sellerí og sinnep.</t>
  </si>
  <si>
    <t>https://drive.google.com/file/d/1KjkQCwuGJMExJqLEbLzxkI1dGCa0QEKA/view?usp=sharing</t>
  </si>
  <si>
    <t>Fáanlegt í 250 ml, 720 ml, 2,5 L, 4,0 L og 10 L. Kælivara 0–4°C.</t>
  </si>
  <si>
    <t>Tómatsúpugrunnur (Oscar)</t>
  </si>
  <si>
    <t>Oscar A/S</t>
  </si>
  <si>
    <t>Pálmafita, tómatduft (20,5%), umbreytt maíssterkja, sykur, salt, bragðefni, maíssterkja, repjuolía, laukduft, þurrkað glúkósasíróp, þykkingarefni (xantangúmmí E415), sýra (eplasýra, mjólkursýra), hvítur pipar.</t>
  </si>
  <si>
    <t>https://drive.google.com/file/d/1gXQWfHh3V0e6_ld44rbjCAR_HfS4zUFM/view?usp=sharing</t>
  </si>
  <si>
    <t>Tómatsúpugrunnur (Oscar) - Tilbúinn</t>
  </si>
  <si>
    <t>Vatn, pálmafita, tómatduft (20,5%), umbreytt maíssterkja, sykur, salt, bragðefni, maíssterkja, repjuolía, laukduft, þurrkað glúkósasíróp, þykkingarefni (xantangúmmí E415), sýra (eplasýra, mjólkursýra), hvítur pipar.</t>
  </si>
  <si>
    <t>Beef Gravy Mix (Essential Cuisine)</t>
  </si>
  <si>
    <t>Essential Cuisine Ltd.</t>
  </si>
  <si>
    <t>SW00663</t>
  </si>
  <si>
    <t>Nautakraftur (vatn, nautakraftur, nautafeiti), umbreytt tapiókasterkja, bragðefni, salt, glúkósasíróp, sykur, hrísgrjónamjöl, litarefni (karamellusykur E150), kartöflusterkja, maísmjöl, repjuolía, maltódextrín, gerextrakt, jurt.</t>
  </si>
  <si>
    <t>https://drive.google.com/file/d/11jqRSzJh7leUS4PuKUIUhIotkXlwSjlL/view?usp=sharing</t>
  </si>
  <si>
    <t>Kjúklingakraftur Vegan (Essential Cuisine)</t>
  </si>
  <si>
    <t>SW00323</t>
  </si>
  <si>
    <t>Grænmetiskraftur (vatn, laukur, gulrótarsafi, tómatur, jurtaextrakt), glúkósasíróp, bragðefni, salt, gerextrakt, maltódextrín, sykur, sólblómaolía.</t>
  </si>
  <si>
    <t>https://drive.google.com/file/d/1fi5GSkdjIw1gerlBnue5jhr5DM-TDQfk/view?usp=sharing</t>
  </si>
  <si>
    <t>Mexico súpa með kjúkling</t>
  </si>
  <si>
    <t>Vatn, kjúklingastrimlar (úrbeinuð kjúklingalæri, vatn, salt, paprika, svartur pipar, sýrustillir E500, E262, þráavarnarefni E301, E331), tómatar, tómat súpugrunnur (pálmaolía, tómatduft, umbreytt sterkja, sykur, salt, bragðefni, sterkja, repjuolía, laukduft, þurrkað glúkósasíróp, þykkingarefni xantangúmmí, eplasýra, mjólkursýra, hvítur pipar), kraftur, chunky salsa (maukaðir tómatar, laukur, grænt chili, salt, maíssterkja, krydd, jalapeño, paprika, vínedik, limesafi), papriku strimlar, brúnaður laukur, grænmeti (brokkólí, kúrbítur, eggaldin, paprika, sólblómaolía), fennel, kryddblanda (rósmarín, þymían, oregano), hvítlauksmauk (hvítlaukur, repjuolía, mjólkursýra E270), salt, reykt paprika, cumin, sykur, oregano, chiliduft, svartur pipar, lárviðarlauf.</t>
  </si>
  <si>
    <t>https://docs.google.com/document/d/1udxgklo7bqY0eHiGCQSXj2ldwXif6pkukBwWVVetARc/edit?usp=sharing</t>
  </si>
  <si>
    <t>~10 L (~40 skammtar á 250 g súpugrunn + 90 g kjúklingur). Kælivara 0–4°C / Frystivara. Næringargildi eru áætluð viðmið.</t>
  </si>
  <si>
    <t>Kanill, malaður</t>
  </si>
  <si>
    <t>Kanill 100% (Cinnamomum burmanni).</t>
  </si>
  <si>
    <t>https://drive.google.com/file/d/1c6qdOHZcV0sAzOAgRkfxi1RSC2sFmIpe/view?usp=sharing</t>
  </si>
  <si>
    <t>Lárviðarlauf, heil</t>
  </si>
  <si>
    <t>Lárviðarlauf 100% (Laurus nobilis).</t>
  </si>
  <si>
    <t>https://drive.google.com/file/d/1YGSwpHwhfND2vvwdtP6hhz_fHXH0M_4B/view?usp=sharing</t>
  </si>
  <si>
    <t>Múskat, malaður</t>
  </si>
  <si>
    <t>Múskat 100% (Myristica fragrans), hitaþurrkað.</t>
  </si>
  <si>
    <t>https://drive.google.com/file/d/1PuYXTRXCRUeqrp_SAuMrQW2WrtYD8N_-/view?usp=sharing</t>
  </si>
  <si>
    <t>Oregano</t>
  </si>
  <si>
    <t>Oregano 100% (Origanum vulgare L.).</t>
  </si>
  <si>
    <t>https://drive.google.com/file/d/1NxDuZHxld5CsvYcJgTiXxTjyQty0WriF/view?usp=sharing</t>
  </si>
  <si>
    <t>Svartur pipar, malaður</t>
  </si>
  <si>
    <t>Svartur pipar 100% (Piper nigrum), hitaþurrkað.</t>
  </si>
  <si>
    <t>https://drive.google.com/file/d/16pABGxDAo2BQ5ZBD9aqSATzh85vQmJ63/view?usp=sharing</t>
  </si>
  <si>
    <t>Tímian, heill</t>
  </si>
  <si>
    <t>Tímian 100% (Thymus vulgaris L.).</t>
  </si>
  <si>
    <t>https://drive.google.com/file/d/124yoZn9B1SgUELheCRDdRQKoALMMlQwV/view?usp=sharing</t>
  </si>
  <si>
    <t>Tandoori marineringarkrydd (Marinox)</t>
  </si>
  <si>
    <t>Marinox / Wiik &amp; Co</t>
  </si>
  <si>
    <t>1695317-001</t>
  </si>
  <si>
    <t>Vatn, repjuolía, krydd (pipar, engifer, kóríander, kúmen, chili), salt, sítrónusafi, sykur, rauðrófuduft, náttúruleg bragðefni, þykkingarefni (xantangúmmí E415), þurrkaður hvítlaukur, rotvarnarefni (kalíumsorbat E202)</t>
  </si>
  <si>
    <t>Notkunarskammtur: 100 g/kg kjöt. Hristið/þeytið áður en notkun. Kælivara eftir opnun.</t>
  </si>
  <si>
    <t>Citronsaft 1 L (Veribest)</t>
  </si>
  <si>
    <t>Sítrónusafi</t>
  </si>
  <si>
    <t>Wiik &amp; Co / Veribest</t>
  </si>
  <si>
    <t>Sítrónusafi, rotvarnarefni (E224)</t>
  </si>
  <si>
    <t>https://drive.google.com/file/d/17puUplpn6ElrWoXLcrTOo91GsF7KSRhJ/view?usp=sharing</t>
  </si>
  <si>
    <t>Flórsykur (Icing Sugar PS)</t>
  </si>
  <si>
    <t>Súkrósi, kartöflusterkja (2%).</t>
  </si>
  <si>
    <t>https://drive.google.com/file/d/1Oaswzy_c-jNvYxKuXt_SeNhCsorbH9Cc/view?usp=sharing</t>
  </si>
  <si>
    <t>Xantangúmmí (Sosa)</t>
  </si>
  <si>
    <t>Sosa / Comercial Gallo</t>
  </si>
  <si>
    <t>Xantangúmmí 100% (E415), hreint duft.</t>
  </si>
  <si>
    <t>Getur innihaldið snefil af eggjum, jarðhnetum, soja, mjólk, hnetum, selleríi, sinnepi, sesam og súlfít.</t>
  </si>
  <si>
    <t>https://drive.google.com/file/d/1Cy8MX02rG6YvKfiESOUIxkRASacbM05z/view?usp=sharing</t>
  </si>
  <si>
    <t>2,5 kg. Þurrgeymist. Glúten- og laktósalaust. Vegan. Upprunaland hráefnis: Holland.</t>
  </si>
  <si>
    <t>Nýmjólk 1 L (MS)</t>
  </si>
  <si>
    <t>Nýmjólk 1 L (MS) Laktósalaus</t>
  </si>
  <si>
    <t>**Mjólk**, laktasaensím, D-vítamín. Síuð, fitusprengd og gerilsneydd.</t>
  </si>
  <si>
    <t>Laktósalaust.</t>
  </si>
  <si>
    <t>https://docs.google.com/document/d/11ja2pjvXhmq1lP-WGaLBTVRQtcrEYgg-XyiWXgW9OKI/edit?usp=sharing</t>
  </si>
  <si>
    <t>EAN: 5690527101011. 10 stk/pakki. Kælivara. Geymsluþol 15 dagar. Upprunaland: Ísland.</t>
  </si>
  <si>
    <t>Léttmjólk 1 L (MS)</t>
  </si>
  <si>
    <t>**Léttmjólk**. Fitusprengd og gerilsneydd.</t>
  </si>
  <si>
    <t>https://docs.google.com/document/d/1mAztJz__jHn2Ul0W89Sm3CFJJzvHZ0-cE6GrafQHrRE/edit?usp=sharing</t>
  </si>
  <si>
    <t>EAN: 5690527131018. 10 stk/pakki. Kælivara. Geymsluþol 15 dagar. Upprunaland: Ísland.</t>
  </si>
  <si>
    <t>Laktósalaus Nýmjólk D-vítamínbætt 1 L (MS)</t>
  </si>
  <si>
    <t>https://docs.google.com/document/d/1gSeYeKwYvyGEI5rsaqay0HVWojqQHBP1Gd7ACZLGjT0/edit?usp=sharing</t>
  </si>
  <si>
    <t>EAN: 5690527119009. 10 stk/pakki. Kælivara. Geymsluþol 15 dagar. Upprunaland: Ísland.</t>
  </si>
  <si>
    <t>Laktósalaus Léttmjólk D-vítamínbætt 1 L (MS)</t>
  </si>
  <si>
    <t>**Léttmjólk**, gerilsneydd, fitusprengd, laktasi, D-vítamín.</t>
  </si>
  <si>
    <t>https://docs.google.com/document/d/1H6MDHTWzMuw5CoKW1wBzOmfqPxRqqxkcY-IBpltXbsM/edit?usp=sharing</t>
  </si>
  <si>
    <t>EAN: 5690527115001. 10 stk/pakki. Kælivara. Geymsluþol 15 dagar. Upprunaland: Ísland.</t>
  </si>
  <si>
    <t>Hrein jógúrt 5 kg (MS)</t>
  </si>
  <si>
    <t>**Mjólk**, jógúrtgerlar.</t>
  </si>
  <si>
    <t>https://docs.google.com/document/d/1PORP2DXRh1UFPEMs2ncJESTcCZqrwkT0epap_arVUog/edit?usp=sharing</t>
  </si>
  <si>
    <t>5 kg fata. Kælivara 0–4°C. Upprunaland: Ísland.</t>
  </si>
  <si>
    <t>Nautabrisket (Danish Crown)</t>
  </si>
  <si>
    <t>Danish Crown / Schlachtzentrum Nordfriesland</t>
  </si>
  <si>
    <t>Nautakjöt 100% (rectangular cut, standard trim, cap on).</t>
  </si>
  <si>
    <t>https://drive.google.com/file/d/15huA3zVMjLLmN2ydRsMNwifWC4uSnQM_/view?usp=sharing</t>
  </si>
  <si>
    <t>Kælivara +5°C geymsluþol 42 dagar. Frystivara -18°C geymsluþol 24 mánuðir. Upprunaland: Þýskaland / Danmörk / Pólland. Vakúmpakkað. Næringargildi ekki gefin upp í gagnablaði.</t>
  </si>
  <si>
    <t>Hvítlauksmauk (Wiik &amp; Co)</t>
  </si>
  <si>
    <t>APPETIT Levnedsmidler A/S / Wiik &amp; Co</t>
  </si>
  <si>
    <t xml:space="preserve">Súlfít </t>
  </si>
  <si>
    <t>https://drive.google.com/file/d/1VyOyqJiEot_UKfdWFpnjBMcIzrQ5uhKm/view?usp=sharing</t>
  </si>
  <si>
    <t>Rund hvid plastbøtte 1 kg. 3 stk/kassa. Þurrgeymist 2–22°C, geymsluþol 12 mánuðir. Eftir opnun: kæla 2–8°C. Upprunaland: Danmörk.</t>
  </si>
  <si>
    <t>Rúnstykki Kaiserbrauð 60 g (Diversi Foods)</t>
  </si>
  <si>
    <t>Diversi Foods NV/Nathan</t>
  </si>
  <si>
    <t>**Hveiti**mjöl, vatn, ger, salt, repjuolía, glúkósi.</t>
  </si>
  <si>
    <t>Getur innihaldið snefil af mjólk , eggjum, soja, hnetum og sesam.</t>
  </si>
  <si>
    <t>https://drive.google.com/file/d/1tiAWMsBCjkJpvqLl-JZapnAJqJ3ldR3x/view?usp=sharing</t>
  </si>
  <si>
    <t>EAN: 5420001000659. 120 stk/kassa (2 x 60 stk). Frystivara -18°C, geymsluþol 12 mánuðir. Þíðið 10 mín, bakið við 200°C í 12–14 mín. Upprunaland: Belgía.</t>
  </si>
  <si>
    <t>Rifinn ostur – Pizzatopping mozzarella (Ulkjær)</t>
  </si>
  <si>
    <t>Arla Foods/ Nathan</t>
  </si>
  <si>
    <t>Gerilsneydd **mjólk**, pálmaolía, kekkjavarnarefni (kartöflumjöl), salt, **mjólkursýrugerlar**, ostahleypir (örveruleg).</t>
  </si>
  <si>
    <t>https://drive.google.com/file/d/1fd7WtLy1R0r2yBTcdFmOyLLZMsMwdxq4/view?usp=sharing</t>
  </si>
  <si>
    <t>EAN: 5760466897242. 6 x 2 kg poki/kassa (12 kg). Kælivara 2–8°C. Geymsluþol 98 dagar frá komu. Upprunaland: Danmörk (Rødkærsbro Mejeri).</t>
  </si>
  <si>
    <t>Vegan pizzasnúður</t>
  </si>
  <si>
    <t>Bæjarbakarí</t>
  </si>
  <si>
    <t>**Hveiti**, vatn, smjörlíki (repjuolía, kókosolía,pálmkjarnaolía, vatn, salt, bindiefni sólblómalesitín, monoog diglýseríð fitusýra, polyglýserólfitusýruesterar, bragðefni, litarefni beta karótín), sykur, ger, salt, veganostur (vatn, umbreytt kartöflusterkja, kókosolía, salt, náttúrulegt vegan bragðefni, litarefni beta-karótín), pizzasósa (tómatmauk, þykkni úr tómatsafa, sólblómaolía, salt, maíssterkja, kryddjurtir, sykur, krydd)</t>
  </si>
  <si>
    <t>https://docs.google.com/document/d/1XJTby0iJShNNDSl2BK9WxBuMws0--5wz/edit?usp=sharing&amp;ouid=115242652208709673085&amp;rtpof=true&amp;sd=true</t>
  </si>
  <si>
    <t>Vegan Bolognese - Oumph hakk</t>
  </si>
  <si>
    <t>Vegan hakk (vatn, **sojaprótein** þykkni, repjuolía, laukduft, salt, bragðefni, hvítlauksduft, þykkingarefni metýlsellulósi, litarefni brenndur sykur ammóníakferli), maukaðir tómatar, tómatmauk (tómatar), sósuduft (maltódextrín, kartöflusterkja, bragðefni, salt, gerextrakt, litarefni karamellusykur E150c), repjuolía), grænmeti (tómatar, kúrbítur, eggaldin, laukur, rauð paprika, græn paprika, **SELLERÍ**rót, gulrætur, blaðlaukur, laukur), sólblómaolía, hvítlauksmauk (hvítlaukur 95%, repjuolía, mjólkursýra E270), kryddblanda (tómatar, basil, þurrkaðir tómatar, oregano, sólblómaolía), salt, svartur pipar, þurrkað oregano, múskat, lárviðarlauf.</t>
  </si>
  <si>
    <t>Soja, sellerí</t>
  </si>
  <si>
    <t>Vegan bolognese (áætlað, aðskilið frá pasta). Ofnæmisvaldar: Soja, sellerí.</t>
  </si>
  <si>
    <t>Spaghetti</t>
  </si>
  <si>
    <t>Rustichella/OJK</t>
  </si>
  <si>
    <t>**Durum hveiti** semolina, vatn.</t>
  </si>
  <si>
    <t>Framleitt á svæði þar sem unnið er með egg og skelfisk</t>
  </si>
  <si>
    <t>https://vefverslun.ojk-isam.is/api/BlobForward/inline/ojkisam/782687bd-f424-4094-828f-3fdf68bef8e0.pdf</t>
  </si>
  <si>
    <t>Felicetti pasta (hveiti). Per 100g þurr.</t>
  </si>
  <si>
    <t>Bolognese</t>
  </si>
  <si>
    <t>Nautahakk, maukaðir tómatar, tómatmauk, nautasoð (vatn, nautasoð, nautafita, maíssterkja, bragðefni, salt, glúkósasíróp, sykur, litarefni karamellusykur, kartöflusterkja, maísmjöl, repjuolía, maltódextrín, gerextrakt, krydd), sólblómaolía, grænmeti (tómatar, kúrbítur, eggaldin, laukur, rauð paprika, græn paprika, **SELLERÍ**, gulrætur, blaðlaukur), hvítlauksmauk (hvítlaukur, repjuolía, mjólkursýra E270), kryddblanda (tómatar, basil, hálfþurrkaðir tómatar, oregano, sólblómaolía), salt, svartur pipar, þurrkað oregano, múskat, lárviðarlauf.</t>
  </si>
  <si>
    <t>Nautakjöt bolognese (áætlað, aðskilið frá pasta). Ofnæmisvaldar: Sellerí.</t>
  </si>
  <si>
    <t>Pastasalat - Grænmetissósa</t>
  </si>
  <si>
    <t>Pastaskrúfur (**durum hveiti** semolina, vatn), grænmetissósa (repjuolía, gulrætur (16%), brokkólí (16%), vatn, **sinnep** edik, **sinnep**sduft, umbreytt maíssterkja, karrí (kryddblanda), rotvarnarefni (E211), kryddblanda (kryddblanda, maltódextrín, kekkjavarnarefni (E552)), sambal oelek (chili (46%), cayennepipar, chilipipar, hvítlaukur, broddkúmen), kryddblanda (rotvarnarefni (E260), **sinnep**sduft, hvítur pipar, sýra (E330)), eplaedik, umbreytt kartöflusterkja, sykur, salt, kryddblanda (kryddblanda, gerþykkni, þrúgusykur, kekkjavarnarefni (E551)), rotvarnarefni (E202), bindiefni (E412)).</t>
  </si>
  <si>
    <t>Glúten (hveiti), sinnep</t>
  </si>
  <si>
    <t>Getur innihaldið egg, soja.</t>
  </si>
  <si>
    <t>Ýsa</t>
  </si>
  <si>
    <t>Hafið</t>
  </si>
  <si>
    <t>Grænmetis naggar - Ekki í notkun</t>
  </si>
  <si>
    <t>Vatn, ertuprótein (17%), repjuolía, glútenlaus brauðmylsna (hrísgrjónamjöl, kjúklingabaunamjöl, maíssterkja, salt, dextrósi), hrísgrjónamjöl, maíssterkja, laukur, salt, náttúruleg bragðefni (inniheldur papriku, kóríander, múskat), bindiefni (E462)</t>
  </si>
  <si>
    <t>Kokteilsósa - Heimalöguð(Gunnars vörur)</t>
  </si>
  <si>
    <t>Vegan majones 60% (repjuolía, vatn, sætt **SINNEP** vatn, edik, sykur, **sinnep**sfræ, salt, sykur, **sinnep**sduft, umbreytt sterkja, bindiefni E415, E412, rotvarnarefni), tómatsósa 40% (vatn, tómatpúrra 28%, sykur, síróp, rotvarnarefni E211, bragðefni, litarefni E150c, salt, sýra E260, bindiefni E440, umbreytt sterkja, hvítur pipar)</t>
  </si>
  <si>
    <t>Kokteilsósa (2/3 tómatsósa + 1/3 majónes). Per 100g. Skammtur 60g = 166 kcal.</t>
  </si>
  <si>
    <t>Epli</t>
  </si>
  <si>
    <t>Meðaltal af netinu</t>
  </si>
  <si>
    <t>Banani</t>
  </si>
  <si>
    <t>Pera</t>
  </si>
  <si>
    <t>Vínber</t>
  </si>
  <si>
    <t>Vatnsmelóna</t>
  </si>
  <si>
    <t>Appelsína</t>
  </si>
  <si>
    <t>Heilkornastykki</t>
  </si>
  <si>
    <t>Pag-13103</t>
  </si>
  <si>
    <t>Vatn, heil**hveiti**, **hveitimjöl**, brotin **rúgur**, súrdeig úr **hveiti**, **hveitiglúten**, **heilhveiti**, **durumhveiti**, ger, sólblómafræ, epli, kaldpressuð repjuolía, hörfræ, **bygg**malt, sykur, sýrustillir (sítrónusýra), salt.</t>
  </si>
  <si>
    <t>https://verslun.ojk-isam.is/vara/PAG-13103-pagen-heilkornastykki-360g</t>
  </si>
  <si>
    <t>Ýsa í mildri hvítlauksmarineringu</t>
  </si>
  <si>
    <t>**Ýsa** 90%, marinering (vatn, rapsolía, salt, hvítlauksmauk, vínedik, sykur, þurrkaðar laukur, krydd, jurtir, þykkingarefni: xantangúmmí E 415, hvítlauksextract, rotvarnarefni: kalíumsorbat E 202, kryddextract)</t>
  </si>
  <si>
    <t>https://docs.google.com/document/d/1Ps6UYHJuFmQ__ZVAQZMeoQGW-cSAoK8G-Iymid0ItbU/edit?usp=sharing</t>
  </si>
  <si>
    <t>Ýsa í orlý</t>
  </si>
  <si>
    <t>**Ýsa**,orlydeig [**Hveiti** (Kalsíumkarbónat, Járn, Níasín,Þíamín), hrísgrjónamjöl, dextrín, **hveitisterkja**,lyftiefni (E450 (I)), E500 (II), pipar, **sinnep**, salt,**undanrennuduft**, pálmaolía, ger, dextrósi, laukduft],deig [**hveiti**, maísmjöl, **hveitisterkja**, maíssterkja,salt],brauðraspur **hveiti**(kalsíumkarbónat, Járn, Níacín,Þíamín), salt, lyftiefni (E503, húðunarefni (**hveiti**,dextrósi, salt, sólblómaolía))],repjuolía,</t>
  </si>
  <si>
    <t>Fiskur, glúten (hveiti), mjólk, sinnep</t>
  </si>
  <si>
    <t>Ýsa í orlý - Norðanfiskur - vnr9170</t>
  </si>
  <si>
    <t>Vantar næringargildi á datablað. Óska eftir nýju þegar vara er notuð næst</t>
  </si>
  <si>
    <t>Dehli koftas</t>
  </si>
  <si>
    <t>**Bygg**, kartöflur, kjúklingabaunir, grænar baunir, chilimauk (rauður chili, gulrætur, salt, paprika, sýrustillir E260, E330, bindiefni E412, E415, repjuolía, rotvarnarefni E202, E211, sítrónusafi, sýra E330, litarefni E160c), tómatpúrra, kartöflumjöl, salt, engifer, kóríander, hvítlaukur.</t>
  </si>
  <si>
    <t>https://innnes.is/tilbunir-rettir/graenkerarettir/mn-dehli-koftas-5kg/</t>
  </si>
  <si>
    <t>Nautahamborgari</t>
  </si>
  <si>
    <t>Kjarnafæði</t>
  </si>
  <si>
    <t>Nautakjöt 90%, vatn, **soja**prótein, kartöflusterkja, salt, krydd, sykur. Forelduð vara</t>
  </si>
  <si>
    <t>https://docs.google.com/document/d/1LeIeCIhjoKSUAnCiBrI0uvabqrIPs_4i94KxcjjSGVI/edit?tab=t.0</t>
  </si>
  <si>
    <t>Byggsalat</t>
  </si>
  <si>
    <t>**Bygg**, vatn, krydd (hvítur pipar, salt), sítrónusafi, olífu olia.</t>
  </si>
  <si>
    <t>https://www.garri.is/vara/42010002330/</t>
  </si>
  <si>
    <t>Hreinn smurostur</t>
  </si>
  <si>
    <t>**Ostur**, vatn, **smjör**, bræðslusölt (mónónatríumfosfat, natríumpólýfosfat), rotvarnarefni (kalíumsorbat).</t>
  </si>
  <si>
    <t>Mjólk.</t>
  </si>
  <si>
    <t>https://www.ms.is/vorur/vara/smurostur-litill-20-g</t>
  </si>
  <si>
    <t>Vegan lasagna</t>
  </si>
  <si>
    <t>Vegan lasagneplötur/pasta, tómat- og grænmetissósa, vegan ostur, laukur, hvítlaukur, krydd, olía</t>
  </si>
  <si>
    <t xml:space="preserve">Glúten </t>
  </si>
  <si>
    <t>Áætluð innihaldslýsing – þarf gagnablað frá birgja.</t>
  </si>
  <si>
    <t>Vantar í vöruskrá. Staðfesta vegan ost, pasta og sósugrunn.</t>
  </si>
  <si>
    <t>Nautagrýta</t>
  </si>
  <si>
    <t>Í-Mat / Matarstund</t>
  </si>
  <si>
    <t>KH-20260605-1</t>
  </si>
  <si>
    <t>Nautahakk, vatn, grænmetisblanda (**sellerírót**, gulrætur, laukur, **sellerí**), salsa (tómatar, laukur, grænt chili, salt, maíssterkja, krydd og jurtir, jalapeño, paprika, edik, límónusafi), tómatmauk, nautakraftur (vatn, nautasoð, laukur, tómatar, gulrótarþykkni, kryddjurtir, krydd, hvítlaukur), taco-krydd (salt, chilipipar, spískúmen, hvítlaukur, svartur pipar, cayennepipar, laukur, engifer, sykur, sítrónusýra E330, E552, repjuolía, kryddþykkni), hvítlaukur, repjuolía, maíssterkja, salt, svartur pipar.</t>
  </si>
  <si>
    <t>Næringargildi miðast við fullunninn rétt.</t>
  </si>
  <si>
    <t>Gúllassúpa</t>
  </si>
  <si>
    <t>GS-100KG-20260529</t>
  </si>
  <si>
    <t>Nautakjöt, vatn, kartöflur, gulrætur, laukur, paprika, tómatar, tómatpúrra, nautakraftur (nautasoð, nautafita, umbreytt tapioca sterkja, bragðefni, glúkósa síróp, sykur, hrísgrjónahjúpur, litarefni karamellusykur E150, kartöflusterkja, maíssterkja, repjuolía, maltódextrin, gerþykkni), hvítlaukur, repjuolía, paprikuduft, kúmen, lárviðarlauf, salt og pipar.</t>
  </si>
  <si>
    <t>Framleitt samkvæmt 100 kg uppskrift GS-100KG-20260529.</t>
  </si>
  <si>
    <t>Pasta með kjötbollum</t>
  </si>
  <si>
    <t>Matarstund Bollur SS</t>
  </si>
  <si>
    <t>Kjötbollur (kindakjöt og nautakjöt), grænmeti (kartöflur, brokkólí, laukur, gulrætur), kartöflusterkja, salt, krydd (pipar, oregano, basilíka, paprika), tómatpassata (tómatar), laukur, vatn, maíssterkja, repjuolía, vegan nautakraftur (vatn, laukur, gulrótarþykkni, tómatar, **sellerí**rót, kryddjurtir, bragðefni, glúkósasíróp, gerþykkni, salt, litarefni karamellusykur E150, repjuolía, maltódextrín, sykur), gulrætur, borðsalt, hvítlaukur (hvítlaukur, repjuolía), sykur, oregano, kryddblanda (krydd, jurtir), svartur pipar, olía</t>
  </si>
  <si>
    <t>Lambakjötspottréttur með kartöflum</t>
  </si>
  <si>
    <t>Lambakjöt, gulrætur, laukur, vatn, tómatpúrra (tómatar), **sellerí**, repjuolía, vegan nautakraftur (grænmetissoð úr vatni, lauk, gulrótarþykkni, tómötum, **sellerí**rót og kryddjurtum, bragðefni, glúkósasíróp, gerþykkni, salt, litarefni karamellusykur E150, repjuolía, maltódextrín, sykur), maíssterkja, borðsalt, hvítlauksduft, timían, svartur pipar, rósmarín.</t>
  </si>
  <si>
    <t>Mildur kjúklingakarrýréttur</t>
  </si>
  <si>
    <t>Kjúklingalæri (kjúklingur, vatn, salt, sykur, andoxunarefni E331, E301, sýrustillir E262), kókosmjólk, vatn, forsteiktur laukur (laukur, repjuolía), gulrætur, grænmetisblanda (hvítkál, bambussprotar, svartir sveppir, laukur, græn paprika, rauð paprika, ertubelgir), paprika, repjuolía, kjúklingakraftur (vatn, kjúklingasoð, bragðefni, glúkósasíróp, salt, gerþykkni, sykur), maíssterkja, kryddblanda (kóríander, engifer, sítrónugras, skarlottulaukur, hvítlaukur, límónulauf, rautt chili), hvítlauksduft, karrýduft (kóríander, cumin, túrmerik, chili, svartur pipar, negull, múskat), borðsalt, svartur pipar.</t>
  </si>
  <si>
    <t>Mild tikka masala með kjúklingi</t>
  </si>
  <si>
    <t>Tikka masala kjúklingur</t>
  </si>
  <si>
    <r>
      <rPr>
        <sz val="11"/>
        <color rgb="FF000000"/>
        <rFont val="Calibri"/>
        <family val="2"/>
      </rPr>
      <t>Kjúklingalæri (vatn, salt, sykur, þráavarnarefni E331, E301, sýrustillir E262), sósa (laukur, tómatar, repjuolía, hvítlauksmauk, engifermauk, sítrónusafaþykkni, tandoori masala (kóríander, salt, rauðrófuþykkni, fenugreek, svartur pipar, laukduft, kanill, hvítlauksduft, kúmen, múskat, engifer, kardimommur, negull, paprika, chiliduft, **sellerí**, kryddþykkni, lárviðarlauf, litarefni (paprikuþykkni, túrmerikþykkni, rautt járnoxíð), náttúruleg bragðefni (sítrónuolía), sýrustillir (sítrónusýra), **sinnep**sduft), grænt chilimauk, salt, rautt chiliduft, kúmen, garam masala, túrmerik, blandaðar kryddjurtir, græn kardimomma., kókosmjólk, vatn, gúargúmmí, **sellerí**rót, gulrætur, blaðlaukur, **</t>
    </r>
    <r>
      <rPr>
        <b/>
        <sz val="11"/>
        <color rgb="FF000000"/>
        <rFont val="Calibri"/>
        <family val="2"/>
      </rPr>
      <t>sellerí**</t>
    </r>
    <r>
      <rPr>
        <sz val="11"/>
        <color rgb="FF000000"/>
        <rFont val="Calibri"/>
        <family val="2"/>
      </rPr>
      <t>, laukur, tómatar, repjuolía, hvítlaukur, repjuolía, mjólkursýra (E270), túrmerik, dillfræ, fenugreek (grikkjasmári), kóríander, cayennepipar, svartur pipar, negull, salt (salt, kekkjavarnarefni E535, lyftiefni E500), súkrósi, vatn)</t>
    </r>
  </si>
  <si>
    <t>Sinnep, sellerí</t>
  </si>
  <si>
    <t>Pastagratín með osti og grænmeti - Sósa</t>
  </si>
  <si>
    <t>Tilbúnnir réttir</t>
  </si>
  <si>
    <t>**Nýmjólk**, matreiðslurjómi (**rjómi**), brokkolí, gulrætur, paprika, laukur, maíssterkja, repjuolía, borðsalt, hvítlauksduft, kraftur (salt, maltódextrín, sterkja, sykur, gerextrakt, laukur, gulrætur, blaðlaukur, bragðefni, gulrótarsafaduft, krydd), piparblanda (svartur pipar, **sinnep**, laukur, rauð paprika, hvítlaukur)</t>
  </si>
  <si>
    <t>Mjólk, sinnep</t>
  </si>
  <si>
    <t>BBQ sósa</t>
  </si>
  <si>
    <t>Heinz</t>
  </si>
  <si>
    <t>Tómatmauk, vínedik, sykur, vatn, salt, umbreytt sterkja, melassi, reykbragðefni, krydd, kryddþykkni, jurtaþykkni (inniheldur **sellerí**), bragðefni, þykkingarefni (xantangúmmí)</t>
  </si>
  <si>
    <t>https://drive.google.com/file/d/1UFkYyV3jcXOEsHtpc0Ds0-OjnPXgDxwI/view?usp=sharing</t>
  </si>
  <si>
    <t>Gulrætur (ferskar)</t>
  </si>
  <si>
    <t>Gulrætur</t>
  </si>
  <si>
    <t>Fersk vara.</t>
  </si>
  <si>
    <t>Kartöflur (ferskar)</t>
  </si>
  <si>
    <t>Laukur (ferskur)</t>
  </si>
  <si>
    <t>Laukur</t>
  </si>
  <si>
    <t>Blaðlaukur (ferskur)</t>
  </si>
  <si>
    <t>Blaðlaukur</t>
  </si>
  <si>
    <t>Sellerí (ferskt)</t>
  </si>
  <si>
    <t>**Sellerí**</t>
  </si>
  <si>
    <t>Fersk vara. Ofnæmisvaldur: Sellerí.</t>
  </si>
  <si>
    <t>Hvítlaukur (ferskur)</t>
  </si>
  <si>
    <t>Hvítlaukur</t>
  </si>
  <si>
    <t>Sólblómaolía</t>
  </si>
  <si>
    <t>Vatn</t>
  </si>
  <si>
    <t>Karríduft (Curry powder)</t>
  </si>
  <si>
    <t>Túrmerik, dillfræ, fenugreek (grikkjasmári), kóríander, cayennepipar, svartur pipar, negull.</t>
  </si>
  <si>
    <t>Framleitt á svæði þar sem unnið er með glúten, fisk, mjólk, soja, sellerí, sinnep og sesam.</t>
  </si>
  <si>
    <t>https://garri.overcastcdn.com/documents/5000920C.pdf</t>
  </si>
  <si>
    <t>Paprikuduft</t>
  </si>
  <si>
    <t>Þurrkuð og möluð paprika (Capsicum annuum)</t>
  </si>
  <si>
    <t>https://garri.overcastcdn.com/documents/5001410C.pdf</t>
  </si>
  <si>
    <t>Steinselja (þurrkuð)</t>
  </si>
  <si>
    <t>Nordic Spice AB</t>
  </si>
  <si>
    <t>Þurrkuð steinselja (Petroselinum sativum Hoffm)</t>
  </si>
  <si>
    <t>https://garri.overcastcdn.com/documents/5001680B.pdf</t>
  </si>
  <si>
    <t>Rósmarín (þurrkað)</t>
  </si>
  <si>
    <t>Þurrkað rósmarín (Rosmarinus officinalis)</t>
  </si>
  <si>
    <t>https://garri.overcastcdn.com/documents/5001520B.pdf</t>
  </si>
  <si>
    <t>Túrmerik (malaður)</t>
  </si>
  <si>
    <t>Túrmerik 100% (Curcuma longa)</t>
  </si>
  <si>
    <t>https://garri.overcastcdn.com/documents/5001840A.pdf</t>
  </si>
  <si>
    <t>Lambakjöt teningar</t>
  </si>
  <si>
    <t>Lambakjöt 100% (Ísland)</t>
  </si>
  <si>
    <t>Upprunaland: Ísland. Frystivara -18°C.</t>
  </si>
  <si>
    <t>Núðlur</t>
  </si>
  <si>
    <t>Fiska</t>
  </si>
  <si>
    <t>**Hveiti**semólína, vatn</t>
  </si>
  <si>
    <t>Gæti innihaldið soja</t>
  </si>
  <si>
    <t>ATH næst þegar notað hvaða tegund</t>
  </si>
  <si>
    <t>Þurrvara. Athuga birgjagagnablað.</t>
  </si>
  <si>
    <t>Hvítvínsedik</t>
  </si>
  <si>
    <t>Þurrkað vín, edik</t>
  </si>
  <si>
    <t>Þurrgeymist.</t>
  </si>
  <si>
    <t>Matreiðslurjómi (MS)</t>
  </si>
  <si>
    <t>mjólkurvörur</t>
  </si>
  <si>
    <t>Rjómi (**mjólk**)</t>
  </si>
  <si>
    <t>Kælivara. Athuga birgjagagnablað.</t>
  </si>
  <si>
    <t>Kúmen (cumin)</t>
  </si>
  <si>
    <t>Kúmenfræ 100% (Cuminum cyminum)</t>
  </si>
  <si>
    <t>https://garri.overcastcdn.com/documents/5000241B.pdf</t>
  </si>
  <si>
    <t>Kjúklingalæri með Skinni (lausfryst, íslenskt)</t>
  </si>
  <si>
    <t>Reykjagarður / Nathan</t>
  </si>
  <si>
    <t>Kjúklingalæri (upprunaland Ísland)</t>
  </si>
  <si>
    <t>https://nathan.is/Files/Datasheets/1450025.pdf</t>
  </si>
  <si>
    <t>10 kg. Frystivara -18°C. Strikamerki: 2384750. Upprunaland: Ísland.</t>
  </si>
  <si>
    <t>Nautakraftur Vegan</t>
  </si>
  <si>
    <t>Essential Cuisine Ltd. / Garri</t>
  </si>
  <si>
    <t>230HALBSM1B</t>
  </si>
  <si>
    <t>Grænmetiskraftur (vatn, laukur, gulrótþykkni, tómatur, **sellerí**rót, jurtaextrakt), bragðefni, glúkósasíróp, gerþykkni, salt, litarefni (karamellusykur), repjuolía, maltódextrín, sykur.</t>
  </si>
  <si>
    <t>https://garri.overcastcdn.com/documents/230HALBSM1B.pdf</t>
  </si>
  <si>
    <t>800g. Þurrgeymist 18 mánuðir. Vegan, glútenlaust, Halal. Notkunarskammtur: 16g/L.</t>
  </si>
  <si>
    <t>Gomiti / Macaroni pasta</t>
  </si>
  <si>
    <t>**Durum hveiti** semolina, vatn</t>
  </si>
  <si>
    <t>Getur innihaldið snefil af eggjum</t>
  </si>
  <si>
    <t>https://garri.overcastcdn.com/documents/46002041.pdf</t>
  </si>
  <si>
    <t>Þurrvara. Sama næringargildi og spaghetti/pasta. Þarf nákvæmt gagnablað frá Garri.</t>
  </si>
  <si>
    <t>Cheddar ostur rifinn (MS)</t>
  </si>
  <si>
    <t>MS (Mjólkursamsalan)</t>
  </si>
  <si>
    <t>**Mjólk**, **undanrenna**, salt, kekkjavarnarefni (E460ii), ostahleypir, litarefni (E160b)</t>
  </si>
  <si>
    <t>https://docs.google.com/document/d/1gOptqBcSvGXUhXJ9Yhcf8JhT6Zu6oDNyqbEDykyyIhQ/edit?usp=sharing</t>
  </si>
  <si>
    <t>Parmesanostur (Grana padano)</t>
  </si>
  <si>
    <t>Innnes</t>
  </si>
  <si>
    <t>**Mjólk**, salt, kálfaostahleypir, lýsósím (úr **eggi**).</t>
  </si>
  <si>
    <t>Mjólk, egg</t>
  </si>
  <si>
    <t>https://innnes.is/media/pwenbnsa/rifinn-500-gr-og-grana-p-2-kgplus_47836_115051.pdf</t>
  </si>
  <si>
    <t>Áætlað gildi. Þarf gagnablað frá Innnes.</t>
  </si>
  <si>
    <t>Maís (frosinn, plain)</t>
  </si>
  <si>
    <t>Maís (Zea mays)</t>
  </si>
  <si>
    <t>Engir</t>
  </si>
  <si>
    <t>https://garri.overcastcdn.com/documents/42001141.pdf</t>
  </si>
  <si>
    <t>Glútenlaust pasta</t>
  </si>
  <si>
    <t>Sérfæði</t>
  </si>
  <si>
    <t>Hrísgrjónamjöl, maíssterkja, vatn</t>
  </si>
  <si>
    <t>Glútenlaust. Þarf nákvæmt vörú frá birgja.</t>
  </si>
  <si>
    <t>Brokkolí (ferskt)</t>
  </si>
  <si>
    <t>Brokkolí</t>
  </si>
  <si>
    <t>Gúrka (fersk)</t>
  </si>
  <si>
    <t>Gúrka</t>
  </si>
  <si>
    <t>Fersk vara. – ER þegar skráð á neðst í vöruskrá</t>
  </si>
  <si>
    <t>Paprika (fersk)</t>
  </si>
  <si>
    <t>Fersk paprika</t>
  </si>
  <si>
    <t>Piparblanda</t>
  </si>
  <si>
    <t>Svartur pipar, **sinnep**, laukur, rauð paprika, hvítlaukur.</t>
  </si>
  <si>
    <t>https://garri.overcastcdn.com/documents/5001420C.pdf</t>
  </si>
  <si>
    <t>Sítrónupipar</t>
  </si>
  <si>
    <t>5001640B</t>
  </si>
  <si>
    <t>Salt, svartur pipar, **sinnep**, rauð paprika, sýrustillir (sítrónusýra), laukur, hvítlaukur, bragðefni (sítróna), kekkjavarnarefni (E552)</t>
  </si>
  <si>
    <t>https://garri.overcastcdn.com/documents/5001640C.pdf</t>
  </si>
  <si>
    <t>Þurrgeymist. Þarf nákvæmt vörúnúmer.</t>
  </si>
  <si>
    <t>Púðursykur</t>
  </si>
  <si>
    <t>Sykur, sykurreyrssíróp.</t>
  </si>
  <si>
    <t>https://garri.overcastcdn.com/documents/72650826.pdf</t>
  </si>
  <si>
    <t>Tómatar (ferskir)</t>
  </si>
  <si>
    <t>Ferskir tómatar</t>
  </si>
  <si>
    <t>Jógúrtsósa</t>
  </si>
  <si>
    <t>Jógúrt (**mjólk**, jógúrtgerlar), sítrónusafi (rotvarnarefni E224, inniheldur **súlfít**), hvítlaukur ( hvítlaukur, repjuolía, mjólkursýrugerlar E270), salt, pipar</t>
  </si>
  <si>
    <t>Mjólk, súlfít</t>
  </si>
  <si>
    <t>Fjölkornabrauð</t>
  </si>
  <si>
    <t>**Hveiti**, vatn, **hveitikurl** 6%, brotinn **rúgur** 6%, ger, repjuolía, salt, **hveitiklíð** 1%, hörfræ 1%, **sesamfræ** 1%,sólblómafræ 1%, ýruefni (E481), mjölmeðhöndlunarefni (E300).</t>
  </si>
  <si>
    <t>Glúten (hveiti, rúgur), sesam</t>
  </si>
  <si>
    <t>Framleitt á svæði þar sem unnið er með mjólk, egg og lúpínu.</t>
  </si>
  <si>
    <t>https://www.myllan.is/static/files/upplysingablod/1114_myllan_upplysingablad.pdf?v=1690470968</t>
  </si>
  <si>
    <t>Maltað kornbrauð</t>
  </si>
  <si>
    <t>**Hveiti**, vatn, **rúgsigtimjöl**, **hveitiflögur**, **rúgmjöl**, ger, **hveitiglúten**, maltextrakt 1% (**bygg**), hörfræ, salt, þurrkað súrdeig (**hveiti**, súrdeigsgerlar), sykur, repjuolía, maltað **hveiti**, ýruefni (E481), mjölmeðhöndlunarefni (E300)</t>
  </si>
  <si>
    <t>Framleitt á svæði þar sem unnið er með sesamfræ, lúpína, mjólk, egg.</t>
  </si>
  <si>
    <t>https://www.myllan.is/static/files/upplysingablod/1033_myllan_upplysingablad.pdf?v=1670862184</t>
  </si>
  <si>
    <t>Ávextir blandaðir</t>
  </si>
  <si>
    <t>Blandaðir ferskir ávextir</t>
  </si>
  <si>
    <t>Nota einstakar ávextavörur í vöruskrá (epli, banani, pera, o.fl.)</t>
  </si>
  <si>
    <t>Chiliduft mild</t>
  </si>
  <si>
    <t>Chilipipar 100% (Capsicum annuum).</t>
  </si>
  <si>
    <t>https://garri.overcastcdn.com/documents/5000310C.pdf</t>
  </si>
  <si>
    <t>Þurrgeymist 24 mánuði. Framleitt í Svíþjóð.</t>
  </si>
  <si>
    <t>Smoked papríka</t>
  </si>
  <si>
    <t>Reykt paprika 100% (Capsicum annuum), reykþurrkuð.</t>
  </si>
  <si>
    <t>https://garri.overcastcdn.com/documents/5001411C.pdf</t>
  </si>
  <si>
    <t>Þurrgeymist 24 mánuði. Framleidd í Svíþjóð.</t>
  </si>
  <si>
    <t>Dijon sinnep</t>
  </si>
  <si>
    <t>Maille / Wiik &amp; Co</t>
  </si>
  <si>
    <t>Sósur / Dressingar /Kraftar</t>
  </si>
  <si>
    <t>Vatn, **sinnep**sfræ, edik, salt, rotvarnarefni (**súlfít**)</t>
  </si>
  <si>
    <t>https://drive.google.com/file/d/1tP2qlM59ynKpXbAws5rHHWZcHRiBjGyQ/view?usp=sharing</t>
  </si>
  <si>
    <t>Brúnað hakk</t>
  </si>
  <si>
    <t>Matarstund (eigin framleiðsla)</t>
  </si>
  <si>
    <t>Nautahakk, forbrúnað á pönnu með repjuolíu.</t>
  </si>
  <si>
    <t>Sama næringargildi og Nautgripahakk (vnr 50003). Notað í uppskriftir.</t>
  </si>
  <si>
    <t>Rótargrænmeti ristað m/kryddjurtum</t>
  </si>
  <si>
    <t>d’Arta N.V./ÓJK</t>
  </si>
  <si>
    <t>G0882001I</t>
  </si>
  <si>
    <t>Gulrætur 24%, pastinakur 22%, sætar kartöflur 16%, gul næpa 15%, rauðlaukur 13%, vatn, agave-sýróp, ólífuolía, tímían, karamellaður sykur.</t>
  </si>
  <si>
    <t>https://vefverslun.ojk-isam.is/api/BlobForward/inline/ojkisam/816ec19e-23bd-46a5-8713-7245efb0a486.pdf</t>
  </si>
  <si>
    <t>EAN: 5413408990432. 1000 g x 10/kassa. Frystivara -18°C, geymsluþol 24 mánuðir. Ofn: 220°C í 35 mín. Upprunaland: Belgía.</t>
  </si>
  <si>
    <t>Í Mat Vegan Sinnepshunangssósa</t>
  </si>
  <si>
    <t>Kjarnavörur hf</t>
  </si>
  <si>
    <t>Repjuolía, vatn, sinnep (edik, **sinnepsfræ**, sýra E330), hunangslíki (sykur, sýra E507, sýrustillir E500, bragðefni, hunangsbragðefni, litarefni E150a, E150c), **sinnep** (sinnepsduft, umbreytt maíssterkja, karrí, rotvarnarefni E211, kryddblanda, maltódextrín, kekkjavarnarefni E552), kryddblanda (kryddblanda, rotvarnarefni E260, **sinnepsduft**, hvítur pipar), eplaedik, umbreytt kartöflusterkja, sykur, salt, rotvarnarefni (E202), bindiefni (E412)</t>
  </si>
  <si>
    <t>https://drive.google.com/file/d/1GIQM-HSZtSZMXTPHOym0KU2WnkFmoNwb/view?usp=drive_link</t>
  </si>
  <si>
    <t>Kælivara 0-4° Geymsluþol 4 mánuðir</t>
  </si>
  <si>
    <t>Í Mat Chili majónes Vegan</t>
  </si>
  <si>
    <t>Sósur / Dressingar / Kraftur</t>
  </si>
  <si>
    <t>Repjuolía, vatn, sambal oelek (chili, umbreytt maíssterkja, cayennepipar, chilipipar, hvítlaukur, rotvarnarefni E211, broddkúmen), chipotle-sósa (chipotle-chili, tómatpúrra, laukur, kóríander, sýra E260, maísmjöl), kryddblanda (rotvarnarefni E260, **sinnep**sduft, hvítur pipar, sýra E330), **sinnep** (edik, **sinnep**sduft, karrí, kryddblanda úr kryddi, maltódextríni og kekkjavarnarefni E552), umbreytt kartöflusterkja, lífrænn sítrónusafi, sykur, salt, edik, rotvarnarefni (E202), bindiefni (E415)</t>
  </si>
  <si>
    <t>https://drive.google.com/file/d/1w9WiNHiyMtQBOSebh2nQkBShn79rY9IU/view?usp=drive_link</t>
  </si>
  <si>
    <t>Chili sin carne</t>
  </si>
  <si>
    <t>Tómatar, vegan hakk [endurvatnað ertuprótein, repjuolía, bragðefni, sterkja, litarefni brúnaður sykur, laukur, krydd), laukur, maís, paprika, gulrætur, nýrnabaunir, steinselja, hvítlaukur, salt, cumin, paprikuduft, laukduft, chiliduft, svartur pipar.</t>
  </si>
  <si>
    <t>Grænmetissbollur - Greenway</t>
  </si>
  <si>
    <t>Greenway/Innnes</t>
  </si>
  <si>
    <t>426D101420</t>
  </si>
  <si>
    <t>Grænmeti (39%) (gulrót, **sellerírót**, baunir, maís, grænar baunir, blaðlaukur, paprika, **sellerí**, laukur), vatn, áferðarríkt baunaprótein, repjuolía, baunaprótein, trefjar, maltódextrín, þykkingarefni: metýlsellulósi, salt, ilmefni, jurtaþykkni (laukur, gulrót, tómatur, elixir), vítamínblanda: járnsítrat, sinksítrat, B12-vítamín.</t>
  </si>
  <si>
    <t>Framleitt í verksmiðju þar sem einnig er unnið með glúten, fisk, krabbadýr, mjólk, soja, egg, sellerí, sinnep, sesamfræ, hnetur og súlfít</t>
  </si>
  <si>
    <t>https://www.garri.is/vara/426D101420/</t>
  </si>
  <si>
    <t>Grænmetissúpa</t>
  </si>
  <si>
    <t>Vatn, kartöflur, tómatar, gulrætur, laukur, paprika, grænmetissoð (vatn, laukur, gulrótar-extract, tómatar, **sellerí**, kryddjurtir, bragðefni, glúkósa síróp, gerþykkni, salt, litarefni karamellusykur, repjuolía, maltódextrin, sykur), tómatpúrra, hvítlaukur, repjuolía, salt, svartur pipar, paprikuduft, kúmen.</t>
  </si>
  <si>
    <t>Flatkökur</t>
  </si>
  <si>
    <t>Gæðabakstur/Ömmu</t>
  </si>
  <si>
    <t>Vatn, **hveiti**, **heilhveiti**, ** hafra**mjöl, **sigti**mjöl, repjuolía, **rúg**mjöl, salt, kartöflusterkja, mjölmeðhöndlunarefni (E300), maltað **hveiti**, lyftiefni (E450, E500), rotvarnarefni (E282), maltað **bygg**.</t>
  </si>
  <si>
    <t>Glúten (hveiti, hafrar, rúgur, bygg)</t>
  </si>
  <si>
    <t>https://gaedabakstur.is/wp-content/uploads/2025/05/111-Ommu-flatkokur-heilar.pdf</t>
  </si>
  <si>
    <t>70 g stykkið (25 stk í pakka). Geymsluþol/skilyrði Geymist í 5 daga við stofuhita. Geymist í allt að 6 mánuði í frosti (-18°C)</t>
  </si>
  <si>
    <t>Taco skálar - Mjúkar</t>
  </si>
  <si>
    <t>Old el paso/Nathan</t>
  </si>
  <si>
    <t>**Hveiti**, vatn, bindiefni (glýseról), jurtaolía (sólblómaolía), lyftiefni (natríumbíkarbónat, tvífosföt, kalsíumfosföt), ýruefni (mónó- og díglýseríð af fitusýrum), dextrósi, salt.</t>
  </si>
  <si>
    <t>https://nathan.is/Files/Datasheets/120450.pdf</t>
  </si>
  <si>
    <t>Kjúklingalæri í grænmetisblöndu</t>
  </si>
  <si>
    <t>Kjúklingalæri (kjúklingur, vatn, salt, sykur, andoxunarefni E331, E301, sýrustillir E262), grænmetisblanda (gulrætur, pastinak, sætar kartöflur, gulrófur, rauðlaukur, blómkál, grænar baunir, vatn, agavesíróp, ólífuolía, timían, karamellusykur), kraftur (nautasoð úr vatni, nautasoði og nautafitu; umbreytt tapiókasterkja, bragðefni, salt, glúkósasíróp, sykur, hrísgrjónamjöl, litarefni karamellusykur E150, kartöflusterkja, maíssterkja, repjuolía, maltódextrín, gerþykkni, jurtir), kryddblanda (kóríander, engifer, sítrónugras,skallotlaukur, hvítlaukur, límónulauf, rautt chili)</t>
  </si>
  <si>
    <t>Pasta með grænmetisbollum í mildri tómatsósu</t>
  </si>
  <si>
    <t>Grænmetisbollur (gulrætur, **sellerí**rót, ertur, maís, grænar baunir, laukur, paprika og **sellerí**; vatn, textúrað ertuprótein, repjuolía, ertuprótein, trefjar, maltódextrín, þykkingarefni metýlsellulósi, salt, bragðefni, grænmetisduft og þykkni úr lauk, gulrótum, tómötum og lövstikku, járnsítrat, sinksítrat, B12-vítamín), tómatpassata (tómatar), laukur, vatn, gulrætur, maíssterkja, repjuolía, vegan nautakraftur (grænmetissoð úr vatni, lauk, gulrótarþykkni, tómötum, sellerírót og kryddjurtum; bragðefni, glúkósasíróp, gerþykkni, salt, litarefni karamellusykur E150, repjuolía, maltódextrín og sykur), borðsalt, hvítlaukur (hvítlaukur, repjuolía), sykur, oregano, kryddblanda (krydd og jurtir), svartur pipar.</t>
  </si>
  <si>
    <t>Bollurnar eru framleiddar í verksmiðju þar sem einnig er unnið með glúten, fisk, krabbadýr, mjólk, soja, egg, sellerí, sinnep, sesamfræ, hnetur og súlfít</t>
  </si>
  <si>
    <t>Forsoðið pasta</t>
  </si>
  <si>
    <t>Ójk - Ísam</t>
  </si>
  <si>
    <t>P501</t>
  </si>
  <si>
    <t>Pasta ( durum**hveiti**, vatn)</t>
  </si>
  <si>
    <t>Getur innihaldið snefil af egg, sinnep og soja.</t>
  </si>
  <si>
    <t>https://drive.google.com/file/d/1ScU6L6NJF1rhGLOgvByyAtrujjq7VBJS/view?usp=sharing</t>
  </si>
  <si>
    <t>Pastasalat - Frosið</t>
  </si>
  <si>
    <t>Pasta (vatn, durum**hveiti**), kirsuberjatómatar (rauðir og gulir), rauðlaukur, gúrka, grilluð rauð paprika, vorlaukur, dressing (vatn, sólblómaolía, krydd, salt, kryddjurtir, tómatar, sykur, sítrónubörkur, kryddþykkni, sítrónusafaduft þétt sítrónusafi, maltódextrín, hvítvínsedik), ólífuolía</t>
  </si>
  <si>
    <t>https://garri.overcastcdn.com/documents/42010004898.pdf</t>
  </si>
  <si>
    <t>Kjúklingasúpa með núðlum og grænmeti</t>
  </si>
  <si>
    <t>Vatn, kjúklingalæri (kjúklingur, vatn, salt, sykur, andoxunarefni E331, E301, sýrustillir E262), núðlur (durum**hveiti**, salt, túrmerik), vegan kjúklingakraftur (vatn, laukur, gulrótarsafi, tómatar, jurtaþykkni, glúkósasíróp, bragðefni, salt, gerþykkni, maltódextrín, sykur, sólblómaolía), asískur grænmetiskraftur (vatn, laukur, hvítlaukur, gulrætur, tómatar, kryddjurtir og krydd, bragðefni, gerþykkni, hoisin-sósa sykur, rautt misó **soja**baunir, hrísgrjón, salt, vatn, ger, tamari-sojasósa vatn, **soja**baunir, salt, alkóhól, tómatpúrra, vatn, hrísgrjónaedik, stjörnuanís, lakkrís, hvítlauksmauk, chiliduft, salt, sykur, engifermauk, þurrkað glúkósasíróp, maltódextrín, möluð krydd engifer, chili, kóríander, túrmerik, svartur pipar, repjuolía), gulrætur, laukur, blaðlaukur, **sellerí**, hvítlauksduft, repjuolía, borðsalt, þurrkuð steinselja, svartur pipar.</t>
  </si>
  <si>
    <t>Glúten (hveiti), sellerí, soja</t>
  </si>
  <si>
    <t>Vegan súpa með grænmeti og núðlum</t>
  </si>
  <si>
    <t>Vatn, hrísgrjónanúðlur (hrísgrjón), vegan bitar (lífrænt ertupróteinþykkni, lífrænt baunapróteinþykkni faba-baunir, salt), vegan kjúklingakraftur (vatn, laukur, gulrótarsafi, tómötum og jurtaþykkni; glúkósasíróp, bragðefni, salt, gerþykkni, maltódextrín, sykur, sólblómaolía), asískur grænmetiskraftur (vatn, laukur, hvítlaukur, gulrætur, tómatar, kryddjurtir og krydd, bragðefni, gerþykkni, hoisin-sósa sykur, rautt misó **soja**baunir, hrísgrjón, salt, vatn, ger, tamari-sojasósa vatn, **soja**baunir, salt, alkóhól, tómatpúrra, vatn, hrísgrjónaedik, stjörnuanís, lakkrís, hvítlauksmauk, chiliduft, salt, sykur, engifermauk, þurrkað glúkósasíróp, maltódextrín, möluð krydd engifer, chili, kóríander, túrmerik, svartur pipar, repjuolía), gulrætur, laukur, blaðlaukur, **sellerí**, hvítlauksduft, repjuolía, borðsalt, þurrkuð steinselja, svartur pipar.</t>
  </si>
  <si>
    <t>Sellerí, soja</t>
  </si>
  <si>
    <t>Nætursaltaður þorskur</t>
  </si>
  <si>
    <t>Þorskur, salt.</t>
  </si>
  <si>
    <t>Anamma grænmetisbollur - Vegan buns pea</t>
  </si>
  <si>
    <t>Danól</t>
  </si>
  <si>
    <t>Vatn, ertuprótein, repjuolía, laukur, salt, náttúruleg bragðefni, krydd (m.a. kóríander, múskat), eplaþykkni, bindiefni (metýlsellulósi)</t>
  </si>
  <si>
    <t>Getur innihaldið snefil af soja.</t>
  </si>
  <si>
    <t>https://danol.datadwell.com/clients/danol/datasheet/590044.pdf?display=1</t>
  </si>
  <si>
    <t>Hvítlauksbrauð - Vegan</t>
  </si>
  <si>
    <t>First price/Krónan</t>
  </si>
  <si>
    <t>**Hveiti**mjöl, vatn, smjörlíki (repjuolía, vatn, kókosfita, fullhert repjuolía, ýruefni E322, E471, salt, sýrustillir E330, litarefni E160a), joðbætt salt, ger, laukur, **rúg**mjöl, malað **hveiti**, sýrustillir (E330), náttúrulegt hvítlauksbragð, hvítlaukur, ýruefni (E472e, E322), salt, steinselja, **hveiti**glúten, kekkjavarnarefni (E341), sterkja (kartafla, tapíóka), mjölmeðhöndlunarefni (E300)</t>
  </si>
  <si>
    <t>Glúten (hveiti, rúgur)</t>
  </si>
  <si>
    <t>Gæti innihaldið snefil af byggi, höfrum, soja, mjólk, sinnepi og sesamfræjum.</t>
  </si>
  <si>
    <t>https://docs.google.com/document/d/1P7A_23Fsim9KJba9DsFUQduGi1_WXtv-UOVBFTeYrwQ/edit?usp=sharing</t>
  </si>
  <si>
    <t>Asískur soðgrunnur</t>
  </si>
  <si>
    <t>Essential /Garri</t>
  </si>
  <si>
    <t>230ASASB</t>
  </si>
  <si>
    <t>Vatn, grænmeti (laukur, hvítlaukur, gulrætur, tómatar, kryddjurtir og krydd), bragðefni, gerþykkni, hoisin-sósa (sykur, rautt misó **soja**baunir, hrísgrjón, salt, vatn, ger, tamari-sojasósa vatn, **soja**baunir, salt, alkóhól, tómatpúrra, vatn, hrísgrjónaedik, stjörnuanís, lakkrís, hvítlauksmauk, chiliduft), salt, sykur, engifermauk, þurrkað glúkósasíróp, maltódextrín, möluð krydd (engifer, chili, kóríander, túrmerik, svartur pipar), repjuolía.</t>
  </si>
  <si>
    <t>https://garri.overcastcdn.com/documents/230ASASB.pdf</t>
  </si>
  <si>
    <t>Vegan karrýréttur - Garden gourmet bitar</t>
  </si>
  <si>
    <t xml:space="preserve">Sojabitar (endurvatnað **soja**próteinþykkni, edik, sólblómaolía, gerþykkni, bragðefni ), kókosmjólk (kókosmjólk, kókosvatn, vatn), smjörbaunir, laukur, kúrbítur, blómkál, gul paprika, sætar kartöflur, eplasafi (eplasafi, sýrustillir E330), repjuolía, sítrónusafi, hvítlaukur, maíssterkja, salt, kóríander, chilimauk (rauður chili, gulrætur, salt, paprika, sýrustillir E260, E330, bindiefni E412, E415, repjuolía, rotvarnarefni E202, E211, sítrónusafi, sýra E330, litarefni E160c), engifer, karrý 0,4%, túrmerik, limelauf, svartur pipar. </t>
  </si>
  <si>
    <t>Gæti innihaldið snefil af hveiti</t>
  </si>
  <si>
    <t>Kjúklingur í mildri rjómasósu</t>
  </si>
  <si>
    <t>Kjúklingalæri, matreiðslurjómi (**rjómi**), ný**mjólk**, brokkolí, paprika, gulrætur, laukur, jurtaostur (vatn, pálmaolía, sterkja, **mjólk**urprótein, salt, ostur **mjólk**, litarefni E160a, ýruefni E331, bragðefni), maíssterkja, repjuolía, hvítlauksduft, borðsalt, piparblanda (svartur pipar, **sinnep**, laukur, rauð paprika, hvítlaukur), basilíka</t>
  </si>
  <si>
    <t>Spaghetti soðið</t>
  </si>
  <si>
    <t>Hvítlaukssósa - Heimagerð</t>
  </si>
  <si>
    <t>Majónes (repjuolía, vatn, sætt **sinnep** vatn, edik, sykur, **sinnep**sfræ, salt, krydd, laukur, sítrónusafi, edik, salt, sykur, **sinnep**sduft, umbreytt sterkja, bindiefni E415, E412, rotvarnarefni E211, E202, E224, **súlfít**), hvítlaukur, hunang, hlynsíróp, sítrónusafi (sítrónusafi, rotvarnarefni E224, **súlfít**), salt.</t>
  </si>
  <si>
    <t>Framleitt á svæði þar sem unnið er með hveiti, egg, soja, mjólk, sellerí, sesamfræ</t>
  </si>
  <si>
    <t>Þorskur í tandoori</t>
  </si>
  <si>
    <t>**Þorskur**(90%), tandoori marinering (10%) (vatn, repjuolía, pipar, engifer, kóríander, cumin, chili), salt, sítrónusafi, sykur, rauðrófuduft, náttúruleg bragðefni, þurrkuð hvítlaukur, rotvarnarefni (E202)</t>
  </si>
  <si>
    <t>Plant mate vegan bitar</t>
  </si>
  <si>
    <t>Cuisine</t>
  </si>
  <si>
    <t>Lífrænt ertupróteinþykkni, lífrænt baunapróteinþykkni (faba-baunir), salt</t>
  </si>
  <si>
    <t>https://organicplantprotein.dk/wp-content/uploads/2024/04/Product-specification-Bites-8020-V10.pdf</t>
  </si>
  <si>
    <t>Vegan pastagratín - sósa</t>
  </si>
  <si>
    <t>Vegan rjómi (vatn, að fullu hert pálmafita, rakagefandi efni sorbitól, glúkósasíróp, ýruefni pólýsorbat 60, mónó- og díasetýltartarsýruesterar af mónó- og díglýseríðum fitusýra, stöðugleikaefni hýdroxýprópýlmetýlsellulósi, salt, bragðefni), brokkolí, gulrætur, paprika, laukur, maíssterkja, repjuolía, borðsalt, hvítlauksduft, piparblanda (svartur pipar, **sinnep**, laukur, rauð paprika, hvítlaukur)</t>
  </si>
  <si>
    <t>Repjuolía</t>
  </si>
  <si>
    <t>https://garri.overcastcdn.com/documents/41023015.pdf</t>
  </si>
  <si>
    <t>Tekex</t>
  </si>
  <si>
    <t>Jacobs/Garri</t>
  </si>
  <si>
    <t>**Hveitimjöl**, pálmaolía, salt, lyftiefni (natríumbíkarbónat), ger.</t>
  </si>
  <si>
    <t>https://garri.overcastcdn.com/documents/709100156221.pdf</t>
  </si>
  <si>
    <t>Kartöflumús - Mydibel</t>
  </si>
  <si>
    <t>ÓJK - Ísam</t>
  </si>
  <si>
    <t>Kartöflur (80%), **nýmjólk**, **smjörfita**, salt, ýruefni (mónó- og díglýseríð fitusýra), krydd</t>
  </si>
  <si>
    <t>Gæti innihaldið snefil af glúten og eggjum</t>
  </si>
  <si>
    <t>https://vefverslun.ojk-isam.is/api/BlobForward/inline/ojkisam/bef943db-09be-4d78-bd72-ee6f417fb2a8.pdf</t>
  </si>
  <si>
    <t>Kínablanda stir fry 2,5kg</t>
  </si>
  <si>
    <t>Hvítkál, bambussprotar, svartir sveppir, laukur, græn paprika, rauð paprika, ertubelgir</t>
  </si>
  <si>
    <t>https://www.garri.is/documents/8804/42001006.pdf</t>
  </si>
  <si>
    <t>Kjúklingakraftur</t>
  </si>
  <si>
    <t>Essential/Garri</t>
  </si>
  <si>
    <t>Vatn, kjúklingasoð, bragðefni, glúkósasíróp, salt, gerþykkni, sykur</t>
  </si>
  <si>
    <t>https://www.garri.is/documents/9072/23000001.pdf</t>
  </si>
  <si>
    <t>Rúsínubrauð</t>
  </si>
  <si>
    <t>Bæjarbakari</t>
  </si>
  <si>
    <t>**Hveiti**, vatn, rúsínur, púðursykur, kardimommudropar, ger, rapsolía, salt, bindiefni(mónó- og díglýseríð fitusýra,mónó- og díglýseríð vínsýru), sýrur(askorbinsýra)</t>
  </si>
  <si>
    <t>https://www.bakari.is/collections/braud/products/br10</t>
  </si>
  <si>
    <t>Þorskur</t>
  </si>
  <si>
    <t>Fiskibollur - ÁN ofnæmisvalda</t>
  </si>
  <si>
    <t>Fiskur63% (**þorskur**, **ýsa**), vatn, repjuolía, laukur, kartöflusterkja, salt, sýrustillir E451, krydd (papríka, negull,engifer).</t>
  </si>
  <si>
    <t>https://hafid.is/fiskibollur-an-ofnaemisvalda/</t>
  </si>
  <si>
    <t>Kjúklingabaunabuff</t>
  </si>
  <si>
    <t>Álfasaga</t>
  </si>
  <si>
    <t>**Bygg**, kjúklingabaunir, gulrætur, kartöflur, tómatpúrra, kartöflumjöl, sólþurkaðir tómatar, salt, chilimauk (rauður chili, gulrætur, salt, paprika, sýrustillir E260, E330, bindiefni E412, E415, repjuolía, rotvarnarefni E202, E211, sítrónusafi, sýra E330, litarefni E160c), hvítlaukur, krydd (steinselja, timían, rósmarín, basilika, majoram, estragon, oreganó)</t>
  </si>
  <si>
    <t>https://innnes.is/tilbunir-rettir/graenkerarettir/mn-kjuklingabaunaborgari-50x80gr/</t>
  </si>
  <si>
    <t>Schar kjúklinganaggar</t>
  </si>
  <si>
    <t>Schar</t>
  </si>
  <si>
    <t>Kjúklingabringukjöt 50%, glútenlaust brauðmylsna 43% (hrísgrjónamjöl, maíssterkja, kartöflusterkja, kúamjöl, salt, dextrósi, pipar, salvía, lyftiefni: tvínatríumdífosfat, natríumkarbónat; bindiefni: xantangúmmí), sólblómaolía, vatn, salt.</t>
  </si>
  <si>
    <t>https://www.schaer.com/en-int/p/chicken-fingers</t>
  </si>
  <si>
    <t>Plokkfiskur</t>
  </si>
  <si>
    <t>Plokkfiskur - Matarstund</t>
  </si>
  <si>
    <t>**Ýsa/ þorskur**, kartöflur, laukur, **mjólk** ( mjólk, laktasaensím, D-vítamín), maissterkja, kryddblanda(vatn, rapsolía, salt, hvítlauksmauk, vínedik, sykur, þurrkaðar laukur, krydd, jurtir, þykkingarefni: xantangúmmí E 415, hvítlauksextract, rotvarnarefni: kalíumsorbat E 202, kryddextract), salt (salt, kekkjavarnarefni E535, lyftiefni E500), hvítur pipar</t>
  </si>
  <si>
    <t>Fiskur, mjólk</t>
  </si>
  <si>
    <t>Hrásalat - Vegan mæjó</t>
  </si>
  <si>
    <t>Hollt og gott</t>
  </si>
  <si>
    <t>Hvítkál (60%), majónes (repjuolía, vatn, sykur, edik, dijon **sinnep** vatn, **sinnep**sfræ, edik, pipar, túrmerik, sýrustillir E330, salt, umbreytt sterkja, bindiefni E415, E412), gulrætur (6%), ávaxtasósur (bragðefni, bindiefni E440), ananas, sítrónusafi, rotvarnarefni (E211, E 202, **súlfít**)</t>
  </si>
  <si>
    <t>SINNEP, SÚLFÍT.</t>
  </si>
  <si>
    <t>https://matarstraeti.is/vara/hrasalat-vegan-500-gr</t>
  </si>
  <si>
    <t>Grænmetisbollur í tandoori - Álfasögu bollur</t>
  </si>
  <si>
    <t>Grænmetisbollur (vatn, **bygg**, kjúklingabaunir, sætar kartöflur, svartar baunir, laukur, kartöflur, baunaprótein, repjuolía, hvítlaukur, bindiefni (E461), sterkja, tómatpúrra, salt, basil, papríkukrydd, hvítur pipar, rósmarín.), tandoori marinering (vatn, repjuolía, pipar, engifer, kóríander, kúmen, chili, salt, sítrónusafi, sykur, rauðrófuduft, náttúruleg bragðefni, þykkingarefni xantangúmmí E415, þurrkaður hvítlaukur, rotvarnarefni kalíumsorbat E202)</t>
  </si>
  <si>
    <t>Langa í tandoori</t>
  </si>
  <si>
    <t>**Steinbítur** 90%, tandoori marinering 10% (vatn, repjuolía, pipar, engifer, kóríander, kúmen, chili, salt, sítrónusafi, sykur, rauðrófuduft, náttúruleg bragðefni, þykkingarefni xantangúmmí E415, þurrkaður hvítlaukur, rotvarnarefni kalíumsorbat E202)</t>
  </si>
  <si>
    <t>Ýsa í raspi</t>
  </si>
  <si>
    <t>**Ýsa** (70%), vatn, **hveiti**, maísmjöl, maíssterkja, **hveiti**sterkja, **hveiti**klíð, salt, ger, sykur, smjörlíki (repjuolía,pálmkjarnaolía,kókosolía,bindiefni sólblóma lesitín,ein-og tvíglýseríð af fitusýrum, bragðefni, litarefni beta karótín), **bygg**þykkni, maltþykkni, repjuolía, vatnsrofið grænmetisprótein (maís,repjufræ), krydd (papriku duft, pipar),litarefni E160c,nátturuleg bragðefni</t>
  </si>
  <si>
    <t>Fiskur, glúten (hveiti, bygg)</t>
  </si>
  <si>
    <t>https://drive.google.com/file/d/1bMJ9neWIOfilj0XejXa9Hp50aBP5DA1k/view?usp=sharing</t>
  </si>
  <si>
    <t>Vepo jurtaostur rifinn</t>
  </si>
  <si>
    <t>Vatn, pálmaolía, sterkja, **mjólkur**prótein, salt, ostur (**mjólk**), litarefni (E160a), ýruefni (E331), bragðefni.</t>
  </si>
  <si>
    <t>https://drive.google.com/file/d/1DTyi6GD1xvXtizm7_59T3jHnpSwpQTrG/view?usp=sharing</t>
  </si>
  <si>
    <t>Vegan bitar í rjómasósu</t>
  </si>
  <si>
    <t>Vegan bitar (endurvatnað **soja**próteinþykkni, endurvatnað **hveitiglúten**, vatn, edik, náttúruleg bragðefni, gerþykkni, salt, þykkingarefni karóbabaunagúmmí, sykur, laukduft), vegan rjómi (vatn, 2,5% linsuprótein, repjuolía, kókosfita, sykur, umbreytt kartöflusterkja, ýruefni pólýsorbat 60, þykkingarefni metýlsellulósi, xantangúmmí, sýrustillir trínatríumsítrat, náttúruleg bragðefni, salt, litarefni betakarótín), brokkolí, paprika, gulrætur, laukur, rifinn jurtaostur (vatn, kókosolía, umbreytt sterkja, sterkja, sjávarsalt, reyniberjaútdráttur, bragðefni, sýrustillir sítrónusýra, ólífuútdráttur, B12-vítamín, litarefni beta-karótín), vatn, maíssterkja, repjuolía, hvítlauksduft, salt, piparblanda (svartur pipar, **sinnep**, laukur, rauð paprika, hvítlaukur), basilíka.</t>
  </si>
  <si>
    <t>https://docs.google.com/document/d/100WfxZw0bEC9MwpaNMKrGQdL6s8zd4MZ/edit?usp=sharing&amp;ouid=115242652208709673085&amp;rtpof=true&amp;sd=true</t>
  </si>
  <si>
    <t>Basilíka</t>
  </si>
  <si>
    <t>100% Basilika (Ocimum Basilicum)</t>
  </si>
  <si>
    <t>https://garri.overcastcdn.com/documents/5000220C.pdf</t>
  </si>
  <si>
    <t>Vegan tikka masala - Garden gourmet bitar</t>
  </si>
  <si>
    <t>Vegan kjúklingabitar (endurvatnað **soja**próteinþykkni, endurvatnað **hveiti**glúten, vatn, edik, náttúruleg bragðefni, gerþykkni, salt, þykkingarefni karóbabaunagúmmí, sykur, laukduft), tikka masala sósa (vatn, sykur, laukur, tómatpúrra, sólblómaolía, salt, kóríanderduft, engifer, hvítlaukur, **sinnep**sduft, sýrustillir sítrónusýra E330, chili, kúmenduft, fenugreeklauf, svartur pipar, kóríander, andoxunarefni tókóferólríkt útdráttur E306), kókosmjólk (kókosmjólk, vatn, gúargúmmí), grænmetisblanda (**sellerírót**, gulrætur, blaðlaukur, **sellerí**, laukur), tómatpúrra (tómatar), sólblómaolía, hvítlaukur í olíu (hvítlaukur, repjuolía, mjólkursýra), karrýduft, salt, sykur, vatn.</t>
  </si>
  <si>
    <t>Glúten (hveiti), soja, sinnep, sellerí</t>
  </si>
  <si>
    <t>Grænmetisgúllas - Pulled fillet</t>
  </si>
  <si>
    <t>Vegan bitar (endurvatnað **soja**próteinþykkni, endurvatnað **hveiti**glúten, vatn, edik, náttúruleg bragðefni, gerþykkni, salt, þykkingarefni karóbabaunagúmmí, sykur, laukduft), gulrætur, laukur, kjúklingabaunir( vatn, salt, askorbinsýra E300), vatn, tómatpúrra (tómatar), **sellerí**, repjuolía, vegan nautakraftur (grænmetissoð úr vatni, lauk, gulrótarþykkni, tómötum, **sellerí**rót og kryddjurtum, bragðefni, glúkósasíróp, gerþykkni, salt, litarefni karamellusykur E150, repjuolía, maltódextrín, sykur), maíssterkja, borðsalt, hvítlauksduft, timían, svartur pipar, rósmarín.</t>
  </si>
  <si>
    <t>Glúten (hveiti) soja, sellerí</t>
  </si>
  <si>
    <t>Garden gourmet - Pulled fillet</t>
  </si>
  <si>
    <t>Nestlé professional/Innnes</t>
  </si>
  <si>
    <t>Endurvatnað **soja**próteinþykkni, endurvatnað **hveiti**glúten, vatn, edik, náttúruleg bragðefni, gerþykkni, salt, þykkingarefni karóbabaunagúmmí, sykur, laukduft</t>
  </si>
  <si>
    <t>https://innnes.is/media/vpkpa3oh/125021_71408_125021.pdf</t>
  </si>
  <si>
    <t>Kjúklingalundir - Sérfæði</t>
  </si>
  <si>
    <t>Kjúklingalundir (82,3%), vatn, salt, stöðugleikaefni (E407), maltodextrin, dextrósi.</t>
  </si>
  <si>
    <t>https://innnes.is/media/cf3ogggb/309105_74085_309105.pdf</t>
  </si>
  <si>
    <t>Promise - Gluten frítt Chia og quinoa brauð</t>
  </si>
  <si>
    <t>Krónan</t>
  </si>
  <si>
    <t>Vatn, tapíókamjöl, hrísgrjónamjöl, þykkingarefni: sellulósi, hýdroxýprópýl metýl sellulósi, karboxýmetýl sellulósi, metýl sellulósi, xantangúmmí; kartöflusterkja, psyllium hýðisduft, ger, rakaefni: glýseról; hrísgrjónamjöl, heilkorna maísmjöl, kínóa (2,8%), repjufræolía, síróp, chia fræ (1,9%), birkifræ, maíssterkja, sveskjumauk, salt, rotvarnarefni: natríumprópíónat, sorbínsýra; vínedik.</t>
  </si>
  <si>
    <t>https://promiseglutenfree.com/2024/01/23/chia-quinoa-loaf/</t>
  </si>
  <si>
    <t>Promise - Gluten frítt multrigrain brauð</t>
  </si>
  <si>
    <t>Vatn, tapíókamjöl, hrísgrjónamjöl, fræ (10%) (sólblómafræ, gullin hirsifræ, brún hörfræ, birkifræ, kínóa), þykkingarefni: sellulósi, hýdroxýprópýl metýl sellulósi, karboxýmetýl sellulósi, metýl sellulósi, xantangúmmí; kartöflusterkja, psyllium hýðiduft, ger, rakaefni: glýseról; hrísgrjónamjöl, heilkorna maísmjöl, repjuolía, gullin síróp, sveskjumauk, maíssterkja, salt, rotvarnarefni: natríumprópíónat, sorbínsýra; spíritusedik, brenndur sykur.</t>
  </si>
  <si>
    <t>https://promiseglutenfree.com/2024/01/23/multigrain/</t>
  </si>
  <si>
    <t>Promise - Gluten frítt hvítt brauð</t>
  </si>
  <si>
    <t>Vatn, hrísgrjónamjöl, tapíókamjöl, þykkingarefni: sellulósi, hýdroxýprópýl metýl sellulósi, karboxýmetýl sellulósi, metýl sellulósi, xantangúmmí; kartöflusterkja, psyllium hýðisduft, rakaefni: glýserín; ger, heilkorna maísmjöl, repjuolía, hrísgrjónamjöl, gullinsíróp, maíssterkja, salt, edik, rotvarnarefni: natríumprópíónat, sorbínsýra, vínedik.</t>
  </si>
  <si>
    <t>https://promiseglutenfree.com/2024/01/22/soft-white-loaf/</t>
  </si>
  <si>
    <t>Promise - Gluten frítt dökkt brauð</t>
  </si>
  <si>
    <t>Vatn, tapíókamjöl, hrísgrjónamjöl, þykkingarefni: sellulósi, hýdroxýprópýl metýl sellulósi, karboxýmetýl sellulósi, metýl sellulósi, xantangúmmí; heilkorna maís, kartöflusterkja, ger, psyllium hýðisduft, rakaefni; glýseról; repjuolía, hrísgrjónasterkja, síróp, maíssterkja, salt, rotvarnarefni: natríumprópíónat, sorbínsýra, brenndur sykur, vínedik.</t>
  </si>
  <si>
    <t>https://promiseglutenfree.com/2024/01/23/wholesome-brown-loaf/</t>
  </si>
  <si>
    <t>Promise - Gluten frítt brauðbollur</t>
  </si>
  <si>
    <t>Vatn, tapíókamjöl, hrísgrjónamjöl, repjuolía, þykkingarefni: sellulósi, hýdroxýprópýlmetýlsellulósi, karboxýmetýlsellulósi, xantangúmmí; psylliumhýðisduft, maíssterkja, ger, kartöflusterkja, heilkorna maísmjöl, sykur, hrísgrjónasterkja, rakaefni: glýseról; salt, rotvarnarefni: natríumprópíónat, sorbínsýra; náttúrulegt vanillubragðefni, náttúrulegt bragðefni.</t>
  </si>
  <si>
    <t>https://promiseglutenfree.com/2024/01/24/soft-white-rolls-260g/</t>
  </si>
  <si>
    <t>Hrökkbrauð - Delicacy (Burger Delikatesse)</t>
  </si>
  <si>
    <t>Burger/ Nathan</t>
  </si>
  <si>
    <t>Heilkorna**rúg**mjöl, salt</t>
  </si>
  <si>
    <t>Glúten (rúgur)</t>
  </si>
  <si>
    <t>Gæti innihaldið snefil af sesam, mjólk og öðrum glútentegundum</t>
  </si>
  <si>
    <t>https://drive.google.com/file/d/1mLM3IMRLwHlqBdI9K-a9enC2P--ySDcy/view?usp=sharing</t>
  </si>
  <si>
    <t>Hrísgrjónabrauð - Glútenlaust</t>
  </si>
  <si>
    <t>Brauðhúsið</t>
  </si>
  <si>
    <t>Hrísmjöl, vatn, hirsi, krydd, súrdeig, salt</t>
  </si>
  <si>
    <t>https://docs.google.com/document/d/1XkPZ24yAstQiMPfKs6XB0I79szXiJzywc251IpraK8k/edit?usp=sharing</t>
  </si>
  <si>
    <t>Abbot kókosskyr - Vanillu</t>
  </si>
  <si>
    <t>Vatn, kókosrjómi (kókos extrakt, vatn), hrásykur, tapíókasterkja, inúlín, bourbon vanillu extrakt, sítrónusafi úr þykkni, bourbon vanillu duft, þykkingarefni (gúar gúmmí E412), jógúrtgerlar (S. thermophilus, L. bulgaricus)</t>
  </si>
  <si>
    <t>https://abbotkinneys.com/vegan-yog/coco-daily-delight-vanilla</t>
  </si>
  <si>
    <t>Penne pasta - Rustichella</t>
  </si>
  <si>
    <t>Rustichella/ ÓJK</t>
  </si>
  <si>
    <t>Durum **hveiti** semolina, vatn</t>
  </si>
  <si>
    <t>Glúten</t>
  </si>
  <si>
    <t>https://vefverslun.ojk-isam.is/api/BlobForward/inline/ojkisam/7ed5a614-0267-452d-9ec9-1b3f2433e47e.pdf</t>
  </si>
  <si>
    <t>Alpro sojajógúrt sítrónu og lime</t>
  </si>
  <si>
    <t>Alpro/Krónan</t>
  </si>
  <si>
    <t>**Soja**grunnur (vatn, afhýddar **soja**baunir, sykur, glúkósa-frúktósasíróp, sítrónublanda, safi úr þykkni , ávextir), limesafi úr þykkni , sýrustillir (sítrónusýra, natríumsítrat), sveiflujöfnun (pektín), þríkalsíumfosfat, sjávarsalt, andoxunarefni (tókóferólríkt þykkni, askorbínsýruester af fitusýrum), graskersþykkni, gulrótarþykkni, bragðefni, náttúruleg sítrónu bragðefni og annað náttúrulegt bragðefni, vítamín (b2, b12, d2), jógúrt gerlar (s. thermophilus, l. bulgaricus)</t>
  </si>
  <si>
    <t>Getur innihaldið snefil af heslihnetum og möndlum</t>
  </si>
  <si>
    <t>https://www.alpro.com/dk/produkter/plantbaset-yoghurt-alternativ/plantgurt-lime-lemon</t>
  </si>
  <si>
    <t>Vegan majónes - Ora</t>
  </si>
  <si>
    <t>Ora/ÓJK</t>
  </si>
  <si>
    <t>Repjuolía, vatn, sykur, edik, dijon **sinnep** (vatn, **sinnep**sfræ (19%), edik, pipar, túrmerik, sýrustillir (E330)), salt, umbreytt sterkja, rotvarnarefni (E202), bindiefni (E415, E412)</t>
  </si>
  <si>
    <t>https://verslun.ojk-isam.is/api/BlobForward/inline/ojkisam/7f77864d-c1b4-440e-8650-181b451ad40a.pdf</t>
  </si>
  <si>
    <t>Vegan jógúrtsósa</t>
  </si>
  <si>
    <t>Sojajógúrt (vatn, afhýddar **soja**baunir, sykur, pólýdextrósi trefjar, glúkósi, umbreytt sterkja, vítamín D2, ríbóflavín B2, B12, fólínsýra, kalk, bragðefni, stöðugleikaefni pektín, salt, möluð vanillustöng, sýrustillir sítrónusýra, rotvarnarefni kalíumsorbat, jógúrtgerlar), vegan majónes (repjuolía, vatn, sykur, edik, dijon sinnep vatn, **sinnep**sfræ, edik, pipar, túrmerik, sýrustillir E330, salt, umbreytt sterkja, rotvarnarefni E202, bindiefni E415, E412), sítrónusafi (sítrónusafi, rotvarnarefni E224, inniheldur **súlfít**), hvítlaukur í olíu (hvítlaukur, repjuolía), salt, svartur pipar.</t>
  </si>
  <si>
    <t>Soja, sinnep, súlfít.</t>
  </si>
  <si>
    <t>Penne - Soðið</t>
  </si>
  <si>
    <t>Kjúklingaplokkari</t>
  </si>
  <si>
    <t>Kjúklingur (kjúklingainnifilé, vatn, salt, bindiefni E407, maltódextrín, dextrósi), kartöflur, vegan rjómi (vatn, pálmakjarnaolía, pálmaolía, þurrkað glúkósasíróp, umbreytt sterkja, salt, þykkingarefni E339, gellangúmmí, ýruefni lesitín, E435, E472b, litarefni karótín, náttúrulegt bragðefni), vatn, laukur, repjuolía, maíssterkja, hvítvínsedik, púðursykur, borðsalt, karrýduft, múskat, piparblanda, svartur pipar</t>
  </si>
  <si>
    <t>https://docs.google.com/document/d/1nkvaKxNzhGNgTPJ3N3uTSJd3j6I7AqPM/edit?usp=sharing&amp;ouid=115242652208709673085&amp;rtpof=true&amp;sd=true</t>
  </si>
  <si>
    <t>Normalbrauð</t>
  </si>
  <si>
    <t>Vatn, **rúg**sigtimjöl, **hveiti**, salt, ger, súrdeigsduft úr hveiti (**hveiti**, mjólkursýrugerlar), rotvarnarefni (E282), ensím, mjölmeðhöndlunarefni (E300)</t>
  </si>
  <si>
    <t>Glúten (rúgur, hveiti)</t>
  </si>
  <si>
    <t>https://gaedabakstur.is/wp-content/uploads/2025/05/646-Normalbraud-2-kg.pdf</t>
  </si>
  <si>
    <t>Finn crisp hrökkbrauð</t>
  </si>
  <si>
    <t>Lantmännen/ÓJK - Ísam</t>
  </si>
  <si>
    <t>Heilkorna**rúg**mjöl, súrdeig (25%) (heilkorna**rúg**mjöl, vatn), salt, ger.</t>
  </si>
  <si>
    <t>https://verslun.ojk-isam.is/api/BlobForward/inline/ojkisam/f5b06fcb-672a-45f8-a77b-072624414526.pdf</t>
  </si>
  <si>
    <t>Chili con carne</t>
  </si>
  <si>
    <t>Tómatar, nautahakk, laukur, paprika, gulrætur, maískorn, nýrnabaunir, salt, hvítlaukur, steinselja, cumin, paprikuduft, chiliduft, laukduft, svartur pipar.</t>
  </si>
  <si>
    <t>Naan brauð</t>
  </si>
  <si>
    <t>Dina/Garri</t>
  </si>
  <si>
    <t>**Hveiti**mjöl (bætt með kalsíumkarbónati, járni, níasíni, fólínsýru og þíamíni), vatn, ger, repjuolía, sykur, brauðbætir (**hveiti**mjöl, ensím), ýruefni (mónó- og díglýseríð fitusýra, andoxunarefni sítrónusýra), salt, lyftiduft (lyftiefni glúkónó-delta-laktón, natríumkarbónöt, kalsíumklóríð)</t>
  </si>
  <si>
    <t>Framleitt á svæði þar sem unnið er með soja</t>
  </si>
  <si>
    <t>https://drive.google.com/file/d/1PxURXGFG9irNc_GS6a3BTHVN1UyGRQNx/view?usp=sharing</t>
  </si>
  <si>
    <t>Tikka masala grænmetisréttur</t>
  </si>
  <si>
    <t>Álfasaga/Innnes</t>
  </si>
  <si>
    <t>Tómatar, sætar kartöflur, laukur, blómkál, kjúklingabaunir, vegan jurtarjómi (vatn, pálmafeiti, glúkósasíróp, bindiefni E435, E472e, E464, E420, salt, bragðefni, salt, litarefni E160a), tómatpúrra, repjuolía, engifer, hvítlaukur,papríkumauk (paprika, eggaldin, sólblómaolía, sykur, salt, sýra E260, krydd, chilli, náttúruleg bragðefni), salt, kóríander, sítrónusafi, chilimauk (rauður chili, gulrætur, salt, paprika, sýrustillir E260, E330, bindiefni E412, E415, repjuolía, rotvarnarefni E202, E211, sítrónusafi, sýra E330, litarefni E160c), kóríander krydd, kókosmjólk(kókosmjólk, kókosvatn, vatn), kúmen, túrmerik</t>
  </si>
  <si>
    <t>https://innnes.is/media/x5wjixgs/261918_65134_261918.pdf</t>
  </si>
  <si>
    <t>Mjólkurlaus plokkfiskur</t>
  </si>
  <si>
    <t>**Ýsa/þorskur,** kartöflur, vegan rjómi (vatn, pálmakjarnaolía, pálmaolía, þurrkað glúkósasíróp, umbreytt sterkja, salt, þykkingarefni E339, gellangúmmí, ýruefni lesitín, E435, E472b, litarefni karótín, náttúrulegt bragðefni), vatn, laukur, repjuolía, maíssterkja, hvítvínsedik, púðursykur, borðsalt, karrýduft, múskat, piparblanda, svartur pipar</t>
  </si>
  <si>
    <t xml:space="preserve">Violife Supreme creamy </t>
  </si>
  <si>
    <t>Violife/Nathan</t>
  </si>
  <si>
    <t>Vatn, kókosolía (24%), sterkja, umbreytt sterkja, sjávarsalt, sýrustillir (glúkónó-delta-laktón), bragðefni, ólífuþykkni, B12-vítamín.</t>
  </si>
  <si>
    <t>https://www.violife.com/en-gb/products/creamy/supreme-creamy</t>
  </si>
  <si>
    <t>Oatly Havregurt Vanilj/Vanilja</t>
  </si>
  <si>
    <t>Oatly/Innnes</t>
  </si>
  <si>
    <t>Vatn, **hafrar** (12%), sykur (4%), kartöflusterkja, breytt kartöflusterkja, repjuolía, steinefni (kalsíumkarbónat, kalsíumfosföt, kalíumjoðíð), náttúruleg bragðefni, sýrur (eplasýra, mjólkursýra), salt, vanilluþykkni, vítamín (D2-vítamín, ríbóflavín, B12-vítamín)</t>
  </si>
  <si>
    <t>https://innnes.is/media/5iiiyz3g/208027_product-specification-61672_70686_208027.pdf</t>
  </si>
  <si>
    <t>Hveiti 2kg (rauður)</t>
  </si>
  <si>
    <t>Kornax</t>
  </si>
  <si>
    <t>KO5101</t>
  </si>
  <si>
    <t>**Hveiti**, maltað **hveiti**, mjölmeðhöndlunarefni (E 300)</t>
  </si>
  <si>
    <t>https://files.plytix.com/api/v1.1/file/public_files/pim/assets/f3/8d/9c/68/689c8df341a9ef00075f5235/texts/32/30/bb/69/69bb30322381b3f3d3efd88a/9001349_datasheet.pdf</t>
  </si>
  <si>
    <t>Rasp / Kornfleks</t>
  </si>
  <si>
    <t>VANTAR: innihaldslýsingu, ofnæmisvalda, næringargildi og kostnað</t>
  </si>
  <si>
    <t>Ólífuolía</t>
  </si>
  <si>
    <t>Basso/Garri</t>
  </si>
  <si>
    <t>Sósur/dressingar/kraftar</t>
  </si>
  <si>
    <t>Hreinsuð ólífuhratolía, extra jómfrúr ólífuolía</t>
  </si>
  <si>
    <t>https://garri.overcastcdn.com/documents/42502399.pdf</t>
  </si>
  <si>
    <t>Dill (þurrkað)</t>
  </si>
  <si>
    <t>Nordic spice/Garri</t>
  </si>
  <si>
    <t>100% þurrkað dill.</t>
  </si>
  <si>
    <t>https://garri.overcastcdn.com/documents/5000401C.pdf</t>
  </si>
  <si>
    <t>Hvítkál (ferskt)</t>
  </si>
  <si>
    <t>Hvítkál</t>
  </si>
  <si>
    <t>Lime</t>
  </si>
  <si>
    <t>Kóríander (ferskur)</t>
  </si>
  <si>
    <t>Kóriander</t>
  </si>
  <si>
    <t>Lyftiduft</t>
  </si>
  <si>
    <t>Langa</t>
  </si>
  <si>
    <t>Svínahakk</t>
  </si>
  <si>
    <t>Kjöt/ Alifuglar</t>
  </si>
  <si>
    <t>Engifer (ferskur)</t>
  </si>
  <si>
    <t>Engifer</t>
  </si>
  <si>
    <t>Sojasósa</t>
  </si>
  <si>
    <t>Kikkoman/Garri</t>
  </si>
  <si>
    <t>Vatn, sojabaunir, hveiti, salt, natríumbensóat (rotvarnarefni).</t>
  </si>
  <si>
    <t>https://garri.overcastcdn.com/documents/10100171.pdf</t>
  </si>
  <si>
    <t>Lasagneplötur</t>
  </si>
  <si>
    <t>Rauðar baunir (niðursoðnar)</t>
  </si>
  <si>
    <t>Svartar baunir</t>
  </si>
  <si>
    <t>Hvítar baunir</t>
  </si>
  <si>
    <t>Kornvörur oghráefni</t>
  </si>
  <si>
    <t>Kjúklingabaunir</t>
  </si>
  <si>
    <t>Rauðar linsur</t>
  </si>
  <si>
    <t>Rauðar linsubaunir</t>
  </si>
  <si>
    <t>https://www.wiik.dk/product/3kg-linser-rode/</t>
  </si>
  <si>
    <t>Kjúklingahakk</t>
  </si>
  <si>
    <t>Kalkúnn (ræmur)</t>
  </si>
  <si>
    <t>Þurrkaðir tómatar</t>
  </si>
  <si>
    <t>Sesamolía</t>
  </si>
  <si>
    <t>Sósur/drssingar/kraftar</t>
  </si>
  <si>
    <t>Pítabrauð</t>
  </si>
  <si>
    <t>Kebabkryddblanda</t>
  </si>
  <si>
    <t>Kjúklingakryddblanda</t>
  </si>
  <si>
    <t>Kryddblanda (falafel)</t>
  </si>
  <si>
    <t>Hummus</t>
  </si>
  <si>
    <t>Ricottaostur</t>
  </si>
  <si>
    <t>Fetaostur</t>
  </si>
  <si>
    <t>Ostur 1,9 kg (**mjólk**, salt, mjólkursýrugerlar, ostahleypir). Kryddolía 1,4 kg (rapsolía, rauðlaukur, hvítlaukur, krydd).</t>
  </si>
  <si>
    <t>https://www.ms.is/vorur/vara/salatostur-i-kryddoliu-3-3-kg</t>
  </si>
  <si>
    <t>Quinoa</t>
  </si>
  <si>
    <t>Avocado</t>
  </si>
  <si>
    <t>Tofu</t>
  </si>
  <si>
    <t>Pizzadeig</t>
  </si>
  <si>
    <t>Couscous</t>
  </si>
  <si>
    <t>Secco/Garri</t>
  </si>
  <si>
    <t>Durum **hveiti**</t>
  </si>
  <si>
    <t>https://garri.overcastcdn.com/documents/31083120.pdf</t>
  </si>
  <si>
    <t>Vanillsykur</t>
  </si>
  <si>
    <t>Saltkjöt / Beikon</t>
  </si>
  <si>
    <t>Rófur</t>
  </si>
  <si>
    <t>Aspas</t>
  </si>
  <si>
    <t>Hvítur pipar</t>
  </si>
  <si>
    <t>5000770C</t>
  </si>
  <si>
    <t>100% malaður hvítur pipar (piper nigrum l.)</t>
  </si>
  <si>
    <t>https://garri.overcastcdn.com/documents/5000770C.pdf</t>
  </si>
  <si>
    <t>Sveppir (ferskir)</t>
  </si>
  <si>
    <t>Sveppir</t>
  </si>
  <si>
    <t>Haframjöl</t>
  </si>
  <si>
    <t>Kakóduft</t>
  </si>
  <si>
    <t>Rúsínur</t>
  </si>
  <si>
    <t>H - Berg/ÓJK</t>
  </si>
  <si>
    <t>Rúsínur, sólblómaolía</t>
  </si>
  <si>
    <t>Framleitt á svæði þar sem unnið er með hnetur og súlfít</t>
  </si>
  <si>
    <t>https://vefverslun.ojk-isam.is/api/BlobForward/inline/ojkisam/d87cb13a-12a5-4769-a9dc-46b0b3dde4aa.pdf</t>
  </si>
  <si>
    <t>Pestosósa</t>
  </si>
  <si>
    <t>Speltbrauð</t>
  </si>
  <si>
    <t>Vatn, heilkorna **spelthveiti** (29%), **spelthveiti** (19%), heilkorna **speltflögur** (3%), maltað **spelt** (3%), repjuolía, þykkingarefni (E412), **lúpínufræ**, þurrkað súrdeig (heilkorna **spelthveiti**, súrdeigsgerlar), maltextrakt (**bygg**, vatn), **sesamfræ**, **hveitiglúten**, maltað **rúgmjöl**, ger, salt, vínberjaþykkni, sýrustillar (E170, E262, E339, E340), ýruefni (E481, E472e), mjölmeðhöndlunarefni (E300).</t>
  </si>
  <si>
    <t>Glúten (hveiti, spelt, bygg, rúgur), sesam, lúpína</t>
  </si>
  <si>
    <t>Framleitt á svæði þar sem unnið er með egg og mjólk.</t>
  </si>
  <si>
    <t>https://www.myllan.is/static/files/upplysingablod/1055_myllan_upplysingablad.pdf?v=1676628428</t>
  </si>
  <si>
    <t>Spaghetti - Glútenlaust</t>
  </si>
  <si>
    <t>Pasta d'oro/Danól</t>
  </si>
  <si>
    <t>Maísmjöl</t>
  </si>
  <si>
    <t>https://danol.datadwell.com/link/78851-960986.pdf/play?player=1</t>
  </si>
  <si>
    <t>Spaghetti - Glútenlaust - Soðið</t>
  </si>
  <si>
    <t>Maísmjöl, vatn.</t>
  </si>
  <si>
    <t>Mjólkurlaus sósa með kjúkling</t>
  </si>
  <si>
    <t xml:space="preserve">Úrbeinuð kjúklingalæri, vegan rjómi (vatn, 2,5% linsuprótein, repjuolía, kókosfita, sykur, umbreytt kartöflusterkja, ýruefni pólýsorbat 60, þykkingarefni metýlsellulósi, xantangúmmí, sýrustillir trínatríumsítrat, náttúruleg bragðefni, salt, litarefni betakarótín), brokkolí, paprika, gulrætur, laukur, rifinn jurtaostur (vatn, kókosolía, umbreytt sterkja, sterkja, sjávarsalt, reyniberjaútdráttur, bragðefni, sýrustillir sítrónusýra, ólífuútdráttur, B12-vítamín, litarefni beta-karótín), vatn, maíssterkja, repjuolía, hvítlauksduft, salt, piparblanda(svartur pipar, **sinnep**, laukur, rauð paprika, hvítlaukur), basilíka. </t>
  </si>
  <si>
    <t>Arna skyr jarðarberja</t>
  </si>
  <si>
    <t>Arna</t>
  </si>
  <si>
    <t>**Mjólk**, sykur (6,9%), jarðarber (6,0%), vatn, umbreytt maíssterkja, sítrónusafi, gulrótarþykkni, náttúrulegt bragðefni, rotvarnarefni (E202), lifandi skyrgerlar, laktasi.</t>
  </si>
  <si>
    <t>Mjólk (Laktósalaus)</t>
  </si>
  <si>
    <t>https://www.arna.is/vorur/ornuskyr-med-jardarberjum/</t>
  </si>
  <si>
    <t>Abbot Kinney coconut mango</t>
  </si>
  <si>
    <t>Kókosmjólk (74,9%) (kókoshnetu extrakt 45%, vatn), mangómauk (mangó 17%, vatn, sterkja), þykkingarefni(gúargúmmí), jógúrtgerlar</t>
  </si>
  <si>
    <t>https://kronan.is/vara/100261159</t>
  </si>
  <si>
    <t>Thai karrí pottréttur</t>
  </si>
  <si>
    <t>Grænmetis karrí</t>
  </si>
  <si>
    <t>Álfasaga/ Innnes</t>
  </si>
  <si>
    <t>Kókosmjólk (kókosmjólk, kókosvatn, vatn), smjörbaunir, laukur, kúrbítur, blómkál, gul paprika, sætar kartöflur, eplasafi (eplasafi, sýrustillir E330), repjuolía, sítrónusafi, hvítlaukur, maíssterkja, salt, kóríander, chilimauk (rauður chili, gulrætur, salt, paprika, sýrustillir E260, E330, bindiefni E412, E415, repjuolía, rotvarnarefni E202, E211, sítrónusafi, sýra E330, litarefni E160c), engifer, karrý 0,4%, túrmerik, limelauf, svartur pipar.</t>
  </si>
  <si>
    <t>https://innnes.is/media/na2igeis/261924_66859_261924.pdf</t>
  </si>
  <si>
    <t>Flora veganrjómi</t>
  </si>
  <si>
    <t>Linsupróteinblanda (vatn, 2,5% linsuprótein), repjuolía, kókosfita, sykur, umbreytt kartöflusterkja, ýruefni (pólýsorbat 60), þykkingarefni (metýlsellulósi, xantangúmmí), sýrustillir (trínatríumsítrat), náttúruleg bragðefni, salt, litarefni (betakarótín).</t>
  </si>
  <si>
    <t>Rama Flora Matreiðslurjómi</t>
  </si>
  <si>
    <t>unagi sósa</t>
  </si>
  <si>
    <t>garri</t>
  </si>
  <si>
    <t>https://garri.overcastcdn.com/documents/330312003.pdf</t>
  </si>
  <si>
    <t>Móðir náttúra vegan wellington</t>
  </si>
  <si>
    <t>Vegan Wellington</t>
  </si>
  <si>
    <t>Móðir náttúra/Garri</t>
  </si>
  <si>
    <t xml:space="preserve">Fylling (sveppir, kartöflur, greenway chunks/just like chicken (vatn, **SOJA**PRÓTEIN, repjuolía, bragðefni, salt, maltódextrín, laukur, gulrætur, tómatar, sykur), vegan majones (repjuolía, vatn, sætt **SINNEP** (vatn, edik, sykur, SINNEPSFRÆ, salt, krydd, laukur), sítrónusafi, edik, salt, sykur, SINNEPSDUFT, umbreytt sterkja, bindiefni (E415, E412), rotvarnarefni (E211, E202, E224 (**SÚLFÍT**)), kúrbítur, laukur, blaðlaukur, grænmetiskraftur (salt, **SOJA**, pálmaolía, sólblómaolía, grænmetisblanda (gulrætur, blaðlaukur, tómatar, hvítlaukur, laukur), ger, krydd (túrmerik, skessujurt, hvítur pipar, bragðefni (SELLERÍ), steinselja), repjuolía, kartöflusterkja, lífrænn sítrónusafi (sítrónur, sýrustillir (E330)), provance krydd (laukur, steinselja, paprika, **SINNEP**, hvítlaukur, oregano, basil, timjan, fáfnisgras, svartur pipar, meiran, repjuolía), hvítlaukur, rósmarín, sítrónupipar (salt, svartur pipar, paprika, SINNEP, sýrustillir (E330), laukur, hvítlaukur, sítrónubragðefni, bindiefni (E551)), deig (**HVEITI**, pálmaolía, vatn, salt, 
bindiefni (E471), náttúruleg bragðefni). </t>
  </si>
  <si>
    <t>Glúten (hveiti), soja, sinnep, súlfít, sellerí</t>
  </si>
  <si>
    <t>https://garri.overcastcdn.com/documents/78200817.pdf</t>
  </si>
  <si>
    <t>Móðir Náttúra Spínatlasagne</t>
  </si>
  <si>
    <t>Spínatlasagne</t>
  </si>
  <si>
    <t>Móðir náttúra/Innnes</t>
  </si>
  <si>
    <t>Laukur, kartöflur, spínat, pasta (**hveiti**, vatn), kókosmjólk (kókosmjólk, kókosvatn, vatn), repjuolía, sojamjólk (vatn, **sojabaunir**, salt), chili-mauk (rauður chili, gulrætur, salt, paprika, sýrustillir E260, E330, bindiefni E412, E415, repjuolía, þráavarnarefni E202, E211, sítrónusafi, litarefni E160c), grænmetiskraftur (salt, pálmaolía, maltódextrín, gulrætur, laukur, **sellerí**, blaðlaukur, graslaukur, sykur, túrmerik, hvítur pipar, kóríander, múskat, rósmarínkraftur), salt, karrý, jurtaostur (vatn, kókosolía, sterkja, salt, þráavarnarefni E200, litarefni betakarótín), maíssterkja, kúmen, kóríander, svartur pipar, múskat, ger.</t>
  </si>
  <si>
    <t>Glúten (hveiti), soja, sellerí</t>
  </si>
  <si>
    <t>Gæti innihaldið snefil af hnetum og sesam</t>
  </si>
  <si>
    <t>https://innnes.is/media/3ucf0agt/261901_65120_261901.pdf</t>
  </si>
  <si>
    <t>Kjúklingakarrí - ÁN Kókos</t>
  </si>
  <si>
    <t>Kjúklingalæri, vatn, forsteiktur laukur (laukur, repjuolía), brokkolí, gulrætur, paprika, hafradrykkur (vatn, **hafrar** 10%, repjuolía, sýrustillir tvíkalíumfosfat, steinefni (kalsíumkarbónat, kalíumjoðíð), salt, vítamín (D2, ríbóflavín, B12)), kjúklingakraftur (vatn, kjúklingasoð, bragðefni, glúkósasíróp, salt, gerþykkni, sykur), maíssterkja, hvítlauksduft, karrýduft (kóríander, kúmen, túrmerik, chili, svartur pipar, negull, múskat), borðsalt, svartur pipar. </t>
  </si>
  <si>
    <t>Salatblanda</t>
  </si>
  <si>
    <t>Kál, gúrka, tómatar</t>
  </si>
  <si>
    <t>Falafel</t>
  </si>
  <si>
    <t>420FAL310</t>
  </si>
  <si>
    <t>Kjúklingabaunir 60%, laukur, sólblómaolía, **hveiti** semolina, steinselja, maíssterkja, salt, krydd (kóríander, hvítlaukur, cumin, cayenne pipar, svartur pipar), lyftiefni (natríumbíkarbónat).</t>
  </si>
  <si>
    <t>https://garri.overcastcdn.com/documents/420FAL310.pdf</t>
  </si>
  <si>
    <t>Skólabollur (kjöt) í tandoori</t>
  </si>
  <si>
    <t>Kjötbollur í tandoori</t>
  </si>
  <si>
    <t xml:space="preserve">Kjötbollur (kinda- og nautgripakjöt 50% uppruni Ísland, grænmeti 41% kartöflur, brokkólí, laukur, gulrætur, kartöflusterkja, salt, krydd pipar, oregano, basil, paprika), tandoori marinering (vatn, repjuolía, krydd pipar, engifer, kóríander, kúmen, chili, salt, sítrónusafi, sykur, rauðrófuduft, náttúruleg bragðefni, þykkingarefni xantangúmmí E415, þurrkaður hvítlaukur, rotvarnarefni kalíumsorbat E202) </t>
  </si>
  <si>
    <t>Mangó chutney</t>
  </si>
  <si>
    <t>VANTAR – birgi óskráður</t>
  </si>
  <si>
    <t>VANTAR</t>
  </si>
  <si>
    <t>VANTAR – innihaldslýsing af umbúðum</t>
  </si>
  <si>
    <t>VANTAR – staðfesta ofnæmisvalda (getur innihaldið sinnep/súlfít)</t>
  </si>
  <si>
    <t>VANTAR – hlekkur á gagnablað</t>
  </si>
  <si>
    <t>Ný færsla – aðkeypt mangó chutney fyrir Mangó jógúrtsósu. Rautt = upplýsingar vantar, fyllist út þegar vara/birgir er valinn.</t>
  </si>
  <si>
    <t>Nautakjöt (almennt)</t>
  </si>
  <si>
    <t>VANTAR – staðfesta ofnæmisvalda</t>
  </si>
  <si>
    <t>Ný færsla – notuð í Réttabanka en vantaði í Vöruskrá. Íhuga að skipta út fyrir ákveðna nautakjötsvöru. Fyllið út kostnað (kr/kg).</t>
  </si>
  <si>
    <t>Vefjur</t>
  </si>
  <si>
    <t>VANTAR – staðfesta ofnæmisvalda (líklega glúten/hveiti)</t>
  </si>
  <si>
    <t>Ný færsla – notuð í Réttabanka en vantaði í Vöruskrá. Fyllið út kostnað (kr/kg) svo kostnaðarútreikningur virki.</t>
  </si>
  <si>
    <t>Sweet chili sósa</t>
  </si>
  <si>
    <t>Ný færsla – ÁÆTLAÐ VERÐ. Notað í Fiskifingur, hrísgrjón, sweet chili.</t>
  </si>
  <si>
    <t>Nautabuff (hakkbuff)</t>
  </si>
  <si>
    <t>Ný færsla – ÁÆTLAÐ VERÐ. Notað í Nautabuff með kartöflum og brúnni sósu.</t>
  </si>
  <si>
    <t>Kókosflögur (þurrkaðar)</t>
  </si>
  <si>
    <t>Ný færsla – ÁÆTLAÐ VERÐ. Notað í Jarðaberjaskyr, ber, kókos.</t>
  </si>
  <si>
    <t>Hakkréttagrunnur</t>
  </si>
  <si>
    <t>Kjarnafæði/Matarstund</t>
  </si>
  <si>
    <t>Kinda- og nautgripakjöt (75% uppruni Ísland), grænmeti 25% (kartöflur, brokkólí, laukur, gulrætur,) kartöflusterkja, salt, krydd (pipar, oregano, basil, paprika)</t>
  </si>
  <si>
    <t>Pågen grautabrauð dökkt</t>
  </si>
  <si>
    <t>Pågen/ÓJK</t>
  </si>
  <si>
    <t>Pag-13285</t>
  </si>
  <si>
    <t>Vatn, **hveitimjöl**, **hafraflögur**, súrdeig úr **hveiti**, síróp,**hveitiglúten**, **heilkornahveitimjöl**, **heilkornsrúgmjöl**, sólblómafræ (2%), skáldað **heilkornshaframjöl**, **hveitiklíð**, repjuolía, malt úr **rúgi** og **byggi**, ger, salt, mjölmeðhöndlunarefni (askorbínsýra).</t>
  </si>
  <si>
    <t>https://verslun.ojk-isam.is/api/BlobForward/inline/ojkisam/892bd62e-9e84-423c-8f35-6df5c7c9e501.pdf</t>
  </si>
  <si>
    <t>Hatting pítubrauð</t>
  </si>
  <si>
    <t>Hatting/Danól</t>
  </si>
  <si>
    <t>**Hveitimjöl** 72%, vatn, ger, joðað salt, sykur, repjuolía, **hveitimaltmjöl**, mjölmeðhöndlunarefni (E300)</t>
  </si>
  <si>
    <t>https://danol.datadwell.com/clients/danol/datasheet/540091.pdf?display=1</t>
  </si>
  <si>
    <t>Anamma vegan snitsel</t>
  </si>
  <si>
    <t>Anamma/Danól</t>
  </si>
  <si>
    <t>Vatn, **sojaprótein** (15%), repjuolía, glútenlaus raspur (hrísgrjónamjöl, kjúklingabaunamjöl, maíssterkja, salt, þrúgusykur), laukur, hrísgrjónamjöl, maíssterkja, salt, krydd, erturefjar, ertusterkja, náttúrulegt bragðefni, bindiefni (metýlsellulósi).</t>
  </si>
  <si>
    <t>Gæti innihaldið snefil af súlfít</t>
  </si>
  <si>
    <t>https://danol.datadwell.com/clients/danol/datasheet/590049.pdf?display=1</t>
  </si>
  <si>
    <t>Vegetable rice balls asia</t>
  </si>
  <si>
    <t>Avita/ Danco</t>
  </si>
  <si>
    <t>av8808</t>
  </si>
  <si>
    <t>Grænmeti (gulrætur, hvítkál, bambussprotar, paprika, svartir sveppir, blaðlaukur, laukur, sykurbaunir), hrísgrjón, repjuolía, kartöfluflögur, ertusterkja, döðlur 3%, sólblómaolía, krydd, salt, sykur, steinselja, kartöflusterkja, bindiefni (hýdroxýprópýl metýlsellulósi)</t>
  </si>
  <si>
    <t>https://danco.is/wp-content/uploads/2021/02/av8808.pdf</t>
  </si>
  <si>
    <t>Lasagne - Kjarnafæði</t>
  </si>
  <si>
    <t xml:space="preserve"> Nautakjöt 33% (uppruni Þýskaland), tómatar, vatn, maísmjöl, hrísmjöl, laukur, 
kartöflusterkja, salt, glúkósasýróp, sykur, bragðefni, nautaseyði, laukduft, hvítlauksduft, krydd, 
maltodextrin.</t>
  </si>
  <si>
    <t>69655 Lasagna Matarstund (1)</t>
  </si>
  <si>
    <t>Lifrarpylsa - SS</t>
  </si>
  <si>
    <t>SS</t>
  </si>
  <si>
    <t>Kjöt/Alifuglar</t>
  </si>
  <si>
    <t>Lifur (26%); lamba-og nautalifur (upprunaland Ísland), mör, vatn, **RÚGMJÖL**, **HVEITI**, maltódextrín, **SOJAPRÓTEIN**, kartöflumjöl, **HAFRAMJÖL**, salt</t>
  </si>
  <si>
    <t>Glúten (hveiti, rúgur, hafrar), soja</t>
  </si>
  <si>
    <t>https://www.matarstraeti.is/vara/lifrarpylsa-sodin-i-langa</t>
  </si>
  <si>
    <t>Glútenlaus pítubrauð</t>
  </si>
  <si>
    <t>Moilas/Kallik</t>
  </si>
  <si>
    <t>Vatn, maíssterkja, kartöflusterkja, hrísgrjónamjöl, tapíókasterkja, repjuolía, hrísgrjónasúrdeig, ger, psyllíum, salt, sykur, kartöflutrefjar, lyftiefni (E500, E450), ýruefni (E471 (repjuolía)), frúktósi, þykkingarefni (E464, E466, gúargúmmí)</t>
  </si>
  <si>
    <t>https://moilas.fi/en/tuotteet/moilas-gluten-free-pita-bread/</t>
  </si>
  <si>
    <t>Glútenlaust pastasalat</t>
  </si>
  <si>
    <t>Pasta (maísmjöl, vatn), grænmeti, repjuolía</t>
  </si>
  <si>
    <t>Kjöt í karrí - Sérfæði</t>
  </si>
  <si>
    <t>Lambagúllas, kókosmjólk (kókosmjólk, kókosvatn, vatn), smjörbaunir, laukur, kúrbítur, blómkál, gul paprika, sætar kartöflur, eplasafi (eplasafi, sýrustillir E330), repjuolía, sítrónusafi, hvítlaukur, maíssterkja, salt, kóríander, chilimauk (rauður chili, gulrætur, salt, paprika, sýrustillir E260, E330, bindiefni E412, E415, repjuolía, rotvarnarefni E202, E211, sítrónusafi, sýra E330, litarefni E160c), engifer, karrý 0,4%, túrmerik, limelauf, svartur pipar.</t>
  </si>
  <si>
    <t>Brún sósa - Án glúten</t>
  </si>
  <si>
    <t>Vatn, vegan matreiðslurjómi (línfræpróteinblanda úr vatni og 2,5% línfræpróteini, repjuolía, kókosfita, sykur, umbreytt kartöflusterkja, ýruefni pólýsorbat 60, þykkingarefni metýlsellulósi og xantangúmmí, sýrustillir tvínatríumsítrat, náttúruleg bragðefni, salt, litarefni beta-karótín), kartöflumjöl, grænmetiskraftur (salt, maltódextrín, maís/kartöflusterkja, sykur, gerþykkni, grænmeti 8,6%: laukur, gulrætur og blaðlaukur, bragðefni, gulrótarsafaduft, krydd), sykur, salt, hvítur pipar.</t>
  </si>
  <si>
    <t>BL Garden veggie burger</t>
  </si>
  <si>
    <t>Grænmetisborgari</t>
  </si>
  <si>
    <t>Frisch&amp;frost/Danco</t>
  </si>
  <si>
    <t>bu5809</t>
  </si>
  <si>
    <t>Grænmeti 72% (kartöflur, spergilkál, gulrætur, grænar baunir), **hveiti**mjöl, sólblómaolía, **hveiti**semolina, laukur, borðsalt, sterkja, þrúgusykur, gerþykkni, ger, sykur, krydd, repjuolía, joðað borðsalt (borðsalt, kalíumjoðíð), kryddjurtir.</t>
  </si>
  <si>
    <t>https://danco.is/wp-content/uploads/2021/02/5809-veggi-patty-gartenfein-vegan.pdf</t>
  </si>
  <si>
    <t>Glútenlausar vefjur - Old el paso</t>
  </si>
  <si>
    <t>Glútenlausar vefjur</t>
  </si>
  <si>
    <t>Old el paso/Krónan</t>
  </si>
  <si>
    <t>Tapíókasterkja (53%), vatn, hvítt maísmjöl (8%), bindiefni (glýseról, xantangúmmí), kínóamjöl (4%), amaranth-mjöl, fleytiefni (ein- og díglýseríð fitusýra), salt.</t>
  </si>
  <si>
    <t>https://kronan.is/vara/100243001</t>
  </si>
  <si>
    <t>Vegan bitar í tómatsósu</t>
  </si>
  <si>
    <t>Vegan bitar (endurvatnað **soja**próteinþykkni, endurvatnað **hveiti**glúten, vatn, edik, náttúruleg bragðefni, gerþykkni, salt, þykkingarefni karóbabaunagúmmí, sykur, laukduft) tómatsósa (pálmafita, tómatduft, umbreytt sterkja, sykur, salt, bragðefni, sterkja, repjuolía, laukduft, þurrkað glúkósasíróp, þykkingarefni xantangúmmí, E415, sýra eplasýra, mjólkursýra, hvítur pipar, tómatar, hvítlaukur, basilíka, salt salt, kekkjavarnarefni E535, lyftiefni E500)</t>
  </si>
  <si>
    <t>Toro Hollandaise sósa 9,5ltr 800g</t>
  </si>
  <si>
    <t>Hollandaisesósa - Tilbúin</t>
  </si>
  <si>
    <t>Toro/Garri</t>
  </si>
  <si>
    <t>Vatn, umbreytt sterkja (kartöflur, maís), **mjólk**, sykur, maíssterkja, salt, repjuolía, maltódextrín, sítrónusýra, bindiefni (xantangúmmí, karóbabaunamjöl, natríumalginat), laukur, gulrótarþykkni, bragðefni, krydd</t>
  </si>
  <si>
    <t>https://garri.overcastcdn.com/documents/77620220.pdf</t>
  </si>
  <si>
    <t>Glútenlaust hvítlauksbrauð</t>
  </si>
  <si>
    <t>Matarstund/Promise</t>
  </si>
  <si>
    <t>Brauð (vatn, tapíókamjöl, hrísgrjónamjöl, repjuolía, þykkingarefni: sellulósi, hýdroxýprópýlmetýlsellulósi, karboxýmetýlsellulósi, xantangúmmí; psylliumhýðisduft, maíssterkja, ger, kartöflusterkja, heilkorna maísmjöl, sykur, hrísgrjónasterkja, rakaefni: glýseról; salt, rotvarnarefni: natríumprópíónat, sorbínsýra; náttúrulegt vanillubragðefni, náttúrulegt bragðefni), hvítlauksolía (extra virgin ólífuolía, náttúrulegt fljótandi hvítlauksþykkni, þurrkaður hvítlaukur í bitum).</t>
  </si>
  <si>
    <t>Roasting vegetable mix</t>
  </si>
  <si>
    <t>Ristuð grænmetisblanda</t>
  </si>
  <si>
    <t>d'Arta/ÓJK</t>
  </si>
  <si>
    <t>Gulrætur, nípur, sætar kartöflur, gulrófur, rauðlaukur, vatn, agavesíróp, ólífuolía, timían, karamelliseraður sykur.</t>
  </si>
  <si>
    <t>c305aa6e-6a0f-48a1-a955-b1b94e01cbdd.pdf</t>
  </si>
  <si>
    <t>Mexico mix</t>
  </si>
  <si>
    <t>Mexico grænmetisblanda</t>
  </si>
  <si>
    <t>Gulrætur, grænar baunir, rauð paprika, maís</t>
  </si>
  <si>
    <t>Fournisseur: D'Arta</t>
  </si>
  <si>
    <t>Pasta riso</t>
  </si>
  <si>
    <t>Pasta fyrir minestrone - Soðið</t>
  </si>
  <si>
    <t>Pasta Zara/Garri</t>
  </si>
  <si>
    <t>Durum hveiti semolina, vatn</t>
  </si>
  <si>
    <t>Gæti innihaldið snefil af soja, sinnep og lúpínu</t>
  </si>
  <si>
    <t>46002042.pdf</t>
  </si>
  <si>
    <t>Minestrone súpa - Matarstund</t>
  </si>
  <si>
    <t>Tómatsúpa (vatn, pálmafita, tómatduft, umbreytt maíssterkja, sykur, salt, bragðefni, maíssterkja, repjuolía, laukduft, þurrkað glúkósasíróp, þykkingarefni xantangúmmí E415, sýra eplasýra og mjólkursýra, hvítur pipar), pasta (**durumhveiti**semolina, vatn), grænmeti (gulrætur, grænar baunir, rauð paprika, maís), maukaðir tómatar, grænmetisblanda (gulrætur, nípur, sætar kartöflur, gulrófur, rauðlaukur, vatn, agavesíróp, ólífuolía, timían, karamelliseraður sykur), tómatar, basilíka, hálfþurrkaðir tómatateningar, oregano, sólblómaolía, laukur, kryddblanda  (tómatar, hvítlaukur, basilíka og krydd), grænmetiskraftur (salt, maltódextrín, grænmetisduft: laukur, gulrætur, gulrótarsafaduft og blaðlaukur, sterkja: maís og kartöflur, sykur, gerþykkni, bragðefni, krydd), hvítlaukur, salt (salt, kekkjavarnarefni E535, lyftiefni E500)</t>
  </si>
  <si>
    <t>BBQ kjúklingur</t>
  </si>
  <si>
    <r>
      <rPr>
        <sz val="11"/>
        <color rgb="FF000000"/>
        <rFont val="Calibri"/>
        <family val="2"/>
      </rPr>
      <t xml:space="preserve">Kjúklingalæri (vatn, salt, repjuolía og pálmaolía, sykur, mangó-chutney, ávaxtaþykkni, sýrustillir E500, krydd, reykbragðefni, rotvarnarefni E262, þráavarnarefni E320) , BBQ sósa (tómatmauk, vínedik, sykur, vatn, salt, umbreytt sterkja, melassi, reykbragðefni, krydd, kryddþykkni, jurtaþykkni sem inniheldur </t>
    </r>
    <r>
      <rPr>
        <b/>
        <sz val="11"/>
        <color rgb="FF000000"/>
        <rFont val="Calibri"/>
        <family val="2"/>
      </rPr>
      <t>sellerí</t>
    </r>
    <r>
      <rPr>
        <sz val="11"/>
        <color rgb="FF000000"/>
        <rFont val="Calibri"/>
        <family val="2"/>
      </rPr>
      <t>, bragðefni, þykkingarefni xantangúmmí, hvítlaukur, þurrkuð og möluð paprika, púðursykur, sykurreyrssíróp, salt, svartur pipar)</t>
    </r>
  </si>
  <si>
    <t>AAGRAH TIKKA MASALA TARKA SAUCE 2.1kg</t>
  </si>
  <si>
    <t xml:space="preserve">Tikka masala sósa </t>
  </si>
  <si>
    <t>Aagrah/Garri</t>
  </si>
  <si>
    <t>Laukur, tómatar, repjuolía, hvítlauksmauk, engifermauk, sítrónusafaþykkni, tandoori masala (kóríander, salt, rauðrófuþykkni, fenugreek, svartur pipar, laukduft, kanill, hvítlauksduft, kúmen, múskat, engifer, kardimommur, negull, paprika, chiliduft, **sellerí**, kryddþykkni, lárviðarlauf, litarefni (paprikuþykkni, túrmerikþykkni, rautt járnoxíð), náttúruleg bragðefni (sítrónuolía), sýrustillir (sítrónusýra), **sinnep**sduft), grænt chilimauk, salt, rautt chiliduft, kúmen, garam masala, túrmerik, blandaðar kryddjurtir, græn kardimomma.</t>
  </si>
  <si>
    <t>Sellerí, sinnep</t>
  </si>
  <si>
    <t>Framleitt á svæði þar sem unnið er með bygg, egg og mjólk</t>
  </si>
  <si>
    <t>Microsoft Word - CAAGR01-146 Aagrah Tikka Masala 2.1kg</t>
  </si>
  <si>
    <t>8,8</t>
  </si>
  <si>
    <t>0,7</t>
  </si>
  <si>
    <t>5,6</t>
  </si>
  <si>
    <t>2,6</t>
  </si>
  <si>
    <t>2,1</t>
  </si>
  <si>
    <t>0,64</t>
  </si>
  <si>
    <t>Minestrone súpa - Glútenlaus</t>
  </si>
  <si>
    <t>Tómatsúpa (vatn, pálmafita, tómatduft, umbreytt maíssterkja, sykur, salt, bragðefni, maíssterkja, repjuolía, laukduft, þurrkað glúkósasíróp, þykkingarefni xantangúmmí E415, sýra eplasýra og mjólkursýra, hvítur pipar), glútenlaust pasta (hrísgrjónamjöl, maíssterkja, vatn), grænmeti (gulrætur, grænar baunir, rauð paprika, maís), maukaðir tómatar, grænmetisblanda (gulrætur, nípur, sætar kartöflur, gulrófur, rauðlaukur, vatn, agavesíróp, ólífuolía, timían, karamelliseraður sykur), tómatar, basilíka, hálfþurrkaðir tómatateningar, oregano, sólblómaolía, laukur, kryddblanda  (tómatar, hvítlaukur, basilíka og krydd), grænmetiskraftur (salt, maltódextrín, grænmetisduft: laukur, gulrætur, gulrótarsafaduft og blaðlaukur, maís og kartöflusterkja, sykur, gerþykkni, bragðefni, krydd), hvítlaukur, salt (salt, kekkjavarnarefni E535, lyftiefni E500)</t>
  </si>
  <si>
    <t>73,5</t>
  </si>
  <si>
    <t>0,48</t>
  </si>
  <si>
    <t>0,6</t>
  </si>
  <si>
    <t>12,1</t>
  </si>
  <si>
    <t>2,2</t>
  </si>
  <si>
    <t>0,8</t>
  </si>
  <si>
    <t>Plokkfiskur - Hafið</t>
  </si>
  <si>
    <t>**Ýsa**, **þorskur** (55,2%), kartöflur, **mjólk** (nýmjólk, D-vítamínbætt, fitusprengd, gerilsneydd), laukur, smjörolía [jurtaolía (repjuolía, hert repjuolía), salt, ýruefni – lesitín (E322), bragðefni, litarefni – beta-karótín (E160a)], **hveiti**, salt, karrý, hvítur pipar.</t>
  </si>
  <si>
    <t>Fiskur, glúten (hveiti), mjólk</t>
  </si>
  <si>
    <t>1055 Plokkfiskur 2026</t>
  </si>
  <si>
    <t>3,4</t>
  </si>
  <si>
    <t>6,9</t>
  </si>
  <si>
    <t>1,1</t>
  </si>
  <si>
    <t>10,2</t>
  </si>
  <si>
    <t>Tacoblanda</t>
  </si>
  <si>
    <t>Kinda- og nautgripakjöt (75% uppruni Ísland), grænmeti 25% (kartöflur, brokkólí, laukur, gulrætur,) kartöflusterkja, salt, sósa (vatn, umbreytt sterkja, hrísgrjónamjöl, maltódextrín, sykur, bragðefni, salt, gerþykkni, ristaður laukur, sólblómaolía, litarefni E150c, salvía, pipar, oregano, basil, paprika, salt, chilipipar, kúmen, hvítlaukur, svartur pipar, cayennepipar, laukur, engifer, sykur, sýrustillir sítrónusýra, kekkjavarnarefni E552, repjuolía, kryddþykkni.)</t>
  </si>
  <si>
    <t>Ardo trio crispy fingers</t>
  </si>
  <si>
    <t>Grænmetisstangir</t>
  </si>
  <si>
    <t>Rauðar – Red Crusted Broccoli Fingers: Spergilkál 44%, rasp (rauðrófur, kartöflur), vatn, jurtaolíur (sólblómaolía og repjuolía), kartöflur, maíssterkja, ertumjöl, kjúklingabaunamjöl, þurrkað grænmeti (laukur, tómatar, hvítlaukur), laukur, kartöfluflögur (þurrkaðar kartöflur, ýruefni E471 (ein- og tvíglýseríð fitusýra), bindiefni E450i (tvínatríumpýrófosfat), þráavarnarefni (rósmarínþykkni, sítrónusýra E330)), salt.
 Appelsínugular – Orange Root Vegetable Fingers: Gulrætur 29%, rasp (kartöflur, gulrætur 34%, túrmerik, ger), sætar kartöflur 10%, butternut-grasker 9%, jurtaolíur (sólblómaolía og repjuolía), maíssterkja, vatn, laukur, ertumjöl, kjúklingabaunamjöl, kartöfluflögur (þurrkaðar kartöflur, ýruefni E471 (ein- og tvíglýseríð fitusýra), bindiefni E450i (tvínatríumpýrófosfat), þráavarnarefni (rósmarínþykkni, sítrónusýra E330)), salt, þurrkað grænmeti (laukur, tómatar, hvítlaukur), svartur pipar.
Gular – Golden Corn Fingers: Maís 38%, maísgrjón 16%, gular gulrætur 10%, vatn, jurtaolíur (sólblómaolía og repjuolía), maíssterkja, laukur, kjúklingabaunamjöl, kartöfluflögur (þurrkaðar kartöflur, ýruefni E471 (ein- og tvíglýseríð fitusýra), bindiefni E450i (tvínatríumpýrófosfat), þráavarnarefni (rósmarínþykkni, sítrónusýra E330)), salt, þurrkað grænmeti (laukur, tómatar, hvítlaukur), krydd.</t>
  </si>
  <si>
    <t>https://garri.overcastcdn.com/documents/420100309810.pdf</t>
  </si>
  <si>
    <t>9,7</t>
  </si>
  <si>
    <t>1,2</t>
  </si>
  <si>
    <t>25,2</t>
  </si>
  <si>
    <t>3,3</t>
  </si>
  <si>
    <t>3,5</t>
  </si>
  <si>
    <t>Bananabrauð vegan 900g</t>
  </si>
  <si>
    <t>Bananabrauð - Vegan</t>
  </si>
  <si>
    <t>Gæðabakstur</t>
  </si>
  <si>
    <t>6a</t>
  </si>
  <si>
    <t>**Hveiti**, bananar, sykur, repjuolía, hrísmjólk (vatn, hrísgrjón (12%), sólblómaolía, kalsíum, maltextrakt, salt, bindiefni (E418), vítamín (B12, D2), sýrustillir (E340)), púðursykur, lyftiefni (E450, E500), salt, mjölmeðhöndlunarefni (E300), vanilludropar (vatn, alkóhól, vanillubragðefni, litarefni (E150c)), kanill, sýra (E260), kekkjarvarnarefni (E535)</t>
  </si>
  <si>
    <t>Gæti innihaldið snefil af hnetum, lúpínu, sesam og soja</t>
  </si>
  <si>
    <t>6 Bananabrauð VEGAN 900g</t>
  </si>
  <si>
    <t>4,4</t>
  </si>
  <si>
    <t>1,9</t>
  </si>
  <si>
    <t>Innflutt úr Vöruskrá 'Matsedill ímat prufa.xlsx' 25.8.2026 – vantar innihald/næringargildi</t>
  </si>
  <si>
    <t>Nýmjólk Arna laktóslaus</t>
  </si>
  <si>
    <t>AB mjólk Arna óbragðbætt 1 ltr.</t>
  </si>
  <si>
    <t>Vegan kjúlli í rjómasósu</t>
  </si>
  <si>
    <t>Vegan rifinn ostur</t>
  </si>
  <si>
    <t>Timían</t>
  </si>
  <si>
    <t>Tómat kryddblanda</t>
  </si>
  <si>
    <t>Svínakjöt (almennt)</t>
  </si>
  <si>
    <t>Bleikja</t>
  </si>
  <si>
    <t>Lax</t>
  </si>
  <si>
    <t>Steinbítur</t>
  </si>
  <si>
    <t>Rauðspretta</t>
  </si>
  <si>
    <t>Hlýri</t>
  </si>
  <si>
    <t>Mangó (frosið)</t>
  </si>
  <si>
    <t>Ananas (niðursoðinn)</t>
  </si>
  <si>
    <t>Ananas, ananassafi (eða léttur sírópur – sjá umbúðir hverrar sendingar)</t>
  </si>
  <si>
    <t>Spínat (frosið)</t>
  </si>
  <si>
    <t>Döðlur</t>
  </si>
  <si>
    <t>Lambalæri</t>
  </si>
  <si>
    <t>Salatblanda (fersk)</t>
  </si>
  <si>
    <t>Gular baunir (niðursoðnar)</t>
  </si>
  <si>
    <t>Rauðlaukur (ferskur)</t>
  </si>
  <si>
    <t>Chipotle dressing</t>
  </si>
  <si>
    <t>Lime dressing</t>
  </si>
  <si>
    <t>Brauðteningar</t>
  </si>
  <si>
    <t>Beikon</t>
  </si>
  <si>
    <t>Caesar dressing</t>
  </si>
  <si>
    <t>Egg</t>
  </si>
  <si>
    <t>Ítölsk dressing</t>
  </si>
  <si>
    <t>Mozzarella (ferskur)</t>
  </si>
  <si>
    <t>Salami</t>
  </si>
  <si>
    <t>Ólífur (svartar)</t>
  </si>
  <si>
    <t>Ranch dressing</t>
  </si>
  <si>
    <t>Minta (fersk)</t>
  </si>
  <si>
    <t>Chili (ferskur)</t>
  </si>
  <si>
    <t>Sesamdressing</t>
  </si>
  <si>
    <t>Satay sósa</t>
  </si>
  <si>
    <t>Túnfiskur (niðursoðinn)</t>
  </si>
  <si>
    <t>Hunangs-dijon dressing</t>
  </si>
  <si>
    <t>Pekanhnetur</t>
  </si>
  <si>
    <t>Hvítlauks dressing</t>
  </si>
  <si>
    <t>Vanilluskyr (MS)</t>
  </si>
  <si>
    <t>Granóla</t>
  </si>
  <si>
    <t>Hnetusmjör</t>
  </si>
  <si>
    <t>Bláberjaskyr (MS)</t>
  </si>
  <si>
    <t>Dökkt súkkulaði</t>
  </si>
  <si>
    <t>Hunang</t>
  </si>
  <si>
    <t>Kókosskyr - Vanillu</t>
  </si>
  <si>
    <t>Kókos (þurrkaður)</t>
  </si>
  <si>
    <t>Sykur</t>
  </si>
  <si>
    <t>Aspas (niðursoðinn)</t>
  </si>
  <si>
    <t>Kakó</t>
  </si>
  <si>
    <t>Smjördeig</t>
  </si>
  <si>
    <t>Rósakál</t>
  </si>
  <si>
    <t>Bernaise sósa</t>
  </si>
  <si>
    <t>Saltfiskur</t>
  </si>
  <si>
    <t>Sólþurrkaðir tómatar</t>
  </si>
  <si>
    <t>Sinnepssósa</t>
  </si>
  <si>
    <t>Tartarsósa</t>
  </si>
  <si>
    <t>Kasjúhnetur</t>
  </si>
  <si>
    <t>Tom yum krydd</t>
  </si>
  <si>
    <t>Strengjabaunir</t>
  </si>
  <si>
    <t>Steikarfranskar</t>
  </si>
  <si>
    <t>Mata eða ÓJK</t>
  </si>
  <si>
    <t>MS ostur í sneiðum</t>
  </si>
  <si>
    <t>Kjúklingateningar holta</t>
  </si>
  <si>
    <t>Rauðar linsubaunir 5kg</t>
  </si>
  <si>
    <t>Jurtarjómi Millac Gold 1ltr</t>
  </si>
  <si>
    <t>Púðursykur Garri 1kg</t>
  </si>
  <si>
    <t>Kjúklingabaunir Veribest 2,6kg</t>
  </si>
  <si>
    <t>Repjuolía djúpsteikingarolía 10ltr</t>
  </si>
  <si>
    <t>Naan brauð 150g 40stk</t>
  </si>
  <si>
    <t>204GON</t>
  </si>
  <si>
    <t>Seasoned Wedges kartöflubátar 4x2,5kg</t>
  </si>
  <si>
    <t>400W01</t>
  </si>
  <si>
    <t>Dökkt súrdeigsbrauð Batard 12X450g</t>
  </si>
  <si>
    <t>430B752</t>
  </si>
  <si>
    <t>Íslenskur Salatostur Blár mjólka</t>
  </si>
  <si>
    <t>KS</t>
  </si>
  <si>
    <t>V0036000</t>
  </si>
  <si>
    <t>NAUTA-INNRALÆRI</t>
  </si>
  <si>
    <t>Kjöthúsið ehf</t>
  </si>
  <si>
    <t>Sætkartöflubátar (glútenlausir)</t>
  </si>
  <si>
    <t>Ardo Violaines</t>
  </si>
  <si>
    <t>DK/1742</t>
  </si>
  <si>
    <t>Grænmeti / Frosið</t>
  </si>
  <si>
    <t>Sætar kartöflur 91%, sólblómaolía, hrísgrjóna- og maísmjöl, umbreytt kartöflusterkja, kartöfludextrín, salt, lyftiefni (dífosföt E450, natríumkarbónöt), stöðugleikaefni (xantangúmmí), litarefni (paprikuextrakt, kúrkúmín).</t>
  </si>
  <si>
    <t>Framleitt á svæði þar sem unnið er með glúten, mjólk og sellerí – snefilmengun möguleg.</t>
  </si>
  <si>
    <t>Frystivara -18°C, geymsluþol 24 mánuðir. Ofn 180°C í 22–25 mín, snúið einu sinni. Glútenlaus skv. vörulýsingu (DK/1742, útg. E 04.01.2018).</t>
  </si>
  <si>
    <t>Gunnars piparsósa</t>
  </si>
  <si>
    <t>Ora / Myllan – Ora ehf</t>
  </si>
  <si>
    <t>PI0017 / PI0072 / PI040 / PI1000</t>
  </si>
  <si>
    <t>Sósur</t>
  </si>
  <si>
    <t>Repjuolía, sósa (UNDANRENNA, RJÓMI, MJÓLKURPRÓTEIN, ostahleypir, súrmjólkurgerlar), vatn, EGGJARAUÐUR, sykur, sýra (E260), SINNEPSDUFT, salt, krydd, kryddjurtir, bragðaukandi efni (E621), HVEITI, vatnsrofið HVEITIPRÓTEIN, gerþykkni, litarefni (E160c), túrmerik, svartur pipar (0,2%), paprika, laukur, hvítlaukur, sítrónubragðefni, rotvarnarefni (E211, E202), bindiefni (E415, E412), sýrustillir (E330).</t>
  </si>
  <si>
    <t>Glúten (hveiti), Egg, Mjólk, Sinnep</t>
  </si>
  <si>
    <t>Framleitt á svæði þar sem unnið er með hveiti, egg, soja, mjólk, sellerí, sinnep, sesamfræ og súlfít.</t>
  </si>
  <si>
    <t>Kælivara 0–4°C. Geymsluþol 3 mán. + 10 dagar í fötum, 4 mán. í brúsum/dósum. Umbúðir: 170 ml, 720 ml, 4,0 L, 10 L. Tilbúin til neyslu, pH ≤ 4,4.</t>
  </si>
  <si>
    <t>GARRI BBQ sósa 725 ml</t>
  </si>
  <si>
    <t>Garri / Kjarnavörur hf</t>
  </si>
  <si>
    <t>Sykur, vatn, edik, tómatpúrra, reykbragðefni [reykbragðefni, edik (inniheldur súlfít)], salt, umbreytt maíssterkja, tómataduft, sinnepsduft, melassi, litarefni (E150c), rotvarnarefni (E202), kryddblanda.</t>
  </si>
  <si>
    <t>Sinnep, Súlfít</t>
  </si>
  <si>
    <t>Engir skráðir fyrirvarar í vörulýsingu.</t>
  </si>
  <si>
    <t>725 ml / 732 g, sölueining 6x725 ml. Þurrgeymsla, geymsluþol 18 mánuðir. Fita &lt;0,5 g/100 g (skráð sem 0,5).</t>
  </si>
  <si>
    <t>Rótargrænmetisblanda, ofnbökuð (Roasting vegetable mix)</t>
  </si>
  <si>
    <t>d'Arta N.V. / Greens</t>
  </si>
  <si>
    <t>Gulrætur 24%, nípur 22%, sætar kartöflur 16%, gulrófur 15%, rauðlaukur 13%, vatn, agave-síróp, ólífuolía, timían, karamellusykur.</t>
  </si>
  <si>
    <t>1000 g pakkning. Frystivara -18°C, geymsluþol 24 mánuðir. Má ekki endurfrysta eftir afþíðingu. Ofn 220°C í 35 mín., snúið á miðjum eldunartíma. Enginn ofnæmisvaldur skráður í töflu framleiðanda.</t>
  </si>
  <si>
    <t>Rauðkál (ferskt)</t>
  </si>
  <si>
    <t>Fersk vara. Næringargildi eru meðaltalsgildi (sama aðferð og hvítkál, lína 308) – ekki úr vörulýsingu framleiðanda.</t>
  </si>
  <si>
    <t>Iceberg salat (ferskt)</t>
  </si>
  <si>
    <t>Iceberg salat</t>
  </si>
  <si>
    <t>Fersk vara. Næringargildi eru meðaltalsgildi (sama aðferð og hvítkál/rauðkál) – ekki úr vörulýsingu framleiðanda.</t>
  </si>
  <si>
    <t>Sweet Baby Ray's Sweet Teriyaki Wing Sauce &amp; Glaze</t>
  </si>
  <si>
    <t>Sweet Baby Ray's (Ken's Foods)</t>
  </si>
  <si>
    <t>SJ2349HA</t>
  </si>
  <si>
    <t>Frúktósaríkt maíssíróp, sojasósa (vatn, **HVEITI**, **SOJA**baunir, salt, natríumbensóat [rotvarnarefni]), sykur, vatn, eimað edik, umbreytt maíssterkja, minna en 2% af: **SESAMFRÆ**, jurtaolía (**SOJA**baunaolía og/eða repjuolía), ananassafaþykkni, engifer, hrísgrjónaedik, salt, krydd, natríumbísúlfat, hvítlaukur*, xantangúmmi, karamellulitur, kalíumsorbat og natríumbensóat (rotvarnarefni), vorlaukur*, sítrónusýra. *Þurrkað.</t>
  </si>
  <si>
    <t>Glúten (hveiti), Soja, Sesam</t>
  </si>
  <si>
    <t>Ekki glútenlaus skv. vörulýsingu (GLUTEN FREE: NO).</t>
  </si>
  <si>
    <t>4 x 64 oz (half gallon) í kassa, nettó 20,706 lb. Þurrgeymsla við 10–27°C, má ekki frysta. Geymsluþol 240 dagar. Kóser. Næringargildi á vörulýsingu eru per skammt (1 tbsp = 19 g) og hafa verið umreiknuð í 100 g með formúlum í J:Q.</t>
  </si>
  <si>
    <t>Kartöflusmælki erl. 7 kg. - Danmörk</t>
  </si>
  <si>
    <t>mata</t>
  </si>
  <si>
    <t>RÉTTABANKI – UPPSKRIFTIR</t>
  </si>
  <si>
    <t> </t>
  </si>
  <si>
    <t>Heiti réttar</t>
  </si>
  <si>
    <t>Vara
(leitarnafn)</t>
  </si>
  <si>
    <t>Magn
(g/100kg)</t>
  </si>
  <si>
    <t>Innihaldslýsing
(sjálfvirkt)</t>
  </si>
  <si>
    <t>Ofnæmisvaldar
(sjálfvirkt)</t>
  </si>
  <si>
    <t>Fyrirvari
(sjálfvirkt)</t>
  </si>
  <si>
    <t>Foodcost
(kr/100kg)</t>
  </si>
  <si>
    <t>Athugasemd</t>
  </si>
  <si>
    <t>Eldunarleiðbeiningar</t>
  </si>
  <si>
    <t>Eldunarleiðbeiningar
(template)</t>
  </si>
  <si>
    <t>Réttur (fyllt niður)</t>
  </si>
  <si>
    <t>Línukostnaður (kr)</t>
  </si>
  <si>
    <t>Kostnaður (kr/kg réttar)</t>
  </si>
  <si>
    <t>(lykill)</t>
  </si>
  <si>
    <t>Pasta með kjötbollum í mildri tómatsósu</t>
  </si>
  <si>
    <t>Kinda- og nautgripakjöt 50% (uppruni Ísland), grænmeti 41% (kartöflur, brokkólí, laukur, gulrætur), kartöflusterkja, salt, krydd (pipar, oregano, basil, paprika) | Tómatar | Laukur | Gulrætur | Vatn | Súkrósi | Oregano 100% (Origanum vulgare L.). | Svartur pipar 100% (Piper nigrum), hitaþurrkað. | Hvítlaukur 95%, repjuolía 4%, mjólkursýra (E270) 1%. | Salt (salt, kekkjavarnarefni E535, lyftiefni E500). | Maíssterkja. | Repjuolía | Grænmetiskraftur (vatn, laukur, gulrótþykkni, tómatur, **sellerí**rót, jurtaextrakt), bragðefni, glúkósasíróp, gerþykkni, salt, litarefni (karamellusykur), repjuolía, maltódextrín, sykur.</t>
  </si>
  <si>
    <t>Súlfít, Sellerí</t>
  </si>
  <si>
    <t>Í-Mat / Matarstund | Pastahlutfall 40%, sósa og kjötbollur 60%</t>
  </si>
  <si>
    <t>1. Hitið sósu í potti við meðalhita í 15-20 mín, hrærið reglulega.
2. Hitið kjötbollur í ofni 180°C í 10-12 mín.
3. Eldið pasta skv. leiðbeiningum á pakka.
4. Berið fram með pasta og kjötbollum í sósu.</t>
  </si>
  <si>
    <t>Hitið sósu í potti við meðalhita í 15-20 mín. Hitið kjötbollur í ofni 180°C í 10-12 mín. Eldið pasta skv. leiðbeiningum. Berið fram saman.</t>
  </si>
  <si>
    <t>977 kr/kg</t>
  </si>
  <si>
    <t>Lambakjöt 100% (Ísland) | Gulrætur | Fersk paprika | **Sellerí** | Laukur | Tómatar | Salt (salt, kekkjavarnarefni E535, lyftiefni E500). | Svartur pipar 100% (Piper nigrum), hitaþurrkað. | Repjuolía | Grænmetiskraftur (vatn, laukur, gulrótþykkni, tómatur, **sellerí**rót, jurtaextrakt), bragðefni, glúkósasíróp, gerþykkni, salt, litarefni (karamellusykur), repjuolía, maltódextrín, sykur. | Hvítlauksduft 100% | Þurrkað rósmarín (Rosmarinus officinalis) | Vatn | Maíssterkja.</t>
  </si>
  <si>
    <t>Engir, Sellerí</t>
  </si>
  <si>
    <t>Matarstund | LP-100KG-20260529</t>
  </si>
  <si>
    <t>1. Hitið pottrétt í ofni 160°C í 45-60 mín.
2. Potturinn er tilbúinn þegar kjötið er mjúkt.
3. Berið fram heitt.</t>
  </si>
  <si>
    <t>Hitið pottrétt í ofni 160°C í 45-60 mín. Tilbúinn þegar kjötið er mjúkt. Berið fram heitt.</t>
  </si>
  <si>
    <t>1.659 kr/kg</t>
  </si>
  <si>
    <t>Úrbeinuð, skinnlaus kjúklingalæri | Fersk paprika | Laukur (90%), repjuolía (10%). | Gulrætur | Kókosmjólk, vatn, gúargúmmí. | Grænmetiskraftur (vatn, laukur, gulrótarsafi, tómatur, jurtaextrakt), glúkósasíróp, bragðefni, salt, gerextrakt, maltódextrín, sykur, sólblómaolía. | Hvítlauksduft 100% | Maíssterkja. | Salt, svartur pipar, hvítlaukur, paprikubitar, laukur, steinselja, dextrósi, timían, estragon. | Túrmerik, dillfræ, fenugreek (grikkjasmári), kóríander, cayennepipar, svartur pipar, negull. | Salt (salt, kekkjavarnarefni E535, lyftiefni E500). | Svartur pipar 100% (Piper nigrum), hitaþurrkað. | Vatn</t>
  </si>
  <si>
    <t>Matarstund | MK-100KG-20260529</t>
  </si>
  <si>
    <t>1. Hitið karrýsósu í potti við meðalhita í 20-25 mín, hrærið reglulega.
2. Eldið hrísgrjón skv. leiðbeiningum.
3. Berið fram karrý yfir hrísgrjónum.</t>
  </si>
  <si>
    <t>Hitið karrýsósu í potti við meðalhita í 20-25 mín, hrærið reglulega. Eldið hrísgrjón skv. leiðbeiningum. Berið fram.</t>
  </si>
  <si>
    <t>1.017 kr/kg</t>
  </si>
  <si>
    <t>GUFA 98°C, lok á, kjarnhiti 75°C. Hrá: 3,3 kg hrísgrjón + 5 kg sjóðandi vatn, 55 mín. Endurhituð: 25 mín.</t>
  </si>
  <si>
    <t>Úrbeinuð og skinnlaus kjúklingalæri 80%, vatn 19%, salt, sykur, þráavarnarefni (E331, E301), sýrustillir (E262). | Vatn | **Hveiti**semólína, vatn | Grænmetiskraftur (vatn, laukur, gulrótarsafi, tómatur, jurtaextrakt), glúkósasíróp, bragðefni, salt, gerextrakt, maltódextrín, sykur, sólblómaolía. | Gulrætur | Laukur | Blaðlaukur | **Sellerí** | Hvítlauksduft 100% | Repjuolía | Þurrkuð steinselja (Petroselinum sativum Hoffm) | Salt (salt, kekkjavarnarefni E535, lyftiefni E500). | Svartur pipar 100% (Piper nigrum), hitaþurrkað.</t>
  </si>
  <si>
    <t>Glúten (hveiti), Sellerí</t>
  </si>
  <si>
    <t>Matarstund | KSN-100KG-20260529</t>
  </si>
  <si>
    <t>1. Hitið súpu í potti við meðalhita í 20-25 mín.
2. Bætið núðlum við 5 mín áður en þið berið fram.
3. Berið fram heitt með brauði.</t>
  </si>
  <si>
    <t>Hitið súpu í potti í 20-25 mín. Bætið núðlum við 5 mín áður en berið fram. Berið fram heitt.</t>
  </si>
  <si>
    <t>822 kr/kg</t>
  </si>
  <si>
    <t>Pastagratín með osti og grænmeti</t>
  </si>
  <si>
    <t>Gerilsneydd **mjólk**, pálmaolía, kekkjavarnarefni (kartöflumjöl), salt, **mjólkursýrugerlar**, ostahleypir (örveruleg). | **Mjólk**, laktasaensím, D-vítamín. Síuð, fitusprengd og gerilsneydd. | Rjómi (**mjólk**) | Brokkolí | Fersk paprika | Gulrætur 100% | Laukur | Maíssterkja. | Repjuolía | Hvítlauksduft 100% | Salt (salt, kekkjavarnarefni E535, lyftiefni E500). | Svartur pipar, **sinnep**, laukur, rauð paprika, hvítlaukur.</t>
  </si>
  <si>
    <t>Mjólk, Engir, Sinnep</t>
  </si>
  <si>
    <t>Matarstund | POG-100KG-20260529</t>
  </si>
  <si>
    <t>1. Hitið gratín í ofni 180°C í 25-30 mín.
2. Gratínið er tilbúið þegar osturinn er gullinn.
3. Látið standa í 5 mín áður en þið berið fram.</t>
  </si>
  <si>
    <t>Hitið gratín í ofni 180°C í 25-30 mín. Tilbúið þegar osturinn er gullinn. Látið standa í 5 mín.</t>
  </si>
  <si>
    <t>780 kr/kg</t>
  </si>
  <si>
    <t>Vegan mexicosúpa</t>
  </si>
  <si>
    <t>Pálmafita, tómatduft (20,5%), umbreytt maíssterkja, sykur, salt, bragðefni, maíssterkja, repjuolía, laukduft, þurrkað glúkósasíróp, þykkingarefni (xantangúmmí E415), sýra (eplasýra, mjólkursýra), hvítur pipar. | Rauð paprika 33%, græn paprika 33%, gul paprika 34% | Laukur (90%), repjuolía (10%). | Fennika | Grænmetiskraftur (vatn, laukur, gulrótarsafi, tómatur, jurtaextrakt), glúkósasíróp, bragðefni, salt, gerextrakt, maltódextrín, sykur, sólblómaolía. | Hvítlaukur | Salt (salt, kekkjavarnarefni E535, lyftiefni E500). | Grillað grænmeti: brokkólí 25%, kúrbítur 25%, eggaldin 20%, gul paprika 10%, rauð paprika 10%, laukur 10%, sólblómaolía. | Vatn</t>
  </si>
  <si>
    <t>Matarstund | FH-MEX-100KG-01</t>
  </si>
  <si>
    <t>1. Hitið súpu í potti við meðalhita í 20-25 mín, hrærið reglulega.
2. Berið fram með brauði eða maístortillu.</t>
  </si>
  <si>
    <t>Hitið súpu í potti við meðalhita í 20-25 mín, hrærið reglulega. Berið fram með brauði.</t>
  </si>
  <si>
    <t>213 kr/kg</t>
  </si>
  <si>
    <t>Plokkfiskur - Mjólkurlaus</t>
  </si>
  <si>
    <t>Ýsa | Kartöflur | Laukur | Repjuolía | Vatn (64%), jurtaolía (29%) (pálmakjarni, pálmi), þurrkað glúkósasíróp (5%), umbreytt sterkja, salt, bindiefni (E339, gellangúmmí), ýruefni (lesitín, E435, E472b), litarefni (karótín), náttúruleg bragðefni. | Vatn | Maíssterkja. | Salt (salt, kekkjavarnarefni E535, lyftiefni E500). | Þurrkað vín, edik | Sykur, sykurreyrssíróp. | Múskat 100% (Myristica fragrans), hitaþurrkað. | Túrmerik, dillfræ, fenugreek (grikkjasmári), kóríander, cayennepipar, svartur pipar, negull. | Svartur pipar 100% (Piper nigrum), hitaþurrkað.</t>
  </si>
  <si>
    <t>Fiskur, Súlfít, Engir</t>
  </si>
  <si>
    <t>Matarstund | PLK-100KG-20260529</t>
  </si>
  <si>
    <t>1. Hitið í potti við lágan hita í 15-20 mín, hrærið reglulega.
2. Gætið þess að brenna ekki við botn.
3. Berið fram með rúgbrauði.</t>
  </si>
  <si>
    <t>Hitið í potti við lágan hita í 15-20 mín, hrærið reglulega. Gætið botnbruna. Berið fram með rúgbrauði.</t>
  </si>
  <si>
    <t>1.135 kr/kg</t>
  </si>
  <si>
    <t>Nautgripakjöt 100 %. | Sellerírót (33%), gulrætur (32%), blaðlaukur (15%), **sellerí** (10%), laukur (10%) | Tómatar (81%) (hakkaðir tómatar, tómatpúrra), laukur (8%), grænt chili, salt, maíssterkja, krydd og kryddjurtir (chilipipar, hvítlaukur, kúmen, cayennepipar, kóríander, oregano), jalapeño (0,6%), paprika, vínedik, límónusafi. | Tómatar | Salt, chilipipar, kúmen, hvítlaukur, svartur pipar, cayennepipar, laukur, engifer, sykur, sýrustillir (sítrónusýra), kekkjavarnarefni (E552), repjuolía, kryddþykkni. | Hvítlaukur | Repjuolía | Grænmetiskraftur (vatn, laukur, gulrótþykkni, tómatur, **sellerí**rót, jurtaextrakt), bragðefni, glúkósasíróp, gerþykkni, salt, litarefni (karamellusykur), repjuolía, maltódextrín, sykur. | Maíssterkja. | Salt (salt, kekkjavarnarefni E535, lyftiefni E500). | Svartur pipar 100% (Piper nigrum), hitaþurrkað. | Vatn</t>
  </si>
  <si>
    <t>Í-Mat / Matarstund | KH-20260605-1</t>
  </si>
  <si>
    <t>1. Hitið grýtu í ofni 160°C í 45-60 mín eða í potti við lágan hita.
2. Berið fram með kartöflum eða brauði.</t>
  </si>
  <si>
    <t>Hitið grýtu í ofni 160°C í 45-60 mín eða potti við lágan hita. Berið fram með kartöflum eða brauði.</t>
  </si>
  <si>
    <t>865 kr/kg</t>
  </si>
  <si>
    <t>Nautgripakjöt 100 %. | Kartöflur | Gulrætur | Laukur | Rauð paprika 33%, græn paprika 33%, gul paprika 34% | Tómatar 100%. | Tómatar | Grænmetiskraftur (vatn, laukur, gulrótþykkni, tómatur, **sellerí**rót, jurtaextrakt), bragðefni, glúkósasíróp, gerþykkni, salt, litarefni (karamellusykur), repjuolía, maltódextrín, sykur. | Hvítlauksduft 100% | Repjuolía | Þurrkuð og möluð paprika (Capsicum annuum) | Salt (salt, kekkjavarnarefni E535, lyftiefni E500). | Svartur pipar, **sinnep**, laukur, rauð paprika, hvítlaukur. | Vatn</t>
  </si>
  <si>
    <t>Sellerí, Sinnep</t>
  </si>
  <si>
    <t>Matarstund | GS-100KG-20260529</t>
  </si>
  <si>
    <t>1. Hitið súpu í potti við meðalhita í 20-25 mín.
2. Berið fram með brauði.</t>
  </si>
  <si>
    <t>Hitið súpu í potti við meðalhita í 20-25 mín. Berið fram heitt með brauði.</t>
  </si>
  <si>
    <t>749 kr/kg</t>
  </si>
  <si>
    <t>Spaghetti með kjúkling í mildri rjómasósu</t>
  </si>
  <si>
    <t>Úrbeinuð og skinnlaus kjúklingalæri 80%, vatn 19%, salt, sykur, þráavarnarefni (E331, E301), sýrustillir (E262). | Rjómi (**mjólk**) | **Mjólk**, laktasaensím, D-vítamín. Síuð, fitusprengd og gerilsneydd. | Gerilsneydd **mjólk**, pálmaolía, kekkjavarnarefni (kartöflumjöl), salt, **mjólkursýrugerlar**, ostahleypir (örveruleg). | Brokkolí | Fersk paprika | Gulrætur | Laukur | Maíssterkja. | Repjuolía | Hvítlauksduft 100% | Salt (salt, kekkjavarnarefni E535, lyftiefni E500). | Svartur pipar, **sinnep**, laukur, rauð paprika, hvítlaukur. | Grænmetiskraftur (vatn, laukur, gulrótarsafi, tómatur, jurtaextrakt), glúkósasíróp, bragðefni, salt, gerextrakt, maltódextrín, sykur, sólblómaolía. | Vatn</t>
  </si>
  <si>
    <t>Matarstund | SKR-100KG-20260529</t>
  </si>
  <si>
    <t>1. Hitið rjómasósu í potti við lágan hita í 15-20 mín, hrærið reglulega.
2. Eldið spaghetti skv. leiðbeiningum.
3. Blandið saman og berið fram.</t>
  </si>
  <si>
    <t>Hitið rjómasósu í potti við lágan hita í 15-20 mín. Eldið spaghetti skv. leiðbeiningum. Blandið og berið fram.</t>
  </si>
  <si>
    <t>1.202 kr/kg</t>
  </si>
  <si>
    <t>Mildur grænmetiskarrýréttur</t>
  </si>
  <si>
    <t>**Bygg**, kartöflur, kjúklingabaunir, grænar baunir, chilimauk (rauður chili, gulrætur, salt, paprika, sýrustillir E260, E330, bindiefni E412, E415, repjuolía, rotvarnarefni E202, E211, sítrónusafi, sýra E330, litarefni E160c), tómatpúrra, kartöflumjöl, salt, engifer, kóríander, hvítlaukur. | Túrmerik, dillfræ, fenugreek (grikkjasmári), kóríander, cayennepipar, svartur pipar, negull. | Laukur (90%), repjuolía (10%). | Gulrætur | Kókosmjólk, vatn, gúargúmmí. | Hvítlauksduft 100% | Maíssterkja. | Salt (salt, kekkjavarnarefni E535, lyftiefni E500). | Vatn</t>
  </si>
  <si>
    <t xml:space="preserve">Matarstund | </t>
  </si>
  <si>
    <t>1. Hitið karrý í potti við meðalhita í 20-25 mín, hrærið reglulega.
2. Eldið hrísgrjón skv. leiðbeiningum.
3. Berið fram karrý yfir hrísgrjónum.</t>
  </si>
  <si>
    <t>Hitið karrý í potti við meðalhita í 20-25 mín, hrærið reglulega. Eldið hrísgrjón. Berið fram.</t>
  </si>
  <si>
    <t>482 kr/kg</t>
  </si>
  <si>
    <t>Hakksósa með nautahakki (fyrir spaghetti)</t>
  </si>
  <si>
    <t>Nautgripakjöt 100 %. | Tómatar 100%. | Tómatar | Laukur | Gulrætur | Hvítlaukur | Oregano 100% (Origanum vulgare L.). | Svartur pipar 100% (Piper nigrum), hitaþurrkað. | Salt (salt, kekkjavarnarefni E535, lyftiefni E500). | Súkrósi | Vatn</t>
  </si>
  <si>
    <t>Kennaramatseðill | HS-100KG | Án meðlætis – spaghetti og hvítlauksbrauð sér</t>
  </si>
  <si>
    <t>1. Brúnið hakk, bætið lauk, gulrótum og hvítlauk út í.
2. Bætið tómötum, tómatpuré, kryddi og vatni við og látið malla í 25-30 mín.
Meðlæti sér: spaghetti og hvítlauksbrauð.</t>
  </si>
  <si>
    <t>Brúnið hakk með grænmeti. Mallið sósu 25-30 mín. Meðlæti sér: spaghetti og hvítlauksbrauð.</t>
  </si>
  <si>
    <t>996 kr/kg</t>
  </si>
  <si>
    <t>Hægeldað nautakjöt með rauðvínsósu og gljáðum gulrótum</t>
  </si>
  <si>
    <t>Nautakjöt 100% (rectangular cut, standard trim, cap on). | Gulrætur | Laukur | Grænmetiskraftur (vatn, laukur, gulrótþykkni, tómatur, **sellerí**rót, jurtaextrakt), bragðefni, glúkósasíróp, gerþykkni, salt, litarefni (karamellusykur), repjuolía, maltódextrín, sykur. | Tómatar | Sykur, sykurreyrssíróp. | Þurrkað vín, edik | **Rjómi**, salt. | Lárviðarlauf 100% (Laurus nobilis). | Svartur pipar 100% (Piper nigrum), hitaþurrkað. | Salt (salt, kekkjavarnarefni E535, lyftiefni E500). | Vatn</t>
  </si>
  <si>
    <t>Sellerí, Engir, Súlfít, Mjólk</t>
  </si>
  <si>
    <t>Kennaramatseðill | HN-100KG | Án meðlætis – kartöflumús sér | Rauðvínsósa án víns – löguð úr nautakrafti</t>
  </si>
  <si>
    <t>1. Kryddið nautakjöt og hægeldið í ofni 140°C í 3-4 klst, kjarnhiti 92°C.
2. Lagið sósu úr soði, nautakrafti, tómatpuré, púðursykri og ediki.
3. Gljáið gulrætur á pönnu með smjöri.
Meðlæti sér: kartöflumús.</t>
  </si>
  <si>
    <t>Hægeldið kjöt 140°C í 3-4 klst (kjarnhiti 92°C). Lagið sósu úr soði. Gljáið gulrætur. Meðlæti sér: kartöflumús.</t>
  </si>
  <si>
    <t>1.501 kr/kg</t>
  </si>
  <si>
    <t>Þorskur með kryddjurtahjúp og hvítvínsósu</t>
  </si>
  <si>
    <t>Þorskur | Rjómi (**mjólk**) | **Rjómi**, salt. | Þurrkað vín, edik | Þurrkuð steinselja (Petroselinum sativum Hoffm) | Maíssterkja. | Brokkolí | Gulrætur | Laukur | Hvítlaukur | Salt (salt, kekkjavarnarefni E535, lyftiefni E500). | Svartur pipar 100% (Piper nigrum), hitaþurrkað. | Repjuolía | Vatn</t>
  </si>
  <si>
    <t>Fiskur, Mjólk, Súlfít, Engir</t>
  </si>
  <si>
    <t>Kennaramatseðill | ÞK-100KG | Fiskur | Án meðlætis – byggotto sér | Hvítvínsósa án víns</t>
  </si>
  <si>
    <t>1. Penslið þorsk með olíu, þekið með kryddjurtahjúp (steinselja, timían, hvítlaukur) og bakið 180°C í 12-15 mín, kjarnhiti 52-55°C.
2. Lagið hvítvínsósu: sjóðið niður edik og lauk, bætið rjóma, smjöri og sítrónusafa við, þykkið með maizena.
3. Gufusjóðið grænmeti.
Meðlæti sér: byggotto.</t>
  </si>
  <si>
    <t>Bakið þorsk með kryddjurtahjúp 180°C í 12-15 mín. Lagið sósu og gufusjóðið grænmeti. Meðlæti sér: byggotto.</t>
  </si>
  <si>
    <t>1.224 kr/kg</t>
  </si>
  <si>
    <t>Grillaður kjúklingur með chimichurri</t>
  </si>
  <si>
    <t>Úrbeinuð og skinnlaus kjúklingalæri 80%, vatn 19%, salt, sykur, þráavarnarefni (E331, E301), sýrustillir (E262). | Sólblómaolía | Hvítlaukur | Þurrkuð steinselja (Petroselinum sativum Hoffm) | Oregano 100% (Origanum vulgare L.). | Þurrkað vín, edik | Sítrónusafi, rotvarnarefni (E224) | Chilipipar 100% (Capsicum annuum). | Reykt paprika 100% (Capsicum annuum), reykþurrkuð. | Salt (salt, kekkjavarnarefni E535, lyftiefni E500). | Svartur pipar 100% (Piper nigrum), hitaþurrkað.</t>
  </si>
  <si>
    <t>Kennaramatseðill | GK-100KG | Án meðlætis – kartöflubátar sér | Chimichurri heimalöguð</t>
  </si>
  <si>
    <t>1. Kryddið kjúklingalæri og grillið/ofnsteikið 200°C í 25-30 mín, kjarnhiti 75°C.
2. Lagið chimichurri: saxið steinselju, hvítlauk og oregano, blandið við olíu, edik, sítrónusafa og krydd.
Meðlæti sér: kartöflubátar og ferskt salat.</t>
  </si>
  <si>
    <t>Grillið kjúkling 200°C í 25-30 mín (kjarnhiti 75°C). Lagið chimichurri. Meðlæti sér: kartöflubátar.</t>
  </si>
  <si>
    <t>2.277 kr/kg</t>
  </si>
  <si>
    <t>Nautapottréttur að hætti Provence</t>
  </si>
  <si>
    <t>VANTAR – innihaldslýsing af umbúðum | Tómatar 100%. | Gulrætur | Laukur | Blaðlaukur | **Sellerí** | Hvítlaukur | Tómatar | Grænmetiskraftur (vatn, laukur, gulrótþykkni, tómatur, **sellerí**rót, jurtaextrakt), bragðefni, glúkósasíróp, gerþykkni, salt, litarefni (karamellusykur), repjuolía, maltódextrín, sykur. | Þurrkað rósmarín (Rosmarinus officinalis) | Oregano 100% (Origanum vulgare L.). | Lárviðarlauf 100% (Laurus nobilis). | Svartur pipar 100% (Piper nigrum), hitaþurrkað. | Salt (salt, kekkjavarnarefni E535, lyftiefni E500). | Repjuolía | Vatn</t>
  </si>
  <si>
    <t>VANTAR – staðfesta ofnæmisvalda, Sellerí</t>
  </si>
  <si>
    <t>Kennaramatseðill | NP-100KG | Án meðlætis – kartöflumús sér</t>
  </si>
  <si>
    <t>1. Brúnið nautakjöt í olíu.
2. Bætið grænmeti, tómötum, krafti, kryddjurtum og vatni við.
3. Hægeldið í ofni 160°C í 2-3 klst þar til kjötið er meyrt.
Meðlæti sér: kartöflumús og ferskt salat.</t>
  </si>
  <si>
    <t>Brúnið kjöt. Hægeldið pottrétt 160°C í 2-3 klst. Meðlæti sér: kartöflumús.</t>
  </si>
  <si>
    <t>1.314 kr/kg</t>
  </si>
  <si>
    <t>Plokkfiskur „kennaraútgáfa“</t>
  </si>
  <si>
    <t>Ýsa, salt. | Kartöflur | Laukur | **Mjólk**, laktasaensím, D-vítamín. Síuð, fitusprengd og gerilsneydd. | **Rjómi**, salt. | Maíssterkja. | Salt (salt, kekkjavarnarefni E535, lyftiefni E500). | Svartur pipar 100% (Piper nigrum), hitaþurrkað. | Vatn</t>
  </si>
  <si>
    <t>Fiskur, Mjólk</t>
  </si>
  <si>
    <t>Kennaramatseðill | PL-100KG | Fiskur | Án meðlætis – rúgbrauð með smjöri sér | Kartöflur eru hluti af réttinum</t>
  </si>
  <si>
    <t>1. Sjóðið ýsu og kartöflur, geymið soð.
2. Mýkið lauk í smjöri, bætið mjólk og soði við og þykkið með maizena.
3. Blandið fiski og kartöflum saman við og hitið í gegn.
Meðlæti sér: rúgbrauð með smjöri og ferskt salat.</t>
  </si>
  <si>
    <t>Sjóðið ýsu og kartöflur. Lagið mjólkursósu, blandið saman. Meðlæti sér: rúgbrauð með smjöri.</t>
  </si>
  <si>
    <t>1.101 kr/kg</t>
  </si>
  <si>
    <t>Byggotto (úr byggsalati) – meðlæti</t>
  </si>
  <si>
    <t>**Bygg**, vatn, krydd (hvítur pipar, salt), sítrónusafi, olífu olia. | Linsupróteinblanda (vatn, 2,5% linsuprótein), repjuolía, kókosfita, sykur, umbreytt kartöflusterkja, ýruefni (pólýsorbat 60), þykkingarefni (metýlsellulósi, xantangúmmí), sýrustillir (trínatríumsítrat), náttúruleg bragðefni, salt, litarefni (betakarótín). | Salt (salt, kekkjavarnarefni E535, lyftiefni E500). | Vatn</t>
  </si>
  <si>
    <t>Kennaramatseðill | Meðlæti | BYGG-100KG</t>
  </si>
  <si>
    <t>Hitið byggsalat með rjóma og smjöri í potti þar til rétturinn er rjómakenndur – byggotto.</t>
  </si>
  <si>
    <t>Hitið byggsalat með rjóma og smjöri – byggotto.</t>
  </si>
  <si>
    <t>538 kr/kg</t>
  </si>
  <si>
    <t>Ýsa í Tandoori með hrísgrjónum og rjómalagaðri hvítlaukssósu</t>
  </si>
  <si>
    <t>Ýsa | Vatn, repjuolía, krydd (pipar, engifer, kóríander, kúmen, chili), salt, sítrónusafi, sykur, rauðrófuduft, náttúruleg bragðefni, þykkingarefni (xantangúmmí E415), þurrkaður hvítlaukur, rotvarnarefni (kalíumsorbat E202) | **Mjólk**, jógúrtgerlar. | Hvítlaukur | Salt (salt, kekkjavarnarefni E535, lyftiefni E500). | Repjuolía</t>
  </si>
  <si>
    <t>Matarstund | Mjólk (jógúrt), fiskur | Meðlæti sér: hrísgrjón og hvítlaukssósa</t>
  </si>
  <si>
    <t>1. Blandið jógúrt, tandoori, hvítlauk og sítrónusafa; marinerið ýsu í 2-12 klst í kæli.
2. Raðið á plötur og bakið 180°C í 15-20 mín, kjarnhiti 75°C.
Meðlæti sér: hrísgrjón og rjómalöguð hvítlaukssósa.</t>
  </si>
  <si>
    <t>Marinerið ýsu í tandoori-jógúrt, bakið 180°C í 15-20 mín. Meðlæti sér: hrísgrjón og hvítlaukssósa.</t>
  </si>
  <si>
    <t>1.886 kr/kg</t>
  </si>
  <si>
    <t>Ýsa í mildri hvítlauksmarineringu með kartöflum og rjómasósu</t>
  </si>
  <si>
    <t>Ýsa | Hvítlaukur | Hreinsuð ólífuhratolía, extra jómfrúr ólífuolía | Sítrónusafi, rotvarnarefni (E224) | Þurrkuð steinselja (Petroselinum sativum Hoffm) | Salt (salt, kekkjavarnarefni E535, lyftiefni E500). | Svartur pipar 100% (Piper nigrum), hitaþurrkað.</t>
  </si>
  <si>
    <t>Fiskur, Súlfít</t>
  </si>
  <si>
    <t>Matarstund | Fiskur | Meðlæti sér: kartöflur og rjómasósa</t>
  </si>
  <si>
    <t>1. Blandið hvítlauk, olíu, sítrónusafa og kryddi; marinerið ýsu í 30-60 mín.
2. Bakið 180°C í 15-18 mín, kjarnhiti 75°C.
Meðlæti sér: kartöflur og rjómasósa.</t>
  </si>
  <si>
    <t>Marinerið ýsu í hvítlauksolíu, bakið 180°C í 15-18 mín. Meðlæti sér: kartöflur og rjómasósa.</t>
  </si>
  <si>
    <t>2.012 kr/kg</t>
  </si>
  <si>
    <t>Ýsa í kryddmarineringu með grænmeti og hvítlaukssósu</t>
  </si>
  <si>
    <t>Ýsa | Þurrkuð og möluð paprika (Capsicum annuum) | Kúmenfræ 100% (Cuminum cyminum) | Hvítlaukur | Hreinsuð ólífuhratolía, extra jómfrúr ólífuolía | Sítrónusafi, rotvarnarefni (E224) | Salt (salt, kekkjavarnarefni E535, lyftiefni E500). | Svartur pipar 100% (Piper nigrum), hitaþurrkað.</t>
  </si>
  <si>
    <t>Matarstund | Fiskur | Meðlæti sér: grænmeti og hvítlaukssósa</t>
  </si>
  <si>
    <t>1. Blandið papriku, cumin, hvítlauk, olíu og sítrónusafa; marinerið ýsu í 30-60 mín.
2. Bakið 180°C í 15-18 mín, kjarnhiti 75°C.
Meðlæti sér: grænmeti og hvítlaukssósa.</t>
  </si>
  <si>
    <t>Marinerið ýsu í kryddolíu, bakið 180°C í 15-18 mín. Meðlæti sér: grænmeti og hvítlaukssósa.</t>
  </si>
  <si>
    <t>2.020 kr/kg</t>
  </si>
  <si>
    <t>Paprikukrydduð ýsa með kartöflum og rjómasósu</t>
  </si>
  <si>
    <t>Ýsa | Þurrkuð og möluð paprika (Capsicum annuum) | Hvítlaukur | Hreinsuð ólífuhratolía, extra jómfrúr ólífuolía | Salt (salt, kekkjavarnarefni E535, lyftiefni E500). | Svartur pipar 100% (Piper nigrum), hitaþurrkað. | Sítrónusafi, rotvarnarefni (E224)</t>
  </si>
  <si>
    <t>1. Blandið paprikuduft, hvítlauk, olíu og sítrónu; veltið ýsu upp úr blöndunni.
2. Bakið 180°C í 15-18 mín, kjarnhiti 75°C.
Meðlæti sér: kartöflur og rjómasósa.</t>
  </si>
  <si>
    <t>Bakið paprikukryddaða ýsu 180°C í 15-18 mín. Meðlæti sér: kartöflur og rjómasósa.</t>
  </si>
  <si>
    <t>2.015 kr/kg</t>
  </si>
  <si>
    <t>Ýsa | Kartöflur | Laukur | Maíssterkja. | **Mjólk**, laktasaensím, D-vítamín. Síuð, fitusprengd og gerilsneydd. | Þorskur | Salt (salt, kekkjavarnarefni E535, lyftiefni E500). | Svartur pipar 100% (Piper nigrum), hitaþurrkað.</t>
  </si>
  <si>
    <t>Matarstund | Glúten, mjólk, fiskur | Meðlæti sér: rúgbrauð með smjöri</t>
  </si>
  <si>
    <t>1. Sjóðið ýsu og kartöflur, geymið soð.
2. Mýkið lauk í smjöri; bætið mjólk, rjóma og soði við og þykkið.
3. Blandið fiski og kartöflum saman við og hitið í gegn.
Meðlæti sér: rúgbrauð með smjöri.</t>
  </si>
  <si>
    <t>Sjóðið fisk og kartöflur, lagið mjólkursósu og blandið saman. Meðlæti sér: rúgbrauð með smjöri.</t>
  </si>
  <si>
    <t>Fiski taco með grænmeti, salsa, osti og sýrðum rjóma</t>
  </si>
  <si>
    <t>Ýsa | Maís mjöl (74%), sólblómaolía, salt. | Hvítkál | Rjómi (**mjólk**) | Lime | Salt, chilipipar, kúmen, hvítlaukur, svartur pipar, cayennepipar, laukur, engifer, sykur, sýrustillir (sítrónusýra), kekkjavarnarefni (E552), repjuolía, kryddþykkni. | Salt (salt, kekkjavarnarefni E535, lyftiefni E500). | Kóriander</t>
  </si>
  <si>
    <t>Matarstund | Glúten (tortilla), mjólk, fiskur | Salsa, ostur og sýrður rjómi borin fram sér</t>
  </si>
  <si>
    <t>1. Kryddið ýsu með tacokryddi og bakið 180°C í 12-15 mín; brjótið í bita.
2. Hitið tortillur.
3. Setjið saman með hvítkáli, lime, kóríander og rjóma.
Meðlæti sér: salsa, ostur og sýrður rjómi.</t>
  </si>
  <si>
    <t>Bakið tacokryddaða ýsu, berið fram í tortillum með hvítkáli. Meðlæti sér: salsa, ostur og sýrður rjómi.</t>
  </si>
  <si>
    <t>1.398 kr/kg</t>
  </si>
  <si>
    <t>Ofnbökuð langa í hvítlauk og steinselju með kartöflum</t>
  </si>
  <si>
    <t>Hvítlaukur | **Rjómi**, salt. | Sítrónusafi, rotvarnarefni (E224) | Þurrkuð steinselja (Petroselinum sativum Hoffm) | Salt (salt, kekkjavarnarefni E535, lyftiefni E500). | Svartur pipar 100% (Piper nigrum), hitaþurrkað.</t>
  </si>
  <si>
    <t>Mjólk, Súlfít</t>
  </si>
  <si>
    <t>Matarstund | Mjólk (smjör), fiskur | Meðlæti sér: kartöflur</t>
  </si>
  <si>
    <t>1. Bræðið smjör með hvítlauk og steinselju.
2. Penslið löngu, raðið á plötur og bakið 180°C í 18-22 mín, kjarnhiti 75°C.
Meðlæti sér: kartöflur.</t>
  </si>
  <si>
    <t>Bakið löngu með hvítlaukssmjöri 180°C í 18-22 mín. Meðlæti sér: kartöflur.</t>
  </si>
  <si>
    <t>1.893 kr/kg</t>
  </si>
  <si>
    <t>Nautapottréttur</t>
  </si>
  <si>
    <t>Nautakjöt 100% (rectangular cut, standard trim, cap on). | VANTAR – innihaldslýsing af umbúðum | Maukaðir tómatar 38%, kúrbítur 20%, eggaldin 20%, laukur 10%, rauð paprika 6%, græn paprika 6%. | Gulrætur (Dökkappelsínugular gulrætur 60%, gular gulrætur 40%.) | Laukur (90%), repjuolía (10%). | Tómatar | Grænmetiskraftur (vatn, laukur, gulrótþykkni, tómatur, **sellerí**rót, jurtaextrakt), bragðefni, glúkósasíróp, gerþykkni, salt, litarefni (karamellusykur), repjuolía, maltódextrín, sykur. | Vatn | Vatn, **sinnep**sfræ, edik, salt, rotvarnarefni (**súlfít**) | Maíssterkja. | Salt (salt, kekkjavarnarefni E535, lyftiefni E500). | Reykt paprika 100% (Capsicum annuum), reykþurrkuð. | Vatn, grænmeti (laukur, hvítlaukur, gulrætur, tómatar, kryddjurtir og krydd), bragðefni, gerþykkni, hoisin-sósa (sykur, rautt misó **soja**baunir, hrísgrjón, salt, vatn, ger, tamari-sojasósa vatn, **soja**baunir, salt, alkóhól, tómatpúrra, vatn, hrísgrjónaedik, stjörnuanís, lakkrís, hvítlauksmauk, chiliduft), salt, sykur, engifermauk, þurrkað glúkósasíróp, maltódextrín, möluð krydd (engifer, chili, kóríander, túrmerik, svartur pipar), repjuolía. | Svartur pipar 100% (Piper nigrum), hitaþurrkað. | Hvítlauksduft 100% | Þurrkað rósmarín (Rosmarinus officinalis)</t>
  </si>
  <si>
    <t>VANTAR – staðfesta ofnæmisvalda, Sellerí, Sinnep, súlfít, Soja</t>
  </si>
  <si>
    <t>Matarstund | FH-NAUTA-100KG-01 | 100 kg uppskrift sköluð úr FH-NAUTA-300-01. Inniheldur sinnep; mögulega sellerí eftir krafti og grænmetisblöndu</t>
  </si>
  <si>
    <t>1. Brúnið nautakjöt í skömmtum.
2. Bætið grænmeti, tómatpuré, gravy mix, sinnepi og vatni við.
3. Malla í potti eða ofni 160°C í 60-90 mín þar til kjötið er meyrt; þykkið með maizena.</t>
  </si>
  <si>
    <t>Brúnið kjöt, malla með grænmeti 160°C í 60-90 mín þar til meyrt.</t>
  </si>
  <si>
    <t>926 kr/kg</t>
  </si>
  <si>
    <t>Bolognese hakkréttur</t>
  </si>
  <si>
    <t>Nautgripakjöt 100 %. | VANTAR – innihaldslýsing af umbúðum | Maukaðir tómatar 38%, kúrbítur 20%, eggaldin 20%, laukur 10%, rauð paprika 6%, græn paprika 6%. | Sellerírót (33%), gulrætur (32%), blaðlaukur (15%), **sellerí** (10%), laukur (10%) | Tómatar 100%. | Tómatar | Grænmetiskraftur (vatn, laukur, gulrótþykkni, tómatur, **sellerí**rót, jurtaextrakt), bragðefni, glúkósasíróp, gerþykkni, salt, litarefni (karamellusykur), repjuolía, maltódextrín, sykur. | Hvítlaukur 95%, repjuolía 4%, mjólkursýra (E270) 1%. | Sólblómaolía | Salt (salt, kekkjavarnarefni E535, lyftiefni E500). | Svartur pipar 100% (Piper nigrum), hitaþurrkað. | Múskat 100% (Myristica fragrans), hitaþurrkað. | Lárviðarlauf 100% (Laurus nobilis). | Oregano 100% (Origanum vulgare L.). | Maukaðir tómatar 42,5%, basil 35%, hálfþurrkaðir tómatateningar 15%, oregano 5%, sólblómaolía 2,5%. | Vatn</t>
  </si>
  <si>
    <t>VANTAR – staðfesta ofnæmisvalda, Sellerí, Súlfít</t>
  </si>
  <si>
    <t>Matarstund | FH-BOL-100KG-01 | 100 kg uppskrift sköluð úr FH-BOL-600-01. Inniheldur SELLERÍ. Mjólk aðeins ef klassísk uppskrift með mjólk er notuð | Meðlæti sér: pasta</t>
  </si>
  <si>
    <t>1. Brúnið hakk og nautakjöt í olíu.
2. Bætið grænmeti, tómötum, tómatpuré og krafti við.
3. Malla við vægan hita í 45-60 mín; smakkið til.
Meðlæti sér: pasta.</t>
  </si>
  <si>
    <t>Brúnið kjöt, malla bolognese 45-60 mín. Meðlæti sér: pasta.</t>
  </si>
  <si>
    <t>1.214 kr/kg</t>
  </si>
  <si>
    <t>Lasagne með hvítlauksbrauði og fersku hrásalati</t>
  </si>
  <si>
    <t>Nautgripakjöt 100 %. | Tómatar 100%. | **Mjólk**, laktasaensím, D-vítamín. Síuð, fitusprengd og gerilsneydd. | **Hveiti**, maltað **hveiti**, mjölmeðhöndlunarefni (E 300) | **Rjómi**, salt. | Gerilsneydd **mjólk**, pálmaolía, kekkjavarnarefni (kartöflumjöl), salt, **mjólkursýrugerlar**, ostahleypir (örveruleg). | Laukur | Salt (salt, kekkjavarnarefni E535, lyftiefni E500).</t>
  </si>
  <si>
    <t>Mjólk, Glúten (hveiti)</t>
  </si>
  <si>
    <t>Matarstund | Glúten, mjólk | Meðlæti sér: hvítlauksbrauð og hrásalat</t>
  </si>
  <si>
    <t>1. Lagið kjötsósu: brúnið hakk, bætið tómötum og lauk við, malla 30 mín.
2. Lagið hvíta sósu úr smjöri, hveiti og mjólk.
3. Raðið í lög með lasagneplötum og osti.
4. Bakið 180°C í 40-50 mín; hvílið 15 mín fyrir skurð.
Meðlæti sér: hvítlauksbrauð og hrásalat.</t>
  </si>
  <si>
    <t>Raðið lasagne í lög og bakið 180°C í 40-50 mín. Meðlæti sér: hvítlauksbrauð og hrásalat.</t>
  </si>
  <si>
    <t>1.053 kr/kg</t>
  </si>
  <si>
    <t>Mexíkó lasagne / lasagna með nachos og ostasósu</t>
  </si>
  <si>
    <t>Nautgripakjöt 100 %. | Tómatar 100%. | Salt, chilipipar, kúmen, hvítlaukur, svartur pipar, cayennepipar, laukur, engifer, sykur, sýrustillir (sítrónusýra), kekkjavarnarefni (E552), repjuolía, kryddþykkni. | Gerilsneydd **mjólk**, pálmaolía, kekkjavarnarefni (kartöflumjöl), salt, **mjólkursýrugerlar**, ostahleypir (örveruleg). | **Undanrenna** og **rjómi**, sýrður með mjólkursýrugerlum, gelatín, ostahleypir. | Maís (Zea mays) | Salt (salt, kekkjavarnarefni E535, lyftiefni E500).</t>
  </si>
  <si>
    <t>Mjólk, Engir</t>
  </si>
  <si>
    <t>Matarstund | Glúten, mjólk | Meðlæti sér: nachos</t>
  </si>
  <si>
    <t>1. Brúnið hakk með tacokryddi; bætið tómötum og maís við, malla 20-30 mín.
2. Raðið í lög með lasagneplötum, osti og sýrðum rjóma.
3. Bakið 180°C í 40-50 mín; hvílið fyrir skurð.
Meðlæti sér: nachos.</t>
  </si>
  <si>
    <t>Raðið mexíkó-lasagne í lög og bakið 180°C í 40-50 mín. Meðlæti sér: nachos.</t>
  </si>
  <si>
    <t>1.306 kr/kg</t>
  </si>
  <si>
    <t>Chili con carne með hrísgrjónum, nachos og sýrðum rjóma</t>
  </si>
  <si>
    <t>Kinda- og nautgripakjöt (75% uppruni Ísland), grænmeti 25% (kartöflur, brokkólí, laukur, gulrætur,) kartöflusterkja, salt, krydd (pipar, oregano, basil, paprika) | Tómatar 100%. | Salt, chilipipar, kúmen, hvítlaukur, svartur pipar, cayennepipar, laukur, engifer, sykur, sýrustillir (sítrónusýra), kekkjavarnarefni (E552), repjuolía, kryddþykkni. | Laukur | Hvítlaukur | Tómatar | Maís (Zea mays)</t>
  </si>
  <si>
    <t>Matarstund | Mjólk (sýrður rjómi) | Meðlæti sér: hrísgrjón, nachos og sýrður rjómi</t>
  </si>
  <si>
    <t>1. Brúnið hakk; mýkið lauk og hvítlauk.
2. Bætið tómötum, baunum, maís og tacokryddi við.
3. Malla við vægan hita í 30-45 mín.
Meðlæti sér: hrísgrjón, nachos og sýrður rjómi.</t>
  </si>
  <si>
    <t>Brúnið hakk, malla chili con carne 30-45 mín. Meðlæti sér: hrísgrjón, nachos og sýrður rjómi.</t>
  </si>
  <si>
    <t>1.143 kr/kg</t>
  </si>
  <si>
    <t>Nautavefjur með hrísgrjónum, salsa og nachos</t>
  </si>
  <si>
    <t>VANTAR – innihaldslýsing af umbúðum | VANTAR – innihaldslýsing af umbúðum | Laukur | Fersk paprika | Hvítlaukur | Salt, chilipipar, kúmen, hvítlaukur, svartur pipar, cayennepipar, laukur, engifer, sykur, sýrustillir (sítrónusýra), kekkjavarnarefni (E552), repjuolía, kryddþykkni. | Salt (salt, kekkjavarnarefni E535, lyftiefni E500). | Repjuolía</t>
  </si>
  <si>
    <t>VANTAR – staðfesta ofnæmisvalda, VANTAR – staðfesta ofnæmisvalda (líklega glúten/hveiti), Engir</t>
  </si>
  <si>
    <t>Matarstund | Glúten (tortilla) | Meðlæti sér: hrísgrjón, salsa og nachos</t>
  </si>
  <si>
    <t>1. Steikið nautaræmur í olíu með tacokryddi.
2. Bætið lauk, papriku og hvítlauk við og steikið áfram.
3. Hitið tortillur og vefjið með fyllingunni.
Meðlæti sér: hrísgrjón, salsa og nachos.</t>
  </si>
  <si>
    <t>Steikið nautaræmur með grænmeti, vefjið í tortillur. Meðlæti sér: hrísgrjón, salsa og nachos.</t>
  </si>
  <si>
    <t>1.875 kr/kg</t>
  </si>
  <si>
    <t>Mexíkó grýta: Nautahakk, maís, hrísgrjón og blandað grænmeti</t>
  </si>
  <si>
    <t>Nautgripakjöt 100 %. | Salt, chilipipar, kúmen, hvítlaukur, svartur pipar, cayennepipar, laukur, engifer, sykur, sýrustillir (sítrónusýra), kekkjavarnarefni (E552), repjuolía, kryddþykkni. | Fersk paprika | Laukur | Tómatar 100%. | Maís (Zea mays) | Salt (salt, kekkjavarnarefni E535, lyftiefni E500). | VANTAR – innihaldslýsing af umbúðum | Hvítlaukur | **Rjómi**, salt. | Þurrkað rósmarín (Rosmarinus officinalis) | Salt (salt, kekkjavarnarefni E535, lyftiefni E500). | Svartur pipar 100% (Piper nigrum), hitaþurrkað.</t>
  </si>
  <si>
    <t>Engir, VANTAR – staðfesta ofnæmisvalda, Mjólk</t>
  </si>
  <si>
    <t>Matarstund | Meðlæti sér: hrísgrjón</t>
  </si>
  <si>
    <t>1. Brúnið hakk; mýkið lauk og papriku.
2. Bætið tómatsósu, maís og tacokryddi við.
3. Malla í 20-30 mín.
Meðlæti sér: hrísgrjón.</t>
  </si>
  <si>
    <t>Brúnið hakk, malla mexíkógrýtu 20-30 mín. Meðlæti sér: hrísgrjón.</t>
  </si>
  <si>
    <t>2.200 kr/kg</t>
  </si>
  <si>
    <t>Hvítlaukur | **Rjómi**, salt. | Þurrkað rósmarín (Rosmarinus officinalis) | Salt (salt, kekkjavarnarefni E535, lyftiefni E500). | Svartur pipar 100% (Piper nigrum), hitaþurrkað.</t>
  </si>
  <si>
    <t>Matarstund | Mjólk (smjör) | Meðlæti sér: kartöflur og brún sósa</t>
  </si>
  <si>
    <t>1. Kryddið buff með salti, pipar og rósmarín.
2. Brúnið á pönnu/grilli; klárið í ofni 160°C að kjarnhita 60-65°C.
3. Hvílið kjötið 10 mín; penslið með hvítlaukssmjöri.
Meðlæti sér: kartöflur og brún sósa.</t>
  </si>
  <si>
    <t>Brúnið nautabuff og klárið í ofni að kjarnhita 60-65°C. Meðlæti sér: kartöflur og brún sósa.</t>
  </si>
  <si>
    <t>Tacoskálar með nautahakki, salsa og osti</t>
  </si>
  <si>
    <t>Nautgripakjöt 100 %. | Kinda- og nautgripakjöt 50% (uppruni Ísland), grænmeti 41% (kartöflur, brokkólí, laukur, gulrætur), kartöflusterkja, salt, krydd (pipar, oregano, basil, paprika) | Vatn, umbreytt sterkja, hrísgrjónamjöl, maltódextrín, sykur, bragðefni, salt, gerþykkni, ristaður laukur, sólblómaolía, litarefni (E150c), salvía. | Maís mjöl (74%), sólblómaolía, salt. | Salt, chilipipar, kúmen, hvítlaukur, svartur pipar, cayennepipar, laukur, engifer, sykur, sýrustillir (sítrónusýra), kekkjavarnarefni (E552), repjuolía, kryddþykkni. | Gerilsneydd **mjólk**, pálmaolía, kekkjavarnarefni (kartöflumjöl), salt, **mjólkursýrugerlar**, ostahleypir (örveruleg). | Tómatar (81%) (hakkaðir tómatar, tómatpúrra), laukur (8%), grænt chili, salt, maíssterkja, krydd og kryddjurtir (chilipipar, hvítlaukur, kúmen, cayennepipar, kóríander, oregano), jalapeño (0,6%), paprika, vínedik, límónusafi. | Hvítkál (64%), gulrætur (13%), ananas, gúrka (8%), appelsínusósa (sykur, vatn, sítrónusýra E330, bragðefni, bindiefni E440, rotvarnarefni E202, E211) | **Undanrenna** og **rjómi**, sýrður með mjólkursýrugerlum, gelatín, ostahleypir. | Ferskir tómatar</t>
  </si>
  <si>
    <t>Matarstund | Mjólk (ostur, sýrður rjómi)</t>
  </si>
  <si>
    <t>1. Brúnið hakk með tacokryddi; malla með smá vatni í 15-20 mín.
2. Hitið tacoskálar skv. pakka.
3. Setjið saman með salsa, osti, salati, tómötum og sýrðum rjóma.</t>
  </si>
  <si>
    <t>Brúnið tacohakk og berið fram í tacoskálum með salsa og osti.</t>
  </si>
  <si>
    <t>1.130 kr/kg</t>
  </si>
  <si>
    <t xml:space="preserve">Kjúklingur í ítalskri tómatsósu </t>
  </si>
  <si>
    <t>Úrbeinuð, skinnlaus kjúklingalæri | Vatn, pálmafita, tómatduft (20,5%), umbreytt maíssterkja, sykur, salt, bragðefni, maíssterkja, repjuolía, laukduft, þurrkað glúkósasíróp, þykkingarefni (xantangúmmí E415), sýra (eplasýra, mjólkursýra), hvítur pipar. | Tómatar 100%. | Hvítlaukur | 100% Basilika (Ocimum Basilicum) | Salt (salt, kekkjavarnarefni E535, lyftiefni E500).</t>
  </si>
  <si>
    <t>Matarstund | Glúten, mjólk | Meðlæti sér: pasta og hvítlauksbrauð</t>
  </si>
  <si>
    <t>1. Steikið kjúklingabita í olíu, kjarnhiti 75°C.
2. Bætið rjóma, þurrkuðum tómötum, hvítlauk og basilíku við; malla 10-15 mín.
3. Hrærið parmesan saman við í lokin.
Meðlæti sér: pasta og hvítlauksbrauð.</t>
  </si>
  <si>
    <t>Steikið kjúkling, malla í rjómasósu með parmesan. Meðlæti sér: pasta og hvítlauksbrauð.</t>
  </si>
  <si>
    <t>Kjúklingur í ítalskri tómatsósu</t>
  </si>
  <si>
    <t>1.317 kr/kg</t>
  </si>
  <si>
    <t>Kjúklingur BBQ með sætum kartöflum og kokteilsósu</t>
  </si>
  <si>
    <t>Úrbeinuð skinnlaus kjúklingalæri (83%), vatn, salt, jurtaolia (repju og palma olia), sykur, mango chutney, ávaxtaþykkni, sýrustillir (E500), krydd reykbragðefni, rotvarnarefni (E262), þráavarnarefni (E320) | Tómatmauk, vínedik, sykur, vatn, salt, umbreytt sterkja, melassi, reykbragðefni, krydd, kryddþykkni, jurtaþykkni (inniheldur **sellerí**), bragðefni, þykkingarefni (xantangúmmí) | Hvítlaukur | Þurrkuð og möluð paprika (Capsicum annuum) | Sykur, sykurreyrssíróp. | Salt (salt, kekkjavarnarefni E535, lyftiefni E500). | Svartur pipar 100% (Piper nigrum), hitaþurrkað.</t>
  </si>
  <si>
    <t>Sellerí, Engir</t>
  </si>
  <si>
    <t>Matarstund | Meðlæti sér: sætar kartöflur og kokteilsósa</t>
  </si>
  <si>
    <t>1. Veltið kjúklingi upp úr BBQ-sósu, hvítlauk, papriku og púðursykri.
2. Bakið 180°C í 25-35 mín, kjarnhiti 75°C; penslið með sósu undir lok eldunar.
Meðlæti sér: sætar kartöflur og kokteilsósa.</t>
  </si>
  <si>
    <t>Bakið BBQ-kjúkling 180°C í 25-35 mín (75°C). Meðlæti sér: sætar kartöflur og kokteilsósa.</t>
  </si>
  <si>
    <t>2.180 kr/kg</t>
  </si>
  <si>
    <t>Núðlur með kjúkling, blönduðu grænmeti og sweet chili sósu</t>
  </si>
  <si>
    <t>Úrbeinuð skinnlaus kjúklingalæri (83%), vatn, salt, jurtaolia (repju og palma olia), sykur, mango chutney, ávaxtaþykkni, sýrustillir (E500), krydd reykbragðefni, rotvarnarefni (E262), þráavarnarefni (E320) | Vatn, sojabaunir, hveiti, salt, natríumbensóat (rotvarnarefni). | Hvítkál, bambussprotar, svartir sveppir, laukur, græn paprika, rauð paprika, ertubelgir | Hvítlaukur | Engifer | Salt (salt, kekkjavarnarefni E535, lyftiefni E500).</t>
  </si>
  <si>
    <t>Matarstund | Glúten (núðlur), soja | Meðlæti sér: núðlur og sweet chili sósa</t>
  </si>
  <si>
    <t>1. Steikið kjúklingabita í olíu, kjarnhiti 75°C.
2. Steikið grænmeti á wok/pönnu með hvítlauk og engifer.
3. Blandið saman með sojasósu og sesamolíu.
Meðlæti sér: núðlur og sweet chili sósa.</t>
  </si>
  <si>
    <t>Steikið kjúkling og wok-grænmeti með sojasósu. Meðlæti sér: núðlur og sweet chili sósa.</t>
  </si>
  <si>
    <t>1.812 kr/kg</t>
  </si>
  <si>
    <t>Quesadilla með kalkún og mozzarella osti</t>
  </si>
  <si>
    <t>VANTAR – innihaldslýsing af umbúðum | Gerilsneydd **mjólk**, pálmaolía, kekkjavarnarefni (kartöflumjöl), salt, **mjólkursýrugerlar**, ostahleypir (örveruleg). | Fersk paprika | Salt, chilipipar, kúmen, hvítlaukur, svartur pipar, cayennepipar, laukur, engifer, sykur, sýrustillir (sítrónusýra), kekkjavarnarefni (E552), repjuolía, kryddþykkni. | Laukur | Tómatar (81%) (hakkaðir tómatar, tómatpúrra), laukur (8%), grænt chili, salt, maíssterkja, krydd og kryddjurtir (chilipipar, hvítlaukur, kúmen, cayennepipar, kóríander, oregano), jalapeño (0,6%), paprika, vínedik, límónusafi. | Salt (salt, kekkjavarnarefni E535, lyftiefni E500).</t>
  </si>
  <si>
    <t>VANTAR – staðfesta ofnæmisvalda (líklega glúten/hveiti), Mjólk, Engir</t>
  </si>
  <si>
    <t>Matarstund | Glúten (tortilla), mjólk (ostur)</t>
  </si>
  <si>
    <t>1. Steikið kalkúnaræmur með tacokryddi, lauk og papriku.
2. Fyllið tortillur með kalkún, osti og salsa; leggið saman.
3. Bakið/grillið 200°C í 8-10 mín þar til osturinn bráðnar; skerið í báta.</t>
  </si>
  <si>
    <t>Fyllið tortillur með kalkún og osti, bakið 200°C í 8-10 mín.</t>
  </si>
  <si>
    <t>1.645 kr/kg</t>
  </si>
  <si>
    <t>Chili sin carne með hrísgrjónum, nachos og vegan sýrðum rjóma</t>
  </si>
  <si>
    <t>Hrísgrjón 100% | Tómatar 100%. | Laukur | Fersk paprika | Chilipipar 100% (Capsicum annuum). | Maís mjöl (78%), sólblómaolía, salt.</t>
  </si>
  <si>
    <t>NÝ UPPSKRIFT – ÁÆTLUÐ, þarf yfirlestur matreiðslumeistara | Grunnur 100 kg | Vegan</t>
  </si>
  <si>
    <t>1. Steikið lauk og papriku, bætið við chiliduft.
2. Bætið við baunum og maukuðum tómötum; sjóðið 25-30 mín.
3. Sjóðið hrísgrjón skv. leiðbeiningum.
4. Berið fram yfir hrísgrjónum með nachos og vegan sýrðum rjóma.</t>
  </si>
  <si>
    <t>Chili sin carne soðið 25-30 mín. Hrísgrjón soðin skv. pakka. Nachos og vegan sýrður rjómi sér.</t>
  </si>
  <si>
    <t>398 kr/kg</t>
  </si>
  <si>
    <t>Vegan sýrður rjómi</t>
  </si>
  <si>
    <t>VANTAR – staðfesta ofnæmisvalda (getur innihaldið soja)</t>
  </si>
  <si>
    <t>Vegan Mexico grýta með hrísgrjónum og blönduðu grænmeti</t>
  </si>
  <si>
    <t>Sellerírót (33%), gulrætur (32%), blaðlaukur (15%), **sellerí** (10%), laukur (10%) | Salt, chilipipar, kúmen, hvítlaukur, svartur pipar, cayennepipar, laukur, engifer, sykur, sýrustillir (sítrónusýra), kekkjavarnarefni (E552), repjuolía, kryddþykkni. | Tómatar 100%. | Maís (Zea mays) | Laukur | Hvítlaukur</t>
  </si>
  <si>
    <t>Matarstund | Vegan | Meðlæti sér: hrísgrjón</t>
  </si>
  <si>
    <t>1. Mýkið lauk og hvítlauk í olíu.
2. Bætið grænmeti, baunum, tómatsósu, maís og tacokryddi við.
3. Malla í 20-30 mín.
Meðlæti sér: hrísgrjón.</t>
  </si>
  <si>
    <t>Malla vegan mexíkógrýtu 20-30 mín. Meðlæti sér: hrísgrjón.</t>
  </si>
  <si>
    <t>441 kr/kg</t>
  </si>
  <si>
    <t>Falafel bollur með kartöflum og vegan aioli</t>
  </si>
  <si>
    <t>Laukur | Hvítlaukur | Kóriander | Kúmenfræ 100% (Cuminum cyminum) | Þurrkuð steinselja (Petroselinum sativum Hoffm) | Salt (salt, kekkjavarnarefni E535, lyftiefni E500). | Repjuolía</t>
  </si>
  <si>
    <t>Matarstund | Vegan | Meðlæti sér: kartöflur og vegan aioli</t>
  </si>
  <si>
    <t>1. Leggið þurrkaðar baunir í bleyti í 12-24 klst; sigtið.
2. Hakkið baunir með lauk, hvítlauk, kóríander og kryddi.
3. Mótið bollur; djúpsteikið í 170°C olíu eða bakið 200°C í 15-18 mín.
Meðlæti sér: kartöflur og vegan aioli.</t>
  </si>
  <si>
    <t>Hakkið baunadeig, mótið falafel og steikið/bakið. Meðlæti sér: kartöflur og vegan aioli.</t>
  </si>
  <si>
    <t>1.039 kr/kg</t>
  </si>
  <si>
    <t>Vegan mexíkó lasagna með nachos og hafra sýrðum rjóma</t>
  </si>
  <si>
    <t>Grillað grænmeti: brokkólí 25%, kúrbítur 25%, eggaldin 20%, gul paprika 10%, rauð paprika 10%, laukur 10%, sólblómaolía. | Tómatar 100%. | Salt, chilipipar, kúmen, hvítlaukur, svartur pipar, cayennepipar, laukur, engifer, sykur, sýrustillir (sítrónusýra), kekkjavarnarefni (E552), repjuolía, kryddþykkni. | Maís (Zea mays) | Salt (salt, kekkjavarnarefni E535, lyftiefni E500).</t>
  </si>
  <si>
    <t>Matarstund | Vegan. Glúten (lasagneplötur) | Meðlæti sér: nachos og hafra sýrður rjómi</t>
  </si>
  <si>
    <t>1. Malla grænmeti, baunir, tómatsósu og tacokrydd í 20 mín.
2. Raðið í lög með lasagneplötum og vegan osti.
3. Bakið 180°C í 35-45 mín; hvílið fyrir skurð.
Meðlæti sér: nachos og hafra sýrður rjómi.</t>
  </si>
  <si>
    <t>Raðið vegan mexíkó-lasagna í lög og bakið 180°C í 35-45 mín. Meðlæti sér: nachos.</t>
  </si>
  <si>
    <t>602 kr/kg</t>
  </si>
  <si>
    <t>Vegan quesadilla með vegan osti</t>
  </si>
  <si>
    <t>Sellerírót (33%), gulrætur (32%), blaðlaukur (15%), **sellerí** (10%), laukur (10%) | VANTAR – innihaldslýsing af umbúðum | Fersk paprika | Laukur | Salt, chilipipar, kúmen, hvítlaukur, svartur pipar, cayennepipar, laukur, engifer, sykur, sýrustillir (sítrónusýra), kekkjavarnarefni (E552), repjuolía, kryddþykkni. | Tómatar (81%) (hakkaðir tómatar, tómatpúrra), laukur (8%), grænt chili, salt, maíssterkja, krydd og kryddjurtir (chilipipar, hvítlaukur, kúmen, cayennepipar, kóríander, oregano), jalapeño (0,6%), paprika, vínedik, límónusafi.</t>
  </si>
  <si>
    <t>Sellerí, VANTAR – staðfesta ofnæmisvalda (líklega glúten/hveiti), Engir</t>
  </si>
  <si>
    <t>Matarstund | Vegan. Glúten (tortilla)</t>
  </si>
  <si>
    <t>1. Steikið grænmeti með tacokryddi.
2. Fyllið tortillur með grænmeti, vegan osti og salsa; leggið saman.
3. Bakið/grillið 200°C í 8-10 mín; skerið í báta.</t>
  </si>
  <si>
    <t>Fyllið tortillur með grænmeti og vegan osti, bakið 200°C í 8-10 mín.</t>
  </si>
  <si>
    <t>809 kr/kg</t>
  </si>
  <si>
    <t>Vegan bolognese</t>
  </si>
  <si>
    <t>Endurvatnað **soja**prótein 93,9% (vatn, **soja**próteinþykkni 30%), sólblómaolía, **bygg**maltextrakt, laukduft, náttúruleg bragðefni, hvítlauksduft, salt, paprikuduft, svartur pipar, kúmen. | Tómatar 100%. | Tómatar | Sellerírót (33%), gulrætur (32%), blaðlaukur (15%), **sellerí** (10%), laukur (10%) | Grænmetiskraftur (vatn, laukur, gulrótþykkni, tómatur, **sellerí**rót, jurtaextrakt), bragðefni, glúkósasíróp, gerþykkni, salt, litarefni (karamellusykur), repjuolía, maltódextrín, sykur. | Hvítlaukur 95%, repjuolía 4%, mjólkursýra (E270) 1%. | Sólblómaolía | Salt (salt, kekkjavarnarefni E535, lyftiefni E500). | Svartur pipar 100% (Piper nigrum), hitaþurrkað. | Oregano 100% (Origanum vulgare L.). | Vatn</t>
  </si>
  <si>
    <t>Glúten (bygg), soja, Sellerí, Súlfít</t>
  </si>
  <si>
    <t>Matarstund | ÁÆTLUÐ UPPSKRIFT byggð á Bolognese hakkrétti (vegan hakk) – þarf staðfestingu | Meðlæti sér: pasta/skonsur</t>
  </si>
  <si>
    <t>1. Hitið vegan hakk í olíu.
2. Bætið grænmeti, tómatsósu, tómatpuré og krafti við.
3. Malla við vægan hita í 30 mín.
ATH: áætluð uppskrift – staðfestið fyrir framleiðslu.
Meðlæti sér: pasta eða skonsur.</t>
  </si>
  <si>
    <t>Malla vegan bolognese 30 mín. ATH: áætluð uppskrift. Meðlæti sér: pasta/skonsur.</t>
  </si>
  <si>
    <t>999 kr/kg</t>
  </si>
  <si>
    <t>Grænmetislasagne með ricottaosti og hvítlauksbrauði</t>
  </si>
  <si>
    <t>Tómatar 100%. | Sellerírót (33%), gulrætur (32%), blaðlaukur (15%), **sellerí** (10%), laukur (10%) | Gerilsneydd **mjólk**, pálmaolía, kekkjavarnarefni (kartöflumjöl), salt, **mjólkursýrugerlar**, ostahleypir (örveruleg). | **Mjólk**, laktasaensím, D-vítamín. Síuð, fitusprengd og gerilsneydd. | **Hveiti**, maltað **hveiti**, mjölmeðhöndlunarefni (E 300) | **Rjómi**, salt. | Salt (salt, kekkjavarnarefni E535, lyftiefni E500).</t>
  </si>
  <si>
    <t>Sellerí, Mjólk, Glúten (hveiti)</t>
  </si>
  <si>
    <t>Matarstund | Glúten, mjólk (ricotta, ostur) | Meðlæti sér: hvítlauksbrauð</t>
  </si>
  <si>
    <t>1. Malla tómatsósu með grænmeti í 15-20 mín.
2. Lagið hvíta sósu úr smjöri, hveiti og mjólk; hrærið ricotta saman við.
3. Raðið í lög með lasagneplötum og osti.
4. Bakið 180°C í 40-50 mín; hvílið fyrir skurð.
Meðlæti sér: hvítlauksbrauð.</t>
  </si>
  <si>
    <t>Raðið grænmetislasagne með ricotta í lög og bakið 180°C í 40-50 mín. Meðlæti sér: hvítlauksbrauð.</t>
  </si>
  <si>
    <t>1.184 kr/kg</t>
  </si>
  <si>
    <t>Quinoa-skál með bökuðum sætum kartöflum og avocado</t>
  </si>
  <si>
    <t>Sætar kartöflur | Hvítkál (64%), gulrætur (13%), ananas, gúrka (8%), appelsínusósa (sykur, vatn, sítrónusýra E330, bragðefni, bindiefni E440, rotvarnarefni E202, E211) | Ferskir tómatar | Sítrónusafi, rotvarnarefni (E224) | Hreinsuð ólífuhratolía, extra jómfrúr ólífuolía | Salt (salt, kekkjavarnarefni E535, lyftiefni E500). | Svartur pipar 100% (Piper nigrum), hitaþurrkað.</t>
  </si>
  <si>
    <t>Engir, Súlfít</t>
  </si>
  <si>
    <t>Matarstund | Vegan. Glútenlaus</t>
  </si>
  <si>
    <t>1. Skolið og sjóðið quinoa í 12-15 mín; kælið aðeins.
2. Bakið sætar kartöflur 200°C í 20-25 mín.
3. Raðið í skálar með avocado, salati og tómötum.
4. Dreypið sítrónusafa og ólífuolíu yfir.</t>
  </si>
  <si>
    <t>Sjóðið quinoa, bakið sætar kartöflur og raðið í skálar með avocado.</t>
  </si>
  <si>
    <t>774 kr/kg</t>
  </si>
  <si>
    <t>Tofu-grænmetisstir-fry með núðlum og sojasósu</t>
  </si>
  <si>
    <t>Hvítkál, bambussprotar, svartir sveppir, laukur, græn paprika, rauð paprika, ertubelgir | Vatn, sojabaunir, hveiti, salt, natríumbensóat (rotvarnarefni). | Hvítlaukur | Engifer | Súkrósi | Salt (salt, kekkjavarnarefni E535, lyftiefni E500). | Vatn</t>
  </si>
  <si>
    <t>Matarstund | Vegan. Glúten (núðlur), soja | Meðlæti sér: núðlur</t>
  </si>
  <si>
    <t>1. Pressið tofu og skerið í teninga; steikið í olíu þar til gullið.
2. Steikið grænmeti á wok með hvítlauk og engifer.
3. Blandið saman með sojasósu, sesamolíu og sykri.
Meðlæti sér: núðlur.</t>
  </si>
  <si>
    <t>Steikið tofu og wok-grænmeti með sojasósu. Meðlæti sér: núðlur.</t>
  </si>
  <si>
    <t>997 kr/kg</t>
  </si>
  <si>
    <t>Heimabakaðar pizzasnitter með grænmeti og osti</t>
  </si>
  <si>
    <t>Tómatar 100%. | Gerilsneydd **mjólk**, pálmaolía, kekkjavarnarefni (kartöflumjöl), salt, **mjólkursýrugerlar**, ostahleypir (örveruleg). | Sellerírót (33%), gulrætur (32%), blaðlaukur (15%), **sellerí** (10%), laukur (10%) | Hreinsuð ólífuhratolía, extra jómfrúr ólífuolía | Oregano 100% (Origanum vulgare L.). | Salt (salt, kekkjavarnarefni E535, lyftiefni E500). | Svartur pipar 100% (Piper nigrum), hitaþurrkað.</t>
  </si>
  <si>
    <t>Mjólk, Sellerí</t>
  </si>
  <si>
    <t>Matarstund | Glúten, mjólk</t>
  </si>
  <si>
    <t>1. Fletjið pizzadeig á plötur.
2. Smyrjið með tómatsósu; dreifið osti, grænmeti og oregano yfir.
3. Bakið 220°C í 12-15 mín; skerið í snitter.</t>
  </si>
  <si>
    <t>Fletjið deig, setjið álegg og bakið 220°C í 12-15 mín.</t>
  </si>
  <si>
    <t>806 kr/kg</t>
  </si>
  <si>
    <t>Couscous með ofnbökuðu grænmeti og fetaosti</t>
  </si>
  <si>
    <t>Durum **hveiti** | Sellerírót (33%), gulrætur (32%), blaðlaukur (15%), **sellerí** (10%), laukur (10%) | Ostur 1,9 kg (**mjólk**, salt, mjólkursýrugerlar, ostahleypir). Kryddolía 1,4 kg (rapsolía, rauðlaukur, hvítlaukur, krydd). | Vatn | Hreinsuð ólífuhratolía, extra jómfrúr ólífuolía | Oregano 100% (Origanum vulgare L.). | Salt (salt, kekkjavarnarefni E535, lyftiefni E500). | Svartur pipar 100% (Piper nigrum), hitaþurrkað. | Sítrónusafi, rotvarnarefni (E224) | Hvítlaukur</t>
  </si>
  <si>
    <t>Glúten (hveiti), Sellerí, Mjólk, Súlfít</t>
  </si>
  <si>
    <t>Matarstund | Glúten (couscous), mjólk (fetaostur)</t>
  </si>
  <si>
    <t>1. Hellið sjóðandi vatni yfir couscous með salti og olíu; látið standa undir loki í 5-10 mín.
2. Ofnbakið grænmeti með kryddjurtum 200°C í 20-25 mín.
3. Blandið saman; myljið feta yfir og dreypið sítrónusafa.</t>
  </si>
  <si>
    <t>Bakið grænmeti, blandið við couscous og feta.</t>
  </si>
  <si>
    <t>856 kr/kg</t>
  </si>
  <si>
    <t>Mildur kjúklingabaunakari (chana masala) með hrísgrjónum</t>
  </si>
  <si>
    <t>Tómatar 100%. | Kókosmjólk, vatn, gúargúmmí. | Laukur | Hvítlaukur | Túrmerik, dillfræ, fenugreek (grikkjasmári), kóríander, cayennepipar, svartur pipar, negull. | Engifer | Salt (salt, kekkjavarnarefni E535, lyftiefni E500). | Repjuolía</t>
  </si>
  <si>
    <t>Matarstund | Vegan (kjúklingabaunir = chickpeas) | Meðlæti sér: hrísgrjón</t>
  </si>
  <si>
    <t>1. Mýkið lauk, hvítlauk og engifer; bætið karrí við.
2. Bætið kjúklingabaunum, tómötum og kókosmjólk við.
3. Malla við vægan hita í 20-25 mín.
Meðlæti sér: hrísgrjón.</t>
  </si>
  <si>
    <t>Malla chana masala með kókosmjólk 20-25 mín. Meðlæti sér: hrísgrjón.</t>
  </si>
  <si>
    <t>917 kr/kg</t>
  </si>
  <si>
    <t>Grjónagrautur með lifrapylsu og kanil</t>
  </si>
  <si>
    <t>Hrísgrjón 100% | **Mjólk**, laktasaensím, D-vítamín. Síuð, fitusprengd og gerilsneydd. | Súkrósi | Salt (salt, kekkjavarnarefni E535, lyftiefni E500). | **Rjómi**, salt.</t>
  </si>
  <si>
    <t>Matarstund | Mjólk | Meðlæti sér: lifrarpylsa og kanilsykur</t>
  </si>
  <si>
    <t>1. Sjóðið hrísgrjón í smá vatni í 10 mín.
2. Bætið mjólk við og sjóðið við vægan hita í 35-45 mín, hrærið reglulega.
3. Smakkið til með sykri, salti og vanillusykri; smjör í lokin.
Meðlæti sér: lifrarpylsa og kanilsykur.</t>
  </si>
  <si>
    <t>Sjóðið grjónagraut í mjólk 35-45 mín. Meðlæti sér: lifrarpylsa og kanilsykur.</t>
  </si>
  <si>
    <t>260 kr/kg</t>
  </si>
  <si>
    <t>Minestrone stafasúpa</t>
  </si>
  <si>
    <t>Gulrætur, grænar baunir, rauð paprika, maís | Durum hveiti semolina, vatn | Gulrætur 24%, pastinakur 22%, sætar kartöflur 16%, gul næpa 15%, rauðlaukur 13%, vatn, agave-sýróp, ólífuolía, tímían, karamellaður sykur. | Tómatar 100%. | Hvítlaukur | Salt, maltódextrín, grænmetisduft 11% (laukur, gulrætur, gulrótarsafaduft, blaðlaukur), sterkja (maís, kartöflur), sykur, gerþykkni, bragðefni, krydd. | Vatn, pálmafita, tómatduft (20,5%), umbreytt maíssterkja, sykur, salt, bragðefni, maíssterkja, repjuolía, laukduft, þurrkað glúkósasíróp, þykkingarefni (xantangúmmí E415), sýra (eplasýra, mjólkursýra), hvítur pipar. | Laukur | Maukaðir tómatar 42,5%, basil 35%, hálfþurrkaðir tómatateningar 15%, oregano 5%, sólblómaolía 2,5%. | Salt (salt, kekkjavarnarefni E535, lyftiefni E500).</t>
  </si>
  <si>
    <t>Matarstund | Sellerí mögulegt | Meðlæti sér: pasta (ditalíni)</t>
  </si>
  <si>
    <t>1. Mýkið lauk, hvítlauk og grænmeti í olíu.
2. Bætið soði, tómötum og baunum við.
3. Malla við vægan hita í 25-30 mín.
Meðlæti sér: pasta (ditalíni) – soðið sér og bætt í við framreiðslu.</t>
  </si>
  <si>
    <t>Malla minestrone 25-30 mín. Meðlæti sér: pasta soðið sér.</t>
  </si>
  <si>
    <t>193 kr/kg</t>
  </si>
  <si>
    <t>pasta riso</t>
  </si>
  <si>
    <t>Salt, maltódextrín, grænmetisduft 11% (laukur, gulrætur, gulrótarsafaduft, blaðlaukur), sterkja (maís, kartöflur), sykur, gerþykkni, bragðefni, krydd.</t>
  </si>
  <si>
    <t>Baunasúpa: Saltkjöt og baunir / Vegan baunasúpa</t>
  </si>
  <si>
    <t>Laukur | Hvítlaukur | Grænmetiskraftur (vatn, laukur, gulrótþykkni, tómatur, **sellerí**rót, jurtaextrakt), bragðefni, glúkósasíróp, gerþykkni, salt, litarefni (karamellusykur), repjuolía, maltódextrín, sykur. | Gulrætur | Salt (salt, kekkjavarnarefni E535, lyftiefni E500). | Svartur pipar 100% (Piper nigrum), hitaþurrkað.</t>
  </si>
  <si>
    <t>Matarstund | Vegan útgáfa: sleppa saltkjöti/beikoni, nota grænmetissoð</t>
  </si>
  <si>
    <t>1. Leggið baunir í bleyti yfir nótt; sigtið.
2. Sjóðið baunir í soði með saltkjöti/beikoni, lauk og gulrótum í 60-90 mín þar til meyrar.
3. Vegan útgáfa: sleppið kjöti og notið grænmetissoð.</t>
  </si>
  <si>
    <t>Sjóðið baunir í soði 60-90 mín. Vegan: án kjöts með grænmetissoði.</t>
  </si>
  <si>
    <t>600 kr/kg</t>
  </si>
  <si>
    <t>Mexico kjúklingasúpa</t>
  </si>
  <si>
    <t>Pálmafita, tómatduft (20,5%), umbreytt maíssterkja, sykur, salt, bragðefni, maíssterkja, repjuolía, laukduft, þurrkað glúkósasíróp, þykkingarefni (xantangúmmí E415), sýra (eplasýra, mjólkursýra), hvítur pipar. | Tómatar 100%. | Tómatar (81%) (hakkaðir tómatar, tómatpúrra), laukur (8%), grænt chili, salt, maíssterkja, krydd og kryddjurtir (chilipipar, hvítlaukur, kúmen, cayennepipar, kóríander, oregano), jalapeño (0,6%), paprika, vínedik, límónusafi. | Rauð paprika 33%, græn paprika 33%, gul paprika 34% | Laukur (90%), repjuolía (10%). | Fennika | Grænmetiskraftur (vatn, laukur, gulrótarsafi, tómatur, jurtaextrakt), glúkósasíróp, bragðefni, salt, gerextrakt, maltódextrín, sykur, sólblómaolía. | Hvítlaukur 95%, repjuolía 4%, mjólkursýra (E270) 1%. | Salt (salt, kekkjavarnarefni E535, lyftiefni E500). | Kúmenfræ 100% (Cuminum cyminum) | Svartur pipar 100% (Piper nigrum), hitaþurrkað. | Þurrkuð og möluð paprika (Capsicum annuum) | Chilipipar 100% (Capsicum annuum). | Oregano 100% (Origanum vulgare L.). | Lárviðarlauf 100% (Laurus nobilis). | Súkrósi | Úrbeinuð skinnlaus kjúklingalæri (83%), vatn, salt, jurtaolia (repju og palma olia), sykur, mango chutney, ávaxtaþykkni, sýrustillir (E500), krydd reykbragðefni, rotvarnarefni (E262), þráavarnarefni (E320) | Vatn</t>
  </si>
  <si>
    <t>Matarstund | FH-MEX-100KG-01 | Súpugrunnur er vegan; kjúklingur settur sér í bakka. Mjólk aðeins í meðlæti | Meðlæti sér: skonsur, rifinn ostur og sýrður rjómi</t>
  </si>
  <si>
    <t>1. Hitið tómatsúpugrunn, tómat og salsa með vatni.
2. Bætið grænmeti, krafti og kryddi við; malla 20-30 mín.
3. Eldið kjúkling sér, kjarnhiti 75°C, og setjið í bakka sér.
Meðlæti sér: skonsur, ostur og sýrður rjómi.</t>
  </si>
  <si>
    <t>Malla súpugrunn 20-30 mín; kjúklingur eldaður sér. Meðlæti sér: skonsur, ostur og sýrður rjómi.</t>
  </si>
  <si>
    <t>435 kr/kg</t>
  </si>
  <si>
    <t>Íslensk kjötsúpa með lambakjöti og rótargrænmeti</t>
  </si>
  <si>
    <t>Lambakjöt 100% (Ísland) | Kartöflur | Gulrætur | Rófur | **Sellerí** | Laukur | Vatn | Grænmetiskraftur (vatn, laukur, gulrótþykkni, tómatur, **sellerí**rót, jurtaextrakt), bragðefni, glúkósasíróp, gerþykkni, salt, litarefni (karamellusykur), repjuolía, maltódextrín, sykur. | Salt (salt, kekkjavarnarefni E535, lyftiefni E500). | Svartur pipar 100% (Piper nigrum), hitaþurrkað. | Lárviðarlauf 100% (Laurus nobilis).</t>
  </si>
  <si>
    <t>Matarstund | Sellerí ef notað</t>
  </si>
  <si>
    <t>1. Setjið lambakjöt í kalt vatn, sjóðið og fleytið froðu ofan af.
2. Bætið krafti og kryddi við; malla í 40 mín.
3. Bætið rótargrænmeti við og sjóðið áfram í 20-30 mín þar til allt er meyrt.</t>
  </si>
  <si>
    <t>Sjóðið lambakjöt, bætið rótargrænmeti við og malla þar til meyrt.</t>
  </si>
  <si>
    <t>1.032 kr/kg</t>
  </si>
  <si>
    <t>Krydduð rauðlinsubaunasúpa með nan-brauði</t>
  </si>
  <si>
    <t>Rauðar linsubaunir | Tómatar 100%. | Kókosmjólk, vatn, gúargúmmí. | Salt, maltódextrín, grænmetisduft 11% (laukur, gulrætur, gulrótarsafaduft, blaðlaukur), sterkja (maís, kartöflur), sykur, gerþykkni, bragðefni, krydd. | Laukur | Hvítlaukur | Túrmerik, dillfræ, fenugreek (grikkjasmári), kóríander, cayennepipar, svartur pipar, negull. | Kúmenfræ 100% (Cuminum cyminum) | Engifer | Tómatar | Salt (salt, kekkjavarnarefni E535, lyftiefni E500). | Repjuolía | Kóriander</t>
  </si>
  <si>
    <t>Matarstund | Vegan. Glúten (naan) | Meðlæti sér: naan brauð</t>
  </si>
  <si>
    <t>1. Mýkið lauk, hvítlauk og engifer með karrí og cumin.
2. Bætið linsum, tómötum, tómatpuré, kókosmjólk og soði við.
3. Malla í 25-30 mín; maukið gróflega ef vill; kóríander yfir.
Meðlæti sér: naan brauð.</t>
  </si>
  <si>
    <t>Malla linsusúpu 25-30 mín. Meðlæti sér: naan brauð.</t>
  </si>
  <si>
    <t>473 kr/kg</t>
  </si>
  <si>
    <t>Aspassúpa með rjóma og brauði</t>
  </si>
  <si>
    <t>Salt, maltódextrín, grænmetisduft 11% (laukur, gulrætur, gulrótarsafaduft, blaðlaukur), sterkja (maís, kartöflur), sykur, gerþykkni, bragðefni, krydd. | Rjómi (**mjólk**) | **Rjómi**, salt. | Laukur | Hvítlaukur | Salt (salt, kekkjavarnarefni E535, lyftiefni E500). | 100% malaður hvítur pipar (piper nigrum l.) | Sítrónusafi, rotvarnarefni (E224)</t>
  </si>
  <si>
    <t>Matarstund | Mjólk (rjómi, smjör) | Meðlæti sér: brauð</t>
  </si>
  <si>
    <t>1. Mýkið lauk og hvítlauk í smjöri.
2. Bætið aspas og soði við; malla í 15-20 mín.
3. Maukið súpuna; bætið rjóma og sítrónusafa við og hitið án suðu.
Meðlæti sér: brauð.</t>
  </si>
  <si>
    <t>Malla og maukið aspassúpu, rjómi í lokin. Meðlæti sér: brauð.</t>
  </si>
  <si>
    <t>500 kr/kg</t>
  </si>
  <si>
    <t>Sveppasúpa með rjóma og kryddjurtum</t>
  </si>
  <si>
    <t>Sveppir | Salt, maltódextrín, grænmetisduft 11% (laukur, gulrætur, gulrótarsafaduft, blaðlaukur), sterkja (maís, kartöflur), sykur, gerþykkni, bragðefni, krydd. | Rjómi (**mjólk**) | **Rjómi**, salt. | Laukur | Hvítlaukur | Salt (salt, kekkjavarnarefni E535, lyftiefni E500). | Svartur pipar 100% (Piper nigrum), hitaþurrkað. | **Hveiti**, maltað **hveiti**, mjölmeðhöndlunarefni (E 300) | Vatn</t>
  </si>
  <si>
    <t>Matarstund | Glúten (hveitimjöl), mjólk</t>
  </si>
  <si>
    <t>1. Steikið sveppi og lauk í smjöri; bætið hvítlauk og timían við.
2. Stráið hveiti yfir og bætið soði smám saman við.
3. Malla í 15-20 mín; maukið að hluta; rjómi í lokin.</t>
  </si>
  <si>
    <t>Steikið sveppi, malla súpu 15-20 mín, rjómi í lokin.</t>
  </si>
  <si>
    <t>660 kr/kg</t>
  </si>
  <si>
    <t>Mild tómatsúpa með rjóma og brauði</t>
  </si>
  <si>
    <t>Tómatar 100%. | Salt, maltódextrín, grænmetisduft 11% (laukur, gulrætur, gulrótarsafaduft, blaðlaukur), sterkja (maís, kartöflur), sykur, gerþykkni, bragðefni, krydd. | Rjómi (**mjólk**) | Laukur | Hvítlaukur | Súkrósi | Salt (salt, kekkjavarnarefni E535, lyftiefni E500). | 100% Basilika (Ocimum Basilicum)</t>
  </si>
  <si>
    <t>Matarstund | Mjólk (rjómi) | Meðlæti sér: brauð | Tómatpassada og niðursoðnir tómatar sameinað í maukaða tómata</t>
  </si>
  <si>
    <t>1. Mýkið lauk og hvítlauk í potti.
2. Bætið tómötum, soði og sykri við; malla í 20-25 mín.
3. Maukið; bætið rjóma og basilíku við og hitið án suðu.
Meðlæti sér: brauð.</t>
  </si>
  <si>
    <t>Malla og maukið tómatsúpu, rjómi í lokin. Meðlæti sér: brauð.</t>
  </si>
  <si>
    <t>548 kr/kg</t>
  </si>
  <si>
    <t>Rjómalöguð spergilkálssúpa með osti</t>
  </si>
  <si>
    <t>Brokkolí | Salt, maltódextrín, grænmetisduft 11% (laukur, gulrætur, gulrótarsafaduft, blaðlaukur), sterkja (maís, kartöflur), sykur, gerþykkni, bragðefni, krydd. | Rjómi (**mjólk**) | Gerilsneydd **mjólk**, pálmaolía, kekkjavarnarefni (kartöflumjöl), salt, **mjólkursýrugerlar**, ostahleypir (örveruleg). | **Rjómi**, salt. | Laukur | Hvítlaukur | Salt (salt, kekkjavarnarefni E535, lyftiefni E500).</t>
  </si>
  <si>
    <t>Engir, Mjólk</t>
  </si>
  <si>
    <t>Matarstund | Mjólk (rjómi, ostur, smjör)</t>
  </si>
  <si>
    <t>1. Mýkið lauk og hvítlauk í smjöri.
2. Bætið brokkolí og soði við; malla í 15 mín.
3. Maukið; hrærið rjóma og osti saman við og hitið án suðu.</t>
  </si>
  <si>
    <t>Malla og maukið spergilkálssúpu, rjómi og ostur í lokin.</t>
  </si>
  <si>
    <t>672 kr/kg</t>
  </si>
  <si>
    <t>Tomata-grænmetissúpa með brauðsneiðum</t>
  </si>
  <si>
    <t>Tómatar 100%. | Salt, maltódextrín, grænmetisduft 11% (laukur, gulrætur, gulrótarsafaduft, blaðlaukur), sterkja (maís, kartöflur), sykur, gerþykkni, bragðefni, krydd. | Sellerírót (33%), gulrætur (32%), blaðlaukur (15%), **sellerí** (10%), laukur (10%) | Laukur | Hvítlaukur | Súkrósi | Salt (salt, kekkjavarnarefni E535, lyftiefni E500). | 100% Basilika (Ocimum Basilicum) | Repjuolía | Svartur pipar 100% (Piper nigrum), hitaþurrkað. | Vatn</t>
  </si>
  <si>
    <t>Matarstund | Vegan (án rjóma) | Meðlæti sér: brauðsneiðar | Tómatpassada og niðursoðnir tómatar sameinað í maukaða tómata</t>
  </si>
  <si>
    <t>1. Mýkið lauk og hvítlauk í olíu.
2. Bætið tómötum, soði, grænmetisblöndu og sykri við.
3. Malla í 20-25 mín; basilíka í lokin.
Meðlæti sér: brauðsneiðar.</t>
  </si>
  <si>
    <t>Malla tómat-grænmetissúpu 20-25 mín. Meðlæti sér: brauðsneiðar.</t>
  </si>
  <si>
    <t>503 kr/kg</t>
  </si>
  <si>
    <t>Vegan Grjónagrautur</t>
  </si>
  <si>
    <t>Hrísgrjón 100% | Vatn | Súkrósi | Salt (salt, kekkjavarnarefni E535, lyftiefni E500).</t>
  </si>
  <si>
    <t>Matarstund | FH-20260127-01 | Vegan, laktósafrír og glútenlaus ef notuð eru glútenvottuð hráefni</t>
  </si>
  <si>
    <t>1. Sjóðið hrísgrjón í vatni í 10 mín.
2. Bætið vegan rjóma við og sjóðið við vægan hita í 30-40 mín, hrærið reglulega.
3. Smakkið til með sykri og salti.</t>
  </si>
  <si>
    <t>Sjóðið vegan grjónagraut í jurtarjóma 30-40 mín.</t>
  </si>
  <si>
    <t>103 kr/kg</t>
  </si>
  <si>
    <t>Mac and Cheese</t>
  </si>
  <si>
    <t>**Mjólk**, laktasaensím, D-vítamín. Síuð, fitusprengd og gerilsneydd. | **Mjólk**, **undanrenna**, salt, kekkjavarnarefni (E460ii), ostahleypir, litarefni (E160b) | **Rjómi**, salt. | **Hveiti**, maltað **hveiti**, mjölmeðhöndlunarefni (E 300) | Laukur | Grillað grænmeti: brokkólí 25%, kúrbítur 25%, eggaldin 20%, gul paprika 10%, rauð paprika 10%, laukur 10%, sólblómaolía. | Gulrætur (Dökkappelsínugular gulrætur 60%, gular gulrætur 40%.) | Hvítlaukur 95%, repjuolía 4%, mjólkursýra (E270) 1%. | Salt (salt, kekkjavarnarefni E535, lyftiefni E500). | Svartur pipar 100% (Piper nigrum), hitaþurrkað. | Múskat 100% (Myristica fragrans), hitaþurrkað. | Vatn</t>
  </si>
  <si>
    <t>Mjólk, Glúten (hveiti), Súlfít</t>
  </si>
  <si>
    <t>Matarstund | FH-MAC-100KG-01 | Inniheldur glúten, mjólk og sinnep | Meðlæti sér: pasta (gomiti/macaroni)</t>
  </si>
  <si>
    <t>1. Lagið smjörbollu úr smjöri og hveiti; bætið mjólk smám saman við.
2. Hrærið osti saman við þar til bráðinn; kryddið með múskati.
3. Bætið grænmeti við og blandið við soðið pasta (sér).
4. Gratínerið í ofni 180°C í 15-20 mín ef vill.
Meðlæti sér: pasta (gomiti/macaroni).</t>
  </si>
  <si>
    <t>Lagið ostasósu, blandið við soðið pasta og gratínerið 180°C. Meðlæti sér: pasta.</t>
  </si>
  <si>
    <t>767 kr/kg</t>
  </si>
  <si>
    <t>Vegan mac and cheese</t>
  </si>
  <si>
    <t>Vatn (64%), jurtaolía (29%) (pálmakjarni, pálmi), þurrkað glúkósasíróp (5%), umbreytt sterkja, salt, bindiefni (E339, gellangúmmí), ýruefni (lesitín, E435, E472b), litarefni (karótín), náttúruleg bragðefni. | **Hveiti**, maltað **hveiti**, mjölmeðhöndlunarefni (E 300) | Laukur | Grillað grænmeti: brokkólí 25%, kúrbítur 25%, eggaldin 20%, gul paprika 10%, rauð paprika 10%, laukur 10%, sólblómaolía. | Gulrætur (Dökkappelsínugular gulrætur 60%, gular gulrætur 40%.) | Hvítlaukur 95%, repjuolía 4%, mjólkursýra (E270) 1%. | Salt (salt, kekkjavarnarefni E535, lyftiefni E500). | Svartur pipar 100% (Piper nigrum), hitaþurrkað. | Múskat 100% (Myristica fragrans), hitaþurrkað. | Vatn</t>
  </si>
  <si>
    <t>Glúten (hveiti), Súlfít</t>
  </si>
  <si>
    <t>Matarstund | ÁÆTLUÐ UPPSKRIFT byggð á Mac and Cheese (vegan hráefni) – þarf staðfestingu | Meðlæti sér: pasta</t>
  </si>
  <si>
    <t>1. Lagið sósu úr vegan rjóma, hveiti og vegan osti.
2. Kryddið með múskati; bætið grænmeti við.
3. Blandið við soðið pasta (sér); gratínerið 180°C í 15-20 mín ef vill.
ATH: áætluð uppskrift – staðfestið fyrir framleiðslu.
Meðlæti sér: pasta.</t>
  </si>
  <si>
    <t>Lagið vegan ostasósu og blandið við pasta. ATH: áætluð uppskrift. Meðlæti sér: pasta.</t>
  </si>
  <si>
    <t>1.217 kr/kg</t>
  </si>
  <si>
    <t>Pastaréttur með pestosósu, kirsuberjatómötum og mozzarella</t>
  </si>
  <si>
    <t>Ferskir tómatar | Gerilsneydd **mjólk**, pálmaolía, kekkjavarnarefni (kartöflumjöl), salt, **mjólkursýrugerlar**, ostahleypir (örveruleg). | **Mjólk**, salt, kálfaostahleypir, lýsósím (úr **eggi**). | Hreinsuð ólífuhratolía, extra jómfrúr ólífuolía | Hvítlaukur | Salt (salt, kekkjavarnarefni E535, lyftiefni E500). | Svartur pipar 100% (Piper nigrum), hitaþurrkað.</t>
  </si>
  <si>
    <t>Engir, Mjólk, egg</t>
  </si>
  <si>
    <t>Matarstund | Glúten, mjólk, hnetur (pestósósa) | Meðlæti sér: pasta</t>
  </si>
  <si>
    <t>1. Blandið pesto og ólífuolíu við heitt, soðið pasta (sér).
2. Bætið tómötum og mozzarella við.
3. Stráið parmesan yfir við framreiðslu.
Meðlæti sér: pasta.</t>
  </si>
  <si>
    <t>Blandið pesto, tómötum og mozzarella við soðið pasta. Meðlæti sér: pasta.</t>
  </si>
  <si>
    <t>1.081 kr/kg</t>
  </si>
  <si>
    <t>**Mjólk**, jógúrtgerlar. | Sítrónusafi, rotvarnarefni (E224) | Hvítlaukur 95%, repjuolía 4%, mjólkursýra (E270) 1%.</t>
  </si>
  <si>
    <t>Matarstund | Mjólk</t>
  </si>
  <si>
    <t>1. Hrærið saman jógúrt, sítrónusafa og hvítlauk í olíu.
2. Kælið í a.m.k. 30 mín fyrir framreiðslu.
Borið fram kalt.</t>
  </si>
  <si>
    <t>Hrærið jógúrtsósu saman og kælið í 30 mín. Borið fram kalt.</t>
  </si>
  <si>
    <t>708 kr/kg</t>
  </si>
  <si>
    <t>Brún sósa</t>
  </si>
  <si>
    <t>Vatn, umbreytt sterkja, hrísgrjónamjöl, maltódextrín, sykur, bragðefni, salt, gerþykkni, ristaður laukur, sólblómaolía, litarefni (E150c), salvía. | Salt, maltódextrín, grænmetisduft 11% (laukur, gulrætur, gulrótarsafaduft, blaðlaukur), sterkja (maís, kartöflur), sykur, gerþykkni, bragðefni, krydd.</t>
  </si>
  <si>
    <t>596 kr/kg</t>
  </si>
  <si>
    <t>Hrísgrjón 100% | Vatn | **Mjólk**, laktasaensím, D-vítamín. Síuð, fitusprengd og gerilsneydd. | Súkrósi | Salt (salt, kekkjavarnarefni E535, lyftiefni E500).</t>
  </si>
  <si>
    <t>Grunnur: 60% vatn / 40% nýmjólk af heildarvökva (65 kg). Uppskrift byggir á Vegan Grjónagraut, sama lotustærð (79,98 kg).</t>
  </si>
  <si>
    <t>179 kr/kg</t>
  </si>
  <si>
    <t>Mangó jógúrtsósa</t>
  </si>
  <si>
    <t>**Mjólk**, jógúrtgerlar. | VANTAR – innihaldslýsing af umbúðum</t>
  </si>
  <si>
    <t>Mjólk, VANTAR – staðfesta ofnæmisvalda (getur innihaldið sinnep/súlfít)</t>
  </si>
  <si>
    <t>Matarstund | Mjólk | Hlutföll 80% hrein jógúrt / 20% aðkeypt mangó chutney</t>
  </si>
  <si>
    <t>1. Hrærið saman hreina jógúrt og mangó chutney (80/20).
2. Kælið í a.m.k. 30 mín fyrir framreiðslu.
Borið fram kalt með tikka masala, hrísgrjónum og naan.</t>
  </si>
  <si>
    <t>Hrærið jógúrt og mangó chutney saman og kælið í 30 mín. Borið fram kalt.</t>
  </si>
  <si>
    <t>740 kr/kg</t>
  </si>
  <si>
    <t>Fiskibollur, kartöflur, karrísósa</t>
  </si>
  <si>
    <t>**Þorskur**, laukur, kartöflumjöl, umbreytt maíssterkja, jurtatrefjar, **soja**prótein, laukduft, salt, bindiefni (E451), hvítur pipar repjuolía. | Kartöflur | Repjuolía, vatn, kryddblanda (rotvarnarefni E260, E211, E202, **sinnep**sduft, krydd, sýra E330), karrí (kóríander, túrmerik, fenugreek, kúmen, salt, fennel, chili, sykur, laukduft, pipar), hunangslíki (sykur, vatn, sýra E507, sýrustillir E500, bragðefni, hunangsbragðefni, litarefni E150a, E150c), umbreytt kartöflusterkja (E1450), sykur, grænmetiskraftur (maltródextrín, bragðefni, grænmeti), salt, kryddblanda (maltódextrín, gerþykkni, pálmaolía, kryddblanda), rotvarnarefni (E202), bindiefni (E412) | Laukur | Túrmerik, dillfræ, fenugreek (grikkjasmári), kóríander, cayennepipar, svartur pipar, negull. | Salt (salt, kekkjavarnarefni E535, lyftiefni E500). | Vatn</t>
  </si>
  <si>
    <t>Fiskur, soja, Sinnep</t>
  </si>
  <si>
    <t>NÝ UPPSKRIFT – ÁÆTLUÐ, þarf yfirlestur matreiðslumeistara | Grunnur 100 kg</t>
  </si>
  <si>
    <t>1. Hitið karrísósu í potti við meðalhita í 15-20 mín.
2. Bakið fiskibollur í ofni 180°C í 15 mín, kjarnhiti 75°C.
3. Sjóðið kartöflur í 20-25 mín.
4. Berið fram fiskibollur með kartöflum og karrísósu.</t>
  </si>
  <si>
    <t>Fiskibollur í ofni 180°C 15 mín (kjarnhiti 75°C). Kartöflur soðnar 20-25 mín. Karrísósa hituð 15-20 mín.</t>
  </si>
  <si>
    <t>Kjúklingapíta</t>
  </si>
  <si>
    <t>Úrbeinuð, skinnlaus kjúklingalæri | Hvítkál (64%), gulrætur (13%), ananas, gúrka (8%), appelsínusósa (sykur, vatn, sítrónusýra E330, bragðefni, bindiefni E440, rotvarnarefni E202, E211) | Ferskir tómatar | Gúrka | Repjuolía, vatn, kryddblanda (rotvarnarefni E260, E211, **sinnep**sduft, hvítur pipar, sýra E330), **sinnep** (edik, **sinnep**sduft, karrí, kryddblanda), kryddblanda (maltódextrín, laukur, hvítlaukur, gerþykkni, þrúgusykur, paprika, rósmarín, svartur pipar, cayenne pipar, kekkjavarnarefni E551, steinselja), umbreytt kartöflusterkja, sykur, salt, kryddblanda, rotvarnarefni (E202), bindiefni (E412) | Repjuolía</t>
  </si>
  <si>
    <t>Engir, Sinnep</t>
  </si>
  <si>
    <t>1. Steikið kjúklingastrimla með kjúklingakryddi, kjarnhiti 75°C.
2. Hitið pítabrauð í ofni 160°C í 3-4 mín.
3. Skerið ferskt grænmeti.
4. Berið fram með pítusósu; nemendur setja sjálfir í pítuna.</t>
  </si>
  <si>
    <t>Kjúklingastrimlar steiktir að kjarnhita 75°C. Pítabrauð hitað 160°C 3-4 mín. Ferskt grænmeti og pítusósa sér.</t>
  </si>
  <si>
    <t>Skólabollur frá Kjarnafæði og hrísgrjón</t>
  </si>
  <si>
    <t>Kinda- og nautgripakjöt 50% (uppruni Ísland), grænmeti 41% (kartöflur, brokkólí, laukur, gulrætur), kartöflusterkja, salt, krydd (pipar, oregano, basil, paprika) | Hrísgrjón 100% | Vatn, umbreytt sterkja, hrísgrjónamjöl, maltódextrín, sykur, bragðefni, salt, gerþykkni, ristaður laukur, sólblómaolía, litarefni (E150c), salvía. | Vatn | Gulrætur 100% | Salt (salt, kekkjavarnarefni E535, lyftiefni E500). | Svartur pipar 100% (Piper nigrum), hitaþurrkað.</t>
  </si>
  <si>
    <t>1. Hitið skólabollur í ofni 180°C í 15-20 mín, kjarnhiti 75°C.
2. Sjóðið hrísgrjón skv. leiðbeiningum.
3. Búið til brúna sósu skv. pakka.
4. Berið fram bollur með hrísgrjónum, sósu og gulrótum.</t>
  </si>
  <si>
    <t>Skólabollur í ofni 180°C 15-20 mín (kjarnhiti 75°C). Hrísgrjón soðin skv. pakka. Brún sósa löguð sér.</t>
  </si>
  <si>
    <t>Ýsa í Orly, smælki, remúlaði</t>
  </si>
  <si>
    <t>**Ýsa**,orlydeig [**Hveiti** (Kalsíumkarbónat, Járn, Níasín,Þíamín), hrísgrjónamjöl, dextrín, **hveitisterkja**,lyftiefni (E450 (I)), E500 (II), pipar, **sinnep**, salt,**undanrennuduft**, pálmaolía, ger, dextrósi, laukduft],deig [**hveiti**, maísmjöl, **hveitisterkja**, maíssterkja,salt],brauðraspur **hveiti**(kalsíumkarbónat, Járn, Níacín,Þíamín), salt, lyftiefni (E503, húðunarefni (**hveiti**,dextrósi, salt, sólblómaolía))],repjuolía, | Repjuolía, remúpúrra (þurrkað hvítkál, **sinnep**sduft, umbreytt maíssterkja, sýra E270, rotvarnarefni E260, E211, kryddblanda), vatn, sinnep (edik, **sinnep**sduft, karrí, kryddblanda), súrsaðar gúrkur (gúrka, edik, laukur, paprika, **sinnep**sfræ, sýrustillir E509, litarefni E141, E101), kryddblanda (**sinnep**sduft, hvítur pipar, sýra E330), umbreytt kartöflusterkja, eplaedik, sykur, salt, kryddblanda, rotvarnarefni (E202), bindiefni (E412) | Hvítkál (64%), gulrætur (13%), ananas, gúrka (8%), appelsínusósa (sykur, vatn, sítrónusýra E330, bragðefni, bindiefni E440, rotvarnarefni E202, E211) | Salt (salt, kekkjavarnarefni E535, lyftiefni E500). | Sítrónusafi, rotvarnarefni (E224)</t>
  </si>
  <si>
    <t>Fiskur, glúten (hveiti), mjólk, sinnep, Sinnep, Súlfít</t>
  </si>
  <si>
    <t>1. Bakið ýsu í orlýdeigi í ofni 200°C í 15-18 mín, kjarnhiti 75°C.
2. Sjóðið smælki í 18-20 mín.
3. Berið fram með remúlaði, hrásalati og sítrónu.</t>
  </si>
  <si>
    <t>Ýsa í orlý 200°C 15-18 mín (kjarnhiti 75°C). Smælki soðið 18-20 mín. Remúlaði kalt sér.</t>
  </si>
  <si>
    <t>Smælki (litlar kartöflur)</t>
  </si>
  <si>
    <t>Skyr, ber og granóla</t>
  </si>
  <si>
    <t>**Mjólk**, sykur (5.0%), maíssterkja, vanilluþykkni (0,1%), vanillukorn, sítrónusafi, skyrgerlar, laktasi. | Bláber | Jarðarber | Heilkornaflögur (61,5%) (**hafrar**, **hveiti**), sykur, sólblómaolía, stökkt korn (6,2%) (hrísmjöl, **hveiti**, sykur, maltað **bygg**, salt), **hveiti**, glúkósasýróp, hunang, lyftiefni (E500), kanill, karamellaður sykur, bragðefni, þráavarnarefni (E306)</t>
  </si>
  <si>
    <t>Mjólk (laktósalaus), Glúten (hafrar, hveiti, bygg).</t>
  </si>
  <si>
    <t>1. Setjið skyr í skálar (kalt, undir 4°C).
2. Þiðið ber og dreifið yfir.
3. Setjið granóla yfir rétt fyrir framreiðslu svo það haldist stökkt.</t>
  </si>
  <si>
    <t>Kaldur réttur. Skyr undir 4°C, ber þídd, granóla sett yfir rétt fyrir framreiðslu.</t>
  </si>
  <si>
    <t>Nætursaltaður fiskur, kartöflur og smjör</t>
  </si>
  <si>
    <t>Ýsa, salt. | Kartöflur | Rófur | **Rjómi**, salt. | Svartur pipar 100% (Piper nigrum), hitaþurrkað.</t>
  </si>
  <si>
    <t>1. Sjóðið nætursaltaða ýsu við lágan hita í 8-10 mín, kjarnhiti 75°C.
2. Sjóðið kartöflur og rófur í 20-25 mín.
3. Berið fram með bræddu smjöri.</t>
  </si>
  <si>
    <t>Nætursöltuð ýsa soðin 8-10 mín (kjarnhiti 75°C). Kartöflur og rófur 20-25 mín. Brætt smjör sér.</t>
  </si>
  <si>
    <t>Lasagna og hvítlauksbrauð</t>
  </si>
  <si>
    <t>Nautahakk, forbrúnað á pönnu með repjuolíu. | Tómatar 100%. | Laukur | Gulrætur | **Mjólk**, laktasaensím, D-vítamín. Síuð, fitusprengd og gerilsneydd. | **Hveiti**, maltað **hveiti**, mjölmeðhöndlunarefni (E 300) | **Rjómi**, salt. | **Mjólk**, **undanrenna**, salt, kekkjavarnarefni (E460ii), ostahleypir, litarefni (E160b) | Mjöl (**hveiti**, maltað **hveiti**), vatn, smjör (**mjólk**), jurtafita (pálma), jurtaolía (repju), joðbætt salt, ger, hvítlaukur 0,6%, laukduft, ýruefni (E472e, E471, sólblómalesitín), sýrustillir (E341, E450, E330), óvirkt ger, steinselja, salt, þykkingarefni (E412), bragðefni, þráavarnarefni (E300), ensím (alfaamýlasi, xýlanasi) | Oregano 100% (Origanum vulgare L.). | Salt (salt, kekkjavarnarefni E535, lyftiefni E500).</t>
  </si>
  <si>
    <t>Mjólk, Glúten (hveiti), mjólk</t>
  </si>
  <si>
    <t>1. Brúnið hakk, laukur og gulrætur; bætið við maukuðum tómötum og oregano, sjóðið 20 mín.
2. Gerið béchamel úr smjöri, hveiti og mjólk.
3. Lagið lasagna í skiptum: sósa, plötur, béchamel. Endið á osti.
4. Bakið 180°C í 40-45 mín, kjarnhiti 75°C.
5. Hitið hvítlauksbrauð 180°C í 8-10 mín.</t>
  </si>
  <si>
    <t>Lasagna bakað 180°C 40-45 mín (kjarnhiti 75°C). Hvítlauksbrauð 180°C 8-10 mín.</t>
  </si>
  <si>
    <t>Fiskibollur, hrísgrjón og karrísósa</t>
  </si>
  <si>
    <t>**Þorskur**, laukur, kartöflumjöl, umbreytt maíssterkja, jurtatrefjar, **soja**prótein, laukduft, salt, bindiefni (E451), hvítur pipar repjuolía. | Hrísgrjón 100% | Repjuolía, vatn, kryddblanda (rotvarnarefni E260, E211, E202, **sinnep**sduft, krydd, sýra E330), karrí (kóríander, túrmerik, fenugreek, kúmen, salt, fennel, chili, sykur, laukduft, pipar), hunangslíki (sykur, vatn, sýra E507, sýrustillir E500, bragðefni, hunangsbragðefni, litarefni E150a, E150c), umbreytt kartöflusterkja (E1450), sykur, grænmetiskraftur (maltródextrín, bragðefni, grænmeti), salt, kryddblanda (maltódextrín, gerþykkni, pálmaolía, kryddblanda), rotvarnarefni (E202), bindiefni (E412) | Vatn | Laukur | Túrmerik, dillfræ, fenugreek (grikkjasmári), kóríander, cayennepipar, svartur pipar, negull. | Salt (salt, kekkjavarnarefni E535, lyftiefni E500).</t>
  </si>
  <si>
    <t>1. Bakið fiskibollur í ofni 180°C í 15 mín, kjarnhiti 75°C.
2. Sjóðið hrísgrjón skv. leiðbeiningum.
3. Hitið karrísósu með lauk í 15-20 mín.
4. Berið fram bollur á hrísgrjónum með karrísósu.</t>
  </si>
  <si>
    <t>Fiskibollur 180°C 15 mín (kjarnhiti 75°C). Hrísgrjón soðin skv. pakka. Karrísósa hituð 15-20 mín.</t>
  </si>
  <si>
    <t>Tikka masala kjúklingapottréttur, hrísgrjón</t>
  </si>
  <si>
    <t>Úrbeinuð, skinnlaus kjúklingalæri | Vatn, sykur, laukur, tómatmauk, sólblómaolía, salt, kóríanderduft, engifer, hvítlaukur, **sinnep**duft, sýrustillir (sítrónusýra E330), chili, kúmenduft, fenugreeklauf, svartur piparduft, kóríander, þráavarnarefni (E306, tókóferólríkt þykkni). | Sellerírót (33%), gulrætur (32%), blaðlaukur (15%), **sellerí** (10%), laukur (10%) | Laukur (90%), repjuolía (10%). | Rauð paprika 33%, græn paprika 33%, gul paprika 34% | Hrísgrjón 100% | Vatn | Laukur | Fersk paprika | Kókosmjólk, vatn, gúargúmmí. | Salt (salt, kekkjavarnarefni E535, lyftiefni E500). | Kartöflur</t>
  </si>
  <si>
    <t>Sinnep, Sellerí, Engir</t>
  </si>
  <si>
    <t>1. Steikið kjúklingastrimla, laukur og papriku.
2. Bætið við tikka masala sósu, kókosmjólk og vatni; sjóðið 20-25 mín, kjarnhiti 75°C.
3. Sjóðið hrísgrjón skv. leiðbeiningum.
4. Berið fram pottréttinn yfir hrísgrjónum.</t>
  </si>
  <si>
    <t>Pottréttur soðinn 20-25 mín (kjarnhiti 75°C). Hrísgrjón soðin skv. pakka.</t>
  </si>
  <si>
    <t>Soðin ýsa, kartöflur, smjör</t>
  </si>
  <si>
    <t>Ýsa | Kartöflur | Gulrætur | **Rjómi**, salt. | Salt (salt, kekkjavarnarefni E535, lyftiefni E500).</t>
  </si>
  <si>
    <t>1. Sjóðið ýsu við lágan hita í 8-10 mín, kjarnhiti 75°C.
2. Sjóðið kartöflur og gulrætur í 20-25 mín.
3. Berið fram með bræddu smjöri.</t>
  </si>
  <si>
    <t>Ýsa soðin 8-10 mín (kjarnhiti 75°C). Kartöflur og gulrætur 20-25 mín. Brætt smjör sér.</t>
  </si>
  <si>
    <t>Jarðaberjaskyr, ber, kókos</t>
  </si>
  <si>
    <t>**Mjólk**, sykur (6,9%), jarðarber (6,0%), vatn, umbreytt maíssterkja, sítrónusafi, gulrótarþykkni, náttúrulegt bragðefni, rotvarnarefni (E202), lifandi skyrgerlar, laktasi. | Jarðarber | Bláber | VANTAR – innihaldslýsing af umbúðum</t>
  </si>
  <si>
    <t>Mjólk (Laktósalaus), VANTAR – staðfesta ofnæmisvalda</t>
  </si>
  <si>
    <t>1. Setjið jarðarberjaskyr í skálar (kalt, undir 4°C).
2. Þiðið ber og dreifið yfir.
3. Stráið kókosflögum yfir rétt fyrir framreiðslu.</t>
  </si>
  <si>
    <t>Kaldur réttur. Skyr undir 4°C, ber þídd, kókosflögur settar yfir rétt fyrir framreiðslu.</t>
  </si>
  <si>
    <t>Fiskifingur, hrísgrjón, sweet chili</t>
  </si>
  <si>
    <t>**Ýsa** (70%), vatn, **hveiti**, maísmjöl, maíssterkja, **hveiti**sterkja, **hveiti**klíð, salt, ger, sykur, smjörlíki (repjuolía,pálmkjarnaolía,kókosolía,bindiefni sólblóma lesitín,ein-og tvíglýseríð af fitusýrum, bragðefni, litarefni beta karótín), **bygg**þykkni, maltþykkni, repjuolía, vatnsrofið grænmetisprótein (maís,repjufræ), krydd (papriku duft, pipar),litarefni E160c,nátturuleg bragðefni | Hrísgrjón 100% | Vatn | VANTAR – innihaldslýsing af umbúðum | Maís (Zea mays) | Salt (salt, kekkjavarnarefni E535, lyftiefni E500).</t>
  </si>
  <si>
    <t>Fiskur, glúten (hveiti, bygg), VANTAR – staðfesta ofnæmisvalda, Engir</t>
  </si>
  <si>
    <t>1. Bakið ýsu í raspi í ofni 200°C í 15-18 mín, kjarnhiti 75°C.
2. Sjóðið hrísgrjón skv. leiðbeiningum, blandið maís saman við.
3. Berið fram með sweet chili sósu sér.</t>
  </si>
  <si>
    <t>Ýsa í raspi 200°C 15-18 mín (kjarnhiti 75°C). Hrísgrjón með maís. Sweet chili sósa sér.</t>
  </si>
  <si>
    <t>Nautabuff með kartöflum og brúnni sósu</t>
  </si>
  <si>
    <t>VANTAR – innihaldslýsing af umbúðum | Kartöflur | Vatn | Laukur (90%), repjuolía (10%). | Rauðkál, sykur, edik, salt, síróp, rifsberjasafi. | Vatn, umbreytt sterkja, hrísgrjónamjöl, maltódextrín, sykur, bragðefni, salt, gerþykkni, ristaður laukur, sólblómaolía, litarefni (E150c), salvía. | Svartur pipar 100% (Piper nigrum), hitaþurrkað.</t>
  </si>
  <si>
    <t>1. Steikið nautabuff á pönnu/ofni, kjarnhiti 75°C.
2. Sjóðið kartöflur í 20-25 mín.
3. Lagið brúna sósu skv. pakka og bætið forsteiktum lauk við.
4. Berið fram með rauðkáli.</t>
  </si>
  <si>
    <t>Nautabuff steikt að kjarnhita 75°C. Kartöflur soðnar 20-25 mín. Brún sósa með lauk. Rauðkál sér.</t>
  </si>
  <si>
    <t>KFC fiskur, kartöflubátar, kokteilsósa</t>
  </si>
  <si>
    <t>**Þorskur** (75%), vatn, deig (**hveiti**, **hveitisterkja**, dextrósi, bindiefni (E450), lyftiefni (E500), rasp (**hveiti**, ger, salt, pipar, paprika, hvítlauksduft), laukduft, karrý, steikt upp úr repjuolíu. | Kartöflur 97%, sólblómaolía. | Vegan majones 60% (repjuolía, vatn, sætt **SINNEP** vatn, edik, sykur, **sinnep**sfræ, salt, sykur, **sinnep**sduft, umbreytt sterkja, bindiefni E415, E412, rotvarnarefni), tómatsósa 40% (vatn, tómatpúrra 28%, sykur, síróp, rotvarnarefni E211, bragðefni, litarefni E150c, salt, sýra E260, bindiefni E440, umbreytt sterkja, hvítur pipar) | Hvítkál (64%), gulrætur (13%), ananas, gúrka (8%), appelsínusósa (sykur, vatn, sítrónusýra E330, bragðefni, bindiefni E440, rotvarnarefni E202, E211) | Salt (salt, kekkjavarnarefni E535, lyftiefni E500).</t>
  </si>
  <si>
    <t>Fiskur, glúten (hveiti), Sinnep</t>
  </si>
  <si>
    <t>1. Bakið Kentucky-hjúpaðan þorsk í ofni 200°C í 15-18 mín, kjarnhiti 75°C.
2. Bakið kartöflubáta 200°C í 20-25 mín.
3. Berið fram með kaldri kokteilsósu og hrásalati.</t>
  </si>
  <si>
    <t>Þorskur í Kentucky hjúp 200°C 15-18 mín (kjarnhiti 75°C). Kartöflubátar 200°C 20-25 mín. Kokteilsósa kald sér.</t>
  </si>
  <si>
    <t>Kjúklingalæri með hvítlaukskryddi</t>
  </si>
  <si>
    <t>Úrbeinuð og skinnlaus kjúklingalæri 80%, vatn 19%, salt, sykur, þráavarnarefni (E331, E301), sýrustillir (E262). | Salt, svartur pipar, hvítlaukur, paprikubitar, laukur, steinselja, dextrósi, timían, estragon.</t>
  </si>
  <si>
    <t>Kryddblanda 1,2% af kjötþyngd. ATH: hvítlauksblandan er saltrík (51 g salt/100 g) – ekki auka skammtinn.</t>
  </si>
  <si>
    <t>1. Afþíðið kjúklingalærin í kæli.
2. Stráið hvítlauksblandu yfir kjötið (1,2% af þyngd) og blandið vel.
3. Ofn 180°C í 30–35 mín., kjarnhiti 75°C.
4. Berið fram með meðlæti og sósu.</t>
  </si>
  <si>
    <t>Kryddið kjúklingalærin með hvítlauksblandu og bakið við 180°C í 30–35 mín. þar til kjarnhiti nær 75°C.</t>
  </si>
  <si>
    <t>Gulróta- og kálsalat með vegan majónesi</t>
  </si>
  <si>
    <t>Gulrætur | Hvítkál | Rauðkál | Repjuolía, vatn, sykur, edik, dijon **sinnep** (vatn, **sinnep**sfræ (19%), edik, pipar, túrmerik, sýrustillir (E330)), salt, umbreytt sterkja, rotvarnarefni (E202), bindiefni (E415, E412) | Salt, svartur pipar, hvítlaukur, paprikubitar, laukur, steinselja, dextrósi, timían, estragon.</t>
  </si>
  <si>
    <t>Jöfn hlutföll (30% hvert) af rifnum gulrótum, hvítkáli og rauðkáli. Vegan majónes 9% og sama hvítlauksblanda og á kjúklingnum, 0,4%. Rauðkál ferskt – næringargildi eru meðaltalsgildi. ATH: kr/kg er vanmetið þangað til innkaupsverð rauðkáls er skráð (Vöruskrá R476).</t>
  </si>
  <si>
    <t>1. Rífið gulrætur gróft og skerðið hvítkál og rauðkál fínt.
2. Blandið grænmetinu saman í jöfnum hlutföllum.
3. Hrærið vegan majónesi saman við svo salatið sé létt hjúpað.
4. Kryddið með hvítlauksblandu (0,4%) og blandið vel.
5. Geymið við 0–4°C og berið fram kalt.</t>
  </si>
  <si>
    <t>Rifnar gulrætur, hvítkál og rauðkál í jöfnum hlutföllum, hrært með vegan majónesi og hvítlauksblandu. Berið fram kalt.</t>
  </si>
  <si>
    <t>Teriyaki veganborgari í súrdeigsbrauði</t>
  </si>
  <si>
    <t>**Bygg**, kjúklingabaunir, fennel, kartöflur, kartöflumjöl, tómatpúrra, chilimauk 1% (rauður chili, gulrætur, salt, paprika, sýrustillir E260, E330, bindiefni E412, E415, repjuolía, rotvarnarefni E202, E211, sítrónusafi, sýra E330, litarefni E160c), salt, hvítlaukur, krydd (steinselja, timían, rósmarín, basilika, majoram, estragon, oreganó), kúmen, kóríander. | **Hveiti**mjöl*, vatn, heilkorna **hveiti**súrdeig 4% (heilkorna gerjað **hveiti**mjöl*, vatn), ger*, extra virgin ólífuolía 1,3%*, salt, **bygg**maltmjöl*, **hveiti**glúten*. *Lífrænt. | Ananas, ananassafi (eða léttur sírópur – sjá umbúðir hverrar sendingar) | Ferskir tómatar | Iceberg salat | Repjuolía, vatn, sambal oelek (chili, umbreytt maíssterkja, cayennepipar, chilipipar, hvítlaukur, rotvarnarefni E211, broddkúmen), chipotle-sósa (chipotle-chili, tómatpúrra, laukur, kóríander, sýra E260, maísmjöl), kryddblanda (rotvarnarefni E260, **sinnep**sduft, hvítur pipar, sýra E330), **sinnep** (edik, **sinnep**sduft, karrí, kryddblanda úr kryddi, maltódextríni og kekkjavarnarefni E552), umbreytt kartöflusterkja, lífrænn sítrónusafi, sykur, salt, edik, rotvarnarefni (E202), bindiefni (E415) | Frúktósaríkt maíssíróp, sojasósa (vatn, **HVEITI**, **SOJA**baunir, salt, natríumbensóat [rotvarnarefni]), sykur, vatn, eimað edik, umbreytt maíssterkja, minna en 2% af: **SESAMFRÆ**, jurtaolía (**SOJA**baunaolía og/eða repjuolía), ananassafaþykkni, engifer, hrísgrjónaedik, salt, krydd, natríumbísúlfat, hvítlaukur*, xantangúmmi, karamellulitur, kalíumsorbat og natríumbensóat (rotvarnarefni), vorlaukur*, sítrónusýra. *Þurrkað.</t>
  </si>
  <si>
    <t>Glúten (bygg), Glúten (hveiti, bygg)., Engir, Sinnep, Glúten (hveiti), Soja, Sesam</t>
  </si>
  <si>
    <t>Vegan valmöguleiki. Hlutföll miðast við einn borgara: brauð ~75 g, chiliborgari 120 g, ananas 20 g, tómatur 20 g, iceberg 15 g, chilimajónes 15 g, teriyaki-sósa 15 g. Ananas og iceberg: næringargildi eru meðaltalsgildi. Teriyaki-sósan (SJ2349HA) er ekki glútenlaus og inniheldur soja og sesam.</t>
  </si>
  <si>
    <t>1. Þíðið súrdeigshamborgarabrauðin í ca. 40 mín. við stofuhita.
2. Hitið chiliborgarana – ofn 180°C í 12–15 mín. eða á plötu þar til kjarnhiti nær 75°C.
3. Penslið borgarann með Sweet Teriyaki sósu (ca. 15 g á borgara) og ristið brauðið létt.
4. Byggið upp: brauð, chilimajónes, iceberg, tómatur, glæður borgari, ananas, efri brauðhelmingur.
5. Berið fram með sætkartöflubátunum. Haldið vegan hráefnum aðskildum frá kjötréttinum.</t>
  </si>
  <si>
    <t>Hitið chiliborgara í ofni 180°C í 12–15 mín., penslið með Sweet Teriyaki sósu og berið fram í ristaðu súrdeigsbrauði með chilimajónesi, iceberg, tómat og ananas.</t>
  </si>
  <si>
    <t>GRUNNMATSEÐILL</t>
  </si>
  <si>
    <t>Gildir-listi (sjálfvirkt) ↓</t>
  </si>
  <si>
    <t>Bæði</t>
  </si>
  <si>
    <t>Áætluð stækkun skammts – Grunnskóli vs Leikskóli</t>
  </si>
  <si>
    <t>Kostnaðareftirlit (sjálfvirkt) ↓</t>
  </si>
  <si>
    <t>Dagsetning</t>
  </si>
  <si>
    <t>Dagur
(sjálfvirkt)</t>
  </si>
  <si>
    <t>Vika
(sjálfvirkt)</t>
  </si>
  <si>
    <t>Gildir fyrir</t>
  </si>
  <si>
    <t>Máltíðartegund</t>
  </si>
  <si>
    <t>Vara / Réttur
(leitarnafn)</t>
  </si>
  <si>
    <t>Birtingarnafn
(vefur)</t>
  </si>
  <si>
    <t>Skammtur
Leikskóli (g)</t>
  </si>
  <si>
    <t>Skammtur
Grunnskóli (g)</t>
  </si>
  <si>
    <t>Foodcost
(blandað viðmið)</t>
  </si>
  <si>
    <t>Orka
(kcal)</t>
  </si>
  <si>
    <t>Fita
(g)</t>
  </si>
  <si>
    <t>Mettuð fita
(g)</t>
  </si>
  <si>
    <t>Kolvetni
(g)</t>
  </si>
  <si>
    <t>Prótein
(g)</t>
  </si>
  <si>
    <t>Salt
(g)</t>
  </si>
  <si>
    <t>Eldunarpöntun
(1, 2, 3...)</t>
  </si>
  <si>
    <t>Upphafsástand</t>
  </si>
  <si>
    <t>Eldunaraðferð</t>
  </si>
  <si>
    <t>Ofnhiti (°C)</t>
  </si>
  <si>
    <t>Eldunartími (mín)</t>
  </si>
  <si>
    <t>Kjarnhiti (°C)</t>
  </si>
  <si>
    <t>Hvíld eftir eldun (mín)</t>
  </si>
  <si>
    <t>Leikskóli</t>
  </si>
  <si>
    <t>Foodcost
Leikskóli (kr/skammt)</t>
  </si>
  <si>
    <t>Foodcost
Grunnskóli (kr/skammt)</t>
  </si>
  <si>
    <t>Hlutfall af
fjárheimild</t>
  </si>
  <si>
    <t>Staða
(30% hámark)</t>
  </si>
  <si>
    <t>Dagsetning (fyllt)</t>
  </si>
  <si>
    <t>Mánudagur</t>
  </si>
  <si>
    <t>Grunnskólar starfsmenn</t>
  </si>
  <si>
    <t>Aðalréttur</t>
  </si>
  <si>
    <t>Nautapottréttur Provence, kartöflumús</t>
  </si>
  <si>
    <t>VANTAR – innihaldslýsing af umbúðum | Tómatar 100%. | Gulrætur | Laukur | Blaðlaukur | **Sellerí** | Hvítlaukur | Tómatar | Grænmetiskraftur (vatn, laukur, gulrótþykkni, tómatur, **sellerí**rót, jurtaextrakt), bragðefni, glúkósasíróp, gerþykkni, salt, litarefni (karamellusykur), repjuolía, maltódextrín, sykur. | Þurrkað rósmarín (Rosmarinus officinalis) | Oregano 100% (Origanum vulgare L.). | Lárviðarlauf 100% (Laurus nobilis). | Svartur pipar 100% (Piper nigrum), hitaþurrkað. | Salt (salt, kekkjavarnarefni E535, lyftiefni E500). | Repjuolía | Vatn | Kartöflur (80%), **nýmjólk**, **smjörfita**, salt, ýruefni (mónó- og díglýseríð fitusýra), krydd</t>
  </si>
  <si>
    <t>VANTAR – staðfesta ofnæmisvalda, Sellerí, Mjólk</t>
  </si>
  <si>
    <t>Grunnskóli</t>
  </si>
  <si>
    <t>Kælt</t>
  </si>
  <si>
    <t>Ofn</t>
  </si>
  <si>
    <t>50-60</t>
  </si>
  <si>
    <t>Hræra 1-2 sinnum</t>
  </si>
  <si>
    <t>Leikskólar starfsmenn</t>
  </si>
  <si>
    <t>Fjárheimild – forsendur ↓</t>
  </si>
  <si>
    <t>Kartöflumús</t>
  </si>
  <si>
    <t>Steam - 98</t>
  </si>
  <si>
    <t>35-45</t>
  </si>
  <si>
    <t>Með loki</t>
  </si>
  <si>
    <t>Dagsfjárheimild Grunnskóli (kr/dag)</t>
  </si>
  <si>
    <t>Nautapottréttur, kartöflumús</t>
  </si>
  <si>
    <t>Nautakjöt 100% (rectangular cut, standard trim, cap on). | VANTAR – innihaldslýsing af umbúðum | Maukaðir tómatar 38%, kúrbítur 20%, eggaldin 20%, laukur 10%, rauð paprika 6%, græn paprika 6%. | Gulrætur (Dökkappelsínugular gulrætur 60%, gular gulrætur 40%.) | Laukur (90%), repjuolía (10%). | Tómatar | Grænmetiskraftur (vatn, laukur, gulrótþykkni, tómatur, **sellerí**rót, jurtaextrakt), bragðefni, glúkósasíróp, gerþykkni, salt, litarefni (karamellusykur), repjuolía, maltódextrín, sykur. | Vatn | Vatn, **sinnep**sfræ, edik, salt, rotvarnarefni (**súlfít**) | Maíssterkja. | Salt (salt, kekkjavarnarefni E535, lyftiefni E500). | Reykt paprika 100% (Capsicum annuum), reykþurrkuð. | Vatn, grænmeti (laukur, hvítlaukur, gulrætur, tómatar, kryddjurtir og krydd), bragðefni, gerþykkni, hoisin-sósa (sykur, rautt misó **soja**baunir, hrísgrjón, salt, vatn, ger, tamari-sojasósa vatn, **soja**baunir, salt, alkóhól, tómatpúrra, vatn, hrísgrjónaedik, stjörnuanís, lakkrís, hvítlauksmauk, chiliduft), salt, sykur, engifermauk, þurrkað glúkósasíróp, maltódextrín, möluð krydd (engifer, chili, kóríander, túrmerik, svartur pipar), repjuolía. | Svartur pipar 100% (Piper nigrum), hitaþurrkað. | Hvítlauksduft 100% | Þurrkað rósmarín (Rosmarinus officinalis) | Kartöflur (80%), **nýmjólk**, **smjörfita**, salt, ýruefni (mónó- og díglýseríð fitusýra), krydd | Kartöflur</t>
  </si>
  <si>
    <t>VANTAR – staðfesta ofnæmisvalda, Sellerí, Sinnep, súlfít, Soja, Mjólk</t>
  </si>
  <si>
    <t>Dagsfjárheimild Leikskóli (kr/dag)</t>
  </si>
  <si>
    <t>Hámarkshlutfall matarkostnaðar</t>
  </si>
  <si>
    <t>Hámark Grunnskóli (kr/dag)</t>
  </si>
  <si>
    <t>Kartöflumús (Mjólkurlaus)</t>
  </si>
  <si>
    <t>Hámark Leikskóli (kr/dag)</t>
  </si>
  <si>
    <t>Hliðarréttur</t>
  </si>
  <si>
    <t>Marrakesh pottréttur, kartöflumús</t>
  </si>
  <si>
    <t>Tómatar, kjúklingabaunir, laukur, gulrætur, sætar kartöflur, eplasafi (eplasafi, þráavarnarefni E330), blómkál, repjuolía, döðlur, limesafi (lime safi, þráavarnarefni E224, inniheldur **SÚLFÍÐ**), paprikumauk (rauð paprika, eggaldin, sólblómaolía, sykur, salt, sýrustillir E260, krydd, chili, náttúruleg bragðefni), hvítlaukur, salt, kóríander, chilimauk (rauður chili, salt, sykur, sýrustillir E260, E330, rotvarnarefni E211), grænmetiskraftur (salt, pálmaolía, maltodextrín, gulrætur, laukur, **sellerí**, blaðlaukur, graslaukur), sykur, krydd (túrmerik, hvítur pipar, kóríander, múskat, **sellerí**), rósmarínkraftur, kúmen, engifer, túrmerik, svartur pipar, kanill. | Kartöflur (80%), **nýmjólk**, **smjörfita**, salt, ýruefni (mónó- og díglýseríð fitusýra), krydd</t>
  </si>
  <si>
    <t>Súlfít, sellerí., Mjólk</t>
  </si>
  <si>
    <t>20-25</t>
  </si>
  <si>
    <t>Meðlætisbar</t>
  </si>
  <si>
    <t>Gúrka, ávextir</t>
  </si>
  <si>
    <t>Síðdegishressing</t>
  </si>
  <si>
    <t>Lífskornabrauð, ostur, tómatar, ávextir</t>
  </si>
  <si>
    <t>Vatn, **tröllahafrar** 21%, heilkorna **heilhveiti** 16%, **hveiti**, **hveitiglúten**, **rúgmjöl**, þurrkað súrdeig (**rúgur**, súrdeigsgerlar), **hveitikurl**, ger, chia fræ 1% (Salvia hispanica), maltextrakt (**bygg**), repjuolía, joðbætt salt, þykkingarefni (E415), sýrustillir (E262), ýruefni (E471, E472e), mjölmeðhöndlunarefni (E300) | **Mjólk**, **undanrenna**, salt, ostahleypir.</t>
  </si>
  <si>
    <t>Glúten (hafrar, hveiti, rúgur, bygg), Mjólk</t>
  </si>
  <si>
    <t>Lífskornabrauð</t>
  </si>
  <si>
    <t>Ostur</t>
  </si>
  <si>
    <t>Lífskornabrauð, tómatar, ávextir</t>
  </si>
  <si>
    <t>Glútenlaust samlokubrauð, ostur, tómatar, ávextir</t>
  </si>
  <si>
    <t>Vatn, hrísgrjónamjöl, tapíókamjöl, þykkingarefni: sellulósi, hýdroxýprópýl metýl sellulósi, karboxýmetýl sellulósi, metýl sellulósi, xantangúmmí; kartöflusterkja, psyllium hýðisduft, rakaefni: glýserín; ger, heilkorna maísmjöl, repjuolía, hrísgrjónamjöl, gullinsíróp, maíssterkja, salt, edik, rotvarnarefni: natríumprópíónat, sorbínsýra, vínedik. | **Mjólk**, **undanrenna**, salt, ostahleypir.</t>
  </si>
  <si>
    <t>Glútenlaust brauð</t>
  </si>
  <si>
    <t>Leikskóli — dagskostnaður</t>
  </si>
  <si>
    <t>⚠ Vara finnst ekki í Réttabanka/Vöruskrá — bætið henni við</t>
  </si>
  <si>
    <t>Grunnskóli — dagskostnaður</t>
  </si>
  <si>
    <t>Þriðjudagur</t>
  </si>
  <si>
    <t>Plokkfiskur, rúgbrauð, smjör</t>
  </si>
  <si>
    <t>Ýsa, salt. | Kartöflur | Laukur | **Mjólk**, laktasaensím, D-vítamín. Síuð, fitusprengd og gerilsneydd. | **Rjómi**, salt. | Maíssterkja. | Salt (salt, kekkjavarnarefni E535, lyftiefni E500). | Svartur pipar 100% (Piper nigrum), hitaþurrkað. | Vatn | **Rúg**mjöl, vatn, sykur, heil**hveiti**, maltað **bygg**, malt extrakt (úr **byggI**), súrdeigsduft úr hveiti (**hveiti**, mjólkursýrugerlar), salt, rotvarnarefni (E282), ger, mjölmeðhöndlunarefni (E300), kekkjarvarnarefni (E535), bindiefni (E491) | **Rjómi**, salt.</t>
  </si>
  <si>
    <t>Fiskur, Mjólk, Glúten (rúgur, hveiti, bygg)</t>
  </si>
  <si>
    <t>35-40</t>
  </si>
  <si>
    <t>Hræra 1 sinni</t>
  </si>
  <si>
    <t>Rúgbrauð</t>
  </si>
  <si>
    <t>Engin (kalt)</t>
  </si>
  <si>
    <t>Smjör</t>
  </si>
  <si>
    <t>Grænmetiskarrí</t>
  </si>
  <si>
    <t>**Ýsa/ þorskur**, kartöflur, laukur, **mjólk** ( mjólk, laktasaensím, D-vítamín), maissterkja, kryddblanda(vatn, rapsolía, salt, hvítlauksmauk, vínedik, sykur, þurrkaðar laukur, krydd, jurtir, þykkingarefni: xantangúmmí E 415, hvítlauksextract, rotvarnarefni: kalíumsorbat E 202, kryddextract), salt (salt, kekkjavarnarefni E535, lyftiefni E500), hvítur pipar | **Rúg**mjöl, vatn, sykur, heil**hveiti**, maltað **bygg**, malt extrakt (úr **byggI**), súrdeigsduft úr hveiti (**hveiti**, mjólkursýrugerlar), salt, rotvarnarefni (E282), ger, mjölmeðhöndlunarefni (E300), kekkjarvarnarefni (E535), bindiefni (E491) | **Rjómi**, salt.</t>
  </si>
  <si>
    <t>Fiskur, mjólk, Glúten (rúgur, hveiti, bygg), Mjólk</t>
  </si>
  <si>
    <t>Plokkfiskur, hrísgrjónabrauð</t>
  </si>
  <si>
    <t>**Ýsa/ þorskur**, kartöflur, laukur, **mjólk** ( mjólk, laktasaensím, D-vítamín), maissterkja, kryddblanda(vatn, rapsolía, salt, hvítlauksmauk, vínedik, sykur, þurrkaðar laukur, krydd, jurtir, þykkingarefni: xantangúmmí E 415, hvítlauksextract, rotvarnarefni: kalíumsorbat E 202, kryddextract), salt (salt, kekkjavarnarefni E535, lyftiefni E500), hvítur pipar | Hrísmjöl, vatn, hirsi, krydd, súrdeig, salt</t>
  </si>
  <si>
    <t>Hrísgrjónabrauð</t>
  </si>
  <si>
    <t>Plokkfiskur (Mjólkurlaust), rúgbrauð</t>
  </si>
  <si>
    <t>Plokkfiskur (Mjólkurlaust)</t>
  </si>
  <si>
    <t>Kjúklingaplokkari (Fisklaust)</t>
  </si>
  <si>
    <t>Paprika, ávextir</t>
  </si>
  <si>
    <t>Dökkt súrdeigsbrauð, lifrarkæfa, paprika, ávextir</t>
  </si>
  <si>
    <t>Vatn, **hveitimjöl**, **hafraflögur**, súrdeig úr **hveiti**, síróp,**hveitiglúten**, **heilkornahveitimjöl**, **heilkornsrúgmjöl**, sólblómafræ (2%), skáldað **heilkornshaframjöl**, **hveitiklíð**, repjuolía, malt úr **rúgi** og **byggi**, ger, salt, mjölmeðhöndlunarefni (askorbínsýra). | Grísalifur og kjöt 80%, vatn, laukur, salt, kartöflumjöl, **soja**prótein, krydd, vatnsrofið jurtaprótein, repjuolía, maísprótein, jurtafita (pálma), þrúgusykur, rotvarnarefni (E250), þráavarnarefni (E315, E316, E330), bindiefni (E450, E451)</t>
  </si>
  <si>
    <t>Glúten (hveiti, hafrar, rúgur, bygg), Soja</t>
  </si>
  <si>
    <t>Dökkt súrdeigsbrauð</t>
  </si>
  <si>
    <t>Lifrarkæfa</t>
  </si>
  <si>
    <t>Dökkt súrdeigsbrauð, paprika, ávextir</t>
  </si>
  <si>
    <t>Glútenlaust dökkt brauð, lifrarkæfa, paprika, ávextir</t>
  </si>
  <si>
    <t>Vatn, tapíókamjöl, hrísgrjónamjöl, þykkingarefni: sellulósi, hýdroxýprópýl metýl sellulósi, karboxýmetýl sellulósi, metýl sellulósi, xantangúmmí; heilkorna maís, kartöflusterkja, ger, psyllium hýðisduft, rakaefni; glýseról; repjuolía, hrísgrjónasterkja, síróp, maíssterkja, salt, rotvarnarefni: natríumprópíónat, sorbínsýra, brenndur sykur, vínedik. | Grísalifur og kjöt 80%, vatn, laukur, salt, kartöflumjöl, **soja**prótein, krydd, vatnsrofið jurtaprótein, repjuolía, maísprótein, jurtafita (pálma), þrúgusykur, rotvarnarefni (E250), þráavarnarefni (E315, E316, E330), bindiefni (E450, E451)</t>
  </si>
  <si>
    <t>Miðvikudagur</t>
  </si>
  <si>
    <t>Grjónagrautur, lifrarpylsa, kanill</t>
  </si>
  <si>
    <t>Nýmjólk (gerilsneydd **mjólk**, D-vítamín), vatn, hrísgrjón 12%, sykur, salt. | Lambalifur 32%, lambamör, **rúgmjöl**, **haframjöl**, vatn, salt. | Kanill 100% (Cinnamomum burmanni). | Lifur (26%); lamba-og nautalifur (upprunaland Ísland), mör, vatn, **RÚGMJÖL**, **HVEITI**, maltódextrín, **SOJAPRÓTEIN**, kartöflumjöl, **HAFRAMJÖL**, salt</t>
  </si>
  <si>
    <t>Mjólk, Glúten (rúgur, hafrar), Glúten (hveiti, rúgur, soja</t>
  </si>
  <si>
    <t>Grjónagrautur</t>
  </si>
  <si>
    <t>Steam 98</t>
  </si>
  <si>
    <t>Hræra eftir helming tímans og bæta við mjólk ef grauturinn er of þykkur</t>
  </si>
  <si>
    <t>Lifrarpylsa</t>
  </si>
  <si>
    <t>Kanill</t>
  </si>
  <si>
    <t>Lifrarpylsa - SOJA</t>
  </si>
  <si>
    <t>Grjónagrautur, glútenlaust brauð, kanill</t>
  </si>
  <si>
    <t>Nýmjólk (gerilsneydd **mjólk**, D-vítamín), vatn, hrísgrjón 12%, sykur, salt. | Vatn, hrísgrjónamjöl, tapíókamjöl, þykkingarefni: sellulósi, hýdroxýprópýl metýl sellulósi, karboxýmetýl sellulósi, metýl sellulósi, xantangúmmí; kartöflusterkja, psyllium hýðisduft, rakaefni: glýserín; ger, heilkorna maísmjöl, repjuolía, hrísgrjónamjöl, gullinsíróp, maíssterkja, salt, edik, rotvarnarefni: natríumprópíónat, sorbínsýra, vínedik. | Kanill 100% (Cinnamomum burmanni).</t>
  </si>
  <si>
    <t>Glútenlaust samlokubrauð</t>
  </si>
  <si>
    <t>Grjónagrautur, kanill</t>
  </si>
  <si>
    <t>Vegan grjónagrautur (Mjólkurlaust)</t>
  </si>
  <si>
    <t>25-30</t>
  </si>
  <si>
    <t>Vegan grjónagrautur, kanill</t>
  </si>
  <si>
    <t>Vegan rjómi (vatn , jurtaolía pálmakjarni, pálmi, þurrkað glúkósasíróp, umbreytt sterkja, salt, bindiefni E339, gellangúmmí, ýruefni lesitín, E435, E472b, litarefni karótín, náttúruleg bragðefni), vatn, hrísgrjón, sykur, salt. | Kanill 100% (Cinnamomum burmanni).</t>
  </si>
  <si>
    <t>Sólkjarnabrauð, smjör, ostur, rúsínur, ávextir</t>
  </si>
  <si>
    <t>**Hveiti**, vatn, sólkjarnafræ, **rúgmjöl**, hörfræ, maltað **hveiti**, salt, maltað **bygg**, mjölmeðhöndlunarefni (E300), ger, malt extrakt (úr **byggi**), súrdeigsduft úr hveiti (**hveiti**, gerlar), dextrósi, **hveitiglúten**, bindiefni (E472e, E491), ensím, kekkjarvarnarefni (E535) | **Mjólk**, **undanrenna**, salt, ostahleypir.</t>
  </si>
  <si>
    <t>Glúten (hveiti, rúgur, bygg), Mjólk</t>
  </si>
  <si>
    <t>Sólkjarnabrauð</t>
  </si>
  <si>
    <t>Smjör, ostur, ávextir</t>
  </si>
  <si>
    <t>Sólkjarnabrauð, ávextir</t>
  </si>
  <si>
    <t>Hrökkbrauð, skinka, gúrka, ávextir</t>
  </si>
  <si>
    <t>Heilkorna**rúg**mjöl, speltflögur (**hveiti**), heilkorna**spelt**mjöl (**hveiti**), salt. | Grísakjöt (62%), vatn, kartöflumjöl, **sojaprótein**, salt, þrúgusykur, bindiefni (E451), þráavarnarefni (E301, E330), gerextrakt, þykkingarefni (E410, E407), bragðefni, rotvarnarefni (E270, E250)</t>
  </si>
  <si>
    <t>Glúten (Hveiti, rúgur, spelt), Soja</t>
  </si>
  <si>
    <t>Hrökkbrauð</t>
  </si>
  <si>
    <t>Skinka</t>
  </si>
  <si>
    <t>Hrökkbrauð, gúrka, ávextir</t>
  </si>
  <si>
    <t>Glútenlausar brauðbollur, skinka, gúrka, ávextir</t>
  </si>
  <si>
    <t>Vatn, tapíókamjöl, hrísgrjónamjöl, repjuolía, þykkingarefni: sellulósi, hýdroxýprópýlmetýlsellulósi, karboxýmetýlsellulósi, xantangúmmí; psylliumhýðisduft, maíssterkja, ger, kartöflusterkja, heilkorna maísmjöl, sykur, hrísgrjónasterkja, rakaefni: glýseról; salt, rotvarnarefni: natríumprópíónat, sorbínsýra; náttúrulegt vanillubragðefni, náttúrulegt bragðefni. | Grísakjöt (62%), vatn, kartöflumjöl, **sojaprótein**, salt, þrúgusykur, bindiefni (E451), þráavarnarefni (E301, E330), gerextrakt, þykkingarefni (E410, E407), bragðefni, rotvarnarefni (E270, E250)</t>
  </si>
  <si>
    <t>Glútenlausar bollur</t>
  </si>
  <si>
    <t>Fimmtudagur</t>
  </si>
  <si>
    <t>Ýsa í tandoori, hrísgrjón, hvítlaukssósa</t>
  </si>
  <si>
    <t>**Ýsa**, tandoori marinering (vatn, repjuolía, pipar, engifer, kóríander, kúmen, chili, salt, sítrónusafi, sykur, rauðrófuduft, náttúruleg bragðefni, þykkingarefni xantangúmmí E415, þurrkaður hvítlaukur, rotvarnarefni kalíumsorbat E202) | Hrísgrjón 100% | Repjuolía, vatn, hvítlaukur, sinnep (edik, **sinnep**sduft, umbreytt maíssterkja, karrí, rotvarnarefni E211, kryddblanda), kryddblanda (rotvarnarefni E260, **sinnep**sduft, hvítur pipar, sýra E330), umbreytt kartöflusterkja, hvítvínsedik (rotvarnarefni E220), sykur, salt, hvítlauksduft, kryddblanda, rotvarnarefni (E202), bindiefni (E412)</t>
  </si>
  <si>
    <t>Fiskur, Sinnep</t>
  </si>
  <si>
    <t>15-18</t>
  </si>
  <si>
    <t>Hrísgrjón</t>
  </si>
  <si>
    <t>Þurrvara</t>
  </si>
  <si>
    <t>Til fullelduð/mjúk</t>
  </si>
  <si>
    <t>Add 5.5 liters water to the 3.3kg of rice</t>
  </si>
  <si>
    <t>Hvítlaukssósa</t>
  </si>
  <si>
    <t>Ýsa í tandoori, hrísgrjón</t>
  </si>
  <si>
    <t>**Ýsa**, tandoori marinering (vatn, repjuolía, pipar, engifer, kóríander, kúmen, chili, salt, sítrónusafi, sykur, rauðrófuduft, náttúruleg bragðefni, þykkingarefni xantangúmmí E415, þurrkaður hvítlaukur, rotvarnarefni kalíumsorbat E202) | Hrísgrjón 100%</t>
  </si>
  <si>
    <t>Kjötbollur í tandoori (Fisklaust)</t>
  </si>
  <si>
    <t>Kjötbollur (kinda- og nautgripakjöt 50% uppruni Ísland, grænmeti 41% kartöflur, brokkólí, laukur, gulrætur, kartöflusterkja, salt, krydd pipar, oregano, basil, paprika), tandoori marinering (vatn, repjuolía, krydd pipar, engifer, kóríander, kúmen, chili, salt, sítrónusafi, sykur, rauðrófuduft, náttúruleg bragðefni, þykkingarefni xantangúmmí E415, þurrkaður hvítlaukur, rotvarnarefni kalíumsorbat E202)</t>
  </si>
  <si>
    <t>12-15min</t>
  </si>
  <si>
    <t>Fiskur, hrísgrjón, hvítlaukssósa</t>
  </si>
  <si>
    <t>Ýsa | Hrísgrjón 100% | Repjuolía, vatn, hvítlaukur, sinnep (edik, **sinnep**sduft, umbreytt maíssterkja, karrí, rotvarnarefni E211, kryddblanda), kryddblanda (rotvarnarefni E260, **sinnep**sduft, hvítur pipar, sýra E330), umbreytt kartöflusterkja, hvítvínsedik (rotvarnarefni E220), sykur, salt, hvítlauksduft, kryddblanda, rotvarnarefni (E202), bindiefni (E412)</t>
  </si>
  <si>
    <t>Grænmetisbollur í tandoori, hrísgrjón, hvítlaukssósa</t>
  </si>
  <si>
    <t>Grænmetisbollur (vatn, **bygg**, kjúklingabaunir, sætar kartöflur, svartar baunir, laukur, kartöflur, baunaprótein, repjuolía, hvítlaukur, bindiefni (E461), sterkja, tómatpúrra, salt, basil, papríkukrydd, hvítur pipar, rósmarín.), tandoori marinering (vatn, repjuolía, pipar, engifer, kóríander, kúmen, chili, salt, sítrónusafi, sykur, rauðrófuduft, náttúruleg bragðefni, þykkingarefni xantangúmmí E415, þurrkaður hvítlaukur, rotvarnarefni kalíumsorbat E202) | Hrísgrjón 100% | Repjuolía, vatn, hvítlaukur, sinnep (edik, **sinnep**sduft, umbreytt maíssterkja, karrí, rotvarnarefni E211, kryddblanda), kryddblanda (rotvarnarefni E260, **sinnep**sduft, hvítur pipar, sýra E330), umbreytt kartöflusterkja, hvítvínsedik (rotvarnarefni E220), sykur, salt, hvítlauksduft, kryddblanda, rotvarnarefni (E202), bindiefni (E412)</t>
  </si>
  <si>
    <t>Grænmetisbollur í tandoori</t>
  </si>
  <si>
    <t>Maís, pastasalat, paprika, ávextir</t>
  </si>
  <si>
    <t>Pasta (vatn, durum**hveiti**), kirsuberjatómatar (rauðir og gulir), rauðlaukur, gúrka, grilluð rauð paprika, vorlaukur, dressing (vatn, sólblómaolía, krydd, salt, kryddjurtir, tómatar, sykur, sítrónubörkur, kryddþykkni, sítrónusafaduft þétt sítrónusafi, maltódextrín, hvítvínsedik), ólífuolía | Pasta (maísmjöl, vatn), grænmeti, repjuolía</t>
  </si>
  <si>
    <t>Pastasalat</t>
  </si>
  <si>
    <t>Meðlæti</t>
  </si>
  <si>
    <t>Maís, ávextir</t>
  </si>
  <si>
    <t>Ljóst súrdeigsbrauð, kjúklingaálegg, tómatar, ávextir</t>
  </si>
  <si>
    <t>Vatn, **hveiti**mjöl, súrdeig úr **hveiti** (13%), heilkorna**hveiti**mjöl, dinkel**hveiti**mjöl, muldir heilkornakjarnar úr dinkel**hveiti**, **hafra**grjón, skolað heilkorna**hafra**mjöl, **hveiti**glúten, heilkorna**rúg**mjöl, heilkorna durum**hveiti**mjöl, **hafra**trefjar, kaldpressuð repjuolía (1%), **hveiti**kímar, gul hörfræ, sykur (eingöngu sem næring fyrir ger), ger, malt úr **byggi** og **hveiti**, salt. | Kjúklingarbringur (42%), alifuglakjöt (28%), vatn (25%), salt, þrúgusykur, bindiefni (E451, E407, E410), gerextrakt, þráavarnarefni (E301, E330), bragðefni, sykur, pipar, rotvarnarefni (E270)</t>
  </si>
  <si>
    <t>Ljóst súrdeigsbrauð</t>
  </si>
  <si>
    <t>Kjúklingaálegg</t>
  </si>
  <si>
    <t>Ljóst súrdeigsbrauð, tómatar, ávextir</t>
  </si>
  <si>
    <t>Glútenlaust quinoa brauð, kjúklingaálegg, tómatar, ávextir</t>
  </si>
  <si>
    <t>Vatn, tapíókamjöl, hrísgrjónamjöl, þykkingarefni: sellulósi, hýdroxýprópýl metýl sellulósi, karboxýmetýl sellulósi, metýl sellulósi, xantangúmmí; kartöflusterkja, psyllium hýðisduft, ger, rakaefni: glýseról; hrísgrjónamjöl, heilkorna maísmjöl, kínóa (2,8%), repjufræolía, síróp, chia fræ (1,9%), birkifræ, maíssterkja, sveskjumauk, salt, rotvarnarefni: natríumprópíónat, sorbínsýra; vínedik. | Kjúklingarbringur (42%), alifuglakjöt (28%), vatn (25%), salt, þrúgusykur, bindiefni (E451, E407, E410), gerextrakt, þráavarnarefni (E301, E330), bragðefni, sykur, pipar, rotvarnarefni (E270)</t>
  </si>
  <si>
    <t>Föstudagur</t>
  </si>
  <si>
    <t>Kjúklingapíta, grænmeti, pítusósa</t>
  </si>
  <si>
    <t>Úrbeinuð skinnlaus kjúklingalæri (83%), vatn, salt, jurtaolia (repju og palma olia), sykur, mango chutney, ávaxtaþykkni, sýrustillir (E500), krydd reykbragðefni, rotvarnarefni (E262), þráavarnarefni (E320) | **Hveitimjöl** 72%, vatn, ger, joðað salt, sykur, repjuolía, **hveitimaltmjöl**, mjölmeðhöndlunarefni (E300) | Repjuolía, vatn, kryddblanda (rotvarnarefni E260, E211, **sinnep**sduft, hvítur pipar, sýra E330), **sinnep** (edik, **sinnep**sduft, karrí, kryddblanda), kryddblanda (maltódextrín, laukur, hvítlaukur, gerþykkni, þrúgusykur, paprika, rósmarín, svartur pipar, cayenne pipar, kekkjavarnarefni E551, steinselja), umbreytt kartöflusterkja, sykur, salt, kryddblanda, rotvarnarefni (E202), bindiefni (E412) | Kál, gúrka, tómatar</t>
  </si>
  <si>
    <t>Glúten (hveiti), Sinnep</t>
  </si>
  <si>
    <t>Kjúklingur</t>
  </si>
  <si>
    <t>Setjið 5 kg í hvern gastro og hrærið eftir helming tímans ef mögulegt. Fylgist VEL með kjarnhita, svo kjúklingurinn sé örugglega 75° ekki meira</t>
  </si>
  <si>
    <t>Pítubrauð</t>
  </si>
  <si>
    <t>8-10min</t>
  </si>
  <si>
    <t>Skerið brauðin í tvennt fyrir leikskóla og fyrir yngstu bekki grunnskóla (1-3. bekk)</t>
  </si>
  <si>
    <t>Pítusósa</t>
  </si>
  <si>
    <t>Glútenlaus vefja, grænmeti, pítusósa</t>
  </si>
  <si>
    <t>Úrbeinuð skinnlaus kjúklingalæri (83%), vatn, salt, jurtaolia (repju og palma olia), sykur, mango chutney, ávaxtaþykkni, sýrustillir (E500), krydd reykbragðefni, rotvarnarefni (E262), þráavarnarefni (E320) | Tapíókasterkja (53%), vatn, hvítt maísmjöl (8%), bindiefni (glýseról, xantangúmmí), kínóamjöl (4%), amaranth-mjöl, fleytiefni (ein- og díglýseríð fitusýra), salt. | Repjuolía, vatn, kryddblanda (rotvarnarefni E260, E211, **sinnep**sduft, hvítur pipar, sýra E330), **sinnep** (edik, **sinnep**sduft, karrí, kryddblanda), kryddblanda (maltódextrín, laukur, hvítlaukur, gerþykkni, þrúgusykur, paprika, rósmarín, svartur pipar, cayenne pipar, kekkjavarnarefni E551, steinselja), umbreytt kartöflusterkja, sykur, salt, kryddblanda, rotvarnarefni (E202), bindiefni (E412) | Kál, gúrka, tómatar</t>
  </si>
  <si>
    <t>Sósa án sinnep</t>
  </si>
  <si>
    <t>Grænmetispíta, grænmeti, pítusósa</t>
  </si>
  <si>
    <t>Kjúklingabaunir 60%, laukur, sólblómaolía, **hveiti** semolina, steinselja, maíssterkja, salt, krydd (kóríander, hvítlaukur, cumin, cayenne pipar, svartur pipar), lyftiefni (natríumbíkarbónat). | **Hveitimjöl** 72%, vatn, ger, joðað salt, sykur, repjuolía, **hveitimaltmjöl**, mjölmeðhöndlunarefni (E300) | Repjuolía, vatn, kryddblanda (rotvarnarefni E260, E211, **sinnep**sduft, hvítur pipar, sýra E330), **sinnep** (edik, **sinnep**sduft, karrí, kryddblanda), kryddblanda (maltódextrín, laukur, hvítlaukur, gerþykkni, þrúgusykur, paprika, rósmarín, svartur pipar, cayenne pipar, kekkjavarnarefni E551, steinselja), umbreytt kartöflusterkja, sykur, salt, kryddblanda, rotvarnarefni (E202), bindiefni (E412) | Kál, gúrka, tómatar</t>
  </si>
  <si>
    <t>12-14min</t>
  </si>
  <si>
    <t>Salat, gúrka, tómatur, rauðlaukur, paprika, ávextir</t>
  </si>
  <si>
    <t>Sólkjarnbrauð, kindakæfa, paprika, ávextir</t>
  </si>
  <si>
    <t>**Hveiti**, vatn, sólkjarnafræ, **rúgmjöl**, hörfræ, maltað **hveiti**, salt, maltað **bygg**, mjölmeðhöndlunarefni (E300), ger, malt extrakt (úr **byggi**), súrdeigsduft úr hveiti (**hveiti**, gerlar), dextrósi, **hveitiglúten**, bindiefni (E472e, E491), ensím, kekkjarvarnarefni (E535) | Lambakjöt 80%, kjötsoð, laukduft, salt, pipar.</t>
  </si>
  <si>
    <t>Kindakæfa</t>
  </si>
  <si>
    <t>Sólkjarnabrauð, paprika, ávextir</t>
  </si>
  <si>
    <t>Glútenlaust fjölkornabrauð, kindakæfa, paprika, ávextir</t>
  </si>
  <si>
    <t>Vatn, tapíókamjöl, hrísgrjónamjöl, fræ (10%) (sólblómafræ, gullin hirsifræ, brún hörfræ, birkifræ, kínóa), þykkingarefni: sellulósi, hýdroxýprópýl metýl sellulósi, karboxýmetýl sellulósi, metýl sellulósi, xantangúmmí; kartöflusterkja, psyllium hýðiduft, ger, rakaefni: glýseról; hrísgrjónamjöl, heilkorna maísmjöl, repjuolía, gullin síróp, sveskjumauk, maíssterkja, salt, rotvarnarefni: natríumprópíónat, sorbínsýra; spíritusedik, brenndur sykur. | Lambakjöt 80%, kjötsoð, laukduft, salt, pipar.</t>
  </si>
  <si>
    <t>Kjötbollur, hrísgrjón, brún sósa</t>
  </si>
  <si>
    <t>Kinda- og nautgripakjöt 50% (uppruni Ísland), grænmeti 41% (kartöflur, brokkólí, laukur, gulrætur), kartöflusterkja, salt, krydd (pipar, oregano, basil, paprika) | Hrísgrjón 100% | Vatn, umbreytt sterkja, hrísgrjónamjöl, maltódextrín, sykur, bragðefni, salt, gerþykkni, ristaður laukur, sólblómaolía, litarefni (E150c), salvía. | Salt, maltódextrín, grænmetisduft 11% (laukur, gulrætur, gulrótarsafaduft, blaðlaukur), sterkja (maís, kartöflur), sykur, gerþykkni, bragðefni, krydd.</t>
  </si>
  <si>
    <t>Kjötbollur</t>
  </si>
  <si>
    <t>180°c</t>
  </si>
  <si>
    <t>18-20</t>
  </si>
  <si>
    <t>Min 75</t>
  </si>
  <si>
    <t>100°c Steam</t>
  </si>
  <si>
    <t>Með loki. Hræra 1 sinni</t>
  </si>
  <si>
    <t>Kjötbollur, hrísgrjón, sósa</t>
  </si>
  <si>
    <t>Kinda- og nautgripakjöt 50% (uppruni Ísland), grænmeti 41% (kartöflur, brokkólí, laukur, gulrætur), kartöflusterkja, salt, krydd (pipar, oregano, basil, paprika) | Hrísgrjón 100% | Vatn, vegan matreiðslurjómi (línfræpróteinblanda úr vatni og 2,5% línfræpróteini, repjuolía, kókosfita, sykur, umbreytt kartöflusterkja, ýruefni pólýsorbat 60, þykkingarefni metýlsellulósi og xantangúmmí, sýrustillir tvínatríumsítrat, náttúruleg bragðefni, salt, litarefni beta-karótín), kartöflumjöl, grænmetiskraftur (salt, maltódextrín, maís/kartöflusterkja, sykur, gerþykkni, grænmeti 8,6%: laukur, gulrætur og blaðlaukur, bragðefni, gulrótarsafaduft, krydd), sykur, salt, hvítur pipar.</t>
  </si>
  <si>
    <t>Grænmetisbollur, hrísgrjón, brún sósa</t>
  </si>
  <si>
    <t>Grænmeti (gulrætur, hvítkál, bambus, paprika, svartir sveppir, blaðlaukur, laukur, sykurbaunir) 40,5%, hrísgrjón 35%, repjuolía, kartöfluflögur, baunasterkja, döðlur 3%, sólblómaolía, krydd, salt, sykur, steinselja, kartöflusterkja, bindiefni (hýdroxýprópýl metýlsellulósi) | Hrísgrjón 100% | Vatn, umbreytt sterkja, hrísgrjónamjöl, maltódextrín, sykur, bragðefni, salt, gerþykkni, ristaður laukur, sólblómaolía, litarefni (E150c), salvía. | Salt, maltódextrín, grænmetisduft 11% (laukur, gulrætur, gulrótarsafaduft, blaðlaukur), sterkja (maís, kartöflur), sykur, gerþykkni, bragðefni, krydd.</t>
  </si>
  <si>
    <t>Ferskt hrásalat, rófur, paprika, ávextir</t>
  </si>
  <si>
    <t>Hvítkál (64%), gulrætur (13%), ananas, gúrka (8%), appelsínusósa (sykur, vatn, sítrónusýra E330, bragðefni, bindiefni E440, rotvarnarefni E202, E211) | Rófur | Fersk paprika | Blandaðir ferskir ávextir</t>
  </si>
  <si>
    <t>Hrásalat</t>
  </si>
  <si>
    <t>Paprika</t>
  </si>
  <si>
    <t>Ávextir</t>
  </si>
  <si>
    <t>Fersk paprika | Blandaðir ferskir ávextir</t>
  </si>
  <si>
    <t>Finn crisp kex , lifrarkæfa, gúrka, ávextir</t>
  </si>
  <si>
    <t>Heilkorna**rúg**mjöl, súrdeig (25%) (heilkorna**rúg**mjöl, vatn), salt, ger. | Grísalifur og kjöt 80%, vatn, laukur, salt, kartöflumjöl, **soja**prótein, krydd, vatnsrofið jurtaprótein, repjuolía, maísprótein, jurtafita (pálma), þrúgusykur, rotvarnarefni (E250), þráavarnarefni (E315, E316, E330), bindiefni (E450, E451)</t>
  </si>
  <si>
    <t>Glúten (rúgur), Soja</t>
  </si>
  <si>
    <t>Glútenlaust brauð, lifrarkæfa, gúrka, ávextir</t>
  </si>
  <si>
    <t>Vatn, hrísgrjónamjöl, tapíókamjöl, þykkingarefni: sellulósi, hýdroxýprópýl metýl sellulósi, karboxýmetýl sellulósi, metýl sellulósi, xantangúmmí; kartöflusterkja, psyllium hýðisduft, rakaefni: glýserín; ger, heilkorna maísmjöl, repjuolía, hrísgrjónamjöl, gullinsíróp, maíssterkja, salt, edik, rotvarnarefni: natríumprópíónat, sorbínsýra, vínedik. | Grísalifur og kjöt 80%, vatn, laukur, salt, kartöflumjöl, **soja**prótein, krydd, vatnsrofið jurtaprótein, repjuolía, maísprótein, jurtafita (pálma), þrúgusykur, rotvarnarefni (E250), þráavarnarefni (E315, E316, E330), bindiefni (E450, E451)</t>
  </si>
  <si>
    <t>Finn crisp kex, gúrka, ávextir</t>
  </si>
  <si>
    <t>Ýsa í orlý, kartöflur, remúlaði</t>
  </si>
  <si>
    <t>**Ýsa**,orlydeig [**Hveiti** (Kalsíumkarbónat, Járn, Níasín,Þíamín), hrísgrjónamjöl, dextrín, **hveitisterkja**,lyftiefni (E450 (I)), E500 (II), pipar, **sinnep**, salt,**undanrennuduft**, pálmaolía, ger, dextrósi, laukduft],deig [**hveiti**, maísmjöl, **hveitisterkja**, maíssterkja,salt],brauðraspur **hveiti**(kalsíumkarbónat, Járn, Níacín,Þíamín), salt, lyftiefni (E503, húðunarefni (**hveiti**,dextrósi, salt, sólblómaolía))],repjuolía, | Kartöflur | Repjuolía, remúpúrra (þurrkað hvítkál, **sinnep**sduft, umbreytt maíssterkja, sýra E270, rotvarnarefni E260, E211, kryddblanda), vatn, sinnep (edik, **sinnep**sduft, karrí, kryddblanda), súrsaðar gúrkur (gúrka, edik, laukur, paprika, **sinnep**sfræ, sýrustillir E509, litarefni E141, E101), kryddblanda (**sinnep**sduft, hvítur pipar, sýra E330), umbreytt kartöflusterkja, eplaedik, sykur, salt, kryddblanda, rotvarnarefni (E202), bindiefni (E412)</t>
  </si>
  <si>
    <t>Fiskur, glúten (hveiti), mjólk, sinnep, Sinnep</t>
  </si>
  <si>
    <t>Spreyja gastro bakkann</t>
  </si>
  <si>
    <t>Þar til fulleldaðar/mjúkar í miðju</t>
  </si>
  <si>
    <t>Remúlaði</t>
  </si>
  <si>
    <t>Ýsa í kentucky hjúp, kartöflur, remúlaði</t>
  </si>
  <si>
    <t>Ýsa (70%), vítamínbætt **hveiti**, vatn, **hveitisterkja**, gerþykkni, salt, hvítlauksduft, laukduft, lyftiefni (E503), **hveitiglúten**, hrísgrjónamjöl, pipar, þrúgusykur, sýra (E330), **sellerí**fræ, sykur, krydd (timian, salvía, chili), repjuolía. | Kartöflur | Repjuolía, remúpúrra (þurrkað hvítkál, **sinnep**sduft, umbreytt maíssterkja, sýra E270, rotvarnarefni E260, E211, kryddblanda), vatn, sinnep (edik, **sinnep**sduft, karrí, kryddblanda), súrsaðar gúrkur (gúrka, edik, laukur, paprika, **sinnep**sfræ, sýrustillir E509, litarefni E141, E101), kryddblanda (**sinnep**sduft, hvítur pipar, sýra E330), umbreytt kartöflusterkja, eplaedik, sykur, salt, kryddblanda, rotvarnarefni (E202), bindiefni (E412)</t>
  </si>
  <si>
    <t>Fiskur, glúten (hveiti), sellerí, Sinnep</t>
  </si>
  <si>
    <t>Ýsa í kentuckyhjúp</t>
  </si>
  <si>
    <t>Fiskibollur, kartöflur, remúlaði</t>
  </si>
  <si>
    <t>**Þorskur**, laukur, kartöflumjöl, umbreytt maíssterkja, jurtatrefjar, **soja**prótein, laukduft, salt, bindiefni (E451), hvítur pipar repjuolía. | Kartöflur | Repjuolía, remúpúrra (þurrkað hvítkál, **sinnep**sduft, umbreytt maíssterkja, sýra E270, rotvarnarefni E260, E211, kryddblanda), vatn, sinnep (edik, **sinnep**sduft, karrí, kryddblanda), súrsaðar gúrkur (gúrka, edik, laukur, paprika, **sinnep**sfræ, sýrustillir E509, litarefni E141, E101), kryddblanda (**sinnep**sduft, hvítur pipar, sýra E330), umbreytt kartöflusterkja, eplaedik, sykur, salt, kryddblanda, rotvarnarefni (E202), bindiefni (E412)</t>
  </si>
  <si>
    <t>Fiskibollur (Glútenlaust)</t>
  </si>
  <si>
    <t>Kjúklingalundir (Fisklaust)</t>
  </si>
  <si>
    <t>Kjúklingur (Glúten+Fiskur)</t>
  </si>
  <si>
    <t>Grænmetisbuff, kartöflur, remúlaði</t>
  </si>
  <si>
    <t>Grænmeti 72% (kartöflur, spergilkál, gulrætur, grænar baunir), **hveiti**mjöl, sólblómaolía, **hveiti**semolina, laukur, borðsalt, sterkja, þrúgusykur, gerþykkni, ger, sykur, krydd, repjuolía, joðað borðsalt (borðsalt, kalíumjoðíð), kryddjurtir. | Kartöflur | Repjuolía, remúpúrra (þurrkað hvítkál, **sinnep**sduft, umbreytt maíssterkja, sýra E270, rotvarnarefni E260, E211, kryddblanda), vatn, sinnep (edik, **sinnep**sduft, karrí, kryddblanda), súrsaðar gúrkur (gúrka, edik, laukur, paprika, **sinnep**sfræ, sýrustillir E509, litarefni E141, E101), kryddblanda (**sinnep**sduft, hvítur pipar, sýra E330), umbreytt kartöflusterkja, eplaedik, sykur, salt, kryddblanda, rotvarnarefni (E202), bindiefni (E412)</t>
  </si>
  <si>
    <t>Grænmetisbuff</t>
  </si>
  <si>
    <t>Byggsalat, gulrætur, brokkolí, ávextir</t>
  </si>
  <si>
    <t>**Bygg**, vatn, krydd (hvítur pipar, salt), sítrónusafi, olífu olia. | Gulrætur | Brokkolí | Blandaðir ferskir ávextir</t>
  </si>
  <si>
    <t>Glúten (bygg), Engir</t>
  </si>
  <si>
    <t>Brokkolí, ávextir</t>
  </si>
  <si>
    <t>Ferskt</t>
  </si>
  <si>
    <t>Má bera fram ferskt</t>
  </si>
  <si>
    <t>Heimilisbrauð, kindakæfa,  tómatar, ávextir</t>
  </si>
  <si>
    <t>**Hveiti**, vatn, **hveitikurl**, repjuolía, ger, salt, **hveititrefjar**, mjölmeðhöndlunarefni (E300), ýruefni (E481) | Lambakjöt 80%, kjötsoð, laukduft, salt, pipar.</t>
  </si>
  <si>
    <t>Heimilisbrauð</t>
  </si>
  <si>
    <t>Glútenlaust brauð, kindakæfa, tómatar, ávextir</t>
  </si>
  <si>
    <t>Vatn, tapíókamjöl, hrísgrjónamjöl, þykkingarefni: sellulósi, hýdroxýprópýl metýl sellulósi, karboxýmetýl sellulósi, metýl sellulósi, xantangúmmí; heilkorna maís, kartöflusterkja, ger, psyllium hýðisduft, rakaefni; glýseról; repjuolía, hrísgrjónasterkja, síróp, maíssterkja, salt, rotvarnarefni: natríumprópíónat, sorbínsýra, brenndur sykur, vínedik. | Lambakjöt 80%, kjötsoð, laukduft, salt, pipar.</t>
  </si>
  <si>
    <t>Glútenlaust dökkt brauð</t>
  </si>
  <si>
    <t>Heimilisbrauð, tómatar, ávextir</t>
  </si>
  <si>
    <t>Vanilluskyr, ber, granóla</t>
  </si>
  <si>
    <t>**Mjólk**, sykur (5.0%), maíssterkja, vanilluþykkni (0,1%), vanillukorn, sítrónusafi, skyrgerlar, laktasi. | Jarðarber | Bláber | Heilkornaflögur (61,5%) (**hafrar**, **hveiti**), sykur, sólblómaolía, stökkt korn (6,2%) (hrísmjöl, **hveiti**, sykur, maltað **bygg**, salt), **hveiti**, glúkósasýróp, hunang, lyftiefni (E500), kanill, karamellaður sykur, bragðefni, þráavarnarefni (E306)</t>
  </si>
  <si>
    <t>Vanilluskyr</t>
  </si>
  <si>
    <t>Frosið</t>
  </si>
  <si>
    <t>3-5min</t>
  </si>
  <si>
    <t>Aðeins ef berin eru frosin!</t>
  </si>
  <si>
    <t>Vanilluskyr, ber</t>
  </si>
  <si>
    <t>Vanilluskyr, jarðarber, bláber</t>
  </si>
  <si>
    <t>**Mjólk**, sykur (5.0%), maíssterkja, vanilluþykkni (0,1%), vanillukorn, sítrónusafi, skyrgerlar, laktasi. | Jarðarber | Bláber</t>
  </si>
  <si>
    <t>Hafrajógúrt, jarðarber, bláber</t>
  </si>
  <si>
    <t>Vatn, **hafrar** (12%), sykur (4%), kartöflusterkja, breytt kartöflusterkja, repjuolía, steinefni (kalsíumkarbónat, kalsíumfosföt, kalíumjoðíð), náttúruleg bragðefni, sýrur (eplasýra, mjólkursýra), salt, vanilluþykkni, vítamín (D2-vítamín, ríbóflavín, B12-vítamín) | Jarðarber | Bláber</t>
  </si>
  <si>
    <t>Hafrajógúrt</t>
  </si>
  <si>
    <t>Kókosskyr, jarðarber, bláber</t>
  </si>
  <si>
    <t>Kókosskyr</t>
  </si>
  <si>
    <t>Rúnstykki, gúrka, smjör, ávextir</t>
  </si>
  <si>
    <t>**Hveiti**mjöl, vatn, ger, salt, repjuolía, glúkósi. | Gúrka | **Rjómi**, salt. | Blandaðir ferskir ávextir</t>
  </si>
  <si>
    <t>Glúten (hveiti), Engir, Mjólk</t>
  </si>
  <si>
    <t>Rúnstykki</t>
  </si>
  <si>
    <t>Rúnstykki, gúrka, ávextir</t>
  </si>
  <si>
    <t>**Hveiti**mjöl, vatn, ger, salt, repjuolía, glúkósi. | Gúrka | Blandaðir ferskir ávextir</t>
  </si>
  <si>
    <t>Glúten (hveiti), Engir</t>
  </si>
  <si>
    <t>Glútenlausar bollur, gúrka, smjör, ávextir</t>
  </si>
  <si>
    <t>Hrökkbrauð, kjúklingaálegg, paprika, ávextir</t>
  </si>
  <si>
    <t>Heilkorna**rúg**mjöl, speltflögur (**hveiti**), heilkorna**spelt**mjöl (**hveiti**), salt. | Kjúklingarbringur (42%), alifuglakjöt (28%), vatn (25%), salt, þrúgusykur, bindiefni (E451, E407, E410), gerextrakt, þráavarnarefni (E301, E330), bragðefni, sykur, pipar, rotvarnarefni (E270)</t>
  </si>
  <si>
    <t>Hrökkbrauð, paprika, ávextir</t>
  </si>
  <si>
    <t>Glútenlaust qiunoa brauð, kjúklingaálegg, paprika, ávextir</t>
  </si>
  <si>
    <t>Nætursöltuð ýsa, kartöflur, smjör, rúgbrauð</t>
  </si>
  <si>
    <t>Ýsa, salt. | Kartöflur | **Rjómi**, salt. | **Rúg**mjöl, vatn, sykur, heil**hveiti**, maltað **bygg**, malt extrakt (úr **byggI**), súrdeigsduft úr hveiti (**hveiti**, mjólkursýrugerlar), salt, rotvarnarefni (E282), ger, mjölmeðhöndlunarefni (E300), kekkjarvarnarefni (E535), bindiefni (E491)</t>
  </si>
  <si>
    <t>Nætursöltuð ýsa</t>
  </si>
  <si>
    <t>10-12min</t>
  </si>
  <si>
    <t>30-45</t>
  </si>
  <si>
    <t>Hræra eftir helming tímans</t>
  </si>
  <si>
    <t>Nætursöltuð ýsa, kartöflur, smjör, glútenlaust brauð</t>
  </si>
  <si>
    <t>Ýsa, salt. | Kartöflur | Vatn, hrísgrjónamjöl, tapíókamjöl, þykkingarefni: sellulósi, hýdroxýprópýl metýl sellulósi, karboxýmetýl sellulósi, metýl sellulósi, xantangúmmí; kartöflusterkja, psyllium hýðisduft, rakaefni: glýserín; ger, heilkorna maísmjöl, repjuolía, hrísgrjónamjöl, gullinsíróp, maíssterkja, salt, edik, rotvarnarefni: natríumprópíónat, sorbínsýra, vínedik. | **Rjómi**, salt.</t>
  </si>
  <si>
    <t>Nætursöltuð ýsa, kartöflur, rúgbrauð</t>
  </si>
  <si>
    <t>Ýsa, salt. | Kartöflur | **Rúg**mjöl, vatn, sykur, heil**hveiti**, maltað **bygg**, malt extrakt (úr **byggI**), súrdeigsduft úr hveiti (**hveiti**, mjólkursýrugerlar), salt, rotvarnarefni (E282), ger, mjölmeðhöndlunarefni (E300), kekkjarvarnarefni (E535), bindiefni (E491)</t>
  </si>
  <si>
    <t>Fiskur, Glúten (rúgur, hveiti, bygg)</t>
  </si>
  <si>
    <t>Kjöt í karrí, kartöflur</t>
  </si>
  <si>
    <t>Kjöt í karrí</t>
  </si>
  <si>
    <t>15-20</t>
  </si>
  <si>
    <t>Með loki, hræra 1 sinni</t>
  </si>
  <si>
    <t>Grænmetisbuff, kartöflur, kokteilsósa</t>
  </si>
  <si>
    <t>Grænkál 17%, raspur 15% (**spelt**mjöl, poppað kínóa, sólblómaolía, salt, ger), forsoðið kínóa 13% (vatn, kínóa), vatn, jurtaolía (sólblómaolía, repjuolía í mismunandi hlutföllum), kartöflur, gulrætur, ristaður laukur (laukur, repjuolía), **sojabaunir**, kartöfluflögur, **hveiti**mjöl, kryddblanda (salt, maltódextrín, krydd), sojasósa (vatn, salt, **sojabaunir**, **hveiti**), joðbætt salt (salt, kalíumjoðíð), karríduft, hvítlauksduft, malað engifer, svartur pipar. | Repjuolía, tómatsósa (vatn, tómatpúrra, rotvarnarefni E260, E211), vatn, **sinnep** (edik, sinnepsduft, umbreytt maíssterkja, karrí úr túrmerik, kóríander, negul, engifer, múskati, kardimommum og cayennepipar, túrmerikduft, kryddblanda úr papriku, lauk, chilipipar, svörtum pipar, hvítlauk, maltódextríni, tómatdufti og kekkjavarnarefni E552, hvítur pipar), kryddblanda (sinnepsduft, sýra E330), eplaedik, umbreytt kartöflusterkja, sykur, salt, paprikuduft, rotvarnarefni (E202), broddkúmen, bindiefni (E412)</t>
  </si>
  <si>
    <t>Glúten (spelt, hveiti), soja., Sinnep</t>
  </si>
  <si>
    <t>Kokteilsósa</t>
  </si>
  <si>
    <t>Brokkolí, gulrætur, paprika, ávextir</t>
  </si>
  <si>
    <t>Brokkolí | Gulrætur | Fersk paprika | Blandaðir ferskir ávextir</t>
  </si>
  <si>
    <t>Gulrætur, ávextir</t>
  </si>
  <si>
    <t>Heilkornabrauð, skinka, gúrka, ávextir</t>
  </si>
  <si>
    <t>Vatn, heilkorna **heilhveiti** 17%, heilkorna **rúgmjöl** 17%, **hveiti**, **hveitiglúten**, **hveitiflögur**, **rúgmjöl**, þurrkað súrdeig (**rúgur**, súrdeigsgerlar), **hveitikurl**, ger, maltextrakt (**bygg**), repjuolía, salt, þykkingarefni (E415), sýrustillir (E262), ýruefni (E471, E472e), þurrkað súrdeig (**hveiti**, súrdeigsgerlar), mjölmeðhöndlunarefni (E300) | Grísakjöt (62%), vatn, kartöflumjöl, **sojaprótein**, salt, þrúgusykur, bindiefni (E451), þráavarnarefni (E301, E330), gerextrakt, þykkingarefni (E410, E407), bragðefni, rotvarnarefni (E270, E250)</t>
  </si>
  <si>
    <t>Glúten (hveiti, rúgur, bygg), Soja</t>
  </si>
  <si>
    <t>Heilkornabrauð</t>
  </si>
  <si>
    <t>Heilkornabrauð, gúrka, ávextir</t>
  </si>
  <si>
    <t>Glútenlaust fjölkornabrauð, skinka, gúrka, ávextir</t>
  </si>
  <si>
    <t>Vatn, tapíókamjöl, hrísgrjónamjöl, fræ (10%) (sólblómafræ, gullin hirsifræ, brún hörfræ, birkifræ, kínóa), þykkingarefni: sellulósi, hýdroxýprópýl metýl sellulósi, karboxýmetýl sellulósi, metýl sellulósi, xantangúmmí; kartöflusterkja, psyllium hýðiduft, ger, rakaefni: glýseról; hrísgrjónamjöl, heilkorna maísmjöl, repjuolía, gullin síróp, sveskjumauk, maíssterkja, salt, rotvarnarefni: natríumprópíónat, sorbínsýra; spíritusedik, brenndur sykur. | Grísakjöt (62%), vatn, kartöflumjöl, **sojaprótein**, salt, þrúgusykur, bindiefni (E451), þráavarnarefni (E301, E330), gerextrakt, þykkingarefni (E410, E407), bragðefni, rotvarnarefni (E270, E250)</t>
  </si>
  <si>
    <t>Lasagne, hvítlauksbrauð</t>
  </si>
  <si>
    <t>Nautakjöt 33% (uppruni Þýskaland), tómatar, vatn, maísmjöl, hrísmjöl, laukur, 
kartöflusterkja, salt, glúkósasýróp, sykur, bragðefni, nautaseyði, laukduft, hvítlauksduft, krydd, 
maltodextrin. | Mjöl (**hveiti**, maltað **hveiti**), vatn, smjör (**mjólk**), jurtafita (pálma), jurtaolía (repju), joðbætt salt, ger, hvítlaukur 0,6%, laukduft, ýruefni (E472e, E471, sólblómalesitín), sýrustillir (E341, E450, E330), óvirkt ger, steinselja, salt, þykkingarefni (E412), bragðefni, þráavarnarefni (E300), ensím (alfaamýlasi, xýlanasi) | Gerilsneydd **mjólk**, pálmaolía, kekkjavarnarefni (kartöflumjöl), salt, **mjólkursýrugerlar**, ostahleypir (örveruleg).</t>
  </si>
  <si>
    <t>Glúten (hveiti), mjólk, Mjólk</t>
  </si>
  <si>
    <t>Lasagne</t>
  </si>
  <si>
    <t>Nautakjöt 33% (uppruni Þýskaland), tómatar, vatn, maísmjöl, hrísmjöl, laukur, 
kartöflusterkja, salt, glúkósasýróp, sykur, bragðefni, nautaseyði, laukduft, hvítlauksduft, krydd, 
maltodextrin.</t>
  </si>
  <si>
    <t>40-45</t>
  </si>
  <si>
    <t>ATH! Ef mikið er í ofninum í einu gæti lasagnað tekið lengri tíma í eldun, allt að 55 mín</t>
  </si>
  <si>
    <t>Hvítlauksbrauð</t>
  </si>
  <si>
    <t>8-12min</t>
  </si>
  <si>
    <t>Rifinn ostur</t>
  </si>
  <si>
    <t>Hvítlauksbrauð (mjólkurlaust)</t>
  </si>
  <si>
    <t>**Hveiti**mjöl, vatn, smjörlíki (repjuolía, vatn, kókosfita, fullhert repjuolía, ýruefni E322, E471, salt, sýrustillir E330, litarefni E160a), joðbætt salt, ger, laukur, **rúg**mjöl, malað **hveiti**, sýrustillir (E330), náttúrulegt hvítlauksbragð, hvítlaukur, ýruefni (E472e, E322), salt, steinselja, **hveiti**glúten, kekkjavarnarefni (E341), sterkja (kartafla, tapíóka), mjölmeðhöndlunarefni (E300) | Vatn, kókosolía (24%), umbreytt sterkja, sterkja, sjávarsalt, reyniberjaþykkni, bragðefni, sýrustillir (sítrónusýra), ólífuþykkni, B12-vítamín, litarefni (beta-karótín).</t>
  </si>
  <si>
    <t>Hvítlauksbrauð (V)</t>
  </si>
  <si>
    <t>Rifinn vegan ostur</t>
  </si>
  <si>
    <t>Lasagne, glútenlaust hvítlauksbrauð</t>
  </si>
  <si>
    <t>Nautakjöt 33% (uppruni Þýskaland), tómatar, vatn, maísmjöl, hrísmjöl, laukur, 
kartöflusterkja, salt, glúkósasýróp, sykur, bragðefni, nautaseyði, laukduft, hvítlauksduft, krydd, 
maltodextrin. | Brauð (vatn, tapíókamjöl, hrísgrjónamjöl, repjuolía, þykkingarefni: sellulósi, hýdroxýprópýlmetýlsellulósi, karboxýmetýlsellulósi, xantangúmmí; psylliumhýðisduft, maíssterkja, ger, kartöflusterkja, heilkorna maísmjöl, sykur, hrísgrjónasterkja, rakaefni: glýseról; salt, rotvarnarefni: natríumprópíónat, sorbínsýra; náttúrulegt vanillubragðefni, náttúrulegt bragðefni), hvítlauksolía (extra virgin ólífuolía, náttúrulegt fljótandi hvítlauksþykkni, þurrkaður hvítlaukur í bitum).</t>
  </si>
  <si>
    <t>Vegan lasagne, hvítlauksbrauð</t>
  </si>
  <si>
    <t>Laukur, kartöflur, spínat, pasta (**hveiti**, vatn), kókosmjólk (kókosmjólk, kókosvatn, vatn), repjuolía, sojamjólk (vatn, **sojabaunir**, salt), chili-mauk (rauður chili, gulrætur, salt, paprika, sýrustillir E260, E330, bindiefni E412, E415, repjuolía, þráavarnarefni E202, E211, sítrónusafi, litarefni E160c), grænmetiskraftur (salt, pálmaolía, maltódextrín, gulrætur, laukur, **sellerí**, blaðlaukur, graslaukur, sykur, túrmerik, hvítur pipar, kóríander, múskat, rósmarínkraftur), salt, karrý, jurtaostur (vatn, kókosolía, sterkja, salt, þráavarnarefni E200, litarefni betakarótín), maíssterkja, kúmen, kóríander, svartur pipar, múskat, ger. | **Hveiti**mjöl, vatn, smjörlíki (repjuolía, vatn, kókosfita, fullhert repjuolía, ýruefni E322, E471, salt, sýrustillir E330, litarefni E160a), joðbætt salt, ger, laukur, **rúg**mjöl, malað **hveiti**, sýrustillir (E330), náttúrulegt hvítlauksbragð, hvítlaukur, ýruefni (E472e, E322), salt, steinselja, **hveiti**glúten, kekkjavarnarefni (E341), sterkja (kartafla, tapíóka), mjölmeðhöndlunarefni (E300)</t>
  </si>
  <si>
    <t>Glúten (hveiti), soja, sellerí, Glúten (hveiti, rúgur)</t>
  </si>
  <si>
    <t>Vegan lasagne</t>
  </si>
  <si>
    <t>Tómatar, gúrka, kál, ávextir</t>
  </si>
  <si>
    <t>Ferskir tómatar | Gúrka | Blandaðir ferskir ávextir</t>
  </si>
  <si>
    <t>Kál</t>
  </si>
  <si>
    <t>Tómatar, ávextir</t>
  </si>
  <si>
    <t>Vatn, **tröllahafrar** 21%, heilkorna **heilhveiti** 16%, **hveiti**, **hveitiglúten**, **rúgmjöl**, þurrkað súrdeig (**rúgur**, súrdeigsgerlar), **hveitikurl**, ger, chia fræ 1% (Salvia hispanica), maltextrakt (**bygg**), repjuolía, joðbætt salt, þykkingarefni (E415), sýrustillir (E262), ýruefni (E471, E472e), mjölmeðhöndlunarefni (E300) | **Mjólk,** **undanrenna**, salt, ostahleypir.</t>
  </si>
  <si>
    <t>**Mjólk,** **undanrenna**, salt, ostahleypir.</t>
  </si>
  <si>
    <t>Vatn, hrísgrjónamjöl, tapíókamjöl, þykkingarefni: sellulósi, hýdroxýprópýl metýl sellulósi, karboxýmetýl sellulósi, metýl sellulósi, xantangúmmí; kartöflusterkja, psyllium hýðisduft, rakaefni: glýserín; ger, heilkorna maísmjöl, repjuolía, hrísgrjónamjöl, gullinsíróp, maíssterkja, salt, edik, rotvarnarefni: natríumprópíónat, sorbínsýra, vínedik. | **Mjólk,** **undanrenna**, salt, ostahleypir.</t>
  </si>
  <si>
    <t>Pasta, kjúklingur, ítölsk tómatsósa</t>
  </si>
  <si>
    <t>Úrbeinuð, skinnlaus kjúklingalæri | Vatn, pálmafita, tómatduft (20,5%), umbreytt maíssterkja, sykur, salt, bragðefni, maíssterkja, repjuolía, laukduft, þurrkað glúkósasíróp, þykkingarefni (xantangúmmí E415), sýra (eplasýra, mjólkursýra), hvítur pipar. | Tómatar 100%. | Hvítlaukur | 100% Basilika (Ocimum Basilicum) | Salt (salt, kekkjavarnarefni E535, lyftiefni E500). | Durum **hveiti** semolina, vatn</t>
  </si>
  <si>
    <t>Kjúklingur í tómatsósu</t>
  </si>
  <si>
    <t>Blástursofn</t>
  </si>
  <si>
    <t>Pasta</t>
  </si>
  <si>
    <t>6-8min</t>
  </si>
  <si>
    <t>Til vel heitt</t>
  </si>
  <si>
    <t>Passa að ofelda ekki og ekki geyma of lengi í hitaskáp</t>
  </si>
  <si>
    <t>Glútenlaust pasta, kjúklingur, ítölsk tómatsósa</t>
  </si>
  <si>
    <t>Úrbeinuð, skinnlaus kjúklingalæri | Vatn, pálmafita, tómatduft (20,5%), umbreytt maíssterkja, sykur, salt, bragðefni, maíssterkja, repjuolía, laukduft, þurrkað glúkósasíróp, þykkingarefni (xantangúmmí E415), sýra (eplasýra, mjólkursýra), hvítur pipar. | Tómatar 100%. | Hvítlaukur | 100% Basilika (Ocimum Basilicum) | Salt (salt, kekkjavarnarefni E535, lyftiefni E500). | Hrísgrjónamjöl, maíssterkja, vatn</t>
  </si>
  <si>
    <t>Pasta,vegan bitar, ítölsk tómatsósa</t>
  </si>
  <si>
    <t>Vegan bitar (endurvatnað **soja**próteinþykkni, endurvatnað **hveiti**glúten, vatn, edik, náttúruleg bragðefni, gerþykkni, salt, þykkingarefni karóbabaunagúmmí, sykur, laukduft) tómatsósa (pálmafita, tómatduft, umbreytt sterkja, sykur, salt, bragðefni, sterkja, repjuolía, laukduft, þurrkað glúkósasíróp, þykkingarefni xantangúmmí, E415, sýra eplasýra, mjólkursýra, hvítur pipar, tómatar, hvítlaukur, basilíka, salt salt, kekkjavarnarefni E535, lyftiefni E500) | Durum **hveiti** semolina, vatn</t>
  </si>
  <si>
    <t>Glúten (hveiti), soja, Glúten</t>
  </si>
  <si>
    <t>Gúrka, maís, tómatar, ávextir</t>
  </si>
  <si>
    <t>Gúrka | Maís (Zea mays) | Ferskir tómatar | Blandaðir ferskir ávextir</t>
  </si>
  <si>
    <t>Maís</t>
  </si>
  <si>
    <t>Ljóst súrdeigsbrauð, skinka, paprika, ávextir</t>
  </si>
  <si>
    <t>Vatn, **hveiti**mjöl, súrdeig úr **hveiti** (13%), heilkorna**hveiti**mjöl, dinkel**hveiti**mjöl, muldir heilkornakjarnar úr dinkel**hveiti**, **hafra**grjón, skolað heilkorna**hafra**mjöl, **hveiti**glúten, heilkorna**rúg**mjöl, heilkorna durum**hveiti**mjöl, **hafra**trefjar, kaldpressuð repjuolía (1%), **hveiti**kímar, gul hörfræ, sykur (eingöngu sem næring fyrir ger), ger, malt úr **byggi** og **hveiti**, salt. | Grísakjöt (62%), vatn, kartöflumjöl, **sojaprótein**, salt, þrúgusykur, bindiefni (E451), þráavarnarefni (E301, E330), gerextrakt, þykkingarefni (E410, E407), bragðefni, rotvarnarefni (E270, E250)</t>
  </si>
  <si>
    <t>Glúten (hveiti, rúg, hafrar, bygg), Soja</t>
  </si>
  <si>
    <t>Glútenlaust dökkt brauð, skinka</t>
  </si>
  <si>
    <t>Vatn, tapíókamjöl, hrísgrjónamjöl, þykkingarefni: sellulósi, hýdroxýprópýl metýl sellulósi, karboxýmetýl sellulósi, metýl sellulósi, xantangúmmí; heilkorna maís, kartöflusterkja, ger, psyllium hýðisduft, rakaefni; glýseról; repjuolía, hrísgrjónasterkja, síróp, maíssterkja, salt, rotvarnarefni: natríumprópíónat, sorbínsýra, brenndur sykur, vínedik. | Grísakjöt (62%), vatn, kartöflumjöl, **sojaprótein**, salt, þrúgusykur, bindiefni (E451), þráavarnarefni (E301, E330), gerextrakt, þykkingarefni (E410, E407), bragðefni, rotvarnarefni (E270, E250)</t>
  </si>
  <si>
    <t>Fiskibollur, hrísgrjón, karrísósa</t>
  </si>
  <si>
    <t>Fiskur63% (**þorskur**, **ýsa**), vatn, repjuolía, laukur, kartöflusterkja, salt, sýrustillir E451, krydd (papríka, negull,engifer). | Hrísgrjón 100% | Repjuolía, vatn, kryddblanda (rotvarnarefni E260, E211, E202, **sinnep**sduft, krydd, sýra E330), karrí (kóríander, túrmerik, fenugreek, kúmen, salt, fennel, chili, sykur, laukduft, pipar), hunangslíki (sykur, vatn, sýra E507, sýrustillir E500, bragðefni, hunangsbragðefni, litarefni E150a, E150c), umbreytt kartöflusterkja (E1450), sykur, grænmetiskraftur (maltródextrín, bragðefni, grænmeti), salt, kryddblanda (maltódextrín, gerþykkni, pálmaolía, kryddblanda), rotvarnarefni (E202), bindiefni (E412)</t>
  </si>
  <si>
    <t>Fiskibollur</t>
  </si>
  <si>
    <t>Karrísósa</t>
  </si>
  <si>
    <t>Fiskibollur, hrísgrjón</t>
  </si>
  <si>
    <t>Fiskur63% (**þorskur**, **ýsa**), vatn, repjuolía, laukur, kartöflusterkja, salt, sýrustillir E451, krydd (papríka, negull,engifer). | Hrísgrjón 100%</t>
  </si>
  <si>
    <t>Grænmetisbollur, hrísgrjón, karrísósa</t>
  </si>
  <si>
    <t>Grænmeti (39%) (gulrót, **sellerírót**, baunir, maís, grænar baunir, blaðlaukur, paprika, **sellerí**, laukur), vatn, áferðarríkt baunaprótein, repjuolía, baunaprótein, trefjar, maltódextrín, þykkingarefni: metýlsellulósi, salt, ilmefni, jurtaþykkni (laukur, gulrót, tómatur, elixir), vítamínblanda: járnsítrat, sinksítrat, B12-vítamín. | Hrísgrjón 100% | Repjuolía, vatn, kryddblanda (rotvarnarefni E260, E211, E202, **sinnep**sduft, krydd, sýra E330), karrí (kóríander, túrmerik, fenugreek, kúmen, salt, fennel, chili, sykur, laukduft, pipar), hunangslíki (sykur, vatn, sýra E507, sýrustillir E500, bragðefni, hunangsbragðefni, litarefni E150a, E150c), umbreytt kartöflusterkja (E1450), sykur, grænmetiskraftur (maltródextrín, bragðefni, grænmeti), salt, kryddblanda (maltódextrín, gerþykkni, pálmaolía, kryddblanda), rotvarnarefni (E202), bindiefni (E412) | Grænmeti (39%) (gulrót, **sellerírót**, baunir, maís, grænar baunir, blaðlaukur, paprika, **sellerí**, laukur), vatn, áferðarríkt baunaprótein, repjuolía, baunaprótein, trefjar, maltódextrín, þykkingarefni: metýlsellulósi, salt, ilmefni, jurtaþykkni (laukur, gulrót, tómatur, elixir), vítamínblanda: járnsítrat, sinksítrat, B12-vítamín. | Hrísgrjón 100%</t>
  </si>
  <si>
    <t>Kjúklingur (Fiskur+Baunir)</t>
  </si>
  <si>
    <t>Grænmeti (39%) (gulrót, **sellerírót**, baunir, maís, grænar baunir, blaðlaukur, paprika, **sellerí**, laukur), vatn, áferðarríkt baunaprótein, repjuolía, baunaprótein, trefjar, maltódextrín, þykkingarefni: metýlsellulósi, salt, ilmefni, jurtaþykkni (laukur, gulrót, tómatur, elixir), vítamínblanda: járnsítrat, sinksítrat, B12-vítamín. | Hrísgrjón 100% | Repjuolía, vatn, kryddblanda (rotvarnarefni E260, E211, E202, **sinnep**sduft, krydd, sýra E330), karrí (kóríander, túrmerik, fenugreek, kúmen, salt, fennel, chili, sykur, laukduft, pipar), hunangslíki (sykur, vatn, sýra E507, sýrustillir E500, bragðefni, hunangsbragðefni, litarefni E150a, E150c), umbreytt kartöflusterkja (E1450), sykur, grænmetiskraftur (maltródextrín, bragðefni, grænmeti), salt, kryddblanda (maltódextrín, gerþykkni, pálmaolía, kryddblanda), rotvarnarefni (E202), bindiefni (E412)</t>
  </si>
  <si>
    <t>Brokkolí, gulrætur, paprika, ávöxtur</t>
  </si>
  <si>
    <t>Pólarbrauð, kindakæfa, gúrka, ávextir</t>
  </si>
  <si>
    <t>**Hveiti**mjöl, vatn, sykur, sigtað **rúg**mjöl, repjuolía, heilkorna **rúg**mjöl, **hveiti**glúten, heilkorna **hveiti**mjöl, **hveiti**mjöl, ger, ýruefni (mónó- og díglýseríð fitusýra úr sólblóma- og repjuolíu), lyftiefni (hjartarsalt), malt úr **byggi**, salt. | Lambakjöt 80%, kjötsoð, laukduft, salt, pipar.</t>
  </si>
  <si>
    <t>Pólarbrauð</t>
  </si>
  <si>
    <t>Glútenlausar bollur, kindakæfa,gúrka, ávextir</t>
  </si>
  <si>
    <t>Vatn, tapíókamjöl, hrísgrjónamjöl, repjuolía, þykkingarefni: sellulósi, hýdroxýprópýlmetýlsellulósi, karboxýmetýlsellulósi, xantangúmmí; psylliumhýðisduft, maíssterkja, ger, kartöflusterkja, heilkorna maísmjöl, sykur, hrísgrjónasterkja, rakaefni: glýseról; salt, rotvarnarefni: natríumprópíónat, sorbínsýra; náttúrulegt vanillubragðefni, náttúrulegt bragðefni. | Lambakjöt 80%, kjötsoð, laukduft, salt, pipar.</t>
  </si>
  <si>
    <t>Nýmjólk (gerilsneydd **mjólk**, D-vítamín), vatn, hrísgrjón 12%, sykur, salt. | Lambalifur 32%, lambamör, **rúgmjöl**, **haframjöl**, vatn, salt. | Kanill 100% (Cinnamomum burmanni).</t>
  </si>
  <si>
    <t>Mjólk, Glúten (rúgur, hafrar)</t>
  </si>
  <si>
    <t>Nýmjólk (gerilsneydd **mjólk**, D-vítamín), vatn, hrísgrjón 12%, sykur, salt. | Kanill 100% (Cinnamomum burmanni).</t>
  </si>
  <si>
    <t>Skólabollur, smjör, gúrka, rúsínur, ávextir</t>
  </si>
  <si>
    <t>Vatn, heilkorna **rúg**mjöl 20%, heilkorna **hveiti**mjöl 17%, **hveiti**mjöl, **hveiti**glúten, **rúg**mjöl, þurrkað súrdeig (**rúg**, súrdeigsgerlar), **hveiti**kurl, ger, maltextrakt (**bygg**), repjuolía, joðbætt salt, þykkingarefni (E415), sýrustillir (E262), ýruefni (E471, E472e), mjölmeðhöndlunarefni (E300), maltað **hveiti**. | **Rjómi**, salt. | Gúrka | Blandaðir ferskir ávextir | Rúsínur, sólblómaolía</t>
  </si>
  <si>
    <t>Glúten (rúgur, hveiti, bygg), Mjólk, Engir</t>
  </si>
  <si>
    <t>Skólabollur</t>
  </si>
  <si>
    <t>Skólabollur, gúrka, ávextir</t>
  </si>
  <si>
    <t>Vatn, heilkorna **rúg**mjöl 20%, heilkorna **hveiti**mjöl 17%, **hveiti**mjöl, **hveiti**glúten, **rúg**mjöl, þurrkað súrdeig (**rúg**, súrdeigsgerlar), **hveiti**kurl, ger, maltextrakt (**bygg**), repjuolía, joðbætt salt, þykkingarefni (E415), sýrustillir (E262), ýruefni (E471, E472e), mjölmeðhöndlunarefni (E300), maltað **hveiti**. | Gúrka | Blandaðir ferskir ávextir</t>
  </si>
  <si>
    <t>Glúten (rúgur, hveiti, bygg), Engir</t>
  </si>
  <si>
    <t>Smjör, gúrka, ávextir</t>
  </si>
  <si>
    <t>Heilhveitikex, ostur, tómatar, ávextir</t>
  </si>
  <si>
    <t>**Hveiti**mjöl, heilkorna **hveiti**mjöl 30%, sykur, jurtafita (pálma), lyftiefni (ammoníumkarbónöt, natríumkarbónöt), salt, bragðefni. | **Mjólk,** **undanrenna**, salt, ostahleypir.</t>
  </si>
  <si>
    <t>Glúten (hveiti), Mjólk</t>
  </si>
  <si>
    <t>Heilhveitikex</t>
  </si>
  <si>
    <t>Glútenlaust quinoa brauð, ostur, tómatar, ávextir</t>
  </si>
  <si>
    <t>Vatn, tapíókamjöl, hrísgrjónamjöl, þykkingarefni: sellulósi, hýdroxýprópýl metýl sellulósi, karboxýmetýl sellulósi, metýl sellulósi, xantangúmmí; kartöflusterkja, psyllium hýðisduft, ger, rakaefni: glýseról; hrísgrjónamjöl, heilkorna maísmjöl, kínóa (2,8%), repjufræolía, síróp, chia fræ (1,9%), birkifræ, maíssterkja, sveskjumauk, salt, rotvarnarefni: natríumprópíónat, sorbínsýra; vínedik. | **Mjólk,** **undanrenna**, salt, ostahleypir.</t>
  </si>
  <si>
    <t>Ýsa í hvítlauksmarineringu, kartöflur, hollandaise sósa</t>
  </si>
  <si>
    <t>**Ýsa** 90%, marinering (vatn, rapsolía, salt, hvítlauksmauk, vínedik, sykur, þurrkaðar laukur, krydd, jurtir, þykkingarefni: xantangúmmí E 415, hvítlauksextract, rotvarnarefni: kalíumsorbat E 202, kryddextract) | Kartöflur | Vatn, umbreytt sterkja (kartöflur, maís), **mjólk**, sykur, maíssterkja, salt, repjuolía, maltódextrín, sítrónusýra, bindiefni (xantangúmmí, karóbabaunamjöl, natríumalginat), laukur, gulrótarþykkni, bragðefni, krydd</t>
  </si>
  <si>
    <t>Ýsa í hvítlauksmarineringu</t>
  </si>
  <si>
    <t>Steam - 98°</t>
  </si>
  <si>
    <t>Til fulleldaðar/mjúkar</t>
  </si>
  <si>
    <t>Hollandaise sósa</t>
  </si>
  <si>
    <t>10-15min</t>
  </si>
  <si>
    <t>60+</t>
  </si>
  <si>
    <t>Sósan kemur heit og skal geymast í hitaskáp. Ef hitinn fer niður fyrir 60° þarf að endurupphita hana yfir 60° áður en borið er fram</t>
  </si>
  <si>
    <t>Ýsa í hvítlauksmarineringu, kartöflur, kokteilsósa</t>
  </si>
  <si>
    <t>**Ýsa** 90%, marinering (vatn, rapsolía, salt, hvítlauksmauk, vínedik, sykur, þurrkaðar laukur, krydd, jurtir, þykkingarefni: xantangúmmí E 415, hvítlauksextract, rotvarnarefni: kalíumsorbat E 202, kryddextract) | Kartöflur | Repjuolía, tómatsósa (vatn, tómatpúrra, rotvarnarefni E260, E211), vatn, **sinnep** (edik, sinnepsduft, umbreytt maíssterkja, karrí úr túrmerik, kóríander, negul, engifer, múskati, kardimommum og cayennepipar, túrmerikduft, kryddblanda úr papriku, lauk, chilipipar, svörtum pipar, hvítlauk, maltódextríni, tómatdufti og kekkjavarnarefni E552, hvítur pipar), kryddblanda (sinnepsduft, sýra E330), eplaedik, umbreytt kartöflusterkja, sykur, salt, paprikuduft, rotvarnarefni (E202), broddkúmen, bindiefni (E412)</t>
  </si>
  <si>
    <t>Kjúklinganaggar</t>
  </si>
  <si>
    <t>**Bygg**, kjúklingabaunir, fennel, kartöflur, kartöflumjöl, tómatpúrra, chilimauk 1% (rauður chili, gulrætur, salt, paprika, sýrustillir E260, E330, bindiefni E412, E415, repjuolía, rotvarnarefni E202, E211, sítrónusafi, sýra E330, litarefni E160c), salt, hvítlaukur, krydd (steinselja, timían, rósmarín, basilika, majoram, estragon, oreganó), kúmen, kóríander. | Kartöflur | Repjuolía, tómatsósa (vatn, tómatpúrra, rotvarnarefni E260, E211), vatn, **sinnep** (edik, sinnepsduft, umbreytt maíssterkja, karrí úr túrmerik, kóríander, negul, engifer, múskati, kardimommum og cayennepipar, túrmerikduft, kryddblanda úr papriku, lauk, chilipipar, svörtum pipar, hvítlauk, maltódextríni, tómatdufti og kekkjavarnarefni E552, hvítur pipar), kryddblanda (sinnepsduft, sýra E330), eplaedik, umbreytt kartöflusterkja, sykur, salt, paprikuduft, rotvarnarefni (E202), broddkúmen, bindiefni (E412)</t>
  </si>
  <si>
    <t>Glúten (bygg), Sinnep</t>
  </si>
  <si>
    <t>Blómkál, gulrætur, pastasalat, ávextir</t>
  </si>
  <si>
    <t>Blómkál | Gulrætur | Pasta (vatn, durum**hveiti**), kirsuberjatómatar (rauðir og gulir), rauðlaukur, gúrka, grilluð rauð paprika, vorlaukur, dressing (vatn, sólblómaolía, krydd, salt, kryddjurtir, tómatar, sykur, sítrónubörkur, kryddþykkni, sítrónusafaduft þétt sítrónusafi, maltódextrín, hvítvínsedik), ólífuolía | Blandaðir ferskir ávextir</t>
  </si>
  <si>
    <t>Heimilisbrauð, kjúklingaálegg, paprika, ávextir</t>
  </si>
  <si>
    <t>**Hveiti**, vatn, **hveitikurl**, repjuolía, ger, salt, **hveititrefjar**, mjölmeðhöndlunarefni (E300), ýruefni (E481) | Kjúklingarbringur (42%), alifuglakjöt (28%), vatn (25%), salt, þrúgusykur, bindiefni (E451, E407, E410), gerextrakt, þráavarnarefni (E301, E330), bragðefni, sykur, pipar, rotvarnarefni (E270)</t>
  </si>
  <si>
    <t>Glútenlaust fjölkornabrauð, kjúklingaálegg, paprika, ávextir</t>
  </si>
  <si>
    <t>Vatn, tapíókamjöl, hrísgrjónamjöl, fræ (10%) (sólblómafræ, gullin hirsifræ, brún hörfræ, birkifræ, kínóa), þykkingarefni: sellulósi, hýdroxýprópýl metýl sellulósi, karboxýmetýl sellulósi, metýl sellulósi, xantangúmmí; kartöflusterkja, psyllium hýðiduft, ger, rakaefni: glýseról; hrísgrjónamjöl, heilkorna maísmjöl, repjuolía, gullin síróp, sveskjumauk, maíssterkja, salt, rotvarnarefni: natríumprópíónat, sorbínsýra; spíritusedik, brenndur sykur. | Kjúklingarbringur (42%), alifuglakjöt (28%), vatn (25%), salt, þrúgusykur, bindiefni (E451, E407, E410), gerextrakt, þráavarnarefni (E301, E330), bragðefni, sykur, pipar, rotvarnarefni (E270)</t>
  </si>
  <si>
    <t>Tacoskálar, hakk, salsa, ostur</t>
  </si>
  <si>
    <t>Kinda- og nautgripakjöt (75% uppruni Ísland), grænmeti 25% (kartöflur, brokkólí, laukur, gulrætur,) kartöflusterkja, salt, sósa (vatn, umbreytt sterkja, hrísgrjónamjöl, maltódextrín, sykur, bragðefni, salt, gerþykkni, ristaður laukur, sólblómaolía, litarefni E150c, salvía, pipar, oregano, basil, paprika, salt, chilipipar, kúmen, hvítlaukur, svartur pipar, cayennepipar, laukur, engifer, sykur, sýrustillir sítrónusýra, kekkjavarnarefni E552, repjuolía, kryddþykkni.) | Maís mjöl (74%), sólblómaolía, salt. | Tómatar (81%) (hakkaðir tómatar, tómatpúrra), laukur (8%), grænt chili, salt, maíssterkja, krydd og kryddjurtir (chilipipar, hvítlaukur, kúmen, cayennepipar, kóríander, oregano), jalapeño (0,6%), paprika, vínedik, límónusafi. | **Mjólk**, **undanrenna**, salt, kekkjavarnarefni (E460ii), ostahleypir, litarefni (E160b)</t>
  </si>
  <si>
    <t>Hakk</t>
  </si>
  <si>
    <t>30-35</t>
  </si>
  <si>
    <t>Hræra 1 sinni og áður en borið er fram. Tíminn gerir ráð fyrir að það sé mikið í ofninum. Minni skólarnir gætu þurft styttri tíma</t>
  </si>
  <si>
    <t>Tacoskálar</t>
  </si>
  <si>
    <t>5-7 min</t>
  </si>
  <si>
    <t>Má bera fram kalt, ef vill. Skammtastærð ca. 1 taco</t>
  </si>
  <si>
    <t>Salsa</t>
  </si>
  <si>
    <t>Ostur (Mjólkurlaus)</t>
  </si>
  <si>
    <t>Kinda- og nautgripakjöt (75% uppruni Ísland), grænmeti 25% (kartöflur, brokkólí, laukur, gulrætur,) kartöflusterkja, salt, sósa (vatn, umbreytt sterkja, hrísgrjónamjöl, maltódextrín, sykur, bragðefni, salt, gerþykkni, ristaður laukur, sólblómaolía, litarefni E150c, salvía, pipar, oregano, basil, paprika, salt, chilipipar, kúmen, hvítlaukur, svartur pipar, cayennepipar, laukur, engifer, sykur, sýrustillir sítrónusýra, kekkjavarnarefni E552, repjuolía, kryddþykkni.) | **Hveiti**, vatn, bindiefni (glýseról), jurtaolía (sólblómaolía), lyftiefni (natríumbíkarbónat, tvífosföt, kalsíumfosföt), ýruefni (mónó- og díglýseríð af fitusýrum), dextrósi, salt. | Tómatar (81%) (hakkaðir tómatar, tómatpúrra), laukur (8%), grænt chili, salt, maíssterkja, krydd og kryddjurtir (chilipipar, hvítlaukur, kúmen, cayennepipar, kóríander, oregano), jalapeño (0,6%), paprika, vínedik, límónusafi. | **Mjólk**, **undanrenna**, salt, kekkjavarnarefni (E460ii), ostahleypir, litarefni (E160b)</t>
  </si>
  <si>
    <t>Glútenlaus vefja, hakk, salsa, ostur</t>
  </si>
  <si>
    <t>Kinda- og nautgripakjöt (75% uppruni Ísland), grænmeti 25% (kartöflur, brokkólí, laukur, gulrætur,) kartöflusterkja, salt, sósa (vatn, umbreytt sterkja, hrísgrjónamjöl, maltódextrín, sykur, bragðefni, salt, gerþykkni, ristaður laukur, sólblómaolía, litarefni E150c, salvía, pipar, oregano, basil, paprika, salt, chilipipar, kúmen, hvítlaukur, svartur pipar, cayennepipar, laukur, engifer, sykur, sýrustillir sítrónusýra, kekkjavarnarefni E552, repjuolía, kryddþykkni.) | Tapíókasterkja (53%), vatn, hvítt maísmjöl (8%), bindiefni (glýseról, xantangúmmí), kínóamjöl (4%), amaranth-mjöl, fleytiefni (ein- og díglýseríð fitusýra), salt. | Tómatar (81%) (hakkaðir tómatar, tómatpúrra), laukur (8%), grænt chili, salt, maíssterkja, krydd og kryddjurtir (chilipipar, hvítlaukur, kúmen, cayennepipar, kóríander, oregano), jalapeño (0,6%), paprika, vínedik, límónusafi. | **Mjólk**, **undanrenna**, salt, kekkjavarnarefni (E460ii), ostahleypir, litarefni (E160b)</t>
  </si>
  <si>
    <t>Tacoskálar, vegan hakk, salsa, ostur</t>
  </si>
  <si>
    <t>Endurvatnað **soja**prótein 93,9% (vatn, **soja**próteinþykkni 30%), sólblómaolía, **bygg**maltextrakt, laukduft, náttúruleg bragðefni, hvítlauksduft, salt, paprikuduft, svartur pipar, kúmen. | Maís mjöl (74%), sólblómaolía, salt. | Tómatar (81%) (hakkaðir tómatar, tómatpúrra), laukur (8%), grænt chili, salt, maíssterkja, krydd og kryddjurtir (chilipipar, hvítlaukur, kúmen, cayennepipar, kóríander, oregano), jalapeño (0,6%), paprika, vínedik, límónusafi.</t>
  </si>
  <si>
    <t>Vegan hakk</t>
  </si>
  <si>
    <t>Endurvatnað **soja**prótein 93,9% (vatn, **soja**próteinþykkni 30%), sólblómaolía, **bygg**maltextrakt, laukduft, náttúruleg bragðefni, hvítlauksduft, salt, paprikuduft, svartur pipar, kúmen. | **Hveiti**, vatn, bindiefni (glýseról), jurtaolía (sólblómaolía), lyftiefni (natríumbíkarbónat, tvífosföt, kalsíumfosföt), ýruefni (mónó- og díglýseríð af fitusýrum), dextrósi, salt. | Tómatar (81%) (hakkaðir tómatar, tómatpúrra), laukur (8%), grænt chili, salt, maíssterkja, krydd og kryddjurtir (chilipipar, hvítlaukur, kúmen, cayennepipar, kóríander, oregano), jalapeño (0,6%), paprika, vínedik, límónusafi. | Vatn, kókosolía (24%), umbreytt sterkja, sterkja, sjávarsalt, reyniberjaþykkni, bragðefni, sýrustillir (sítrónusýra), ólífuþykkni, B12-vítamín, litarefni (beta-karótín).</t>
  </si>
  <si>
    <t>Glúten (bygg), soja, Glúten (hveiti)</t>
  </si>
  <si>
    <t>Tómatar, gúrka, kál, paprika, ávextir</t>
  </si>
  <si>
    <t>Ferskir tómatar | Gúrka | Fersk paprika</t>
  </si>
  <si>
    <t>Tekex, skinka, gúrka, ávextir</t>
  </si>
  <si>
    <t>**Hveitimjöl**, pálmaolía, salt, lyftiefni (natríumbíkarbónat), ger. | Grísakjöt (62%), vatn, kartöflumjöl, **sojaprótein**, salt, þrúgusykur, bindiefni (E451), þráavarnarefni (E301, E330), gerextrakt, þykkingarefni (E410, E407), bragðefni, rotvarnarefni (E270, E250)</t>
  </si>
  <si>
    <t>Glúten (hveiti), Soja</t>
  </si>
  <si>
    <t>Glútenlaust samlokubrauð, skinka, gúrka, ávextir</t>
  </si>
  <si>
    <t>Vatn, hrísgrjónamjöl, tapíókamjöl, þykkingarefni: sellulósi, hýdroxýprópýl metýl sellulósi, karboxýmetýl sellulósi, metýl sellulósi, xantangúmmí; kartöflusterkja, psyllium hýðisduft, rakaefni: glýserín; ger, heilkorna maísmjöl, repjuolía, hrísgrjónamjöl, gullinsíróp, maíssterkja, salt, edik, rotvarnarefni: natríumprópíónat, sorbínsýra, vínedik. | Grísakjöt (62%), vatn, kartöflumjöl, **sojaprótein**, salt, þrúgusykur, bindiefni (E451), þráavarnarefni (E301, E330), gerextrakt, þykkingarefni (E410, E407), bragðefni, rotvarnarefni (E270, E250)</t>
  </si>
  <si>
    <t>Tikka masala, hrísgrjón</t>
  </si>
  <si>
    <t>Kjúklingalæri (vatn, salt, sykur, þráavarnarefni E331, E301, sýrustillir E262), sósa (laukur, tómatar, repjuolía, hvítlauksmauk, engifermauk, sítrónusafaþykkni, tandoori masala (kóríander, salt, rauðrófuþykkni, fenugreek, svartur pipar, laukduft, kanill, hvítlauksduft, kúmen, múskat, engifer, kardimommur, negull, paprika, chiliduft, **sellerí**, kryddþykkni, lárviðarlauf, litarefni (paprikuþykkni, túrmerikþykkni, rautt járnoxíð), náttúruleg bragðefni (sítrónuolía), sýrustillir (sítrónusýra), **sinnep**sduft), grænt chilimauk, salt, rautt chiliduft, kúmen, garam masala, túrmerik, blandaðar kryddjurtir, græn kardimomma., kókosmjólk, vatn, gúargúmmí, **sellerí**rót, gulrætur, blaðlaukur, **sellerí**, laukur, tómatar, repjuolía, hvítlaukur, repjuolía, mjólkursýra (E270), túrmerik, dillfræ, fenugreek (grikkjasmári), kóríander, cayennepipar, svartur pipar, negull, salt (salt, kekkjavarnarefni E535, lyftiefni E500), súkrósi, vatn) | Hrísgrjón 100%</t>
  </si>
  <si>
    <t>Tikka masala</t>
  </si>
  <si>
    <t>Kjúklingalæri (vatn, salt, sykur, þráavarnarefni E331, E301, sýrustillir E262), sósa (laukur, tómatar, repjuolía, hvítlauksmauk, engifermauk, sítrónusafaþykkni, tandoori masala (kóríander, salt, rauðrófuþykkni, fenugreek, svartur pipar, laukduft, kanill, hvítlauksduft, kúmen, múskat, engifer, kardimommur, negull, paprika, chiliduft, **sellerí**, kryddþykkni, lárviðarlauf, litarefni (paprikuþykkni, túrmerikþykkni, rautt járnoxíð), náttúruleg bragðefni (sítrónuolía), sýrustillir (sítrónusýra), **sinnep**sduft), grænt chilimauk, salt, rautt chiliduft, kúmen, garam masala, túrmerik, blandaðar kryddjurtir, græn kardimomma., kókosmjólk, vatn, gúargúmmí, **sellerí**rót, gulrætur, blaðlaukur, **sellerí**, laukur, tómatar, repjuolía, hvítlaukur, repjuolía, mjólkursýra (E270), túrmerik, dillfræ, fenugreek (grikkjasmári), kóríander, cayennepipar, svartur pipar, negull, salt (salt, kekkjavarnarefni E535, lyftiefni E500), súkrósi, vatn)</t>
  </si>
  <si>
    <t>Vegan tikka masala, hrísgrjón</t>
  </si>
  <si>
    <t>Vegan kjúklingabitar (endurvatnað **soja**próteinþykkni, endurvatnað **hveiti**glúten, vatn, edik, náttúruleg bragðefni, gerþykkni, salt, þykkingarefni karóbabaunagúmmí, sykur, laukduft), tikka masala sósa (vatn, sykur, laukur, tómatpúrra, sólblómaolía, salt, kóríanderduft, engifer, hvítlaukur, **sinnep**sduft, sýrustillir sítrónusýra E330, chili, kúmenduft, fenugreeklauf, svartur pipar, kóríander, andoxunarefni tókóferólríkt útdráttur E306), kókosmjólk (kókosmjólk, vatn, gúargúmmí), grænmetisblanda (**sellerírót**, gulrætur, blaðlaukur, **sellerí**, laukur), tómatpúrra (tómatar), sólblómaolía, hvítlaukur í olíu (hvítlaukur, repjuolía, mjólkursýra), karrýduft, salt, sykur, vatn. | Hrísgrjón 100%</t>
  </si>
  <si>
    <t>Vegan tikka masala</t>
  </si>
  <si>
    <t xml:space="preserve">Ath að þetta er leiðbeinandi tími. Litlir skammtar þurfa styttri tíma. </t>
  </si>
  <si>
    <t>Gúrka, blómkál, paprika, ávextir</t>
  </si>
  <si>
    <t>Gúrka | Blómkál | Fersk paprika</t>
  </si>
  <si>
    <t>Grænmeti dagsins</t>
  </si>
  <si>
    <t>Lífskornabrauð, kjúklingaálegg, tómatar, ávextir</t>
  </si>
  <si>
    <t>Vatn, **tröllahafrar** 21%, heilkorna **heilhveiti** 16%, **hveiti**, **hveitiglúten**, **rúgmjöl**, þurrkað súrdeig (**rúgur**, súrdeigsgerlar), **hveitikurl**, ger, chia fræ 1% (Salvia hispanica), maltextrakt (**bygg**), repjuolía, joðbætt salt, þykkingarefni (E415), sýrustillir (E262), ýruefni (E471, E472e), mjölmeðhöndlunarefni (E300) | Kjúklingarbringur (42%), alifuglakjöt (28%), vatn (25%), salt, þrúgusykur, bindiefni (E451, E407, E410), gerextrakt, þráavarnarefni (E301, E330), bragðefni, sykur, pipar, rotvarnarefni (E270)</t>
  </si>
  <si>
    <t>Glútenlaust brauð, kjúklingaálegg, tómatar, ávextir</t>
  </si>
  <si>
    <t>Vatn, tapíókamjöl, hrísgrjónamjöl, þykkingarefni: sellulósi, hýdroxýprópýl metýl sellulósi, karboxýmetýl sellulósi, metýl sellulósi, xantangúmmí; heilkorna maís, kartöflusterkja, ger, psyllium hýðisduft, rakaefni; glýseról; repjuolía, hrísgrjónasterkja, síróp, maíssterkja, salt, rotvarnarefni: natríumprópíónat, sorbínsýra, brenndur sykur, vínedik. | Kjúklingarbringur (42%), alifuglakjöt (28%), vatn (25%), salt, þrúgusykur, bindiefni (E451, E407, E410), gerextrakt, þráavarnarefni (E301, E330), bragðefni, sykur, pipar, rotvarnarefni (E270)</t>
  </si>
  <si>
    <t>**Ýsa**, **þorskur** (55,2%), kartöflur, **mjólk** (nýmjólk, D-vítamínbætt, fitusprengd, gerilsneydd), laukur, smjörolía [jurtaolía (repjuolía, hert repjuolía), salt, ýruefni – lesitín (E322), bragðefni, litarefni – beta-karótín (E160a)], **hveiti**, salt, karrý, hvítur pipar. | **Rúg**mjöl, vatn, sykur, heil**hveiti**, maltað **bygg**, malt extrakt (úr **byggI**), súrdeigsduft úr hveiti (**hveiti**, mjólkursýrugerlar), salt, rotvarnarefni (E282), ger, mjölmeðhöndlunarefni (E300), kekkjarvarnarefni (E535), bindiefni (E491) | **Rjómi**, salt.</t>
  </si>
  <si>
    <t>Fiskur, glúten (hveiti), mjólk, Glúten (rúgur, hveiti, bygg), Mjólk</t>
  </si>
  <si>
    <t>Karrýpottréttur</t>
  </si>
  <si>
    <t>Sojabitar (endurvatnað **soja**próteinþykkni, edik, sólblómaolía, gerþykkni, bragðefni ), kókosmjólk (kókosmjólk, kókosvatn, vatn), smjörbaunir, laukur, kúrbítur, blómkál, gul paprika, sætar kartöflur, eplasafi (eplasafi, sýrustillir E330), repjuolía, sítrónusafi, hvítlaukur, maíssterkja, salt, kóríander, chilimauk (rauður chili, gulrætur, salt, paprika, sýrustillir E260, E330, bindiefni E412, E415, repjuolía, rotvarnarefni E202, E211, sítrónusafi, sýra E330, litarefni E160c), engifer, karrý 0,4%, túrmerik, limelauf, svartur pipar.</t>
  </si>
  <si>
    <t>Brokkolí, gulrætur, tómatar, ávextir</t>
  </si>
  <si>
    <t>Brokkolí | Gulrætur | Ferskir tómatar</t>
  </si>
  <si>
    <t>Dökkt súrdeigsbrauð, lifrarkæfa, gúrka, ávextir</t>
  </si>
  <si>
    <t>Vatn, **hveiti**mjöl, súrdeig úr **hveiti**korni (13%), heilkorna**hveiti**mjöl, dinkel**hveiti**mjöl, muldir heilkornakjarnar úr dinkel**hveiti**, **hafra**grjón, skolað heilkorna**hafra**mjöl, **hveiti**glúten, heilkorna**rúg**mjöl, heilkorna durum**hveiti**mjöl, **hafra**trefjar, kaldpressuð repjuolía (1%), **hveiti**kímar, gul hörfræ, sykur (eingöngu sem næring fyrir ger), ger, malt úr **byggi** og **hveiti**, salt. | Grísalifur og kjöt 80%, vatn, laukur, salt, kartöflumjöl, **soja**prótein, krydd, vatnsrofið jurtaprótein, repjuolía, maísprótein, jurtafita (pálma), þrúgusykur, rotvarnarefni (E250), þráavarnarefni (E315, E316, E330), bindiefni (E450, E451)</t>
  </si>
  <si>
    <t>Glúten (hveiti, rúgur, hafrar, bygg), Soja</t>
  </si>
  <si>
    <t>Vatn, tapíókamjöl, hrísgrjónamjöl, repjuolía, þykkingarefni: sellulósi, hýdroxýprópýlmetýlsellulósi, karboxýmetýlsellulósi, xantangúmmí; psylliumhýðisduft, maíssterkja, ger, kartöflusterkja, heilkorna maísmjöl, sykur, hrísgrjónasterkja, rakaefni: glýseról; salt, rotvarnarefni: natríumprópíónat, sorbínsýra; náttúrulegt vanillubragðefni, náttúrulegt bragðefni. | Grísalifur og kjöt 80%, vatn, laukur, salt, kartöflumjöl, **soja**prótein, krydd, vatnsrofið jurtaprótein, repjuolía, maísprótein, jurtafita (pálma), þrúgusykur, rotvarnarefni (E250), þráavarnarefni (E315, E316, E330), bindiefni (E450, E451)</t>
  </si>
  <si>
    <t>Glútenlausar brauðbollur</t>
  </si>
  <si>
    <t>Minestrone pasta og grænmetissúpa</t>
  </si>
  <si>
    <t>40-50</t>
  </si>
  <si>
    <t>Glútenlaus minestrone súpa</t>
  </si>
  <si>
    <t>Lífskornabrauð, kjúklingaálegg, smjör, paprika, ávextir</t>
  </si>
  <si>
    <t>Vatn, **tröllahafrar** 21%, heilkorna **heilhveiti** 16%, **hveiti**, **hveitiglúten**, **rúgmjöl**, þurrkað súrdeig (**rúgur**, súrdeigsgerlar), **hveitikurl**, ger, chia fræ 1% (Salvia hispanica), maltextrakt (**bygg**), repjuolía, joðbætt salt, þykkingarefni (E415), sýrustillir (E262), ýruefni (E471, E472e), mjölmeðhöndlunarefni (E300) | Kjúklingarbringur (42%), alifuglakjöt (28%), vatn (25%), salt, þrúgusykur, bindiefni (E451, E407, E410), gerextrakt, þráavarnarefni (E301, E330), bragðefni, sykur, pipar, rotvarnarefni (E270) | **Rjómi**, salt. | Fersk paprika</t>
  </si>
  <si>
    <t>Glúten (hafrar, hveiti, rúgur, bygg), Mjólk, Engir</t>
  </si>
  <si>
    <t>Bananabrauð, smjör, ostur, ávextir</t>
  </si>
  <si>
    <t>**Hveiti**, bananar, sykur, repjuolía, hrísmjólk (vatn, hrísgrjón (12%), sólblómaolía, kalsíum, maltextrakt, salt, bindiefni (E418), vítamín (B12, D2), sýrustillir (E340)), púðursykur, lyftiefni (E450, E500), salt, mjölmeðhöndlunarefni (E300), vanilludropar (vatn, alkóhól, vanillubragðefni, litarefni (E150c)), kanill, sýra (E260), kekkjarvarnarefni (E535) | **Rjómi**, salt. | **Mjólk,** **undanrenna**, salt, ostahleypir.</t>
  </si>
  <si>
    <t>Bananabrauð</t>
  </si>
  <si>
    <t>Glútenlaust bananabrauð, smjör, ostur, ávextir</t>
  </si>
  <si>
    <t>**Rjómi**, salt. | **Mjólk,** **undanrenna**, salt, ostahleypir.</t>
  </si>
  <si>
    <t>Fiskitaco, grænmeti, salsa, ostur, sýrður rjómi</t>
  </si>
  <si>
    <t>Ýsa (70%), vítamínbætt **hveiti**, vatn, **hveitisterkja**, gerþykkni, salt, hvítlauksduft, laukduft, lyftiefni (E503), **hveitiglúten**, hrísgrjónamjöl, pipar, þrúgusykur, sýra (E330), **sellerí**fræ, sykur, krydd (timian, salvía, chili), repjuolía. | Maís mjöl (74%), sólblómaolía, salt. | Tómatar (81%) (hakkaðir tómatar, tómatpúrra), laukur (8%), grænt chili, salt, maíssterkja, krydd og kryddjurtir (chilipipar, hvítlaukur, kúmen, cayennepipar, kóríander, oregano), jalapeño (0,6%), paprika, vínedik, límónusafi. | **Mjólk**, **undanrenna**, salt, kekkjavarnarefni (E460ii), ostahleypir, litarefni (E160b) | **Undanrenna** og **rjómi**, sýrður með mjólkursýrugerlum, gelatín, ostahleypir.</t>
  </si>
  <si>
    <t>Fiskur, glúten (hveiti), sellerí, Mjólk</t>
  </si>
  <si>
    <t>Taco skálar</t>
  </si>
  <si>
    <t>Skammtastærð: 1 taco</t>
  </si>
  <si>
    <t>Sýrður rjómi</t>
  </si>
  <si>
    <t>Kjúklingataco (Fisklaust)</t>
  </si>
  <si>
    <t>Kjúklingalundir (75%), vatn, salt, **hveiti**, maíssterkja, svartur pipar, hvítur pipar, paprika, engifer, hvítlauksduft, glúkósasíróp, sýrustillir (E500), bindiefni (E450), rotvarnarefni (E262), þráavarnarefni (E320), bragðefni, krydd, repjuolía. | Maís mjöl (74%), sólblómaolía, salt. | Tómatar (81%) (hakkaðir tómatar, tómatpúrra), laukur (8%), grænt chili, salt, maíssterkja, krydd og kryddjurtir (chilipipar, hvítlaukur, kúmen, cayennepipar, kóríander, oregano), jalapeño (0,6%), paprika, vínedik, límónusafi. | **Mjólk**, **undanrenna**, salt, kekkjavarnarefni (E460ii), ostahleypir, litarefni (E160b) | **Undanrenna** og **rjómi**, sýrður með mjólkursýrugerlum, gelatín, ostahleypir.</t>
  </si>
  <si>
    <t>Fisktaco (Mjólkurlaust)</t>
  </si>
  <si>
    <t>Ýsa (70%), vítamínbætt **hveiti**, vatn, **hveitisterkja**, gerþykkni, salt, hvítlauksduft, laukduft, lyftiefni (E503), **hveitiglúten**, hrísgrjónamjöl, pipar, þrúgusykur, sýra (E330), **sellerí**fræ, sykur, krydd (timian, salvía, chili), repjuolía. | Maís mjöl (74%), sólblómaolía, salt. | Tómatar (81%) (hakkaðir tómatar, tómatpúrra), laukur (8%), grænt chili, salt, maíssterkja, krydd og kryddjurtir (chilipipar, hvítlaukur, kúmen, cayennepipar, kóríander, oregano), jalapeño (0,6%), paprika, vínedik, límónusafi. | Vatn, kókosolía (24%), umbreytt sterkja, sterkja, sjávarsalt, reyniberjaþykkni, bragðefni, sýrustillir (sítrónusýra), ólífuþykkni, B12-vítamín, litarefni (beta-karótín). | Gerjaður hafragrunnur (vatn, **hafrar** 10%), repjuolía, fullhertar jurtaolíur (kókos, repju), kartöflusterkja, ýruefni (E472e), bindiefni (E407), sýrur (eplasýra, mjólkursýra), kalsíumkarbónat, kalsíumfosföt.</t>
  </si>
  <si>
    <t>Fiskur, glúten (hveiti), sellerí, Glúten (hafrar)</t>
  </si>
  <si>
    <t>Sýrður hafrarjómi</t>
  </si>
  <si>
    <t>Kjúklingataco (Fisklaust, mjólkurlaust)</t>
  </si>
  <si>
    <t>Kjúklingalundir (75%), vatn, salt, **hveiti**, maíssterkja, svartur pipar, hvítur pipar, paprika, engifer, hvítlauksduft, glúkósasíróp, sýrustillir (E500), bindiefni (E450), rotvarnarefni (E262), þráavarnarefni (E320), bragðefni, krydd, repjuolía. | Maís mjöl (74%), sólblómaolía, salt. | Tómatar (81%) (hakkaðir tómatar, tómatpúrra), laukur (8%), grænt chili, salt, maíssterkja, krydd og kryddjurtir (chilipipar, hvítlaukur, kúmen, cayennepipar, kóríander, oregano), jalapeño (0,6%), paprika, vínedik, límónusafi. | Vatn, kókosolía (24%), umbreytt sterkja, sterkja, sjávarsalt, reyniberjaþykkni, bragðefni, sýrustillir (sítrónusýra), ólífuþykkni, B12-vítamín, litarefni (beta-karótín). | Gerjaður hafragrunnur (vatn, **hafrar** 10%), repjuolía, fullhertar jurtaolíur (kókos, repju), kartöflusterkja, ýruefni (E472e), bindiefni (E407), sýrur (eplasýra, mjólkursýra), kalsíumkarbónat, kalsíumfosföt.</t>
  </si>
  <si>
    <t>Glúten (hveiti), Glúten (hafrar)</t>
  </si>
  <si>
    <t>Ýsa (70%), vítamínbætt **hveiti**, vatn, **hveitisterkja**, gerþykkni, salt, hvítlauksduft, laukduft, lyftiefni (E503), **hveitiglúten**, hrísgrjónamjöl, pipar, þrúgusykur, sýra (E330), **sellerí**fræ, sykur, krydd (timian, salvía, chili), repjuolía. | **Hveiti**, vatn, bindiefni (glýseról), jurtaolía (sólblómaolía), lyftiefni (natríumbíkarbónat, tvífosföt, kalsíumfosföt), ýruefni (mónó- og díglýseríð af fitusýrum), dextrósi, salt. | Tómatar (81%) (hakkaðir tómatar, tómatpúrra), laukur (8%), grænt chili, salt, maíssterkja, krydd og kryddjurtir (chilipipar, hvítlaukur, kúmen, cayennepipar, kóríander, oregano), jalapeño (0,6%), paprika, vínedik, límónusafi. | **Mjólk**, **undanrenna**, salt, kekkjavarnarefni (E460ii), ostahleypir, litarefni (E160b) | **Undanrenna** og **rjómi**, sýrður með mjólkursýrugerlum, gelatín, ostahleypir.</t>
  </si>
  <si>
    <t>Fiskur, glúten (hveiti), sellerí, Glúten (hveiti), Mjólk</t>
  </si>
  <si>
    <t>Kjúklingalundir (75%), vatn, salt, **hveiti**, maíssterkja, svartur pipar, hvítur pipar, paprika, engifer, hvítlauksduft, glúkósasíróp, sýrustillir (E500), bindiefni (E450), rotvarnarefni (E262), þráavarnarefni (E320), bragðefni, krydd, repjuolía. | **Hveiti**, vatn, bindiefni (glýseról), jurtaolía (sólblómaolía), lyftiefni (natríumbíkarbónat, tvífosföt, kalsíumfosföt), ýruefni (mónó- og díglýseríð af fitusýrum), dextrósi, salt. | Tómatar (81%) (hakkaðir tómatar, tómatpúrra), laukur (8%), grænt chili, salt, maíssterkja, krydd og kryddjurtir (chilipipar, hvítlaukur, kúmen, cayennepipar, kóríander, oregano), jalapeño (0,6%), paprika, vínedik, límónusafi. | **Mjólk**, **undanrenna**, salt, kekkjavarnarefni (E460ii), ostahleypir, litarefni (E160b) | **Undanrenna** og **rjómi**, sýrður með mjólkursýrugerlum, gelatín, ostahleypir.</t>
  </si>
  <si>
    <t>Ýsa (70%), vítamínbætt **hveiti**, vatn, **hveitisterkja**, gerþykkni, salt, hvítlauksduft, laukduft, lyftiefni (E503), **hveitiglúten**, hrísgrjónamjöl, pipar, þrúgusykur, sýra (E330), **sellerí**fræ, sykur, krydd (timian, salvía, chili), repjuolía. | **Hveiti**, vatn, bindiefni (glýseról), jurtaolía (sólblómaolía), lyftiefni (natríumbíkarbónat, tvífosföt, kalsíumfosföt), ýruefni (mónó- og díglýseríð af fitusýrum), dextrósi, salt. | Tómatar (81%) (hakkaðir tómatar, tómatpúrra), laukur (8%), grænt chili, salt, maíssterkja, krydd og kryddjurtir (chilipipar, hvítlaukur, kúmen, cayennepipar, kóríander, oregano), jalapeño (0,6%), paprika, vínedik, límónusafi. | Vatn, kókosolía (24%), umbreytt sterkja, sterkja, sjávarsalt, reyniberjaþykkni, bragðefni, sýrustillir (sítrónusýra), ólífuþykkni, B12-vítamín, litarefni (beta-karótín). | Gerjaður hafragrunnur (vatn, **hafrar** 10%), repjuolía, fullhertar jurtaolíur (kókos, repju), kartöflusterkja, ýruefni (E472e), bindiefni (E407), sýrur (eplasýra, mjólkursýra), kalsíumkarbónat, kalsíumfosföt.</t>
  </si>
  <si>
    <t>Fiskur, glúten (hveiti), sellerí, Glúten (hveiti), Glúten (hafrar)</t>
  </si>
  <si>
    <t>Kjúklingalundir (75%), vatn, salt, **hveiti**, maíssterkja, svartur pipar, hvítur pipar, paprika, engifer, hvítlauksduft, glúkósasíróp, sýrustillir (E500), bindiefni (E450), rotvarnarefni (E262), þráavarnarefni (E320), bragðefni, krydd, repjuolía. | **Hveiti**, vatn, bindiefni (glýseról), jurtaolía (sólblómaolía), lyftiefni (natríumbíkarbónat, tvífosföt, kalsíumfosföt), ýruefni (mónó- og díglýseríð af fitusýrum), dextrósi, salt. | Tómatar (81%) (hakkaðir tómatar, tómatpúrra), laukur (8%), grænt chili, salt, maíssterkja, krydd og kryddjurtir (chilipipar, hvítlaukur, kúmen, cayennepipar, kóríander, oregano), jalapeño (0,6%), paprika, vínedik, límónusafi. | Vatn, kókosolía (24%), umbreytt sterkja, sterkja, sjávarsalt, reyniberjaþykkni, bragðefni, sýrustillir (sítrónusýra), ólífuþykkni, B12-vítamín, litarefni (beta-karótín). | Gerjaður hafragrunnur (vatn, **hafrar** 10%), repjuolía, fullhertar jurtaolíur (kókos, repju), kartöflusterkja, ýruefni (E472e), bindiefni (E407), sýrur (eplasýra, mjólkursýra), kalsíumkarbónat, kalsíumfosföt.</t>
  </si>
  <si>
    <t>Glútenlaust</t>
  </si>
  <si>
    <t>Ýsa | Tapíókasterkja (53%), vatn, hvítt maísmjöl (8%), bindiefni (glýseról, xantangúmmí), kínóamjöl (4%), amaranth-mjöl, fleytiefni (ein- og díglýseríð fitusýra), salt.</t>
  </si>
  <si>
    <t>Vegan taco, grænmeti, salsa, vegan ostur, vegan sýrður rjómi</t>
  </si>
  <si>
    <t>Grænkál 17%, raspur 15% (**spelt**mjöl, poppað kínóa, sólblómaolía, salt, ger), forsoðið kínóa 13% (vatn, kínóa), vatn, jurtaolía (sólblómaolía, repjuolía í mismunandi hlutföllum), kartöflur, gulrætur, ristaður laukur (laukur, repjuolía), **sojabaunir**, kartöfluflögur, **hveiti**mjöl, kryddblanda (salt, maltódextrín, krydd), sojasósa (vatn, salt, **sojabaunir**, **hveiti**), joðbætt salt (salt, kalíumjoðíð), karríduft, hvítlauksduft, malað engifer, svartur pipar. | Maís mjöl (74%), sólblómaolía, salt. | Tómatar (81%) (hakkaðir tómatar, tómatpúrra), laukur (8%), grænt chili, salt, maíssterkja, krydd og kryddjurtir (chilipipar, hvítlaukur, kúmen, cayennepipar, kóríander, oregano), jalapeño (0,6%), paprika, vínedik, límónusafi. | Vatn, kókosolía (24%), umbreytt sterkja, sterkja, sjávarsalt, reyniberjaþykkni, bragðefni, sýrustillir (sítrónusýra), ólífuþykkni, B12-vítamín, litarefni (beta-karótín). | Gerjaður hafragrunnur (vatn, **hafrar** 10%), repjuolía, fullhertar jurtaolíur (kókos, repju), kartöflusterkja, ýruefni (E472e), bindiefni (E407), sýrur (eplasýra, mjólkursýra), kalsíumkarbónat, kalsíumfosföt.</t>
  </si>
  <si>
    <t>Glúten (spelt, hveiti), soja., Glúten (hafrar)</t>
  </si>
  <si>
    <t>Vegan taco</t>
  </si>
  <si>
    <t>Grænkál 17%, raspur 15% (**spelt**mjöl, poppað kínóa, sólblómaolía, salt, ger), forsoðið kínóa 13% (vatn, kínóa), vatn, jurtaolía (sólblómaolía, repjuolía í mismunandi hlutföllum), kartöflur, gulrætur, ristaður laukur (laukur, repjuolía), **sojabaunir**, kartöfluflögur, **hveiti**mjöl, kryddblanda (salt, maltódextrín, krydd), sojasósa (vatn, salt, **sojabaunir**, **hveiti**), joðbætt salt (salt, kalíumjoðíð), karríduft, hvítlauksduft, malað engifer, svartur pipar. | **Hveiti**, vatn, bindiefni (glýseról), jurtaolía (sólblómaolía), lyftiefni (natríumbíkarbónat, tvífosföt, kalsíumfosföt), ýruefni (mónó- og díglýseríð af fitusýrum), dextrósi, salt. | Tómatar (81%) (hakkaðir tómatar, tómatpúrra), laukur (8%), grænt chili, salt, maíssterkja, krydd og kryddjurtir (chilipipar, hvítlaukur, kúmen, cayennepipar, kóríander, oregano), jalapeño (0,6%), paprika, vínedik, límónusafi. | Vatn, kókosolía (24%), umbreytt sterkja, sterkja, sjávarsalt, reyniberjaþykkni, bragðefni, sýrustillir (sítrónusýra), ólífuþykkni, B12-vítamín, litarefni (beta-karótín). | Gerjaður hafragrunnur (vatn, **hafrar** 10%), repjuolía, fullhertar jurtaolíur (kókos, repju), kartöflusterkja, ýruefni (E472e), bindiefni (E407), sýrur (eplasýra, mjólkursýra), kalsíumkarbónat, kalsíumfosföt.</t>
  </si>
  <si>
    <t>Glúten (spelt, hveiti), soja., Glúten (hveiti), Glúten (hafrar)</t>
  </si>
  <si>
    <t>Maíssalat, kál, tómatar, ávöxtur</t>
  </si>
  <si>
    <t>Ristaður maís 37,5%, maís 37,5%, grilluð rauð paprika, rauðar nýrnabaunir, repju- og sólblómaolía, salt, maltódextrín, hvítlauksduft, paprikuduft, dextrósi, chiliduft, grænmetis- og kryddjurtaþykkni, náttúruleg bragðefni, reykbragðefni, ýruefni (E322). | Ferskir tómatar</t>
  </si>
  <si>
    <t>Maíssalat</t>
  </si>
  <si>
    <t>Ljóst súrdeigsbrauð, skinka, tómatar, ávextir</t>
  </si>
  <si>
    <t>Glútenlaust brauð, skinka, tómatar, ávextir</t>
  </si>
  <si>
    <t>Vatn, tapíókamjöl, hrísgrjónamjöl, þykkingarefni: sellulósi, hýdroxýprópýl metýl sellulósi, karboxýmetýl sellulósi, metýl sellulósi, xantangúmmí; kartöflusterkja, psyllium hýðisduft, ger, rakaefni: glýseról; hrísgrjónamjöl, heilkorna maísmjöl, kínóa (2,8%), repjufræolía, síróp, chia fræ (1,9%), birkifræ, maíssterkja, sveskjumauk, salt, rotvarnarefni: natríumprópíónat, sorbínsýra; vínedik. | Grísakjöt (62%), vatn, kartöflumjöl, **sojaprótein**, salt, þrúgusykur, bindiefni (E451), þráavarnarefni (E301, E330), gerextrakt, þykkingarefni (E410, E407), bragðefni, rotvarnarefni (E270, E250)</t>
  </si>
  <si>
    <t>Glútenlaust quinoa brauð</t>
  </si>
  <si>
    <t>BBQ kjúklingur, sætar kartöflur, brún sósa</t>
  </si>
  <si>
    <t>Kjúklingalæri (vatn, salt, repjuolía og pálmaolía, sykur, mangó-chutney, ávaxtaþykkni, sýrustillir E500, krydd, reykbragðefni, rotvarnarefni E262, þráavarnarefni E320) , BBQ sósa (tómatmauk, vínedik, sykur, vatn, salt, umbreytt sterkja, melassi, reykbragðefni, krydd, kryddþykkni, jurtaþykkni sem inniheldur sellerí, bragðefni, þykkingarefni xantangúmmí, hvítlaukur, þurrkuð og möluð paprika, púðursykur, sykurreyrssíróp, salt, svartur pipar) | Sætar kartöflur, sólblómaolía, umbreytt kartöflusterkja, kartöflusterkja, hrísgrjónamjöl, dextrín, salt, lyftiefni (natríumkarbónat E500, tvínatríumdífosfat E450), kryddextrakt, þykkingarefni (xantangúmmí (E415) | Vatn, umbreytt sterkja, hrísgrjónamjöl, maltódextrín, sykur, bragðefni, salt, gerþykkni, ristaður laukur, sólblómaolía, litarefni (E150c), salvía. | Salt, maltódextrín, grænmetisduft 11% (laukur, gulrætur, gulrótarsafaduft, blaðlaukur), sterkja (maís, kartöflur), sykur, gerþykkni, bragðefni, krydd.</t>
  </si>
  <si>
    <t>Kjúklingalæri (vatn, salt, repjuolía og pálmaolía, sykur, mangó-chutney, ávaxtaþykkni, sýrustillir E500, krydd, reykbragðefni, rotvarnarefni E262, þráavarnarefni E320) , BBQ sósa (tómatmauk, vínedik, sykur, vatn, salt, umbreytt sterkja, melassi, reykbragðefni, krydd, kryddþykkni, jurtaþykkni sem inniheldur sellerí, bragðefni, þykkingarefni xantangúmmí, hvítlaukur, þurrkuð og möluð paprika, púðursykur, sykurreyrssíróp, salt, svartur pipar)</t>
  </si>
  <si>
    <t xml:space="preserve">BBQ kjúklingur, sætar kartöflur, brún sósa </t>
  </si>
  <si>
    <t>Úrbeinuð skinnlaus kjúklingalæri (83%), vatn, salt, jurtaolia (repju og palma olia), sykur, mango chutney, ávaxtaþykkni, sýrustillir (E500), krydd reykbragðefni, rotvarnarefni (E262), þráavarnarefni (E320) | Sætar kartöflur, sólblómaolía, umbreytt kartöflusterkja, kartöflusterkja, hrísgrjónamjöl, dextrín, salt, lyftiefni (natríumkarbónat E500, tvínatríumdífosfat E450), kryddextrakt, þykkingarefni (xantangúmmí (E415) | Vatn, vegan matreiðslurjómi (línfræpróteinblanda úr vatni og 2,5% línfræpróteini, repjuolía, kókosfita, sykur, umbreytt kartöflusterkja, ýruefni pólýsorbat 60, þykkingarefni metýlsellulósi og xantangúmmí, sýrustillir tvínatríumsítrat, náttúruleg bragðefni, salt, litarefni beta-karótín), kartöflumjöl, grænmetiskraftur (salt, maltódextrín, maís/kartöflusterkja, sykur, gerþykkni, grænmeti 8,6%: laukur, gulrætur og blaðlaukur, bragðefni, gulrótarsafaduft, krydd), sykur, salt, hvítur pipar.</t>
  </si>
  <si>
    <t>BBQ oumph, sætar kartöflur, brún sósa</t>
  </si>
  <si>
    <t>**Soja**prótein 54,3% (vatn, **soja**próteinþykkni), grillsósa 45,7% (vatn, krydd, sykur, salt, karamellaður sykur, tómatur, laukur, hvítlaukur, pipar, engifer, steinselja, svartur pipar, cayennepipar, sýrustillir sítrónusýra, repjuolía, náttúruleg bragðefni, maltódextrín, umbreytt maíssterkja, bragðefni), tómatpúrra, eplaþykkni, edik, reykbragðefni. | Sætar kartöflur, sólblómaolía, umbreytt kartöflusterkja, kartöflusterkja, hrísgrjónamjöl, dextrín, salt, lyftiefni (natríumkarbónat E500, tvínatríumdífosfat E450), kryddextrakt, þykkingarefni (xantangúmmí (E415) | Vatn, umbreytt sterkja, hrísgrjónamjöl, maltódextrín, sykur, bragðefni, salt, gerþykkni, ristaður laukur, sólblómaolía, litarefni (E150c), salvía. | Salt, maltódextrín, grænmetisduft 11% (laukur, gulrætur, gulrótarsafaduft, blaðlaukur), sterkja (maís, kartöflur), sykur, gerþykkni, bragðefni, krydd.</t>
  </si>
  <si>
    <t>BBQ oumph</t>
  </si>
  <si>
    <t>Hrásalat, maísstönglar, brokkolí, ávextir</t>
  </si>
  <si>
    <t>Maís (Zea mays) | Gúrka | Brokkolí</t>
  </si>
  <si>
    <t>Maísstönglar</t>
  </si>
  <si>
    <t>Hrásalat, ávextir</t>
  </si>
  <si>
    <t>Hrökkbrauð, kindakæfa, gúrka, ávextir</t>
  </si>
  <si>
    <t>Heilkorna**rúg**mjöl, speltflögur (**hveiti**), heilkorna**spelt**mjöl (**hveiti**), salt. | Lambakjöt 80%, kjötsoð, laukduft, salt, pipar.</t>
  </si>
  <si>
    <t>Glútenlaust fjölkornabrauð, kindakæfa, gúrka, ávextir</t>
  </si>
  <si>
    <t xml:space="preserve">Chili con carne, hrísgrjón </t>
  </si>
  <si>
    <t>Kinda- og nautgripakjöt (75% uppruni Ísland), grænmeti 25% (kartöflur, brokkólí, laukur, gulrætur,) kartöflusterkja, salt, krydd (pipar, oregano, basil, paprika) | Tómatar 100%. | Salt, chilipipar, kúmen, hvítlaukur, svartur pipar, cayennepipar, laukur, engifer, sykur, sýrustillir (sítrónusýra), kekkjavarnarefni (E552), repjuolía, kryddþykkni. | Laukur | Hvítlaukur | Tómatar | Maís (Zea mays) | Hrísgrjón 100%</t>
  </si>
  <si>
    <t>Chili sin carne, hrísgrjón, sýrður hafrarjómi</t>
  </si>
  <si>
    <t>Tómatar, vegan hakk [endurvatnað ertuprótein, repjuolía, bragðefni, sterkja, litarefni brúnaður sykur, laukur, krydd), laukur, maís, paprika, gulrætur, nýrnabaunir, steinselja, hvítlaukur, salt, cumin, paprikuduft, laukduft, chiliduft, svartur pipar. | Hrísgrjón 100% | Gerjaður hafragrunnur (vatn, **hafrar** 10%), repjuolía, fullhertar jurtaolíur (kókos, repju), kartöflusterkja, ýruefni (E472e), bindiefni (E407), sýrur (eplasýra, mjólkursýra), kalsíumkarbónat, kalsíumfosföt.</t>
  </si>
  <si>
    <t>Nachos, sýrður rjómi, gúrka, paprika, ávextir</t>
  </si>
  <si>
    <t>Maís mjöl (78%), sólblómaolía, salt. | **Undanrenna** og **rjómi**, sýrður með mjólkursýrugerlum, gelatín, ostahleypir. | Gúrka | Fersk paprika | Gerjaður hafragrunnur (vatn, **hafrar** 10%), repjuolía, fullhertar jurtaolíur (kókos, repju), kartöflusterkja, ýruefni (E472e), bindiefni (E407), sýrur (eplasýra, mjólkursýra), kalsíumkarbónat, kalsíumfosföt.</t>
  </si>
  <si>
    <t>Mjólk, Engir, Glúten (hafrar)</t>
  </si>
  <si>
    <t>Nachos</t>
  </si>
  <si>
    <t>Nachos, sýrður rjómi, grænmeti dagsins</t>
  </si>
  <si>
    <t>Maís mjöl (78%), sólblómaolía, salt. | **Undanrenna** og **rjómi**, sýrður með mjólkursýrugerlum, gelatín, ostahleypir. | Gerjaður hafragrunnur (vatn, **hafrar** 10%), repjuolía, fullhertar jurtaolíur (kókos, repju), kartöflusterkja, ýruefni (E472e), bindiefni (E407), sýrur (eplasýra, mjólkursýra), kalsíumkarbónat, kalsíumfosföt.</t>
  </si>
  <si>
    <t>Mjólk, Glúten (hafrar)</t>
  </si>
  <si>
    <t>Pólarbrauð, smjör, gúrka, ávextir</t>
  </si>
  <si>
    <t>**Hveiti**mjöl, vatn, sykur, sigtað **rúg**mjöl, repjuolía, heilkorna **rúg**mjöl, **hveiti**glúten, heilkorna **hveiti**mjöl, **hveiti**mjöl, ger, ýruefni (mónó- og díglýseríð fitusýra úr sólblóma- og repjuolíu), lyftiefni (hjartarsalt), malt úr **byggi**, salt. | **Rjómi**, salt.</t>
  </si>
  <si>
    <t>Glúten (hveiti, rúgur, bygg)., Mjólk</t>
  </si>
  <si>
    <t>Glútenlaust brauð, smjör, gúrka, ávextir</t>
  </si>
  <si>
    <t>Vatn, hrísgrjónamjöl, tapíókamjöl, þykkingarefni: sellulósi, hýdroxýprópýl metýl sellulósi, karboxýmetýl sellulósi, metýl sellulósi, xantangúmmí; kartöflusterkja, psyllium hýðisduft, rakaefni: glýserín; ger, heilkorna maísmjöl, repjuolía, hrísgrjónamjöl, gullinsíróp, maíssterkja, salt, edik, rotvarnarefni: natríumprópíónat, sorbínsýra, vínedik. | **Rjómi**, salt.</t>
  </si>
  <si>
    <t>Ýsa, kartöflur, rúgbrauð</t>
  </si>
  <si>
    <t>Ýsa | Kartöflur | **Rúg**mjöl, vatn, sykur, heil**hveiti**, maltað **bygg**, malt extrakt (úr **byggI**), súrdeigsduft úr hveiti (**hveiti**, mjólkursýrugerlar), salt, rotvarnarefni (E282), ger, mjölmeðhöndlunarefni (E300), kekkjarvarnarefni (E535), bindiefni (E491) | Kjötfylling (76%) (Kjúklingakjöt, vatn, **soja**prótein, salt, kraftur, krydd, laukur), Brauðhjúpur (**hveiti**, maís, vatn, sykur, salt, maltað **bygg** extrakt), repjuolía.</t>
  </si>
  <si>
    <t>Fiskur, Glúten (rúgur, hveiti, bygg), Glúten (hveiti, soja</t>
  </si>
  <si>
    <t>Kjúklinganaggar (Fisklaust)</t>
  </si>
  <si>
    <t>Ýsa, kartöflur, hrísgrjónabrauð</t>
  </si>
  <si>
    <t>Ýsa | Kartöflur | Hrísmjöl, vatn, hirsi, krydd, súrdeig, salt</t>
  </si>
  <si>
    <t>Vegan naggar, kartöflur, sósa</t>
  </si>
  <si>
    <t>Vatn, baunaprótein(17%), repjuolía, glútenlaus raspur (hrísgrjónamjöl, kjúklingabaunamjöl, maíssterkja, salt, dextrósi), hrísgrjónamjöl, maíssterkja, laukur, salt, náttúruleg bragðefni (paprika, kóríander, múskat), bindiefni (metýlsellulósi) | Kartöflur</t>
  </si>
  <si>
    <t>Vegan naggar</t>
  </si>
  <si>
    <t>Sósa</t>
  </si>
  <si>
    <t>Pastasalat, rófur, paprika, ávextir</t>
  </si>
  <si>
    <t>Pasta (vatn, durum**hveiti**), kirsuberjatómatar (rauðir og gulir), rauðlaukur, gúrka, grilluð rauð paprika, vorlaukur, dressing (vatn, sólblómaolía, krydd, salt, kryddjurtir, tómatar, sykur, sítrónubörkur, kryddþykkni, sítrónusafaduft þétt sítrónusafi, maltódextrín, hvítvínsedik), ólífuolía | **Rjómi**, salt. | Rófur | Fersk paprika</t>
  </si>
  <si>
    <t>Glúten (hveiti), Mjólk, Engir</t>
  </si>
  <si>
    <t>Smjör, grænmeti dagsins</t>
  </si>
  <si>
    <t>Heilkornabrauð, kjúklingaálegg, paprika, ávextir</t>
  </si>
  <si>
    <t>Vatn, heilkorna **heilhveiti** 17%, heilkorna **rúgmjöl** 17%, **hveiti**, **hveitiglúten**, **hveitiflögur**, **rúgmjöl**, þurrkað súrdeig (**rúgur**, súrdeigsgerlar), **hveitikurl**, ger, maltextrakt (**bygg**), repjuolía, salt, þykkingarefni (E415), sýrustillir (E262), ýruefni (E471, E472e), þurrkað súrdeig (**hveiti**, súrdeigsgerlar), mjölmeðhöndlunarefni (E300) | Kjúklingarbringur (42%), alifuglakjöt (28%), vatn (25%), salt, þrúgusykur, bindiefni (E451, E407, E410), gerextrakt, þráavarnarefni (E301, E330), bragðefni, sykur, pipar, rotvarnarefni (E270)</t>
  </si>
  <si>
    <t>Glútenlaust brauð, kjúklingaálegg, paprika, ávextir</t>
  </si>
  <si>
    <t>Granóla, sólkjarnabrauð, smjör, ávextir</t>
  </si>
  <si>
    <t>Heilkornaflögur (61,5%) (**hafrar**, **hveiti**), sykur, sólblómaolía, stökkt korn (6,2%) (hrísmjöl, **hveiti**, sykur, maltað **bygg**, salt), **hveiti**, glúkósasýróp, hunang, lyftiefni (E500), kanill, karamellaður sykur, bragðefni, þráavarnarefni (E306) | **Hveiti**, vatn, sólkjarnafræ, **rúgmjöl**, hörfræ, maltað **hveiti**, salt, maltað **bygg**, mjölmeðhöndlunarefni (E300), ger, malt extrakt (úr **byggi**), súrdeigsduft úr hveiti (**hveiti**, gerlar), dextrósi, **hveitiglúten**, bindiefni (E472e, E491), ensím, kekkjarvarnarefni (E535) | **Rjómi**, salt.</t>
  </si>
  <si>
    <t>Glúten (hafrar, hveiti, bygg)., Glúten (hveiti, rúgur, bygg), Mjólk</t>
  </si>
  <si>
    <t>Sólkjarnabrauð, smjör, ávextir</t>
  </si>
  <si>
    <t>**Hveiti**, vatn, sólkjarnafræ, **rúgmjöl**, hörfræ, maltað **hveiti**, salt, maltað **bygg**, mjölmeðhöndlunarefni (E300), ger, malt extrakt (úr **byggi**), súrdeigsduft úr hveiti (**hveiti**, gerlar), dextrósi, **hveitiglúten**, bindiefni (E472e, E491), ensím, kekkjarvarnarefni (E535) | **Rjómi**, salt. | Vatn, tapíókamjöl, hrísgrjónamjöl, repjuolía, þykkingarefni: sellulósi, hýdroxýprópýlmetýlsellulósi, karboxýmetýlsellulósi, xantangúmmí; psylliumhýðisduft, maíssterkja, ger, kartöflusterkja, heilkorna maísmjöl, sykur, hrísgrjónasterkja, rakaefni: glýseról; salt, rotvarnarefni: natríumprópíónat, sorbínsýra; náttúrulegt vanillubragðefni, náttúrulegt bragðefni.</t>
  </si>
  <si>
    <t>Hrökkbrauð, ostur, tómatar, ávextir</t>
  </si>
  <si>
    <t>Heilkorna**rúg**mjöl, salt | **Mjólk,** **undanrenna**, salt, ostahleypir.</t>
  </si>
  <si>
    <t>Glúten (rúgur), Mjólk</t>
  </si>
  <si>
    <t>Glútenlaust brauð, ostur, tómatar, ávextir</t>
  </si>
  <si>
    <t>Fiskistangir, hrísgrjón, karrísósa</t>
  </si>
  <si>
    <t>Fiskistangir</t>
  </si>
  <si>
    <t>Hrísgrjón 100% | Repjuolía, vatn, kryddblanda (rotvarnarefni E260, E211, E202, **sinnep**sduft, krydd, sýra E330), karrí (kóríander, túrmerik, fenugreek, kúmen, salt, fennel, chili, sykur, laukduft, pipar), hunangslíki (sykur, vatn, sýra E507, sýrustillir E500, bragðefni, hunangsbragðefni, litarefni E150a, E150c), umbreytt kartöflusterkja (E1450), sykur, grænmetiskraftur (maltródextrín, bragðefni, grænmeti), salt, kryddblanda (maltódextrín, gerþykkni, pálmaolía, kryddblanda), rotvarnarefni (E202), bindiefni (E412)</t>
  </si>
  <si>
    <t>Fiskilaust</t>
  </si>
  <si>
    <t>Grænmetisstangir, hrísgrjón, karrísósa</t>
  </si>
  <si>
    <t>Rauðar – Red Crusted Broccoli Fingers: Spergilkál 44%, rasp (rauðrófur, kartöflur), vatn, jurtaolíur (sólblómaolía og repjuolía), kartöflur, maíssterkja, ertumjöl, kjúklingabaunamjöl, þurrkað grænmeti (laukur, tómatar, hvítlaukur), laukur, kartöfluflögur (þurrkaðar kartöflur, ýruefni E471 (ein- og tvíglýseríð fitusýra), bindiefni E450i (tvínatríumpýrófosfat), þráavarnarefni (rósmarínþykkni, sítrónusýra E330)), salt.
 Appelsínugular – Orange Root Vegetable Fingers: Gulrætur 29%, rasp (kartöflur, gulrætur 34%, túrmerik, ger), sætar kartöflur 10%, butternut-grasker 9%, jurtaolíur (sólblómaolía og repjuolía), maíssterkja, vatn, laukur, ertumjöl, kjúklingabaunamjöl, kartöfluflögur (þurrkaðar kartöflur, ýruefni E471 (ein- og tvíglýseríð fitusýra), bindiefni E450i (tvínatríumpýrófosfat), þráavarnarefni (rósmarínþykkni, sítrónusýra E330)), salt, þurrkað grænmeti (laukur, tómatar, hvítlaukur), svartur pipar.
Gular – Golden Corn Fingers: Maís 38%, maísgrjón 16%, gular gulrætur 10%, vatn, jurtaolíur (sólblómaolía og repjuolía), maíssterkja, laukur, kjúklingabaunamjöl, kartöfluflögur (þurrkaðar kartöflur, ýruefni E471 (ein- og tvíglýseríð fitusýra), bindiefni E450i (tvínatríumpýrófosfat), þráavarnarefni (rósmarínþykkni, sítrónusýra E330)), salt, þurrkað grænmeti (laukur, tómatar, hvítlaukur), krydd. | Hrísgrjón 100% | Repjuolía, vatn, kryddblanda (rotvarnarefni E260, E211, E202, **sinnep**sduft, krydd, sýra E330), karrí (kóríander, túrmerik, fenugreek, kúmen, salt, fennel, chili, sykur, laukduft, pipar), hunangslíki (sykur, vatn, sýra E507, sýrustillir E500, bragðefni, hunangsbragðefni, litarefni E150a, E150c), umbreytt kartöflusterkja (E1450), sykur, grænmetiskraftur (maltródextrín, bragðefni, grænmeti), salt, kryddblanda (maltódextrín, gerþykkni, pálmaolía, kryddblanda), rotvarnarefni (E202), bindiefni (E412)</t>
  </si>
  <si>
    <t>Ferskir tómatar | Gúrka</t>
  </si>
  <si>
    <t>Speltbrauð, lifrarkæfa, gúrka, ávextir</t>
  </si>
  <si>
    <t>Vatn, heilkorna **spelthveiti** (29%), **spelthveiti** (19%), heilkorna **speltflögur** (3%), maltað **spelt** (3%), repjuolía, þykkingarefni (E412), **lúpínufræ**, þurrkað súrdeig (heilkorna **spelthveiti**, súrdeigsgerlar), maltextrakt (**bygg**, vatn), **sesamfræ**, **hveitiglúten**, maltað **rúgmjöl**, ger, salt, vínberjaþykkni, sýrustillar (E170, E262, E339, E340), ýruefni (E481, E472e), mjölmeðhöndlunarefni (E300). | Grísalifur og kjöt 80%, vatn, laukur, salt, kartöflumjöl, **soja**prótein, krydd, vatnsrofið jurtaprótein, repjuolía, maísprótein, jurtafita (pálma), þrúgusykur, rotvarnarefni (E250), þráavarnarefni (E315, E316, E330), bindiefni (E450, E451)</t>
  </si>
  <si>
    <t>Glúten (hveiti, spelt, bygg, rúgur), sesam, lúpína, Soja</t>
  </si>
  <si>
    <t>Vatn, tapíókamjöl, hrísgrjónamjöl, fræ (10%) (sólblómafræ, gullin hirsifræ, brún hörfræ, birkifræ, kínóa), þykkingarefni: sellulósi, hýdroxýprópýl metýl sellulósi, karboxýmetýl sellulósi, metýl sellulósi, xantangúmmí; kartöflusterkja, psyllium hýðiduft, ger, rakaefni: glýseról; hrísgrjónamjöl, heilkorna maísmjöl, repjuolía, gullin síróp, sveskjumauk, maíssterkja, salt, rotvarnarefni: natríumprópíónat, sorbínsýra; spíritusedik, brenndur sykur. | Grísalifur og kjöt 80%, vatn, laukur, salt, kartöflumjöl, **soja**prótein, krydd, vatnsrofið jurtaprótein, repjuolía, maísprótein, jurtafita (pálma), þrúgusykur, rotvarnarefni (E250), þráavarnarefni (E315, E316, E330), bindiefni (E450, E451)</t>
  </si>
  <si>
    <t>Glútenlaust fjölkornabrauð</t>
  </si>
  <si>
    <t>Núðlur, kjúklingur, grænmeti, sweet chili sósa</t>
  </si>
  <si>
    <t>Úrbeinuð skinnlaus kjúklingalæri (83%), vatn, salt, jurtaolia (repju og palma olia), sykur, mango chutney, ávaxtaþykkni, sýrustillir (E500), krydd reykbragðefni, rotvarnarefni (E262), þráavarnarefni (E320) | Vatn, sojabaunir, hveiti, salt, natríumbensóat (rotvarnarefni). | Hvítkál, bambussprotar, svartir sveppir, laukur, græn paprika, rauð paprika, ertubelgir | Hvítlaukur | Engifer | Salt (salt, kekkjavarnarefni E535, lyftiefni E500). | **Hveiti**semólína, vatn | Vatn, sykur, eimað edik, umbreytt maíssterkja, salt, þurrkuð græn og rauð paprika, þurrefni úr maíssírópi, litarefni
(E160c), þurrefni úr ananassafa.</t>
  </si>
  <si>
    <t>Kjúklingur með grænmeti</t>
  </si>
  <si>
    <t>Sweet chili</t>
  </si>
  <si>
    <t>Glútenlausar núðlur, kjúklingur, grænmeti</t>
  </si>
  <si>
    <t>Maísmjöl, vatn. | Vatn, sykur, eimað edik, umbreytt maíssterkja, salt, þurrkuð græn og rauð paprika, þurrefni úr maíssírópi, litarefni
(E160c), þurrefni úr ananassafa.</t>
  </si>
  <si>
    <t>Núðlur, grænmeti, sweet chili sósa</t>
  </si>
  <si>
    <t>**Hveiti**semólína, vatn | Vatn, sykur, eimað edik, umbreytt maíssterkja, salt, þurrkuð græn og rauð paprika, þurrefni úr maíssírópi, litarefni
(E160c), þurrefni úr ananassafa.</t>
  </si>
  <si>
    <t>Maís, hrásalat, paprika, ávextir</t>
  </si>
  <si>
    <t>Maís (Zea mays) | Hvítkál (64%), gulrætur (13%), ananas, gúrka (8%), appelsínusósa (sykur, vatn, sítrónusýra E330, bragðefni, bindiefni E440, rotvarnarefni E202, E211) | Fersk paprika</t>
  </si>
  <si>
    <t>Heimilisbrauð, kindakæfa, tómatar, ávextir</t>
  </si>
  <si>
    <t>Vatn, hrísgrjónamjöl, tapíókamjöl, þykkingarefni: sellulósi, hýdroxýprópýl metýl sellulósi, karboxýmetýl sellulósi, metýl sellulósi, xantangúmmí; kartöflusterkja, psyllium hýðisduft, rakaefni: glýserín; ger, heilkorna maísmjöl, repjuolía, hrísgrjónamjöl, gullinsíróp, maíssterkja, salt, edik, rotvarnarefni: natríumprópíónat, sorbínsýra, vínedik. | Lambakjöt 80%, kjötsoð, laukduft, salt, pipar.</t>
  </si>
  <si>
    <t>Nafn</t>
  </si>
  <si>
    <t>Deild</t>
  </si>
  <si>
    <t>Ofnæmi / Óþol</t>
  </si>
  <si>
    <t>Hentar ekki</t>
  </si>
  <si>
    <t>Ástæða</t>
  </si>
  <si>
    <t>Fær í staðinn</t>
  </si>
  <si>
    <t>📍 Engidalsskóli  ·  14. september</t>
  </si>
  <si>
    <t>Bárður Breki Jóhönnuson</t>
  </si>
  <si>
    <t>📌 Fyrirmæli</t>
  </si>
  <si>
    <t>Einhverfa / skynjunarvandi</t>
  </si>
  <si>
    <t>—</t>
  </si>
  <si>
    <t>📍 Hraunvallaskóli  ·  14. september</t>
  </si>
  <si>
    <t>Flosi Eyvindur Báru Inguson</t>
  </si>
  <si>
    <t>Mjólk, Pescatarian</t>
  </si>
  <si>
    <t>Aðalréttur – Tikka masala, Hrísgrjón</t>
  </si>
  <si>
    <t>Pescatarian (kjöt)</t>
  </si>
  <si>
    <t>Óþol en ekki ofnæmi. Allt í lagi ef það er eitthvað sérstakt tilefni einstaka sinnum en fær illt í magann. - er vegan en borðar fisk, Óþol en ekki ofnæmi. Allt í lagi ef það er eitthvað sérstakt tilefni einstaka sinnum en fær illt í magann. - er vegan en borðar fisk</t>
  </si>
  <si>
    <t>Arney Klara Sigurgeirsdóttir</t>
  </si>
  <si>
    <t>Vegan</t>
  </si>
  <si>
    <t>Vegan (kjöt)</t>
  </si>
  <si>
    <t>vill vera skráð í hliðarrétt.</t>
  </si>
  <si>
    <t>Medina Magamadova</t>
  </si>
  <si>
    <t>Pescatarian</t>
  </si>
  <si>
    <t>Borðar bara halal kjöt</t>
  </si>
  <si>
    <t>Alba Elif Zengin</t>
  </si>
  <si>
    <t>Alba er vegan og þarf því veganmat.</t>
  </si>
  <si>
    <t>Mumtaz Mohamed Ali</t>
  </si>
  <si>
    <t>Guðný Huong Nhi Sigvaldadóttir</t>
  </si>
  <si>
    <t>Khava Magamadova</t>
  </si>
  <si>
    <t>Benjamín Hrói Ágústsson</t>
  </si>
  <si>
    <t>1. Bekkur</t>
  </si>
  <si>
    <t>Alex Gauti Sveinbjörnsson</t>
  </si>
  <si>
    <t>Isaiah Nana Akwasi Amoah</t>
  </si>
  <si>
    <t>1.bekkur</t>
  </si>
  <si>
    <t>Andrew Elorm Adjahoe</t>
  </si>
  <si>
    <t>Einhverfurdeild</t>
  </si>
  <si>
    <t>Aría Karen K. Heiðardóttir</t>
  </si>
  <si>
    <t>Hrafndís Svana Hansdóttir</t>
  </si>
  <si>
    <t>Sigurjón Ernir Skaftason</t>
  </si>
  <si>
    <t>Alexander Örn Natansson</t>
  </si>
  <si>
    <t>Brynjólfur Högni Lúðvíksson</t>
  </si>
  <si>
    <t>Hrannar Sölvi Hilmarsson</t>
  </si>
  <si>
    <t>Mikael Úlfur Bjarnason</t>
  </si>
  <si>
    <t>Vantar bekk</t>
  </si>
  <si>
    <t>Reynir Nils Davíðsson</t>
  </si>
  <si>
    <t>Viktoría Ósk Viktorsdóttir</t>
  </si>
  <si>
    <t>hún geti fengið grænmetismatinn vegna þess að hún borðar ekki kjöt né fisk. En hún borðar mjólkurvörur svo hún má fá venjulegan grjónagraut og jógúrt.</t>
  </si>
  <si>
    <t>Khasu Magamadov</t>
  </si>
  <si>
    <t>1. Katla</t>
  </si>
  <si>
    <t>No meat. Fish is allowed.</t>
  </si>
  <si>
    <t>📍 Hvaleyrarskóli  ·  14. september</t>
  </si>
  <si>
    <t>Smári-Alexandru Mera</t>
  </si>
  <si>
    <t>Þrið og fimm hreinn fiskur með kartöflum, nema þegar er plokkfiskur. Honnum finnst gott að borða kartöflurnar með hýði. Hann blandar sjálfur á disknum. Á miðvikudögum skyr og grjónagrautur til skiptis. Passa að skólinn eigi brauð og skyr aðra daga. Hann borðar venjulegt brauð (heimilisbrauð).</t>
  </si>
  <si>
    <t>📍 Lækjarskóli  ·  14. september</t>
  </si>
  <si>
    <t>Ronja Zawada</t>
  </si>
  <si>
    <t>Barnið er VEGAN. Vinsamlegast sendið grænkera máltíð í skólann</t>
  </si>
  <si>
    <t>Yrsa Eyþórsdóttir</t>
  </si>
  <si>
    <t>Grænmetisæta</t>
  </si>
  <si>
    <t>Grænmetisæta (kjöt)</t>
  </si>
  <si>
    <t>Grænmetisæta. Borðar ekki kjöt og fisk.</t>
  </si>
  <si>
    <t>Eryk Zawada</t>
  </si>
  <si>
    <t>Lisbet Helen Shijo</t>
  </si>
  <si>
    <t>Hnetur, Sesam, Kókos, Kardimommur, Kúmen, Laktósi</t>
  </si>
  <si>
    <t>Kókos, Kardimommur, Kúmen, Kókós</t>
  </si>
  <si>
    <t>ENGINN RÉTTUR HENTAR</t>
  </si>
  <si>
    <t>Sesam, Kókós, Allar hnetur nema Pistachio og cashew, cardimömmu, cumin, Laktós óþol,, Sesam, Kókós, Allar hnetur nema Pistachio og cashew, cardimömmu, cumin, Laktós óþol,, Sesam, Kókós, Allar hnetur nema Pistachio og cashew, cardimömmu, cumin, Laktós óþol,, Sesam, Kókós, Allar hnetur nema Pistachio og cashew, cardimömmu, cumin, Laktós óþol,, Sesam, Kókós, Allar hnetur nema Pistachio og cashew, cardimömmu, cumin, Laktós óþol,, Sesam, Kókós, Allar hnetur nema Pistachio og cashew, cardimömmu, cumin, Laktós óþol,</t>
  </si>
  <si>
    <t>Elyom Vanegas Avila</t>
  </si>
  <si>
    <t>Mihajlo Stojanov</t>
  </si>
  <si>
    <t>Helga Petersen</t>
  </si>
  <si>
    <t>borðar fisk og allar mjólkurvörur</t>
  </si>
  <si>
    <t>Arna Hlín Ýmisdóttir</t>
  </si>
  <si>
    <t>8. EJ</t>
  </si>
  <si>
    <t>Freyr Ferdinand Sindrason</t>
  </si>
  <si>
    <t>Fiskur er í lagi. Ekki mjólkurvörur</t>
  </si>
  <si>
    <t>📍 Öldutúnsskóli  ·  14. september</t>
  </si>
  <si>
    <t>Eric Bao Nguyen Lo</t>
  </si>
  <si>
    <t>Emma Rún Káradóttir</t>
  </si>
  <si>
    <t>Eyja Dröfn Svöludóttir Pétursdóttir</t>
  </si>
  <si>
    <t>Eyja er vegan og óskar eftir því að fá vegan mat.</t>
  </si>
  <si>
    <t>Sara Ósk Randversdóttir</t>
  </si>
  <si>
    <t>Jarðhnetur [bráðaofnæmi], Hnetur [bráðaofnæmi], Sesam [bráðaofnæmi], Baunir [bráðaofnæmi], Sellerí</t>
  </si>
  <si>
    <t>📍 Setbergsskóli  ·  14. september</t>
  </si>
  <si>
    <t>Brynja Gunnarsdóttir</t>
  </si>
  <si>
    <t>Viktor Breki</t>
  </si>
  <si>
    <t>borðar bara: kjötbollur, lasagna, spaghetti, pulsur, pizzur, grjónagraut, hreint skyr, pönnukökur með engu, Poppkex</t>
  </si>
  <si>
    <t>Viktoría Margrét Ragnarsdóttir</t>
  </si>
  <si>
    <t>Vegan, Mjólk</t>
  </si>
  <si>
    <t>Viktoría vill vera skráð sem Vegan. Þar sem hún vill oftast borða vegan fæði. Einnig er hún með mjólkur óþol., Viktoría vill vera skráð sem Vegan. Þar sem hún vill oftast borða vegan fæði. Einnig er hún með mjólkur óþol.</t>
  </si>
  <si>
    <t>Karen Íva Hauksdóttir</t>
  </si>
  <si>
    <t>er vegan</t>
  </si>
  <si>
    <t>Vaka Logadóttir</t>
  </si>
  <si>
    <t>Einar Aron Nicis Einarsson</t>
  </si>
  <si>
    <t>Joris Ambrazunas</t>
  </si>
  <si>
    <t>Wiktor Tomalak</t>
  </si>
  <si>
    <t>Garðar Hrafn Jóhannsson</t>
  </si>
  <si>
    <t>Alvar Breki Björgvinsson</t>
  </si>
  <si>
    <t>Róbert Fannar Bergman Guðnasson</t>
  </si>
  <si>
    <t>📍 Skarðshlíðarskóli  ·  14. september</t>
  </si>
  <si>
    <t>Heiða María Jónsdóttir</t>
  </si>
  <si>
    <t>Meltingarfærasjúkdómur</t>
  </si>
  <si>
    <t>Antoni Jakub Sobieraj</t>
  </si>
  <si>
    <t>Sinnep, Annað</t>
  </si>
  <si>
    <t>Fyrirmæli</t>
  </si>
  <si>
    <t>Antoni er með einhverfu og ADHD. Hann er mjög matvís og borðar ekki blandaðan mat. Hann borðar ekki lasagna, pasta með grænmeti og kjúklingi, kjöt í sósu eða kartöflur með smjöri/kryddum. Hann borðar ekki súpur. Ef pasta er á matseðli þarf hann að fá pasta hreint sér og meðlæti sér. Ef lasagna, plokkfisk eða súpa er í boði þarf hann að fá eitthvað annað í staðinn. Kartöflur þarf að bera fram án sósu, krydda eða jurtakrydds. Fiskur eða kjöt þarf að vera án grænmetis ofan á. Það sem hann borðar alltaf: fisk í raspi eða steiktan fisk, hreint pasta eða hrísgrjón (gott að hafa sojasósu með), kartöflur (en ekki kartöflumús), vanillu skyr, kotilettur, skólasamloku., Antoni er með einhverfu og ADHD. Hann er mjög matvís og borðar ekki blandaðan mat. Hann borðar ekki lasagna, pasta með grænmeti og kjúklingi, kjöt í sósu eða kartöflur með smjöri/kryddum. Hann borðar ekki súpur. Ef pasta er á matseðli þarf hann að fá pasta hreint sér og meðlæti sér. Ef lasagna, plokkfisk eða súpa er í boði þarf hann að fá eitthvað annað í staðinn. Kartöflur þarf að bera fram án sósu, krydda eða jurtakrydds. Fiskur eða kjöt þarf að vera án grænmetis ofan á. Það sem hann borðar alltaf: fisk í raspi eða steiktan fisk, hreint pasta eða hrísgrjón (gott að hafa sojasósu með), kartöflur (en ekki kartöflumús), vanillu skyr, kotilettur, skólasamloku.</t>
  </si>
  <si>
    <t>Alda Karen Gunnarsdóttir</t>
  </si>
  <si>
    <t>Sellerí, Hnetur</t>
  </si>
  <si>
    <t>Kolbrún Hanna Árnadóttir</t>
  </si>
  <si>
    <t>Kyngingarvandamál</t>
  </si>
  <si>
    <t>📍 Víðistaðaskóli  ·  14. september</t>
  </si>
  <si>
    <t>Ástríður Ösp Sigurðardóttir</t>
  </si>
  <si>
    <t>Er með mjólkurofmæmi og er á vegan “mjólkurvörum”. Er grænmetisæta en borðar fisk., Er með mjólkurofmæmi og er á vegan “mjólkurvörum”. Er grænmetisæta en borðar fisk.</t>
  </si>
  <si>
    <t>Danielis Visbergs</t>
  </si>
  <si>
    <t>📍 Álfaberg  ·  14. september</t>
  </si>
  <si>
    <t>Flosi</t>
  </si>
  <si>
    <t>Má fá fisk og mjólkurvörur</t>
  </si>
  <si>
    <t>📍 Arnarberg  ·  14. september</t>
  </si>
  <si>
    <t>Elva Dögg</t>
  </si>
  <si>
    <t>Starfsmaður</t>
  </si>
  <si>
    <t>📍 Hörðuvellir  ·  14. september</t>
  </si>
  <si>
    <t>Kai Zawada</t>
  </si>
  <si>
    <t>Tanya Saori V. Avila</t>
  </si>
  <si>
    <t>Hrói Svöluson Nökkvason</t>
  </si>
  <si>
    <t>Saga Röfn Sindradóttir</t>
  </si>
  <si>
    <t>📍 Hraunvallaleikskóli  ·  14. september</t>
  </si>
  <si>
    <t>Rósa Jóna Magnúsdóttir</t>
  </si>
  <si>
    <t>Mjólk, Kókos</t>
  </si>
  <si>
    <t>Kókos</t>
  </si>
  <si>
    <t>Shirin Erla Naimy</t>
  </si>
  <si>
    <t>Galyna Oliinyk</t>
  </si>
  <si>
    <t>Nina Stoyanova Atanasova</t>
  </si>
  <si>
    <t>📍 Skarðshlíðarleikskóli  ·  14. september</t>
  </si>
  <si>
    <t>Teodor Jezior</t>
  </si>
  <si>
    <t>Hnetur, Kanill</t>
  </si>
  <si>
    <t>Leon Jezior</t>
  </si>
  <si>
    <t>Brynhildur Ásgeirsdóttir</t>
  </si>
  <si>
    <t>Martyna</t>
  </si>
  <si>
    <t>📍 Stekkjarás  ·  14. september</t>
  </si>
  <si>
    <t>Kristrún Birna Birkisdóttir</t>
  </si>
  <si>
    <t>Álfheimar</t>
  </si>
  <si>
    <t>borðar ekki kjöt</t>
  </si>
  <si>
    <t>Sindri Björn Linnet</t>
  </si>
  <si>
    <t>Fífa</t>
  </si>
  <si>
    <t>Má ekki borða kjöt eða kjúkling, en hann má borða egg, mjólk og fisk</t>
  </si>
  <si>
    <t>Fjölnir Freyr Helgason</t>
  </si>
  <si>
    <t>Matsalur</t>
  </si>
  <si>
    <t>Matarþjálfun</t>
  </si>
  <si>
    <t>borðar bara 5 kjötbollur og 5 naggar, alltaf að svissa milli daga</t>
  </si>
  <si>
    <t>Gauti Orrason</t>
  </si>
  <si>
    <t>Uerda Cena</t>
  </si>
  <si>
    <t>Borðar ekki kjöt, ekkert álegg, enginn kjötkraft í matinn hennar. Það sem hún má borða er fiskur, skelfiskur, allt grænmeti og ávexti, mjólkurvörur og egg. grjón, brauð, pasta og önnur sterkjur</t>
  </si>
  <si>
    <t>Ívar</t>
  </si>
  <si>
    <t>Annað</t>
  </si>
  <si>
    <t>CP / fæðuinntaka</t>
  </si>
  <si>
    <t>Gefa honum kartöflur í staðinn fyrir hrísgrjón, En þegar það er grjónagrautur eða skyr þá má vera pasta og bollur eða eitthvað því slíkt.</t>
  </si>
  <si>
    <t>Heena</t>
  </si>
  <si>
    <t>Selma</t>
  </si>
  <si>
    <t>Vantar nafn</t>
  </si>
  <si>
    <t>Vantar deild</t>
  </si>
  <si>
    <t>📍 Tjarnarás  ·  14. september</t>
  </si>
  <si>
    <t>Gúníta</t>
  </si>
  <si>
    <t>Hanna Rósa</t>
  </si>
  <si>
    <t>Borðar ekki hrísgrjón</t>
  </si>
  <si>
    <t>📍 Vesturkot  ·  14. september</t>
  </si>
  <si>
    <t>Jesica Rojas</t>
  </si>
  <si>
    <t>Leyfi til 30/09</t>
  </si>
  <si>
    <t>Yana</t>
  </si>
  <si>
    <t>Svínakjöt, Lamb</t>
  </si>
  <si>
    <t>Fæðingarorlof</t>
  </si>
  <si>
    <t>Denton Ikem Darlington Tinoco</t>
  </si>
  <si>
    <t>Borðar ekki samsettan mat, ekki grjónagraut, ekki skólabollurnar</t>
  </si>
  <si>
    <t>📍 Víðivellir  ·  14. september</t>
  </si>
  <si>
    <t>Saga Jónsdóttir</t>
  </si>
  <si>
    <t>Borðar ekki kjöt, borðar kjúkling, fisk, egg og mjólkurvörur</t>
  </si>
  <si>
    <t>Óliver Sören</t>
  </si>
  <si>
    <t>Harlow Esjar Mallinson</t>
  </si>
  <si>
    <t>Pescatarian, Mjólk</t>
  </si>
  <si>
    <t>borðar fisk, egg, Fer til læknis í ágúst</t>
  </si>
  <si>
    <t>Rakel Halldórs</t>
  </si>
  <si>
    <t>📍 Engidalsskóli  ·  15. september</t>
  </si>
  <si>
    <t>Eva Sól Griciute</t>
  </si>
  <si>
    <t>Laktósi</t>
  </si>
  <si>
    <t>Aðalréttur – Plokkfiskur, Rúgbrauð, Smjör</t>
  </si>
  <si>
    <t>laktósóþol</t>
  </si>
  <si>
    <t>Klara Máney Sigurðardóttir</t>
  </si>
  <si>
    <t>er með óþol fyrir fisk, verður veik þegar hún borðar fisk og því ráðlagt að sleppa því að borða mat með fisk í</t>
  </si>
  <si>
    <t>Viktor Örn Hafþórsson</t>
  </si>
  <si>
    <t>Viktor er með óþol fyrir fisk og þarf að fá annarskonar mat þá daga sem það er fiskur í matinn.</t>
  </si>
  <si>
    <t>Líam Þór Gunnarsson Waage</t>
  </si>
  <si>
    <t>Hafrar, Mjólk, Fiskur</t>
  </si>
  <si>
    <t>Mjólk, Fiskur</t>
  </si>
  <si>
    <t>er með ofnæmi fyrir fisk, höfrum og sumum mjólkurvörum, er með ofnæmi fyrir fisk, höfrum og sumum mjólkurvörum, er með ofnæmi fyrir fisk, höfrum og sumum mjólkurvörum</t>
  </si>
  <si>
    <t>Sunneva Kolbrún Eiríksdóttir</t>
  </si>
  <si>
    <t>Freyja Sif Bárðardóttir</t>
  </si>
  <si>
    <t>Er með ofnæmi fyrir fisk og með óþol fyrir mjólk, Er með ofnæmi fyrir fisk og með óþol fyrir mjólk</t>
  </si>
  <si>
    <t>Jón Dagur Eyjólfsson</t>
  </si>
  <si>
    <t>Er með mjólkuróþol</t>
  </si>
  <si>
    <t>Baldur Elí Þorsteinsson</t>
  </si>
  <si>
    <t>Baunir, Kartöflur</t>
  </si>
  <si>
    <t>Gildir um venjulegar og sætar kartöflur, kartöflumjöl og -sterkja sem innihaldsefni sleppur.</t>
  </si>
  <si>
    <t>📍 Hraunvallaskóli  ·  15. september</t>
  </si>
  <si>
    <t>Elmar Nökkvi Þorgeirsson</t>
  </si>
  <si>
    <t>Mjólk, Egg, Glúten, Fiskur, Hnetur, Banani, Grænar baunir, Lamb, Soya, Sesam, Kind</t>
  </si>
  <si>
    <t>Mjólk, Glúten, Fiskur</t>
  </si>
  <si>
    <t>Er með ofnæmi fyrir Gluten, eggjum, fisk, hnetum og mjólk, ofnæmi fyrir lambakjöti og grænum baunum (ekki öllu kjöti eða öllum baunum.</t>
  </si>
  <si>
    <t>Vegan (fiskur), Vegan (dýraafurð)</t>
  </si>
  <si>
    <t>Heiðrún Elva Einarsdóttir</t>
  </si>
  <si>
    <t>Fær er ekki mjólkurvörur. Sleppur alveg í bökuðu. Ekki elduðu. Fær útbort og kláða í húðina.</t>
  </si>
  <si>
    <t>Kristófer Ísak Hlynsson</t>
  </si>
  <si>
    <t>Fiskur, Hnetur</t>
  </si>
  <si>
    <t>er með bráðaofnæmi fyrir fiskmeti, jarðhnetum (bráðaofnæmi), er með bráðaofnæmi fyrir fiskmeti, jarðhnetum</t>
  </si>
  <si>
    <t>Chainarong Thaiprasert</t>
  </si>
  <si>
    <t>Erfan Khedri</t>
  </si>
  <si>
    <t>Svínakjöt, Glúten</t>
  </si>
  <si>
    <t>Hann borðar ekki svínakjöt og Glúten, Hann borðar ekki svínakjöt og Glúten</t>
  </si>
  <si>
    <t>Adam Jerzy Strzop</t>
  </si>
  <si>
    <t>Hann má ekki borða og drekka mjólkurvörur. Hann er með mjólkuróþol.</t>
  </si>
  <si>
    <t>Arnór Kári Björnsson</t>
  </si>
  <si>
    <t>Hnetur, Fiskur, Egg</t>
  </si>
  <si>
    <t>Bráðaofnæmi fyrir hnetum, notar EPI penna, ofnæmi fyrir fisk og eggjum (bráðaofnæmi), Bráðaofnæmi fyrir hnetum, notar EPI penna, ofnæmi fyrir fisk og eggjum, Bráðaofnæmi fyrir hnetum, notar EPI penna, ofnæmi fyrir fisk og eggjum</t>
  </si>
  <si>
    <t>Björgvin Unnar Helguson</t>
  </si>
  <si>
    <t>Eykur slímmyndun í lungum og veldur útbrotum.</t>
  </si>
  <si>
    <t>Natalía Rós Davíðsdóttir</t>
  </si>
  <si>
    <t>Mjólkuróþol - þolir laktósalausa mjólk og "eldaða" mjólk. Þolir illa rúsínur.</t>
  </si>
  <si>
    <t>Daniel Schuldeis</t>
  </si>
  <si>
    <t>Mjólk, Jarðhnetur, Hnetur, Egg, Egg</t>
  </si>
  <si>
    <t>gildir úm alla hnetu tegundir, öndunarefileikar og magaeinkenni fyrir ollu listuðum ofnæmi, gildir úm alla hnetu tegundir, öndunarefileikar og magaeinkenni fyrir ollu listuðum ofnæmi, gildir úm alla hnetu tegundir, öndunarefileikar og magaeinkenni fyrir ollu listuðum ofnæmi, gildir úm alla hnetu tegundir, öndunarefileikar og magaeinkenni fyrir ollu listuðum ofnæmi, gildir úm alla hnetu tegundir, öndunarefileikar og magaeinkenni fyrir ollu listuðum ofnæmi</t>
  </si>
  <si>
    <t>Qasem Khedri</t>
  </si>
  <si>
    <t>Ragnar Flóki Svavarsson</t>
  </si>
  <si>
    <t>Bríet Sunna Hlynsdóttir</t>
  </si>
  <si>
    <t>David Andrei Ursache</t>
  </si>
  <si>
    <t>Þorskur sérstaklega nefndur af foreldri</t>
  </si>
  <si>
    <t>Rebekka Sól Gísladóttir</t>
  </si>
  <si>
    <t>Thelma Karen Ævarsdóttir</t>
  </si>
  <si>
    <t>6. Grímsey</t>
  </si>
  <si>
    <t>Thelma var að greinast með celiac sjúkdóminn</t>
  </si>
  <si>
    <t>📍 Hvaleyrarskóli  ·  15. september</t>
  </si>
  <si>
    <t>Natan Stalowski</t>
  </si>
  <si>
    <t>er með ofnæmi fyrir fisk</t>
  </si>
  <si>
    <t>Ernir Már Jökulsson</t>
  </si>
  <si>
    <t>Aríanna Máney Helgadóttir</t>
  </si>
  <si>
    <t>Fiskiofnæmi ekki bráðaofnæmi</t>
  </si>
  <si>
    <t>Helena Guðrún Hjaltadóttir</t>
  </si>
  <si>
    <t>Er með mjólkuróþol. Fær í magann og útbrot</t>
  </si>
  <si>
    <t>Borghildur Eldey H. Ívarsdóttir</t>
  </si>
  <si>
    <t>Mjólk, Fíflaofnæmi, Birkiofnæmi</t>
  </si>
  <si>
    <t>fíflaofnæmi, birkiofnæmi, fíflaofnæmi, birkiofnæmi, fíflaofnæmi, birkiofnæmi</t>
  </si>
  <si>
    <t>Jasmin Hanna Kroknes Touil</t>
  </si>
  <si>
    <t>Mjólk, Hafrar, Soya, Hnetur</t>
  </si>
  <si>
    <t>Hún er með ofnæmi fyrir öllu sem inniheldur mjólk, soja, möndlur og hafra, Hún er með ofnæmi fyrir öllu sem inniheldur mjólk, soja, möndlur og hafra, Hún er með ofnæmi fyrir öllu sem inniheldur mjólk, soja, möndlur og hafra, Hún er með ofnæmi fyrir öllu sem inniheldur mjólk, soja, möndlur og hafra; möndlur</t>
  </si>
  <si>
    <t>Úlfur Ari Jökulsson</t>
  </si>
  <si>
    <t>mjólkuróþol</t>
  </si>
  <si>
    <t>Eníta Sól Hákonardóttir</t>
  </si>
  <si>
    <t>Hún er með mjólkuróþol ekki ofnæmi</t>
  </si>
  <si>
    <t>Hekla Dís Jakobsdóttir</t>
  </si>
  <si>
    <t>Henni verður illt í maganum af mjólkurvörum</t>
  </si>
  <si>
    <t>Kandeh Arnar Turay</t>
  </si>
  <si>
    <t>hálsinn bólgnar upp</t>
  </si>
  <si>
    <t>Sarlote Majevska</t>
  </si>
  <si>
    <t>Eryn Sóldís Josephsdóttir Young</t>
  </si>
  <si>
    <t>5. Bekkur</t>
  </si>
  <si>
    <t>Friðrik Þór Erlendsson</t>
  </si>
  <si>
    <t>📍 Lækjarskóli  ·  15. september</t>
  </si>
  <si>
    <t>Malín Irja Ingvarsdóttir</t>
  </si>
  <si>
    <t>Mjólkuróþol. Laktósa óþol.</t>
  </si>
  <si>
    <t>Björgvin Hrafn Bergsson</t>
  </si>
  <si>
    <t>Mjólkuróþol. Fær illt í magann við of mikla mjólk eða örlítinn laktósa.</t>
  </si>
  <si>
    <t>Reynir Sveinn Rúnarsson</t>
  </si>
  <si>
    <t>Fiskur, Hnetur [bráðaofnæmi], Sesam</t>
  </si>
  <si>
    <t>er með bráðofnæmi fyrir hnetur, ofnæmi fyrir sesam og fiski. Fær kláða í hálsinn og útbrot (bráðaofnæmi), er með bráðofnæmi fyrir hnetur, ofnæmi fyrir sesam og fiski. Fær kláða í hálsinn og útbrot, er með bráðofnæmi fyrir hnetur, ofnæmi fyrir sesam og fiski. Fær kláða í hálsinn og útbrot</t>
  </si>
  <si>
    <t>Guðni Már Steinarsson</t>
  </si>
  <si>
    <t>Hnetur, Mjólk, Jarðhnetur, Egg, Lúpína</t>
  </si>
  <si>
    <t>Hann mælist með ofnæmi fyrir hnetum, Er með ofnæmi fyrir öllum mjólkurvörum. Má því ekkert fá neitt sem inniheldur mjólk, Hann mælist með ofnæmi fyrir hnetum, Er með ofnæmi fyrir öllum mjólkurvörum. Má því ekkert fá neitt sem inniheldur mjólk</t>
  </si>
  <si>
    <t>Grænmetisæta (fiskur)</t>
  </si>
  <si>
    <t>Margrét Laufey Grétarsdóttir</t>
  </si>
  <si>
    <t>Þolir ekki mjólk í miklu magni eins og í skyri og grjónagraut.</t>
  </si>
  <si>
    <t>Diana Sophia Fernandes</t>
  </si>
  <si>
    <t>Sólon Theodór Hallgrímsson</t>
  </si>
  <si>
    <t>Mjólk, Glúten</t>
  </si>
  <si>
    <t>Mjolkuroþol,Gluten óþol, Mjolkuroþol,Gluten óþol</t>
  </si>
  <si>
    <t>Lilja Rakel Þorvaldsdóttir</t>
  </si>
  <si>
    <t>Fiskiofnæmi. Fær í magann og ælir ef hún fær fisk.</t>
  </si>
  <si>
    <t>Valdís Eva McCormack</t>
  </si>
  <si>
    <t>einkennalaust glútein/seliak</t>
  </si>
  <si>
    <t>Jökull Hrafn Hrannarsson</t>
  </si>
  <si>
    <t>3. HÓ</t>
  </si>
  <si>
    <t>Það er verið að rannsaka hvort Jökull er með ofnæmi fyrir fiski. Má ekki borða fisk fyrr en rannsókn er lokið eftir 3-6 mánuði.</t>
  </si>
  <si>
    <t>📍 Öldutúnsskóli  ·  15. september</t>
  </si>
  <si>
    <t>Kasper Ólafur Írisar Egilsson</t>
  </si>
  <si>
    <t>Mjólkurofnæmi</t>
  </si>
  <si>
    <t>Þórunn Margrét Einarsdóttir</t>
  </si>
  <si>
    <t>Óþol fyrir fiski</t>
  </si>
  <si>
    <t>Ólafur Birkir Brynjarsson</t>
  </si>
  <si>
    <t>Er með laktósaóþol, fær í magan af mjólkuvörum.</t>
  </si>
  <si>
    <t>Davíð Mikael Daðason</t>
  </si>
  <si>
    <t>Bleikur fiskur en hvítur fiskur er í lagi.</t>
  </si>
  <si>
    <t>Nellija Melnalksne</t>
  </si>
  <si>
    <t>She gets rash on head, behind ears. Gets severe constipation. One or two times is fine, but if she gets milk or milk products daily then she starts to get problems with stomach.</t>
  </si>
  <si>
    <t>Sylvía Strózynska</t>
  </si>
  <si>
    <t>Ilt í magan og nidurgangur með venjulegt mjölk</t>
  </si>
  <si>
    <t>Aron Logi Sigurþórsson</t>
  </si>
  <si>
    <t>Var með mikið mjólkurofnæmi sem er að eldast af honum. Þolir enn ekki grjónagraut og skýr.</t>
  </si>
  <si>
    <t>Magnús Darri Hallgrímsson</t>
  </si>
  <si>
    <t>er með ofnæmisbólgur í vélinda (eosinophilic esophagitis). Hann hefur fengið ákveðin lyf til meðhöndlunar á sjúkdómnum en þarf nú einnig að útiloka allt mjólkurprótein úr fæði hans og því þurfa allar skólamáltíðir að vera án alls mjólkurpróteins.</t>
  </si>
  <si>
    <t>Alex Nói Teitsson</t>
  </si>
  <si>
    <t>Mjólk, Krabbadýr, Lindýr</t>
  </si>
  <si>
    <t>Mjólkuróþol. Og humar og skelfisk ofnæmi, Mjólkuróþol. Og humar og skelfisk ofnæmi; humar; skráð sem skelfiskur — staðfesta tegund, Mjólkuróþol. Og humar og skelfisk ofnæmi; skráð sem skelfiskur — staðfesta tegund</t>
  </si>
  <si>
    <t>Bjarni Óli Árnason</t>
  </si>
  <si>
    <t>Magaverkir og niðurgangur eftir laktósa. Þolir laktósafríar vörur</t>
  </si>
  <si>
    <t>Karen Lilja Ólafsdóttir</t>
  </si>
  <si>
    <t>Hnetur, Laktósi</t>
  </si>
  <si>
    <t>Hún er með mjólkuróþol og fær því eingöngu laktósalausar mjólkurvörur. Hún þolir samt smjör og ost. Karen Lilja er með bráðaofnæmi fyrir öllum hnetum nema heslin- og valhnetum. (bráðaofnæmi), Hún er með mjólkuróþol og fær því eingöngu laktósalausar mjólkurvörur. Hún þolir samt smjör og ost. Karen Lilja er með bráðaofnæmi fyrir öllum hnetum nema heslin- og valhnetum.</t>
  </si>
  <si>
    <t>Sóley Jónsdóttir</t>
  </si>
  <si>
    <t>Laktósa Óþol fær magaverki</t>
  </si>
  <si>
    <t>Embla Guðrún Ellertsdóttir</t>
  </si>
  <si>
    <t>fær magaverk við neyslu mjólkurvara</t>
  </si>
  <si>
    <t>Nökkvi Miller</t>
  </si>
  <si>
    <t>Fiskur, Jarðhnetur, Egg, Mjólk, Hafrar, Baunir, Lindýr</t>
  </si>
  <si>
    <t>bráðaofnæmi (bráðaofnæmi), Bráðaofnæmi</t>
  </si>
  <si>
    <t>Stefán Blær Jimenez</t>
  </si>
  <si>
    <t>7. Bekkur</t>
  </si>
  <si>
    <t>📍 Setbergsskóli  ·  15. september</t>
  </si>
  <si>
    <t>Elva Björt Steinarsdóttir</t>
  </si>
  <si>
    <t>Viktor Berg Arnfj. Sigurðarson</t>
  </si>
  <si>
    <t>Laktósaóþol</t>
  </si>
  <si>
    <t>Dagur Þór Hrannarsson</t>
  </si>
  <si>
    <t>Fiskur, Krabbadýr</t>
  </si>
  <si>
    <t>Fiskofnæmi - Er greindur með fiskofnæmi og finnur vaxandi einkenni í öndunarvegi þar á meðal þrenging í hálsi, Fiskofnæmi - Er greindur með fiskofnæmi og finnur vaxandi einkenni í öndunarvegi þar á meðal þrenging í hálsi</t>
  </si>
  <si>
    <t>Viktor Fannar Smárason</t>
  </si>
  <si>
    <t>Mjólkurpróteinaóþol frá 1 árs aldri. Fær haframjólk almennt í staðinn (en getur drukkið aðra staðgengla). Getur fengið mjólk í elduðum mat og kökum, ef það er ekki megin innihald (líkt og td. grjónagrautur og skyr).</t>
  </si>
  <si>
    <t>Guðjón Mikael Gunnarsson</t>
  </si>
  <si>
    <t>Guðjón er með mikið laktósa óþol og má alls ekki fá mjólkurvörur með laktósa.</t>
  </si>
  <si>
    <t>Arney Hlynsdóttir</t>
  </si>
  <si>
    <t>bráðaofnæmi (bráðaofnæmi)</t>
  </si>
  <si>
    <t>Moutasim Mousa Al-Saadi</t>
  </si>
  <si>
    <t>Fiskur, Svínakjöt</t>
  </si>
  <si>
    <t>borðar ekki svinakjöt | Má ekki borða hvítan fisk, borðar ekki svinakjöt | Má ekki borða hvítan fisk</t>
  </si>
  <si>
    <t>Lilja Karen Sigurðardóttir</t>
  </si>
  <si>
    <t>Mjólkuróþol (þarf að vera laktósalaust)</t>
  </si>
  <si>
    <t>Nökkvi Már Ágústsson</t>
  </si>
  <si>
    <t>Genagalli - má ekki fá fisk Ekki bráðofnæmi</t>
  </si>
  <si>
    <t>Katla Margrét Björgvinsdóttir</t>
  </si>
  <si>
    <t>óþol fyrir mjólkurvörum, fær alltaf illt í magan þegar hún borðar mjókurvörur.</t>
  </si>
  <si>
    <t>Abdirahman Mohamed Mustaf</t>
  </si>
  <si>
    <t>fisklaust sérfæði, fisklaust sérfæði</t>
  </si>
  <si>
    <t>Hrafnkell Breki A. Sigurðarson</t>
  </si>
  <si>
    <t>Laktósaóþol- miklir kviðverkir ef t.d ny mjolk og rjomi er notað í matareiðslu.</t>
  </si>
  <si>
    <t>Vegan (fiskur), Vegan (dýraafurð), Mjólk</t>
  </si>
  <si>
    <t>Bjartey Hjördís Berndsen</t>
  </si>
  <si>
    <t>Magakrampar, útbrot</t>
  </si>
  <si>
    <t>Svandís Karla Elmarsdóttir</t>
  </si>
  <si>
    <t>Fær í magann við inntöku á miklum laktósa</t>
  </si>
  <si>
    <t>Fanndís Embla Smáradóttir</t>
  </si>
  <si>
    <t>Mjólkuróþol. Fær laktósalausar eða mjólkurlausar mjólkurvörur. Getur fengið mjólk í elduðum mat og kökum, ef það er ekki megin innihald (líkt og td. grjónagrautur og skyr).</t>
  </si>
  <si>
    <t>Hafdís Sara Bragadóttir</t>
  </si>
  <si>
    <t>Hún er með laktósa óþol. Þar sem um óþol er að ræða en ekki ofnæmi</t>
  </si>
  <si>
    <t>Helga Sóley Árnadóttir</t>
  </si>
  <si>
    <t>Þarf laktósalaust fæði</t>
  </si>
  <si>
    <t>Aníta Röfn Hermannsdóttir</t>
  </si>
  <si>
    <t>Fiskur, Laktósi</t>
  </si>
  <si>
    <t>Viðkvæm fyrir laktósa, Viðkvæm fyrir laktósa</t>
  </si>
  <si>
    <t>Karólína Bríet Arelakis</t>
  </si>
  <si>
    <t>10. Bekkur</t>
  </si>
  <si>
    <t>Auður Elísabet Teitsdóttir</t>
  </si>
  <si>
    <t>Soja, Mjólk (Mjólkurlaust fæði)</t>
  </si>
  <si>
    <t>lesitín</t>
  </si>
  <si>
    <t>Allar tegundir soja og vörur unnar með soja (bindiefni, lesitín, sojaolía, allt sem inniheldur bragðefni og náttúruleg bragðefni ofl)</t>
  </si>
  <si>
    <t>Jökull Þórhallsson</t>
  </si>
  <si>
    <t>Zahra Ali Ahmed</t>
  </si>
  <si>
    <t>3. Bekkur</t>
  </si>
  <si>
    <t>📍 Skarðshlíðarskóli  ·  15. september</t>
  </si>
  <si>
    <t>Gunnar Örn Fannarsson</t>
  </si>
  <si>
    <t>Mjólkuróþol. Fær í magann ef hann drekkur mjólk eða borðar skyr, jógúrt og rjóma. Má borða smjör og ost og þolir mjólkurvörur í mat</t>
  </si>
  <si>
    <t>Líam Leó Kirillsson</t>
  </si>
  <si>
    <t>Má fá smjör</t>
  </si>
  <si>
    <t>María Grétarsdóttir</t>
  </si>
  <si>
    <t>Ofnæmi fyrir öllum fisk</t>
  </si>
  <si>
    <t>Anna Gerða Jóhannesdóttir</t>
  </si>
  <si>
    <t>Mjólkuróþol.</t>
  </si>
  <si>
    <t>Ísold Hauksdóttir</t>
  </si>
  <si>
    <t>Fær í magann og skapsveiflur</t>
  </si>
  <si>
    <t>Aþena Rán Guðjónsdóttir</t>
  </si>
  <si>
    <t>Mjólkur ofnæmi. Uppköst og magaverkir</t>
  </si>
  <si>
    <t>Tómas Joseph Jónsson</t>
  </si>
  <si>
    <t>Ofnæmi fyrir mjólk</t>
  </si>
  <si>
    <t>Ísabella Hauksdóttir</t>
  </si>
  <si>
    <t>Berglind Júlía Hilmarsdóttir</t>
  </si>
  <si>
    <t>Laktósaóþol, verður illt í maganum eftir neyslu flestra mjólkurafurða</t>
  </si>
  <si>
    <t>Valdimar Örn Sigurðsson</t>
  </si>
  <si>
    <t>Fær magaverki, niðurgang af mjólkurvörum með laktósa.</t>
  </si>
  <si>
    <t>Jósef Jóhannesson</t>
  </si>
  <si>
    <t>Mjólkuróþol</t>
  </si>
  <si>
    <t>Jóhanna Birna Atladóttir</t>
  </si>
  <si>
    <t>Mjólk, Hnetur</t>
  </si>
  <si>
    <t>Mikael Steinar Hjartarson</t>
  </si>
  <si>
    <t>Una Katrín Aðalsteinsdóttir</t>
  </si>
  <si>
    <t>📍 Víðistaðaskóli  ·  15. september</t>
  </si>
  <si>
    <t>Muna Abdirraxman Mawliid</t>
  </si>
  <si>
    <t>Fiskur, Egg, Svínakjöt</t>
  </si>
  <si>
    <t>Kolka Ásbjargar Arnarsdóttir</t>
  </si>
  <si>
    <t>Aron Hrafn Sveinsson</t>
  </si>
  <si>
    <t>Laktósa óþol. Þolir Laktósa í litlu magni.</t>
  </si>
  <si>
    <t>Rafael Mar Björnsson Huby</t>
  </si>
  <si>
    <t>Laktósaóþol - getur borðað laktósalausar mjólkurvörur</t>
  </si>
  <si>
    <t>Ragnar Gísli Bjarkason</t>
  </si>
  <si>
    <t>Mjólkuróþol. Fær óþægindi í maga, niðurgang og óþægindi i húð.</t>
  </si>
  <si>
    <t>Fróði Egilsson</t>
  </si>
  <si>
    <t>Egg, Mjólk, Hnetur [bráðaofnæmi], Jarðhnetur [bráðaofnæmi]</t>
  </si>
  <si>
    <t>er með bráðaofnæmi fyrir jarðhnetum - Fær illt í magann, kastar upp og fær útbrot ef hann innbirgðir egg - Er með ofnæmi fyrir kasjúhnetum. Kastar upp og fær útbrot ef hann borðar hnetur - Er með ofnæmi fyrir mjólkurpróteinum. Ef hann fær mjólk, fær hann illt í magann og útbrot. Einnig hefur borið á kláða í tungu (bráðaofnæmi), er með bráðaofnæmi fyrir jarðhnetum - Fær illt í magann, kastar upp og fær útbrot ef hann innbirgðir egg - Er með ofnæmi fyrir kasjúhnetum. Kastar upp og fær útbrot ef hann borðar hnetur - Er með ofnæmi fyrir mjólkurpróteinum. Ef hann fær mjólk, fær hann illt í magann og útbrot. Einnig hefur borið á kláða í tungu, er með bráðaofnæmi fyrir jarðhnetum - Fær illt í magann, kastar upp og fær útbrot ef hann innbirgðir egg - Er með ofnæmi fyrir kasjúhnetum. Kastar upp og fær útbrot ef hann borðar hnetur - Er með ofnæmi fyrir mjólkurpróteinum. Ef hann fær mjólk, fær hann illt í magann og útbrot. Einnig hefur borið á kláða í tungu, er með bráðaofnæmi fyrir jarðhnetum - Fær illt í magann, kastar upp og fær útbrot ef hann innbirgðir egg - Er með ofnæmi fyrir kasjúhnetum. Kastar upp og fær útbrot ef hann borðar hnetur - Er með ofnæmi fyrir mjólkurpróteinum. Ef hann fær mjólk, fær hann illt í magann og útbrot. Einnig hefur borið á kláða í tungu</t>
  </si>
  <si>
    <t>Máni Egilsson</t>
  </si>
  <si>
    <t>Thelma Rós Jónsdóttir</t>
  </si>
  <si>
    <t>Magaverkir og exem.</t>
  </si>
  <si>
    <t>Örvar Hrafn Guðmundsson</t>
  </si>
  <si>
    <t>laktósa óþol</t>
  </si>
  <si>
    <t>Fanney Kara Sveinsdóttir</t>
  </si>
  <si>
    <t>Jarðhnetur [bráðaofnæmi], Mjólk [bráðaofnæmi], Egg, Fiskur, Perur, Kiwi</t>
  </si>
  <si>
    <t>Bráðofnæmi fyrir jarðhnetum og mjólk - má samt fá ''gæti innihaldið'', ofnæmi fyrir eggjum, öllum fisk, perur og kiwi má fá ''gæti innihaldið'' (bráðaofnæmi), Bráðofnæmi fyrir jarðhnetum og mjólk - má samt fá ''gæti innihaldið'', ofnæmi fyrir eggjum, öllum fisk, perur og kiwi má fá ''gæti innihaldið'', Bráðofnæmi fyrir jarðhnetum og mjólk - má samt fá ''gæti innihaldið'', ofnæmi fyrir eggjum, öllum fisk, perur og kiwi má fá ''gæti innihaldið'', Bráðofnæmi fyrir jarðhnetum og mjólk - má samt fá ''gæti innihaldið'', ofnæmi fyrir eggjum, öllum fisk, perur og kiwi má fá ''gæti innihaldið'', Bráðofnæmi fyrir jarðhnetum og mjólk - má samt fá ''gæti innihaldið'', ofnæmi fyrir eggjum, öllum fisk, perur og kiwi má fá ''gæti innihaldið'', Bráðofnæmi fyrir jarðhnetum og mjólk - má samt fá ''gæti innihaldið'', ofnæmi fyrir eggjum, öllum fisk, perur og kiwi má fá ''gæti innihaldið''</t>
  </si>
  <si>
    <t>Kjartan Hjaltalín Pálsson</t>
  </si>
  <si>
    <t>Laktósaóþol. Hann getur borðað sósur og slíkt. Hann getur ekki borðað vörur með mikilli mjólk eins og grjónagraut eða skyr með laktósa.</t>
  </si>
  <si>
    <t>Kári Steinar Magnússon</t>
  </si>
  <si>
    <t>Kári Steinar er með mjólkuróþol. Hann þolir ekki laktósafríar vörur og notar því haframjólk og aðrar jurtavörur í stað mjólkurvara.</t>
  </si>
  <si>
    <t>Birna Rut Viggósdóttir Ansnes</t>
  </si>
  <si>
    <t>8. AEA</t>
  </si>
  <si>
    <t>Er ekki búið að greina hjá lækni en hætt að nota mjólk/og mjókurafurðir heima við vegna magaverkja.</t>
  </si>
  <si>
    <t>Huginn Þór Sigurpálsson</t>
  </si>
  <si>
    <t>4. Bekkur</t>
  </si>
  <si>
    <t>Laktósalaust fæði, fólk með laktósaoþol þolir ekki rjóma eða smjör í elduðum mat. Ef maturinn er laus við rjóma og smjör ætti þetta að vera í lagi. Ég vil benda á að það er til laktósalaus rjómi Ef þið þurfið að nota rjóma í matseldina.</t>
  </si>
  <si>
    <t>Hlín Einarsdóttir</t>
  </si>
  <si>
    <t>7. JÓ</t>
  </si>
  <si>
    <t>Unnur Einarsdóttir</t>
  </si>
  <si>
    <t>Karin Hulda Símonardóttir</t>
  </si>
  <si>
    <t>Karin Hulda er ekki með staðfest ofnæmi fyrir mjólkurvörum en hún steypist upp í útbrotum (litlum bólum) í andliti, handleggjum og fótleggjum. Gæti þolað betur laktósaskertar mjólkurvörur.</t>
  </si>
  <si>
    <t>Kristófer Hugi Einarsson</t>
  </si>
  <si>
    <t>📍 Álfaberg  ·  15. september</t>
  </si>
  <si>
    <t>Andri Antonsson</t>
  </si>
  <si>
    <t>Hvorki hvítan né bleikan</t>
  </si>
  <si>
    <t>Marta</t>
  </si>
  <si>
    <t>Sulei</t>
  </si>
  <si>
    <t>Glúten, Mjólk</t>
  </si>
  <si>
    <t>Þröstur Xavier Ólafsson</t>
  </si>
  <si>
    <t>Öskju</t>
  </si>
  <si>
    <t>laktósafrítt fæði</t>
  </si>
  <si>
    <t>Sigríður</t>
  </si>
  <si>
    <t>📍 Arnarberg  ·  15. september</t>
  </si>
  <si>
    <t>Sunna Ýr</t>
  </si>
  <si>
    <t>Hörður</t>
  </si>
  <si>
    <t>Reit</t>
  </si>
  <si>
    <t>Má alls ekki fá kúamjólkurvörur; mjólkurprótein</t>
  </si>
  <si>
    <t>Karítas Helga</t>
  </si>
  <si>
    <t>Gréta Maria Guðjónsdóttir</t>
  </si>
  <si>
    <t>Má alls ekki fá kúamjólkurvörur</t>
  </si>
  <si>
    <t>📍 Bjarkarlundur  ·  15. september</t>
  </si>
  <si>
    <t>Móey Arna</t>
  </si>
  <si>
    <t>Karítas María</t>
  </si>
  <si>
    <t>Mjólk, Hafrar, Soya, Ananas</t>
  </si>
  <si>
    <t>Maja Zofia Strzop</t>
  </si>
  <si>
    <t>Jarðhnetur og Kashjúhnetur, Jarðhnetur og Kashjúhnetur</t>
  </si>
  <si>
    <t>Freyjar Rut</t>
  </si>
  <si>
    <t>📍 Hlíðarberg  ·  15. september</t>
  </si>
  <si>
    <t>Alexander Fannar</t>
  </si>
  <si>
    <t>Tröllahlíð</t>
  </si>
  <si>
    <t>Egg, Mjólk, Hnetur</t>
  </si>
  <si>
    <t>Sólrún</t>
  </si>
  <si>
    <t>Borðar ekki fisk</t>
  </si>
  <si>
    <t>Christopher Einar</t>
  </si>
  <si>
    <t>Klettahlíð</t>
  </si>
  <si>
    <t>Mjólk, Egg, Hnetur, Sesam</t>
  </si>
  <si>
    <t>Lúkas Logi Aronsson</t>
  </si>
  <si>
    <t>Hamrahlíð</t>
  </si>
  <si>
    <t>Andrea Lind</t>
  </si>
  <si>
    <t>Álfahlíð</t>
  </si>
  <si>
    <t>Hermann Högni</t>
  </si>
  <si>
    <t>Dvergahlíð</t>
  </si>
  <si>
    <t>Heiðrún Lóa</t>
  </si>
  <si>
    <t>Ólafur Nói</t>
  </si>
  <si>
    <t>📍 Hörðuvellir  ·  15. september</t>
  </si>
  <si>
    <t>Elena  Ása Steinarsdóttir</t>
  </si>
  <si>
    <t>Ellert Ómar Guðmundsson</t>
  </si>
  <si>
    <t>Sonda</t>
  </si>
  <si>
    <t>Una Matthildur Steinarsdóttir</t>
  </si>
  <si>
    <t>📍 Hraunvallaleikskóli  ·  15. september</t>
  </si>
  <si>
    <t>Ásta Guðrún Atladóttir</t>
  </si>
  <si>
    <t>Hólmar Kári Brynjarsson</t>
  </si>
  <si>
    <t>Hagi</t>
  </si>
  <si>
    <t>Ragnar Logi Hlífarsson</t>
  </si>
  <si>
    <t>Mjólk, Banani</t>
  </si>
  <si>
    <t>mjólk(hefur fengið laktosalausa og jurtaskyr), mjólk(hefur fengið laktosalausa og jurtaskyr)</t>
  </si>
  <si>
    <t>Indíanaa Lea Almarsdóttir</t>
  </si>
  <si>
    <t>Solrún Amari Guðmundsdóttir</t>
  </si>
  <si>
    <t>Brynjar Theo Freysson</t>
  </si>
  <si>
    <t>📍 Skarðshlíðarleikskóli  ·  15. september</t>
  </si>
  <si>
    <t>Hrafnhildur Ósk Maríusdóttir</t>
  </si>
  <si>
    <t>Marta Sonja Maríusdótti</t>
  </si>
  <si>
    <t>Laktósi, Fiskur</t>
  </si>
  <si>
    <t>Fannar orri Styrmisson</t>
  </si>
  <si>
    <t>Hekla Marín Fannýardóttir</t>
  </si>
  <si>
    <t>Aría Heiðdal Daníelsdóttir</t>
  </si>
  <si>
    <t>Cyprian Konráð Sztuba</t>
  </si>
  <si>
    <t>Líam Rökkvi Hákonarson</t>
  </si>
  <si>
    <t>Pola</t>
  </si>
  <si>
    <t>mjólkurlaust fæði í nokkrar vikur</t>
  </si>
  <si>
    <t>📍 Smáralundur  ·  15. september</t>
  </si>
  <si>
    <t>Eyram</t>
  </si>
  <si>
    <t>Elínam</t>
  </si>
  <si>
    <t>📍 Stekkjarás  ·  15. september</t>
  </si>
  <si>
    <t>Anna Þórdís</t>
  </si>
  <si>
    <t>Álheimar</t>
  </si>
  <si>
    <t>Sara Bjartey Birgisdóttir</t>
  </si>
  <si>
    <t>fiskióþol</t>
  </si>
  <si>
    <t>Ástþór Breki Hilmarsson</t>
  </si>
  <si>
    <t>Egg, Fiskur, Baunir, Sesam, Hnetur</t>
  </si>
  <si>
    <t>Ástþór Breki er með ofnæmi fyrir hnetum( líka möndlur), egg, fisk, baunum ( allar baunir NEMA gular baunir), sesam og möndlur, Ástþór Breki er með ofnæmi fyrir hnetum, egg, fisk, baunum ( allar baunir NEMA gular baunir), sesam og möndlur, Ástþór Breki er með ofnæmi fyrir hnetum, egg, fisk, baunum ( allar baunir NEMA gular baunir), sesam og möndlur, Ástþór Breki er með ofnæmi fyrir hnetum, egg, fisk, baunum ( allar baunir NEMA gular baunir), sesam og möndlur, Ástþór Breki er með ofnæmi fyrir hnetum, egg, fisk, baunum ( allar baunir NEMA gular baunir), sesam og möndlur; möndlur</t>
  </si>
  <si>
    <t>Kristján José Ferreira</t>
  </si>
  <si>
    <t>laktósaóþol</t>
  </si>
  <si>
    <t>Jökull Logi Ívarsson</t>
  </si>
  <si>
    <t>þolir eldaða mjólk, Mjólkuróþol, en má fá eldaðar / bakaðar mjólkurvörur</t>
  </si>
  <si>
    <t>Hinrik Logi Kristófersson</t>
  </si>
  <si>
    <t>Krummakot</t>
  </si>
  <si>
    <t>mjólkurprótein</t>
  </si>
  <si>
    <t>Markas Rimasius</t>
  </si>
  <si>
    <t>Domilé Rimasiute</t>
  </si>
  <si>
    <t>Elma Karen</t>
  </si>
  <si>
    <t>📍 Tjarnarás  ·  15. september</t>
  </si>
  <si>
    <t>Móheiður Elka</t>
  </si>
  <si>
    <t>Víkingur Geir Wíum Daníelsson</t>
  </si>
  <si>
    <t>Erna Rósa</t>
  </si>
  <si>
    <t>Hliðarréttur á fiskidögum</t>
  </si>
  <si>
    <t>📍 Vesturkot  ·  15. september</t>
  </si>
  <si>
    <t>Ebba Ragnheiður Alexandersdóttir</t>
  </si>
  <si>
    <t>Veronika Sjöfn Theódorsdóttir</t>
  </si>
  <si>
    <t>fær möndlumjólk er með óþol fyrir mjólkursykri (lactosu)</t>
  </si>
  <si>
    <t>Hrefna Kristín Bridde</t>
  </si>
  <si>
    <t>Egg, Hveiti, Hafrar, Hnetur, Sesam, Glúten, Bygg</t>
  </si>
  <si>
    <t>Hveiti, Glúten, Bygg</t>
  </si>
  <si>
    <t>Bráðaofnæmi fyrir hveiti, má ekki fá gluteinlausa hveitisterkju, durum hveiti, spelt, graham hveiti, kúskús/couscous, búlgur, hveitiprótein eða hveitibragðefni, Bráofnæmi fyrir hveiti, má ekki fá gluteinlausa sterkju, durum hveiti, spelt, graham hveiti, kúskús/couscous, búlgur, hveitiprótein eða hveitibragðefni, Bráofnæmi fyrir hveiti, má ekki fá gluteinlausa sterkju, durum hveiti, spelt, graham hveiti, kúskús/couscous, búlgur, hveitiprótein eða hveitibragðefni, Bráofnæmi fyrir hveiti, má ekki fá gluteinlausa sterkju, durum hveiti, spelt, graham hveiti, kúskús/couscous, búlgur, hveitiprótein eða hveitibragðefni, Bráofnæmi fyrir hveiti, má ekki fá gluteinlausa sterkju, durum hveiti, spelt, graham hveiti, kúskús/couscous, búlgur, hveitiprótein eða hveitibragðefni, Bráofnæmi fyrir hveiti, má ekki fá gluteinlausa sterkju, durum hveiti, spelt, graham hveiti, kúskús/couscous, búlgur, hveitiprótein eða hveitibragðefni, Bráofnæmi fyrir hveiti, má ekki fá gluteinlausa sterkju, durum hveiti, spelt, graham hveiti, kúskús/couscous, búlgur, hveitiprótein eða hveitibragðefni</t>
  </si>
  <si>
    <t>Arnhildur Rúnarsdóttir</t>
  </si>
  <si>
    <t>kasjúhnetur; pistasíur; brasilískar hnetur</t>
  </si>
  <si>
    <t>Ingunn Ásta Kartansdóttir</t>
  </si>
  <si>
    <t>Mjólk, Sítrusávextir</t>
  </si>
  <si>
    <t>Elías Máni Pétursson</t>
  </si>
  <si>
    <t>Mjólk, Jarðaber</t>
  </si>
  <si>
    <t>Hann má ekki fá neitt sem inniheldur jarðarber og með óþol fyrir mjólkurvörum., Hann má ekki fá neitt sem inniheldur jarðarber og með óþol fyrir mjólkurvörum.</t>
  </si>
  <si>
    <t>Dusan Kalinic</t>
  </si>
  <si>
    <t>Mjólk, Tómatar</t>
  </si>
  <si>
    <t>Ferskir Tómatar</t>
  </si>
  <si>
    <t>📍 Víðivellir  ·  15. september</t>
  </si>
  <si>
    <t>Lárus Blöndal</t>
  </si>
  <si>
    <t>Egg, Mjólk</t>
  </si>
  <si>
    <t>Bráða Eggja og mjólkurofnæmi (bráðaofnæmi), Bráða Eggja og mjólkurofnæmi</t>
  </si>
  <si>
    <t>Huginn Freyr Friðriksson</t>
  </si>
  <si>
    <t>📍 Engidalsskóli  ·  16. september</t>
  </si>
  <si>
    <t>Aðalréttur – Minestrone pasta og grænmetissúpa</t>
  </si>
  <si>
    <t>📍 Hraunvallaskóli  ·  16. september</t>
  </si>
  <si>
    <t>Glúten, Grænar baunir</t>
  </si>
  <si>
    <t>📍 Hvaleyrarskóli  ·  16. september</t>
  </si>
  <si>
    <t>📍 Lækjarskóli  ·  16. september</t>
  </si>
  <si>
    <t>📍 Öldutúnsskóli  ·  16. september</t>
  </si>
  <si>
    <t>Baunir</t>
  </si>
  <si>
    <t>📍 Setbergsskóli  ·  16. september</t>
  </si>
  <si>
    <t>Sóldís Gerður Einarsdóttir</t>
  </si>
  <si>
    <t>grænar baunir og ertur</t>
  </si>
  <si>
    <t>📍 Skarðshlíðarskóli  ·  16. september</t>
  </si>
  <si>
    <t>Arngrímur Kató Kolbeinsson</t>
  </si>
  <si>
    <t>Hafrar, Maís</t>
  </si>
  <si>
    <t>fæðuofnæmi, fæðuofnæmi</t>
  </si>
  <si>
    <t>📍 Víðistaðaskóli  ·  16. september</t>
  </si>
  <si>
    <t>Ali Alkaie</t>
  </si>
  <si>
    <t>Baunir, Soya, Hnetur</t>
  </si>
  <si>
    <t>ofnæmi fyrir baunum og soya og alvarlegt ofnæmi fyrir pistasíuhnetum., ofnæmi fyrir baunum og soya og alvarlegt ofnæmi fyrir pistasíuhnetum., ofnæmi fyrir baunum og soya og alvarlegt ofnæmi fyrir pistasíuhnetum.; pistasíur</t>
  </si>
  <si>
    <t>📍 Álfaberg  ·  16. september</t>
  </si>
  <si>
    <t>📍 Stekkjarás  ·  16. september</t>
  </si>
  <si>
    <t>📍 Tjarnarás  ·  16. september</t>
  </si>
  <si>
    <t>📍 Vesturkot  ·  16. september</t>
  </si>
  <si>
    <t>Hveiti, Glúten, Bygg (óljós sterkja, bráðaofnæmi — mögulega byggsterkja)</t>
  </si>
  <si>
    <t>📍 Engidalsskóli  ·  17. september</t>
  </si>
  <si>
    <t>Aðalréttur – Fiskur, Taco skálar, Salsa, Rifinn ostur, Sýrður rjómi</t>
  </si>
  <si>
    <t>📍 Hraunvallaskóli  ·  17. september</t>
  </si>
  <si>
    <t>Glúten, Fiskur, Mjólk</t>
  </si>
  <si>
    <t>📍 Hvaleyrarskóli  ·  17. september</t>
  </si>
  <si>
    <t>📍 Lækjarskóli  ·  17. september</t>
  </si>
  <si>
    <t>Kúmen, Laktósi</t>
  </si>
  <si>
    <t>📍 Öldutúnsskóli  ·  17. september</t>
  </si>
  <si>
    <t>📍 Setbergsskóli  ·  17. september</t>
  </si>
  <si>
    <t>📍 Skarðshlíðarskóli  ·  17. september</t>
  </si>
  <si>
    <t>📍 Víðistaðaskóli  ·  17. september</t>
  </si>
  <si>
    <t>📍 Álfaberg  ·  17. september</t>
  </si>
  <si>
    <t>📍 Arnarberg  ·  17. september</t>
  </si>
  <si>
    <t>📍 Bjarkarlundur  ·  17. september</t>
  </si>
  <si>
    <t>📍 Hlíðarberg  ·  17. september</t>
  </si>
  <si>
    <t>📍 Hörðuvellir  ·  17. september</t>
  </si>
  <si>
    <t>📍 Hraunvallaleikskóli  ·  17. september</t>
  </si>
  <si>
    <t>📍 Skarðshlíðarleikskóli  ·  17. september</t>
  </si>
  <si>
    <t>📍 Smáralundur  ·  17. september</t>
  </si>
  <si>
    <t>📍 Stekkjarás  ·  17. september</t>
  </si>
  <si>
    <t>📍 Tjarnarás  ·  17. september</t>
  </si>
  <si>
    <t>📍 Vesturkot  ·  17. september</t>
  </si>
  <si>
    <t>Hveiti, Glúten</t>
  </si>
  <si>
    <t>📍 Víðivellir  ·  17. september</t>
  </si>
  <si>
    <t>📍 Engidalsskóli  ·  18. september</t>
  </si>
  <si>
    <t>Aðalréttur – Kjúklingur, Sætar kartöflur, Brún sósa</t>
  </si>
  <si>
    <t>📍 Hraunvallaskóli  ·  18. september</t>
  </si>
  <si>
    <t>📍 Hvaleyrarskóli  ·  18. september</t>
  </si>
  <si>
    <t>📍 Lækjarskóli  ·  18. september</t>
  </si>
  <si>
    <t>📍 Öldutúnsskóli  ·  18. september</t>
  </si>
  <si>
    <t>📍 Setbergsskóli  ·  18. september</t>
  </si>
  <si>
    <t>📍 Skarðshlíðarskóli  ·  18. september</t>
  </si>
  <si>
    <t>📍 Víðistaðaskóli  ·  18. september</t>
  </si>
  <si>
    <t>📍 Álfaberg  ·  18. september</t>
  </si>
  <si>
    <t>📍 Arnarberg  ·  18. september</t>
  </si>
  <si>
    <t>📍 Hörðuvellir  ·  18. september</t>
  </si>
  <si>
    <t>📍 Hraunvallaleikskóli  ·  18. september</t>
  </si>
  <si>
    <t>📍 Skarðshlíðarleikskóli  ·  18. september</t>
  </si>
  <si>
    <t>📍 Stekkjarás  ·  18. september</t>
  </si>
  <si>
    <t>📍 Tjarnarás  ·  18. september</t>
  </si>
  <si>
    <t>📍 Vesturkot  ·  18. september</t>
  </si>
  <si>
    <t>Hveiti (óljós sterkja, bráðaofnæmi — mögulega hveitisterkja), Bygg (óljós sterkja, bráðaofnæmi — mögulega byggsterkja)</t>
  </si>
  <si>
    <t>📍 Víðivellir  ·  18. september</t>
  </si>
  <si>
    <t>📍 Engidalsskóli  ·  21. september</t>
  </si>
  <si>
    <t>Aðalréttur – Chili con carne, Hrísgrjón</t>
  </si>
  <si>
    <t>📍 Hraunvallaskóli  ·  21. september</t>
  </si>
  <si>
    <t>Lamb</t>
  </si>
  <si>
    <t>📍 Hvaleyrarskóli  ·  21. september</t>
  </si>
  <si>
    <t>📍 Lækjarskóli  ·  21. september</t>
  </si>
  <si>
    <t>Kúmen</t>
  </si>
  <si>
    <t>📍 Setbergsskóli  ·  21. september</t>
  </si>
  <si>
    <t>📍 Skarðshlíðarskóli  ·  21. september</t>
  </si>
  <si>
    <t>📍 Víðistaðaskóli  ·  21. september</t>
  </si>
  <si>
    <t>📍 Stekkjarás  ·  21. september</t>
  </si>
  <si>
    <t>📍 Tjarnarás  ·  21. september</t>
  </si>
  <si>
    <t>📍 Vesturkot  ·  21. september</t>
  </si>
  <si>
    <t>📍 Engidalsskóli  ·  22. september</t>
  </si>
  <si>
    <t>Aðalréttur – Ýsa, Kartöflur, Rúgbrauð</t>
  </si>
  <si>
    <t>📍 Hraunvallaskóli  ·  22. september</t>
  </si>
  <si>
    <t>Fiskur, Glúten</t>
  </si>
  <si>
    <t>Vegan (fiskur)</t>
  </si>
  <si>
    <t>📍 Hvaleyrarskóli  ·  22. september</t>
  </si>
  <si>
    <t>📍 Lækjarskóli  ·  22. september</t>
  </si>
  <si>
    <t>📍 Öldutúnsskóli  ·  22. september</t>
  </si>
  <si>
    <t>📍 Setbergsskóli  ·  22. september</t>
  </si>
  <si>
    <t>📍 Skarðshlíðarskóli  ·  22. september</t>
  </si>
  <si>
    <t>📍 Víðistaðaskóli  ·  22. september</t>
  </si>
  <si>
    <t>📍 Álfaberg  ·  22. september</t>
  </si>
  <si>
    <t>📍 Arnarberg  ·  22. september</t>
  </si>
  <si>
    <t>📍 Hlíðarberg  ·  22. september</t>
  </si>
  <si>
    <t>📍 Hörðuvellir  ·  22. september</t>
  </si>
  <si>
    <t>📍 Hraunvallaleikskóli  ·  22. september</t>
  </si>
  <si>
    <t>📍 Skarðshlíðarleikskóli  ·  22. september</t>
  </si>
  <si>
    <t>📍 Stekkjarás  ·  22. september</t>
  </si>
  <si>
    <t>📍 Tjarnarás  ·  22. september</t>
  </si>
  <si>
    <t>📍 Vesturkot  ·  22. september</t>
  </si>
  <si>
    <t>📍 Víðivellir  ·  22. september</t>
  </si>
  <si>
    <t>📍 Engidalsskóli  ·  23. september</t>
  </si>
  <si>
    <t>Aðalréttur – Vanilluskyr, Jarðarber, Bláber</t>
  </si>
  <si>
    <t>📍 Hraunvallaskóli  ·  23. september</t>
  </si>
  <si>
    <t>Vegan (dýraafurð)</t>
  </si>
  <si>
    <t>📍 Hvaleyrarskóli  ·  23. september</t>
  </si>
  <si>
    <t>📍 Lækjarskóli  ·  23. september</t>
  </si>
  <si>
    <t>📍 Öldutúnsskóli  ·  23. september</t>
  </si>
  <si>
    <t>📍 Setbergsskóli  ·  23. september</t>
  </si>
  <si>
    <t>Vegan (dýraafurð), Mjólk</t>
  </si>
  <si>
    <t>📍 Skarðshlíðarskóli  ·  23. september</t>
  </si>
  <si>
    <t>📍 Víðistaðaskóli  ·  23. september</t>
  </si>
  <si>
    <t>📍 Álfaberg  ·  23. september</t>
  </si>
  <si>
    <t>📍 Arnarberg  ·  23. september</t>
  </si>
  <si>
    <t>📍 Bjarkarlundur  ·  23. september</t>
  </si>
  <si>
    <t>📍 Hlíðarberg  ·  23. september</t>
  </si>
  <si>
    <t>📍 Hörðuvellir  ·  23. september</t>
  </si>
  <si>
    <t>📍 Hraunvallaleikskóli  ·  23. september</t>
  </si>
  <si>
    <t>📍 Skarðshlíðarleikskóli  ·  23. september</t>
  </si>
  <si>
    <t>📍 Smáralundur  ·  23. september</t>
  </si>
  <si>
    <t>📍 Stekkjarás  ·  23. september</t>
  </si>
  <si>
    <t>📍 Tjarnarás  ·  23. september</t>
  </si>
  <si>
    <t>📍 Vesturkot  ·  23. september</t>
  </si>
  <si>
    <t>📍 Víðivellir  ·  23. september</t>
  </si>
  <si>
    <t>📍 Engidalsskóli  ·  24. september</t>
  </si>
  <si>
    <t>📍 Hraunvallaskóli  ·  24. september</t>
  </si>
  <si>
    <t>📍 Hvaleyrarskóli  ·  24. september</t>
  </si>
  <si>
    <t>📍 Lækjarskóli  ·  24. september</t>
  </si>
  <si>
    <t>Aðalréttur – Hrísgrjón, Karrísósa</t>
  </si>
  <si>
    <t>📍 Setbergsskóli  ·  24. september</t>
  </si>
  <si>
    <t>📍 Skarðshlíðarskóli  ·  24. september</t>
  </si>
  <si>
    <t>📍 Víðistaðaskóli  ·  24. september</t>
  </si>
  <si>
    <t>📍 Stekkjarás  ·  24. september</t>
  </si>
  <si>
    <t>📍 Tjarnarás  ·  24. september</t>
  </si>
  <si>
    <t>📍 Vesturkot  ·  24. september</t>
  </si>
  <si>
    <t>📍 Engidalsskóli  ·  25. september</t>
  </si>
  <si>
    <t>📍 Hraunvallaskóli  ·  25. september</t>
  </si>
  <si>
    <t>Aðalréttur – Kjúklingur með grænmeti, Núðlur, Sweet chili</t>
  </si>
  <si>
    <t>Glúten, Soya</t>
  </si>
  <si>
    <t>📍 Hvaleyrarskóli  ·  25. september</t>
  </si>
  <si>
    <t>Alex Hubert Lewandowski</t>
  </si>
  <si>
    <t>Soya</t>
  </si>
  <si>
    <t>📍 Lækjarskóli  ·  25. september</t>
  </si>
  <si>
    <t>📍 Öldutúnsskóli  ·  25. september</t>
  </si>
  <si>
    <t>📍 Setbergsskóli  ·  25. september</t>
  </si>
  <si>
    <t>📍 Skarðshlíðarskóli  ·  25. september</t>
  </si>
  <si>
    <t>📍 Víðistaðaskóli  ·  25. september</t>
  </si>
  <si>
    <t>Emil Gíslason</t>
  </si>
  <si>
    <t>er með bráðaofnæmi fyrir Soja próteini. (bráðaofnæmi)</t>
  </si>
  <si>
    <t>📍 Álfaberg  ·  25. september</t>
  </si>
  <si>
    <t>📍 Arnarberg  ·  25. september</t>
  </si>
  <si>
    <t>📍 Bjarkarlundur  ·  25. september</t>
  </si>
  <si>
    <t>📍 Hlíðarberg  ·  25. september</t>
  </si>
  <si>
    <t>Börkur Þór</t>
  </si>
  <si>
    <t>Egg, Soya</t>
  </si>
  <si>
    <t>📍 Hörðuvellir  ·  25. september</t>
  </si>
  <si>
    <t>📍 Hraunvallaleikskóli  ·  25. september</t>
  </si>
  <si>
    <t>📍 Skarðshlíðarleikskóli  ·  25. september</t>
  </si>
  <si>
    <t>📍 Stekkjarás  ·  25. september</t>
  </si>
  <si>
    <t>📍 Tjarnarás  ·  25. september</t>
  </si>
  <si>
    <t>📍 Vesturkot  ·  25. september</t>
  </si>
  <si>
    <t>📍 Víðivellir  ·  25. september</t>
  </si>
  <si>
    <t>Meðlætisbar – Lífskornabrauð, Kjúklingaálegg, Smjör, Paprika</t>
  </si>
  <si>
    <t>Hafrar, Mjólk</t>
  </si>
  <si>
    <t>Pescatarian (kjöt), Mjólk</t>
  </si>
  <si>
    <t>Vegan (kjöt), Vegan (dýraafurð)</t>
  </si>
  <si>
    <t>Vegan (kjöt), Vegan (dýraafurð), Mjólk</t>
  </si>
  <si>
    <t>Hafrar</t>
  </si>
  <si>
    <t>📍 Arnarberg  ·  16. september</t>
  </si>
  <si>
    <t>📍 Bjarkarlundur  ·  16. september</t>
  </si>
  <si>
    <t>📍 Hlíðarberg  ·  16. september</t>
  </si>
  <si>
    <t>📍 Hörðuvellir  ·  16. september</t>
  </si>
  <si>
    <t>📍 Hraunvallaleikskóli  ·  16. september</t>
  </si>
  <si>
    <t>📍 Skarðshlíðarleikskóli  ·  16. september</t>
  </si>
  <si>
    <t>📍 Smáralundur  ·  16. september</t>
  </si>
  <si>
    <t>Hveiti, Hafrar, Glúten, Bygg</t>
  </si>
  <si>
    <t>📍 Víðivellir  ·  16. september</t>
  </si>
  <si>
    <t>Meðlætisbar – Maíssalat, Kál, Tómatar</t>
  </si>
  <si>
    <t>Meðlætisbar – Maísstönglar, Gúrka, Brokkolí</t>
  </si>
  <si>
    <t>📍 Bjarkarlundur  ·  18. september</t>
  </si>
  <si>
    <t>Meðlæti – Hrásalat</t>
  </si>
  <si>
    <t>Ananas</t>
  </si>
  <si>
    <t>Meðlætisbar – Nachos, Sýrður rjómi, Gúrka, Paprika</t>
  </si>
  <si>
    <t>📍 Öldutúnsskóli  ·  21. september</t>
  </si>
  <si>
    <t>📍 Álfaberg  ·  21. september</t>
  </si>
  <si>
    <t>Meðlæti – Nachos, Sýrður rjómi</t>
  </si>
  <si>
    <t>📍 Arnarberg  ·  21. september</t>
  </si>
  <si>
    <t>📍 Bjarkarlundur  ·  21. september</t>
  </si>
  <si>
    <t>📍 Hlíðarberg  ·  21. september</t>
  </si>
  <si>
    <t>📍 Hörðuvellir  ·  21. september</t>
  </si>
  <si>
    <t>📍 Hraunvallaleikskóli  ·  21. september</t>
  </si>
  <si>
    <t>📍 Skarðshlíðarleikskóli  ·  21. september</t>
  </si>
  <si>
    <t>📍 Smáralundur  ·  21. september</t>
  </si>
  <si>
    <t>📍 Víðivellir  ·  21. september</t>
  </si>
  <si>
    <t>Meðlætisbar – Pastasalat, Smjör, Rófur, Paprika</t>
  </si>
  <si>
    <t>Meðlæti – Smjör</t>
  </si>
  <si>
    <t>📍 Bjarkarlundur  ·  22. september</t>
  </si>
  <si>
    <t>📍 Smáralundur  ·  22. september</t>
  </si>
  <si>
    <t>Meðlætisbar – Granóla, Sólkjarnabrauð, Smjör</t>
  </si>
  <si>
    <t>Meðlæti – Sólkjarnabrauð, Smjör</t>
  </si>
  <si>
    <t>Meðlætisbar – Maís, Hrásalat, Paprika</t>
  </si>
  <si>
    <t>OFNÆMISMATSEÐILL — SJÁLFVIRK TENGING NEMENDA VIÐ RÉTTI</t>
  </si>
  <si>
    <t>💡 Þessi listi sýnir alla sem fá EKKI aðalréttinn þennan dag. 🔴 RAUTT = enginn réttur hentar, krefst sérréttar. 🟡 Gult = fær hliðarrétt eða ofnæmisrétt.</t>
  </si>
  <si>
    <t>Síðdegishressing – Lífskornabrauð, Kjúklingaálegg</t>
  </si>
  <si>
    <t>ENGINN HRESSINGARRÉTTUR HENTAR</t>
  </si>
  <si>
    <t>📍 Bjarkarlundur  ·  14. september</t>
  </si>
  <si>
    <t>Síðdegishressing – Dökkt súrdeigsbrauð, Lifrarkæfa</t>
  </si>
  <si>
    <t>Hafrar, Soya</t>
  </si>
  <si>
    <t>Síðdegishressing – Bananabrauð, Smjör, Ostur</t>
  </si>
  <si>
    <t>Síðdegishressing – Ljóst súrdeigsbrauð, Skinka</t>
  </si>
  <si>
    <t>Síðdegishressing – Hrökkbrauð, Kindakæfa</t>
  </si>
  <si>
    <t>Glúten, Lamb</t>
  </si>
  <si>
    <t>Hveiti, Glúten, spelt</t>
  </si>
  <si>
    <t>Síðdegishressing – Pólarbrauð, Smjör</t>
  </si>
  <si>
    <t>Síðdegishressing – Heilkornabrauð, Kjúklingaálegg</t>
  </si>
  <si>
    <t>Síðdegishressing – Hrökkbrauð, Ostur</t>
  </si>
  <si>
    <t>Síðdegishressing – Speltbrauð, Lifrarkæfa</t>
  </si>
  <si>
    <t>Glúten, Sesam, Soya</t>
  </si>
  <si>
    <t>📍 Álfaberg  ·  24. september</t>
  </si>
  <si>
    <t>📍 Arnarberg  ·  24. september</t>
  </si>
  <si>
    <t>📍 Bjarkarlundur  ·  24. september</t>
  </si>
  <si>
    <t>📍 Hlíðarberg  ·  24. september</t>
  </si>
  <si>
    <t>Sesam</t>
  </si>
  <si>
    <t>📍 Hörðuvellir  ·  24. september</t>
  </si>
  <si>
    <t>📍 Hraunvallaleikskóli  ·  24. september</t>
  </si>
  <si>
    <t>📍 Skarðshlíðarleikskóli  ·  24. september</t>
  </si>
  <si>
    <t>Hveiti, Sesam, Glúten, Bygg, spelt</t>
  </si>
  <si>
    <t>Lidia Sztejter</t>
  </si>
  <si>
    <t>📍 Víðivellir  ·  24. september</t>
  </si>
  <si>
    <t>Síðdegishressing – Heimilisbrauð, Kindakæfa</t>
  </si>
  <si>
    <t>Deild/Bekkur</t>
  </si>
  <si>
    <t>Frístund</t>
  </si>
  <si>
    <t>Fær hressingu</t>
  </si>
  <si>
    <t>Ávaxtahressing</t>
  </si>
  <si>
    <t>Einhverfudeild / Sérdeild</t>
  </si>
  <si>
    <t>Ofnæmi 1</t>
  </si>
  <si>
    <t>Athugasemd 1</t>
  </si>
  <si>
    <t>Staðfesting 1</t>
  </si>
  <si>
    <t>Ofnæmi 2</t>
  </si>
  <si>
    <t>Athugasemd 2</t>
  </si>
  <si>
    <t>Staðfesting 2</t>
  </si>
  <si>
    <t>Ofnæmi 3</t>
  </si>
  <si>
    <t>Athugasemd 3</t>
  </si>
  <si>
    <t>Staðfesting 3</t>
  </si>
  <si>
    <t>Ofnæmi 4</t>
  </si>
  <si>
    <t>Athugasemd 4</t>
  </si>
  <si>
    <t>Staðfesting 4</t>
  </si>
  <si>
    <t>Ofnæmi 5</t>
  </si>
  <si>
    <t>Athugasemd 5</t>
  </si>
  <si>
    <t>Staðfesting 5</t>
  </si>
  <si>
    <t>Ofnæmi 6</t>
  </si>
  <si>
    <t>Athugasemd 6</t>
  </si>
  <si>
    <t>Staðfesting 6</t>
  </si>
  <si>
    <t>Ofnæmi 7</t>
  </si>
  <si>
    <t>Athugasemd 7</t>
  </si>
  <si>
    <t>Staðfesting 7</t>
  </si>
  <si>
    <t>Ofnæmi 8</t>
  </si>
  <si>
    <t>Athugasemd 8</t>
  </si>
  <si>
    <t>Staðfesting 8</t>
  </si>
  <si>
    <t>Ofnæmi 9</t>
  </si>
  <si>
    <t>Athugasemd 9</t>
  </si>
  <si>
    <t>Staðfesting 9</t>
  </si>
  <si>
    <t>Ofnæmi 10</t>
  </si>
  <si>
    <t>Athugasemd 10</t>
  </si>
  <si>
    <t>Staðfesting 10</t>
  </si>
  <si>
    <t>Ofnæmi 11</t>
  </si>
  <si>
    <t>Athugasemd 11</t>
  </si>
  <si>
    <t>Staðfesting 11</t>
  </si>
  <si>
    <t>Ofnæmi 12</t>
  </si>
  <si>
    <t>Athugasemd 12</t>
  </si>
  <si>
    <t>Staðfesting 12</t>
  </si>
  <si>
    <t>Ofnæmi 13</t>
  </si>
  <si>
    <t>Athugasemd 13</t>
  </si>
  <si>
    <t>Staðfesting 13</t>
  </si>
  <si>
    <t>Ofnæmi 14</t>
  </si>
  <si>
    <t>Athugasemd 14</t>
  </si>
  <si>
    <t>Staðfesting 14</t>
  </si>
  <si>
    <t>Ofnæmi 15</t>
  </si>
  <si>
    <t>Athugasemd 15</t>
  </si>
  <si>
    <t>Staðfesting 15</t>
  </si>
  <si>
    <t>Ofnæmi 16</t>
  </si>
  <si>
    <t>Athugasemd 16</t>
  </si>
  <si>
    <t>Staðfesting 16</t>
  </si>
  <si>
    <t>Ofnæmi 17</t>
  </si>
  <si>
    <t>Athugasemd 17</t>
  </si>
  <si>
    <t>Staðfesting 17</t>
  </si>
  <si>
    <t>Ofnæmi 18</t>
  </si>
  <si>
    <t>Athugasemd 18</t>
  </si>
  <si>
    <t>Staðfesting 18</t>
  </si>
  <si>
    <t>Ofnæmi 19</t>
  </si>
  <si>
    <t>Athugasemd 19</t>
  </si>
  <si>
    <t>Staðfesting 19</t>
  </si>
  <si>
    <t>Ofnæmi 20</t>
  </si>
  <si>
    <t>Athugasemd 20</t>
  </si>
  <si>
    <t>Staðfesting 20</t>
  </si>
  <si>
    <t>Foreldrahlekkur</t>
  </si>
  <si>
    <t>⚠️ Yfirfara</t>
  </si>
  <si>
    <t>Ari Gjikolli</t>
  </si>
  <si>
    <t>Nei</t>
  </si>
  <si>
    <t>Svínakjöt</t>
  </si>
  <si>
    <t>borðar ekki svínakjöt vegna trúarbrögðin okkar</t>
  </si>
  <si>
    <t>https://matarstund.is/serfaedi?id=ari-gjikolli-engidalsskoli-1-bekkur</t>
  </si>
  <si>
    <t>https://matarstund.is/serfaedi?id=eva-sol-griciute-engidalsskoli-1-bekkur</t>
  </si>
  <si>
    <t>Viktoría Víðisdóttir</t>
  </si>
  <si>
    <t>Egg [bráðaofnæmi]</t>
  </si>
  <si>
    <t>Bráðaofnæmi. Útbrot, vanlíðan og niðurgangur. (bráðaofnæmi)</t>
  </si>
  <si>
    <t>https://matarstund.is/serfaedi?id=viktoria-vidisdottir-engidalsskoli-1-bekkur</t>
  </si>
  <si>
    <t>Jón Frosti Unnarsson</t>
  </si>
  <si>
    <t>Óþol fyrir Eplum</t>
  </si>
  <si>
    <t>https://matarstund.is/serfaedi?id=jon-frosti-unnarsson-engidalsskoli-1-bekkur</t>
  </si>
  <si>
    <t>https://matarstund.is/serfaedi?id=klara-maney-sigurdardottir-engidalsskoli-2-bekkur</t>
  </si>
  <si>
    <t>Anuar Krasniqi</t>
  </si>
  <si>
    <t>Svínakjöt [bráðaofnæmi]</t>
  </si>
  <si>
    <t>má ekki borða svínakjöt vegna trúabrögðið okkar má fá kjukling i staðinn</t>
  </si>
  <si>
    <t>Já</t>
  </si>
  <si>
    <t>https://matarstund.is/serfaedi?id=anuar-krasniqi-engidalsskoli-4-bekkur</t>
  </si>
  <si>
    <t>JÁ</t>
  </si>
  <si>
    <t>Sigrún Eva Tómasdóttir</t>
  </si>
  <si>
    <t>Hnetur</t>
  </si>
  <si>
    <t>er með ofnæmi fyrir hnetum og sesam, sem lýsir sér með þeim hætti að hún fær kláða og óþægindi i háls sem enda oftast með uppköstum ef hún borðar hnetur eða sesam. Önnur fræ hafa svipuð áhrif, þ.e. óþægindi i hálsi en er þó ekki með ofnæmi.</t>
  </si>
  <si>
    <t>https://matarstund.is/serfaedi?id=sigrun-eva-tomasdottir-engidalsskoli-4-bekkur</t>
  </si>
  <si>
    <t>Mikael Darri Sveinsson</t>
  </si>
  <si>
    <t>ofnæmi fyrir eggjum</t>
  </si>
  <si>
    <t>https://matarstund.is/serfaedi?id=mikael-darri-sveinsson-engidalsskoli-4-bekkur</t>
  </si>
  <si>
    <t>https://matarstund.is/serfaedi?id=viktor-orn-hafthorsson-engidalsskoli-4-bekkur</t>
  </si>
  <si>
    <t>er með ofnæmi fyrir fisk, höfrum og sumum mjólkurvörum</t>
  </si>
  <si>
    <t>https://matarstund.is/serfaedi?id=liam-thor-gunnarsson-waage-engidalsskoli-5-bekkur</t>
  </si>
  <si>
    <t>https://matarstund.is/serfaedi?id=sunneva-kolbrun-eiriksdottir-engidalsskoli-5-bekkur</t>
  </si>
  <si>
    <t>Samia Abu Zer</t>
  </si>
  <si>
    <t>does not eat pork or any pig products.</t>
  </si>
  <si>
    <t>https://matarstund.is/serfaedi?id=samia-abu-zer-engidalsskoli-5-bekkur</t>
  </si>
  <si>
    <t>Er með ofnæmi fyrir fisk og með óþol fyrir mjólk</t>
  </si>
  <si>
    <t>https://matarstund.is/serfaedi?id=freyja-sif-bardardottir-engidalsskoli-6-bekkur</t>
  </si>
  <si>
    <t>Anir Aajal</t>
  </si>
  <si>
    <t>https://matarstund.is/serfaedi?id=anir-aajal-engidalsskoli-6-bekkur</t>
  </si>
  <si>
    <t>https://matarstund.is/serfaedi?id=jon-dagur-eyjolfsson-engidalsskoli-6-bekkur</t>
  </si>
  <si>
    <t>Ívar Óli Sigurgeirsson</t>
  </si>
  <si>
    <t>er með bráðaofnæmi fyrir hnetum og þá aðallega Cashew og Pistasíu hnetum (bráðaofnæmi)</t>
  </si>
  <si>
    <t>https://matarstund.is/serfaedi?id=ivar-oli-sigurgeirsson-engidalsskoli-6-bekkur</t>
  </si>
  <si>
    <t>Silja Aajal</t>
  </si>
  <si>
    <t>https://matarstund.is/serfaedi?id=silja-aajal-engidalsskoli-vantar-bekk</t>
  </si>
  <si>
    <t>https://matarstund.is/serfaedi?id=bardur-breki-johonnuson-engidalsskoli-vantar-bekk</t>
  </si>
  <si>
    <t>Alma Líf Ómarsdóttir</t>
  </si>
  <si>
    <t>https://matarstund.is/serfaedi?id=alma-lif-omarsdottir-engidalsskoli-1-bekkur</t>
  </si>
  <si>
    <t>https://matarstund.is/serfaedi?id=baldur-eli-thorsteinsson-engidalsskoli-1-bekkur</t>
  </si>
  <si>
    <t>Alaa I. M. Alzaq</t>
  </si>
  <si>
    <t>Má ekki fá svínakjöt</t>
  </si>
  <si>
    <t>https://matarstund.is/serfaedi?id=alaa-i-m-alzaq-hraunvallaskoli-1-bekkur</t>
  </si>
  <si>
    <t>Óþol en ekki ofnæmi. Allt í lagi ef það er eitthvað sérstakt tilefni einstaka sinnum en fær illt í magann. - er vegan en borðar fisk</t>
  </si>
  <si>
    <t>https://matarstund.is/serfaedi?id=flosi-eyvindur-baru-inguson-hraunvallaskoli-1-bekkur</t>
  </si>
  <si>
    <t>Hamad A. H. Alfarra</t>
  </si>
  <si>
    <t>https://matarstund.is/serfaedi?id=hamad-a-h-alfarra-hraunvallaskoli-1-bekkur</t>
  </si>
  <si>
    <t>Muscab Mohamed Ali Yassin</t>
  </si>
  <si>
    <t>https://matarstund.is/serfaedi?id=muscab-mohamed-ali-yassin-hraunvallaskoli-1-bekkur</t>
  </si>
  <si>
    <t>Isaias Manuel Gutierrez Toro</t>
  </si>
  <si>
    <t>Krabbadýr</t>
  </si>
  <si>
    <t>skráð sem skelfiskur — staðfesta tegund</t>
  </si>
  <si>
    <t>Lindýr</t>
  </si>
  <si>
    <t>https://matarstund.is/serfaedi?id=isaias-manuel-gutierrez-toro-hraunvallaskoli-1-bekkur-1</t>
  </si>
  <si>
    <t>Grænar baunir</t>
  </si>
  <si>
    <t>Kind</t>
  </si>
  <si>
    <t>https://matarstund.is/serfaedi?id=elmar-nokkvi-thorgeirsson-hraunvallaskoli-1-bekkur</t>
  </si>
  <si>
    <t>Jóhann Freyr S. Ásgrímsson</t>
  </si>
  <si>
    <t>Hnetur [bráðaofnæmi]</t>
  </si>
  <si>
    <t>er með hnetuofnæmi. Hefur einu sinni fengið ofnæmiskast sem kom út með miklum kláða í augum og bólgum.</t>
  </si>
  <si>
    <t>https://matarstund.is/serfaedi?id=johann-freyr-s-asgrimsson-hraunvallaskoli-1-bekkur</t>
  </si>
  <si>
    <t>https://matarstund.is/serfaedi?id=arney-klara-sigurgeirsdottir-hraunvallaskoli-2-bekkur</t>
  </si>
  <si>
    <t>Esam Naser Ramadan Barkah</t>
  </si>
  <si>
    <t>Bordar ekki svinakjot</t>
  </si>
  <si>
    <t>https://matarstund.is/serfaedi?id=esam-naser-ramadan-barkah-hraunvallaskoli-2-bekkur</t>
  </si>
  <si>
    <t>Malek I. A. Albardawil</t>
  </si>
  <si>
    <t>https://matarstund.is/serfaedi?id=malek-i-a-albardawil-hraunvallaskoli-2-bekkur</t>
  </si>
  <si>
    <t>Turin Marwan Khalaf</t>
  </si>
  <si>
    <t>borðað ekki svínakjöt útaf trú</t>
  </si>
  <si>
    <t>https://matarstund.is/serfaedi?id=turin-marwan-khalaf-hraunvallaskoli-2-bekkur</t>
  </si>
  <si>
    <t>https://matarstund.is/serfaedi?id=heidrun-elva-einarsdottir-hraunvallaskoli-2-bekkur</t>
  </si>
  <si>
    <t>er með bráðaofnæmi fyrir fiskmeti, jarðhnetum (bráðaofnæmi)</t>
  </si>
  <si>
    <t>er með bráðaofnæmi fyrir fiskmeti, jarðhnetum</t>
  </si>
  <si>
    <t>https://matarstund.is/serfaedi?id=kristofer-isak-hlynsson-hraunvallaskoli-2-bekkur</t>
  </si>
  <si>
    <t>https://matarstund.is/serfaedi?id=chainarong-thaiprasert-hraunvallaskoli-3-bekkur</t>
  </si>
  <si>
    <t>Dilawar Kovan Abdulkhaleq</t>
  </si>
  <si>
    <t>https://matarstund.is/serfaedi?id=dilawar-kovan-abdulkhaleq-hraunvallaskoli-3-bekkur</t>
  </si>
  <si>
    <t>Emad Nasir Ramadhan Barkah</t>
  </si>
  <si>
    <t>https://matarstund.is/serfaedi?id=emad-nasir-ramadhan-barkah-hraunvallaskoli-3-bekkur</t>
  </si>
  <si>
    <t>Hann borðar ekki svínakjöt og Glúten</t>
  </si>
  <si>
    <t>https://matarstund.is/serfaedi?id=erfan-khedri-hraunvallaskoli-3-bekkur</t>
  </si>
  <si>
    <t>Farah I. M. Alzaq</t>
  </si>
  <si>
    <t>https://matarstund.is/serfaedi?id=farah-i-m-alzaq-hraunvallaskoli-3-bekkur</t>
  </si>
  <si>
    <t>Karim I. A. Albardawil</t>
  </si>
  <si>
    <t>https://matarstund.is/serfaedi?id=karim-i-a-albardawil-hraunvallaskoli-3-bekkur</t>
  </si>
  <si>
    <t>Lana A. H. Alfarra</t>
  </si>
  <si>
    <t>https://matarstund.is/serfaedi?id=lana-a-h-alfarra-hraunvallaskoli-3-bekkur</t>
  </si>
  <si>
    <t>https://matarstund.is/serfaedi?id=medina-magamadova-hraunvallaskoli-3-bekkur</t>
  </si>
  <si>
    <t>Jayrud Joseph Oriol Yu</t>
  </si>
  <si>
    <t>ofnæmi fyrir hnetum og eggjum</t>
  </si>
  <si>
    <t>Jarðhnetur [bráðaofnæmi]</t>
  </si>
  <si>
    <t>https://matarstund.is/serfaedi?id=jayrud-joseph-oriol-yu-hraunvallaskoli-3-bekkur-1</t>
  </si>
  <si>
    <t>Ísabella Panalap Smyrilsdóttir</t>
  </si>
  <si>
    <t>klæjar ekki bráðaofnæmi</t>
  </si>
  <si>
    <t>https://matarstund.is/serfaedi?id=isabella-panalap-smyrilsdottir-hraunvallaskoli-3-bekkur</t>
  </si>
  <si>
    <t>Marwa Ali</t>
  </si>
  <si>
    <t>https://matarstund.is/serfaedi?id=marwa-ali-hraunvallaskoli-4-bekkur</t>
  </si>
  <si>
    <t>Adam Attigui</t>
  </si>
  <si>
    <t>Borðar ekki svínakjöt</t>
  </si>
  <si>
    <t>https://matarstund.is/serfaedi?id=adam-attigui-hraunvallaskoli-5-bekkur</t>
  </si>
  <si>
    <t>https://matarstund.is/serfaedi?id=adam-jerzy-strzop-hraunvallaskoli-5-bekkur</t>
  </si>
  <si>
    <t>https://matarstund.is/serfaedi?id=alba-elif-zengin-hraunvallaskoli-5-bekkur</t>
  </si>
  <si>
    <t>Arkan I. A. Albardawil</t>
  </si>
  <si>
    <t>https://matarstund.is/serfaedi?id=arkan-i-a-albardawil-hraunvallaskoli-5-bekkur</t>
  </si>
  <si>
    <t>Bráðaofnæmi fyrir hnetum, notar EPI penna, ofnæmi fyrir fisk og eggjum (bráðaofnæmi)</t>
  </si>
  <si>
    <t>Bráðaofnæmi fyrir hnetum, notar EPI penna, ofnæmi fyrir fisk og eggjum</t>
  </si>
  <si>
    <t>https://matarstund.is/serfaedi?id=arnor-kari-bjornsson-hraunvallaskoli-5-bekkur</t>
  </si>
  <si>
    <t>Barez Marwan Khalaf</t>
  </si>
  <si>
    <t>https://matarstund.is/serfaedi?id=barez-marwan-khalaf-hraunvallaskoli-5-bekkur</t>
  </si>
  <si>
    <t>https://matarstund.is/serfaedi?id=bjorgvin-unnar-helguson-hraunvallaskoli-6-bekkur</t>
  </si>
  <si>
    <t>https://matarstund.is/serfaedi?id=mumtaz-mohamed-ali-hraunvallaskoli-6-bekkur</t>
  </si>
  <si>
    <t>https://matarstund.is/serfaedi?id=gudny-huong-nhi-sigvaldadottir-hraunvallaskoli-7-bekkur</t>
  </si>
  <si>
    <t>Kaiwan Kovan Abdulkhaleq</t>
  </si>
  <si>
    <t>https://matarstund.is/serfaedi?id=kaiwan-kovan-abdulkhaleq-hraunvallaskoli-7-bekkur</t>
  </si>
  <si>
    <t>https://matarstund.is/serfaedi?id=khava-magamadova-hraunvallaskoli-7-bekkur</t>
  </si>
  <si>
    <t>https://matarstund.is/serfaedi?id=natalia-ros-davidsdottir-hraunvallaskoli-7-bekkur</t>
  </si>
  <si>
    <t>Yassin Mohamed Ali</t>
  </si>
  <si>
    <t>https://matarstund.is/serfaedi?id=yassin-mohamed-ali-hraunvallaskoli-7-bekkur</t>
  </si>
  <si>
    <t>Daniel Noél Aleksandrsson</t>
  </si>
  <si>
    <t>Bráðofnæmi fyrir öllum hnetum. (bráðaofnæmi)</t>
  </si>
  <si>
    <t>https://matarstund.is/serfaedi?id=daniel-noel-aleksandrsson-hraunvallaskoli-8-bekkur</t>
  </si>
  <si>
    <t>gildir úm alla hnetu tegundir, öndunarefileikar og magaeinkenni fyrir ollu listuðum ofnæmi</t>
  </si>
  <si>
    <t>Jarðhnetur</t>
  </si>
  <si>
    <t>https://matarstund.is/serfaedi?id=daniel-schuldeis-hraunvallaskoli-8-bekkur</t>
  </si>
  <si>
    <t>Elísa Attigui</t>
  </si>
  <si>
    <t>Hún borðar ekki svínakjöt</t>
  </si>
  <si>
    <t>https://matarstund.is/serfaedi?id=elisa-attigui-hraunvallaskoli-8-bekkur</t>
  </si>
  <si>
    <t>Emma Ingibjörg Árnadóttir</t>
  </si>
  <si>
    <t>Ofnæmi fyrir öllum hnetum.</t>
  </si>
  <si>
    <t>https://matarstund.is/serfaedi?id=emma-ingibjorg-arnadottir-hraunvallaskoli-9-bekkur</t>
  </si>
  <si>
    <t>Oki Nugraha</t>
  </si>
  <si>
    <t>https://matarstund.is/serfaedi?id=oki-nugraha-hraunvallaskoli-9-bekkur</t>
  </si>
  <si>
    <t>https://matarstund.is/serfaedi?id=qasem-khedri-hraunvallaskoli-9-bekkur</t>
  </si>
  <si>
    <t>https://matarstund.is/serfaedi?id=benjamin-hroi-agustsson-hraunvallaskoli-1-bekkur</t>
  </si>
  <si>
    <t>https://matarstund.is/serfaedi?id=alex-gauti-sveinbjornsson-hraunvallaskoli-1-bekkur</t>
  </si>
  <si>
    <t>https://matarstund.is/serfaedi?id=isaiah-nana-akwasi-amoah-hraunvallaskoli-1-bekkur</t>
  </si>
  <si>
    <t>https://matarstund.is/serfaedi?id=andrew-elorm-adjahoe-hraunvallaskoli-einhverfurdeild</t>
  </si>
  <si>
    <t>https://matarstund.is/serfaedi?id=aria-karen-k-heidardottir-hraunvallaskoli-einhverfurdeild</t>
  </si>
  <si>
    <t>https://matarstund.is/serfaedi?id=hrafndis-svana-hansdottir-hraunvallaskoli-einhverfurdeild</t>
  </si>
  <si>
    <t>https://matarstund.is/serfaedi?id=sigurjon-ernir-skaftason-hraunvallaskoli-einhverfurdeild</t>
  </si>
  <si>
    <t>https://matarstund.is/serfaedi?id=alexander-orn-natansson-hraunvallaskoli-vantar-bekk</t>
  </si>
  <si>
    <t>https://matarstund.is/serfaedi?id=brynjolfur-hogni-ludviksson-hraunvallaskoli-vantar-bekk</t>
  </si>
  <si>
    <t>https://matarstund.is/serfaedi?id=hrannar-solvi-hilmarsson-hraunvallaskoli-vantar-bekk</t>
  </si>
  <si>
    <t>https://matarstund.is/serfaedi?id=mikael-ulfur-bjarnason-hraunvallaskoli-vantar-bekk</t>
  </si>
  <si>
    <t>https://matarstund.is/serfaedi?id=reynir-nils-davidsson-hraunvallaskoli-vantar-bekk</t>
  </si>
  <si>
    <t>https://matarstund.is/serfaedi?id=viktoria-osk-viktorsdottir-hraunvallaskoli-vantar-bekk</t>
  </si>
  <si>
    <t>Arnar Leó Jónsson</t>
  </si>
  <si>
    <t>https://matarstund.is/serfaedi?id=arnar-leo-jonsson-hraunvallaskoli-1-katla</t>
  </si>
  <si>
    <t>Birkir Örn Sigurðsson</t>
  </si>
  <si>
    <t>https://matarstund.is/serfaedi?id=birkir-orn-sigurdsson-hraunvallaskoli-1-katla</t>
  </si>
  <si>
    <t>https://matarstund.is/serfaedi?id=ragnar-floki-svavarsson-hraunvallaskoli-1-katla</t>
  </si>
  <si>
    <t>https://matarstund.is/serfaedi?id=briet-sunna-hlynsdottir-hraunvallaskoli-3-bekkur</t>
  </si>
  <si>
    <t>https://matarstund.is/serfaedi?id=david-andrei-ursache-hraunvallaskoli-2-bekkur-1</t>
  </si>
  <si>
    <t>https://matarstund.is/serfaedi?id=rebekka-sol-gisladottir-hraunvallaskoli-1-bekkur</t>
  </si>
  <si>
    <t>No</t>
  </si>
  <si>
    <t>https://matarstund.is/serfaedi?id=thelma-karen-aevarsdottir-hraunvallaskoli-6-grimsey</t>
  </si>
  <si>
    <t>Abdirahim Abdullahi Mahdi</t>
  </si>
  <si>
    <t>8. SÓJ</t>
  </si>
  <si>
    <t>Yes</t>
  </si>
  <si>
    <t>https://matarstund.is/serfaedi?id=abdirahim-abdullahi-mahdi-hraunvallaskoli-8-soj</t>
  </si>
  <si>
    <t>https://matarstund.is/serfaedi?id=khasu-magamadov-hraunvallaskoli-1-katla</t>
  </si>
  <si>
    <t>Nawal Abdullahi Mahdi</t>
  </si>
  <si>
    <t>https://matarstund.is/serfaedi?id=nawal-abdullahi-mahdi-hraunvallaskoli-6-grimsey</t>
  </si>
  <si>
    <t>Zaina Al Haw</t>
  </si>
  <si>
    <t>4. Hekla</t>
  </si>
  <si>
    <t>https://matarstund.is/serfaedi?id=zaina-al-haw-hraunvallaskoli-4-hekla</t>
  </si>
  <si>
    <t xml:space="preserve">Hraunvallaskóli </t>
  </si>
  <si>
    <t>Haidar S. M. Albayyouk</t>
  </si>
  <si>
    <t>https://matarstund.is/serfaedi?id=haidar-s-m-albayyouk-skardshlidarskoli-vantar-bekk</t>
  </si>
  <si>
    <t>Ayan H. S. Albayyouk</t>
  </si>
  <si>
    <t>https://matarstund.is/serfaedi?id=ayan-h-s-albayyouk-hraunvallaskoli-1-bekkur</t>
  </si>
  <si>
    <t>https://matarstund.is/serfaedi?id=natan-stalowski-hvaleyrarskoli-1-bekkur</t>
  </si>
  <si>
    <t>Lilianna Techmanski</t>
  </si>
  <si>
    <t>ofnæmi fyrir hnetum og möndlum; möndlur</t>
  </si>
  <si>
    <t>Hún getur að borða ketchup, ekki fresk tómatar og sósar (spaghetti og flr)</t>
  </si>
  <si>
    <t>Hún getur dáið eftir að hafa borðað jarðhnetur</t>
  </si>
  <si>
    <t>https://matarstund.is/serfaedi?id=lilianna-techmanski-hvaleyrarskoli-1-bekkur</t>
  </si>
  <si>
    <t>Almar Ramesson</t>
  </si>
  <si>
    <t>https://matarstund.is/serfaedi?id=almar-ramesson-hvaleyrarskoli-1-bekkur</t>
  </si>
  <si>
    <t>https://matarstund.is/serfaedi?id=ernir-mar-jokulsson-hvaleyrarskoli-1-bekkur</t>
  </si>
  <si>
    <t>https://matarstund.is/serfaedi?id=arianna-maney-helgadottir-hvaleyrarskoli-1-bekkur</t>
  </si>
  <si>
    <t>https://matarstund.is/serfaedi?id=helena-gudrun-hjaltadottir-hvaleyrarskoli-1-bekkur</t>
  </si>
  <si>
    <t>https://matarstund.is/serfaedi?id=alex-hubert-lewandowski-hvaleyrarskoli-2-bekkur</t>
  </si>
  <si>
    <t>Hilmir Magnús Heiðarsson</t>
  </si>
  <si>
    <t>https://matarstund.is/serfaedi?id=hilmir-magnus-heidarsson-hvaleyrarskoli-2-bekkur-1</t>
  </si>
  <si>
    <t>fíflaofnæmi, birkiofnæmi</t>
  </si>
  <si>
    <t>Fíflaofnæmi</t>
  </si>
  <si>
    <t>Birkiofnæmi</t>
  </si>
  <si>
    <t>https://matarstund.is/serfaedi?id=borghildur-eldey-h-ivarsdottir-hvaleyrarskoli-3-bekkur</t>
  </si>
  <si>
    <t>Hún er með ofnæmi fyrir öllu sem inniheldur mjólk, soja, möndlur og hafra</t>
  </si>
  <si>
    <t>Hún er með ofnæmi fyrir öllu sem inniheldur mjólk, soja, möndlur og hafra; möndlur</t>
  </si>
  <si>
    <t>https://matarstund.is/serfaedi?id=jasmin-hanna-kroknes-touil-hvaleyrarskoli-4-bekkur</t>
  </si>
  <si>
    <t>Sirín Milla Safy</t>
  </si>
  <si>
    <t>Ekkert svínakjöt.</t>
  </si>
  <si>
    <t>https://matarstund.is/serfaedi?id=sirin-milla-safy-hvaleyrarskoli-4-bekkur</t>
  </si>
  <si>
    <t>Oskar Kawecki</t>
  </si>
  <si>
    <t>Súkkulaði</t>
  </si>
  <si>
    <t>Má ekki borða súkkulaði | má ekki borða súkkulaði</t>
  </si>
  <si>
    <t>https://matarstund.is/serfaedi?id=oskar-kawecki-hvaleyrarskoli-4-bekkur-1</t>
  </si>
  <si>
    <t>https://matarstund.is/serfaedi?id=ulfur-ari-jokulsson-hvaleyrarskoli-5-bekkur</t>
  </si>
  <si>
    <t>https://matarstund.is/serfaedi?id=enita-sol-hakonardottir-hvaleyrarskoli-6-bekkur</t>
  </si>
  <si>
    <t>https://matarstund.is/serfaedi?id=hekla-dis-jakobsdottir-hvaleyrarskoli-6-bekkur</t>
  </si>
  <si>
    <t>María Ilaf Safy</t>
  </si>
  <si>
    <t>https://matarstund.is/serfaedi?id=maria-ilaf-safy-hvaleyrarskoli-6-bekkur</t>
  </si>
  <si>
    <t>https://matarstund.is/serfaedi?id=kandeh-arnar-turay-hvaleyrarskoli-8-bekkur</t>
  </si>
  <si>
    <t>Adam Mustapha Safy</t>
  </si>
  <si>
    <t>Ekkert svínakjöt</t>
  </si>
  <si>
    <t>https://matarstund.is/serfaedi?id=adam-mustapha-safy-hvaleyrarskoli-9-bekkur</t>
  </si>
  <si>
    <t>Styrmir Hafnfjörð Tryggvason</t>
  </si>
  <si>
    <t>Bráðaofnæmi fyrir jarðhnetum! Vægt eggjaofnæmi, getur borðað hluti sem eru egg í td sætabrauð en ekki of mikið af eggjum td soðin egg, spælegg, hrærð egg oþh. (bráðaofnæmi)</t>
  </si>
  <si>
    <t>Bráðaofnæmi fyrir jarðhnetum! Vægt eggjaofnæmi, getur borðað hluti sem eru egg í td sætabrauð en ekki of mikið af eggjum td soðin egg, spælegg, hrærð egg oþh.</t>
  </si>
  <si>
    <t>https://matarstund.is/serfaedi?id=styrmir-hafnfjord-tryggvason-hvaleyrarskoli-9-bekkur</t>
  </si>
  <si>
    <t>Óskar Delroy Axelsson</t>
  </si>
  <si>
    <t>Bráðaofnæmi fyrir hnetum. (bráðaofnæmi)</t>
  </si>
  <si>
    <t>https://matarstund.is/serfaedi?id=oskar-delroy-axelsson-hvaleyrarskoli-9-bekkur</t>
  </si>
  <si>
    <t>https://matarstund.is/serfaedi?id=sarlote-majevska-hvaleyrarskoli-vantar-bekk</t>
  </si>
  <si>
    <t>https://matarstund.is/serfaedi?id=eryn-soldis-josephsdottir-young-hvaleyrarskoli-5-bekkur</t>
  </si>
  <si>
    <t>Freyja Sally Hafþórsdóttir</t>
  </si>
  <si>
    <t>https://matarstund.is/serfaedi?id=freyja-sally-hafthorsdottir-hvaleyrarskoli-1-bekkur</t>
  </si>
  <si>
    <t>https://matarstund.is/serfaedi?id=fridrik-thor-erlendsson-hvaleyrarskoli-1-bekkur</t>
  </si>
  <si>
    <t>Laufey Þórðardóttir</t>
  </si>
  <si>
    <t>https://matarstund.is/serfaedi?id=laufey-thordardottir-hvaleyrarskoli-1-bekkur</t>
  </si>
  <si>
    <t>Testimony Itsuaineffe</t>
  </si>
  <si>
    <t>2. Bekkur</t>
  </si>
  <si>
    <t>Mjólk (Mjólkurlaust fæði)</t>
  </si>
  <si>
    <t>https://matarstund.is/serfaedi?id=testimony-itsuaineffe-hvaleyrarskoli-2-bekkur</t>
  </si>
  <si>
    <t>Leonard Leví Davíðsson</t>
  </si>
  <si>
    <t>https://matarstund.is/serfaedi?id=leonard-levi-davidsson-hvaleyrarskoli-9-bekkur</t>
  </si>
  <si>
    <t xml:space="preserve">Þrið og fimm hreinn fiskur með kartöflum, nema þegar er plokkfiskur. Honnum finnst gott að borða kartöflurnar með hýði. Hann blandar sjálfur á disknum. Á miðvikudögum skyr og grjónagrautur til skiptis. Passa að skólinn eigi brauð og skyr aðra daga. Hann borðar venjulegt brauð (heimilisbrauð). </t>
  </si>
  <si>
    <t>https://matarstund.is/serfaedi?id=smari-alexandru-mera-hvaleyrarskoli-5-bekkur</t>
  </si>
  <si>
    <t>Friðfinnur Dýri Jespersen</t>
  </si>
  <si>
    <t>Skynjunarvandi</t>
  </si>
  <si>
    <t>Borðar ekki mat sem er blandaður. Verður að vera allt sèr og borðar ekki eldað grænmeti</t>
  </si>
  <si>
    <t>https://matarstund.is/serfaedi?id=fridfinnur-dyri-jespersen-hvaleyrarskoli-3-bekkur</t>
  </si>
  <si>
    <t>https://matarstund.is/serfaedi?id=malin-irja-ingvarsdottir-laekjarskoli-2-bekkur</t>
  </si>
  <si>
    <t>Kristján Logi Karlsson</t>
  </si>
  <si>
    <t>Lífshættulegt ofnæmi fyrir jarðhnetum. Má ekki fá neinar hnetur.</t>
  </si>
  <si>
    <t>https://matarstund.is/serfaedi?id=kristjan-logi-karlsson-laekjarskoli-3-bekkur</t>
  </si>
  <si>
    <t>https://matarstund.is/serfaedi?id=bjorgvin-hrafn-bergsson-laekjarskoli-3-bekkur</t>
  </si>
  <si>
    <t>Nima Ahmadi</t>
  </si>
  <si>
    <t>https://matarstund.is/serfaedi?id=neima-ahmadi-laekjarskoli-4-bekkur</t>
  </si>
  <si>
    <t>Húr Radwan</t>
  </si>
  <si>
    <t>https://matarstund.is/serfaedi?id=hur-raduan-laekjarskoli-4-bekkur</t>
  </si>
  <si>
    <t>er með bráðofnæmi fyrir hnetur, ofnæmi fyrir sesam og fiski. Fær kláða í hálsinn og útbrot (bráðaofnæmi)</t>
  </si>
  <si>
    <t>er með bráðofnæmi fyrir hnetur, ofnæmi fyrir sesam og fiski. Fær kláða í hálsinn og útbrot</t>
  </si>
  <si>
    <t>https://matarstund.is/serfaedi?id=reynir-sveinn-runarsson-laekjarskoli-4-bekkur</t>
  </si>
  <si>
    <t>Hann mælist með ofnæmi fyrir hnetum, Er með ofnæmi fyrir öllum mjólkurvörum. Má því ekkert fá neitt sem inniheldur mjólk</t>
  </si>
  <si>
    <t>Lúpína</t>
  </si>
  <si>
    <t>https://matarstund.is/serfaedi?id=gudni-mar-steinarsson-laekjarskoli-5-bekkur</t>
  </si>
  <si>
    <t>Amir Ahmed Eliamouni</t>
  </si>
  <si>
    <t>Allar tegundir af svínakjöti eru stranglega bannaðar, hann þarf að fá sér mat til dæmis kjúklingur, lamb, nauta kjöt,</t>
  </si>
  <si>
    <t>https://matarstund.is/serfaedi?id=amir-ahmed-eliamouni-laekjarskoli-5-bekkur</t>
  </si>
  <si>
    <t>https://matarstund.is/serfaedi?id=ronja-zawada-laekjarskoli-5-bekkur</t>
  </si>
  <si>
    <t>https://matarstund.is/serfaedi?id=yrsa-eythorsdottir-laekjarskoli-5-bekkur</t>
  </si>
  <si>
    <t>Nazgol Ahmadi</t>
  </si>
  <si>
    <t>https://matarstund.is/serfaedi?id=nazgal-ahmadi-laekjarskoli-6-bekkur</t>
  </si>
  <si>
    <t>https://matarstund.is/serfaedi?id=margret-laufey-gretarsdottir-laekjarskoli-6-bekkur</t>
  </si>
  <si>
    <t>https://matarstund.is/serfaedi?id=diana-sophia-fernandes-laekjarskoli-6-bekkur</t>
  </si>
  <si>
    <t>Mjolkuroþol,Gluten óþol</t>
  </si>
  <si>
    <t>https://matarstund.is/serfaedi?id=solon-theodor-hallgrimsson-laekjarskoli-6-bekkur</t>
  </si>
  <si>
    <t>Úlfur Hrói Birgisson</t>
  </si>
  <si>
    <t>Fiskur [bráðaofnæmi]</t>
  </si>
  <si>
    <t>Úlfur er með ofnæmi fyrir fisk og skelfisk. Veldur öndunarerfiðleikum og útbrotum.</t>
  </si>
  <si>
    <t>Krabbadýr [bráðaofnæmi]</t>
  </si>
  <si>
    <t>Úlfur er með ofnæmi fyrir fisk og skelfisk. Veldur öndunarerfiðleikum og útbrotum.; skráð sem skelfiskur — staðfesta tegund; skráð sem skeldýr — staðfesta tegund</t>
  </si>
  <si>
    <t>https://matarstund.is/serfaedi?id=ulfur-hroi-birgisson-laekjarskoli-6-bekkur</t>
  </si>
  <si>
    <t>https://matarstund.is/serfaedi?id=lilja-rakel-thorvaldsdottir-laekjarskoli-7-bekkur</t>
  </si>
  <si>
    <t>https://matarstund.is/serfaedi?id=eryk-zawada-laekjarskoli-7-bekkur</t>
  </si>
  <si>
    <t>Sesam, Kókós, Allar hnetur nema Pistachio og cashew, cardimömmu, cumin, Laktós óþol,</t>
  </si>
  <si>
    <t>Kardimommur</t>
  </si>
  <si>
    <t>https://matarstund.is/serfaedi?id=lisbet-helen-shijo-hvaleyrarskoli-8-bekkur</t>
  </si>
  <si>
    <t>Firasse Adam Eliamouni</t>
  </si>
  <si>
    <t>Allar tegundir af svínakjöt er stranglega bannaðar</t>
  </si>
  <si>
    <t>https://matarstund.is/serfaedi?id=firasse-adam-eliamouni-laekjarskoli-9-bekkur</t>
  </si>
  <si>
    <t>https://matarstund.is/serfaedi?id=valdis-eva-mccormack-laekjarskoli-9-bekkur</t>
  </si>
  <si>
    <t>https://matarstund.is/serfaedi?id=elyom-vanegas-avila-laekjarskoli-vantar-bekk</t>
  </si>
  <si>
    <t>https://matarstund.is/serfaedi?id=mihajlo-stojanov-laekjarskoli-vantar-bekk</t>
  </si>
  <si>
    <t>https://matarstund.is/serfaedi?id=jokull-hrafn-hrannarsson-laekjarskoli-3-ho</t>
  </si>
  <si>
    <t>Þóra Gabríela Ásgeirsdóttir</t>
  </si>
  <si>
    <t>https://matarstund.is/serfaedi?id=thora-gabriela-asgeirsdottir-laekjarskoli-10-bekkur</t>
  </si>
  <si>
    <t>https://matarstund.is/serfaedi?id=helga-petersen-laekjarskoli</t>
  </si>
  <si>
    <t>https://matarstund.is/serfaedi?id=arna-hlin-ymisdottir-laekjarskoli-8-ej</t>
  </si>
  <si>
    <t>https://matarstund.is/serfaedi?id=freyr-ferdinand-sindrason-laekjarskoli-1-bekkur</t>
  </si>
  <si>
    <t>Kristófer Leví Bryngeirsson</t>
  </si>
  <si>
    <t>7. KEK</t>
  </si>
  <si>
    <t>https://matarstund.is/serfaedi?id=kristofer-levi-bryngeirsson-laekjarskoli-7-kek</t>
  </si>
  <si>
    <t>Rúrik Dagur Heiðarsson</t>
  </si>
  <si>
    <t>https://matarstund.is/serfaedi?id=rurik-dagur-heidarsson-laekjarskoli-1-bekkur</t>
  </si>
  <si>
    <t>Vigdís Ýr Gunnlaugsdóttir</t>
  </si>
  <si>
    <t>10. ASK</t>
  </si>
  <si>
    <t>https://matarstund.is/serfaedi?id=vigdis-yr-gunnlaugsdottir-laekjarskoli-10-ask</t>
  </si>
  <si>
    <t>Bergsteinn Blær Davíðsson</t>
  </si>
  <si>
    <t>Bráðaofnæmi fyrir jarðhnetum (bráðaofnæmi)</t>
  </si>
  <si>
    <t>https://matarstund.is/serfaedi?id=bergsteinn-blaer-davidsson-oldutunsskoli-1-bekkur</t>
  </si>
  <si>
    <t>Elísa Dagmar Magnúsdóttir</t>
  </si>
  <si>
    <t>https://matarstund.is/serfaedi?id=elisa-dagmar-magnusdottir-oldutunsskoli-1-bekkur</t>
  </si>
  <si>
    <t>Margrét Ósk Stefánsdóttir</t>
  </si>
  <si>
    <t>Bráðaofnæmi Öndunarvegur lokast, útbrot um andlit, bólgur í munni (bráðaofnæmi)</t>
  </si>
  <si>
    <t>https://matarstund.is/serfaedi?id=margret-osk-stefansdottir-oldutunsskoli-2-bekkur</t>
  </si>
  <si>
    <t>https://matarstund.is/serfaedi?id=kasper-olafur-irisar-egilsson-oldutunsskoli-3-bekkur</t>
  </si>
  <si>
    <t>https://matarstund.is/serfaedi?id=thorunn-margret-einarsdottir-oldutunsskoli-3-bekkur</t>
  </si>
  <si>
    <t>https://matarstund.is/serfaedi?id=eric-bao-nguyen-lo-oldutunsskoli-4-bekkur</t>
  </si>
  <si>
    <t>https://matarstund.is/serfaedi?id=olafur-birkir-brynjarsson-oldutunsskoli-4-bekkur</t>
  </si>
  <si>
    <t>https://matarstund.is/serfaedi?id=david-mikael-dadason-oldutunsskoli-4-bekkur</t>
  </si>
  <si>
    <t>https://matarstund.is/serfaedi?id=nellija-melnalksne-oldutunsskoli-4-bekkur</t>
  </si>
  <si>
    <t>https://matarstund.is/serfaedi?id=sylvia-strozynska-oldutunsskoli-5-bekkur</t>
  </si>
  <si>
    <t>https://matarstund.is/serfaedi?id=emma-run-karadottir-oldutunsskoli-5-bekkur</t>
  </si>
  <si>
    <t>https://matarstund.is/serfaedi?id=aron-logi-sigurthorsson-oldutunsskoli-6-bekkur</t>
  </si>
  <si>
    <t>Rúnar Kormákur Arnarsson</t>
  </si>
  <si>
    <t>Bólgnar upp á tungu og mögulega uppköst</t>
  </si>
  <si>
    <t>https://matarstund.is/serfaedi?id=runar-kormakur-arnarsson-oldutunsskoli-6-bekkur</t>
  </si>
  <si>
    <t>https://matarstund.is/serfaedi?id=magnus-darri-hallgrimsson-oldutunsskoli-6-bekkur</t>
  </si>
  <si>
    <t>Ástrós Sigurjónsdóttir</t>
  </si>
  <si>
    <t>Er með bráðaofnæmi fyrir jarðhnetum. (bráðaofnæmi)</t>
  </si>
  <si>
    <t>https://matarstund.is/serfaedi?id=astros-sigurjonsdottir-oldutunsskoli-7-bekkur</t>
  </si>
  <si>
    <t>Mjólkuróþol. Og humar og skelfisk ofnæmi</t>
  </si>
  <si>
    <t>Mjólkuróþol. Og humar og skelfisk ofnæmi; humar; skráð sem skelfiskur — staðfesta tegund</t>
  </si>
  <si>
    <t>Mjólkuróþol. Og humar og skelfisk ofnæmi; skráð sem skelfiskur — staðfesta tegund</t>
  </si>
  <si>
    <t>https://matarstund.is/serfaedi?id=alex-noi-teitsson-oldutunsskoli-7-bekkur</t>
  </si>
  <si>
    <t>https://matarstund.is/serfaedi?id=bjarni-oli-arnason-oldutunsskoli-7-bekkur</t>
  </si>
  <si>
    <t>Hún er með mjólkuróþol og fær því eingöngu laktósalausar mjólkurvörur. Hún þolir samt smjör og ost. Karen Lilja er með bráðaofnæmi fyrir öllum hnetum nema heslin- og valhnetum. (bráðaofnæmi)</t>
  </si>
  <si>
    <t>Hún er með mjólkuróþol og fær því eingöngu laktósalausar mjólkurvörur. Hún þolir samt smjör og ost. Karen Lilja er með bráðaofnæmi fyrir öllum hnetum nema heslin- og valhnetum.</t>
  </si>
  <si>
    <t>https://matarstund.is/serfaedi?id=karen-lilja-olafsdottir-oldutunsskoli-7-bekkur</t>
  </si>
  <si>
    <t>https://matarstund.is/serfaedi?id=soley-jonsdottir-oldutunsskoli-8-bekkur</t>
  </si>
  <si>
    <t>https://matarstund.is/serfaedi?id=eyja-drofn-svoludottir-petursdottir-oldutunsskoli-8-bekkur</t>
  </si>
  <si>
    <t>https://matarstund.is/serfaedi?id=embla-gudrun-ellertsdottir-oldutunsskoli-9-bekkur</t>
  </si>
  <si>
    <t>Sesam [bráðaofnæmi]</t>
  </si>
  <si>
    <t>Baunir [bráðaofnæmi]</t>
  </si>
  <si>
    <t>https://matarstund.is/serfaedi?id=sara-osk-randversdottir-oldutunsskoli-1-bekkur</t>
  </si>
  <si>
    <t>Kristín María Davíðsdóttir</t>
  </si>
  <si>
    <t>https://matarstund.is/serfaedi?id=kristin-maria-davidsdottir-oldutunsskoli-10-bekkur</t>
  </si>
  <si>
    <t>Bráðaofnæmi</t>
  </si>
  <si>
    <t>https://matarstund.is/serfaedi?id=nokkvi-miller-oldutunsskoli</t>
  </si>
  <si>
    <t>https://matarstund.is/serfaedi?id=stefan-blaer-jimenez-oldutunsskoli-no</t>
  </si>
  <si>
    <t>Aron Heiðar Hjaltason</t>
  </si>
  <si>
    <t>Aron er með sykursýki týpu 1. Upplýsingar um kolvetnainnihald þarf að vera aðgengilegt fyrir hann í hverjum matartíma svo hann geti slegið inn rétta kolvetnisinntöku fyrir hádegismatinn</t>
  </si>
  <si>
    <t>https://matarstund.is/serfaedi?id=aron-heidar-hjaltason-oldutunsskoli-5-bekkur</t>
  </si>
  <si>
    <t>Brynja Sóllilja Arnarsdóttir</t>
  </si>
  <si>
    <t>Er með frumgreiningu á einhverfurófi. Á mjög erfitt með að blanda saman mat</t>
  </si>
  <si>
    <t>https://matarstund.is/serfaedi?id=brynja-sollilja-arnarsdottir-oldutunsskoli-3-bekkur</t>
  </si>
  <si>
    <t>https://matarstund.is/serfaedi?id=elva-bjort-steinarsdottir-setbergsskoli-2-bekkur</t>
  </si>
  <si>
    <t>https://matarstund.is/serfaedi?id=viktor-berg-arnfj-sigurdarson-setbergsskoli-2-bekkur</t>
  </si>
  <si>
    <t>Fiskofnæmi - Er greindur með fiskofnæmi og finnur vaxandi einkenni í öndunarvegi þar á meðal þrenging í hálsi</t>
  </si>
  <si>
    <t>https://matarstund.is/serfaedi?id=dagur-thor-hrannarsson-setbergsskoli-2-bekkur</t>
  </si>
  <si>
    <t>https://matarstund.is/serfaedi?id=viktor-fannar-smarason-setbergsskoli-2-bekkur</t>
  </si>
  <si>
    <t>https://matarstund.is/serfaedi?id=gudjon-mikael-gunnarsson-setbergsskoli-2-bekkur</t>
  </si>
  <si>
    <t>https://matarstund.is/serfaedi?id=brynja-gunnarsdottir-setbergsskoli-2-bekkur</t>
  </si>
  <si>
    <t>https://matarstund.is/serfaedi?id=arney-hlynsdottir-setbergsskoli-3-bekkur</t>
  </si>
  <si>
    <t>https://matarstund.is/serfaedi?id=viktor-breki-setbergsskoli-3-bekkur</t>
  </si>
  <si>
    <t>Ýmir Máni Oddsson</t>
  </si>
  <si>
    <t>Bráðaofnæmi fyrir heslihnetum (bráðaofnæmi)</t>
  </si>
  <si>
    <t>https://matarstund.is/serfaedi?id=ymir-mani-oddson-setbergsskoli-3-bekkur</t>
  </si>
  <si>
    <t>Suheyb Mohamed Mustaf</t>
  </si>
  <si>
    <t>https://matarstund.is/serfaedi?id=suheyb-mohamed-mustaf-setbergsskoli-3-bekkur</t>
  </si>
  <si>
    <t>borðar ekki svinakjöt | Má ekki borða hvítan fisk</t>
  </si>
  <si>
    <t>https://matarstund.is/serfaedi?id=moutasim-mousa-al-saadi-setbergsskoli-4-bekkur-1</t>
  </si>
  <si>
    <t>https://matarstund.is/serfaedi?id=lilja-karen-sigurdardottir-setbergsskoli-4-bekkur</t>
  </si>
  <si>
    <t>Casal Mohamed Mustaf</t>
  </si>
  <si>
    <t>https://matarstund.is/serfaedi?id=casal-mohamed-mustaf-setbergsskoli-4-bekkur</t>
  </si>
  <si>
    <t>https://matarstund.is/serfaedi?id=nokkvi-mar-agustsson-setbergsskoli-4-bekkur</t>
  </si>
  <si>
    <t>https://matarstund.is/serfaedi?id=katla-margret-bjorgvinsdottir-setbergsskoli-4-bekkur</t>
  </si>
  <si>
    <t>fisklaust sérfæði</t>
  </si>
  <si>
    <t>https://matarstund.is/serfaedi?id=abirahman-mohamed-mustaf-setbergsskoli-5-bekkur</t>
  </si>
  <si>
    <t>https://matarstund.is/serfaedi?id=hrafnkell-breki-a-sigurdarson-setbergsskoli-5-bekkur</t>
  </si>
  <si>
    <t>Viktoría vill vera skráð sem Vegan. Þar sem hún vill oftast borða vegan fæði. Einnig er hún með mjólkur óþol.</t>
  </si>
  <si>
    <t>https://matarstund.is/serfaedi?id=viktoria-margret-ragnarsdottir-setbergsskoli-5-bekkur</t>
  </si>
  <si>
    <t>https://matarstund.is/serfaedi?id=bjartey-hjordis-berndsen-setbergsskoli-5-bekkur</t>
  </si>
  <si>
    <t>https://matarstund.is/serfaedi?id=abdirahman-mohamed-mustaf-setbergsskoli-5-bekkur</t>
  </si>
  <si>
    <t>https://matarstund.is/serfaedi?id=svandis-karla-elmarsdottir-setbergsskoli-6-bekkur</t>
  </si>
  <si>
    <t>https://matarstund.is/serfaedi?id=karen-iva-hauksdottir-setbergsskoli-6-bekkur</t>
  </si>
  <si>
    <t>https://matarstund.is/serfaedi?id=fanndis-embla-smaradottir-setbergsskoli-6-bekkur</t>
  </si>
  <si>
    <t>Steinunn Diljá Arelakis</t>
  </si>
  <si>
    <t>Bráðaofnæmi fyrir jarðhnetum og Kasjúhnetum (bráðaofnæmi)</t>
  </si>
  <si>
    <t>Bráðaofnæmi fyrir jarðhnetum og Kasjúhnetum</t>
  </si>
  <si>
    <t>https://matarstund.is/serfaedi?id=steinunn-dilja-arelakis-setbergsskoli-6-bekkur</t>
  </si>
  <si>
    <t>https://matarstund.is/serfaedi?id=hafdis-sara-bragadottir-setbergsskoli-7-bekkur</t>
  </si>
  <si>
    <t>Ali Mohamed Ali</t>
  </si>
  <si>
    <t>https://matarstund.is/serfaedi?id=ali-mohamed-ali-setbergsskoli-7-bekkur</t>
  </si>
  <si>
    <t>Mursal Mohamed Ali</t>
  </si>
  <si>
    <t>https://matarstund.is/serfaedi?id=mursal-mohamed-ali-setbergsskoli-8-bekkur</t>
  </si>
  <si>
    <t>https://matarstund.is/serfaedi?id=helga-soley-arnadottir-setbergsskoli-8-bekkur</t>
  </si>
  <si>
    <t>Elizabeth Ósk Mishchuk</t>
  </si>
  <si>
    <t>https://matarstund.is/serfaedi?id=elizabeth-osk-mishchuk-setbergsskoli-vantar-bekk</t>
  </si>
  <si>
    <t>Viðkvæm fyrir laktósa</t>
  </si>
  <si>
    <t>https://matarstund.is/serfaedi?id=anita-rofn-hermannasdottir-setbergsskoli-vantar-bekk</t>
  </si>
  <si>
    <t>https://matarstund.is/serfaedi?id=vaka-logadottir-setbergsskoli-vantar-bekk</t>
  </si>
  <si>
    <t>https://matarstund.is/serfaedi?id=einar-aron-nicis-einarsson-setbergsskoli-vantar-bekk</t>
  </si>
  <si>
    <t>https://matarstund.is/serfaedi?id=joris-ambrazunas-setbergsskoli-vantar-bekk</t>
  </si>
  <si>
    <t>https://matarstund.is/serfaedi?id=wiktor-tomalak-setbergsskoli-vantar-bekk</t>
  </si>
  <si>
    <t>https://matarstund.is/serfaedi?id=gardar-hrafn-johannsson-setbergsskoli-vantar-bekk</t>
  </si>
  <si>
    <t>https://matarstund.is/serfaedi?id=alvar-breki-bjorgvinsson-setbergsskoli-vantar-bekk</t>
  </si>
  <si>
    <t>https://matarstund.is/serfaedi?id=robert-fannar-bergman-gudnasson-setbergsskoli-vantar-bekk</t>
  </si>
  <si>
    <t>https://matarstund.is/serfaedi?id=karolina-briet-arelakis-setbergsskoli-10-bekkur</t>
  </si>
  <si>
    <t>https://matarstund.is/serfaedi?id=audur-elisabet-teitsdottir-setbergsskoli-1-bekkur</t>
  </si>
  <si>
    <t>https://matarstund.is/serfaedi?id=soldis-gerdur-einarsdottir-setbergsskoli-4-bekkur</t>
  </si>
  <si>
    <t>https://matarstund.is/serfaedi?id=jokull-thorhallsson-setbergsskoli-3-bekkur</t>
  </si>
  <si>
    <t>Unnur Signý Hugadóttir</t>
  </si>
  <si>
    <t>https://matarstund.is/serfaedi?id=unnur-signy-hugadottir-setbergsskoli-1-bekkur</t>
  </si>
  <si>
    <t>https://matarstund.is/serfaedi?id=zahra-ali-ahmed-setbergsskoli-3-bekkur</t>
  </si>
  <si>
    <t>Stormur Hallsson</t>
  </si>
  <si>
    <t>Rækjur - bregst við með uppköstum</t>
  </si>
  <si>
    <t>https://matarstund.is/serfaedi?id=stormur-hallsson-skardshlidarskoli-1-bekkur</t>
  </si>
  <si>
    <t>Nawar Shujaa</t>
  </si>
  <si>
    <t>https://matarstund.is/serfaedi?id=nawar-shujaa-skardshlidarskoli-1-bekkur</t>
  </si>
  <si>
    <t>Niima Sheriff Alhassan</t>
  </si>
  <si>
    <t>https://matarstund.is/serfaedi?id=niima-sheriff-alhassan-skardshlidarskoli-1-bekkur</t>
  </si>
  <si>
    <t>https://matarstund.is/serfaedi?id=gunnar-orn-fannarsson-skardshlidarskoli-1-bekkur</t>
  </si>
  <si>
    <t>Aron Meraja</t>
  </si>
  <si>
    <t>https://matarstund.is/serfaedi?id=aron-meraja-skardshlidarskoli-1-bekkur</t>
  </si>
  <si>
    <t>https://matarstund.is/serfaedi?id=liam-leo-kirillsson-skardshlidarskoli-1-bekkur</t>
  </si>
  <si>
    <t>Maya Nasif</t>
  </si>
  <si>
    <t>borðar ekki svínakjöt</t>
  </si>
  <si>
    <t>https://matarstund.is/serfaedi?id=maya-nasif-skardshlidarskoli-2-bekkur</t>
  </si>
  <si>
    <t>Twrat Hildur Bæssamsdóttir</t>
  </si>
  <si>
    <t>https://matarstund.is/serfaedi?id=twart-hildur-baessamsdottir-skardshlidarskoli-2-bekkur</t>
  </si>
  <si>
    <t>Sóldís Aþena Hjörvarsdóttir</t>
  </si>
  <si>
    <t>Bráðaofnæmi sem hefur hingað til lýst sér í slæmum útbrotum. (bráðaofnæmi)</t>
  </si>
  <si>
    <t>https://matarstund.is/serfaedi?id=soldis-athena-hjorvarsdottir-skardshlidarskoli-3-bekkur</t>
  </si>
  <si>
    <t>Tamanna Saidi</t>
  </si>
  <si>
    <t>https://matarstund.is/serfaedi?id=tamanna-saidi-skardshlidarskoli-3-bekkur</t>
  </si>
  <si>
    <t>Eilin Nasif</t>
  </si>
  <si>
    <t>https://matarstund.is/serfaedi?id=eilin-nasif-skardshlidarskoli-3-bekkur</t>
  </si>
  <si>
    <t>Mayar Naser</t>
  </si>
  <si>
    <t>https://matarstund.is/serfaedi?id=mayar-naser-skardshlidarskoli-3-bekkur</t>
  </si>
  <si>
    <t>https://matarstund.is/serfaedi?id=maria-gretarsdottir-skardshlidarskoli-3-bekkur</t>
  </si>
  <si>
    <t>https://matarstund.is/serfaedi?id=anna-gerda-johannesdottir-skardshlidarskoli-4-bekkur</t>
  </si>
  <si>
    <t>https://matarstund.is/serfaedi?id=isold-hauksdottir-skardshlidarskoli-4-bekkur</t>
  </si>
  <si>
    <t>Jad Shujaa</t>
  </si>
  <si>
    <t>https://matarstund.is/serfaedi?id=jad-shujaa-skardshlidarskoli-4-bekkur</t>
  </si>
  <si>
    <t>Lawrence Gestur Bæssamsson</t>
  </si>
  <si>
    <t>https://matarstund.is/serfaedi?id=lawrence-gestur-baessamsson-skardshlidarskoli-4-bekkur</t>
  </si>
  <si>
    <t>https://matarstund.is/serfaedi?id=athena-ran-gudjonsdottir-skardshlidarskoli-4-bekkur</t>
  </si>
  <si>
    <t>https://matarstund.is/serfaedi?id=tomas-joseph-jonsson-skardshlidarskoli-1-bekkur</t>
  </si>
  <si>
    <t>Lúna sól Óskarsdóttir</t>
  </si>
  <si>
    <t>Kiwi</t>
  </si>
  <si>
    <t>https://matarstund.is/serfaedi?id=luna-sol-oskarsdottir-skardshlidarskoli-4-bekkur</t>
  </si>
  <si>
    <t>fæðuofnæmi</t>
  </si>
  <si>
    <t>https://matarstund.is/serfaedi?id=arngrimur-kato-kolbeinsson-skardshlidarskoli-6-bekkur</t>
  </si>
  <si>
    <t>https://matarstund.is/serfaedi?id=heida-maria-jonsdottir-skardshlidarskoli-6-bekkur</t>
  </si>
  <si>
    <t>Sana Saidi</t>
  </si>
  <si>
    <t>https://matarstund.is/serfaedi?id=sana-saidi-skardshlidarskoli-6-bekkur</t>
  </si>
  <si>
    <t>Antoni er með einhverfu og ADHD. Hann er mjög matvís og borðar ekki blandaðan mat. Hann borðar ekki lasagna, pasta með grænmeti og kjúklingi, kjöt í sósu eða kartöflur með smjöri/kryddum. Hann borðar ekki súpur. Ef pasta er á matseðli þarf hann að fá pasta hreint sér og meðlæti sér. Ef lasagna, plokkfisk eða súpa er í boði þarf hann að fá eitthvað annað í staðinn. Kartöflur þarf að bera fram án sósu, krydda eða jurtakrydds. Fiskur eða kjöt þarf að vera án grænmetis ofan á. Það sem hann borðar alltaf: fisk í raspi eða steiktan fisk, hreint pasta eða hrísgrjón (gott að hafa sojasósu með), kartöflur (en ekki kartöflumús), vanillu skyr, kotilettur, skólasamloku.</t>
  </si>
  <si>
    <t>https://matarstund.is/serfaedi?id=antoni-jakub-sobieraj-skardshlidarskoli-6-bekkur</t>
  </si>
  <si>
    <t>https://matarstund.is/serfaedi?id=isabella-hauksdottir-skardshlidarskoli-7-bekkur</t>
  </si>
  <si>
    <t>Karen Dís Káradóttir</t>
  </si>
  <si>
    <t>Bráðaofnæmi fyrir eggjum (bráðaofnæmi); Bráðaofnæmi fyrir eggjum</t>
  </si>
  <si>
    <t>Bráðaofnæmi fyrir eggjum</t>
  </si>
  <si>
    <t>https://matarstund.is/serfaedi?id=karen-dis-karadottir-skardshlidarskoli-8-bekkur-1</t>
  </si>
  <si>
    <t>https://matarstund.is/serfaedi?id=berglind-julia-hilmarsdottir-skardshlidarskoli-8-bekkur</t>
  </si>
  <si>
    <t>https://matarstund.is/serfaedi?id=valdimar-orn-sigurdsson-skardshlidarskoli-8-bekkur</t>
  </si>
  <si>
    <t>Bilal Saidi</t>
  </si>
  <si>
    <t>https://matarstund.is/serfaedi?id=bilal-saidi-skardshlidarskoli-8-bekkur</t>
  </si>
  <si>
    <t>https://matarstund.is/serfaedi?id=josef-johannesson-skardshlidarskoli-9-bekkur</t>
  </si>
  <si>
    <t>https://matarstund.is/serfaedi?id=johanna-birna-atladottir-skardshlidarskoli-vantar-bekk</t>
  </si>
  <si>
    <t>https://matarstund.is/serfaedi?id=alda-karen-gunnarsdottir-skardshlidarskoli-vantar-bekk</t>
  </si>
  <si>
    <t>Abdirahin Omar Alasow</t>
  </si>
  <si>
    <t>https://matarstund.is/serfaedi?id=abdirahin-omar-alasow-skardshlidarskoli-vantar-bekk</t>
  </si>
  <si>
    <t>Ameer Shujaa</t>
  </si>
  <si>
    <t>https://matarstund.is/serfaedi?id=ameer-shujaa-skardshlidarskoli-vantar-bekk</t>
  </si>
  <si>
    <t>Marcel Bæssamsdóttir</t>
  </si>
  <si>
    <t>https://matarstund.is/serfaedi?id=marcel-baessamsdottir-skardshlidarskoli-vantar-bekk</t>
  </si>
  <si>
    <t>Ashkan Rasul Raouf</t>
  </si>
  <si>
    <t>https://matarstund.is/serfaedi?id=ashkan-rasul-raouf-skardshlidarskoli-vantar-bekk</t>
  </si>
  <si>
    <t>Bebars Óliver Bæssamsson</t>
  </si>
  <si>
    <t>https://matarstund.is/serfaedi?id=bebars-oliver-baessamsson-skardshlidarskoli-vantar-bekk</t>
  </si>
  <si>
    <t>Lamar Shujaa</t>
  </si>
  <si>
    <t>https://matarstund.is/serfaedi?id=lamar-shujaa-skardshlidarskoli-vantar-bekk</t>
  </si>
  <si>
    <t>Mayar Shujaa</t>
  </si>
  <si>
    <t>https://matarstund.is/serfaedi?id=mayar-shujaa-skardshlidarskoli-vantar-bekk</t>
  </si>
  <si>
    <t>Salma Angelina Naser</t>
  </si>
  <si>
    <t>https://matarstund.is/serfaedi?id=salma-angelina-naser-skardshlidarskoli-vantar-bekk</t>
  </si>
  <si>
    <t>Dieb Zed Alyousef Nasser</t>
  </si>
  <si>
    <t>https://matarstund.is/serfaedi?id=dieb-zed-alyousef-nasser-skardshlidarskoli-vantar-bekk</t>
  </si>
  <si>
    <t>https://matarstund.is/serfaedi?id=mikael-steinar-hjartarson-skardshlidarskoli-vantar-bekk</t>
  </si>
  <si>
    <t>Mikael Breki Kjartansson</t>
  </si>
  <si>
    <t>https://matarstund.is/serfaedi?id=mikael-breki-kjartansson-skardshlidarskoli-1-bekkur</t>
  </si>
  <si>
    <t>Yasmin Linda A. Parmesdóttir</t>
  </si>
  <si>
    <t>https://matarstund.is/serfaedi?id=yasmin-linda-a-parmesdottir-skardshlidarskoli-5-bekkur</t>
  </si>
  <si>
    <t>https://matarstund.is/serfaedi?id=una-katrin-adalsteinsdottir-skardshlidarskoli-1-bekkur</t>
  </si>
  <si>
    <t>https://matarstund.is/serfaedi?id=kolbrun-hanna-arnadottir-skardshlidarskoli-vantar-bekk</t>
  </si>
  <si>
    <t>Baldur Rafn Pálsson</t>
  </si>
  <si>
    <t>8. Bekkur</t>
  </si>
  <si>
    <t>Er einhverfur</t>
  </si>
  <si>
    <t>https://matarstund.is/serfaedi?id=baldur-rafn-palsson-skardshlidarskoli-8-bekkur</t>
  </si>
  <si>
    <t>Marika Piotrowska</t>
  </si>
  <si>
    <t>Marika have Insulin resistance and must be on low glycemic index diet ( Mataræði með lágum blóðsykursvísitölu ). Than she dont be eat at school .</t>
  </si>
  <si>
    <t>https://matarstund.is/serfaedi?id=marika-piotrowska-skardshlidarskoli-8-bekkur</t>
  </si>
  <si>
    <t>Mikael Vagn Kristófersson</t>
  </si>
  <si>
    <t>Má ekki borða fisk</t>
  </si>
  <si>
    <t>https://matarstund.is/serfaedi?id=mikael-vagn-kristofersson-skardshlidarskoli-2-bekkur</t>
  </si>
  <si>
    <t>https://matarstund.is/serfaedi?id=muna-abdirraxman-mawliid-vidistadaskoli-1-bekkur</t>
  </si>
  <si>
    <t>Elína Rasouli</t>
  </si>
  <si>
    <t>borðar ekki svínakjöt vegna trúarbragða</t>
  </si>
  <si>
    <t>https://matarstund.is/serfaedi?id=elina-rasouli-vidistadaskoli-1-bekkur</t>
  </si>
  <si>
    <t>Razan A. M. Alaqad</t>
  </si>
  <si>
    <t>https://matarstund.is/serfaedi?id=razan-a-m-alaqad-vidistadaskoli-1-bekkur</t>
  </si>
  <si>
    <t>Mohammed S. M. Qudaih</t>
  </si>
  <si>
    <t>https://matarstund.is/serfaedi?id=mohammed-s-m-qudaih-vidistadaskoli-1-bekkur</t>
  </si>
  <si>
    <t>Mustafa Abdirahman Mowlid</t>
  </si>
  <si>
    <t>https://matarstund.is/serfaedi?id=mustafa-abdirahman-mowlid-vidistadaskoli-3-bekkur</t>
  </si>
  <si>
    <t>Zaina Alkaie</t>
  </si>
  <si>
    <t>https://matarstund.is/serfaedi?id=zaina-alkaie-vidistadaskoli-2-bekkur</t>
  </si>
  <si>
    <t>Maria Munther Ahmad Habayba</t>
  </si>
  <si>
    <t>https://matarstund.is/serfaedi?id=maria-munther-ahmad-habayba-vidistadaskoli-4-bekkur</t>
  </si>
  <si>
    <t>Isa Alesmail</t>
  </si>
  <si>
    <t>https://matarstund.is/serfaedi?id=isa-alesmail-vidistadaskoli-4-bekkur</t>
  </si>
  <si>
    <t>Ahmad Mosab Ahmed Qash</t>
  </si>
  <si>
    <t>https://matarstund.is/serfaedi?id=ahmad-mosab-ahmed-qash-vidistadaskoli-4-bekkur</t>
  </si>
  <si>
    <t>Rejhana Bajramovska</t>
  </si>
  <si>
    <t>https://matarstund.is/serfaedi?id=rejhana-bajramovska-vidistadaskoli-3-bekkur</t>
  </si>
  <si>
    <t>https://matarstund.is/serfaedi?id=kolka-asbjargar-arnarsdottir-vidistadaskoli-3-bekkur</t>
  </si>
  <si>
    <t>Milad Rasouli</t>
  </si>
  <si>
    <t>https://matarstund.is/serfaedi?id=milad-rasouli-vidistadaskoli-4-bekkur</t>
  </si>
  <si>
    <t>ofnæmi fyrir baunum og soya og alvarlegt ofnæmi fyrir pistasíuhnetum.</t>
  </si>
  <si>
    <t>ofnæmi fyrir baunum og soya og alvarlegt ofnæmi fyrir pistasíuhnetum.; pistasíur</t>
  </si>
  <si>
    <t>https://matarstund.is/serfaedi?id=ali-alkaie-vidistadaskoli-4-bekkur</t>
  </si>
  <si>
    <t>Omar Mohammed Ahmed Issa</t>
  </si>
  <si>
    <t>https://matarstund.is/serfaedi?id=omar-mohammed-ahmed-issa-vidistadaskoli-4-bekkur</t>
  </si>
  <si>
    <t>Ibrahim Alesmail</t>
  </si>
  <si>
    <t>https://matarstund.is/serfaedi?id=ibrahim-alesmail-vidistadaskoli-5-bekkur</t>
  </si>
  <si>
    <t>https://matarstund.is/serfaedi?id=omar-mohammed-ahmed-issa-vidistadaskoli-5-bekkur</t>
  </si>
  <si>
    <t>https://matarstund.is/serfaedi?id=aron-hrafn-sveinsson-vidistadaskoli-5-bekkur</t>
  </si>
  <si>
    <t>https://matarstund.is/serfaedi?id=rafael-mar-bjornsson-huby-vidistadaskoli-5-bekkur</t>
  </si>
  <si>
    <t>Talia S. M. Qudaih</t>
  </si>
  <si>
    <t>https://matarstund.is/serfaedi?id=talia-s-m-qudaih-vidistadaskoli-5-bekkur</t>
  </si>
  <si>
    <t>https://matarstund.is/serfaedi?id=emil-gislason-engidalsskoli-6-bekkur</t>
  </si>
  <si>
    <t>https://matarstund.is/serfaedi?id=ragnar-gisli-bjarkason-vidistadaskoli-6-bekkur</t>
  </si>
  <si>
    <t>Guðlaug Sóley Jokumsen Bergmann</t>
  </si>
  <si>
    <t>Þarf að innbyrða jarðhnetur og möndlur til að ofnæmi komi fram. Ekki bráðaofnæmi.; möndlur</t>
  </si>
  <si>
    <t>Þarf að innbyrða jarðhnetur og möndlur til að ofnæmi komi fram. Ekki bráðaofnæmi.</t>
  </si>
  <si>
    <t>https://matarstund.is/serfaedi?id=gudlaug-soley-jokumsen-bergmann-vidistadaskoli-6-bekkur</t>
  </si>
  <si>
    <t>er með bráðaofnæmi fyrir jarðhnetum - Fær illt í magann, kastar upp og fær útbrot ef hann innbirgðir egg - Er með ofnæmi fyrir kasjúhnetum. Kastar upp og fær útbrot ef hann borðar hnetur - Er með ofnæmi fyrir mjólkurpróteinum. Ef hann fær mjólk, fær hann illt í magann og útbrot. Einnig hefur borið á kláða í tungu (bráðaofnæmi)</t>
  </si>
  <si>
    <t>er með bráðaofnæmi fyrir jarðhnetum - Fær illt í magann, kastar upp og fær útbrot ef hann innbirgðir egg - Er með ofnæmi fyrir kasjúhnetum. Kastar upp og fær útbrot ef hann borðar hnetur - Er með ofnæmi fyrir mjólkurpróteinum. Ef hann fær mjólk, fær hann illt í magann og útbrot. Einnig hefur borið á kláða í tungu</t>
  </si>
  <si>
    <t>https://matarstund.is/serfaedi?id=frodi-egilsson-vidistadaskoli-7-bekkur</t>
  </si>
  <si>
    <t>https://matarstund.is/serfaedi?id=mani-egilsson-vidistadaskoli-7-bekkur</t>
  </si>
  <si>
    <t>https://matarstund.is/serfaedi?id=thelma-ros-jonsdottir-vidistadaskoli-7-bekkur</t>
  </si>
  <si>
    <t>Qais S. M. Qudaih</t>
  </si>
  <si>
    <t>https://matarstund.is/serfaedi?id=qais-s-m-qudaih-vidistadaskoli-7-bekkur</t>
  </si>
  <si>
    <t>Khattar Nasser Alhamoud</t>
  </si>
  <si>
    <t>https://matarstund.is/serfaedi?id=khattar-nasser-alhamoud-vidistadaskoli-8-bekkur</t>
  </si>
  <si>
    <t>https://matarstund.is/serfaedi?id=orvar-hrafn-gudmundsson-oldutunsskoli-8-bekkur</t>
  </si>
  <si>
    <t>Bráðofnæmi fyrir jarðhnetum og mjólk - má samt fá ''gæti innihaldið'', ofnæmi fyrir eggjum, öllum fisk, perur og kiwi má fá ''gæti innihaldið'' (bráðaofnæmi)</t>
  </si>
  <si>
    <t>Mjólk [bráðaofnæmi]</t>
  </si>
  <si>
    <t>Bráðofnæmi fyrir jarðhnetum og mjólk - má samt fá ''gæti innihaldið'', ofnæmi fyrir eggjum, öllum fisk, perur og kiwi má fá ''gæti innihaldið''</t>
  </si>
  <si>
    <t>Perur</t>
  </si>
  <si>
    <t>https://matarstund.is/serfaedi?id=fanney-kara-sveinsdottir-vidistadaskoli-8-bekkur</t>
  </si>
  <si>
    <t>Er með mjólkurofmæmi og er á vegan “mjólkurvörum”. Er grænmetisæta en borðar fisk.</t>
  </si>
  <si>
    <t>https://matarstund.is/serfaedi?id=astridur-osp-sigurdardottir-vidistadaskoli-9-bekkur</t>
  </si>
  <si>
    <t>https://matarstund.is/serfaedi?id=kjartan-hjaltalin-palsson-vidistadaskoli-9-bekkur</t>
  </si>
  <si>
    <t>https://matarstund.is/serfaedi?id=kari-steinar-magnusson-vidistadaskoli-9-bekkur</t>
  </si>
  <si>
    <t>Zain S. M. Qudaih</t>
  </si>
  <si>
    <t>https://matarstund.is/serfaedi?id=zain-s-m-qudaih-vidistadaskoli-9-bekkur</t>
  </si>
  <si>
    <t>https://matarstund.is/serfaedi?id=danielis-visbergs-engidalsskoli-vantar-bekk</t>
  </si>
  <si>
    <t>https://matarstund.is/serfaedi?id=birna-rut-viggosdottir-ansnes-vidistadaskoli-8-aea</t>
  </si>
  <si>
    <t>https://matarstund.is/serfaedi?id=huginn-thor-sigurpalsson-vidistadaskoli-4-bekkur</t>
  </si>
  <si>
    <t>Móeiður Einarsdóttir</t>
  </si>
  <si>
    <t>https://matarstund.is/serfaedi?id=moeidur-einarsdottir-vidistadaskoli-3-bekkur</t>
  </si>
  <si>
    <t>https://matarstund.is/serfaedi?id=hlin-einarsdottir-vidistadaskoli-7-jo</t>
  </si>
  <si>
    <t>https://matarstund.is/serfaedi?id=unnur-einarsdottir-vidistadaskoli-7-jo</t>
  </si>
  <si>
    <t>Daníel Darri Heimisson</t>
  </si>
  <si>
    <t>6. ÓÓ</t>
  </si>
  <si>
    <t>Daníel Darri er með bráðaofnæmi fyrir jaðhnetum.</t>
  </si>
  <si>
    <t>https://matarstund.is/serfaedi?id=daniel-darri-heimisson-vidistadaskoli-6-oo</t>
  </si>
  <si>
    <t>https://matarstund.is/serfaedi?id=karin-hulda-simonardottir-vidistadaskoli-5-bekkur</t>
  </si>
  <si>
    <t>https://matarstund.is/serfaedi?id=kristofer-hugi-einarsson-vidistadaskoli</t>
  </si>
  <si>
    <t>Lira Gjikolli</t>
  </si>
  <si>
    <t>9. SH</t>
  </si>
  <si>
    <t>https://matarstund.is/serfaedi?id=lira-gjikolli-vidistadaskoli-9-sh</t>
  </si>
  <si>
    <t>Anna Sól Ísbrá Eiríksdóttir</t>
  </si>
  <si>
    <t>8. SHS</t>
  </si>
  <si>
    <t>Dæmigerð einhverfa.
Hefur átt vanda með að matur blandist. Bjoða 2 diska ? Endilega bjóða henni kartöflur smjör, brauð eða það meðlæti sem er hverju sinni, eða bara einhverja orku, ef hún meikar ekki matinn. Bjóða henni oggu lítinn smakk bita yst á diskinn. Reyna sð lágmarka alla sósu NEMA kokteilsósu. Hún er til í að éta flestan mat með kokteilsósu 😅</t>
  </si>
  <si>
    <t>https://matarstund.is/serfaedi?id=anna-sol-isbra-eiriksdottir-vidistadaskoli-8-shs</t>
  </si>
  <si>
    <t>Arij Hadawi</t>
  </si>
  <si>
    <t>https://matarstund.is/serfaedi?id=arij-hadawi-vidistadaskoli-6-oo</t>
  </si>
  <si>
    <t>Bashir Hadawi</t>
  </si>
  <si>
    <t>https://matarstund.is/serfaedi?id=bashir-hadawi-vidistadaskoli-8-shs</t>
  </si>
  <si>
    <t>Jónatan Sigurður Liljuson</t>
  </si>
  <si>
    <t>https://matarstund.is/serfaedi?id=jonatan-sigurdur-liljuson-vidistadaskoli-6-oo</t>
  </si>
  <si>
    <t>Tómas Bergur Viggósson</t>
  </si>
  <si>
    <t>10. AÁ</t>
  </si>
  <si>
    <t>https://matarstund.is/serfaedi?id=tomas-bergur-viggosson-vidistadaskoli-10-aa</t>
  </si>
  <si>
    <t>Yasna Fayyaz</t>
  </si>
  <si>
    <t>5. ÞF</t>
  </si>
  <si>
    <t>https://matarstund.is/serfaedi?id=yasna-fayyaz-vidistadaskoli-5-thf</t>
  </si>
  <si>
    <t>Zahra Fayyaz</t>
  </si>
  <si>
    <t>10. SS</t>
  </si>
  <si>
    <t>https://matarstund.is/serfaedi?id=zahra-fayyaz-vidistadaskoli-10-ss</t>
  </si>
  <si>
    <t>https://matarstund.is/serfaedi?id=flosi-alfaberg-keili</t>
  </si>
  <si>
    <t>https://matarstund.is/serfaedi?id=andri-antonsson-alfaberg-esja</t>
  </si>
  <si>
    <t>https://matarstund.is/serfaedi?id=marta-alfaberg</t>
  </si>
  <si>
    <t>https://matarstund.is/serfaedi?id=sulei-alfaberg</t>
  </si>
  <si>
    <t>https://matarstund.is/serfaedi?id=throstur-xavier-olafsson-alfaberg-oskju</t>
  </si>
  <si>
    <t>https://matarstund.is/serfaedi?id=sigridur-alfaberg</t>
  </si>
  <si>
    <t>Sandy</t>
  </si>
  <si>
    <t>https://matarstund.is/serfaedi?id=sandy-alfaberg-oskju</t>
  </si>
  <si>
    <t>Layla</t>
  </si>
  <si>
    <t>https://matarstund.is/serfaedi?id=layla-alfaberg-burfell</t>
  </si>
  <si>
    <t>Tómas</t>
  </si>
  <si>
    <t>https://matarstund.is/serfaedi?id=tomas-arnarberg-klettur</t>
  </si>
  <si>
    <t>https://matarstund.is/serfaedi?id=sunna-yr-arnarberg-hamar</t>
  </si>
  <si>
    <t>https://matarstund.is/serfaedi?id=hordur-arnarberg-reit</t>
  </si>
  <si>
    <t>https://matarstund.is/serfaedi?id=karitas-helga-arnarberg-reit</t>
  </si>
  <si>
    <t>https://matarstund.is/serfaedi?id=greta-maria-gudjonsdottir-arnarberg-krokur</t>
  </si>
  <si>
    <t xml:space="preserve">Nikulás Bassi </t>
  </si>
  <si>
    <t>https://matarstund.is/serfaedi?id=nikulas-bassi-arnarberg-vantar-deild</t>
  </si>
  <si>
    <t>Olivia Louzir</t>
  </si>
  <si>
    <t>https://matarstund.is/serfaedi?id=olivia-louzir-arnarberg-vantar-deild</t>
  </si>
  <si>
    <t>https://matarstund.is/serfaedi?id=elva-dogg-arnarberg-starfsmadur</t>
  </si>
  <si>
    <t>Bjarkarlundur</t>
  </si>
  <si>
    <t>Matthildur Birgisdóttir</t>
  </si>
  <si>
    <t>má ekki fá hrá egg t.d. í sósum en má fá elduð egg - má ekki jarðhnetur</t>
  </si>
  <si>
    <t>https://matarstund.is/serfaedi?id=matthildur-birgisdottir-bjarkarlundur-matsalur</t>
  </si>
  <si>
    <t>https://matarstund.is/serfaedi?id=moey-arna-bjarkarlundur-matsalur</t>
  </si>
  <si>
    <t>https://matarstund.is/serfaedi?id=karitas-maria-bjarkarlundur-matsalur</t>
  </si>
  <si>
    <t>Jarðhnetur og Kashjúhnetur</t>
  </si>
  <si>
    <t>https://matarstund.is/serfaedi?id=maja-zofia-strzop-bjarkarlundur-matsalur</t>
  </si>
  <si>
    <t>Abdullah Omer Al Haw</t>
  </si>
  <si>
    <t>https://matarstund.is/serfaedi?id=abdullah-omer-al-haw-bjarkarlundur-matsalur</t>
  </si>
  <si>
    <t>Alexandra</t>
  </si>
  <si>
    <t>https://matarstund.is/serfaedi?id=alexandra-bjarkarlundur-matsalur</t>
  </si>
  <si>
    <t>https://matarstund.is/serfaedi?id=freyjar-rut-bjarkarlundur-matsalur</t>
  </si>
  <si>
    <t>https://matarstund.is/serfaedi?id=borkur-thor-hlidarberg-vantar-deild</t>
  </si>
  <si>
    <t>Emilía Helga Hergilsdóttir</t>
  </si>
  <si>
    <t>https://matarstund.is/serfaedi?id=emilia-helga-hergilsdottir-hlidarberg-vantar-deild</t>
  </si>
  <si>
    <t>https://matarstund.is/serfaedi?id=alexander-fannar-hlidarberg-klettahlid</t>
  </si>
  <si>
    <t>https://matarstund.is/serfaedi?id=solrun-hlidarberg</t>
  </si>
  <si>
    <t>https://matarstund.is/serfaedi?id=christopher-einar-hlidarberg-klettahlid</t>
  </si>
  <si>
    <t>https://matarstund.is/serfaedi?id=lukas-logi-aronsson-hlidarberg-hamrahlid</t>
  </si>
  <si>
    <t xml:space="preserve">Andrea Lind </t>
  </si>
  <si>
    <t>https://matarstund.is/serfaedi?id=andrea-lind-hlidarberg-alfahlid</t>
  </si>
  <si>
    <t>https://matarstund.is/serfaedi?id=hermann-hogni-hlidarberg-dvergahlid</t>
  </si>
  <si>
    <t xml:space="preserve">Heiðrún Lóa </t>
  </si>
  <si>
    <t>https://matarstund.is/serfaedi?id=heidrun-loa-hlidarberg-hamrahlid</t>
  </si>
  <si>
    <t xml:space="preserve">Hamrahlíð </t>
  </si>
  <si>
    <t>https://matarstund.is/serfaedi?id=olafur-noi-hlidarberg-hamrahlid</t>
  </si>
  <si>
    <t>Arnar Emil Skúlason</t>
  </si>
  <si>
    <t>bráðaofnæmi</t>
  </si>
  <si>
    <t>https://matarstund.is/serfaedi?id=arnar-emil-skulason-horduvellir-hamar</t>
  </si>
  <si>
    <t>https://matarstund.is/serfaedi?id=elena-asa-steinarsdottir-horduvellir-hamar</t>
  </si>
  <si>
    <t>https://matarstund.is/serfaedi?id=kai-zawada-horduvellir-hamar</t>
  </si>
  <si>
    <t>https://matarstund.is/serfaedi?id=tanya-saori-v-avila-horduvellir-hamar</t>
  </si>
  <si>
    <t>https://matarstund.is/serfaedi?id=hroi-svoluson-nokkvason-horduvellir-hamar</t>
  </si>
  <si>
    <t>https://matarstund.is/serfaedi?id=saga-rofn-sindradottir-horduvellir-hamar</t>
  </si>
  <si>
    <t>https://matarstund.is/serfaedi?id=ellert-omar-gudmundsson-horduvellir-hraun</t>
  </si>
  <si>
    <t>https://matarstund.is/serfaedi?id=una-matthildur-steinarsdottir-horduvellir-hraun</t>
  </si>
  <si>
    <t>Birnir Máni Saengchueapho</t>
  </si>
  <si>
    <t>Bráðofnæmmi fyrir hráum eggjum</t>
  </si>
  <si>
    <t>https://matarstund.is/serfaedi?id=birnir-mani-saengchueapho-hraunvallaleikskoli-holt</t>
  </si>
  <si>
    <t>Svala Dís Kristinsdóttir</t>
  </si>
  <si>
    <t>https://matarstund.is/serfaedi?id=svala-dis-kristinsdottir-hraunvallaleikskoli-holl</t>
  </si>
  <si>
    <t>https://matarstund.is/serfaedi?id=asta-gudrun-atladottir-hraunvallaleikskoli-holl</t>
  </si>
  <si>
    <t>Baltazar E. Zhuravlov-Rodriguez</t>
  </si>
  <si>
    <t>Eggaldin</t>
  </si>
  <si>
    <t>https://matarstund.is/serfaedi?id=baltazar-e-zhuravlov-rodriguez-hraunvallaleikskoli-holt</t>
  </si>
  <si>
    <t>https://matarstund.is/serfaedi?id=holmar-kari-brynjarsson-hraunvallaleikskoli-hagi</t>
  </si>
  <si>
    <t>Gunnar Leó Pálsson</t>
  </si>
  <si>
    <t>https://matarstund.is/serfaedi?id=gunnar-leo-palsson-hraunvallaleikskoli-hagi</t>
  </si>
  <si>
    <t>mjólk(hefur fengið laktosalausa og jurtaskyr)</t>
  </si>
  <si>
    <t>https://matarstund.is/serfaedi?id=ragnar-logi-hlifarsson-hraunvallaleikskoli-holl</t>
  </si>
  <si>
    <t>https://matarstund.is/serfaedi?id=rosa-jona-magnusdottir-hraunvallaleikskoli</t>
  </si>
  <si>
    <t>Klodian Bylykbashi</t>
  </si>
  <si>
    <t>https://matarstund.is/serfaedi?id=klodian-bylykbashi-hraunvallaleikskoli-hagi</t>
  </si>
  <si>
    <t>Mohamed Albayyouk</t>
  </si>
  <si>
    <t>https://matarstund.is/serfaedi?id=mohamed-albayyouk-hraunvallaleikskoli-hagi</t>
  </si>
  <si>
    <t>Adli H. S. Albayyouk</t>
  </si>
  <si>
    <t>https://matarstund.is/serfaedi?id=adli-h-s-albayyouk-hraunvallaleikskoli-holl</t>
  </si>
  <si>
    <t xml:space="preserve"> Shirin Erla Naimy</t>
  </si>
  <si>
    <t>https://matarstund.is/serfaedi?id=shirin-erla-naimy-hraunvallaleikskoli-starfsmadur</t>
  </si>
  <si>
    <t>Sham I. M. Alzaq</t>
  </si>
  <si>
    <t>https://matarstund.is/serfaedi?id=sham-i-m-alzaq-hraunvallaleikskoli-holl</t>
  </si>
  <si>
    <t>https://matarstund.is/serfaedi?id=galyna-oliinyk-hraunvallaleikskoli</t>
  </si>
  <si>
    <t>https://matarstund.is/serfaedi?id=nina-stoyanova-atanasova-hraunvallaleikskoli</t>
  </si>
  <si>
    <t>https://matarstund.is/serfaedi?id=indianaa-lea-almarsdottir-hraunvallaleikskoli-holl</t>
  </si>
  <si>
    <t>https://matarstund.is/serfaedi?id=solrun-amari-gudmundsdottir-hraunvallaleikskoli-holt</t>
  </si>
  <si>
    <t>Abdulrahman Hanad Ige</t>
  </si>
  <si>
    <t>https://matarstund.is/serfaedi?id=abdulrahman-hanad-ige-hraunvallaleikskoli-holt</t>
  </si>
  <si>
    <t>https://matarstund.is/serfaedi?id=brynjar-theo-freysson-hraunvallaleikskoli-hagi</t>
  </si>
  <si>
    <t>Emil Oliversson</t>
  </si>
  <si>
    <t>ofnæmi fyrir eggjum í öllu formi.</t>
  </si>
  <si>
    <t>https://matarstund.is/serfaedi?id=emil-oliversson-skardshlidarleikskoli-laut</t>
  </si>
  <si>
    <t>Sunneva Rós</t>
  </si>
  <si>
    <t>Á að forðast egg en má fá þau í bökuðum formi ( yfir 170 gráður)</t>
  </si>
  <si>
    <t>https://matarstund.is/serfaedi?id=sunneva-ros-skardshlidarleikskoli-vantar-deild</t>
  </si>
  <si>
    <t>https://matarstund.is/serfaedi?id=teodor-jezior-skardshlidarleikskoli-holl</t>
  </si>
  <si>
    <t>https://matarstund.is/serfaedi?id=leon-jezior-skardshlidarleikskoli-hraun</t>
  </si>
  <si>
    <t>https://matarstund.is/serfaedi?id=hrafnhildur-osk-mariusdottir-skardshlidarleikskoli</t>
  </si>
  <si>
    <t>https://matarstund.is/serfaedi?id=marta-sonja-mariusdotti-skardshlidarleikskoli</t>
  </si>
  <si>
    <t>https://matarstund.is/serfaedi?id=fannar-orri-styrmisson-skardshlidarleikskoli-holl</t>
  </si>
  <si>
    <t>https://matarstund.is/serfaedi?id=hekla-marin-fannyardottir-skardshlidarleikskoli-holl</t>
  </si>
  <si>
    <t>https://matarstund.is/serfaedi?id=aria-heiddal-danielsdottir-skardshlidarleikskoli-hraun</t>
  </si>
  <si>
    <t>https://matarstund.is/serfaedi?id=cyprian-konrad-sztuba-skardshlidarleikskoli-lyng</t>
  </si>
  <si>
    <t>https://matarstund.is/serfaedi?id=liam-rokkvi-hakonarson-skardshlidarleikskoli-lyng</t>
  </si>
  <si>
    <t>Iman sheriff</t>
  </si>
  <si>
    <t>https://matarstund.is/serfaedi?id=iman-sheriff-skardshlidarleikskoli-laut</t>
  </si>
  <si>
    <t>https://matarstund.is/serfaedi?id=brynhildur-asgeirsdottir-skardshlidarleikskoli</t>
  </si>
  <si>
    <t>https://matarstund.is/serfaedi?id=pola-skardshlidarleikskoli-lyng</t>
  </si>
  <si>
    <t>Tarek Junior Naser</t>
  </si>
  <si>
    <t>https://matarstund.is/serfaedi?id=tarek-junior-naser-skardshlidarleikskoli-lyng</t>
  </si>
  <si>
    <t>Gracjan Alexander Sztupa</t>
  </si>
  <si>
    <t>https://matarstund.is/serfaedi?id=gracjan-alexander-sztupa-skardshlidarleikskoli-laut</t>
  </si>
  <si>
    <t xml:space="preserve">Mohammed Tariq </t>
  </si>
  <si>
    <t>https://matarstund.is/serfaedi?id=mohammed-tariq-skardshlidarleikskoli-lyng</t>
  </si>
  <si>
    <t>https://matarstund.is/serfaedi?id=martyna-skardshlidarleikskoli-holl</t>
  </si>
  <si>
    <t>Usaid</t>
  </si>
  <si>
    <t>https://matarstund.is/serfaedi?id=usaid-skardshlidarleikskoli-laut</t>
  </si>
  <si>
    <t>Eysteinn Ari</t>
  </si>
  <si>
    <t>ofnæmi fyrir egg</t>
  </si>
  <si>
    <t>https://matarstund.is/serfaedi?id=eysteinn-ari-smaralundur-thufa</t>
  </si>
  <si>
    <t>https://matarstund.is/serfaedi?id=eyram-smaralundur-brekka</t>
  </si>
  <si>
    <t>https://matarstund.is/serfaedi?id=elinam-smaralundur-lundur</t>
  </si>
  <si>
    <t>Masa</t>
  </si>
  <si>
    <t>https://matarstund.is/serfaedi?id=masa-smaralundur-brekka</t>
  </si>
  <si>
    <t>Kristínn</t>
  </si>
  <si>
    <t>https://matarstund.is/serfaedi?id=kristinn-smaralundur-thufa</t>
  </si>
  <si>
    <t>Emil Nói</t>
  </si>
  <si>
    <t>Jarðaber</t>
  </si>
  <si>
    <t>https://matarstund.is/serfaedi?id=emil-noi-smaralundur-thufa</t>
  </si>
  <si>
    <t>Ívar Atli Þorsteinsson</t>
  </si>
  <si>
    <t>https://matarstund.is/serfaedi?id=ivar-atli-thorsteinsson-stekkjaras-alfheimar</t>
  </si>
  <si>
    <t>Ugla Margrét Emilsdóttir</t>
  </si>
  <si>
    <t>https://matarstund.is/serfaedi?id=ugla-margret-emilsdottir-stekkjaras-gladheimar</t>
  </si>
  <si>
    <t>Freyja Rún Sigurðardóttir</t>
  </si>
  <si>
    <t>Stekkur</t>
  </si>
  <si>
    <t>Eggjaofnæmi</t>
  </si>
  <si>
    <t>https://matarstund.is/serfaedi?id=freyja-run-sigurdardottir-stekkjaras-stekkur</t>
  </si>
  <si>
    <t>Jóhann Aron Mögnuson</t>
  </si>
  <si>
    <t>Eggjaofnæmi: er með slæmt eggjaofnæmi og þolir ekki að koma í snertingu við neitt með eggjum í. Alvarlegri einkenni koma út ef innbyrðir mat með eggjum (eggjadufti osfrv) (bráðaofnæmi)</t>
  </si>
  <si>
    <t>https://matarstund.is/serfaedi?id=johann-aron-mognuson-stekkjaras-thufa</t>
  </si>
  <si>
    <t>Auður Jara Ásgeirsdóttir</t>
  </si>
  <si>
    <t>Ofnæmi fyrir eggjum, kasjúhnetum og jarðhnetum.</t>
  </si>
  <si>
    <t>Ofnæmi fyrir eggjum, kasjúhnetum og jarðhnetum.; kasjúhnetur</t>
  </si>
  <si>
    <t>https://matarstund.is/serfaedi?id=audur-jara-asgeirsdottir-stekkjaras-alfheimar</t>
  </si>
  <si>
    <t>https://matarstund.is/serfaedi?id=anna-thordis-stekkjaras-alheimar</t>
  </si>
  <si>
    <t>https://matarstund.is/serfaedi?id=sara-bjartey-birgisdottir-stekkjaras-thufa</t>
  </si>
  <si>
    <t>Úlfur Hlynsson</t>
  </si>
  <si>
    <t>https://matarstund.is/serfaedi?id=ulfur-hlynsson-stekkjaras-alfheimar</t>
  </si>
  <si>
    <t>Ástþór Breki er með ofnæmi fyrir hnetum( líka möndlur), egg, fisk, baunum ( allar baunir NEMA gular baunir), sesam og möndlur</t>
  </si>
  <si>
    <t>Ástþór Breki er með ofnæmi fyrir hnetum, egg, fisk, baunum ( allar baunir NEMA gular baunir), sesam og möndlur</t>
  </si>
  <si>
    <t>Ástþór Breki er með ofnæmi fyrir hnetum, egg, fisk, baunum ( allar baunir NEMA gular baunir), sesam og möndlur; möndlur</t>
  </si>
  <si>
    <t>https://matarstund.is/serfaedi?id=astthor-breki-hilmarsson-stekkjaras-gladheimar</t>
  </si>
  <si>
    <t>https://matarstund.is/serfaedi?id=kristrun-birna-birkisdottir-stekkjaras-alfheimar</t>
  </si>
  <si>
    <t>https://matarstund.is/serfaedi?id=sindri-bjorn-linnet-stekkjaras-fifa</t>
  </si>
  <si>
    <t>Atlas Máni</t>
  </si>
  <si>
    <t>https://matarstund.is/serfaedi?id=atlas-mani-stekkjaras</t>
  </si>
  <si>
    <t>https://matarstund.is/serfaedi?id=kristjan-jose-ferreira-stekkjaras-alfheimar</t>
  </si>
  <si>
    <t>https://matarstund.is/serfaedi?id=jokull-logi-ivarsson-stekkjaras-gladheimar</t>
  </si>
  <si>
    <t>Móeiður Yrsa</t>
  </si>
  <si>
    <t>https://matarstund.is/serfaedi?id=moeidur-yrsa-stekkjaras-fifa</t>
  </si>
  <si>
    <t>https://matarstund.is/serfaedi?id=hinrik-logi-kristofersson-stekkjaras-krummakopt</t>
  </si>
  <si>
    <t>Siham</t>
  </si>
  <si>
    <t>https://matarstund.is/serfaedi?id=siham-stekkjaras-vantar-deild</t>
  </si>
  <si>
    <t>Baldur Loki</t>
  </si>
  <si>
    <t>https://matarstund.is/serfaedi?id=baldur-loki-stekkjaras-vantar-deild</t>
  </si>
  <si>
    <t>https://matarstund.is/serfaedi?id=fjolnir-freyr-helgason-stekkjaras-vantar-deild</t>
  </si>
  <si>
    <t>https://matarstund.is/serfaedi?id=gauti-orrason-stekkjaras-vantar-deild</t>
  </si>
  <si>
    <t>https://matarstund.is/serfaedi?id=uerda-cena-stekkjaras-gladheimar</t>
  </si>
  <si>
    <t>https://matarstund.is/serfaedi?id=ivar-stekkjaras-vantar-deild</t>
  </si>
  <si>
    <t>https://matarstund.is/serfaedi?id=markas-rimasius-stekkjaras-fifa</t>
  </si>
  <si>
    <t>https://matarstund.is/serfaedi?id=domile-rimasiute-stekkjaras-krummakot</t>
  </si>
  <si>
    <t>https://matarstund.is/serfaedi?id=heena-stekkjaras-starfsmadur</t>
  </si>
  <si>
    <t>https://matarstund.is/serfaedi?id=selma-stekkjaras-starfsmadur</t>
  </si>
  <si>
    <t>https://matarstund.is/serfaedi?id=elma-karen-stekkjaras-thufa</t>
  </si>
  <si>
    <t>https://matarstund.is/serfaedi?id=vantar-nafn-stekkjaras-vantar-deild</t>
  </si>
  <si>
    <t>https://matarstund.is/serfaedi?id=vantar-nafn-stekkjaras-vantar-deild-1</t>
  </si>
  <si>
    <t>https://matarstund.is/serfaedi?id=moheidur-elka-tjarnaras-ljosheimar</t>
  </si>
  <si>
    <t>Brynjar Máni</t>
  </si>
  <si>
    <t>þ.e. hrá egg t.d. majonessósur - Má fá elduð egg</t>
  </si>
  <si>
    <t>https://matarstund.is/serfaedi?id=brynjar-mani-tjarnaras-kaerleiksheimar</t>
  </si>
  <si>
    <t>Gabríela Ósk</t>
  </si>
  <si>
    <t>https://matarstund.is/serfaedi?id=gabriela-osk-tjarnaras-stjornuheimar</t>
  </si>
  <si>
    <t>Kamilla Mjöll</t>
  </si>
  <si>
    <t>þolir mjólk í elduðum mat, borðar smjör, ost og laktósafríar mjólkurvörur í hófi en drekkur haframjólk</t>
  </si>
  <si>
    <t>https://matarstund.is/serfaedi?id=kamilla-mjoll-tjarnaras-gladheimar</t>
  </si>
  <si>
    <t>https://matarstund.is/serfaedi?id=gunita-tjarnaras-starfsmadur</t>
  </si>
  <si>
    <t>Júlían Týr</t>
  </si>
  <si>
    <t>Þolir mjólk í eldaðan mat en þarf laktósalaust jógurt og skyr ef það er í matinn</t>
  </si>
  <si>
    <t>https://matarstund.is/serfaedi?id=julian-tyr-tjarnaras-kaerleiksheimar</t>
  </si>
  <si>
    <t>Rúrik Þór</t>
  </si>
  <si>
    <t>þolir mjólk í elduðum mat en þarf laktósafríar mjólkurvörur</t>
  </si>
  <si>
    <t>https://matarstund.is/serfaedi?id=rurik-thor-tjarnaras-kaerleiksheimar</t>
  </si>
  <si>
    <t>https://matarstund.is/serfaedi?id=vikingur-geir-wium-danielsson-tjarnaras-ljosheimar</t>
  </si>
  <si>
    <t>Viktor Albert Vignisson</t>
  </si>
  <si>
    <t>https://matarstund.is/serfaedi?id=viktor-albert-vignisson-tjarnaras-ljosheimar</t>
  </si>
  <si>
    <t>Halimeh</t>
  </si>
  <si>
    <t>https://matarstund.is/serfaedi?id=halimeh-tjarnaras</t>
  </si>
  <si>
    <t>Shaheen</t>
  </si>
  <si>
    <t>https://matarstund.is/serfaedi?id=shaheen-tjarnaras-stjornuheimar</t>
  </si>
  <si>
    <t>https://matarstund.is/serfaedi?id=erna-rosa-tjarnaras</t>
  </si>
  <si>
    <t>https://matarstund.is/serfaedi?id=hanna-rosa-tjarnaras-starfsmadur</t>
  </si>
  <si>
    <t>https://matarstund.is/serfaedi?id=jesica-rojas-vesturkot</t>
  </si>
  <si>
    <t>Aron Kobrybski</t>
  </si>
  <si>
    <t>Ofnæmi fyrir Möndlur; möndlur</t>
  </si>
  <si>
    <t>https://matarstund.is/serfaedi?id=aron-kobrybski-vesturkot-blaakot</t>
  </si>
  <si>
    <t>https://matarstund.is/serfaedi?id=ebba-ragnheidur-alexandersdottir-vesturkot-blaakot</t>
  </si>
  <si>
    <t>https://matarstund.is/serfaedi?id=veronika-sjofn-theodorsdottir-vesturkot-blaakot</t>
  </si>
  <si>
    <t>Bráðaofnæmi fyrir hveiti, má ekki fá gluteinlausa hveitisterkju, durum hveiti, spelt, graham hveiti, kúskús/couscous, búlgur, hveitiprótein eða hveitibragðefni</t>
  </si>
  <si>
    <t>Hveiti</t>
  </si>
  <si>
    <t>Bráofnæmi fyrir hveiti, má ekki fá gluteinlausa sterkju, durum hveiti, spelt, graham hveiti, kúskús/couscous, búlgur, hveitiprótein eða hveitibragðefni</t>
  </si>
  <si>
    <t>Bygg</t>
  </si>
  <si>
    <t>https://matarstund.is/serfaedi?id=hrefna-kristin-bridde-vesturkot-graenakot</t>
  </si>
  <si>
    <t>https://matarstund.is/serfaedi?id=arnhildur-runarsdottir-vesturkot-graenakot</t>
  </si>
  <si>
    <t>Sítrusávextir</t>
  </si>
  <si>
    <t>https://matarstund.is/serfaedi?id=ingunn-asta-kartansdottir-vesturkot-blaakot</t>
  </si>
  <si>
    <t>https://matarstund.is/serfaedi?id=lidia-sztejter-vesturkot-blaakot</t>
  </si>
  <si>
    <t>Abdulmalik Mahmoud Alala</t>
  </si>
  <si>
    <t>https://matarstund.is/serfaedi?id=abdulmalik-mahmoud-alala-vesturkot-blaakot</t>
  </si>
  <si>
    <t>Abdrahamane Toure</t>
  </si>
  <si>
    <t>Rauði kjarni</t>
  </si>
  <si>
    <t>https://matarstund.is/serfaedi?id=abdrahamane-toure-vesturkot-raudi-kjarni</t>
  </si>
  <si>
    <t>https://matarstund.is/serfaedi?id=yana-vesturkot</t>
  </si>
  <si>
    <t>Hann má ekki fá neitt sem inniheldur jarðarber og með óþol fyrir mjólkurvörum.</t>
  </si>
  <si>
    <t>https://matarstund.is/serfaedi?id=elias-mani-petursson-vesturkot-blaakot</t>
  </si>
  <si>
    <t>https://matarstund.is/serfaedi?id=dasan-kalinic-vesturkot-vantar-deild</t>
  </si>
  <si>
    <t>https://matarstund.is/serfaedi?id=denton-ikem-darlington-tinoco-vesturkot-raudakot</t>
  </si>
  <si>
    <t>https://matarstund.is/serfaedi?id=saga-jonsdottir-vidivellir</t>
  </si>
  <si>
    <t>Bráða Eggja og mjólkurofnæmi (bráðaofnæmi)</t>
  </si>
  <si>
    <t>Bráða Eggja og mjólkurofnæmi</t>
  </si>
  <si>
    <t>https://matarstund.is/serfaedi?id=larus-blondal-vidivellir-vantar-deild</t>
  </si>
  <si>
    <t>https://matarstund.is/serfaedi?id=oliver-soren-vidivellir-ungadeild</t>
  </si>
  <si>
    <t xml:space="preserve">borðar fisk, egg </t>
  </si>
  <si>
    <t>Fer til læknis í ágúst</t>
  </si>
  <si>
    <t>https://matarstund.is/serfaedi?id=harlow-esjar-mallinson-vidivellir-kaninudeild</t>
  </si>
  <si>
    <t>Arman Ali Rezai</t>
  </si>
  <si>
    <t>https://matarstund.is/serfaedi?id=arman-ali-rezai-vidivellir-bangsadeild</t>
  </si>
  <si>
    <t>https://matarstund.is/serfaedi?id=rakel-halldors-vidivellir</t>
  </si>
  <si>
    <t>https://matarstund.is/serfaedi?id=huginn-freyr-fridriksson-vidivellir</t>
  </si>
  <si>
    <t>Ayhan Ali Rezai</t>
  </si>
  <si>
    <t>https://matarstund.is/serfaedi?id=ayhan-ali-rezai-vidivellir-kisudeild</t>
  </si>
  <si>
    <t>Raha Soleymani</t>
  </si>
  <si>
    <t>https://matarstund.is/serfaedi?id=raha-soleymani-vidivellir-ungadeild</t>
  </si>
  <si>
    <t>SKÓLALISTI</t>
  </si>
  <si>
    <t>Heiti skóla</t>
  </si>
  <si>
    <t>Tegund</t>
  </si>
  <si>
    <t>Heimilisfang</t>
  </si>
  <si>
    <t>Tengdur skóli</t>
  </si>
  <si>
    <t>Virkur</t>
  </si>
  <si>
    <t>Skólahlekkur</t>
  </si>
  <si>
    <t>Eldhúshlekkur</t>
  </si>
  <si>
    <t>Flokkunarkóði</t>
  </si>
  <si>
    <t>Breiðvang 42, 220 Hafnarfjörður</t>
  </si>
  <si>
    <t>https://matarstund.is/serfaedi-skolar?id=engidalsskoli-xaji0</t>
  </si>
  <si>
    <t>https://matarstund.is/eldhus?id=engidalsskoli-ohgi1j</t>
  </si>
  <si>
    <t>en-1</t>
  </si>
  <si>
    <t>Drekavellir 9, 221 Hafnarfjörður</t>
  </si>
  <si>
    <t>https://matarstund.is/serfaedi-skolar?id=hraunvallaskoli-y6dpb</t>
  </si>
  <si>
    <t>https://matarstund.is/eldhus?id=hraunvallaskoli-nyt7rp</t>
  </si>
  <si>
    <t>hr-1</t>
  </si>
  <si>
    <t>Akurholt 1, 220 Hafnarfjörður</t>
  </si>
  <si>
    <t>https://matarstund.is/serfaedi-skolar?id=hvaleyrarskoli-hsahx</t>
  </si>
  <si>
    <t>https://matarstund.is/eldhus?id=hvaleyrarskoli-wh6nny</t>
  </si>
  <si>
    <t>hv-1</t>
  </si>
  <si>
    <t>Sólvangsvegur 4, 220 Hafnarfjörður</t>
  </si>
  <si>
    <t>https://matarstund.is/serfaedi-skolar?id=laekjarskoli-thv3a</t>
  </si>
  <si>
    <t>https://matarstund.is/eldhus?id=laekjarskoli-fx4m8t</t>
  </si>
  <si>
    <t>la-1</t>
  </si>
  <si>
    <t>Öldutún 9, 220 Hafnarfjörður</t>
  </si>
  <si>
    <t>https://matarstund.is/serfaedi-skolar?id=oldutunsskoli-3zmf8</t>
  </si>
  <si>
    <t>https://matarstund.is/eldhus?id=oldutunsskoli-1qojah</t>
  </si>
  <si>
    <t>ol-1</t>
  </si>
  <si>
    <t>Hlíðarberg 2, 220 Hafnarfjörður</t>
  </si>
  <si>
    <t>https://matarstund.is/serfaedi-skolar?id=setbergsskoli-mdd4v</t>
  </si>
  <si>
    <t>https://matarstund.is/eldhus?id=setbergsskoli-9tq6v9</t>
  </si>
  <si>
    <t>se-1</t>
  </si>
  <si>
    <t>Hádegisskarð 1, 221 Hafnarfjörður</t>
  </si>
  <si>
    <t>https://matarstund.is/serfaedi-skolar?id=skardshlidarskoli-30t9n</t>
  </si>
  <si>
    <t>https://matarstund.is/eldhus?id=skardshlidarskoli-mh7f2v</t>
  </si>
  <si>
    <t>sk-1</t>
  </si>
  <si>
    <t>Hrauntunga 7, 220 Hafnarfjörður</t>
  </si>
  <si>
    <t>https://matarstund.is/serfaedi-skolar?id=vidistadaskoli-t3w5u</t>
  </si>
  <si>
    <t>https://matarstund.is/eldhus?id=vidistadaskoli-97xbar</t>
  </si>
  <si>
    <t>vi-1</t>
  </si>
  <si>
    <t>Breiðvangur 42, 220 Hafnarfjörður</t>
  </si>
  <si>
    <t>https://matarstund.is/serfaedi-skolar?id=alfaberg-zbikc</t>
  </si>
  <si>
    <t>en-2</t>
  </si>
  <si>
    <t>Haukahraun 2, 220 Hafnarfjörður</t>
  </si>
  <si>
    <t>https://matarstund.is/serfaedi-skolar?id=arnarberg-idkwn</t>
  </si>
  <si>
    <t>https://matarstund.is/eldhus?id=arnarberg-3cpdla</t>
  </si>
  <si>
    <t>ar-2</t>
  </si>
  <si>
    <t>Bjarkavellir 3, 221 Hafnarfjörður</t>
  </si>
  <si>
    <t>https://matarstund.is/serfaedi-skolar?id=bjarkalundur-nhj7x</t>
  </si>
  <si>
    <t>https://matarstund.is/eldhus?id=bjarkalundur-lsh2bh</t>
  </si>
  <si>
    <t>bj-2</t>
  </si>
  <si>
    <t>Hlíðarberg 1, 221 Hafnarfjörður</t>
  </si>
  <si>
    <t>https://matarstund.is/serfaedi-skolar?id=hlidarberg-vg0fn</t>
  </si>
  <si>
    <t>https://matarstund.is/eldhus?id=hlidarberg-jo1mz7</t>
  </si>
  <si>
    <t>hl-2</t>
  </si>
  <si>
    <t>Tjarnarbraut 30, 220 Hafnarfjörður</t>
  </si>
  <si>
    <t>https://matarstund.is/serfaedi-skolar?id=horduvellir-9xuy4</t>
  </si>
  <si>
    <t>https://matarstund.is/eldhus?id=horduvellir-e5v0vo</t>
  </si>
  <si>
    <t>ho-2</t>
  </si>
  <si>
    <t>https://matarstund.is/serfaedi-skolar?id=leikskolinn-vid-hraunvallaskola-1iblj</t>
  </si>
  <si>
    <t>hr-2</t>
  </si>
  <si>
    <t>https://matarstund.is/serfaedi-skolar?id=leikskolinn-vid-skardshlidarskola-h75lx</t>
  </si>
  <si>
    <t>sk-2</t>
  </si>
  <si>
    <t>Smárabarð 1, 220 Hafnarfjörður</t>
  </si>
  <si>
    <t>https://matarstund.is/serfaedi-skolar?id=smaralundur-o6qji</t>
  </si>
  <si>
    <t>https://matarstund.is/eldhus?id=smaralundur-dfggfh</t>
  </si>
  <si>
    <t>sm-2</t>
  </si>
  <si>
    <t>Ásbraut 4, 221 Hafnarfjörður</t>
  </si>
  <si>
    <t>https://matarstund.is/serfaedi-skolar?id=stekkjaras-ujv6o</t>
  </si>
  <si>
    <t>https://matarstund.is/eldhus?id=stekkjaras-u124e3</t>
  </si>
  <si>
    <t>st-2</t>
  </si>
  <si>
    <t>Kríuás 2, 221 Hafnarfjörður</t>
  </si>
  <si>
    <t>https://matarstund.is/serfaedi-skolar?id=tjarnaras-h9sdb</t>
  </si>
  <si>
    <t>https://matarstund.is/eldhus?id=tjarnaras-gckvbh</t>
  </si>
  <si>
    <t>tj-2</t>
  </si>
  <si>
    <t>Miklaholt 1, 220 Hafnarfjörður</t>
  </si>
  <si>
    <t>https://matarstund.is/serfaedi-skolar?id=vesturkot-dw2pc</t>
  </si>
  <si>
    <t>https://matarstund.is/eldhus?id=vesturkot-o3oond</t>
  </si>
  <si>
    <t>ve-2</t>
  </si>
  <si>
    <t>Miðvangur 39, 220 Hafnarfjörður</t>
  </si>
  <si>
    <t>https://matarstund.is/serfaedi-skolar?id=vidivellir-n9t84</t>
  </si>
  <si>
    <t>https://matarstund.is/eldhus?id=vidivellir-57zopl</t>
  </si>
  <si>
    <t>vv-2</t>
  </si>
  <si>
    <t>Frístundaheimili</t>
  </si>
  <si>
    <t>https://matarstund.is/serfaedi-skolar?id=alfakot-azytj</t>
  </si>
  <si>
    <t>https://matarstund.is/serfaedi-skolar?id=hraunsel-xepq8</t>
  </si>
  <si>
    <t>https://matarstund.is/serfaedi-skolar?id=holtasel-5jsg6</t>
  </si>
  <si>
    <t>https://matarstund.is/serfaedi-skolar?id=laekjarsel-5kxvf</t>
  </si>
  <si>
    <t>https://matarstund.is/serfaedi-skolar?id=selid-1t2ta</t>
  </si>
  <si>
    <t>Hlíðarberg 2, 221 Hafnarfjörður</t>
  </si>
  <si>
    <t>https://matarstund.is/serfaedi-skolar?id=krakkaberg-la753</t>
  </si>
  <si>
    <t>https://matarstund.is/serfaedi-skolar?id=skardssel-lc58d</t>
  </si>
  <si>
    <t>https://matarstund.is/serfaedi-skolar?id=hraunkot-rc11e</t>
  </si>
  <si>
    <t>Deildir (aðskildar með kommu)</t>
  </si>
  <si>
    <t>Sérdeild</t>
  </si>
  <si>
    <t>Höfði</t>
  </si>
  <si>
    <t>Krummakopt</t>
  </si>
  <si>
    <t>Sólgarður</t>
  </si>
  <si>
    <t>SKÓLATÍMABIL – HVENÆR SKÓLAR ERU OPNIR</t>
  </si>
  <si>
    <t>Skólategund</t>
  </si>
  <si>
    <t>Opið frá</t>
  </si>
  <si>
    <t>Opið til</t>
  </si>
  <si>
    <t>Skilaboð á vef</t>
  </si>
  <si>
    <t>Leikskólar</t>
  </si>
  <si>
    <t>Leikskólar opnir — þar til sumarfrí byrjar</t>
  </si>
  <si>
    <t>Grunnskólar</t>
  </si>
  <si>
    <t>Grunnskólar opnir — þar til sumarfrí byrjar</t>
  </si>
  <si>
    <t>Leikskólar eru í sumarfríi 🌞</t>
  </si>
  <si>
    <t>Sumarfrí leikskóla 2026</t>
  </si>
  <si>
    <t>Grunnskólar eru í sumarfríi 🌞</t>
  </si>
  <si>
    <t>Sumarfrí grunnskóla 2026</t>
  </si>
  <si>
    <t>Leikskólar opnir aftur</t>
  </si>
  <si>
    <t>Grunnskólar opnir aftur</t>
  </si>
  <si>
    <t>Skólar eru í jólafríi 🎄</t>
  </si>
  <si>
    <t>Jólafrí 2025</t>
  </si>
  <si>
    <t>Skólar eru í páskafríi 🐣</t>
  </si>
  <si>
    <t>Páskafríi 2026</t>
  </si>
  <si>
    <t>Skráningarnúmer</t>
  </si>
  <si>
    <t>Tegund viðburðar</t>
  </si>
  <si>
    <t>Annað – nánar tiltekið</t>
  </si>
  <si>
    <t>Skráð af (nafn/netfang)</t>
  </si>
  <si>
    <t>Skráningartími</t>
  </si>
  <si>
    <t>Staða</t>
  </si>
  <si>
    <t>Línur (JSON)</t>
  </si>
  <si>
    <t>vidistadaskoli-20260817-skipulagsdagur</t>
  </si>
  <si>
    <t>Skipulagsdagur</t>
  </si>
  <si>
    <t>Starfsdagur</t>
  </si>
  <si>
    <t>rekstrarstjori@matarstund.is</t>
  </si>
  <si>
    <t>Staðfest</t>
  </si>
  <si>
    <t>[{"hopur": "Starfsmaður", "manneskja": "Starfsfólk", "maltid": "Hádegismatur", "rettur": "Kjötréttur dagsins", "fjoldi": "69", "brottfarartimi": "", "blandad": "", "ath": ""}, {"hopur": "Starfsmaður", "manneskja": "Starfsfólk", "maltid": "Hádegismatur", "rettur": "Grænmetisréttur dagsins", "fjoldi": "1", "brottfarartimi": "", "blandad": "", "ath": ""}]</t>
  </si>
  <si>
    <t>engidalsskoli-20260817-skipulagsdagur</t>
  </si>
  <si>
    <t>[{"hopur": "Starfsmaður", "manneskja": "Starfsfólk", "maltid": "Hádegismatur", "rettur": "Kjötréttur dagsins", "fjoldi": "39", "brottfarartimi": "", "blandad": "", "ath": ""}, {"hopur": "Starfsmaður", "manneskja": "Starfsfólk", "maltid": "Hádegismatur", "rettur": "Grænmetisréttur dagsins", "fjoldi": "1", "brottfarartimi": "", "blandad": "", "ath": ""}]</t>
  </si>
  <si>
    <t>hraunvallaskoli-20260817-skipulagsdagur</t>
  </si>
  <si>
    <t>Mánudagurinn 17. ágúst ætlar skólinn að bjóða upp á morgunmat fyrir allt starfsfólk skólans sem er rétt rúmlega 100.manns._x000D_
_x000D_
 Þannig er að morgunmaturinn fer fram í matsal skólans – og verður hann kl. 09:30. Skal láta þig vita þegar ég verð komin með þetta á hreint 😉_x000D_
_x000D_
 _x000D_
_x000D_
Hérna eru smá óskir frá okkur en allt umfram það er bara geggjað 😊_x000D_
_x000D_
 _x000D_
_x000D_
Egg (mjög vinsælt)_x000D_
_x000D_
Ostur_x000D_
_x000D_
Kjötálegg (skinka, spæjó td.)_x000D_
_x000D_
Smjör_x000D_
_x000D_
Papríka_x000D_
_x000D_
Tómatar_x000D_
_x000D_
Gúrka_x000D_
_x000D_
Kæfa_x000D_
_x000D_
Hrökkbrauð_x000D_
_x000D_
 _x000D_
_x000D_
Svo er voða gott að fá niðurskorna ávexti líka 😊 En við sjáum um brauðið sjálf 😉</t>
  </si>
  <si>
    <t>gudmunda@hraunvallaskoli.is</t>
  </si>
  <si>
    <t>2026-08-11T15:52:03.4413267Z</t>
  </si>
  <si>
    <t>[{"hopur":"Starfsmaður","manneskja":"Starfsfólk","maltid":"Morgunhressing","rettur":"Bakkelsi (fundir/afmæli)","fjoldi":"100","brottfarartimi":"","blandad":"","ath":""},{"hopur":"Starfsmaður","manneskja":"Starfsfólk","maltid":"Hádegismatur","rettur":"Fellur niður","fjoldi":"","brottfarartimi":"","blandad":"","ath":""},{"hopur":"Starfsmaður","manneskja":"Starfsfólk","maltid":"Síðdegishressing","rettur":"Fellur niður","fjoldi":"","brottfarartimi":"","blandad":"","ath":""}]</t>
  </si>
  <si>
    <t>hvaleyrarskoli-20260817-skipulagsdagur</t>
  </si>
  <si>
    <t>Undirbúningsdagur U</t>
  </si>
  <si>
    <t>laekjarskoli-20260817-skipulagsdagur</t>
  </si>
  <si>
    <t>setbergsskoli-20260817-skipulagsdagur</t>
  </si>
  <si>
    <t>skardshlidarskoli-20260817-skipulagsdagur</t>
  </si>
  <si>
    <t>Bjóðum starfsfólki í mat þennan dag og þurfum því stærri skammt en vanalega</t>
  </si>
  <si>
    <t>2026-08-17T07:54:46.2779508Z</t>
  </si>
  <si>
    <t>[{"hopur":"Starfsmaður","manneskja":"Starfsfólk","maltid":"Morgunhressing","rettur":"Fellur niður","fjoldi":"","brottfarartimi":"","blandad":"","ath":""},{"hopur":"Starfsmaður","manneskja":"Starfsfólk","maltid":"Hádegismatur","rettur":"Kjötréttur (Í-Mat): Tikka masala, hrísgrjón, naan brauð, mangó jógúrtsósa","fjoldi":"70","brottfarartimi":"","blandad":"","ath":""},{"hopur":"Starfsmaður","manneskja":"Starfsfólk","maltid":"Hádegismatur","rettur":"Grænmetisréttur (Í-Mat): Vegan tikka masala, hrísgrjón, naan brauð","fjoldi":"5","brottfarartimi":"","blandad":"","ath":""},{"hopur":"Starfsmaður","manneskja":"Starfsfólk","maltid":"Síðdegishressing","rettur":"Fellur niður","fjoldi":"","brottfarartimi":"","blandad":"","ath":""}]</t>
  </si>
  <si>
    <t>oldutunsskoli-20260817-skipulagsdagur</t>
  </si>
  <si>
    <t>vidistadaskoli-20260818-skipulagsdagur</t>
  </si>
  <si>
    <t>engidalsskoli-20260818-skipulagsdagur</t>
  </si>
  <si>
    <t>hraunvallaskoli-20260818-skipulagsdagur</t>
  </si>
  <si>
    <t>hvaleyrarskoli-20260818-skipulagsdagur</t>
  </si>
  <si>
    <t>laekjarskoli-20260818-skipulagsdagur</t>
  </si>
  <si>
    <t>setbergsskoli-20260818-skipulagsdagur</t>
  </si>
  <si>
    <t>skardshlidarskoli-20260818-skipulagsdagur</t>
  </si>
  <si>
    <t>[{"hopur": "Starfsmaður", "manneskja": "Starfsfólk", "maltid": "Hádegismatur", "rettur": "Kjötréttur dagsins", "fjoldi": "42", "brottfarartimi": "", "blandad": "", "ath": ""}, {"hopur": "Starfsmaður", "manneskja": "Starfsfólk", "maltid": "Hádegismatur", "rettur": "Grænmetisréttur dagsins", "fjoldi": "1", "brottfarartimi": "", "blandad": "", "ath": ""}]</t>
  </si>
  <si>
    <t>oldutunsskoli-20260818-skipulagsdagur</t>
  </si>
  <si>
    <t>vidistadaskoli-20260819-skipulagsdagur</t>
  </si>
  <si>
    <t>engidalsskoli-20260819-skipulagsdagur</t>
  </si>
  <si>
    <t>hraunvallaskoli-20260819-skipulagsdagur</t>
  </si>
  <si>
    <t>hvaleyrarskoli-20260819-skipulagsdagur</t>
  </si>
  <si>
    <t>laekjarskoli-20260819-skipulagsdagur</t>
  </si>
  <si>
    <t>setbergsskoli-20260819-skipulagsdagur</t>
  </si>
  <si>
    <t>skardshlidarskoli-20260819-skipulagsdagur</t>
  </si>
  <si>
    <t>oldutunsskoli-20260819-skipulagsdagur</t>
  </si>
  <si>
    <t>vidistadaskoli-20260820-skipulagsdagur</t>
  </si>
  <si>
    <t>engidalsskoli-20260820-skipulagsdagur</t>
  </si>
  <si>
    <t>hraunvallaskoli-20260820-skipulagsdagur</t>
  </si>
  <si>
    <t>hvaleyrarskoli-20260820-skipulagsdagur</t>
  </si>
  <si>
    <t>laekjarskoli-20260820-skipulagsdagur</t>
  </si>
  <si>
    <t>setbergsskoli-20260820-skipulagsdagur</t>
  </si>
  <si>
    <t>skardshlidarskoli-20260820-skipulagsdagur</t>
  </si>
  <si>
    <t>oldutunsskoli-20260820-skipulagsdagur</t>
  </si>
  <si>
    <t>vidistadaskoli-20260821-skipulagsdagur</t>
  </si>
  <si>
    <t>engidalsskoli-20260821-skipulagsdagur</t>
  </si>
  <si>
    <t>hraunvallaskoli-20260821-skipulagsdagur</t>
  </si>
  <si>
    <t>hvaleyrarskoli-20260821-skipulagsdagur</t>
  </si>
  <si>
    <t>laekjarskoli-20260821-skipulagsdagur</t>
  </si>
  <si>
    <t>setbergsskoli-20260821-skipulagsdagur</t>
  </si>
  <si>
    <t>skardshlidarskoli-20260821-skipulagsdagur</t>
  </si>
  <si>
    <t>oldutunsskoli-20260821-skipulagsdagur</t>
  </si>
  <si>
    <t>vidistadaskoli-20260824-skipulagsdagur</t>
  </si>
  <si>
    <t>engidalsskoli-20260824-skipulagsdagur</t>
  </si>
  <si>
    <t>hraunvallaskoli-20260824-skipulagsdagur</t>
  </si>
  <si>
    <t>hvaleyrarskoli-20260824-skipulagsdagur</t>
  </si>
  <si>
    <t>laekjarskoli-20260824-skipulagsdagur</t>
  </si>
  <si>
    <t>setbergsskoli-20260824-skipulagsdagur</t>
  </si>
  <si>
    <t>skardshlidarskoli-20260824-skipulagsdagur</t>
  </si>
  <si>
    <t>oldutunsskoli-20260824-skipulagsdagur</t>
  </si>
  <si>
    <t>vidistadaskoli-20260825-skerturdagur</t>
  </si>
  <si>
    <t>Skertur dagur</t>
  </si>
  <si>
    <t>Skólasetning grunnskóla</t>
  </si>
  <si>
    <t>[{"hopur": "Allur skólinn", "manneskja": "Nemendur", "maltid": "", "rettur": "Venjulegt", "fjoldi": "", "brottfarartimi": "", "blandad": "", "ath": "Skólasetning grunnskóla"}]</t>
  </si>
  <si>
    <t>engidalsskoli-20260825-skerturdagur</t>
  </si>
  <si>
    <t>Skólasetning/foreldra samráð-markmið</t>
  </si>
  <si>
    <t>[{"hopur": "Allur skólinn", "manneskja": "Nemendur", "maltid": "", "rettur": "Venjulegt", "fjoldi": "", "brottfarartimi": "", "blandad": "", "ath": "Skólasetning/foreldra samráð-markmið"}]</t>
  </si>
  <si>
    <t>hraunvallaskoli-20260825-skerturdagur</t>
  </si>
  <si>
    <t>hvaleyrarskoli-20260825-skerturdagur</t>
  </si>
  <si>
    <t>laekjarskoli-20260825-skerturdagur</t>
  </si>
  <si>
    <t>setbergsskoli-20260825-skerturdagur</t>
  </si>
  <si>
    <t>skardshlidarskoli-20260825-skerturdagur</t>
  </si>
  <si>
    <t>oldutunsskoli-20260825-skerturdagur</t>
  </si>
  <si>
    <t>Skólasetning</t>
  </si>
  <si>
    <t>[{"hopur": "Allur skólinn", "manneskja": "Nemendur", "maltid": "", "rettur": "Venjulegt", "fjoldi": "", "brottfarartimi": "", "blandad": "", "ath": "Skólasetning"}]</t>
  </si>
  <si>
    <t>b3b1d3eb-59a2-4b10-8895-e05fb202f0ff</t>
  </si>
  <si>
    <t>Katrín Hildur Jónasdóttir - katrinhildur@hafnarfjordur.is</t>
  </si>
  <si>
    <t>2026-08-11T15:20:21.9467548Z</t>
  </si>
  <si>
    <t>[{"hopur":"Starfsmaður","manneskja":"Starfsfólk","maltid":"Morgunhressing","rettur":"Fellur niður","fjoldi":"","brottfarartimi":"","blandad":"","ath":""},{"hopur":"Starfsmaður","manneskja":"Starfsfólk","maltid":"Hádegismatur","rettur":"Kjötréttur dagsins","fjoldi":"21","brottfarartimi":"","blandad":"","ath":""},{"hopur":"Starfsmaður","manneskja":"Starfsfólk","maltid":"Hádegismatur","rettur":"Grænmetisréttur dagsins","fjoldi":"1","brottfarartimi":"","blandad":"","ath":""},{"hopur":"Starfsmaður","manneskja":"Starfsfólk","maltid":"Síðdegishressing","rettur":"Fellur niður","fjoldi":"","brottfarartimi":"","blandad":"","ath":""}]</t>
  </si>
  <si>
    <t>engidalsskoli-20260911-skipulagsdagur</t>
  </si>
  <si>
    <t>mat fyrir starfsfólk, bara nemendur í frístund fá upplýsingar hjá þeim varðandi fjölda</t>
  </si>
  <si>
    <t>ingae@engidalsskoli.is</t>
  </si>
  <si>
    <t>2026-09-04T19:35:59.5640057Z</t>
  </si>
  <si>
    <t>[{"hopur":"Starfsmaður","manneskja":"Starfsfólk","maltid":"Morgunhressing","rettur":"Fellur niður","fjoldi":"","brottfarartimi":"","blandad":"","ath":""},{"hopur":"Starfsmaður","manneskja":"Starfsfólk","maltid":"Hádegismatur","rettur":"Kjötréttur (Í-Mat): BBQ kjúklingur með sætum kartöflum, ofnbökuðu grænmeti og piparsósu","fjoldi":"20","brottfarartimi":"","blandad":"","ath":""},{"hopur":"Starfsmaður","manneskja":"Starfsfólk","maltid":"Hádegismatur","rettur":"Kjötréttur (Í-Mat): BBQ kjúklingur með sætum kartöflum, ofnbökuðu grænmeti og piparsósu","fjoldi":"2","brottfarartimi":"","blandad":"","ath":""},{"hopur":"Starfsmaður","manneskja":"Starfsfólk","maltid":"Síðdegishressing","rettur":"Fellur niður","fjoldi":"","brottfarartimi":"","blandad":"","ath":""}]</t>
  </si>
  <si>
    <t>hraunvallaskoli-20260911-skipulagsdagur</t>
  </si>
  <si>
    <t>Starfsdagur Læsisráðstefna HA</t>
  </si>
  <si>
    <t>2026-09-10T11:13:57.3549030Z</t>
  </si>
  <si>
    <t>[{"hopur":"Starfsmaður","manneskja":"Starfsfólk","maltid":"Morgunhressing","rettur":"Fellur niður","fjoldi":"","brottfarartimi":"","blandad":"","ath":""},{"hopur":"Starfsmaður","manneskja":"Starfsfólk","maltid":"Hádegismatur","rettur":"Kjötréttur (Í-Mat): BBQ kjúklingur með sætum kartöflum, ofnbökuðu grænmeti og piparsósu","fjoldi":"50","brottfarartimi":"","blandad":"","ath":""},{"hopur":"Starfsmaður","manneskja":"Starfsfólk","maltid":"Hádegismatur","rettur":"Grænmetisréttur (Í-Mat): Teriaky borgari í súrdeigshamborgarabrauði með ananas, tómat, iceberg og chili mayo, sætkartöflufranskar og chili mayo (V)","fjoldi":"5","brottfarartimi":"","blandad":"","ath":""},{"hopur":"Starfsmaður","manneskja":"Starfsfólk","maltid":"Síðdegishressing","rettur":"Fellur niður","fjoldi":"","brottfarartimi":"","blandad":"","ath":""}]</t>
  </si>
  <si>
    <t>09609f34-b9b5-4e9b-946f-388e7c187dd3</t>
  </si>
  <si>
    <t>harpako@hafnarfjordur.is</t>
  </si>
  <si>
    <t>2026-09-08T15:10:22.3150913Z</t>
  </si>
  <si>
    <t>Hafnað</t>
  </si>
  <si>
    <t>[{"hopur":"Starfsmaður","manneskja":"Starfsfólk","maltid":"Morgunhressing","rettur":"Fellur niður","fjoldi":"","brottfarartimi":"","blandad":"","ath":""},{"hopur":"Starfsmaður","manneskja":"Starfsfólk","maltid":"Hádegismatur","rettur":"Kjötréttur dagsins","fjoldi":"45","brottfarartimi":"","blandad":"","ath":""},{"hopur":"Starfsmaður","manneskja":"Starfsfólk","maltid":"Síðdegishressing","rettur":"Fellur niður","fjoldi":"","brottfarartimi":"","blandad":"","ath":""}]</t>
  </si>
  <si>
    <t>engidalsskoli-20260918-skerturdagur</t>
  </si>
  <si>
    <t>Pulsur, pulsubrauð og allt á þær fyrir starfsfólk og nemendur til að grilla, Kjúklinga eða grænmetispulsur fyrir þá sem eru á sérfæði. 190 börn og starfsfólk ca 40</t>
  </si>
  <si>
    <t>2026-09-10T11:14:02.5607247Z</t>
  </si>
  <si>
    <t>[{"hopur":"Allur skólinn","manneskja":"Nemendur","maltid":"Morgunhressing","rettur":"Venjulegt","fjoldi":"230","brottfarartimi":"","blandad":"","ath":""},{"hopur":"Allur skólinn","manneskja":"Nemendur","maltid":"Hádegismatur","rettur":"Venjulegt","fjoldi":"230","brottfarartimi":"","blandad":"","ath":""},{"hopur":"Allur skólinn","manneskja":"Nemendur","maltid":"Síðdegishressing","rettur":"Venjulegt","fjoldi":"230","brottfarartimi":"","blandad":"","ath":""}]</t>
  </si>
  <si>
    <t>hraunvallaskoli-20260918-skerturdagur</t>
  </si>
  <si>
    <t>2026-09-18</t>
  </si>
  <si>
    <t>Skertur dagur skóladegi hjá 1.-7.bekk lýkur um kl. 11:20 þannig að hádegismatur færist til kl. 11:15.  En unglingadeildinni  kemur í mat kl. 12.15</t>
  </si>
  <si>
    <t>gudmunda@hraunvallskoli.is</t>
  </si>
  <si>
    <t>2026-09-11T11:37:11.317Z</t>
  </si>
  <si>
    <t>[{"hopur":"Allur skólinn","manneskja":"Nemendur","maltid":"Morgunhressing","rettur":"Venjulegt","fjoldi":"546","brottfarartimi":"","blandad":"","ath":""},{"hopur":"Allur skólinn","manneskja":"Nemendur","maltid":"Hádegismatur","rettur":"Venjulegt","fjoldi":"546","brottfarartimi":"","blandad":"","ath":""},{"hopur":"Allur skólinn","manneskja":"Nemendur","maltid":"Síðdegishressing","rettur":"Fellur niður","fjoldi":"546","brottfarartimi":"","blandad":"","ath":""}]</t>
  </si>
  <si>
    <t>hvaleyrarskoli-20260918-skerturdagur</t>
  </si>
  <si>
    <t>UTÍS</t>
  </si>
  <si>
    <t>[{"hopur": "Allur skólinn", "manneskja": "Nemendur", "maltid": "", "rettur": "Venjulegt", "fjoldi": "", "brottfarartimi": "", "blandad": "", "ath": "UTÍS"}]</t>
  </si>
  <si>
    <t>laekjarskoli-20260918-skerturdagur</t>
  </si>
  <si>
    <t>Opinn dagur í Lækjarskóla</t>
  </si>
  <si>
    <t>[{"hopur": "Allur skólinn", "manneskja": "Nemendur", "maltid": "", "rettur": "Venjulegt", "fjoldi": "", "brottfarartimi": "", "blandad": "", "ath": "Opinn dagur í Lækjarskóla"}]</t>
  </si>
  <si>
    <t>hvaleyrarskoli-20261001-skerturdagur</t>
  </si>
  <si>
    <t>2026-10-01</t>
  </si>
  <si>
    <t>Menntakvika</t>
  </si>
  <si>
    <t>[{"hopur": "Allur skólinn", "manneskja": "Nemendur", "maltid": "", "rettur": "Venjulegt", "fjoldi": "", "brottfarartimi": "", "blandad": "", "ath": "Menntakvika"}]</t>
  </si>
  <si>
    <t>laekjarskoli-20261005-skerturdagur</t>
  </si>
  <si>
    <t>2026-10-05</t>
  </si>
  <si>
    <t>Samtalsdagur</t>
  </si>
  <si>
    <t>[{"hopur": "Allur skólinn", "manneskja": "Nemendur", "maltid": "", "rettur": "Venjulegt", "fjoldi": "", "brottfarartimi": "", "blandad": "", "ath": "Samtalsdagur"}]</t>
  </si>
  <si>
    <t>vidistadaskoli-20261007-skerturdagur</t>
  </si>
  <si>
    <t>2026-10-07</t>
  </si>
  <si>
    <t>Foreldrarsamráðsdagur</t>
  </si>
  <si>
    <t>[{"hopur": "Allur skólinn", "manneskja": "Nemendur", "maltid": "", "rettur": "Venjulegt", "fjoldi": "", "brottfarartimi": "", "blandad": "", "ath": "Foreldrarsamráðsdagur"}]</t>
  </si>
  <si>
    <t>skardshlidarskoli-20261007-skerturdagur</t>
  </si>
  <si>
    <t>hraunvallaskoli-20261008-skerturdagur</t>
  </si>
  <si>
    <t>Samtalsdagur, engir nemendur í skólanum. En allt starfsfólk verður í vinnu.</t>
  </si>
  <si>
    <t>2026-09-04T19:36:31.8125575Z</t>
  </si>
  <si>
    <t>[{"hopur":"Starfsmaður","manneskja":"Starfsfólk","maltid":"Morgunhressing","rettur":"Fellur niður","fjoldi":"","brottfarartimi":"","blandad":"","ath":""},{"hopur":"Starfsmaður","manneskja":"Starfsfólk","maltid":"Hádegismatur","rettur":"Venjulegt","fjoldi":"1","brottfarartimi":"","blandad":"","ath":""},{"hopur":"Starfsmaður","manneskja":"Starfsfólk","maltid":"Síðdegishressing","rettur":"Fellur niður","fjoldi":"","brottfarartimi":"","blandad":"","ath":""}]</t>
  </si>
  <si>
    <t>setbergsskoli-20261012-skipulagsdagur</t>
  </si>
  <si>
    <t>2026-10-12</t>
  </si>
  <si>
    <t>[{"hopur": "Starfsmaður", "manneskja": "Starfsfólk", "maltid": "", "rettur": "Venjulegt", "fjoldi": "", "brottfarartimi": "", "blandad": "", "ath": "Skipulagsdagur"}]</t>
  </si>
  <si>
    <t>hvaleyrarskoli-20261013-skerturdagur</t>
  </si>
  <si>
    <t>2026-10-13</t>
  </si>
  <si>
    <t>Námsviðtöl</t>
  </si>
  <si>
    <t>[{"hopur": "Allur skólinn", "manneskja": "Nemendur", "maltid": "", "rettur": "Venjulegt", "fjoldi": "", "brottfarartimi": "", "blandad": "", "ath": "Námsviðtöl"}]</t>
  </si>
  <si>
    <t>setbergsskoli-20261013-skerturdagur</t>
  </si>
  <si>
    <t>oldutunsskoli-20261013-skerturdagur</t>
  </si>
  <si>
    <t>vidistadaskoli-20261023-skerturdagur</t>
  </si>
  <si>
    <t>2026-10-23</t>
  </si>
  <si>
    <t>Skertur skóladagur</t>
  </si>
  <si>
    <t>[{"hopur": "Allur skólinn", "manneskja": "Nemendur", "maltid": "", "rettur": "Venjulegt", "fjoldi": "", "brottfarartimi": "", "blandad": "", "ath": "Skertur skóladagur"}]</t>
  </si>
  <si>
    <t>hvaleyrarskoli-20261023-skipulagsdagur</t>
  </si>
  <si>
    <t>laekjarskoli-20261023-skipulagsdagur</t>
  </si>
  <si>
    <t>engidalsskoli-20261103-skerturdagur</t>
  </si>
  <si>
    <t>2026-11-03</t>
  </si>
  <si>
    <t>Foreldrasamráð/nemendastýrt</t>
  </si>
  <si>
    <t>[{"hopur": "Allur skólinn", "manneskja": "Nemendur", "maltid": "", "rettur": "Venjulegt", "fjoldi": "", "brottfarartimi": "", "blandad": "", "ath": "Foreldrasamráð/nemendastýrt"}]</t>
  </si>
  <si>
    <t>vidistadaskoli-20261106-skerturdagur</t>
  </si>
  <si>
    <t>2026-11-06</t>
  </si>
  <si>
    <t>Vinavika Skertur skóladagur</t>
  </si>
  <si>
    <t>[{"hopur": "Allur skólinn", "manneskja": "Nemendur", "maltid": "", "rettur": "Venjulegt", "fjoldi": "", "brottfarartimi": "", "blandad": "", "ath": "Vinavika Skertur skóladagur"}]</t>
  </si>
  <si>
    <t>hraunvallaskoli-20261106-skerturdagur</t>
  </si>
  <si>
    <t>Vinavika Skertur dagur í 1.-7. bekk skóla lýkur kl. 11.20 þannig að matartími fæirst til.</t>
  </si>
  <si>
    <t>2026-09-04T19:36:43.8087978Z</t>
  </si>
  <si>
    <t>[{"hopur":"Starfsmaður","manneskja":"Starfsfólk","maltid":"Síðdegishressing","rettur":"Venjulegt","fjoldi":"40","brottfarartimi":"","blandad":"","ath":""}]</t>
  </si>
  <si>
    <t>oldutunsskoli-20261106-skerturdagur</t>
  </si>
  <si>
    <t>Vinavika</t>
  </si>
  <si>
    <t>[{"hopur": "Allur skólinn", "manneskja": "Nemendur", "maltid": "", "rettur": "Venjulegt", "fjoldi": "", "brottfarartimi": "", "blandad": "", "ath": "Vinavika"}]</t>
  </si>
  <si>
    <t>skardshlidarskoli-20261113-skerturdagur</t>
  </si>
  <si>
    <t>2026-11-13</t>
  </si>
  <si>
    <t>vidistadaskoli-20261118-skipulagsdagur</t>
  </si>
  <si>
    <t>2026-11-18</t>
  </si>
  <si>
    <t>Sam. Starfsd. Skólaskr.</t>
  </si>
  <si>
    <t>[{"hopur": "Starfsmaður", "manneskja": "Starfsfólk", "maltid": "", "rettur": "Venjulegt", "fjoldi": "", "brottfarartimi": "", "blandad": "", "ath": "Sam. Starfsd. Skólaskr."}]</t>
  </si>
  <si>
    <t>engidalsskoli-20261118-skipulagsdagur</t>
  </si>
  <si>
    <t>hraunvallaskoli-20261118-skipulagsdagur</t>
  </si>
  <si>
    <t>Sameiginlegur starfsd. grunnog leikskóla</t>
  </si>
  <si>
    <t>[{"hopur": "Starfsmaður", "manneskja": "Starfsfólk", "maltid": "", "rettur": "Venjulegt", "fjoldi": "", "brottfarartimi": "", "blandad": "", "ath": "Sameiginlegur starfsd. grunnog leikskóla"}]</t>
  </si>
  <si>
    <t>hvaleyrarskoli-20261118-skipulagsdagur</t>
  </si>
  <si>
    <t>Skipulagsdagur-sam</t>
  </si>
  <si>
    <t>[{"hopur": "Starfsmaður", "manneskja": "Starfsfólk", "maltid": "", "rettur": "Venjulegt", "fjoldi": "", "brottfarartimi": "", "blandad": "", "ath": "Skipulagsdagur-sam"}]</t>
  </si>
  <si>
    <t>laekjarskoli-20261118-skipulagsdagur</t>
  </si>
  <si>
    <t>setbergsskoli-20261118-skipulagsdagur</t>
  </si>
  <si>
    <t>skardshlidarskoli-20261118-skipulagsdagur</t>
  </si>
  <si>
    <t>oldutunsskoli-20261118-skipulagsdagur</t>
  </si>
  <si>
    <t>Skipulagsdagr L+G</t>
  </si>
  <si>
    <t>[{"hopur": "Starfsmaður", "manneskja": "Starfsfólk", "maltid": "", "rettur": "Venjulegt", "fjoldi": "", "brottfarartimi": "", "blandad": "", "ath": "Skipulagsdagr L+G"}]</t>
  </si>
  <si>
    <t>arnarberg-20261118-skipulagsdagur</t>
  </si>
  <si>
    <t>Sameiginlegur starfsdagur leik- og grunnskóla</t>
  </si>
  <si>
    <t>[{"hopur": "Starfsmaður", "manneskja": "Starfsfólk", "maltid": "", "rettur": "Venjulegt", "fjoldi": "", "brottfarartimi": "", "blandad": "", "ath": "Sameiginlegur starfsdagur leik- og grunnskóla"}]</t>
  </si>
  <si>
    <t>bjarkalundur-20261118-skipulagsdagur</t>
  </si>
  <si>
    <t>hlidarberg-20261118-skipulagsdagur</t>
  </si>
  <si>
    <t>horduvellir-20261118-skipulagsdagur</t>
  </si>
  <si>
    <t>hraunvallaleikskoli-20261118-skipulagsdagur</t>
  </si>
  <si>
    <t>smaralundur-20261118-skipulagsdagur</t>
  </si>
  <si>
    <t>stekkjaras-20261118-skipulagsdagur</t>
  </si>
  <si>
    <t>tjarnaras-20261118-skipulagsdagur</t>
  </si>
  <si>
    <t>vesturkot-20261118-skipulagsdagur</t>
  </si>
  <si>
    <t>2026-08-31T15:19:40.2336083Z</t>
  </si>
  <si>
    <t>[{"hopur":"Starfsmaður","manneskja":"Starfsfólk","maltid":"Síðdegishressing","rettur":"Fellur niður","fjoldi":"","brottfarartimi":"","blandad":"","ath":""}]</t>
  </si>
  <si>
    <t>vidivellir-20261118-skipulagsdagur</t>
  </si>
  <si>
    <t>alfaberg-20261118-skipulagsdagur</t>
  </si>
  <si>
    <t>Sameiginlegur starfsdagur leik- og grunnskóla, muna eftir starfsfólki sem er með sérfæði vegna ofnæmis :)</t>
  </si>
  <si>
    <t>2026-09-11T14:27:33.043Z</t>
  </si>
  <si>
    <t>[{"hopur":"Starfsmaður","manneskja":"Starfsfólk","maltid":"Morgunhressing","rettur":"Bakkelsi (fundir/afmæli)","fjoldi":"22","brottfarartimi":"","blandad":"","ath":""},{"hopur":"Starfsmaður","manneskja":"Starfsfólk","maltid":"Síðdegishressing","rettur":"Fellur niður","fjoldi":"","brottfarartimi":"","blandad":"","ath":""}]</t>
  </si>
  <si>
    <t>vidistadaskoli-20261218-skerturdagur</t>
  </si>
  <si>
    <t>2026-12-18</t>
  </si>
  <si>
    <t>Jólaskemmtanir</t>
  </si>
  <si>
    <t>[{"hopur": "Allur skólinn", "manneskja": "Nemendur", "maltid": "", "rettur": "Venjulegt", "fjoldi": "", "brottfarartimi": "", "blandad": "", "ath": "Jólaskemmtanir"}]</t>
  </si>
  <si>
    <t>engidalsskoli-20261218-skerturdagur</t>
  </si>
  <si>
    <t>hraunvallaskoli-20261218-skerturdagur</t>
  </si>
  <si>
    <t>Jólaskemmtanir 1.-7. bekkur</t>
  </si>
  <si>
    <t>[{"hopur": "Allur skólinn", "manneskja": "Nemendur", "maltid": "", "rettur": "Venjulegt", "fjoldi": "", "brottfarartimi": "", "blandad": "", "ath": "Jólaskemmtanir 1.-7. bekkur"}]</t>
  </si>
  <si>
    <t>hvaleyrarskoli-20261218-skerturdagur</t>
  </si>
  <si>
    <t>laekjarskoli-20261218-skerturdagur</t>
  </si>
  <si>
    <t>setbergsskoli-20261218-skerturdagur</t>
  </si>
  <si>
    <t>skardshlidarskoli-20261218-skerturdagur</t>
  </si>
  <si>
    <t>oldutunsskoli-20261218-skerturdagur</t>
  </si>
  <si>
    <t>hvaleyrarskoli-20270104-skipulagsdagur</t>
  </si>
  <si>
    <t>2027-01-04</t>
  </si>
  <si>
    <t>oldutunsskoli-20270104-skipulagsdagur</t>
  </si>
  <si>
    <t>hraunvallaskoli-20270115-skipulagsdagur</t>
  </si>
  <si>
    <t>2027-01-15</t>
  </si>
  <si>
    <t>laekjarskoli-20270122-skipulagsdagur</t>
  </si>
  <si>
    <t>2027-01-22</t>
  </si>
  <si>
    <t>hraunvallaskoli-20270126-skerturdagur</t>
  </si>
  <si>
    <t>2027-01-26</t>
  </si>
  <si>
    <t>skardshlidarskoli-20270126-skipulagsdagur</t>
  </si>
  <si>
    <t>vidistadaskoli-20270127-skipulagsdagur</t>
  </si>
  <si>
    <t>2027-01-27</t>
  </si>
  <si>
    <t>engidalsskoli-20270128-skerturdagur</t>
  </si>
  <si>
    <t>2027-01-28</t>
  </si>
  <si>
    <t>Foreldrasamráð</t>
  </si>
  <si>
    <t>[{"hopur": "Allur skólinn", "manneskja": "Nemendur", "maltid": "", "rettur": "Venjulegt", "fjoldi": "", "brottfarartimi": "", "blandad": "", "ath": "Foreldrasamráð"}]</t>
  </si>
  <si>
    <t>oldutunsskoli-20270128-skerturdagur</t>
  </si>
  <si>
    <t>laekjarskoli-20270201-skerturdagur</t>
  </si>
  <si>
    <t>2027-02-01</t>
  </si>
  <si>
    <t>hvaleyrarskoli-20270203-skerturdagur</t>
  </si>
  <si>
    <t>2027-02-03</t>
  </si>
  <si>
    <t>setbergsskoli-20270203-skerturdagur</t>
  </si>
  <si>
    <t>vidistadaskoli-20270204-skerturdagur</t>
  </si>
  <si>
    <t>2027-02-04</t>
  </si>
  <si>
    <t>skardshlidarskoli-20270205-skerturdagur</t>
  </si>
  <si>
    <t>2027-02-05</t>
  </si>
  <si>
    <t>vidistadaskoli-20270210-skerturdagur</t>
  </si>
  <si>
    <t>2027-02-10</t>
  </si>
  <si>
    <t>Öskudagur</t>
  </si>
  <si>
    <t>[{"hopur": "Allur skólinn", "manneskja": "Nemendur", "maltid": "", "rettur": "Venjulegt", "fjoldi": "", "brottfarartimi": "", "blandad": "", "ath": "Öskudagur"}]</t>
  </si>
  <si>
    <t>engidalsskoli-20270210-skerturdagur</t>
  </si>
  <si>
    <t>hraunvallaskoli-20270210-skerturdagur</t>
  </si>
  <si>
    <t>hvaleyrarskoli-20270210-skerturdagur</t>
  </si>
  <si>
    <t>laekjarskoli-20270210-skerturdagur</t>
  </si>
  <si>
    <t>setbergsskoli-20270210-skerturdagur</t>
  </si>
  <si>
    <t>skardshlidarskoli-20270210-skerturdagur</t>
  </si>
  <si>
    <t>oldutunsskoli-20270210-skerturdagur</t>
  </si>
  <si>
    <t>vidistadaskoli-20270217-skerturdagur</t>
  </si>
  <si>
    <t>2027-02-17</t>
  </si>
  <si>
    <t>hraunvallaskoli-20270217-skerturdagur</t>
  </si>
  <si>
    <t>[{"hopur": "Allur skólinn", "manneskja": "Nemendur", "maltid": "", "rettur": "Venjulegt", "fjoldi": "", "brottfarartimi": "", "blandad": "", "ath": "Skertur dagur"}]</t>
  </si>
  <si>
    <t>skardshlidarskoli-20270217-skerturdagur</t>
  </si>
  <si>
    <t>vidistadaskoli-20270222-skipulagsdagur</t>
  </si>
  <si>
    <t>2027-02-22</t>
  </si>
  <si>
    <t>Sameiginlegur starfsdagur</t>
  </si>
  <si>
    <t>[{"hopur": "Starfsmaður", "manneskja": "Starfsfólk", "maltid": "", "rettur": "Venjulegt", "fjoldi": "", "brottfarartimi": "", "blandad": "", "ath": "Sameiginlegur starfsdagur"}]</t>
  </si>
  <si>
    <t>engidalsskoli-20270222-skipulagsdagur</t>
  </si>
  <si>
    <t>hraunvallaskoli-20270222-skipulagsdagur</t>
  </si>
  <si>
    <t>hvaleyrarskoli-20270222-skipulagsdagur</t>
  </si>
  <si>
    <t>laekjarskoli-20270222-skipulagsdagur</t>
  </si>
  <si>
    <t>setbergsskoli-20270222-skipulagsdagur</t>
  </si>
  <si>
    <t>Sameiginlegur starfsdagur UI 22 Páskaleyfi</t>
  </si>
  <si>
    <t>[{"hopur": "Starfsmaður", "manneskja": "Starfsfólk", "maltid": "", "rettur": "Venjulegt", "fjoldi": "", "brottfarartimi": "", "blandad": "", "ath": "Sameiginlegur starfsdagur UI 22 Páskaleyfi"}]</t>
  </si>
  <si>
    <t>skardshlidarskoli-20270222-skipulagsdagur</t>
  </si>
  <si>
    <t>oldutunsskoli-20270222-skipulagsdagur</t>
  </si>
  <si>
    <t>Skipulagsdagur L+G</t>
  </si>
  <si>
    <t>[{"hopur": "Starfsmaður", "manneskja": "Starfsfólk", "maltid": "", "rettur": "Venjulegt", "fjoldi": "", "brottfarartimi": "", "blandad": "", "ath": "Skipulagsdagur L+G"}]</t>
  </si>
  <si>
    <t>arnarberg-20270222-skipulagsdagur</t>
  </si>
  <si>
    <t>bjarkalundur-20270222-skipulagsdagur</t>
  </si>
  <si>
    <t>hlidarberg-20270222-skipulagsdagur</t>
  </si>
  <si>
    <t>horduvellir-20270222-skipulagsdagur</t>
  </si>
  <si>
    <t>hraunvallaleikskoli-20270222-skipulagsdagur</t>
  </si>
  <si>
    <t>skardshlidarleikskoli-20270222-skipulagsdagur</t>
  </si>
  <si>
    <t>smaralundur-20270222-skipulagsdagur</t>
  </si>
  <si>
    <t>stekkjaras-20270222-skipulagsdagur</t>
  </si>
  <si>
    <t>tjarnaras-20270222-skipulagsdagur</t>
  </si>
  <si>
    <t>vesturkot-20270222-skipulagsdagur</t>
  </si>
  <si>
    <t>2026-08-31T15:19:51.6031866Z</t>
  </si>
  <si>
    <t>vidivellir-20270222-skipulagsdagur</t>
  </si>
  <si>
    <t>alfaberg-20270222-skipulagsdagur</t>
  </si>
  <si>
    <t>2026-08-18T11:09:56.6168053Z</t>
  </si>
  <si>
    <t>hraunvallaskoli-20270310-skerturdagur</t>
  </si>
  <si>
    <t>2027-03-10</t>
  </si>
  <si>
    <t>Árshátíð unglinglingd. Skertur dagur í 8.-10. b</t>
  </si>
  <si>
    <t>[{"hopur": "Allur skólinn", "manneskja": "Nemendur", "maltid": "", "rettur": "Venjulegt", "fjoldi": "", "brottfarartimi": "", "blandad": "", "ath": "Árshátíð unglinglingd. Skertur dagur í 8.-10. b"}]</t>
  </si>
  <si>
    <t>laekjarskoli-20270317-skerturdagur</t>
  </si>
  <si>
    <t>2027-03-17</t>
  </si>
  <si>
    <t>Þemadagar</t>
  </si>
  <si>
    <t>[{"hopur": "Allur skólinn", "manneskja": "Nemendur", "maltid": "", "rettur": "Venjulegt", "fjoldi": "", "brottfarartimi": "", "blandad": "", "ath": "Þemadagar"}]</t>
  </si>
  <si>
    <t>laekjarskoli-20270318-skerturdagur</t>
  </si>
  <si>
    <t>2027-03-18</t>
  </si>
  <si>
    <t>hraunvallaskoli-20270319-skerturdagur</t>
  </si>
  <si>
    <t>2027-03-19</t>
  </si>
  <si>
    <t>Opið hús</t>
  </si>
  <si>
    <t>[{"hopur": "Allur skólinn", "manneskja": "Nemendur", "maltid": "", "rettur": "Venjulegt", "fjoldi": "", "brottfarartimi": "", "blandad": "", "ath": "Opið hús"}]</t>
  </si>
  <si>
    <t>hvaleyrarskoli-20270319-skerturdagur</t>
  </si>
  <si>
    <t>Spil og föndur?</t>
  </si>
  <si>
    <t>[{"hopur": "Allur skólinn", "manneskja": "Nemendur", "maltid": "", "rettur": "Venjulegt", "fjoldi": "", "brottfarartimi": "", "blandad": "", "ath": "Spil og föndur?"}]</t>
  </si>
  <si>
    <t>laekjarskoli-20270319-skerturdagur</t>
  </si>
  <si>
    <t>oldutunsskoli-20270319-skerturdagur</t>
  </si>
  <si>
    <t>Þemadagur</t>
  </si>
  <si>
    <t>[{"hopur": "Allur skólinn", "manneskja": "Nemendur", "maltid": "", "rettur": "Venjulegt", "fjoldi": "", "brottfarartimi": "", "blandad": "", "ath": "Þemadagur"}]</t>
  </si>
  <si>
    <t>setbergsskoli-20270323-skipulagsdagur</t>
  </si>
  <si>
    <t>2027-03-23</t>
  </si>
  <si>
    <t>engidalsskoli-20270330-skerturdagur</t>
  </si>
  <si>
    <t>2027-03-30</t>
  </si>
  <si>
    <t>Árshátíð</t>
  </si>
  <si>
    <t>[{"hopur": "Allur skólinn", "manneskja": "Nemendur", "maltid": "", "rettur": "Venjulegt", "fjoldi": "", "brottfarartimi": "", "blandad": "", "ath": "Árshátíð"}]</t>
  </si>
  <si>
    <t>setbergsskoli-20270416-skerturdagur</t>
  </si>
  <si>
    <t>2027-04-16</t>
  </si>
  <si>
    <t>skardshlidarskoli-20270416-skerturdagur</t>
  </si>
  <si>
    <t>Þemavika</t>
  </si>
  <si>
    <t>[{"hopur": "Allur skólinn", "manneskja": "Nemendur", "maltid": "", "rettur": "Venjulegt", "fjoldi": "", "brottfarartimi": "", "blandad": "", "ath": "Þemavika"}]</t>
  </si>
  <si>
    <t>vidistadaskoli-20270423-skipulagsdagur</t>
  </si>
  <si>
    <t>2027-04-23</t>
  </si>
  <si>
    <t>engidalsskoli-20270423-skipulagsdagur</t>
  </si>
  <si>
    <t>hraunvallaskoli-20270423-skipulagsdagur</t>
  </si>
  <si>
    <t>hvaleyrarskoli-20270423-skipulagsdagur</t>
  </si>
  <si>
    <t>laekjarskoli-20270423-skipulagsdagur</t>
  </si>
  <si>
    <t>skardshlidarskoli-20270423-skipulagsdagur</t>
  </si>
  <si>
    <t>oldutunsskoli-20270423-skipulagsdagur</t>
  </si>
  <si>
    <t>arnarberg-20270423-skipulagsdagur</t>
  </si>
  <si>
    <t>bjarkalundur-20270423-skipulagsdagur</t>
  </si>
  <si>
    <t>hlidarberg-20270423-skipulagsdagur</t>
  </si>
  <si>
    <t>horduvellir-20270423-skipulagsdagur</t>
  </si>
  <si>
    <t>hraunvallaleikskoli-20270423-skipulagsdagur</t>
  </si>
  <si>
    <t>skardshlidarleikskoli-20270423-skipulagsdagur</t>
  </si>
  <si>
    <t>smaralundur-20270423-skipulagsdagur</t>
  </si>
  <si>
    <t>stekkjaras-20270423-skipulagsdagur</t>
  </si>
  <si>
    <t>tjarnaras-20270423-skipulagsdagur</t>
  </si>
  <si>
    <t>vesturkot-20270423-skipulagsdagur</t>
  </si>
  <si>
    <t>vidivellir-20270423-skipulagsdagur</t>
  </si>
  <si>
    <t>alfaberg-20270423-skipulagsdagur</t>
  </si>
  <si>
    <t>2026-08-18T11:10:11.6327221Z</t>
  </si>
  <si>
    <t>engidalsskoli-20270503-skipulagsdagur</t>
  </si>
  <si>
    <t>2027-05-03</t>
  </si>
  <si>
    <t>setbergsskoli-20270507-skipulagsdagur</t>
  </si>
  <si>
    <t>2027-05-07</t>
  </si>
  <si>
    <t>vidistadaskoli-20270525-skipulagsdagur</t>
  </si>
  <si>
    <t>2027-05-25</t>
  </si>
  <si>
    <t>oldutunsskoli-20270525-skipulagsdagur</t>
  </si>
  <si>
    <t>hraunvallaskoli-20270610-skerturdagur</t>
  </si>
  <si>
    <t>2027-06-10</t>
  </si>
  <si>
    <t>Sameiginleg skólaslit</t>
  </si>
  <si>
    <t>[{"hopur": "Allur skólinn", "manneskja": "Nemendur", "maltid": "", "rettur": "Venjulegt", "fjoldi": "", "brottfarartimi": "", "blandad": "", "ath": "Sameiginleg skólaslit"}]</t>
  </si>
  <si>
    <t>hvaleyrarskoli-20270610-skerturdagur</t>
  </si>
  <si>
    <t>hraunvallaskoli-20270611-skipulagsdagur</t>
  </si>
  <si>
    <t>2027-06-11</t>
  </si>
  <si>
    <t>Frágangsdagur</t>
  </si>
  <si>
    <t>[{"hopur": "Starfsmaður", "manneskja": "Starfsfólk", "maltid": "", "rettur": "Venjulegt", "fjoldi": "", "brottfarartimi": "", "blandad": "", "ath": "Frágangsdagur"}]</t>
  </si>
  <si>
    <t>hvaleyrarskoli-20270611-skipulagsdagur</t>
  </si>
  <si>
    <t>oldutunsskoli-20270611-skipulagsdagur</t>
  </si>
  <si>
    <t>hraunvallaskoli-20270614-skipulagsdagur</t>
  </si>
  <si>
    <t>2027-06-14</t>
  </si>
  <si>
    <t>hvaleyrarskoli-20270614-skipulagsdagur</t>
  </si>
  <si>
    <t>oldutunsskoli-20270614-skipulagsdagur</t>
  </si>
  <si>
    <t>engidalsskoli-20270618-skipulagsdagur</t>
  </si>
  <si>
    <t>2027-06-18</t>
  </si>
  <si>
    <t>laekjarskoli-20270618-skipulagsdagur</t>
  </si>
  <si>
    <t>setbergsskoli-20270618-skipulagsdagur</t>
  </si>
  <si>
    <t>hvaleyrarskoli-20270416-skerturdagur</t>
  </si>
  <si>
    <t>3fe0fb25-e8ee-4956-9aa3-659b8e4e09e6</t>
  </si>
  <si>
    <t>Uppfært með Í-Mat matseðli</t>
  </si>
  <si>
    <t>2026-08-11T15:20:28.5006523Z</t>
  </si>
  <si>
    <t>[{"hopur":"Starfsmaður","manneskja":"Starfsfólk","maltid":"Morgunhressing","rettur":"Fellur niður","fjoldi":"","brottfarartimi":"","blandad":"","ath":"Sameiginlegur starfsdagur leik- og grunnskóla"},{"hopur":"Starfsmaður","manneskja":"Starfsfólk","maltid":"Hádegismatur","rettur":"Kjötréttur (Í-Mat): Kjúklingur í tómat og hvítlaukssósu með papriku, lauk og gulrótum með hrísgrjónum og blönduðu grænmeti","fjoldi":"23","brottfarartimi":"","blandad":"","ath":"Sameiginlegur starfsdagur leik- og grunnskóla"},{"hopur":"Starfsmaður","manneskja":"Starfsfólk","maltid":"Hádegismatur","rettur":"Grænmetisréttur (Í-Mat): Broccolibuff með hrísgrjónum, blönduður grænmeti og kaldri hvítlaukssósu","fjoldi":"1","brottfarartimi":"","blandad":"","ath":"Sameiginlegur starfsdagur leik- og grunnskóla"},{"hopur":"Starfsmaður","manneskja":"Starfsfólk","maltid":"Síðdegishressing","rettur":"Fellur niður","fjoldi":"","brottfarartimi":"","blandad":"","ath":"Sameiginlegur starfsdagur leik- og grunnskóla"}]</t>
  </si>
  <si>
    <t>bjarkalundur-20260921-skipulagsdagur</t>
  </si>
  <si>
    <t>Engir nemendur._x000D_
Starfsfólk vill ekki mat.</t>
  </si>
  <si>
    <t>elisabetk@hafnarfjordur.is</t>
  </si>
  <si>
    <t>2026-08-17T07:59:28.2318213Z</t>
  </si>
  <si>
    <t>[{"hopur":"Starfsmaður","manneskja":"Starfsfólk","maltid":"Morgunhressing","rettur":"Fellur niður","fjoldi":"","brottfarartimi":"","blandad":"","ath":""},{"hopur":"Starfsmaður","manneskja":"Starfsfólk","maltid":"Hádegismatur","rettur":"Fellur niður","fjoldi":"","brottfarartimi":"","blandad":"","ath":""},{"hopur":"Starfsmaður","manneskja":"Starfsfólk","maltid":"Síðdegishressing","rettur":"Fellur niður","fjoldi":"","brottfarartimi":"","blandad":"","ath":""}]</t>
  </si>
  <si>
    <t>alfaberg-20260827-skerturdagur</t>
  </si>
  <si>
    <t>Starfsmannafundur, leikskólinn opnar 10.00</t>
  </si>
  <si>
    <t>alfaberg@hafnarfjordur.is</t>
  </si>
  <si>
    <t>2026-08-18T13:51:34.8233114Z</t>
  </si>
  <si>
    <t>[{"hopur":"Starfsmaður","manneskja":"Starfsfólk","maltid":"Morgunhressing","rettur":"Fellur niður","fjoldi":"","brottfarartimi":"","blandad":"","ath":""}]</t>
  </si>
  <si>
    <t>alfaberg-20260911-skipulagsdagur</t>
  </si>
  <si>
    <t>2026-08-18T11:09:53.8933469Z</t>
  </si>
  <si>
    <t>[{"hopur":"Starfsmaður","manneskja":"Starfsfólk","maltid":"Morgunhressing","rettur":"Bakkelsi (fundir/afmæli)","fjoldi":"21","brottfarartimi":"","blandad":"","ath":""},{"hopur":"Starfsmaður","manneskja":"Starfsfólk","maltid":"Hádegismatur","rettur":"Salat Dagsins (Í-Mat): Asískt crunchy kjúklingasalat með rifnum gulrótum, rauðkáli, agúrku, núðlum, kóríander og sesamsósu","fjoldi":"21","brottfarartimi":"","blandad":"","ath":""},{"hopur":"Starfsmaður","manneskja":"Starfsfólk","maltid":"Síðdegishressing","rettur":"Fellur niður","fjoldi":"","brottfarartimi":"","blandad":"","ath":""}]</t>
  </si>
  <si>
    <t>alfaberg-20261006-skerturdagur</t>
  </si>
  <si>
    <t>2026-08-17T08:01:11.5834510Z</t>
  </si>
  <si>
    <t>alfaberg-20270118-skerturdagur</t>
  </si>
  <si>
    <t>2026-08-17T08:01:11.6622918Z</t>
  </si>
  <si>
    <t>alfaberg-20270304-skerturdagur</t>
  </si>
  <si>
    <t>2026-08-18T11:09:57.9994609Z</t>
  </si>
  <si>
    <t>alfaberg-20270528-skipulagsdagur</t>
  </si>
  <si>
    <t>2026-08-18T11:10:11.6267940Z</t>
  </si>
  <si>
    <t>vesturkot-20260904-skipulagsdagur</t>
  </si>
  <si>
    <t>Við þurfum að hafa mat fyrir starfsfólkið klukkan 12:00</t>
  </si>
  <si>
    <t>huldatho@hafnarfjordur.is</t>
  </si>
  <si>
    <t>2026-08-31T15:19:01.2917310Z</t>
  </si>
  <si>
    <t>[{"hopur":"Starfsmaður","manneskja":"Starfsfólk","maltid":"Morgunhressing","rettur":"Bakkelsi (fundir/afmæli)","fjoldi":"24","brottfarartimi":"","blandad":"","ath":""},{"hopur":"Starfsmaður","manneskja":"Starfsfólk","maltid":"Hádegismatur","rettur":"Kjötréttur (Í-Mat): Kjúklingasnitsel, hvítlauks kartöflum, heimalagað hrásalat og brúnni sósu","fjoldi":"24","brottfarartimi":"","blandad":"","ath":""},{"hopur":"Starfsmaður","manneskja":"Starfsfólk","maltid":"Síðdegishressing","rettur":"Fellur niður","fjoldi":"","brottfarartimi":"","blandad":"","ath":""}]</t>
  </si>
  <si>
    <t>vesturkot-20270421-skipulagsdagur</t>
  </si>
  <si>
    <t>2026-08-31T15:20:03.8523104Z</t>
  </si>
  <si>
    <t>arnarberg-20261109-skipulagsdagur</t>
  </si>
  <si>
    <t>Erum ekki alveg vissar með fjöldann og hvað er átt við með kruðerí?</t>
  </si>
  <si>
    <t>sandraloa@hafnarfjordur.is</t>
  </si>
  <si>
    <t>2026-08-18T11:34:42.6918212Z</t>
  </si>
  <si>
    <t>[{"hopur":"Starfsmaður","manneskja":"Starfsfólk","maltid":"Morgunhressing","rettur":"Bakkelsi (fundir/afmæli)","fjoldi":"16","brottfarartimi":"","blandad":"","ath":""},{"hopur":"Starfsmaður","manneskja":"Starfsfólk","maltid":"Hádegismatur","rettur":"Kjötréttur (Í-Mat): BBQ Kjúklingur með sætum kartöflum, ofnbökuðu grænmeti og piparsósu","fjoldi":"18","brottfarartimi":"","blandad":"","ath":""},{"hopur":"Starfsmaður","manneskja":"Starfsfólk","maltid":"Síðdegishressing","rettur":"Fellur niður","fjoldi":"","brottfarartimi":"","blandad":"","ath":""}]</t>
  </si>
  <si>
    <t>skardshlidarleikskoli-20260831-skipulagsdagur</t>
  </si>
  <si>
    <t>2026-08-27T09:09:01.4215341Z</t>
  </si>
  <si>
    <t>[{"hopur":"Starfsmaður","manneskja":"Starfsfólk","maltid":"Morgunhressing","rettur":"Fellur niður","fjoldi":"","brottfarartimi":"","blandad":"","ath":""},{"hopur":"Starfsmaður","manneskja":"Starfsfólk","maltid":"Hádegismatur","rettur":"Kjötréttur (Í-Mat): Úrbeinuð kjúklingalæri í harissa marineringu, couscous-salat , flatbrauð og jógúrtsósa","fjoldi":"20","brottfarartimi":"","blandad":"","ath":""},{"hopur":"Starfsmaður","manneskja":"Starfsfólk","maltid":"Hádegismatur","rettur":"Grænmetisréttur (Í-Mat): Chili sin carne með hrísgrjónum, nachos og vegan-lime jógúrt (V)","fjoldi":"2","brottfarartimi":"","blandad":"","ath":""},{"hopur":"Starfsmaður","manneskja":"Starfsfólk","maltid":"Síðdegishressing","rettur":"Fellur niður","fjoldi":"","brottfarartimi":"","blandad":"","ath":""}]</t>
  </si>
  <si>
    <t>hlidarberg-20260907-skipulagsdagur</t>
  </si>
  <si>
    <t>jonaj@hafnarfjordur.is</t>
  </si>
  <si>
    <t>2026-08-27T09:09:14.2050579Z</t>
  </si>
  <si>
    <t>hlidarberg-20270426-skipulagsdagur</t>
  </si>
  <si>
    <t>2026-08-27T09:09:41.9216744Z</t>
  </si>
  <si>
    <t>smaralundur-20260910-skipulagsdagur</t>
  </si>
  <si>
    <t>daddaar@hafnarfjordur.is</t>
  </si>
  <si>
    <t>2026-09-02T14:00:53.4940902Z</t>
  </si>
  <si>
    <t>[{"hopur":"Starfsmaður","manneskja":"Starfsfólk","maltid":"Morgunhressing","rettur":"Fellur niður","fjoldi":"","brottfarartimi":"","blandad":"","ath":""},{"hopur":"Starfsmaður","manneskja":"Starfsfólk","maltid":"Hádegismatur","rettur":"Kjötréttur (Í-Mat): Hægeldaður grísahnakki, kartöflugratín, bakað rótargrænmeti og villisveppasósa","fjoldi":"23","brottfarartimi":"","blandad":"","ath":""},{"hopur":"Starfsmaður","manneskja":"Starfsfólk","maltid":"Síðdegishressing","rettur":"Fellur niður","fjoldi":"","brottfarartimi":"","blandad":"","ath":""}]</t>
  </si>
  <si>
    <t>tjarnaras-20260918-skipulagsdagur</t>
  </si>
  <si>
    <t>Einn starfsmaður óskar eftir skyrskálinni en biður um að sleppa kókos.</t>
  </si>
  <si>
    <t>annada@hafnarfjordur.is</t>
  </si>
  <si>
    <t>2026-09-14T08:17:48.082Z</t>
  </si>
  <si>
    <t>[{"hopur":"Starfsmaður","manneskja":"Starfsfólk","maltid":"Morgunhressing","rettur":"Fellur niður","fjoldi":"","brottfarartimi":"","blandad":"","ath":""},{"hopur":"Starfsmaður","manneskja":"Starfsfólk","maltid":"Hádegismatur","rettur":"Kjötréttur (Í-Mat): Indverskt kjúklingakorma með karrí-hrísgrjónum, naan brauði og jógúrt","fjoldi":"14","brottfarartimi":"","blandad":"","ath":""},{"hopur":"Starfsmaður","manneskja":"Starfsfólk","maltid":"Hádegismatur","rettur":"Grænmetisréttur (Í-Mat): Rautt linsubaunakarrý með kókos, hrísgrjónum og naan (V)","fjoldi":"2","brottfarartimi":"","blandad":"","ath":""},{"hopur":"Starfsmaður","manneskja":"Starfsfólk","maltid":"Hádegismatur","rettur":"Skyrskál (Í-Mat): Vanilluskyr og mangósmoothie toppað með granóla, jarðarberjum, kókos, banana og hnetusmjöri","fjoldi":"1","brottfarartimi":"","blandad":"","ath":""},{"hopur":"Starfsmaður","manneskja":"Starfsfólk","maltid":"Síðdegishressing","rettur":"Fellur niður","fjoldi":"","brottfarartimi":"","blandad":"","ath":""}]</t>
  </si>
  <si>
    <t>tjarnaras-20270421-skipulagsdagur</t>
  </si>
  <si>
    <t>2026-08-28T14:47:29.1055276Z</t>
  </si>
  <si>
    <t>tjarnaras-20261028-skerturdagur</t>
  </si>
  <si>
    <t>Skipulagsmorgun, leikskólinn opnar kl. 10. Því fellur aðeins morgunverður niður.</t>
  </si>
  <si>
    <t>annada q</t>
  </si>
  <si>
    <t>2026-08-28T14:47:18.2552402Z</t>
  </si>
  <si>
    <t>tjarnaras-20261209-skerturdagur</t>
  </si>
  <si>
    <t>Skipulagsmorgun, leikskólinn opnar kl. 10 og því fellur  morgunverður niður</t>
  </si>
  <si>
    <t>2026-08-28T14:47:11.7780515Z</t>
  </si>
  <si>
    <t>tjarnaras-20270104-skerturdagur</t>
  </si>
  <si>
    <t>Skipulagsmorgun, leikskólinn opnar kl. 10 og því er engin morgunverður.</t>
  </si>
  <si>
    <t>2026-08-28T14:47:24.8277560Z</t>
  </si>
  <si>
    <t>tjarnaras-20270514-skerturdagur</t>
  </si>
  <si>
    <t>Skipulagsmorgun, leikskólinn opnar kl. 10 og því fellur morgunverður niður.</t>
  </si>
  <si>
    <t>2026-08-28T14:47:32.8716117Z</t>
  </si>
  <si>
    <t>vesturkot-20261014-skerturdagur</t>
  </si>
  <si>
    <t>2026-08-31T15:19:35.3391183Z</t>
  </si>
  <si>
    <t>[{"hopur":"Starfsmaður","manneskja":"Starfsfólk","maltid":"Morgunhressing","rettur":"Bakkelsi (fundir/afmæli)","fjoldi":"24","brottfarartimi":"","blandad":"","ath":""}]</t>
  </si>
  <si>
    <t>vesturkot-20270310-skerturdagur</t>
  </si>
  <si>
    <t>2026-08-31T15:19:59.1530980Z</t>
  </si>
  <si>
    <t>vesturkot-20270512-skerturdagur</t>
  </si>
  <si>
    <t>huldatho@hanarfjordur.is</t>
  </si>
  <si>
    <t>2026-08-31T15:20:16.5028897Z</t>
  </si>
  <si>
    <t>horduvellir-20261005-skerturdagur</t>
  </si>
  <si>
    <t>Starfsmannafundur 08:00-10:00</t>
  </si>
  <si>
    <t>jonaelin@hafnarfjordur.is</t>
  </si>
  <si>
    <t>2026-08-31T15:19:21.7127924Z</t>
  </si>
  <si>
    <t>horduvellir-20261207-skerturdagur</t>
  </si>
  <si>
    <t>Starfsmannafundur milli 08:00-10:00</t>
  </si>
  <si>
    <t>2026-08-31T15:19:43.8425029Z</t>
  </si>
  <si>
    <t>horduvellir-20270301-skerturdagur</t>
  </si>
  <si>
    <t>Starfsmannafurndur milli 08:00-10:00</t>
  </si>
  <si>
    <t>2026-08-31T15:19:57.8256595Z</t>
  </si>
  <si>
    <t>horduvellir-20270503-skerturdagur</t>
  </si>
  <si>
    <t>2026-08-31T15:20:10.1298298Z</t>
  </si>
  <si>
    <t>horduvellir-20270604-skipulagsdagur</t>
  </si>
  <si>
    <t>2026-08-31T15:20:20.5035522Z</t>
  </si>
  <si>
    <t>stekkjaras-20261012-skipulagsdagur</t>
  </si>
  <si>
    <t>ekki búið að skipuleggja daginn</t>
  </si>
  <si>
    <t>2026-08-31T15:19:26.2772682Z</t>
  </si>
  <si>
    <t>hraunvallaleikskoli-20260911-skipulagsdagur</t>
  </si>
  <si>
    <t>palinas@hraunvallaskoli.is</t>
  </si>
  <si>
    <t>2026-08-31T15:19:17.6714904Z</t>
  </si>
  <si>
    <t>vidivellir-20260917-skipulagsdagur</t>
  </si>
  <si>
    <t>2026-09-17</t>
  </si>
  <si>
    <t>Skipulagsdagur á Víðivöllum. Óskum eftir hádegismat og bíðum eftir kennaramatseðli til að velja úr.</t>
  </si>
  <si>
    <t>eyrune@hafnarfjordur.is</t>
  </si>
  <si>
    <t>2026-09-10T16:02:46.076Z</t>
  </si>
  <si>
    <t>[{"hopur":"Starfsmaður","manneskja":"Starfsfólk","maltid":"Morgunhressing","rettur":"Fellur niður","fjoldi":"","brottfarartimi":"","blandad":"","ath":""},{"hopur":"Starfsmaður","manneskja":"Starfsfólk","maltid":"Hádegismatur","rettur":"Grænmetisréttur (Í-Mat): Pasta með basil pestó, kasjúhnetum, kirsuberjatómötum, spínati og hvítlauksbrauði (V)","fjoldi":"1","brottfarartimi":"","blandad":"","ath":""},{"hopur":"Starfsmaður","manneskja":"Starfsfólk","maltid":"Hádegismatur","rettur":"Kjötréttur (Í-Mat): Stir fry núðlur með kjúkling, papriku, lauk, brokkolí, kóríander og ostrusósu","fjoldi":"29","brottfarartimi":"","blandad":"","ath":""},{"hopur":"Starfsmaður","manneskja":"Starfsfólk","maltid":"Síðdegishressing","rettur":"Fellur niður","fjoldi":"","brottfarartimi":"","blandad":"","ath":""}]</t>
  </si>
  <si>
    <t>skardshlidarskoli-20260911-skipulagsdagur</t>
  </si>
  <si>
    <t>ingas@skardshlidarskoli.is</t>
  </si>
  <si>
    <t>2026-09-03T22:03:51.6025753Z</t>
  </si>
  <si>
    <t>[{"hopur":"Starfsmaður","manneskja":"Starfsfólk","maltid":"Morgunhressing","rettur":"Ávextir (hressing)","fjoldi":"40","brottfarartimi":"","blandad":"","ath":""},{"hopur":"Starfsmaður","manneskja":"Starfsfólk","maltid":"Hádegismatur","rettur":"Kjötréttur (Í-Mat): BBQ kjúklingur með sætum kartöflum, ofnbökuðu grænmeti og piparsósu","fjoldi":"20","brottfarartimi":"","blandad":"","ath":""},{"hopur":"Starfsmaður","manneskja":"Starfsfólk","maltid":"Hádegismatur","rettur":"Grænmetisréttur (Í-Mat): Teriaky borgari í súrdeigshamborgarabrauði með ananas, tómat, iceberg og chili mayo, sætkartöflufranskar og chili mayo (V)","fjoldi":"4","brottfarartimi":"","blandad":"","ath":""},{"hopur":"Starfsmaður","manneskja":"Starfsfólk","maltid":"Síðdegishressing","rettur":"Fellur niður","fjoldi":"","brottfarartimi":"","blandad":"","ath":""}]</t>
  </si>
  <si>
    <t>bjarkalundur-20261016-skerturdagur</t>
  </si>
  <si>
    <t>Morgunfundur starfsfólks - leikskólinn opnar kl. 10</t>
  </si>
  <si>
    <t>2026-09-04T19:36:39.7037968Z</t>
  </si>
  <si>
    <t>[{"hopur":"Allur skólinn","manneskja":"Nemendur","maltid":"Morgunhressing","rettur":"Fellur niður","fjoldi":"68","brottfarartimi":"","blandad":"","ath":""},{"hopur":"Allur skólinn","manneskja":"Nemendur","maltid":"Hádegismatur","rettur":"Venjulegt","fjoldi":"68","brottfarartimi":"","blandad":"","ath":""},{"hopur":"Allur skólinn","manneskja":"Nemendur","maltid":"Síðdegishressing","rettur":"Venjulegt","fjoldi":"68","brottfarartimi":"","blandad":"","ath":""},{"hopur":"Starfsmaður","manneskja":"Starfsfólk","maltid":"Morgunhressing","rettur":"Fellur niður","fjoldi":"","brottfarartimi":"","blandad":"","ath":""}]</t>
  </si>
  <si>
    <t>bjarkalundur-20261204-skerturdagur</t>
  </si>
  <si>
    <t>2026-09-04T19:36:47.6072799Z</t>
  </si>
  <si>
    <t>hraunvallaskoli-20260916-ferd</t>
  </si>
  <si>
    <t>Ferð</t>
  </si>
  <si>
    <t>Þau eru að fara á Alþingi í skoðunarferð og ná ekki að vera komin heim fyrir hádegismat.</t>
  </si>
  <si>
    <t>2026-09-07T14:28:51.1363921Z</t>
  </si>
  <si>
    <t>[{"hopur":"7. bekkur","manneskja":"Nemendur","maltid":"Ferðanesti","rettur":"Djús, Samloka — Grænmetis","fjoldi":"49","brottfarartimi":"08:30","blandad":"Nei","ath":""},{"hopur":"7. bekkur","manneskja":"Starfsfólk","maltid":"Ferðanesti","rettur":"Djús, Samloka — Grænmetis","fjoldi":"5","brottfarartimi":"08:30","blandad":"Nei","ath":""}]</t>
  </si>
  <si>
    <t>hraunvallaskoli-20261109-ferd</t>
  </si>
  <si>
    <t>9. bekkur verður  í Vindáshlíð  daga 9.-13. nóv</t>
  </si>
  <si>
    <t>2026-09-07T14:28:52.8028244Z</t>
  </si>
  <si>
    <t>[{"hopur":"9. bekkur","manneskja":"Nemendur","maltid":"Ferðanesti","rettur":"Ekkert sérstakt nesti","fjoldi":"51","brottfarartimi":"08:00","blandad":"Nei","ath":""},{"hopur":"9. bekkur","manneskja":"Starfsfólk","maltid":"Ferðanesti","rettur":"Ekkert sérstakt nesti","fjoldi":"6","brottfarartimi":"08:00","blandad":"Nei","ath":""}]</t>
  </si>
  <si>
    <t>oldutunsskoli-20260915-ferd</t>
  </si>
  <si>
    <t>14/15/16/17 september</t>
  </si>
  <si>
    <t>gretare@oldutunsskoli.is</t>
  </si>
  <si>
    <t>2026-09-08T16:18:07.7159895Z</t>
  </si>
  <si>
    <t>[{"hopur":"7. bekkur","manneskja":"Nemendur","maltid":"Ferðanesti","rettur":"Ekkert sérstakt nesti","fjoldi":"48","brottfarartimi":"09:00","blandad":"Nei","ath":""},{"hopur":"7. bekkur","manneskja":"Starfsfólk","maltid":"Ferðanesti","rettur":"Ekkert sérstakt nesti","fjoldi":"6","brottfarartimi":"09:00","blandad":"Nei","ath":""}]</t>
  </si>
  <si>
    <t>stekkjaras-20260911-skipulagsdagur</t>
  </si>
  <si>
    <t>2026-09-08T16:17:53.6205729Z</t>
  </si>
  <si>
    <t>[{"hopur":"Starfsmaður","manneskja":"Starfsfólk","maltid":"Morgunhressing","rettur":"Fellur niður","fjoldi":"","brottfarartimi":"","blandad":"","ath":""},{"hopur":"Starfsmaður","manneskja":"Starfsfólk","maltid":"Hádegismatur","rettur":"Salat Dagsins (Í-Mat): Asískt crunchy kjúklingasalat með rifnum gulrótum, rauðkáli, agúrku, núðlum, kóríander og sesamsósu","fjoldi":"45","brottfarartimi":"","blandad":"","ath":""},{"hopur":"Starfsmaður","manneskja":"Starfsfólk","maltid":"Síðdegishressing","rettur":"Fellur niður","fjoldi":"","brottfarartimi":"","blandad":"","ath":""}]</t>
  </si>
  <si>
    <t>laekjarskoli-20261005-annad-foreldravidtolnemend</t>
  </si>
  <si>
    <t>Foreldraviðtöl nemendur ekki í skólanum.</t>
  </si>
  <si>
    <t>Starfsfólk þarf mat þennan dag - í sambandi við fjöldatölur, verðum í bandi þegar nær dregur._x000D_
Frístundaheimili verður þennan dag en Bjarnveig mun væntanlega senda fjöldatölur.</t>
  </si>
  <si>
    <t>hulda@laekjarskoli.is</t>
  </si>
  <si>
    <t>2026-09-09T09:40:19.4431374Z</t>
  </si>
  <si>
    <t>[{"hopur":"Starfsmaður","manneskja":"Starfsfólk","maltid":"","rettur":"","fjoldi":"30","brottfarartimi":"","blandad":"","ath":""}]</t>
  </si>
  <si>
    <t>laekjarskoli-20261026-skipulagsdagur</t>
  </si>
  <si>
    <t>Vetrarfrí skólinn lokaður</t>
  </si>
  <si>
    <t>2026-09-08T16:05:23.0928731Z</t>
  </si>
  <si>
    <t>laekjarskoli-20261026-annad-vetrarfriskolilokadu</t>
  </si>
  <si>
    <t>Vetrarfrí - skóli lokaður</t>
  </si>
  <si>
    <t>Vetrarfrí skóli lokaður</t>
  </si>
  <si>
    <t>2026-09-08T16:07:09.7927516Z</t>
  </si>
  <si>
    <t>[{"hopur":"1. bekkur","manneskja":"Nemendur","maltid":"","rettur":"","fjoldi":"1","brottfarartimi":"","blandad":"","ath":""}]</t>
  </si>
  <si>
    <t>laekjarskoli-20261027-annad-vetrarfriskolilokadu</t>
  </si>
  <si>
    <t>skoli@laekjarskoli.is</t>
  </si>
  <si>
    <t>2026-09-08T16:12:12.1010197Z</t>
  </si>
  <si>
    <t>oldutunsskoli-20260916-ferd</t>
  </si>
  <si>
    <t>4 dagar, 14, 15, 16 og 17.</t>
  </si>
  <si>
    <t>2026-09-09T09:40:43.5213366Z</t>
  </si>
  <si>
    <t>[{"hopur":"7. bekkur","manneskja":"Nemendur","maltid":"Ferðanesti","rettur":"Ekkert sérstakt nesti","fjoldi":"64","brottfarartimi":"09:00","blandad":"Nei","ath":""},{"hopur":"7. bekkur","manneskja":"Starfsfólk","maltid":"Ferðanesti","rettur":"Ekkert sérstakt nesti","fjoldi":"10","brottfarartimi":"09:00","blandad":"Nei","ath":""}]</t>
  </si>
  <si>
    <t>4 daga 14, 15,16 og 17 sept</t>
  </si>
  <si>
    <t>2026-09-08T17:30:36.7391351Z</t>
  </si>
  <si>
    <t>[{"hopur":"7. bekkur","manneskja":"Nemendur","maltid":"Ferðanesti","rettur":"Ekkert sérstakt nesti","fjoldi":"64","brottfarartimi":"09:00","blandad":"Nei","ath":""},{"hopur":"7. bekkur","manneskja":"Starfsfólk","maltid":"Ferðanesti","rettur":"Ekkert sérstakt nesti","fjoldi":"5","brottfarartimi":"09:00","blandad":"Nei","ath":""}]</t>
  </si>
  <si>
    <t>oldutunsskoli-20260917-ferd</t>
  </si>
  <si>
    <t>4 dagar, 14, 15, 16 og 17 sept</t>
  </si>
  <si>
    <t>2026-09-09T09:40:17.0014623Z</t>
  </si>
  <si>
    <t>horduvellir-20261026-annad-vetrarfriskraningard</t>
  </si>
  <si>
    <t>Vetrarfrí-Skráningardagur</t>
  </si>
  <si>
    <t>Fjöldi barna verður tilkynntur síðar</t>
  </si>
  <si>
    <t>Jóna Elín Pétursdóttir  jonaelin@hafnarfjordur.is</t>
  </si>
  <si>
    <t>2026-09-10T14:27:33.8749911Z</t>
  </si>
  <si>
    <t>[{"hopur":"Laut","manneskja":"Nemendur","maltid":"","rettur":"","fjoldi":"15","brottfarartimi":"","blandad":"","ath":""}]</t>
  </si>
  <si>
    <t>horduvellir-20261027-annad-vetrarfriskraningard</t>
  </si>
  <si>
    <t>Fjöldi barna verður tilkynntur þegar nær dregur</t>
  </si>
  <si>
    <t>2026-09-10T14:27:39.3267097Z</t>
  </si>
  <si>
    <t>[{"hopur":"Hraun","manneskja":"Nemendur","maltid":"","rettur":"","fjoldi":"20","brottfarartimi":"","blandad":"","ath":""}]</t>
  </si>
  <si>
    <t>oldutunsskoli-20260918-ferd</t>
  </si>
  <si>
    <t>Reykir</t>
  </si>
  <si>
    <t>gretare@oldtunsskoli.is</t>
  </si>
  <si>
    <t>2026-09-11T13:54:17.917Z</t>
  </si>
  <si>
    <t>Móttekið</t>
  </si>
  <si>
    <t>[{"hopur":"7. bekkur","manneskja":"Nemendur","maltid":"Ferðanesti","rettur":"Ekkert sérstakt nesti","fjoldi":"64","brottfarartimi":"09:00","blandad":"Nei","ath":""}]</t>
  </si>
  <si>
    <t>engidalsskoli-20261026-skipulagsdagur</t>
  </si>
  <si>
    <t>2026-10-26</t>
  </si>
  <si>
    <t>Vetrarfrí</t>
  </si>
  <si>
    <t>2026-09-14T10:24:42.631Z</t>
  </si>
  <si>
    <t>[{"hopur":"Starfsmaður","manneskja":"Starfsfólk","maltid":"Morgunhressing","rettur":"Fellur niður","fjoldi":"","brottfarartimi":"","blandad":"","ath":""},{"hopur":"Starfsmaður","manneskja":"Starfsfólk","maltid":"Hádegismatur","rettur":"Fellur niður","fjoldi":"","brottfarartimi":"","blandad":"","ath":""}]</t>
  </si>
  <si>
    <t>engidalsskoli-20261027-skipulagsdagur</t>
  </si>
  <si>
    <t>2026-10-27</t>
  </si>
  <si>
    <t>2026-09-14T10:25:15.268Z</t>
  </si>
  <si>
    <t>UPPBROTSVALMÖGULEIKAR — allur matur sem er í boði á uppbrotsdögum</t>
  </si>
  <si>
    <t>Lýsing</t>
  </si>
  <si>
    <t>Orka (kcal)</t>
  </si>
  <si>
    <t>Fita (g)</t>
  </si>
  <si>
    <t>Mettuð fita (g)</t>
  </si>
  <si>
    <t>Kolvetni (g)</t>
  </si>
  <si>
    <t>Prótein (g)</t>
  </si>
  <si>
    <t>Salt (g)</t>
  </si>
  <si>
    <t>Hentar máltíð</t>
  </si>
  <si>
    <t>Fyrir hverja</t>
  </si>
  <si>
    <t>Virkt</t>
  </si>
  <si>
    <t>Flokkur (einn-af-mörgum val)</t>
  </si>
  <si>
    <t>Samloka — Skinka og ostur</t>
  </si>
  <si>
    <t>Brauð, skinka, ostur,  pítusósa</t>
  </si>
  <si>
    <t>Ferðanesti</t>
  </si>
  <si>
    <t>Allir</t>
  </si>
  <si>
    <t>Samlokur</t>
  </si>
  <si>
    <t>Samloka — Grænmetis</t>
  </si>
  <si>
    <t>Brauð, grænmeti, pítusósa</t>
  </si>
  <si>
    <t>Djús</t>
  </si>
  <si>
    <t>Ávaxtasafi í fernu</t>
  </si>
  <si>
    <t>Ávöxtur</t>
  </si>
  <si>
    <t>Ferskur ávöxtur</t>
  </si>
  <si>
    <t>Bakkelsi (fundir/afmæli)</t>
  </si>
  <si>
    <t>Vínarbrauð/kruðerí</t>
  </si>
  <si>
    <t>Morgunhressing, Síðdegishressing</t>
  </si>
  <si>
    <t>Starfsfólk</t>
  </si>
  <si>
    <t>Ávextir (hressing)</t>
  </si>
  <si>
    <t>Skorinn ávöxtur</t>
  </si>
  <si>
    <t>Nær yfir / útskýring</t>
  </si>
  <si>
    <t>Samheiti / leitarorð (sjálfvirk greining)</t>
  </si>
  <si>
    <t>Leitarháttur</t>
  </si>
  <si>
    <t>Undanskilja (falsvinir)</t>
  </si>
  <si>
    <t>Hveiti, rúgur, bygg, hafrar, spelt — öll glútenkorn - gluten fríar vörur henta.</t>
  </si>
  <si>
    <t>glúten; hveiti; heilhveiti; hveitimjöl; hveitiglúten; hveitikurl; hveitisterkja; durum; durumhveiti; spelt; speltmjöl; graham; kúskús; couscous; búlgur; semolina; rúgur; rúgmjöl; rúgkurl; bygg; byggmjöl; byggsterkja; maltað bygg; maltextrakt; perlubygg; hafrar; tröllahafrar; haframjöl; hafraflögur; hafraklíð; súrdeig; súrdeigsduft</t>
  </si>
  <si>
    <t>Heilt orð</t>
  </si>
  <si>
    <t>Rækja, humar, krabbi og önnur krabbadýr</t>
  </si>
  <si>
    <t>krabbadýr; rækja; rækjur; humar; krabbi; krabbakjöt; leturhumar</t>
  </si>
  <si>
    <t>Hluti orðs</t>
  </si>
  <si>
    <t>egg; eggjahvíta; eggjarauða; eggjaduft; majónes</t>
  </si>
  <si>
    <t>fiskur; ýsa; þorskur; langa; lax; ufsi; steinbítur; plokkfiskur; túnfiskur; fiskibollur; fiskisoð; ansjósur; sardínur</t>
  </si>
  <si>
    <t>Ekki trjáhneta — sér ofnæmi</t>
  </si>
  <si>
    <t>jarðhnetu; jarðhnetur; jarðhneta; jarðhnetusmjör; jarðhnetuolía; hnetusmjör</t>
  </si>
  <si>
    <t>soja; soya; sojabaunir; sojaprótein; sojahakk; sojasósa; sojamjólk; sojalesitín; tamari; misó; edamame; tofu</t>
  </si>
  <si>
    <t>Mjólk, mjólkurprótein, kasein, mysa — allar mjólkurvörur</t>
  </si>
  <si>
    <t>mjólk; mjólkurprótein; kaseín; mysa; mysuduft; ostur; rjómi; sýrður rjómi; skyr; jógúrt; smjör; undanrenna; nýmjólk</t>
  </si>
  <si>
    <t>Allar trjáhnetur: möndlur, kasjú, brasilískar, pistasíur, heslihnetur o.fl. — skráðu tiltekna hnetu í athugasemd</t>
  </si>
  <si>
    <t>hnetur; hneta; möndlur; möndlumjöl; möndlumjólk; kasjú; kasjúhnetur; pistasíur; pistasíuhnetur; heslihnetur; valhnetur; pekanhnetur; brasilískar hnetur; macadamia; marsipan; nugat; hnetusmjör</t>
  </si>
  <si>
    <t>sellerí; sellerírót; selleríduft; sellerísalt; sellerífræ; selleristöngull</t>
  </si>
  <si>
    <t>sinnep; sinnepsduft; sinnepsfræ; sinnepssósa; dijon</t>
  </si>
  <si>
    <t>sesam; sesamfræ; sesamolía; sesammjöl; tahini; tahín</t>
  </si>
  <si>
    <t>Brennisteinsdíoxíð / súlfít (rotvarnarefni)</t>
  </si>
  <si>
    <t>súlfít; súlfíð; brennisteinsdíoxíð; E220; E221; E222; E223; E224; E225; E226; E227; E228</t>
  </si>
  <si>
    <t>lúpín; lúpína; lúpínumjöl; lúpínuprótein</t>
  </si>
  <si>
    <t>Samlokur, kræklingur, ostrur, skeljar, sniglar, smokkfiskur</t>
  </si>
  <si>
    <t>lindýr; samlokur; kræklingur; ostrur; skeljar; hörpuskel; sniglar; smokkfiskur</t>
  </si>
  <si>
    <t>hveiti; heilhveiti; hveitimjöl; hveitiglúten; hveitikurl; hveitisterkja; hveitiprótein; hveitibragðefni; durum; durumhveiti; spelt; graham; kúskús; couscous; búlgur; semolina</t>
  </si>
  <si>
    <t>bygg; byggmjöl; byggsterkja; maltað bygg; maltextrakt; maltdrykkur; perlubygg</t>
  </si>
  <si>
    <t>hafrar; tröllahafrar; haframjöl; hafraflögur; hafraklíð; hafradrykkur; hafrajógúrt; hafrarjómi</t>
  </si>
  <si>
    <t>Rúgur</t>
  </si>
  <si>
    <t>rúgur; rúgmjöl; rúgbrauð; rúgkurl; rúgflögur</t>
  </si>
  <si>
    <t>Spelt</t>
  </si>
  <si>
    <t>spelt; speltmjöl; speltkorn</t>
  </si>
  <si>
    <t>Hveitisterkja</t>
  </si>
  <si>
    <t>hveitisterkja; glútenlaus hveitisterkja; umbreytt hveitisterkja</t>
  </si>
  <si>
    <t>Mjólkursykur (ÓÞOL — ekki sama og mjólkurofnæmi; þolir oft laktósafrítt)</t>
  </si>
  <si>
    <t>laktósi; mjólkursykur; nýmjólk; léttmjólk; kúamjólk; undanrenna; rjómi; sýrður rjómi; ostur; skyr; jógúrt; smjör; mysa; mysuduft</t>
  </si>
  <si>
    <t>grís; grísa; svínakjöt; svínahakk; grísakjöt; grísalifur; skinka; brauðskinka; beikon; pepperóní; hamborgarhryggur; svínalund</t>
  </si>
  <si>
    <t>grísk</t>
  </si>
  <si>
    <t>Nautakjöt</t>
  </si>
  <si>
    <t>nautakjöt; nautgripakjöt; nautgripahakk; nautahakk; brúnað hakk; nautabuff; hakkbuff; nautagrýta; nautabrisket; nautahamborgari; nautalifur; nautalund</t>
  </si>
  <si>
    <t>lambakjöt; lambahakk; lambalæri; lambalifur; lambamör; lambaskanki; saltkjöt; kjötsúpukjöt</t>
  </si>
  <si>
    <t>kinda; kindakjöt; kinda- og nautgripakjöt; kindakæfa; ærkjöt</t>
  </si>
  <si>
    <t>Ekkert kjöt, fiskur né dýraafurðir</t>
  </si>
  <si>
    <t>Ekkert kjöt (dýraafurðir í lagi)</t>
  </si>
  <si>
    <t>Ekkert kjöt nema fisk</t>
  </si>
  <si>
    <t>ananas; ananasbitar; ananassafi</t>
  </si>
  <si>
    <t>appelsín; appelsína; appelsínur; appelsínusafi; appelsínubörkur; appelsínuþykkni</t>
  </si>
  <si>
    <t>appelsínugular</t>
  </si>
  <si>
    <t>banan; banani; bananar; bananamauk; bananaflögur</t>
  </si>
  <si>
    <t>epla; epli; eplabitar; eplasafi; eplamauk; eplaedik; eplasósa; eplaþykkni</t>
  </si>
  <si>
    <t>eplasýra</t>
  </si>
  <si>
    <t>jarðaber; jarðarber; jarðarberjamauk; jarðarberjasulta; jarðarberjaþykkni</t>
  </si>
  <si>
    <t>kiwi; kíví; kiwibitar</t>
  </si>
  <si>
    <t>peru; pera; perur; perubitar; perusafi; perumauk</t>
  </si>
  <si>
    <t>sítrón; sítrus; sítróna; sítrónusafi; sítrónubörkur; sítrónuolía; sítrónusafaþykkni; appelsína; appelsínusafi; lime; limesafi; limelauf; greip; greipsafi; mandarína; klementína</t>
  </si>
  <si>
    <t>sítrónusýra; appelsínugular</t>
  </si>
  <si>
    <t>tómat; tómatar; tómatur; tómatpúrra; tómatmauk; tómatsósa; tómatduft; tómatþykkni; maukaðir tómatar; ferskir tómatar; passata; salsa</t>
  </si>
  <si>
    <t>maís; maísmjöl; maískorn; maíssterkja; maíssíróp; maísgrjón; polenta; kornflögur</t>
  </si>
  <si>
    <t>baun; baunir; kjúklingabaunir; smjörbaunir; nýrnabaunir; svartar baunir; linsubaunir; hvítar baunir; baunaprótein; hummus</t>
  </si>
  <si>
    <t>vanillubaun; kakóbaun</t>
  </si>
  <si>
    <t>grænar baunir; ertur; sykurbaunir; snjóbaunir; erturmauk</t>
  </si>
  <si>
    <t>Kartaflan sjálf</t>
  </si>
  <si>
    <t>kartöflu; kartöflur; kartafla; kartöflumús; forsoðnar kartöflur; bakaðar kartöflur; franskar kartöflur; kartöflubátar; kartöfluflögur</t>
  </si>
  <si>
    <t>kartöflusterkja</t>
  </si>
  <si>
    <t>Kartöflusterkja</t>
  </si>
  <si>
    <t>Unnið aukefni — getur verið falið í sósum, unnu kjöti o.fl. (ekki sama og Kartöflur)</t>
  </si>
  <si>
    <t>kartöflusterkja; umbreytt kartöflusterkja; E1450</t>
  </si>
  <si>
    <t>kókos; kókós; kókosmjólk; kókósmjólk; kókosvatn; kókosolía; kókosmjöl; kókosfeiti; kókoshnetur; kókosrjómi</t>
  </si>
  <si>
    <t>súkkulaði; kakó; kakóduft; kakósmjör; kakómassi; núgat</t>
  </si>
  <si>
    <t>kanil; kanill; kanilduft; kanilsykur; kanilstöng</t>
  </si>
  <si>
    <t>kardimommu; kardimommur; kardimomma; græn kardimomma; kardimommuduft</t>
  </si>
  <si>
    <t>kúmen; kúmenfræ; cumin; broddkúmen</t>
  </si>
  <si>
    <t>Nikkel ofnæmi</t>
  </si>
  <si>
    <t>eggaldin; eggaldinmauk</t>
  </si>
  <si>
    <t>hnetusmjör; jarðhnetusmjör; möndlusmjör</t>
  </si>
  <si>
    <t>Kjúklingur / Alifuglar</t>
  </si>
  <si>
    <t>Kjúklingur, kalkúnn og annað alifuglakjöt — lykill fyrir sjálfvirka greiningu (vantar í listann).</t>
  </si>
  <si>
    <t>kjúklingur; kjúkling; kjúklingakjöt; kjúklingahakk; kjúklingalæri; kjúklingalærkjöt; kjúklingabringur; kjúklingalundir; kjúklingapylsur; kjúklingabollur; kjúklinganöggar; kjúklingaborgarar; kjúklingaskinn; alifuglakjöt; lærakjöt; kalkúnn; kalkúnakjöt</t>
  </si>
  <si>
    <t>UNDANTEKNINGAR – lykilorðaleit</t>
  </si>
  <si>
    <t>Aldrei telja sem kjöt/fisk þótt orð úr listanum finnist: vegan; vegetar; grænmetis; plöntubasað; sojahakk; sojaprótein; oumph; färs; kjötlaus; kjötlíki; tofu; falafel; nautakraftur vegan. Regla: sleppa línu ef Vöruflokkur = "Plöntubasað" eða ef heiti/innihald inniheldur eitt af þessum orðum.</t>
  </si>
  <si>
    <t>MATARSTUND v10 — LEIÐBEININGAR</t>
  </si>
  <si>
    <t xml:space="preserve">  UPPBYGGING SKJALSINS</t>
  </si>
  <si>
    <t>Vöruskrá</t>
  </si>
  <si>
    <t>Hráefni með næringargildi, ofnæmisvalda og kostnað/kg</t>
  </si>
  <si>
    <t>Réttabanki</t>
  </si>
  <si>
    <t>Uppskriftir — vara + magn (g/100kg). Innihald sækist sjálfkrafa úr Vöruskrá.</t>
  </si>
  <si>
    <t>Grunnmatseðill</t>
  </si>
  <si>
    <t>Dagsetningamiðaður. Innihald og næringargildi sækjast sjálfkrafa.</t>
  </si>
  <si>
    <t>Skólabreytingar</t>
  </si>
  <si>
    <t>Sértilfelli per skóla — Lokað tímabil, Opið undantekning, eða sérréttur.</t>
  </si>
  <si>
    <t>Skólatímabil</t>
  </si>
  <si>
    <t>Hvenær leikskólar og grunnskólar eru opnir. Vefurinn les þetta.</t>
  </si>
  <si>
    <t>Skólalisti</t>
  </si>
  <si>
    <t>Nöfn allra skólanna — dropdown í Skólabreytingum sækir héðan.</t>
  </si>
  <si>
    <t xml:space="preserve">  SKÓLABREYTINGAR — HVERNIG VIRKAR ÞAÐ</t>
  </si>
  <si>
    <t>Ef ekkert er skráð</t>
  </si>
  <si>
    <t>Skólinn fær grunnmatseðilinn sjálfkrafa — þarf ekkert að gera</t>
  </si>
  <si>
    <t>Tegund: Lokað</t>
  </si>
  <si>
    <t>Skólinn er lokaður þennan tíma — skilaboð birtast á vef</t>
  </si>
  <si>
    <t>Tegund: Opið</t>
  </si>
  <si>
    <t>Skólinn er opinn þótt tegundaflokkur hans sé almennt lokaður (t.d. Skarðshlíðarskóli í sumarfríi)</t>
  </si>
  <si>
    <t>Tegund: Aðalréttur o.fl.</t>
  </si>
  <si>
    <t>Sérréttur þennan tíma — annars fylgir grunnmatseðlinum</t>
  </si>
  <si>
    <t>Frá/Til</t>
  </si>
  <si>
    <t>Ein lína nær yfir allt tímabilið — þarf ekki línu per dag</t>
  </si>
  <si>
    <t xml:space="preserve">  DAGATAL (DATE PICKER) — UPPSETNING</t>
  </si>
  <si>
    <t>Skref 1</t>
  </si>
  <si>
    <t>Vista skjalið sem .xlsm: File → Save As → Excel Macro-Enabled Workbook (.xlsm)</t>
  </si>
  <si>
    <t>Skref 2</t>
  </si>
  <si>
    <t>Opna VBA: Alt+F11 (eða Developer → Visual Basic)</t>
  </si>
  <si>
    <t>Skref 3</t>
  </si>
  <si>
    <t>Í VBA glugganum: tvísmella á 'ThisWorkbook' í vinstri trénu</t>
  </si>
  <si>
    <t>Skref 4</t>
  </si>
  <si>
    <t>Líma inn VBA kóðann úr dálki B hér að neðan</t>
  </si>
  <si>
    <t>Skref 5</t>
  </si>
  <si>
    <t>Vista (Ctrl+S) og loka VBA glugganum</t>
  </si>
  <si>
    <t xml:space="preserve">  VBA KÓÐINN — LÍMA INN Í ThisWorkbook</t>
  </si>
  <si>
    <t>VBA kóði</t>
  </si>
  <si>
    <t>Private Sub Workbook_SheetSelectionChange(ByVal Sh As Object, ByVal Target As Range)
    Dim bShowPicker As Boolean
    bShowPicker = False
    Select Case Sh.Name
        Case "Grunnmatseðill"
            If Target.Column = 1 And Target.Row &gt;= 3 Then bShowPicker = True
        Case "Skólabreytingar"
            If (Target.Column = 2 Or Target.Column = 3) And Target.Row &gt;= 4 Then bShowPicker = True
        Case "Skólatímabil"
            If (Target.Column = 2 Or Target.Column = 3) And Target.Row &gt;= 3 Then bShowPicker = True
    End Select
    If Not bShowPicker Then Exit Sub
    If Target.Count &gt; 1 Then Exit Sub
    Application.EnableEvents = False
    Dim sDefault As String
    If Not IsEmpty(Target.Value) And IsDate(Target.Value) Then
        sDefault = Format(Target.Value, "DD/MM/YYYY")
    Else
        sDefault = Format(Now(), "DD/MM/YYYY")
    End If
    Dim sResult As String
    sResult = InputBox("Sláðu inn dagsetningu:" &amp; Chr(10) &amp; "Snið: DD/MM/YYYY" &amp; Chr(10) &amp; Chr(10) &amp; "Dæmi: 15/07/2026", "Dagsetning", sDefault)
    If sResult &lt;&gt; "" Then
        On Error Resume Next
        Target.Value = CDate(sResult)
        Target.NumberFormat = "DD/MM/YYYY"
        On Error GoTo 0
    End If
    Application.EnableEvents = True
End Sub</t>
  </si>
  <si>
    <t xml:space="preserve">  RÖÐ VINNU</t>
  </si>
  <si>
    <t>1. Vöruskrá</t>
  </si>
  <si>
    <t>Fylla inn hráefni — leitarnafn, innihald, næringargildi, kostnað/kg</t>
  </si>
  <si>
    <t>2. Réttabanki</t>
  </si>
  <si>
    <t>Fylla inn uppskriftir — velja vörur úr dropdown (B dálkur)</t>
  </si>
  <si>
    <t>3. Grunnmatseðill</t>
  </si>
  <si>
    <t>Fylla inn matseðil — velja vörur/rétti úr dropdown (F dálkur)</t>
  </si>
  <si>
    <t>4. Skólabreytingar</t>
  </si>
  <si>
    <t>Skrá undantekningar — Lokað, Opið, eða sérréttur per skóla</t>
  </si>
  <si>
    <t>5. Vista og hlaða upp</t>
  </si>
  <si>
    <t>Vista sem .xlsm → hlaða upp á OneDrive/GitHub → vefurinn uppfærist á 30 mín.</t>
  </si>
  <si>
    <t>Leitarnafn</t>
  </si>
  <si>
    <t>Réttur</t>
  </si>
  <si>
    <t>Vara</t>
  </si>
  <si>
    <t>Violife Supreme creamy</t>
  </si>
  <si>
    <t>Tikka masala sósa</t>
  </si>
  <si>
    <t>Fær rétt</t>
  </si>
  <si>
    <t>Flokkun</t>
  </si>
  <si>
    <t>Innihaldslýsing réttar</t>
  </si>
  <si>
    <t>Ofnæmisvaldar réttar</t>
  </si>
  <si>
    <t>2026-09-14</t>
  </si>
  <si>
    <t>Fyrirmæli → Einhverfa / skynjunarvandi</t>
  </si>
  <si>
    <t>Aðalréttur → Vegan tikka masala, hrísgrjón</t>
  </si>
  <si>
    <t>Aðalréttur → ENGINN RÉTTUR HENTAR</t>
  </si>
  <si>
    <t>Fyrirmæli → Meltingarfærasjúkdómur</t>
  </si>
  <si>
    <t>Fyrirmæli → Fyrirmæli</t>
  </si>
  <si>
    <t>Fyrirmæli → Kyngingarvandamál</t>
  </si>
  <si>
    <t>Fyrirmæli → Matarþjálfun</t>
  </si>
  <si>
    <t>Fyrirmæli → CP / fæðuinntaka</t>
  </si>
  <si>
    <t>Fyrirmæli → Borðar ekki hrísgrjón</t>
  </si>
  <si>
    <t>Fyrirmæli → Leyfi til 30/09</t>
  </si>
  <si>
    <t>Fyrirmæli → Fæðingarorlof</t>
  </si>
  <si>
    <t>Fyrirmæli → Borðar ekki samsettan mat, ekki grjónagraut, ekki skólabollurnar</t>
  </si>
  <si>
    <t>2026-09-15</t>
  </si>
  <si>
    <t>Aðalréttur → Plokkfiskur (Mjólkurlaust), rúgbrauð</t>
  </si>
  <si>
    <t>Aðalréttur → Kjúklingaplokkari (Fisklaust)</t>
  </si>
  <si>
    <t>Aðalréttur → Karrýpottréttur</t>
  </si>
  <si>
    <t>Aðalréttur → Plokkfiskur, hrísgrjónabrauð</t>
  </si>
  <si>
    <t>2026-09-16</t>
  </si>
  <si>
    <t>Aðalréttur → Glútenlaus minestrone súpa</t>
  </si>
  <si>
    <t>Aðalréttur → Fisktaco (Mjólkurlaust)</t>
  </si>
  <si>
    <t>Aðalréttur → Kjúklingataco (Fisklaust)</t>
  </si>
  <si>
    <t>Aðalréttur → Kjúklingataco (Fisklaust, mjólkurlaust)</t>
  </si>
  <si>
    <t>Aðalréttur → Vegan taco, grænmeti, salsa, vegan ostur, vegan sýrður rjómi</t>
  </si>
  <si>
    <t>Aðalréttur → Glútenlaust</t>
  </si>
  <si>
    <t>Aðalréttur → BBQ oumph, sætar kartöflur, brún sósa</t>
  </si>
  <si>
    <t>Aðalréttur → BBQ kjúklingur, sætar kartöflur, brún sósa</t>
  </si>
  <si>
    <t>2026-09-21</t>
  </si>
  <si>
    <t>2026-09-22</t>
  </si>
  <si>
    <t>Aðalréttur → Kjúklinganaggar (Fisklaust)</t>
  </si>
  <si>
    <t>Aðalréttur → Vegan naggar, kartöflur, sósa</t>
  </si>
  <si>
    <t>Aðalréttur → Ýsa, kartöflur, hrísgrjónabrauð</t>
  </si>
  <si>
    <t>2026-09-23</t>
  </si>
  <si>
    <t>Aðalréttur → Kókosskyr, jarðarber, bláber</t>
  </si>
  <si>
    <t>Aðalréttur → Hafrajógúrt, jarðarber, bláber</t>
  </si>
  <si>
    <t>2026-09-24</t>
  </si>
  <si>
    <t>2026-09-25</t>
  </si>
  <si>
    <t>Aðalréttur → Núðlur, grænmeti, sweet chili sósa</t>
  </si>
  <si>
    <t>Aðalréttur → Kjúklingur með grænmeti</t>
  </si>
  <si>
    <t>Vatn, tapíókamjöl, hrísgrjónamjöl, þykkingarefni: sellulósi, hýdroxýprópýl metýl sellulósi, karboxýmetýl sellulósi, metýl sellulósi, xantangúmmí; heilkorna maís, kartöflusterkja, ger, psyllium hýðisduft, rakaefni; glýseról; repjuolía, hrísgrjónasterkja, síróp, maíssterkja, salt, rotvarnarefni: natríumprópíónat, sorbínsýra, brenndur sykur, vínedik. | Kjúklingarbringur (42%), alifuglakjöt (28%), vatn (25%), salt, þrúgusykur, bindiefni (E451, E407, E410), gerextrakt, þráavarnarefni (E301, E330), bragðefni, sykur, pipar, rotvarnarefni (E270) | ⚠ Vara finnst ekki í Réttabanka/Vöruskrá — bætið henni við | ⚠ Vara finnst ekki í Réttabanka/Vöruskrá — bætið henni við</t>
  </si>
  <si>
    <t>Vatn, tapíókamjöl, hrísgrjónamjöl, repjuolía, þykkingarefni: sellulósi, hýdroxýprópýlmetýlsellulósi, karboxýmetýlsellulósi, xantangúmmí; psylliumhýðisduft, maíssterkja, ger, kartöflusterkja, heilkorna maísmjöl, sykur, hrísgrjónasterkja, rakaefni: glýseról; salt, rotvarnarefni: natríumprópíónat, sorbínsýra; náttúrulegt vanillubragðefni, náttúrulegt bragðefni. | Grísalifur og kjöt 80%, vatn, laukur, salt, kartöflumjöl, **soja**prótein, krydd, vatnsrofið jurtaprótein, repjuolía, maísprótein, jurtafita (pálma), þrúgusykur, rotvarnarefni (E250), þráavarnarefni (E315, E316, E330), bindiefni (E450, E451) | ⚠ Vara finnst ekki í Réttabanka/Vöruskrá — bætið henni við | ⚠ Vara finnst ekki í Réttabanka/Vöruskrá — bætið henni við</t>
  </si>
  <si>
    <t>**Rjómi**, salt. | **Mjólk,** **undanrenna**, salt, ostahleypir. | ⚠ Vara finnst ekki í Réttabanka/Vöruskrá — bætið henni við | ⚠ Vara finnst ekki í Réttabanka/Vöruskrá — bætið henni við</t>
  </si>
  <si>
    <t>Vatn, tapíókamjöl, hrísgrjónamjöl, þykkingarefni: sellulósi, hýdroxýprópýl metýl sellulósi, karboxýmetýl sellulósi, metýl sellulósi, xantangúmmí; kartöflusterkja, psyllium hýðisduft, ger, rakaefni: glýseról; hrísgrjónamjöl, heilkorna maísmjöl, kínóa (2,8%), repjufræolía, síróp, chia fræ (1,9%), birkifræ, maíssterkja, sveskjumauk, salt, rotvarnarefni: natríumprópíónat, sorbínsýra; vínedik. | Grísakjöt (62%), vatn, kartöflumjöl, **sojaprótein**, salt, þrúgusykur, bindiefni (E451), þráavarnarefni (E301, E330), gerextrakt, þykkingarefni (E410, E407), bragðefni, rotvarnarefni (E270, E250) | ⚠ Vara finnst ekki í Réttabanka/Vöruskrá — bætið henni við | ⚠ Vara finnst ekki í Réttabanka/Vöruskrá — bætið henni við</t>
  </si>
  <si>
    <t>Vatn, tapíókamjöl, hrísgrjónamjöl, fræ (10%) (sólblómafræ, gullin hirsifræ, brún hörfræ, birkifræ, kínóa), þykkingarefni: sellulósi, hýdroxýprópýl metýl sellulósi, karboxýmetýl sellulósi, metýl sellulósi, xantangúmmí; kartöflusterkja, psyllium hýðiduft, ger, rakaefni: glýseról; hrísgrjónamjöl, heilkorna maísmjöl, repjuolía, gullin síróp, sveskjumauk, maíssterkja, salt, rotvarnarefni: natríumprópíónat, sorbínsýra; spíritusedik, brenndur sykur. | Lambakjöt 80%, kjötsoð, laukduft, salt, pipar. | ⚠ Vara finnst ekki í Réttabanka/Vöruskrá — bætið henni við | ⚠ Vara finnst ekki í Réttabanka/Vöruskrá — bætið henni við</t>
  </si>
  <si>
    <t>Vatn, hrísgrjónamjöl, tapíókamjöl, þykkingarefni: sellulósi, hýdroxýprópýl metýl sellulósi, karboxýmetýl sellulósi, metýl sellulósi, xantangúmmí; kartöflusterkja, psyllium hýðisduft, rakaefni: glýserín; ger, heilkorna maísmjöl, repjuolía, hrísgrjónamjöl, gullinsíróp, maíssterkja, salt, edik, rotvarnarefni: natríumprópíónat, sorbínsýra, vínedik. | **Rjómi**, salt. | ⚠ Vara finnst ekki í Réttabanka/Vöruskrá — bætið henni við | ⚠ Vara finnst ekki í Réttabanka/Vöruskrá — bætið henni við</t>
  </si>
  <si>
    <t>Vatn, tapíókamjöl, hrísgrjónamjöl, þykkingarefni: sellulósi, hýdroxýprópýl metýl sellulósi, karboxýmetýl sellulósi, metýl sellulósi, xantangúmmí; kartöflusterkja, psyllium hýðisduft, ger, rakaefni: glýseról; hrísgrjónamjöl, heilkorna maísmjöl, kínóa (2,8%), repjufræolía, síróp, chia fræ (1,9%), birkifræ, maíssterkja, sveskjumauk, salt, rotvarnarefni: natríumprópíónat, sorbínsýra; vínedik. | **Mjólk,** **undanrenna**, salt, ostahleypir. | ⚠ Vara finnst ekki í Réttabanka/Vöruskrá — bætið henni við | ⚠ Vara finnst ekki í Réttabanka/Vöruskrá — bætið henni við</t>
  </si>
  <si>
    <t>Vatn, tapíókamjöl, hrísgrjónamjöl, fræ (10%) (sólblómafræ, gullin hirsifræ, brún hörfræ, birkifræ, kínóa), þykkingarefni: sellulósi, hýdroxýprópýl metýl sellulósi, karboxýmetýl sellulósi, metýl sellulósi, xantangúmmí; kartöflusterkja, psyllium hýðiduft, ger, rakaefni: glýseról; hrísgrjónamjöl, heilkorna maísmjöl, repjuolía, gullin síróp, sveskjumauk, maíssterkja, salt, rotvarnarefni: natríumprópíónat, sorbínsýra; spíritusedik, brenndur sykur. | Grísalifur og kjöt 80%, vatn, laukur, salt, kartöflumjöl, **soja**prótein, krydd, vatnsrofið jurtaprótein, repjuolía, maísprótein, jurtafita (pálma), þrúgusykur, rotvarnarefni (E250), þráavarnarefni (E315, E316, E330), bindiefni (E450, E451) | ⚠ Vara finnst ekki í Réttabanka/Vöruskrá — bætið henni við | ⚠ Vara finnst ekki í Réttabanka/Vöruskrá — bætið henni við</t>
  </si>
  <si>
    <t>Vatn, hrísgrjónamjöl, tapíókamjöl, þykkingarefni: sellulósi, hýdroxýprópýl metýl sellulósi, karboxýmetýl sellulósi, metýl sellulósi, xantangúmmí; kartöflusterkja, psyllium hýðisduft, rakaefni: glýserín; ger, heilkorna maísmjöl, repjuolía, hrísgrjónamjöl, gullinsíróp, maíssterkja, salt, edik, rotvarnarefni: natríumprópíónat, sorbínsýra, vínedik. | Lambakjöt 80%, kjötsoð, laukduft, salt, pipar. | ⚠ Vara finnst ekki í Réttabanka/Vöruskrá — bætið henni við | ⚠ Vara finnst ekki í Réttabanka/Vöruskrá — bætið henni við</t>
  </si>
  <si>
    <t>RÉTTAYFIRLIT</t>
  </si>
  <si>
    <t>Kostnaður alls (kr)</t>
  </si>
  <si>
    <t>Heildarþyngd (kg)</t>
  </si>
  <si>
    <t>Kostnaður (kr/kg)</t>
  </si>
  <si>
    <t>Fjöldi hráefna</t>
  </si>
  <si>
    <t>Column1</t>
  </si>
  <si>
    <t>Ath kjötsúpu - Síðasti sumardagur</t>
  </si>
  <si>
    <t>Kjúklingur og pasta með ítalskri tómatsósu</t>
  </si>
  <si>
    <t>Fiskifingur, hrísgrjón, karrísósa</t>
  </si>
  <si>
    <t>MATSEÐILL – YFIRSÝN EFTIR DAGSETNINGU</t>
  </si>
  <si>
    <t>Vikudagur</t>
  </si>
  <si>
    <t>Umferð</t>
  </si>
  <si>
    <t>Skammtar hádegi</t>
  </si>
  <si>
    <t>Gúrka, Paprika, Blómkál, ávextir</t>
  </si>
  <si>
    <t>Nachos, gúrka, paprika, ávextir</t>
  </si>
  <si>
    <t>Sólkjarnabrauð, smjör, rúsínur, ávextir</t>
  </si>
  <si>
    <t>Ferskt hrásalat, blómkál, paprika, ávextir</t>
  </si>
  <si>
    <t>Lífskornabrauð, ostur, smjör, ávextir</t>
  </si>
  <si>
    <t>Maíssalat, tómatar, gúrka, ávextir</t>
  </si>
  <si>
    <t xml:space="preserve">Pasta bolognese? </t>
  </si>
  <si>
    <t>ATH</t>
  </si>
  <si>
    <t>Paprika, byggsalat, tómatar, ávextir</t>
  </si>
  <si>
    <t>Breyta Hamborgari</t>
  </si>
  <si>
    <t>Skólabollur, smjör, gúrka, ávextir</t>
  </si>
  <si>
    <t>Blómkál, gulrætur, byggsalat, ávextir</t>
  </si>
  <si>
    <t>Ath prófa karfa í Orly</t>
  </si>
  <si>
    <t>Sólkjarnabrauð, smjör, paprika, ávextir</t>
  </si>
  <si>
    <t>Maíssalat, rófur, tómatar, ávextir</t>
  </si>
  <si>
    <t xml:space="preserve">Svissa 30 okt og 2 nóv? </t>
  </si>
  <si>
    <t>Hrásalat, gúrka, brokkolí, ávextir</t>
  </si>
  <si>
    <t>Skólabollur, smjör, gúrka,rúsínur, ávextir</t>
  </si>
  <si>
    <t>Súpustykki, kjúklingaálegg, smjör, paprika, ávextir</t>
  </si>
  <si>
    <t>Maíssalat, kál, tómatar, ávextir</t>
  </si>
  <si>
    <t>Kjúklingaborgari??</t>
  </si>
  <si>
    <t>Ath Thanksgiving - Kalkúnabollur</t>
  </si>
  <si>
    <t>Fyrir dagsetningu</t>
  </si>
  <si>
    <t>Status</t>
  </si>
  <si>
    <t>Hvað</t>
  </si>
  <si>
    <t>Máltíð</t>
  </si>
  <si>
    <t>Magn sem þurfum</t>
  </si>
  <si>
    <t>Skammtar</t>
  </si>
  <si>
    <t>Magn sem eigum</t>
  </si>
  <si>
    <t>Magn pantað</t>
  </si>
  <si>
    <t>Búið að panta</t>
  </si>
  <si>
    <t>Kemur til okkar</t>
  </si>
  <si>
    <t>Birgi</t>
  </si>
  <si>
    <t>Pantað af hverjum</t>
  </si>
  <si>
    <t>Búið að staðfesta</t>
  </si>
  <si>
    <t>Vefslóð</t>
  </si>
  <si>
    <t>Fylgiskjal</t>
  </si>
  <si>
    <t>Uppskriftarstaða</t>
  </si>
  <si>
    <t>Ráðlagt magn (kg)</t>
  </si>
  <si>
    <t>Magnflokkur</t>
  </si>
  <si>
    <t>Ráðlagt heildarmagn réttar (kg)</t>
  </si>
  <si>
    <t>Pöntun dagsins</t>
  </si>
  <si>
    <t>nei</t>
  </si>
  <si>
    <t>Tengt</t>
  </si>
  <si>
    <t>Kjúklingur og kalkúnn</t>
  </si>
  <si>
    <t>já</t>
  </si>
  <si>
    <t>Iceberg skorið</t>
  </si>
  <si>
    <t>50 kg</t>
  </si>
  <si>
    <t>Paprika sneidd</t>
  </si>
  <si>
    <t>Rauðlaukur sneiddur</t>
  </si>
  <si>
    <t>30 kg</t>
  </si>
  <si>
    <t>Aðkeypt vara – engin uppskrift</t>
  </si>
  <si>
    <t>Bollur</t>
  </si>
  <si>
    <t>800 kg</t>
  </si>
  <si>
    <t>31 poki</t>
  </si>
  <si>
    <t>Active</t>
  </si>
  <si>
    <t>Rófur strimlar</t>
  </si>
  <si>
    <t>700 kg</t>
  </si>
  <si>
    <t xml:space="preserve">180 L </t>
  </si>
  <si>
    <t>40 kg</t>
  </si>
  <si>
    <t>35 kg</t>
  </si>
  <si>
    <t>Brokkolí (Frosið)</t>
  </si>
  <si>
    <t>25 kg</t>
  </si>
  <si>
    <t>Skyr, ber, granóla, mjólk</t>
  </si>
  <si>
    <t>5280 stk</t>
  </si>
  <si>
    <t>Smjör brætt</t>
  </si>
  <si>
    <t>109 stk</t>
  </si>
  <si>
    <t>rest frá imat</t>
  </si>
  <si>
    <t>90 stk</t>
  </si>
  <si>
    <t>Gulrætur baby frosnar</t>
  </si>
  <si>
    <t>37 kg</t>
  </si>
  <si>
    <t>1000 kg</t>
  </si>
  <si>
    <t>Hakkréttir og pottréttir</t>
  </si>
  <si>
    <t>100 kg</t>
  </si>
  <si>
    <t>670 stk</t>
  </si>
  <si>
    <t>390 stk</t>
  </si>
  <si>
    <t>Kjúklingur og pasta með ítalskri tómatsósu og hvítlauksbrauði</t>
  </si>
  <si>
    <t>kjúklinga teningar</t>
  </si>
  <si>
    <t>holta</t>
  </si>
  <si>
    <t>Rummo pasta eldað</t>
  </si>
  <si>
    <t>620 kg</t>
  </si>
  <si>
    <t>208 stk</t>
  </si>
  <si>
    <t>62 kg</t>
  </si>
  <si>
    <t>260 stk</t>
  </si>
  <si>
    <t>Brokkolí  frosið</t>
  </si>
  <si>
    <t>Grautar, lifrapylsa og súpur</t>
  </si>
  <si>
    <t>308 stk</t>
  </si>
  <si>
    <t>95 stk</t>
  </si>
  <si>
    <t>600 kg</t>
  </si>
  <si>
    <t xml:space="preserve">200 L </t>
  </si>
  <si>
    <t>400 kg</t>
  </si>
  <si>
    <t>80 kg</t>
  </si>
  <si>
    <t>Blómkál ferskt</t>
  </si>
  <si>
    <t>140 kg</t>
  </si>
  <si>
    <t>3800 stk</t>
  </si>
  <si>
    <t>2500 stk</t>
  </si>
  <si>
    <t>1600stk</t>
  </si>
  <si>
    <t>1467 stk</t>
  </si>
  <si>
    <t>480 stk</t>
  </si>
  <si>
    <t>1200 stk</t>
  </si>
  <si>
    <t>72 kg</t>
  </si>
  <si>
    <t>12 kg</t>
  </si>
  <si>
    <t>60 kg</t>
  </si>
  <si>
    <t>36 stk</t>
  </si>
  <si>
    <t>22 stk</t>
  </si>
  <si>
    <t>14 stk</t>
  </si>
  <si>
    <t>48 kg</t>
  </si>
  <si>
    <t>Tikka masala, hrísgrjón, naan brauð</t>
  </si>
  <si>
    <t>Kjúklingastrimlar, lærkjöt</t>
  </si>
  <si>
    <t>500 kg</t>
  </si>
  <si>
    <t>Plokkfiskur - Matarstund fyrir leikskóla</t>
  </si>
  <si>
    <t>Plokkfiskur - Hafið fyrir grunnskóla</t>
  </si>
  <si>
    <t>450 kg</t>
  </si>
  <si>
    <t>129stk</t>
  </si>
  <si>
    <t xml:space="preserve">Þurfum 1000 L </t>
  </si>
  <si>
    <t>Hrísgrjónapasta óeldað</t>
  </si>
  <si>
    <t>150 kg</t>
  </si>
  <si>
    <t>200 kg</t>
  </si>
  <si>
    <t>Lífskornabrauð með chia ofl</t>
  </si>
  <si>
    <t>230 stk</t>
  </si>
  <si>
    <t>100 stk</t>
  </si>
  <si>
    <t>KFC ýsubitar</t>
  </si>
  <si>
    <t>Vantar leitarnafn í Grunnmatseðli (F903 tóm) – staðfesta við vöru</t>
  </si>
  <si>
    <t>Taco skeljar harðar</t>
  </si>
  <si>
    <t>Taco skálar mjúkar</t>
  </si>
  <si>
    <t>Iceberg</t>
  </si>
  <si>
    <t>BBQ kjúklingaleggir fyrir grunnskóla</t>
  </si>
  <si>
    <t>650 kg</t>
  </si>
  <si>
    <t>BBQ kjúklingur fyrir leikskóla</t>
  </si>
  <si>
    <t>330 kg fyrir eldun</t>
  </si>
  <si>
    <t>HRESSING / FRÍSTUND</t>
  </si>
  <si>
    <t>Hressing (lýsing)</t>
  </si>
  <si>
    <t>Brauð í hús</t>
  </si>
  <si>
    <t>Meðlæti í hús</t>
  </si>
  <si>
    <t>Búin að panta BRAUÐ</t>
  </si>
  <si>
    <t>Búin að panta ÁLEGG/OST</t>
  </si>
  <si>
    <t>Hlekkur</t>
  </si>
  <si>
    <t>Hrökkbrauð með skinku og tómat ásamt ávöxtum</t>
  </si>
  <si>
    <t>Samlokubrauð með kjúklingaáleggi og papriku ásamt ávöxtum</t>
  </si>
  <si>
    <t>Dökkt súrdeigsbrauð með gúrku ásamt ávöxtum</t>
  </si>
  <si>
    <t>Flatkökur með osti og smjöri og tómat ásamt ávöxtum</t>
  </si>
  <si>
    <t>Skólabollur með skinku og gúrku ásamt ávöxtum</t>
  </si>
  <si>
    <t>Maltað kornbrauð með kjúklingaáleggi og papriku ásamt ávöxtum</t>
  </si>
  <si>
    <t>Tekex með smjöri og skinku og tómat ásamt ávöxtum</t>
  </si>
  <si>
    <t>Heimilisbrauð með kindakæfu og gúrku ásamt ávöxtum</t>
  </si>
  <si>
    <t>Rúsínubrauð með smjöri og osti og papriku ásamt ávöxtum</t>
  </si>
  <si>
    <t>Heilkornastykki með skinku og tómat ásamt ávöxtum</t>
  </si>
  <si>
    <t>Hönö brauð með kjúklingaáleggi og agúrku ásamt ávöxtum</t>
  </si>
  <si>
    <t>Hrökkbrauð með osti og papriku ásamt ávöxtum</t>
  </si>
  <si>
    <t>Sólkjarnabrauð með lifrakæfu og gúrku ásamt ávöxtum</t>
  </si>
  <si>
    <t>Pizzasnúðar ásamt ávöxtum</t>
  </si>
  <si>
    <t>Melóna</t>
  </si>
  <si>
    <t>Heilkornabrauð með lifrakæfu og papriku ásamt ávöxtum</t>
  </si>
  <si>
    <t>Skólabollur með osti og tómat ásamt ávöxtum</t>
  </si>
  <si>
    <t>Tekex með skinku og gúrku ásamt ávöxtum</t>
  </si>
  <si>
    <t>Lífskornabrauð með tröllahöfrum og chiafræjum með kjúklingaáleggi og papriku ásamt ávöxtum</t>
  </si>
  <si>
    <t>Heimilisbrauð með kindakæfu og tómat ásamt ávöxtum</t>
  </si>
  <si>
    <t>Heilkornastykki með osti og gúrku ásamt ávöxtum</t>
  </si>
  <si>
    <t>Hönö brauð með skinku og tómat ásamt ávöxtum</t>
  </si>
  <si>
    <t>Hrökkbrauð með kjúklingaáleggi og papriku ásamt ávöxtum</t>
  </si>
  <si>
    <t>Normal brauð með salati, osti og tómat ásamt ávöxtum</t>
  </si>
  <si>
    <t>Fin crisps með gúrku og lifrakæfu ásamt ávöxtum</t>
  </si>
  <si>
    <t>Tekex með skinku og papriku ásamt ávöxtum</t>
  </si>
  <si>
    <t>Kantalópa</t>
  </si>
  <si>
    <t>Til á lager</t>
  </si>
  <si>
    <t xml:space="preserve">Paprika </t>
  </si>
  <si>
    <t>Pólarbrauð með smjöri og gúrku ásamt ávöxtum</t>
  </si>
  <si>
    <t>Til nóg af smjörva.</t>
  </si>
  <si>
    <t>Pólarbrauð – OJK</t>
  </si>
  <si>
    <t>https://vefverslun.ojk-isam.is/vara/PAG-14014-pagen-hono-brau-750g</t>
  </si>
  <si>
    <t>Beyglur með hreinum smurosti og tómötum ásamt ávöxtum</t>
  </si>
  <si>
    <t>ÞARF AÐ PANTA</t>
  </si>
  <si>
    <t xml:space="preserve">Tómatar </t>
  </si>
  <si>
    <t>NEI</t>
  </si>
  <si>
    <t>Beyglur – þarf að panta frá Garra</t>
  </si>
  <si>
    <t>https://www.garri.is/vara/70503413/</t>
  </si>
  <si>
    <t>Heimilisbrauð með kjúklingaáleggi og papriku ásamt ávöxtum</t>
  </si>
  <si>
    <t>Heimilisbrauð – Myllan</t>
  </si>
  <si>
    <t>https://www.myllan.is/is/vorulinur/samlokubraud/heimilisbraud-stort</t>
  </si>
  <si>
    <t>Lífskornabrauð með tröllahöfrum og chiafræjum með osti og tómati ásamt ávöxtum</t>
  </si>
  <si>
    <t>Lífskornabrauð – Myllan</t>
  </si>
  <si>
    <t>https://www.myllan.is/is/vorulinur/samlokubraud/lifskorn-trollahafrar-chiafrae</t>
  </si>
  <si>
    <t>Dökkt brauð með lifrarkæfu og gúrku ásamt ávöxtum</t>
  </si>
  <si>
    <t>Pågen Limpan – OJK</t>
  </si>
  <si>
    <t>https://vefverslun.ojk-isam.is/vara/PAG-14686-pagen-limpan-900g</t>
  </si>
  <si>
    <t>Hrökkbrauð, spelt – Nathan</t>
  </si>
  <si>
    <t>https://nathan.is/vorur?q=spel&amp;ProductID=1537300</t>
  </si>
  <si>
    <t>Ítalskt súrdeigsbrauð með skinku og tómati ásamt ávöxtum</t>
  </si>
  <si>
    <t>Ítalskt súrdeig – OJK</t>
  </si>
  <si>
    <t>https://vefverslun.ojk-isam.is/vara/PAG-13241-pagen-levain-brau-650g</t>
  </si>
  <si>
    <t>Sólkjarnabrauð með kindakæfu og gúrku ásamt ávöxtum</t>
  </si>
  <si>
    <t>Sólkjarnabrauð – Gæðabakstur</t>
  </si>
  <si>
    <t>https://gaedabakstur.is/vara/solkjarnabraud/</t>
  </si>
  <si>
    <t>Pólarbrauð með smjöri og osti, gúrka ásamt ávöxtum</t>
  </si>
  <si>
    <t>Súrdeigsrúnstykki með tómati og kjúklingaáleggi ásamt ávöxtum</t>
  </si>
  <si>
    <t>Súrdeigsrúnstykki – Innnes</t>
  </si>
  <si>
    <t>https://innnes.is/braud-eftirrettir-og-is/pizzubotnar-hamborgara-og-pitubraud/europastry-surdeigs-ferkantad-hamborgarabraud-48x95g/</t>
  </si>
  <si>
    <t>Heilhveitikex með skinku og papriku ásamt ávöxtum</t>
  </si>
  <si>
    <t>Heilhveitikex – ath. magn á lager</t>
  </si>
  <si>
    <t>https://nathan.is/vorur?q=digestive&amp;ProductID=820003</t>
  </si>
  <si>
    <t>Speltbrauð með lifrarkæfu og gúrku ásamt ávöxtum</t>
  </si>
  <si>
    <t>Speltbrauð – Myllan</t>
  </si>
  <si>
    <t>https://www.myllan.is/is/vorulinur/samlokubraud/speltbraud</t>
  </si>
  <si>
    <t>Heimilisbrauð með kindakæfu og tómati ásamt ávöxtum</t>
  </si>
  <si>
    <t>SKÓLINN BYRJAR 26. ÁGÚST</t>
  </si>
  <si>
    <t>Lífskornabrauð með tröllahöfrum og chiafræjum með smjöri, osti og tómat ásamt ávöxtum</t>
  </si>
  <si>
    <t>Dökkt súrdeigsbrauð með papriku og lifrarkæfu ásamt ávöxtum</t>
  </si>
  <si>
    <t>Hrökkbrauð með skinku og gúrku ásamt ávöxtum</t>
  </si>
  <si>
    <t>Ítalskt súrdeigsbrauð með kjúklingaáleggi og tómati ásamt ávöxtum</t>
  </si>
  <si>
    <t>Sólkjarnabrauð með kindakæfu og papriku ásamt ávöxtum</t>
  </si>
  <si>
    <t>Fin crisps með gúrku og lifrakæfa ásamt ávöxtum</t>
  </si>
  <si>
    <t>Heilkornabrauð með skinku og gúrka ásamt ávöxtum</t>
  </si>
  <si>
    <t>Lífskornabrauð með tröllahöfrum og chiafræjum með osti og tómat ásamt ávöxtum</t>
  </si>
  <si>
    <t>Ljóst súrdeigsbrauð með skinku og papriku ásamt ávöxtum</t>
  </si>
  <si>
    <t>Pólarbrauð með kindakæfa og gúrku ásamt ávöxtum</t>
  </si>
  <si>
    <t>Heilhveitikex með smjör, ostur og tómat ásamt ávöxtum</t>
  </si>
  <si>
    <t>Heimilisbrauð með papriku og kjúklingaálegg ásamt ávöxtum</t>
  </si>
  <si>
    <t>Súrdeigsbrauð með lifrakæfu og tómati ásamt ávöxtum</t>
  </si>
  <si>
    <t>Tómatur</t>
  </si>
  <si>
    <t>Dökkt brauð með kindakæfu og gúrku ásamt ávöxtum</t>
  </si>
  <si>
    <t>https://vefverslun.ojk-isam.is/vara/PAG-14010-pagen-lingon-grova-500g</t>
  </si>
  <si>
    <t>Bananabrauð með smjör og osti ásamt ávöxtum</t>
  </si>
  <si>
    <t>Ekkert</t>
  </si>
  <si>
    <t>Ljóst súrdeigsbrauð með kjúklingaálegg og paprika ásamt ávöxtum</t>
  </si>
  <si>
    <t>https://vefverslun.ojk-isam.is/vara/PAG-14017-pagen-lantgoda-650g-surdeigsbrau-ljost</t>
  </si>
  <si>
    <t>Haust kex með skinku og tómat ásamt ávöxtum</t>
  </si>
  <si>
    <t>18.09.26</t>
  </si>
  <si>
    <t>Haust kex með kavíar og tómat ásamt ávöxtum - KAVIAR BARA LEIKSKÓLAR</t>
  </si>
  <si>
    <t>Pólarbrauð með smjöri, gúrka ásamt ávöxtum</t>
  </si>
  <si>
    <t>Heilkornabrauð með paprika og kjúklingaáleggi ásamt ávöxtum</t>
  </si>
  <si>
    <t>Hrökkbrauð með osti, tómati ásamt ávöxtum</t>
  </si>
  <si>
    <t>Lífskornabrauð með tröllahöfrum og chiafræjum með kjúklingaáleggi og tómati ásamt ávöxtum</t>
  </si>
  <si>
    <t>Ljóst súrdeigsbrauð með lifrarkæfu og gúrku ásamt ávöxtum</t>
  </si>
  <si>
    <t>Skonsur með smjör og osti ásamt ávöxtum</t>
  </si>
  <si>
    <t>Limpan  súrdeigsbrauð með skinku og tómati ásamt ávöxtum</t>
  </si>
  <si>
    <t>HRÁEFNASKRÁ</t>
  </si>
  <si>
    <t>Hráefni</t>
  </si>
  <si>
    <t>Magn (g)</t>
  </si>
  <si>
    <t>Kostnaður (kr)</t>
  </si>
  <si>
    <t>ÓTENGD LÍNA – uppskriftarlína eydd úr Réttabanka, þarfnast yfirferðar</t>
  </si>
  <si>
    <t>MATSEÐILL Í-MAT — sótt úr "Matseðla grunnur" í Í-Mat skjalinu (afritið hingað þegar Í-Mat uppfærir sinn matseðil)</t>
  </si>
  <si>
    <t>Kjötréttur</t>
  </si>
  <si>
    <t>Fiskréttur</t>
  </si>
  <si>
    <t>Grænmetisréttur</t>
  </si>
  <si>
    <t>Salat Dagsins</t>
  </si>
  <si>
    <t>Skyrskál</t>
  </si>
  <si>
    <t>Súpa dagsins</t>
  </si>
  <si>
    <t>Úrbeinuð kjúklingalæri í harissa marineringu, couscous-salat , flatbrauð og jógúrtsósa</t>
  </si>
  <si>
    <t>Langa í kryddjurtahjúp, smælki, grænmeti og sítrónu-smjörsósa</t>
  </si>
  <si>
    <t>Chili sin carne með hrísgrjónum, nachos og vegan-lime jógúrt (V)</t>
  </si>
  <si>
    <t>Salat með stökkum kjúkling, hvítkáli, gulrótum, vorlauk, myntu og sesamdressingu</t>
  </si>
  <si>
    <t>Jarðaberjaskyr og vanillusmoothie toppað með granóla, jarðaberjum, banana, döðlum og hnetusmjöri</t>
  </si>
  <si>
    <t>Amerískur kjöthleifur, steiktar kartöflur, rósakál, rauðkál og brún sósa</t>
  </si>
  <si>
    <t>Þorskur í miso-gljáa, hrísgrjón, grænmeti og ponzu dressing</t>
  </si>
  <si>
    <t>Cajun pasta með grænmeti og sítrónuolíu (V)</t>
  </si>
  <si>
    <t>Ítalskt tagliata salat, nautakjöt, pasta, fennel, kapers, grilluð paprika, tómatar, parmesan og salsa verde</t>
  </si>
  <si>
    <t>Asísk grænmetissúpa með soya, kóríander og chilli</t>
  </si>
  <si>
    <t>Gratínerað tortellini með skinku og beikoni, sveppir, brokkolí, hvítlaukur, steinselja og hvítlauksbrauð</t>
  </si>
  <si>
    <t>Matarmikil fiskisúpa, súpubrauð og smjör</t>
  </si>
  <si>
    <t>Kínóa- og grænkálsbuff, couscous, grænmeti, gado-gado sósa (V)</t>
  </si>
  <si>
    <t>Salat með falafel, rifnu rauðkáli, pikkluðum rauðlauk, tómötum, gúrku og hvítlauks-jógúrt dressingu</t>
  </si>
  <si>
    <t>Tómat og paprikusúpa</t>
  </si>
  <si>
    <t>Hægeldað nautabrisket, kartöflusalat, kremað maíssalat og BBQ sósa</t>
  </si>
  <si>
    <t>Eggjasteikt ýsa, kartöflur, súrar gúrkur, grænmeti og paprikusósa</t>
  </si>
  <si>
    <t>Hnetusteik, kartöflur, bakað rótargrænmeti og sveppasósa (V)</t>
  </si>
  <si>
    <t>Poke salat með laxi, avokadó, mangó, rauðlauk, edamame, nori og chili-majó dressingu</t>
  </si>
  <si>
    <t>Gulrótarsúpa</t>
  </si>
  <si>
    <t>Kjúklingasnitsel, hvítlauks kartöflum, heimalagað hrásalat og brúnni sósu</t>
  </si>
  <si>
    <t>Langa í grillmarineringu, maíssalat, couscous og hvítlauks-jógúrtsósa</t>
  </si>
  <si>
    <t>Grænmetis quesadilla með baunum, hrísgrjón, guacamole og nachos (V)</t>
  </si>
  <si>
    <t>Salat með tandoori kjúkling, karrí-hrísgrjónum, bökuðum kjúklingabaunum, kirsuberjatómötum, kóríander og myntu-jógúrtdressingu</t>
  </si>
  <si>
    <t>Sveppasúpa</t>
  </si>
  <si>
    <t>2026-sep.-07</t>
  </si>
  <si>
    <t>Sænskar kjötbollur með steiktum kartöflum, rauðkál, grænar baunir, piparostasósu og týtuberjasulta</t>
  </si>
  <si>
    <t>Nætursöltuð ýsa, ólífur, sólþurrkaðir tómatar, kartöflur og tómatasósu</t>
  </si>
  <si>
    <t>Tælenskur karríréttur með engifer og kókos, hrísgrjón og lime (V)</t>
  </si>
  <si>
    <t>Sesarsalat, kjúklingur, brauðteningar, tómatar, gúrka, parmesan og sesardressing</t>
  </si>
  <si>
    <t>Vanilluskyr og berjasmoothie toppað með granóla, banana, bláberjum, kókos, döðlum og hnetusmjöri</t>
  </si>
  <si>
    <t>2026-sep.-08</t>
  </si>
  <si>
    <t>Kjúklingalæri cacciatore, hrísgrjón, gulrætur, kúrbítur, rauðlaukur, eggaldin og krydduð tómatsósa</t>
  </si>
  <si>
    <t>Asísk langa í lemongrass með kókoshrísgrjónum og grænmeti</t>
  </si>
  <si>
    <t>Spaghetti með sveppasósu og hvítlauksbrauð (V)</t>
  </si>
  <si>
    <t>Salat með bulgogi nautakjöti, kimchi, gulrótum, gúrku, vorlauk, ristuðum sesamfræjum og gochujang dressing</t>
  </si>
  <si>
    <t>Tælensk kókosgrænmetissúpa</t>
  </si>
  <si>
    <t>2026-sep.-09</t>
  </si>
  <si>
    <t>Íslensk kjötsúpa, brauðbolla og smjör</t>
  </si>
  <si>
    <t>Steinbítur með grænu pestó, bökunarkartöflur, grænmeti og hvítvínssósa</t>
  </si>
  <si>
    <t>Tómata- og linsubaunapottréttur með sætkartöflumús (V)</t>
  </si>
  <si>
    <t>Salat með geitaosti, rauðrófum, appelsínum, valhnetum, rauðlauk, chili-hunangs dressing</t>
  </si>
  <si>
    <t>Rjómalöguð blómkáls og brokkolísúpa</t>
  </si>
  <si>
    <t>2026-sep.-10</t>
  </si>
  <si>
    <t>Hægeldaður grísahnakki, kartöflugratín, bakað rótargrænmeti og villisveppasósa</t>
  </si>
  <si>
    <t>Ýsa í Orly með kartöflum, sítrónu, heimalöguðu hrásalati og remúlaðisósu</t>
  </si>
  <si>
    <t>Falafel bollur, couscous salat, grænmeti og harissa-dressing (V)</t>
  </si>
  <si>
    <t>Salatblanda með grilluðum risarækjum, quinoa, mangó, avocado, kirsuberjatómatar, kóríander og chili-lime dressingu</t>
  </si>
  <si>
    <t>Tómatsúpa</t>
  </si>
  <si>
    <t>2026-sep.-11</t>
  </si>
  <si>
    <t>BBQ kjúklingur með sætum kartöflum, ofnbökuðu grænmeti og piparsósu</t>
  </si>
  <si>
    <t>Teriaky borgari í súrdeigshamborgarabrauði með ananas, tómat, iceberg og chili mayo, sætkartöflufranskar og chili mayo (V)</t>
  </si>
  <si>
    <t>Asískt crunchy kjúklingasalat með rifnum gulrótum, rauðkáli, agúrku, núðlum, kóríander og sesamsósu</t>
  </si>
  <si>
    <t>2026-sep.-14</t>
  </si>
  <si>
    <t>Rjómalagaður kjúklingapottréttur með beikoni, brokkolí, sólþurrkuðum tómötum og steinselju, hrísgrjón og baguette brauð</t>
  </si>
  <si>
    <t>Ýsa með sítrónu og steinselju, sætar kartöflur, grænmeti og sítrónusósa</t>
  </si>
  <si>
    <t>Oomph bollur í súrsætri sósu með hrísgrjónum og blönduðu grænmeti (V)</t>
  </si>
  <si>
    <t>Salat með kjúkling, blönduðum baunum, avocado, kirsuberjatómatar, paprika, nachos og reykt chipotle dressing</t>
  </si>
  <si>
    <t>Vanilluskyr og mangósmoothie toppað með granóla, jarðarberjum, kókos, banana og hnetusmjöri</t>
  </si>
  <si>
    <t>2026-sep.-15</t>
  </si>
  <si>
    <t xml:space="preserve">Hakkbuff með eggi, bakað smælki, svissaðan lauk, grænmeti og brún sósa  </t>
  </si>
  <si>
    <t>Plokkfiskur með eggi, rúgbrauð og smjör</t>
  </si>
  <si>
    <t>Kjúklingabaunabuff með smælki kartöflum, gulrótum og sveppasósu (V)</t>
  </si>
  <si>
    <t>Salat með reyktum laxi, avocado, gúrka, kapers, rauðlaukur, jarðaber og dill-sýrður rjómi</t>
  </si>
  <si>
    <t>Ítölsk grænmetissúpa með basil og tómat</t>
  </si>
  <si>
    <t>2026-sep.-16</t>
  </si>
  <si>
    <t>BBQ grísakótelettur, bökuð kartafla með rjómaostakremi, maísstöngull og piparsósa</t>
  </si>
  <si>
    <t>Fiskur í raspi með kartöflum, tómatsalati og lauksmjöri</t>
  </si>
  <si>
    <t>Linsubauna dal, túrmerik-hrísgrjón og naan brauð (V)</t>
  </si>
  <si>
    <t>Salat með grilluðum halloumi osti, hunangsristuðu graskeri, kasjúhnetum, graskersfræjum, peru, rauðlauk og balsam vinaigrette</t>
  </si>
  <si>
    <t>Blaðlauks og aspassúpa</t>
  </si>
  <si>
    <t>2026-sep.-17</t>
  </si>
  <si>
    <t>Stir fry núðlur með kjúkling, papriku, lauk, brokkolí, kóríander og ostrusósu</t>
  </si>
  <si>
    <t>Lax með hunangs-sesam marineringu, rösti kartöflur, aspas, grænmeti og jógúrtsósa</t>
  </si>
  <si>
    <t>Pasta með basil pestó, kasjúhnetum, kirsuberjatómötum, spínati og hvítlauksbrauði (V)</t>
  </si>
  <si>
    <t>Salat með nautakjöti, bökuðum rauðrófum, kirsuberjatómötum, súrum gúrkum, eggi, stökkum lauk og piparrótarmajó</t>
  </si>
  <si>
    <t>Tom yum súpa</t>
  </si>
  <si>
    <t>2026-sep.-18</t>
  </si>
  <si>
    <t>Indverskt kjúklingakorma með karrí-hrísgrjónum, naan brauði og jógúrt</t>
  </si>
  <si>
    <t>Rautt linsubaunakarrý með kókos, hrísgrjónum og naan (V)</t>
  </si>
  <si>
    <t>Dagsetning er í ISO-sniði (ÁÁÁÁ-MM-DD) svo vefsíðukóðinn geti flett upp beint. Þegar Í-Mat sendir uppfærðan matseðil: eyðið gömlu línunum fyrir þau tímabil sem breytast og límið nýju línurnar inn í sama sniði (fyrsti dálkur ISO-dagsetning, svo réttirnir sex).</t>
  </si>
  <si>
    <t>MATSEÐILL – ÚTSENDING (matseðill og innihaldslýsingar)</t>
  </si>
  <si>
    <t>Dagsetning:</t>
  </si>
  <si>
    <t>Heiti réttar (máltíð):</t>
  </si>
  <si>
    <t>Kjúklingalæri með hvítlaukskryddi eða teriyaki veganborgari í súrdeigsbrauði, sætkartöflubátar, ofnbökuð rótargrænmetisblanda, gulróta- og kálsalat og sósa (pipar- eða BBQ)</t>
  </si>
  <si>
    <t>Máltíðarhluti</t>
  </si>
  <si>
    <t>Birtingarnafn
(útsending)</t>
  </si>
  <si>
    <t>Orka
(kcal/100 g)</t>
  </si>
  <si>
    <t>Fita
(g/100 g)</t>
  </si>
  <si>
    <t>Mettuð fita
(g/100 g)</t>
  </si>
  <si>
    <t>Kolvetni
(g/100 g)</t>
  </si>
  <si>
    <t>Sykur
(g/100 g)</t>
  </si>
  <si>
    <t>Prótein
(g/100 g)</t>
  </si>
  <si>
    <t>Salt
(g/100 g)</t>
  </si>
  <si>
    <t>Aðalréttur (vegan)</t>
  </si>
  <si>
    <t>Teriyaki veganborgari í súrdeigsbrauði með ananas, tómat, iceberg og chilimajónesi</t>
  </si>
  <si>
    <t>Sætkartöflubátar</t>
  </si>
  <si>
    <t>Ofnbökuð rótargrænmetisblanda</t>
  </si>
  <si>
    <t>Gulróta- og kálsalat</t>
  </si>
  <si>
    <t>Sósa (val 1)</t>
  </si>
  <si>
    <t>Piparsósa</t>
  </si>
  <si>
    <t>Sósa (val 2)</t>
  </si>
  <si>
    <t>Ofnæmisvaldar – samantekt máltíðar</t>
  </si>
  <si>
    <t>Aðalréttur + meðlæti:</t>
  </si>
  <si>
    <t>Piparsósa:</t>
  </si>
  <si>
    <t>BBQ sósa:</t>
  </si>
  <si>
    <t>Fyrirvari (snefilmengun):</t>
  </si>
  <si>
    <t>Aðalréttur:</t>
  </si>
  <si>
    <t>Aðalréttur (vegan):</t>
  </si>
  <si>
    <t>Sætkartöflubátar:</t>
  </si>
  <si>
    <t>Frosnir í eitt lag á ofnplötu, ofn 180°C í 22–25 mín., snúið einu sinni. Ekki endurfrysta eftir það.</t>
  </si>
  <si>
    <t>Rótargrænmeti:</t>
  </si>
  <si>
    <t>Frosið í eitt lag á ofnplötu, ofn 220°C í 35 mín., snúið á miðjum eldunartíma. Ekki endurfrysta eftir afþíðingu.</t>
  </si>
  <si>
    <t>Gulróta- og kálsalat:</t>
  </si>
  <si>
    <t>Sósur:</t>
  </si>
  <si>
    <t>Bornar fram kældar eða hitaðar varðlega; ekki láta sjóða. Hafið sósurnar í sér skálum svo börn með ofnæmi geti valið.</t>
  </si>
  <si>
    <t>Meðlætisbar → ENGINN RÉTTUR HENTAR</t>
  </si>
  <si>
    <t>Meðlæti → ENGINN RÉTTUR HENTAR</t>
  </si>
  <si>
    <t>Meðlætisbar → Sýrður hafrarjómi</t>
  </si>
  <si>
    <t>Meðlæti → Sýrður hafrarjómi</t>
  </si>
  <si>
    <t>Meðlæti → Glútenlaust brauð</t>
  </si>
  <si>
    <t>GRÆNMETISHLUTFALL OG HRÁEFNISKOSTNAÐUR</t>
  </si>
  <si>
    <t>Forsendur</t>
  </si>
  <si>
    <t>Söluverð máltíðar (með meðlæti og meðlætisbar)</t>
  </si>
  <si>
    <t>Markmið hráefniskostnaðar</t>
  </si>
  <si>
    <t>Leyfilegur hráefniskostnaður á máltíð (kr)</t>
  </si>
  <si>
    <t>Skammtastærð aðalréttar (kg)</t>
  </si>
  <si>
    <t>Markmið grænmetishlutfalls</t>
  </si>
  <si>
    <t>Grænmeti = vöruflokkar "Grænmeti", "Ávextir og ber" og "Frosnar blöndur" í Hráefnaskrá. Prótein = "Kjöt / Alifuglar", "Fiskur" og "Plöntubasað".</t>
  </si>
  <si>
    <t>Grænmeti og ávextir (kg)</t>
  </si>
  <si>
    <t>Grænmetishlutfall</t>
  </si>
  <si>
    <t>Prótein (kg)</t>
  </si>
  <si>
    <t>Próteinhlutfall</t>
  </si>
  <si>
    <t>Kostnaður á skammt (kr)</t>
  </si>
  <si>
    <t>Hlutfall af söluverði</t>
  </si>
  <si>
    <t>Grænmeti ≥ markmið?</t>
  </si>
  <si>
    <t>Kostnaður ≤ markmið?</t>
  </si>
  <si>
    <t>Aðgerð</t>
  </si>
  <si>
    <t>Kjúklingur tikka masala "kennaraútgáfa"</t>
  </si>
  <si>
    <t xml:space="preserve">Plokkfiskur </t>
  </si>
  <si>
    <t>Dagur</t>
  </si>
  <si>
    <t>Birtingarnafn</t>
  </si>
  <si>
    <t>Innihaldslýsing 1</t>
  </si>
  <si>
    <t>Innihaldslýsing 2</t>
  </si>
  <si>
    <t>Skammtur Leikskóli (g)</t>
  </si>
  <si>
    <t>Skammtur Grunnskóli (g)</t>
  </si>
  <si>
    <t>Kjúklingalæri (vatn, salt, sykur, þráavarnarefni E331, E301, sýrustillir E262), sósa (laukur, tómatar, repjuolía, hvítlauksmauk, engifermauk, sítrónusafaþykkni, tandoori masala (kóríander, salt, rauðrófuþykkni, fenugreek, svartur pipar, laukduft, kanill, hvítlauksduft, kúmen, múskat, engifer, kardimommur, negull, paprika, chiliduft, **sellerí**, kryddþykkni, lárviðarlauf, litarefni (paprikuþykkni, túrmerikþykkni, rautt járnoxíð), náttúruleg bragðefni (sítrónuolía)</t>
  </si>
  <si>
    <t>sýrustillir (sítrónusýra), **sinnep**sduft), grænt chilimauk, salt, rautt chiliduft, kúmen, garam masala, túrmerik, blandaðar kryddjurtir, græn kardimomma., kókosmjólk, vatn, gúargúmmí, **sellerí**rót, gulrætur, blaðlaukur, **sellerí**, laukur, tómatar, repjuolía, hvítlaukur, repjuolía, mjólkursýra (E270), túrmerik, dillfræ, fenugreek (grikkjasmári), kóríander, cayennepipar, svartur pipar, negull, salt (salt, kekkjavarnarefni E535, lyftiefni E500), súkrósi, vatn) | Hrísgrjón 100%</t>
  </si>
  <si>
    <t>Vegan kjúklingabitar (endurvatnað **soja**próteinþykkni, endurvatnað **hveiti**glúten, vatn, edik, náttúruleg bragðefni, gerþykkni, salt, þykkingarefni karóbabaunagúmmí, sykur, laukduft), tikka masala sósa (vatn, sykur, laukur, tómatpúrra, sólblómaolía, salt, kóríanderduft, engifer, hvítlaukur, **sinnep**sduft, sýrustillir sítrónusýra E330, chili</t>
  </si>
  <si>
    <t>kúmenduft, fenugreeklauf, svartur pipar, kóríander, andoxunarefni tókóferólríkt útdráttur E306), kókosmjólk (kókosmjólk, vatn, gúargúmmí), grænmetisblanda (**sellerírót**, gulrætur, blaðlaukur, **sellerí**, laukur), tómatpúrra (tómatar), sólblómaolía, hvítlaukur í olíu (hvítlaukur, repjuolía, mjólkursýra), karrýduft, salt, sykur, vatn. | Hrísgrjón 100%</t>
  </si>
  <si>
    <t>Vatn, **tröllahafrar** 21%, heilkorna **heilhveiti** 16%, **hveiti**, **hveitiglúten**, **rúgmjöl**, þurrkað súrdeig (**rúgur**, súrdeigsgerlar), **hveitikurl**, ger, chia fræ 1% (Salvia hispanica), maltextrakt (**bygg**), repjuolía, joðbætt salt</t>
  </si>
  <si>
    <t>þykkingarefni (E415), sýrustillir (E262), ýruefni (E471, E472e), mjölmeðhöndlunarefni (E300) | Kjúklingarbringur (42%), alifuglakjöt (28%), vatn (25%), salt, þrúgusykur, bindiefni (E451, E407, E410), gerextrakt, þráavarnarefni (E301, E330), bragðefni, sykur, pipar, rotvarnarefni (E270)</t>
  </si>
  <si>
    <t>Vatn, tapíókamjöl, hrísgrjónamjöl, þykkingarefni: sellulósi, hýdroxýprópýl metýl sellulósi, karboxýmetýl sellulósi, metýl sellulósi, xantangúmmí; heilkorna maís, kartöflusterkja, ger, psyllium hýðisduft, rakaefni; glýseról; repjuolía, hrísgrjónasterkja, síróp</t>
  </si>
  <si>
    <t>maíssterkja, salt, rotvarnarefni: natríumprópíónat, sorbínsýra, brenndur sykur, vínedik. | Kjúklingarbringur (42%), alifuglakjöt (28%), vatn (25%), salt, þrúgusykur, bindiefni (E451, E407, E410), gerextrakt, þráavarnarefni (E301, E330), bragðefni, sykur, pipar, rotvarnarefni (E270)</t>
  </si>
  <si>
    <t>**Ýsa/ þorskur**, kartöflur, laukur, **mjólk** ( mjólk, laktasaensím, D-vítamín), maissterkja, kryddblanda(vatn, rapsolía, salt, hvítlauksmauk, vínedik, sykur, þurrkaðar laukur, krydd, jurtir, þykkingarefni: xantangúmmí E 415, hvítlauksextract, rotvarnarefni: kalíumsorbat E 202, kryddextract), salt (salt</t>
  </si>
  <si>
    <t>kekkjavarnarefni E535, lyftiefni E500), hvítur pipar | **Rúg**mjöl, vatn, sykur, heil**hveiti**, maltað **bygg**, malt extrakt (úr **byggI**), súrdeigsduft úr hveiti (**hveiti**, mjólkursýrugerlar), salt, rotvarnarefni (E282), ger, mjölmeðhöndlunarefni (E300), kekkjarvarnarefni (E535), bindiefni (E491) | **Rjómi**, salt.</t>
  </si>
  <si>
    <t>**Ýsa**, **þorskur** (55, 2%), kartöflur, **mjólk** (nýmjólk, D-vítamínbætt, fitusprengd, gerilsneydd), laukur, smjörolía [jurtaolía (repjuolía, hert repjuolía), salt, ýruefni – lesitín (E322), bragðefni, litarefni – beta-karótín (E160a)], **hveiti**, salt, karrý</t>
  </si>
  <si>
    <t>hvítur pipar. | **Rúg**mjöl, vatn, sykur, heil**hveiti**, maltað **bygg**, malt extrakt (úr **byggI**), súrdeigsduft úr hveiti (**hveiti**, mjólkursýrugerlar), salt, rotvarnarefni (E282), ger, mjölmeðhöndlunarefni (E300), kekkjarvarnarefni (E535), bindiefni (E491) | **Rjómi**, salt.</t>
  </si>
  <si>
    <t>**Ýsa/ þorskur**, kartöflur, laukur, **mjólk** ( mjólk, laktasaensím, D-vítamín), maissterkja, kryddblanda(vatn, rapsolía, salt, hvítlauksmauk, vínedik, sykur, þurrkaðar laukur, krydd, jurtir</t>
  </si>
  <si>
    <t>þykkingarefni: xantangúmmí E 415, hvítlauksextract, rotvarnarefni: kalíumsorbat E 202, kryddextract), salt (salt, kekkjavarnarefni E535, lyftiefni E500), hvítur pipar | Hrísmjöl, vatn, hirsi, krydd, súrdeig, salt</t>
  </si>
  <si>
    <t>Ýsa | Kartöflur | Laukur | Repjuolía | Vatn (64%), jurtaolía (29%) (pálmakjarni, pálmi), þurrkað glúkósasíróp (5%), umbreytt sterkja, salt, bindiefni (E339, gellangúmmí), ýruefni (lesitín, E435, E472b), litarefni (karótín), náttúruleg bragðefni. | Vatn | Maíssterkja. | Salt (salt</t>
  </si>
  <si>
    <t>kekkjavarnarefni E535, lyftiefni E500). | Þurrkað vín, edik | Sykur, sykurreyrssíróp. | Múskat 100% (Myristica fragrans), hitaþurrkað. | Túrmerik, dillfræ, fenugreek (grikkjasmári), kóríander, cayennepipar, svartur pipar, negull. | Svartur pipar 100% (Piper nigrum), hitaþurrkað.</t>
  </si>
  <si>
    <t>Kjúklingur (kjúklingainnifilé, vatn, salt, bindiefni E407, maltódextrín, dextrósi), kartöflur, vegan rjómi (vatn, pálmakjarnaolía, pálmaolía, þurrkað glúkósasíróp, umbreytt sterkja, salt, þykkingarefni E339</t>
  </si>
  <si>
    <t>gellangúmmí, ýruefni lesitín, E435, E472b, litarefni karótín, náttúrulegt bragðefni), vatn, laukur, repjuolía, maíssterkja, hvítvínsedik, púðursykur, borðsalt, karrýduft, múskat, piparblanda, svartur pipar</t>
  </si>
  <si>
    <t>Sojabitar (endurvatnað **soja**próteinþykkni, edik, sólblómaolía, gerþykkni, bragðefni ), kókosmjólk (kókosmjólk, kókosvatn, vatn), smjörbaunir, laukur, kúrbítur, blómkál, gul paprika, sætar kartöflur, eplasafi (eplasafi, sýrustillir E330), repjuolía, sítrónusafi</t>
  </si>
  <si>
    <t>hvítlaukur, maíssterkja, salt, kóríander, chilimauk (rauður chili, gulrætur, salt, paprika, sýrustillir E260, E330, bindiefni E412, E415, repjuolía, rotvarnarefni E202, E211, sítrónusafi, sýra E330, litarefni E160c), engifer, karrý 0, 4%, túrmerik, limelauf, svartur pipar.</t>
  </si>
  <si>
    <t>Vatn, **hveiti**mjöl, súrdeig úr **hveiti**korni (13%), heilkorna**hveiti**mjöl, dinkel**hveiti**mjöl, muldir heilkornakjarnar úr dinkel**hveiti**, **hafra**grjón, skolað heilkorna**hafra**mjöl, **hveiti**glúten, heilkorna**rúg**mjöl, heilkorna durum**hveiti**mjöl, **hafra**trefjar, kaldpressuð repjuolía (1%), **hveiti**kímar</t>
  </si>
  <si>
    <t>gul hörfræ, sykur (eingöngu sem næring fyrir ger), ger, malt úr **byggi** og **hveiti**, salt. | Grísalifur og kjöt 80%, vatn, laukur, salt, kartöflumjöl, **soja**prótein, krydd, vatnsrofið jurtaprótein, repjuolía, maísprótein, jurtafita (pálma), þrúgusykur, rotvarnarefni (E250), þráavarnarefni (E315, E316, E330), bindiefni (E450, E451)</t>
  </si>
  <si>
    <t>Vatn, tapíókamjöl, hrísgrjónamjöl, repjuolía, þykkingarefni: sellulósi, hýdroxýprópýlmetýlsellulósi, karboxýmetýlsellulósi, xantangúmmí; psylliumhýðisduft, maíssterkja, ger, kartöflusterkja, heilkorna maísmjöl, sykur, hrísgrjónasterkja, rakaefni: glýseról; salt, rotvarnarefni: natríumprópíónat</t>
  </si>
  <si>
    <t>sorbínsýra; náttúrulegt vanillubragðefni, náttúrulegt bragðefni. | Grísalifur og kjöt 80%, vatn, laukur, salt, kartöflumjöl, **soja**prótein, krydd, vatnsrofið jurtaprótein, repjuolía, maísprótein, jurtafita (pálma), þrúgusykur, rotvarnarefni (E250), þráavarnarefni (E315, E316, E330), bindiefni (E450, E451)</t>
  </si>
  <si>
    <t>Tómatsúpa (vatn, pálmafita, tómatduft, umbreytt maíssterkja, sykur, salt, bragðefni, maíssterkja, repjuolía, laukduft, þurrkað glúkósasíróp, þykkingarefni xantangúmmí E415, sýra eplasýra og mjólkursýra, hvítur pipar), pasta (**durumhveiti**semolina, vatn), grænmeti (gulrætur, grænar baunir, rauð paprika, maís), maukaðir tómatar, grænmetisblanda (gulrætur, nípur, sætar kartöflur, gulrófur, rauðlaukur, vatn</t>
  </si>
  <si>
    <t>agavesíróp, ólífuolía, timían, karamelliseraður sykur), tómatar, basilíka, hálfþurrkaðir tómatateningar, oregano, sólblómaolía, laukur, kryddblanda  (tómatar, hvítlaukur, basilíka og krydd), grænmetiskraftur (salt, maltódextrín, grænmetisduft: laukur, gulrætur, gulrótarsafaduft og blaðlaukur, sterkja: maís og kartöflur, sykur, gerþykkni, bragðefni, krydd), hvítlaukur, salt (salt, kekkjavarnarefni E535, lyftiefni E500)</t>
  </si>
  <si>
    <t>Tómatsúpa (vatn, pálmafita, tómatduft, umbreytt maíssterkja, sykur, salt, bragðefni, maíssterkja, repjuolía, laukduft, þurrkað glúkósasíróp, þykkingarefni xantangúmmí E415, sýra eplasýra og mjólkursýra, hvítur pipar), glútenlaust pasta (hrísgrjónamjöl, maíssterkja, vatn), grænmeti (gulrætur, grænar baunir, rauð paprika, maís), maukaðir tómatar, grænmetisblanda (gulrætur, nípur, sætar kartöflur, gulrófur, rauðlaukur</t>
  </si>
  <si>
    <t>vatn, agavesíróp, ólífuolía, timían, karamelliseraður sykur), tómatar, basilíka, hálfþurrkaðir tómatateningar, oregano, sólblómaolía, laukur, kryddblanda  (tómatar, hvítlaukur, basilíka og krydd), grænmetiskraftur (salt, maltódextrín, grænmetisduft: laukur, gulrætur, gulrótarsafaduft og blaðlaukur, maís og kartöflusterkja, sykur, gerþykkni, bragðefni, krydd), hvítlaukur, salt (salt, kekkjavarnarefni E535, lyftiefni E500)</t>
  </si>
  <si>
    <t>Vatn, **tröllahafrar** 21%, heilkorna **heilhveiti** 16%, **hveiti**, **hveitiglúten**, **rúgmjöl**, þurrkað súrdeig (**rúgur**, súrdeigsgerlar), **hveitikurl**, ger, chia fræ 1% (Salvia hispanica), maltextrakt (**bygg**), repjuolía, joðbætt salt, þykkingarefni (E415)</t>
  </si>
  <si>
    <t>sýrustillir (E262), ýruefni (E471, E472e), mjölmeðhöndlunarefni (E300) | Kjúklingarbringur (42%), alifuglakjöt (28%), vatn (25%), salt, þrúgusykur, bindiefni (E451, E407, E410), gerextrakt, þráavarnarefni (E301, E330), bragðefni, sykur, pipar, rotvarnarefni (E270) | **Rjómi**, salt. | Fersk paprika</t>
  </si>
  <si>
    <t>**Hveiti**, bananar, sykur, repjuolía, hrísmjólk (vatn, hrísgrjón (12%), sólblómaolía, kalsíum, maltextrakt, salt, bindiefni (E418), vítamín (B12, D2), sýrustillir (E340)), púðursykur, lyftiefni (E450, E500)</t>
  </si>
  <si>
    <t>salt, mjölmeðhöndlunarefni (E300), vanilludropar (vatn, alkóhól, vanillubragðefni, litarefni (E150c)), kanill, sýra (E260), kekkjarvarnarefni (E535) | **Rjómi**, salt. | **Mjólk, ** **undanrenna**, salt, ostahleypir.</t>
  </si>
  <si>
    <t>Ýsa (70%), vítamínbætt **hveiti**, vatn, **hveitisterkja**, gerþykkni, salt, hvítlauksduft, laukduft, lyftiefni (E503), **hveitiglúten**, hrísgrjónamjöl, pipar, þrúgusykur, sýra (E330), **sellerí**fræ, sykur, krydd (timian, salvía, chili), repjuolía. | Maís mjöl (74%), sólblómaolía, salt. | Tómatar (81%) (hakkaðir tómatar, tómatpúrra)</t>
  </si>
  <si>
    <t>laukur (8%), grænt chili, salt, maíssterkja, krydd og kryddjurtir (chilipipar, hvítlaukur, kúmen, cayennepipar, kóríander, oregano), jalapeño (0, 6%), paprika, vínedik, límónusafi. | **Mjólk**, **undanrenna**, salt, kekkjavarnarefni (E460ii), ostahleypir, litarefni (E160b) | **Undanrenna** og **rjómi**, sýrður með mjólkursýrugerlum, gelatín, ostahleypir.</t>
  </si>
  <si>
    <t>Kjúklingalundir (75%), vatn, salt, **hveiti**, maíssterkja, svartur pipar, hvítur pipar, paprika, engifer, hvítlauksduft, glúkósasíróp, sýrustillir (E500), bindiefni (E450), rotvarnarefni (E262), þráavarnarefni (E320), bragðefni, krydd, repjuolía. | Maís mjöl (74%), sólblómaolía, salt. | Tómatar (81%) (hakkaðir tómatar, tómatpúrra)</t>
  </si>
  <si>
    <t>Ýsa (70%), vítamínbætt **hveiti**, vatn, **hveitisterkja**, gerþykkni, salt, hvítlauksduft, laukduft, lyftiefni (E503), **hveitiglúten**, hrísgrjónamjöl, pipar, þrúgusykur, sýra (E330), **sellerí**fræ, sykur, krydd (timian, salvía, chili), repjuolía. | Maís mjöl (74%), sólblómaolía, salt. | Tómatar (81%) (hakkaðir tómatar, tómatpúrra), laukur (8%), grænt chili, salt, maíssterkja, krydd og kryddjurtir (chilipipar, hvítlaukur, kúmen, cayennepipar</t>
  </si>
  <si>
    <t>kóríander, oregano), jalapeño (0, 6%), paprika, vínedik, límónusafi. | Vatn, kókosolía (24%), umbreytt sterkja, sterkja, sjávarsalt, reyniberjaþykkni, bragðefni, sýrustillir (sítrónusýra), ólífuþykkni, B12-vítamín, litarefni (beta-karótín). | Gerjaður hafragrunnur (vatn, **hafrar** 10%), repjuolía, fullhertar jurtaolíur (kókos, repju), kartöflusterkja, ýruefni (E472e), bindiefni (E407), sýrur (eplasýra, mjólkursýra), kalsíumkarbónat, kalsíumfosföt.</t>
  </si>
  <si>
    <t>Kjúklingalundir (75%), vatn, salt, **hveiti**, maíssterkja, svartur pipar, hvítur pipar, paprika, engifer, hvítlauksduft, glúkósasíróp, sýrustillir (E500), bindiefni (E450), rotvarnarefni (E262), þráavarnarefni (E320), bragðefni, krydd, repjuolía. | Maís mjöl (74%), sólblómaolía, salt. | Tómatar (81%) (hakkaðir tómatar, tómatpúrra), laukur (8%), grænt chili, salt, maíssterkja, krydd og kryddjurtir (chilipipar, hvítlaukur, kúmen, cayennepipar</t>
  </si>
  <si>
    <t>Ýsa (70%), vítamínbætt **hveiti**, vatn, **hveitisterkja**, gerþykkni, salt, hvítlauksduft, laukduft, lyftiefni (E503), **hveitiglúten**, hrísgrjónamjöl, pipar, þrúgusykur, sýra (E330), **sellerí**fræ, sykur, krydd (timian, salvía, chili), repjuolía. | **Hveiti**, vatn, bindiefni (glýseról), jurtaolía (sólblómaolía), lyftiefni (natríumbíkarbónat, tvífosföt, kalsíumfosföt), ýruefni (mónó- og díglýseríð af fitusýrum)</t>
  </si>
  <si>
    <t>dextrósi, salt. | Tómatar (81%) (hakkaðir tómatar, tómatpúrra), laukur (8%), grænt chili, salt, maíssterkja, krydd og kryddjurtir (chilipipar, hvítlaukur, kúmen, cayennepipar, kóríander, oregano), jalapeño (0, 6%), paprika, vínedik, límónusafi. | **Mjólk**, **undanrenna**, salt, kekkjavarnarefni (E460ii), ostahleypir, litarefni (E160b) | **Undanrenna** og **rjómi**, sýrður með mjólkursýrugerlum, gelatín, ostahleypir.</t>
  </si>
  <si>
    <t>Kjúklingalundir (75%), vatn, salt, **hveiti**, maíssterkja, svartur pipar, hvítur pipar, paprika, engifer, hvítlauksduft, glúkósasíróp, sýrustillir (E500), bindiefni (E450), rotvarnarefni (E262), þráavarnarefni (E320), bragðefni, krydd, repjuolía. | **Hveiti**, vatn, bindiefni (glýseról), jurtaolía (sólblómaolía), lyftiefni (natríumbíkarbónat, tvífosföt, kalsíumfosföt), ýruefni (mónó- og díglýseríð af fitusýrum)</t>
  </si>
  <si>
    <t>Ýsa (70%), vítamínbætt **hveiti**, vatn, **hveitisterkja**, gerþykkni, salt, hvítlauksduft, laukduft, lyftiefni (E503), **hveitiglúten**, hrísgrjónamjöl, pipar, þrúgusykur, sýra (E330), **sellerí**fræ, sykur, krydd (timian, salvía, chili), repjuolía. | **Hveiti**, vatn, bindiefni (glýseról), jurtaolía (sólblómaolía), lyftiefni (natríumbíkarbónat, tvífosföt, kalsíumfosföt), ýruefni (mónó- og díglýseríð af fitusýrum), dextrósi, salt. | Tómatar (81%) (hakkaðir tómatar, tómatpúrra), laukur (8%), grænt chili, salt</t>
  </si>
  <si>
    <t>maíssterkja, krydd og kryddjurtir (chilipipar, hvítlaukur, kúmen, cayennepipar, kóríander, oregano), jalapeño (0, 6%), paprika, vínedik, límónusafi. | Vatn, kókosolía (24%), umbreytt sterkja, sterkja, sjávarsalt, reyniberjaþykkni, bragðefni, sýrustillir (sítrónusýra), ólífuþykkni, B12-vítamín, litarefni (beta-karótín). | Gerjaður hafragrunnur (vatn, **hafrar** 10%), repjuolía, fullhertar jurtaolíur (kókos, repju), kartöflusterkja, ýruefni (E472e), bindiefni (E407), sýrur (eplasýra, mjólkursýra), kalsíumkarbónat, kalsíumfosföt.</t>
  </si>
  <si>
    <t>Kjúklingalundir (75%), vatn, salt, **hveiti**, maíssterkja, svartur pipar, hvítur pipar, paprika, engifer, hvítlauksduft, glúkósasíróp, sýrustillir (E500), bindiefni (E450), rotvarnarefni (E262), þráavarnarefni (E320), bragðefni, krydd, repjuolía. | **Hveiti**, vatn, bindiefni (glýseról), jurtaolía (sólblómaolía), lyftiefni (natríumbíkarbónat, tvífosföt, kalsíumfosföt), ýruefni (mónó- og díglýseríð af fitusýrum), dextrósi, salt. | Tómatar (81%) (hakkaðir tómatar, tómatpúrra), laukur (8%), grænt chili, salt</t>
  </si>
  <si>
    <t>Ýsa | Tapíókasterkja (53%), vatn, hvítt maísmjöl (8%), bindiefni (glýseról</t>
  </si>
  <si>
    <t>xantangúmmí), kínóamjöl (4%), amaranth-mjöl, fleytiefni (ein- og díglýseríð fitusýra), salt.</t>
  </si>
  <si>
    <t>Grænkál 17%, raspur 15% (**spelt**mjöl, poppað kínóa, sólblómaolía, salt, ger), forsoðið kínóa 13% (vatn, kínóa), vatn, jurtaolía (sólblómaolía, repjuolía í mismunandi hlutföllum), kartöflur, gulrætur, ristaður laukur (laukur, repjuolía), **sojabaunir**, kartöfluflögur, **hveiti**mjöl, kryddblanda (salt, maltódextrín, krydd), sojasósa (vatn, salt, **sojabaunir**, **hveiti**), joðbætt salt (salt, kalíumjoðíð), karríduft, hvítlauksduft, malað engifer, svartur pipar. | Maís mjöl (74%), sólblómaolía, salt. | Tómatar (81%) (hakkaðir tómatar, tómatpúrra)</t>
  </si>
  <si>
    <t>laukur (8%), grænt chili, salt, maíssterkja, krydd og kryddjurtir (chilipipar, hvítlaukur, kúmen, cayennepipar, kóríander, oregano), jalapeño (0, 6%), paprika, vínedik, límónusafi. | Vatn, kókosolía (24%), umbreytt sterkja, sterkja, sjávarsalt, reyniberjaþykkni, bragðefni, sýrustillir (sítrónusýra), ólífuþykkni, B12-vítamín, litarefni (beta-karótín). | Gerjaður hafragrunnur (vatn, **hafrar** 10%), repjuolía, fullhertar jurtaolíur (kókos, repju), kartöflusterkja, ýruefni (E472e), bindiefni (E407), sýrur (eplasýra, mjólkursýra), kalsíumkarbónat, kalsíumfosföt.</t>
  </si>
  <si>
    <t>Grænkál 17%, raspur 15% (**spelt**mjöl, poppað kínóa, sólblómaolía, salt, ger), forsoðið kínóa 13% (vatn, kínóa), vatn, jurtaolía (sólblómaolía, repjuolía í mismunandi hlutföllum), kartöflur, gulrætur, ristaður laukur (laukur, repjuolía), **sojabaunir**, kartöfluflögur, **hveiti**mjöl, kryddblanda (salt, maltódextrín, krydd), sojasósa (vatn, salt, **sojabaunir**, **hveiti**), joðbætt salt (salt, kalíumjoðíð), karríduft, hvítlauksduft, malað engifer, svartur pipar. | **Hveiti**, vatn, bindiefni (glýseról), jurtaolía (sólblómaolía), lyftiefni (natríumbíkarbónat, tvífosföt, kalsíumfosföt)</t>
  </si>
  <si>
    <t>ýruefni (mónó- og díglýseríð af fitusýrum), dextrósi, salt. | Tómatar (81%) (hakkaðir tómatar, tómatpúrra), laukur (8%), grænt chili, salt, maíssterkja, krydd og kryddjurtir (chilipipar, hvítlaukur, kúmen, cayennepipar, kóríander, oregano), jalapeño (0, 6%), paprika, vínedik, límónusafi. | Vatn, kókosolía (24%), umbreytt sterkja, sterkja, sjávarsalt, reyniberjaþykkni, bragðefni, sýrustillir (sítrónusýra), ólífuþykkni, B12-vítamín, litarefni (beta-karótín). | Gerjaður hafragrunnur (vatn, **hafrar** 10%), repjuolía, fullhertar jurtaolíur (kókos, repju), kartöflusterkja, ýruefni (E472e), bindiefni (E407), sýrur (eplasýra, mjólkursýra), kalsíumkarbónat, kalsíumfosföt.</t>
  </si>
  <si>
    <t>Ristaður maís 37, 5%, maís 37, 5%, grilluð rauð paprika, rauðar nýrnabaunir, repju- og sólblómaolía, salt, maltódextrín, hvítlauksduft</t>
  </si>
  <si>
    <t>paprikuduft, dextrósi, chiliduft, grænmetis- og kryddjurtaþykkni, náttúruleg bragðefni, reykbragðefni, ýruefni (E322). | Ferskir tómatar</t>
  </si>
  <si>
    <t>Vatn, **hveiti**mjöl, súrdeig úr **hveiti** (13%), heilkorna**hveiti**mjöl, dinkel**hveiti**mjöl, muldir heilkornakjarnar úr dinkel**hveiti**, **hafra**grjón, skolað heilkorna**hafra**mjöl, **hveiti**glúten, heilkorna**rúg**mjöl, heilkorna durum**hveiti**mjöl, **hafra**trefjar, kaldpressuð repjuolía (1%)</t>
  </si>
  <si>
    <t>**hveiti**kímar, gul hörfræ, sykur (eingöngu sem næring fyrir ger), ger, malt úr **byggi** og **hveiti**, salt. | Grísakjöt (62%), vatn, kartöflumjöl, **sojaprótein**, salt, þrúgusykur, bindiefni (E451), þráavarnarefni (E301, E330), gerextrakt, þykkingarefni (E410, E407), bragðefni, rotvarnarefni (E270, E250)</t>
  </si>
  <si>
    <t>Vatn, tapíókamjöl, hrísgrjónamjöl, þykkingarefni: sellulósi, hýdroxýprópýl metýl sellulósi, karboxýmetýl sellulósi, metýl sellulósi, xantangúmmí; kartöflusterkja, psyllium hýðisduft, ger, rakaefni: glýseról; hrísgrjónamjöl, heilkorna maísmjöl, kínóa (2, 8%), repjufræolía, síróp, chia fræ (1</t>
  </si>
  <si>
    <t>9%), birkifræ, maíssterkja, sveskjumauk, salt, rotvarnarefni: natríumprópíónat, sorbínsýra; vínedik. | Grísakjöt (62%), vatn, kartöflumjöl, **sojaprótein**, salt, þrúgusykur, bindiefni (E451), þráavarnarefni (E301, E330), gerextrakt, þykkingarefni (E410, E407), bragðefni, rotvarnarefni (E270, E250)</t>
  </si>
  <si>
    <t>Kjúklingalæri (vatn, salt, repjuolía og pálmaolía, sykur, mangó-chutney, ávaxtaþykkni, sýrustillir E500, krydd, reykbragðefni, rotvarnarefni E262, þráavarnarefni E320), BBQ sósa (tómatmauk, vínedik, sykur, vatn, salt, umbreytt sterkja, melassi, reykbragðefni, krydd, kryddþykkni, jurtaþykkni sem inniheldur sellerí, bragðefni, þykkingarefni xantangúmmí, hvítlaukur, þurrkuð og möluð paprika, púðursykur, sykurreyrssíróp, salt, svartur pipar) | Sætar kartöflur, sólblómaolía</t>
  </si>
  <si>
    <t>umbreytt kartöflusterkja, kartöflusterkja, hrísgrjónamjöl, dextrín, salt, lyftiefni (natríumkarbónat E500, tvínatríumdífosfat E450), kryddextrakt, þykkingarefni (xantangúmmí (E415) | Vatn, umbreytt sterkja, hrísgrjónamjöl, maltódextrín, sykur, bragðefni, salt, gerþykkni, ristaður laukur, sólblómaolía, litarefni (E150c), salvía. | Salt, maltódextrín, grænmetisduft 11% (laukur, gulrætur, gulrótarsafaduft, blaðlaukur), sterkja (maís, kartöflur), sykur, gerþykkni, bragðefni, krydd.</t>
  </si>
  <si>
    <t>Úrbeinuð skinnlaus kjúklingalæri (83%), vatn, salt, jurtaolia (repju og palma olia), sykur, mango chutney, ávaxtaþykkni, sýrustillir (E500), krydd reykbragðefni, rotvarnarefni (E262), þráavarnarefni (E320) | Sætar kartöflur, sólblómaolía, umbreytt kartöflusterkja, kartöflusterkja, hrísgrjónamjöl, dextrín, salt, lyftiefni (natríumkarbónat E500, tvínatríumdífosfat E450), kryddextrakt, þykkingarefni (xantangúmmí (E415) | Vatn</t>
  </si>
  <si>
    <t>vegan matreiðslurjómi (línfræpróteinblanda úr vatni og 2, 5% línfræpróteini, repjuolía, kókosfita, sykur, umbreytt kartöflusterkja, ýruefni pólýsorbat 60, þykkingarefni metýlsellulósi og xantangúmmí, sýrustillir tvínatríumsítrat, náttúruleg bragðefni, salt, litarefni beta-karótín), kartöflumjöl, grænmetiskraftur (salt, maltódextrín, maís/kartöflusterkja, sykur, gerþykkni, grænmeti 8, 6%: laukur, gulrætur og blaðlaukur, bragðefni, gulrótarsafaduft, krydd), sykur, salt, hvítur pipar.</t>
  </si>
  <si>
    <t>**Soja**prótein 54, 3% (vatn, **soja**próteinþykkni), grillsósa 45, 7% (vatn, krydd, sykur, salt, karamellaður sykur, tómatur, laukur, hvítlaukur, pipar, engifer, steinselja, svartur pipar, cayennepipar, sýrustillir sítrónusýra, repjuolía, náttúruleg bragðefni, maltódextrín, umbreytt maíssterkja, bragðefni), tómatpúrra, eplaþykkni, edik, reykbragðefni. | Sætar kartöflur, sólblómaolía, umbreytt kartöflusterkja, kartöflusterkja</t>
  </si>
  <si>
    <t>hrísgrjónamjöl, dextrín, salt, lyftiefni (natríumkarbónat E500, tvínatríumdífosfat E450), kryddextrakt, þykkingarefni (xantangúmmí (E415) | Vatn, umbreytt sterkja, hrísgrjónamjöl, maltódextrín, sykur, bragðefni, salt, gerþykkni, ristaður laukur, sólblómaolía, litarefni (E150c), salvía. | Salt, maltódextrín, grænmetisduft 11% (laukur, gulrætur, gulrótarsafaduft, blaðlaukur), sterkja (maís, kartöflur), sykur, gerþykkni, bragðefni, krydd.</t>
  </si>
  <si>
    <t>Hvítkál (64%), gulrætur (13%), ananas, gúrka (8%), appelsínusósa (sykur</t>
  </si>
  <si>
    <t>vatn, sítrónusýra E330, bragðefni, bindiefni E440, rotvarnarefni E202, E211)</t>
  </si>
  <si>
    <t>Heilkorna**rúg**mjöl, speltflögur (**hveiti**)</t>
  </si>
  <si>
    <t>heilkorna**spelt**mjöl (**hveiti**), salt. | Lambakjöt 80%, kjötsoð, laukduft, salt, pipar.</t>
  </si>
  <si>
    <t>Vatn, tapíókamjöl, hrísgrjónamjöl, fræ (10%) (sólblómafræ, gullin hirsifræ, brún hörfræ, birkifræ, kínóa), þykkingarefni: sellulósi, hýdroxýprópýl metýl sellulósi, karboxýmetýl sellulósi, metýl sellulósi, xantangúmmí; kartöflusterkja</t>
  </si>
  <si>
    <t>psyllium hýðiduft, ger, rakaefni: glýseról; hrísgrjónamjöl, heilkorna maísmjöl, repjuolía, gullin síróp, sveskjumauk, maíssterkja, salt, rotvarnarefni: natríumprópíónat, sorbínsýra; spíritusedik, brenndur sykur. | Lambakjöt 80%, kjötsoð, laukduft, salt, pipar.</t>
  </si>
  <si>
    <t>Chili con carne, hrísgrjón</t>
  </si>
  <si>
    <t>Kinda- og nautgripakjöt (75% uppruni Ísland), grænmeti 25% (kartöflur, brokkólí, laukur, gulrætur, ) kartöflusterkja, salt, krydd (pipar, oregano, basil, paprika) | Tómatar 100%. | Salt, chilipipar, kúmen</t>
  </si>
  <si>
    <t>hvítlaukur, svartur pipar, cayennepipar, laukur, engifer, sykur, sýrustillir (sítrónusýra), kekkjavarnarefni (E552), repjuolía, kryddþykkni. | Laukur | Hvítlaukur | Tómatar | Maís (Zea mays) | Hrísgrjón 100%</t>
  </si>
  <si>
    <t>Tómatar, vegan hakk [endurvatnað ertuprótein, repjuolía, bragðefni, sterkja, litarefni brúnaður sykur, laukur, krydd), laukur, maís, paprika, gulrætur, nýrnabaunir, steinselja, hvítlaukur, salt, cumin, paprikuduft, laukduft, chiliduft</t>
  </si>
  <si>
    <t>svartur pipar. | Hrísgrjón 100% | Gerjaður hafragrunnur (vatn, **hafrar** 10%), repjuolía, fullhertar jurtaolíur (kókos, repju), kartöflusterkja, ýruefni (E472e), bindiefni (E407), sýrur (eplasýra, mjólkursýra), kalsíumkarbónat, kalsíumfosföt.</t>
  </si>
  <si>
    <t>Maís mjöl (78%), sólblómaolía, salt. | **Undanrenna** og **rjómi**, sýrður með mjólkursýrugerlum, gelatín, ostahleypir. | Gúrka | Fersk paprika | Gerjaður hafragrunnur (vatn</t>
  </si>
  <si>
    <t>**hafrar** 10%), repjuolía, fullhertar jurtaolíur (kókos, repju), kartöflusterkja, ýruefni (E472e), bindiefni (E407), sýrur (eplasýra, mjólkursýra), kalsíumkarbónat, kalsíumfosföt.</t>
  </si>
  <si>
    <t>Maís mjöl (78%), sólblómaolía, salt. | **Undanrenna** og **rjómi**, sýrður með mjólkursýrugerlum, gelatín, ostahleypir. | Gerjaður hafragrunnur (vatn</t>
  </si>
  <si>
    <t>**Hveiti**mjöl, vatn, sykur, sigtað **rúg**mjöl, repjuolía, heilkorna **rúg**mjöl, **hveiti**glúten, heilkorna **hveiti**mjöl, **hveiti**mjöl</t>
  </si>
  <si>
    <t>ger, ýruefni (mónó- og díglýseríð fitusýra úr sólblóma- og repjuolíu), lyftiefni (hjartarsalt), malt úr **byggi**, salt. | **Rjómi**, salt.</t>
  </si>
  <si>
    <t>Vatn, hrísgrjónamjöl, tapíókamjöl, þykkingarefni: sellulósi, hýdroxýprópýl metýl sellulósi, karboxýmetýl sellulósi, metýl sellulósi, xantangúmmí; kartöflusterkja, psyllium hýðisduft</t>
  </si>
  <si>
    <t>rakaefni: glýserín; ger, heilkorna maísmjöl, repjuolía, hrísgrjónamjöl, gullinsíróp, maíssterkja, salt, edik, rotvarnarefni: natríumprópíónat, sorbínsýra, vínedik. | **Rjómi**, salt.</t>
  </si>
  <si>
    <t>Ýsa | Kartöflur | **Rúg**mjöl, vatn, sykur, heil**hveiti**, maltað **bygg**, malt extrakt (úr **byggI**), súrdeigsduft úr hveiti (**hveiti**, mjólkursýrugerlar), salt, rotvarnarefni (E282), ger</t>
  </si>
  <si>
    <t>mjölmeðhöndlunarefni (E300), kekkjarvarnarefni (E535), bindiefni (E491) | Kjötfylling (76%) (Kjúklingakjöt, vatn, **soja**prótein, salt, kraftur, krydd, laukur), Brauðhjúpur (**hveiti**, maís, vatn, sykur, salt, maltað **bygg** extrakt), repjuolía.</t>
  </si>
  <si>
    <t>Ýsa | Kartöflur | Hrísmjöl</t>
  </si>
  <si>
    <t>vatn, hirsi, krydd, súrdeig, salt</t>
  </si>
  <si>
    <t>Vatn, baunaprótein(17%), repjuolía, glútenlaus raspur (hrísgrjónamjöl, kjúklingabaunamjöl, maíssterkja, salt, dextrósi)</t>
  </si>
  <si>
    <t>hrísgrjónamjöl, maíssterkja, laukur, salt, náttúruleg bragðefni (paprika, kóríander, múskat), bindiefni (metýlsellulósi) | Kartöflur</t>
  </si>
  <si>
    <t>Pasta (vatn, durum**hveiti**), kirsuberjatómatar (rauðir og gulir), rauðlaukur, gúrka, grilluð rauð paprika, vorlaukur, dressing (vatn, sólblómaolía, krydd, salt</t>
  </si>
  <si>
    <t>kryddjurtir, tómatar, sykur, sítrónubörkur, kryddþykkni, sítrónusafaduft þétt sítrónusafi, maltódextrín, hvítvínsedik), ólífuolía | **Rjómi**, salt. | Rófur | Fersk paprika</t>
  </si>
  <si>
    <t>**Rjómi**</t>
  </si>
  <si>
    <t>salt.</t>
  </si>
  <si>
    <t>Vatn, heilkorna **heilhveiti** 17%, heilkorna **rúgmjöl** 17%, **hveiti**, **hveitiglúten**, **hveitiflögur**, **rúgmjöl**, þurrkað súrdeig (**rúgur**, súrdeigsgerlar), **hveitikurl**, ger, maltextrakt (**bygg**), repjuolía, salt, þykkingarefni (E415), sýrustillir (E262)</t>
  </si>
  <si>
    <t>ýruefni (E471, E472e), þurrkað súrdeig (**hveiti**, súrdeigsgerlar), mjölmeðhöndlunarefni (E300) | Kjúklingarbringur (42%), alifuglakjöt (28%), vatn (25%), salt, þrúgusykur, bindiefni (E451, E407, E410), gerextrakt, þráavarnarefni (E301, E330), bragðefni, sykur, pipar, rotvarnarefni (E270)</t>
  </si>
  <si>
    <t>**Mjólk**, sykur (5.0%), maíssterkja, vanilluþykkni (0, 1%)</t>
  </si>
  <si>
    <t>vanillukorn, sítrónusafi, skyrgerlar, laktasi. | Jarðarber | Bláber</t>
  </si>
  <si>
    <t>Vatn, **hafrar** (12%), sykur (4%), kartöflusterkja, breytt kartöflusterkja, repjuolía, steinefni (kalsíumkarbónat, kalsíumfosföt</t>
  </si>
  <si>
    <t>kalíumjoðíð), náttúruleg bragðefni, sýrur (eplasýra, mjólkursýra), salt, vanilluþykkni, vítamín (D2-vítamín, ríbóflavín, B12-vítamín) | Jarðarber | Bláber</t>
  </si>
  <si>
    <t>Vatn, kókosrjómi (kókos extrakt, vatn), hrásykur, tapíókasterkja, inúlín, bourbon vanillu extrakt</t>
  </si>
  <si>
    <t>sítrónusafi úr þykkni, bourbon vanillu duft, þykkingarefni (gúar gúmmí E412), jógúrtgerlar (S. thermophilus, L. bulgaricus)</t>
  </si>
  <si>
    <t>Heilkornaflögur (61, 5%) (**hafrar**, **hveiti**), sykur, sólblómaolía, stökkt korn (6, 2%) (hrísmjöl, **hveiti**, sykur, maltað **bygg**, salt), **hveiti**, glúkósasýróp, hunang, lyftiefni (E500), kanill, karamellaður sykur, bragðefni, þráavarnarefni (E306) | **Hveiti**, vatn</t>
  </si>
  <si>
    <t>sólkjarnafræ, **rúgmjöl**, hörfræ, maltað **hveiti**, salt, maltað **bygg**, mjölmeðhöndlunarefni (E300), ger, malt extrakt (úr **byggi**), súrdeigsduft úr hveiti (**hveiti**, gerlar), dextrósi, **hveitiglúten**, bindiefni (E472e, E491), ensím, kekkjarvarnarefni (E535) | **Rjómi**, salt.</t>
  </si>
  <si>
    <t>Gæti innihaldið snefil af hnetum, mjólk og soja Gæti innihaldið snefil af sesamfræjum</t>
  </si>
  <si>
    <t>**Hveiti**, vatn, sólkjarnafræ, **rúgmjöl**, hörfræ, maltað **hveiti**, salt, maltað **bygg**, mjölmeðhöndlunarefni (E300), ger, malt extrakt (úr **byggi**), súrdeigsduft úr hveiti (**hveiti**, gerlar), dextrósi, **hveitiglúten**, bindiefni (E472e, E491), ensím, kekkjarvarnarefni (E535) | **Rjómi**, salt. | Vatn, tapíókamjöl</t>
  </si>
  <si>
    <t>hrísgrjónamjöl, repjuolía, þykkingarefni: sellulósi, hýdroxýprópýlmetýlsellulósi, karboxýmetýlsellulósi, xantangúmmí; psylliumhýðisduft, maíssterkja, ger, kartöflusterkja, heilkorna maísmjöl, sykur, hrísgrjónasterkja, rakaefni: glýseról; salt, rotvarnarefni: natríumprópíónat, sorbínsýra; náttúrulegt vanillubragðefni, náttúrulegt bragðefni.</t>
  </si>
  <si>
    <t>Heilkorna**rúg**mjöl, salt | **Mjólk</t>
  </si>
  <si>
    <t>** **undanrenna**, salt, ostahleypir.</t>
  </si>
  <si>
    <t>Vatn, tapíókamjöl, hrísgrjónamjöl, þykkingarefni: sellulósi, hýdroxýprópýl metýl sellulósi, karboxýmetýl sellulósi, metýl sellulósi, xantangúmmí; kartöflusterkja, psyllium hýðisduft, ger</t>
  </si>
  <si>
    <t>rakaefni: glýseról; hrísgrjónamjöl, heilkorna maísmjöl, kínóa (2, 8%), repjufræolía, síróp, chia fræ (1, 9%), birkifræ, maíssterkja, sveskjumauk, salt, rotvarnarefni: natríumprópíónat, sorbínsýra; vínedik. | **Mjólk, ** **undanrenna**, salt, ostahleypir.</t>
  </si>
  <si>
    <t>Hrísgrjón 100% | Repjuolía, vatn, kryddblanda (rotvarnarefni E260, E211, E202, **sinnep**sduft, krydd, sýra E330), karrí (kóríander, túrmerik, fenugreek, kúmen, salt, fennel, chili, sykur, laukduft, pipar), hunangslíki (sykur, vatn, sýra E507</t>
  </si>
  <si>
    <t>sýrustillir E500, bragðefni, hunangsbragðefni, litarefni E150a, E150c), umbreytt kartöflusterkja (E1450), sykur, grænmetiskraftur (maltródextrín, bragðefni, grænmeti), salt, kryddblanda (maltódextrín, gerþykkni, pálmaolía, kryddblanda), rotvarnarefni (E202), bindiefni (E412)</t>
  </si>
  <si>
    <t>Rauðar – Red Crusted Broccoli Fingers: Spergilkál 44%, rasp (rauðrófur, kartöflur), vatn, jurtaolíur (sólblómaolía og repjuolía), kartöflur, maíssterkja, ertumjöl, kjúklingabaunamjöl, þurrkað grænmeti (laukur, tómatar, hvítlaukur), laukur, kartöfluflögur (þurrkaðar kartöflur, ýruefni E471 (ein- og tvíglýseríð fitusýra), bindiefni E450i (tvínatríumpýrófosfat), þráavarnarefni (rósmarínþykkni, sítrónusýra E330)), salt.
 Appelsínugular – Orange Root Vegetable Fingers: Gulrætur 29%, rasp (kartöflur, gulrætur 34%, túrmerik, ger), sætar kartöflur 10%, butternut-grasker 9%, jurtaolíur (sólblómaolía og repjuolía), maíssterkja, vatn, laukur, ertumjöl, kjúklingabaunamjöl, kartöfluflögur (þurrkaðar kartöflur, ýruefni E471 (ein- og tvíglýseríð fitusýra), bindiefni E450i (tvínatríumpýrófosfat), þráavarnarefni (rósmarínþykkni, sítrónusýra E330)), salt, þurrkað grænmeti (laukur, tómatar, hvítlaukur)</t>
  </si>
  <si>
    <t>svartur pipar.
Gular – Golden Corn Fingers: Maís 38%, maísgrjón 16%, gular gulrætur 10%, vatn, jurtaolíur (sólblómaolía og repjuolía), maíssterkja, laukur, kjúklingabaunamjöl, kartöfluflögur (þurrkaðar kartöflur, ýruefni E471 (ein- og tvíglýseríð fitusýra), bindiefni E450i (tvínatríumpýrófosfat), þráavarnarefni (rósmarínþykkni, sítrónusýra E330)), salt, þurrkað grænmeti (laukur, tómatar, hvítlaukur), krydd. | Hrísgrjón 100% | Repjuolía, vatn, kryddblanda (rotvarnarefni E260, E211, E202, **sinnep**sduft, krydd, sýra E330), karrí (kóríander, túrmerik, fenugreek, kúmen, salt, fennel, chili, sykur, laukduft, pipar), hunangslíki (sykur, vatn, sýra E507, sýrustillir E500, bragðefni, hunangsbragðefni, litarefni E150a, E150c), umbreytt kartöflusterkja (E1450), sykur, grænmetiskraftur (maltródextrín, bragðefni, grænmeti), salt, kryddblanda (maltódextrín, gerþykkni, pálmaolía, kryddblanda), rotvarnarefni (E202), bindiefni (E412)</t>
  </si>
  <si>
    <t>Vatn, heilkorna **spelthveiti** (29%), **spelthveiti** (19%), heilkorna **speltflögur** (3%), maltað **spelt** (3%), repjuolía, þykkingarefni (E412), **lúpínufræ**, þurrkað súrdeig (heilkorna **spelthveiti**, súrdeigsgerlar), maltextrakt (**bygg**, vatn), **sesamfræ**, **hveitiglúten**, maltað **rúgmjöl**, ger, salt, vínberjaþykkni</t>
  </si>
  <si>
    <t>sýrustillar (E170, E262, E339, E340), ýruefni (E481, E472e), mjölmeðhöndlunarefni (E300). | Grísalifur og kjöt 80%, vatn, laukur, salt, kartöflumjöl, **soja**prótein, krydd, vatnsrofið jurtaprótein, repjuolía, maísprótein, jurtafita (pálma), þrúgusykur, rotvarnarefni (E250), þráavarnarefni (E315, E316, E330), bindiefni (E450, E451)</t>
  </si>
  <si>
    <t>Vatn, tapíókamjöl, hrísgrjónamjöl, fræ (10%) (sólblómafræ, gullin hirsifræ, brún hörfræ, birkifræ, kínóa), þykkingarefni: sellulósi, hýdroxýprópýl metýl sellulósi, karboxýmetýl sellulósi, metýl sellulósi, xantangúmmí; kartöflusterkja, psyllium hýðiduft, ger, rakaefni: glýseról; hrísgrjónamjöl, heilkorna maísmjöl, repjuolía, gullin síróp</t>
  </si>
  <si>
    <t>sveskjumauk, maíssterkja, salt, rotvarnarefni: natríumprópíónat, sorbínsýra; spíritusedik, brenndur sykur. | Grísalifur og kjöt 80%, vatn, laukur, salt, kartöflumjöl, **soja**prótein, krydd, vatnsrofið jurtaprótein, repjuolía, maísprótein, jurtafita (pálma), þrúgusykur, rotvarnarefni (E250), þráavarnarefni (E315, E316, E330), bindiefni (E450, E451)</t>
  </si>
  <si>
    <t>Úrbeinuð skinnlaus kjúklingalæri (83%), vatn, salt, jurtaolia (repju og palma olia), sykur, mango chutney, ávaxtaþykkni, sýrustillir (E500), krydd reykbragðefni, rotvarnarefni (E262), þráavarnarefni (E320) | Vatn, sojabaunir, hveiti, salt, natríumbensóat (rotvarnarefni). | Hvítkál, bambussprotar</t>
  </si>
  <si>
    <t>svartir sveppir, laukur, græn paprika, rauð paprika, ertubelgir | Hvítlaukur | Engifer | Salt (salt, kekkjavarnarefni E535, lyftiefni E500). | **Hveiti**semólína, vatn | Vatn, sykur, eimað edik, umbreytt maíssterkja, salt, þurrkuð græn og rauð paprika, þurrefni úr maíssírópi, litarefni
(E160c), þurrefni úr ananassafa.</t>
  </si>
  <si>
    <t>Maísmjöl, vatn. | Vatn, sykur, eimað edik, umbreytt maíssterkja, salt</t>
  </si>
  <si>
    <t>þurrkuð græn og rauð paprika, þurrefni úr maíssírópi, litarefni
(E160c), þurrefni úr ananassafa.</t>
  </si>
  <si>
    <t>Maís (Zea mays) | Hvítkál (64%), gulrætur (13%), ananas, gúrka (8%), appelsínusósa (sykur</t>
  </si>
  <si>
    <t>vatn, sítrónusýra E330, bragðefni, bindiefni E440, rotvarnarefni E202, E211) | Fersk paprika</t>
  </si>
  <si>
    <t>**Hveiti**, vatn, **hveitikurl**, repjuolía, ger, salt, **hveititrefjar**</t>
  </si>
  <si>
    <t>mjölmeðhöndlunarefni (E300), ýruefni (E481) | Lambakjöt 80%, kjötsoð, laukduft, salt, pipar.</t>
  </si>
  <si>
    <t>rakaefni: glýserín; ger, heilkorna maísmjöl, repjuolía, hrísgrjónamjöl, gullinsíróp, maíssterkja, salt, edik, rotvarnarefni: natríumprópíónat, sorbínsýra, vínedik. | Lambakjöt 80%, kjötsoð, laukduft, salt, pipar.</t>
  </si>
  <si>
    <t>Ofnæmi</t>
  </si>
  <si>
    <t>Fjöldi</t>
  </si>
  <si>
    <t>Nafnalisti (nafn — deild)</t>
  </si>
  <si>
    <t>Réttur (fær)</t>
  </si>
  <si>
    <t>Hádegi</t>
  </si>
  <si>
    <t>Flosi Eyvindur Báru Inguson — 2. bekkur</t>
  </si>
  <si>
    <t>Arney Klara Sigurgeirsdóttir — 3. bekkur
Alba Elif Zengin — 6. bekkur
Mumtaz Mohamed Ali — 7. bekkur
Guðný Huong Nhi Sigvaldadóttir — 9. bekkur
Viktoría Ósk Viktorsdóttir — 6. bekkur</t>
  </si>
  <si>
    <t>Medina Magamadova — 4. bekkur
Khava Magamadova — 8. bekkur
Khasu Magamadov — 1. Katla</t>
  </si>
  <si>
    <t>Ronja Zawada — 6. bekkur
Eryk Zawada — 8. bekkur
Elyom Vanegas Avila — 2. bekkur</t>
  </si>
  <si>
    <t>Yrsa Eyþórsdóttir — 6. bekkur</t>
  </si>
  <si>
    <t>Helga Petersen
Arna Hlín Ýmisdóttir — 8. EJ
Freyr Ferdinand Sindrason — 1. Bekkur</t>
  </si>
  <si>
    <t>Eric Bao Nguyen Lo — 5. bekkur
Eyja Dröfn Svöludóttir Pétursdóttir — 9. bekkur</t>
  </si>
  <si>
    <t>Emma Rún Káradóttir — 6. bekkur</t>
  </si>
  <si>
    <t>Brynja Gunnarsdóttir — 3. bekkur</t>
  </si>
  <si>
    <t>Viktoría Margrét Ragnarsdóttir — 6. bekkur</t>
  </si>
  <si>
    <t>Karen Íva Hauksdóttir — 7. bekkur</t>
  </si>
  <si>
    <t>Ástríður Ösp Sigurðardóttir — 10. bekkur</t>
  </si>
  <si>
    <t>Flosi — Búrfell</t>
  </si>
  <si>
    <t>Elva Dögg — Starfsmaður</t>
  </si>
  <si>
    <t>Kai Zawada — Hamar
Tanya Saori V. Avila — Hamar
Hrói Svöluson Nökkvason — Hamar
Saga Röfn Sindradóttir — Hamar</t>
  </si>
  <si>
    <t>Shirin Erla Naimy — Starfsmaður
Galyna Oliinyk — Starfsmaður
Nina Stoyanova Atanasova — Starfsmaður</t>
  </si>
  <si>
    <t>Brynhildur Ásgeirsdóttir — Starfsmaður
Martyna — Starfsmaður</t>
  </si>
  <si>
    <t>Kristrún Birna Birkisdóttir — Álfheimar
Sindri Björn Linnet — Fífa
Uerda Cena — Glaðheimar
Selma — Starfsmaður</t>
  </si>
  <si>
    <t>Heena — Starfsmaður</t>
  </si>
  <si>
    <t>Vantar nafn — Vantar deild
Vantar nafn — Vantar deild</t>
  </si>
  <si>
    <t>Gúníta — Starfsmaður</t>
  </si>
  <si>
    <t>Saga Jónsdóttir — Starfsmaður</t>
  </si>
  <si>
    <t>Óliver Sören — Ungadeild
Rakel Halldórs — Starfsmaður</t>
  </si>
  <si>
    <t>Harlow Esjar Mallinson — Kanínudeild</t>
  </si>
  <si>
    <t>Elmar Nökkvi Þorgeirsson — 2. bekkur</t>
  </si>
  <si>
    <t>Vatn, tapíókamjöl, hrísgrjónamjöl, þykkingarefni: sellulósi, hýdroxýprópýl metýl sellulósi, karboxýmetýl sellulósi, metýl sellulósi, xantangúmmí; heilkorna maís, kartöflusterkja, ger, psyllium hýðisduft, rakaefni; glýseról; repjuolía, hrísgrjónasterkja, síróp, maíssterkja, salt, rotvarnarefni: natríumprópíónat, sorbínsýra</t>
  </si>
  <si>
    <t>brenndur sykur, vínedik. | Kjúklingarbringur (42%), alifuglakjöt (28%), vatn (25%), salt, þrúgusykur, bindiefni (E451, E407, E410), gerextrakt, þráavarnarefni (E301, E330), bragðefni, sykur, pipar, rotvarnarefni (E270) | ⚠ Vara finnst ekki í Réttabanka/Vöruskrá — bætið henni við | ⚠ Vara finnst ekki í Réttabanka/Vöruskrá — bætið henni við</t>
  </si>
  <si>
    <t>Marta — Starfsmaður</t>
  </si>
  <si>
    <t>Karítas María — Matsalur</t>
  </si>
  <si>
    <t>Hrefna Kristín Bridde — Grænakot</t>
  </si>
  <si>
    <t>Eva Sól Griciute — 2. bekkur
Sunneva Kolbrún Eiríksdóttir — 6. bekkur</t>
  </si>
  <si>
    <t>Klara Máney Sigurðardóttir — 3. bekkur
Viktor Örn Hafþórsson — 5. bekkur</t>
  </si>
  <si>
    <t>Líam Þór Gunnarsson Waage — 6. bekkur</t>
  </si>
  <si>
    <t>Freyja Sif Bárðardóttir — 7. bekkur</t>
  </si>
  <si>
    <t>Jón Dagur Eyjólfsson — 7. bekkur</t>
  </si>
  <si>
    <t>Heiðrún Elva Einarsdóttir — 3. bekkur
Adam Jerzy Strzop — 6. bekkur
Björgvin Unnar Helguson — 7. bekkur</t>
  </si>
  <si>
    <t>Kristófer Ísak Hlynsson — 3. bekkur</t>
  </si>
  <si>
    <t>Chainarong Thaiprasert — 4. bekkur
David Andrei Ursache — 2. bekkur</t>
  </si>
  <si>
    <t>Erfan Khedri — 4. bekkur
Qasem Khedri — 10. bekkur</t>
  </si>
  <si>
    <t>Arnór Kári Björnsson — 6. bekkur</t>
  </si>
  <si>
    <t>Natalía Rós Davíðsdóttir — 8. bekkur
Ragnar Flóki Svavarsson — 1. Katla
Bríet Sunna Hlynsdóttir — 3. bekkur
Rebekka Sól Gísladóttir — 1. bekkur</t>
  </si>
  <si>
    <t>Daniel Schuldeis — 9. bekkur</t>
  </si>
  <si>
    <t>Thelma Karen Ævarsdóttir — 6. Grímsey</t>
  </si>
  <si>
    <t>Natan Stalowski — 2. bekkur
Aríanna Máney Helgadóttir — 2. bekkur
Friðrik Þór Erlendsson — 1. Bekkur</t>
  </si>
  <si>
    <t>Ernir Már Jökulsson — 2. bekkur
Helena Guðrún Hjaltadóttir — 2. bekkur
Úlfur Ari Jökulsson — 6. bekkur
Eníta Sól Hákonardóttir — 7. bekkur
Hekla Dís Jakobsdóttir — 7. bekkur
Kandeh Arnar Turay — 9. bekkur
Sarlote Majevska — 8. bekkur</t>
  </si>
  <si>
    <t>Borghildur Eldey H. Ívarsdóttir — 4. bekkur</t>
  </si>
  <si>
    <t>Jasmin Hanna Kroknes Touil — 5. bekkur</t>
  </si>
  <si>
    <t>Eryn Sóldís Josephsdóttir Young — 5. Bekkur</t>
  </si>
  <si>
    <t>Malín Irja Ingvarsdóttir — 3. bekkur
Björgvin Hrafn Bergsson — 4. bekkur</t>
  </si>
  <si>
    <t>Reynir Sveinn Rúnarsson — 5. bekkur</t>
  </si>
  <si>
    <t>Guðni Már Steinarsson — 6. bekkur</t>
  </si>
  <si>
    <t>Margrét Laufey Grétarsdóttir — 7. bekkur
Diana Sophia Fernandes — 7. bekkur</t>
  </si>
  <si>
    <t>Sólon Theodór Hallgrímsson — 7. bekkur</t>
  </si>
  <si>
    <t>Lilja Rakel Þorvaldsdóttir — 8. bekkur
Jökull Hrafn Hrannarsson — 3. HÓ</t>
  </si>
  <si>
    <t>Lisbet Helen Shijo — 9. bekkur</t>
  </si>
  <si>
    <t>Valdís Eva McCormack — 10. bekkur</t>
  </si>
  <si>
    <t>Kasper Ólafur Írisar Egilsson — 4. bekkur
Nellija Melnalksne — 5. bekkur
Aron Logi Sigurþórsson — 7. bekkur
Magnús Darri Hallgrímsson — 7. bekkur
Embla Guðrún Ellertsdóttir — 10. bekkur</t>
  </si>
  <si>
    <t>Þórunn Margrét Einarsdóttir — 4. bekkur
Davíð Mikael Daðason — 5. bekkur</t>
  </si>
  <si>
    <t>Ólafur Birkir Brynjarsson — 5. bekkur
Sylvía Strózynska — 6. bekkur
Bjarni Óli Árnason — 8. bekkur
Sóley Jónsdóttir — 9. bekkur</t>
  </si>
  <si>
    <t>Alex Nói Teitsson — 8. bekkur</t>
  </si>
  <si>
    <t>Karen Lilja Ólafsdóttir — 8. bekkur</t>
  </si>
  <si>
    <t>Stefán Blær Jimenez — 7. Bekkur</t>
  </si>
  <si>
    <t>Elva Björt Steinarsdóttir — 3. bekkur
Nökkvi Már Ágústsson — 5. bekkur
Bjartey Hjördís Berndsen — 6. bekkur</t>
  </si>
  <si>
    <t>Viktor Berg Arnfj. Sigurðarson — 3. bekkur
Guðjón Mikael Gunnarsson — 3. bekkur
Lilja Karen Sigurðardóttir — 5. bekkur
Hrafnkell Breki A. Sigurðarson — 6. bekkur
Svandís Karla Elmarsdóttir — 7. bekkur
Fanndís Embla Smáradóttir — 7. bekkur
Hafdís Sara Bragadóttir — 8. bekkur
Helga Sóley Árnadóttir — 9. bekkur
Karólína Bríet Arelakis — 10. Bekkur
Jökull Þórhallsson — 3. bekkur</t>
  </si>
  <si>
    <t>Dagur Þór Hrannarsson — 6. bekkur</t>
  </si>
  <si>
    <t>Viktor Fannar Smárason — 3. bekkur
Arney Hlynsdóttir — 3. bekkur
Katla Margrét Björgvinsdóttir — 5. bekkur
Zahra Ali Ahmed — 3. Bekkur</t>
  </si>
  <si>
    <t>Moutasim Mousa Al-Saadi — 5. bekkur
Abdirahman Mohamed Mustaf — 6. bekkur</t>
  </si>
  <si>
    <t>Aníta Röfn Hermannsdóttir — Vantar bekk</t>
  </si>
  <si>
    <t>Auður Elísabet Teitsdóttir — 1. bekkur</t>
  </si>
  <si>
    <t>Gunnar Örn Fannarsson — 2. bekkur
Anna Gerða Jóhannesdóttir — 5. bekkur
Ísold Hauksdóttir — 5. bekkur
Aþena Rán Guðjónsdóttir — 5. bekkur
Tómas Joseph Jónsson — 1. bekkur
Ísabella Hauksdóttir — 8. bekkur
Jósef Jóhannesson — 10. bekkur
Una Katrín Aðalsteinsdóttir — 1. bekkur</t>
  </si>
  <si>
    <t>Líam Leó Kirillsson — 1. bekkur
Berglind Júlía Hilmarsdóttir — 9. bekkur
Valdimar Örn Sigurðsson — 9. bekkur
Mikael Steinar Hjartarson — 4. bekkur</t>
  </si>
  <si>
    <t>María Grétarsdóttir — 4. bekkur</t>
  </si>
  <si>
    <t>Jóhanna Birna Atladóttir — 6. bekkur</t>
  </si>
  <si>
    <t>Muna Abdirraxman Mawliid — 1. bekkur</t>
  </si>
  <si>
    <t>Kolka Ásbjargar Arnarsdóttir — 4. bekkur
Ragnar Gísli Bjarkason — 7. bekkur
Thelma Rós Jónsdóttir — 8. bekkur
Kári Steinar Magnússon — 10. bekkur
Birna Rut Viggósdóttir Ansnes — 8. AEA
Karin Hulda Símonardóttir — 5. bekkur
Kristófer Hugi Einarsson</t>
  </si>
  <si>
    <t>Aron Hrafn Sveinsson — 6. bekkur
Rafael Mar Björnsson Huby — 6. bekkur
Örvar Hrafn Guðmundsson — 9. bekkur
Kjartan Hjaltalín Pálsson — 10. bekkur
Huginn Þór Sigurpálsson — 4. Bekkur</t>
  </si>
  <si>
    <t>Fróði Egilsson — 8. bekkur
Máni Egilsson — 8. bekkur</t>
  </si>
  <si>
    <t>Fanney Kara Sveinsdóttir — 9. bekkur</t>
  </si>
  <si>
    <t>Hlín Einarsdóttir — 7. JÓ
Unnur Einarsdóttir — 7. JÓ</t>
  </si>
  <si>
    <t>Andri Antonsson — Esja</t>
  </si>
  <si>
    <t>Þröstur Xavier Ólafsson — Öskju</t>
  </si>
  <si>
    <t>Sunna Ýr — Hamar
Hörður — Reit
Karítas Helga — Reit
Gréta Maria Guðjónsdóttir — Krókur</t>
  </si>
  <si>
    <t>Móey Arna — Matsalur
Freyjar Rut — Matsalur</t>
  </si>
  <si>
    <t>Maja Zofia Strzop — Matsalur</t>
  </si>
  <si>
    <t>Alexander Fannar — Tröllahlíð</t>
  </si>
  <si>
    <t>Sólrún — Starfsmaður
Andrea Lind — Álfahlíð</t>
  </si>
  <si>
    <t>Christopher Einar — Klettahlíð</t>
  </si>
  <si>
    <t>Lúkas Logi Aronsson — Hamrahlíð
Hermann Högni — Dvergahlíð
Heiðrún Lóa — Hamrahlíð
Ólafur Nói — Hamrahlíð</t>
  </si>
  <si>
    <t>Elena  Ása Steinarsdóttir — Hamar
Ellert Ómar Guðmundsson — Hraun
Una Matthildur Steinarsdóttir — Hraun</t>
  </si>
  <si>
    <t>Ásta Guðrún Atladóttir — Hóll
Solrún Amari Guðmundsdóttir — Holt
Brynjar Theo Freysson — Hagi</t>
  </si>
  <si>
    <t>Hólmar Kári Brynjarsson — Hagi</t>
  </si>
  <si>
    <t>Ragnar Logi Hlífarsson — Hóll</t>
  </si>
  <si>
    <t>Rósa Jóna Magnúsdóttir — Starfsmaður</t>
  </si>
  <si>
    <t>Indíanaa Lea Almarsdóttir — Hóll</t>
  </si>
  <si>
    <t>Hrafnhildur Ósk Maríusdóttir — Starfsmaður
Cyprian Konráð Sztuba — Lyng
Líam Rökkvi Hákonarson — Lyng</t>
  </si>
  <si>
    <t>Marta Sonja Maríusdótti — Starfsmaður</t>
  </si>
  <si>
    <t>Fannar orri Styrmisson — Hóll
Hekla Marín Fannýardóttir — Hóll
Aría Heiðdal Daníelsdóttir — Hraun
Pola — Lyng</t>
  </si>
  <si>
    <t>Eyram — Brekka
Elínam — Lundur</t>
  </si>
  <si>
    <t>Anna Þórdís — Álheimar
Sara Bjartey Birgisdóttir — Þúfa
Markas Rimasius — Fífa</t>
  </si>
  <si>
    <t>Ástþór Breki Hilmarsson — Glaðheimar</t>
  </si>
  <si>
    <t>Kristján José Ferreira — Álfheimar</t>
  </si>
  <si>
    <t>Jökull Logi Ívarsson — Glaðheimar
Hinrik Logi Kristófersson — Krummakot
Elma Karen — Þúfa</t>
  </si>
  <si>
    <t>Domilé Rimasiute — Krummakot</t>
  </si>
  <si>
    <t>Móheiður Elka — Ljósheimar</t>
  </si>
  <si>
    <t>Víkingur Geir Wíum Daníelsson — Glaðheimar</t>
  </si>
  <si>
    <t>Erna Rósa — Starfsmaður</t>
  </si>
  <si>
    <t>Ebba Ragnheiður Alexandersdóttir — Bláakot</t>
  </si>
  <si>
    <t>Veronika Sjöfn Theódorsdóttir — Bláakot</t>
  </si>
  <si>
    <t>Arnhildur Rúnarsdóttir — Grænakot</t>
  </si>
  <si>
    <t>Ingunn Ásta Kartansdóttir — Bláakot</t>
  </si>
  <si>
    <t>Elías Máni Pétursson — Bláakot</t>
  </si>
  <si>
    <t>Dusan Kalinic — Bláakot</t>
  </si>
  <si>
    <t>Lárus Blöndal — Bangsadeild</t>
  </si>
  <si>
    <t>Huginn Freyr Friðriksson — Starfsmaður</t>
  </si>
  <si>
    <t>Vatn, tapíókamjöl, hrísgrjónamjöl, repjuolía, þykkingarefni: sellulósi, hýdroxýprópýlmetýlsellulósi, karboxýmetýlsellulósi, xantangúmmí; psylliumhýðisduft, maíssterkja, ger, kartöflusterkja, heilkorna maísmjöl, sykur, hrísgrjónasterkja, rakaefni: glýseról; salt, rotvarnarefni: natríumprópíónat, sorbínsýra; náttúrulegt vanillubragðefni</t>
  </si>
  <si>
    <t>náttúrulegt bragðefni. | Grísalifur og kjöt 80%, vatn, laukur, salt, kartöflumjöl, **soja**prótein, krydd, vatnsrofið jurtaprótein, repjuolía, maísprótein, jurtafita (pálma), þrúgusykur, rotvarnarefni (E250), þráavarnarefni (E315, E316, E330), bindiefni (E450, E451) | ⚠ Vara finnst ekki í Réttabanka/Vöruskrá — bætið henni við | ⚠ Vara finnst ekki í Réttabanka/Vöruskrá — bætið henni við</t>
  </si>
  <si>
    <t>**Rjómi**, salt. | **Mjólk, ** **undanrenna**, salt</t>
  </si>
  <si>
    <t>ostahleypir. | ⚠ Vara finnst ekki í Réttabanka/Vöruskrá — bætið henni við | ⚠ Vara finnst ekki í Réttabanka/Vöruskrá — bætið henni við</t>
  </si>
  <si>
    <t>Teodor Jezior — Hóll
Leon Jezior — Hraun</t>
  </si>
  <si>
    <t>Sara Ósk Randversdóttir — 1. Bekkur</t>
  </si>
  <si>
    <t>Arngrímur Kató Kolbeinsson — 7. bekkur</t>
  </si>
  <si>
    <t>Alda Karen Gunnarsdóttir — 10. bekkur</t>
  </si>
  <si>
    <t>Vatn, tapíókamjöl, hrísgrjónamjöl, þykkingarefni: sellulósi, hýdroxýprópýl metýl sellulósi, karboxýmetýl sellulósi, metýl sellulósi, xantangúmmí; kartöflusterkja, psyllium hýðisduft, ger, rakaefni: glýseról; hrísgrjónamjöl, heilkorna maísmjöl, kínóa (2, 8%), repjufræolía, síróp, chia fræ (1, 9%), birkifræ, maíssterkja, sveskjumauk, salt</t>
  </si>
  <si>
    <t>rotvarnarefni: natríumprópíónat, sorbínsýra; vínedik. | Grísakjöt (62%), vatn, kartöflumjöl, **sojaprótein**, salt, þrúgusykur, bindiefni (E451), þráavarnarefni (E301, E330), gerextrakt, þykkingarefni (E410, E407), bragðefni, rotvarnarefni (E270, E250) | ⚠ Vara finnst ekki í Réttabanka/Vöruskrá — bætið henni við | ⚠ Vara finnst ekki í Réttabanka/Vöruskrá — bætið henni við</t>
  </si>
  <si>
    <t>Vatn, tapíókamjöl, hrísgrjónamjöl, fræ (10%) (sólblómafræ, gullin hirsifræ, brún hörfræ, birkifræ, kínóa), þykkingarefni: sellulósi, hýdroxýprópýl metýl sellulósi, karboxýmetýl sellulósi, metýl sellulósi, xantangúmmí; kartöflusterkja, psyllium hýðiduft, ger, rakaefni: glýseról; hrísgrjónamjöl</t>
  </si>
  <si>
    <t>heilkorna maísmjöl, repjuolía, gullin síróp, sveskjumauk, maíssterkja, salt, rotvarnarefni: natríumprópíónat, sorbínsýra; spíritusedik, brenndur sykur. | Lambakjöt 80%, kjötsoð, laukduft, salt, pipar. | ⚠ Vara finnst ekki í Réttabanka/Vöruskrá — bætið henni við | ⚠ Vara finnst ekki í Réttabanka/Vöruskrá — bætið henni við</t>
  </si>
  <si>
    <t>Gerjaður hafragrunnur (vatn, **hafrar** 10%), repjuolía, fullhertar jurtaolíur (kókos, repju)</t>
  </si>
  <si>
    <t>kartöflusterkja, ýruefni (E472e), bindiefni (E407), sýrur (eplasýra, mjólkursýra), kalsíumkarbónat, kalsíumfosföt.</t>
  </si>
  <si>
    <t>Vatn, hrísgrjónamjöl, tapíókamjöl, þykkingarefni: sellulósi, hýdroxýprópýl metýl sellulósi, karboxýmetýl sellulósi, metýl sellulósi, xantangúmmí; kartöflusterkja, psyllium hýðisduft, rakaefni: glýserín; ger, heilkorna maísmjöl, repjuolía</t>
  </si>
  <si>
    <t>hrísgrjónamjöl, gullinsíróp, maíssterkja, salt, edik, rotvarnarefni: natríumprópíónat, sorbínsýra, vínedik. | **Rjómi**, salt. | ⚠ Vara finnst ekki í Réttabanka/Vöruskrá — bætið henni við | ⚠ Vara finnst ekki í Réttabanka/Vöruskrá — bætið henni við</t>
  </si>
  <si>
    <t>Kjötfylling (76%) (Kjúklingakjöt, vatn, **soja**prótein, salt, kraftur, krydd, laukur)</t>
  </si>
  <si>
    <t>Brauðhjúpur (**hveiti**, maís, vatn, sykur, salt, maltað **bygg** extrakt), repjuolía.</t>
  </si>
  <si>
    <t>Baldur Elí Þorsteinsson — 1. Bekkur</t>
  </si>
  <si>
    <t>Vatn, tapíókamjöl, hrísgrjónamjöl, repjuolía, þykkingarefni: sellulósi, hýdroxýprópýlmetýlsellulósi, karboxýmetýlsellulósi, xantangúmmí; psylliumhýðisduft, maíssterkja, ger</t>
  </si>
  <si>
    <t>kartöflusterkja, heilkorna maísmjöl, sykur, hrísgrjónasterkja, rakaefni: glýseról; salt, rotvarnarefni: natríumprópíónat, sorbínsýra; náttúrulegt vanillubragðefni, náttúrulegt bragðefni.</t>
  </si>
  <si>
    <t>Vatn, tapíókamjöl, hrísgrjónamjöl, þykkingarefni: sellulósi, hýdroxýprópýl metýl sellulósi, karboxýmetýl sellulósi, metýl sellulósi, xantangúmmí; kartöflusterkja, psyllium hýðisduft, ger, rakaefni: glýseról; hrísgrjónamjöl, heilkorna maísmjöl, kínóa (2, 8%), repjufræolía, síróp</t>
  </si>
  <si>
    <t>chia fræ (1, 9%), birkifræ, maíssterkja, sveskjumauk, salt, rotvarnarefni: natríumprópíónat, sorbínsýra; vínedik. | **Mjólk, ** **undanrenna**, salt, ostahleypir. | ⚠ Vara finnst ekki í Réttabanka/Vöruskrá — bætið henni við | ⚠ Vara finnst ekki í Réttabanka/Vöruskrá — bætið henni við</t>
  </si>
  <si>
    <t>Vatn, tapíókamjöl, hrísgrjónamjöl, fræ (10%) (sólblómafræ, gullin hirsifræ, brún hörfræ, birkifræ, kínóa), þykkingarefni: sellulósi, hýdroxýprópýl metýl sellulósi, karboxýmetýl sellulósi, metýl sellulósi, xantangúmmí; kartöflusterkja, psyllium hýðiduft, ger, rakaefni: glýseról; hrísgrjónamjöl, heilkorna maísmjöl, repjuolía, gullin síróp, sveskjumauk, maíssterkja, salt, rotvarnarefni: natríumprópíónat</t>
  </si>
  <si>
    <t>sorbínsýra; spíritusedik, brenndur sykur. | Grísalifur og kjöt 80%, vatn, laukur, salt, kartöflumjöl, **soja**prótein, krydd, vatnsrofið jurtaprótein, repjuolía, maísprótein, jurtafita (pálma), þrúgusykur, rotvarnarefni (E250), þráavarnarefni (E315, E316, E330), bindiefni (E450, E451) | ⚠ Vara finnst ekki í Réttabanka/Vöruskrá — bætið henni við | ⚠ Vara finnst ekki í Réttabanka/Vöruskrá — bætið henni við</t>
  </si>
  <si>
    <t>Lidia Sztejter — Bláakot</t>
  </si>
  <si>
    <t>**Hveiti**semólína, vatn | Vatn, sykur, eimað edik, umbreytt maíssterkja, salt</t>
  </si>
  <si>
    <t>Alex Hubert Lewandowski — 3. bekkur</t>
  </si>
  <si>
    <t>Ali Alkaie — 5. bekkur</t>
  </si>
  <si>
    <t>Emil Gíslason — 7. bekkur</t>
  </si>
  <si>
    <t>Börkur Þór — Klettahlíð</t>
  </si>
  <si>
    <t>Vatn, hrísgrjónamjöl, tapíókamjöl, þykkingarefni: sellulósi, hýdroxýprópýl metýl sellulósi, karboxýmetýl sellulósi, metýl sellulósi, xantangúmmí; kartöflusterkja, psyllium hýðisduft, rakaefni: glýserín; ger, heilkorna maísmjöl, repjuolía, hrísgrjónamjöl</t>
  </si>
  <si>
    <t>gullinsíróp, maíssterkja, salt, edik, rotvarnarefni: natríumprópíónat, sorbínsýra, vínedik. | Lambakjöt 80%, kjötsoð, laukduft, salt, pipar. | ⚠ Vara finnst ekki í Réttabanka/Vöruskrá — bætið henni við | ⚠ Vara finnst ekki í Réttabanka/Vöruskrá — bætið henni við</t>
  </si>
  <si>
    <t>Fjöldi nemenda alls</t>
  </si>
  <si>
    <t>Fjöldi starfsmanna</t>
  </si>
  <si>
    <t>Bekkir (JSON)</t>
  </si>
  <si>
    <t>Síðast uppfært</t>
  </si>
  <si>
    <t>[{"bekkur":"1. bekkur","fjoldi":17,"starfsmenn":0,"vikudagar":[17,17,17,17,17]},{"bekkur":"2. bekkur","fjoldi":22,"starfsmenn":0,"vikudagar":[22,22,22,22,22]},{"bekkur":"3. bekkur","fjoldi":25,"starfsmenn":0,"vikudagar":[25,25,25,25,25]},{"bekkur":"4. bekkur","fjoldi":30,"starfsmenn":0,"vikudagar":[30,30,30,30,30]},{"bekkur":"5. bekkur","fjoldi":31,"starfsmenn":0,"vikudagar":[31,31,31,31,31]},{"bekkur":"6. bekkur","fjoldi":24,"starfsmenn":0,"vikudagar":[24,24,24,24,24]},{"bekkur":"7. bekkur","fjoldi":34,"starfsmenn":0,"vikudagar":[34,34,34,34,34]},{"bekkur":"Heildarfjöldi (fyllt út AÐEINS ef bekkja-/deildaskipting er ekki þekkt)","fjoldi":0,"starfsmenn":48,"vikudagar":[0,0,0,0,0]}]</t>
  </si>
  <si>
    <t>[{"bekkur":"1. bekkur","fjoldi":65,"starfsmenn":0,"vikudagar":[65,65,65,65,65]},{"bekkur":"2. bekkur","fjoldi":64,"starfsmenn":0,"vikudagar":[64,64,64,64,64]},{"bekkur":"3. bekkur","fjoldi":34,"starfsmenn":0,"vikudagar":[34,34,34,34,34]},{"bekkur":"4. bekkur","fjoldi":55,"starfsmenn":0,"vikudagar":[55,55,55,55,55]},{"bekkur":"5. bekkur","fjoldi":50,"starfsmenn":0,"vikudagar":[50,50,50,50,50]},{"bekkur":"6. bekkur","fjoldi":58,"starfsmenn":0,"vikudagar":[58,58,58,58,58]},{"bekkur":"7. bekkur","fjoldi":49,"starfsmenn":0,"vikudagar":[49,49,49,49,49]},{"bekkur":"8. bekkur","fjoldi":54,"starfsmenn":0,"vikudagar":[54,54,54,54,54]},{"bekkur":"9. bekkur","fjoldi":53,"starfsmenn":0,"vikudagar":[53,53,53,53,53]},{"bekkur":"10. bekkur","fjoldi":66,"starfsmenn":0,"vikudagar":[66,66,66,66,66]},{"bekkur":"Heildarfjöldi (fyllt út AÐEINS ef bekkja-/deildaskipting er ekki þekkt)","fjoldi":0,"starfsmenn":125,"vikudagar":[0,0,0,0,0]}]</t>
  </si>
  <si>
    <t>[{"bekkur":"1. bekkur","fjoldi":37,"starfsmenn":0,"vikudagar":[37,37,37,37,37]},{"bekkur":"2. bekkur","fjoldi":34,"starfsmenn":0,"vikudagar":[34,34,34,34,34]},{"bekkur":"3. bekkur","fjoldi":26,"starfsmenn":0,"vikudagar":[26,26,26,26,26]},{"bekkur":"4. bekkur","fjoldi":26,"starfsmenn":0,"vikudagar":[26,26,26,26,26]},{"bekkur":"5. bekkur","fjoldi":38,"starfsmenn":0,"vikudagar":[38,38,38,38,38]},{"bekkur":"6. bekkur","fjoldi":35,"starfsmenn":0,"vikudagar":[35,35,35,35,35]},{"bekkur":"7. bekkur","fjoldi":31,"starfsmenn":0,"vikudagar":[31,31,31,31,31]},{"bekkur":"8. bekkur","fjoldi":41,"starfsmenn":0,"vikudagar":[41,41,41,41,41]},{"bekkur":"9. bekkur","fjoldi":39,"starfsmenn":0,"vikudagar":[39,39,39,39,39]},{"bekkur":"10. bekkur","fjoldi":38,"starfsmenn":0,"vikudagar":[38,38,38,38,38]},{"bekkur":"Heildarfjöldi (fyllt út AÐEINS ef bekkja-/deildaskipting er ekki þekkt)","fjoldi":0,"starfsmenn":83,"vikudagar":[0,0,0,0,0]}]</t>
  </si>
  <si>
    <t>[{"bekkur":"1. bekkur","fjoldi":34,"starfsmenn":0,"vikudagar":[34,34,34,34,34]},{"bekkur":"2. bekkur","fjoldi":35,"starfsmenn":0,"vikudagar":[35,35,35,35,35]},{"bekkur":"3. bekkur","fjoldi":45,"starfsmenn":0,"vikudagar":[45,45,45,45,45]},{"bekkur":"4. bekkur","fjoldi":29,"starfsmenn":0,"vikudagar":[29,29,29,29,29]},{"bekkur":"5. bekkur","fjoldi":37,"starfsmenn":0,"vikudagar":[37,37,37,37,37]},{"bekkur":"6. bekkur","fjoldi":43,"starfsmenn":0,"vikudagar":[43,43,43,43,43]},{"bekkur":"7. bekkur","fjoldi":40,"starfsmenn":0,"vikudagar":[40,40,40,40,40]},{"bekkur":"8. bekkur","fjoldi":39,"starfsmenn":0,"vikudagar":[39,39,39,39,39]},{"bekkur":"9. bekkur","fjoldi":38,"starfsmenn":0,"vikudagar":[38,38,38,38,38]},{"bekkur":"10. bekkur","fjoldi":41,"starfsmenn":0,"vikudagar":[41,41,41,41,41]},{"bekkur":"Heildarfjöldi (fyllt út AÐEINS ef bekkja-/deildaskipting er ekki þekkt)","fjoldi":0,"starfsmenn":91,"vikudagar":[0,0,0,0,0]}]</t>
  </si>
  <si>
    <t>[{"bekkur":"1. bekkur","fjoldi":45,"starfsmenn":0,"vikudagar":[45,45,45,45,45]},{"bekkur":"2. bekkur","fjoldi":50,"starfsmenn":0,"vikudagar":[50,50,50,50,50]},{"bekkur":"3. bekkur","fjoldi":44,"starfsmenn":0,"vikudagar":[44,44,44,44,44]},{"bekkur":"4. bekkur","fjoldi":58,"starfsmenn":0,"vikudagar":[58,58,58,58,58]},{"bekkur":"5. bekkur","fjoldi":47,"starfsmenn":0,"vikudagar":[47,47,47,47,47]},{"bekkur":"6. bekkur","fjoldi":48,"starfsmenn":0,"vikudagar":[48,48,48,48,48]},{"bekkur":"7. bekkur","fjoldi":66,"starfsmenn":0,"vikudagar":[66,66,66,66,66]},{"bekkur":"8. bekkur","fjoldi":54,"starfsmenn":0,"vikudagar":[54,54,54,54,54]},{"bekkur":"9. bekkur","fjoldi":75,"starfsmenn":0,"vikudagar":[75,75,75,75,75]},{"bekkur":"10. bekkur","fjoldi":70,"starfsmenn":0,"vikudagar":[70,70,70,70,70]},{"bekkur":"Heildarfjöldi (fyllt út AÐEINS ef bekkja-/deildaskipting er ekki þekkt)","fjoldi":0,"starfsmenn":99,"vikudagar":[0,0,0,0,0]}]</t>
  </si>
  <si>
    <t>[{"bekkur":"1. bekkur","fjoldi":41,"starfsmenn":0,"vikudagar":[41,41,41,41,41]},{"bekkur":"2. bekkur","fjoldi":41,"starfsmenn":0,"vikudagar":[41,41,41,41,41]},{"bekkur":"3. bekkur","fjoldi":39,"starfsmenn":0,"vikudagar":[39,39,39,39,39]},{"bekkur":"4. bekkur","fjoldi":39,"starfsmenn":0,"vikudagar":[39,39,39,39,39]},{"bekkur":"5. bekkur","fjoldi":52,"starfsmenn":0,"vikudagar":[52,52,52,52,52]},{"bekkur":"6. bekkur","fjoldi":38,"starfsmenn":0,"vikudagar":[38,38,38,38,38]},{"bekkur":"7. bekkur","fjoldi":40,"starfsmenn":0,"vikudagar":[40,40,40,40,40]},{"bekkur":"8. bekkur","fjoldi":38,"starfsmenn":0,"vikudagar":[38,38,38,38,38]},{"bekkur":"9. bekkur","fjoldi":34,"starfsmenn":0,"vikudagar":[34,34,34,34,34]},{"bekkur":"10. bekkur","fjoldi":44,"starfsmenn":0,"vikudagar":[44,44,44,44,44]},{"bekkur":"Heildarfjöldi (fyllt út AÐEINS ef bekkja-/deildaskipting er ekki þekkt)","fjoldi":0,"starfsmenn":85,"vikudagar":[0,0,0,0,0]}]</t>
  </si>
  <si>
    <t>[{"bekkur":"1. bekkur","fjoldi":45,"starfsmenn":0,"vikudagar":[45,45,45,45,45]},{"bekkur":"2. bekkur","fjoldi":57,"starfsmenn":0,"vikudagar":[57,57,57,57,57]},{"bekkur":"3. bekkur","fjoldi":59,"starfsmenn":0,"vikudagar":[59,59,59,59,59]},{"bekkur":"4. bekkur","fjoldi":63,"starfsmenn":0,"vikudagar":[63,63,63,63,63]},{"bekkur":"5. bekkur","fjoldi":65,"starfsmenn":0,"vikudagar":[65,65,65,65,65]},{"bekkur":"6. bekkur","fjoldi":57,"starfsmenn":0,"vikudagar":[57,57,57,57,57]},{"bekkur":"7. bekkur","fjoldi":56,"starfsmenn":0,"vikudagar":[56,56,56,56,56]},{"bekkur":"8. bekkur","fjoldi":39,"starfsmenn":0,"vikudagar":[39,39,39,39,39]},{"bekkur":"9. bekkur","fjoldi":53,"starfsmenn":0,"vikudagar":[53,53,53,53,53]},{"bekkur":"10. bekkur","fjoldi":26,"starfsmenn":0,"vikudagar":[26,26,26,26,26]},{"bekkur":"Heildarfjöldi (fyllt út AÐEINS ef bekkja-/deildaskipting er ekki þekkt)","fjoldi":0,"starfsmenn":100,"vikudagar":[0,0,0,0,0]}]</t>
  </si>
  <si>
    <t>[{"bekkur":"1. bekkur","fjoldi":38,"starfsmenn":0,"vikudagar":[38,38,38,38,38]},{"bekkur":"2. bekkur","fjoldi":30,"starfsmenn":0,"vikudagar":[30,30,30,30,30]},{"bekkur":"3. bekkur","fjoldi":27,"starfsmenn":0,"vikudagar":[27,27,27,27,27]},{"bekkur":"4. bekkur","fjoldi":51,"starfsmenn":0,"vikudagar":[51,51,51,51,51]},{"bekkur":"5. bekkur","fjoldi":29,"starfsmenn":0,"vikudagar":[29,29,29,29,29]},{"bekkur":"6. bekkur","fjoldi":51,"starfsmenn":0,"vikudagar":[51,51,51,51,51]},{"bekkur":"7. bekkur","fjoldi":55,"starfsmenn":0,"vikudagar":[55,55,55,55,55]},{"bekkur":"8. bekkur","fjoldi":81,"starfsmenn":0,"vikudagar":[81,81,81,81,81]},{"bekkur":"9. bekkur","fjoldi":76,"starfsmenn":0,"vikudagar":[76,76,76,76,76]},{"bekkur":"10. bekkur","fjoldi":80,"starfsmenn":0,"vikudagar":[80,80,80,80,80]},{"bekkur":"Heildarfjöldi (fyllt út AÐEINS ef bekkja-/deildaskipting er ekki þekkt)","fjoldi":0,"starfsmenn":80,"vikudagar":[0,0,0,0,0]}]</t>
  </si>
  <si>
    <t>[{"bekkur":"Búrfell","fjoldi":13,"starfsmenn":4,"vikudagar":[13,13,13,13,13]},{"bekkur":"Esja","fjoldi":15,"starfsmenn":4,"vikudagar":[15,15,15,15,15]},{"bekkur":"Keili","fjoldi":10,"starfsmenn":4,"vikudagar":[10,10,10,10,10]},{"bekkur":"Askja","fjoldi":22,"starfsmenn":4,"vikudagar":[22,22,22,22,22]},{"bekkur":"Helgafell","fjoldi":18,"starfsmenn":4,"vikudagar":[18,18,18,18,18]},{"bekkur":"Heildarfjöldi — ekki tengt ákveðnum bekk (t.d. stjórnendur) — leggst VIÐ bekkjartölurnar","fjoldi":0,"starfsmenn":3,"vikudagar":[0,0,0,0,0]}]</t>
  </si>
  <si>
    <t>[{"bekkur":"Heildarfjöldi — ekki tengt ákveðnum bekk (t.d. stjórnendur) — leggst VIÐ bekkjartölurnar","fjoldi":0,"starfsmenn":0,"vikudagar":[0,0,0,0,0]},{"bekkur":"Hamar","fjoldi":22,"starfsmenn":4,"vikudagar":[22,22,22,22,22]},{"bekkur":"Klettur","fjoldi":22,"starfsmenn":4,"vikudagar":[22,22,22,22,22]},{"bekkur":"Krókur","fjoldi":10,"starfsmenn":2,"vikudagar":[10,10,10,10,10]},{"bekkur":"Reitur","fjoldi":15,"starfsmenn":4,"vikudagar":[15,15,15,15,15]},{"bekkur":"Annað starfsfólk","fjoldi":0,"starfsmenn":2,"vikudagar":[0,0,0,0,0]}]</t>
  </si>
  <si>
    <t>[{"bekkur":"Heildarfjöldi — ekki tengt ákveðnum bekk (t.d. stjórnendur) — leggst VIÐ bekkjartölurnar","fjoldi":68,"starfsmenn":24,"vikudagar":[68,68,68,68,68]}]</t>
  </si>
  <si>
    <t>[{"bekkur":"Heildarfjöldi — ekki tengt ákveðnum bekk (t.d. stjórnendur) — leggst VIÐ bekkjartölurnar","fjoldi":90,"starfsmenn":28,"vikudagar":[90,90,90,90,90]}]</t>
  </si>
  <si>
    <t>[{"bekkur":"Heildarfjöldi — ekki tengt ákveðnum bekk (t.d. stjórnendur) — leggst VIÐ bekkjartölurnar","fjoldi":0,"starfsmenn":0,"vikudagar":[0,0,0,0,0]},{"bekkur":"Hamar","fjoldi":22,"starfsmenn":4,"vikudagar":[22,22,22,22,22]},{"bekkur":"Hraun","fjoldi":19,"starfsmenn":4,"vikudagar":[19,19,19,19,19]},{"bekkur":"Laut","fjoldi":16,"starfsmenn":4,"vikudagar":[16,16,16,16,16]},{"bekkur":"Lækur","fjoldi":13,"starfsmenn":4,"vikudagar":[13,13,13,13,13]},{"bekkur":"Starfsfólk sem borðar ekki inni á deildum","fjoldi":0,"starfsmenn":5,"vikudagar":[0,0,0,0,0]}]</t>
  </si>
  <si>
    <t>[{"bekkur":"Heildarfjöldi — ekki tengt ákveðnum bekk (t.d. stjórnendur) — leggst VIÐ bekkjartölurnar","fjoldi":67,"starfsmenn":24,"vikudagar":[67,67,67,67,67]}]</t>
  </si>
  <si>
    <t>[{"bekkur":"Heildarfjöldi — ekki tengt ákveðnum bekk (t.d. stjórnendur) — leggst VIÐ bekkjartölurnar","fjoldi":0,"starfsmenn":0,"vikudagar":[0,0,0,0,0]},{"bekkur":"Laut","fjoldi":15,"starfsmenn":5,"vikudagar":[15,15,15,15,15]},{"bekkur":"Lyng","fjoldi":17,"starfsmenn":5,"vikudagar":[17,17,17,17,17]},{"bekkur":"Hraun","fjoldi":25,"starfsmenn":5,"vikudagar":[25,25,25,25,25]},{"bekkur":"Stjórnendur","fjoldi":0,"starfsmenn":2,"vikudagar":[0,0,0,0,0]},{"bekkur":"Sérkennarar","fjoldi":0,"starfsmenn":2,"vikudagar":[0,0,0,0,0]},{"bekkur":"Hóll","fjoldi":20,"starfsmenn":5,"vikudagar":[20,20,20,20,20]}]</t>
  </si>
  <si>
    <t>[{"bekkur":"Brekka","fjoldi":17,"starfsmenn":4,"vikudagar":[17,17,17,17,17]},{"bekkur":"Lundur","fjoldi":16,"starfsmenn":5,"vikudagar":[16,16,16,16,16]},{"bekkur":"Þúfa","fjoldi":14,"starfsmenn":5,"vikudagar":[14,14,14,14,14]},{"bekkur":"Holt","fjoldi":20,"starfsmenn":4,"vikudagar":[20,20,20,20,20]},{"bekkur":"Heildarfjöldi — ekki tengt ákveðnum bekk (t.d. stjórnendur) — leggst VIÐ bekkjartölurnar","fjoldi":0,"starfsmenn":3,"vikudagar":[0,0,0,0,0]}]</t>
  </si>
  <si>
    <t>[{"bekkur":"Heildarfjöldi — ekki tengt ákveðnum bekk (t.d. stjórnendur) — leggst VIÐ bekkjartölurnar","fjoldi":144,"starfsmenn":45,"vikudagar":[144,144,144,144,144]},{"bekkur":"Álfheimar","fjoldi":0,"starfsmenn":0,"vikudagar":[0,0,0,0,0]},{"bekkur":"Krummakot","fjoldi":0,"starfsmenn":0,"vikudagar":[0,0,0,0,0]},{"bekkur":"Matsalur","fjoldi":0,"starfsmenn":0,"vikudagar":[0,0,0,0,0]}]</t>
  </si>
  <si>
    <t>[{"bekkur":"Glaðheimar","fjoldi":24,"starfsmenn":5,"vikudagar":[24,24,24,24,24]},{"bekkur":"Kærleiksheimar","fjoldi":24,"starfsmenn":4,"vikudagar":[24,24,24,24,24]},{"bekkur":"Stjörnuheimar","fjoldi":14,"starfsmenn":4,"vikudagar":[14,14,14,14,14]},{"bekkur":"Ljósheimar","fjoldi":15,"starfsmenn":4,"vikudagar":[15,15,15,15,15]},{"bekkur":"Heildarfjöldi — ekki tengt ákveðnum bekk (t.d. stjórnendur) — leggst VIÐ bekkjartölurnar","fjoldi":26,"starfsmenn":11,"vikudagar":[26,26,26,26,26]}]</t>
  </si>
  <si>
    <t>[{"bekkur":"Bláakot","fjoldi":15,"starfsmenn":4,"vikudagar":[15,15,15,15,15]},{"bekkur":"Grænakot","fjoldi":10,"starfsmenn":4,"vikudagar":[10,10,10,10,10]},{"bekkur":"Rauðakot","fjoldi":24,"starfsmenn":5,"vikudagar":[24,24,24,24,24]},{"bekkur":"Gulakot","fjoldi":21,"starfsmenn":6,"vikudagar":[21,21,21,21,21]},{"bekkur":"Heildarfjöldi — ekki tengt ákveðnum bekk (t.d. stjórnendur) — leggst VIÐ bekkjartölurnar","fjoldi":27,"starfsmenn":16,"vikudagar":[27,27,27,27,27]}]</t>
  </si>
  <si>
    <t>[{"bekkur":"Bangsadeild","fjoldi":25,"starfsmenn":7,"vikudagar":[25,25,25,25,25]},{"bekkur":"Kanínudeild","fjoldi":25,"starfsmenn":6,"vikudagar":[25,25,25,25,25]},{"bekkur":"Kisudeild","fjoldi":16,"starfsmenn":6,"vikudagar":[16,16,16,16,16]},{"bekkur":"Ungadeild","fjoldi":10,"starfsmenn":4,"vikudagar":[10,10,10,10,10]},{"bekkur":"Heildarfjöldi — ekki tengt ákveðnum bekk (t.d. stjórnendur) — leggst VIÐ bekkjartölurnar","fjoldi":0,"starfsmenn":7,"vikudagar":[0,0,0,0,0]}]</t>
  </si>
  <si>
    <t>[{"bekkur":"Setja inn heildarfjölda","fjoldi":76,"starfsmenn":0,"vikudagar":[76,76,76,76,76]}]</t>
  </si>
  <si>
    <t>[{"bekkur":"Setja inn heildarfjölda","fjoldi":145,"starfsmenn":20,"vikudagar":[145,145,145,145,145]},{"bekkur":"","fjoldi":137,"starfsmenn":0,"vikudagar":[137,138,137,136,136]}]</t>
  </si>
  <si>
    <t>[{"bekkur":"Setja inn heildarfjölda","fjoldi":90,"starfsmenn":0,"vikudagar":[90,90,90,90,90]}]</t>
  </si>
  <si>
    <t>[{"bekkur":"Setja inn heildarfjölda","fjoldi":113,"starfsmenn":0,"vikudagar":[113,113,114,113,111]}]</t>
  </si>
  <si>
    <t>[{"bekkur":"Setja inn heildarfjölda","fjoldi":152,"starfsmenn":0,"vikudagar":[152,152,152,152,152]},{"bekkur":"Heildarfjöldi — ekki tengt ákveðnum bekk (t.d. stjórnendur) — leggst VIÐ bekkjartölurnar","fjoldi":0,"starfsmenn":0,"vikudagar":[0,0,0,0,0]}]</t>
  </si>
  <si>
    <t>[{"bekkur":"Setja inn heildarfjölda","fjoldi":120,"starfsmenn":0,"vikudagar":[120,120,120,120,120]}]</t>
  </si>
  <si>
    <t>[{"bekkur":"Setja inn heildarfjölda","fjoldi":161,"starfsmenn":0,"vikudagar":[161,164,159,164,158]}]</t>
  </si>
  <si>
    <t>[{"bekkur":"Setja inn heildarfjölda","fjoldi":89,"starfsmenn":9,"vikudagar":[89,89,89,89,89]}]</t>
  </si>
  <si>
    <t>Ný fjöldi nemenda</t>
  </si>
  <si>
    <t>Ný fjöldi starfsmanna</t>
  </si>
  <si>
    <t>2026-09-27</t>
  </si>
  <si>
    <t>2026-09-28</t>
  </si>
  <si>
    <t>MAGNVIÐMIÐ — ráðlagt magn á mann</t>
  </si>
  <si>
    <t>Hlutföll (kg á mann) koma úr skjalinu „Magn útreikningar (rétt skjal 13mars).xlsx“. Höfðatölur eru sóttar sjálfvirkt úr Fjöldagögn + Skólalisti. Breytið AÐEINS bláu tölunum.</t>
  </si>
  <si>
    <t>1. HÖFÐATÖLUR</t>
  </si>
  <si>
    <t>Greiðsluhlutfall (hlutfall skammta sem er greitt)</t>
  </si>
  <si>
    <t>Nemendur / börn</t>
  </si>
  <si>
    <t>Höfðatölur = fjöldi skammta sem er borinn fram; 80% af þeim eru greiddir.</t>
  </si>
  <si>
    <t>Samtals</t>
  </si>
  <si>
    <t>Skammtar hádegi (80%)</t>
  </si>
  <si>
    <t>Skammtar hádegi alls</t>
  </si>
  <si>
    <t>2. HLUTFÖLL — kg á mann (blátt = innsláttur, breytanlegt)</t>
  </si>
  <si>
    <t>Flokkur</t>
  </si>
  <si>
    <t>kg á barn
(leikskóli)</t>
  </si>
  <si>
    <t>kg á starfsm.
(leikskóli)</t>
  </si>
  <si>
    <t>kg á nemanda
(grunnskóli)</t>
  </si>
  <si>
    <t>kg á starfsm.
(grunnskóli)</t>
  </si>
  <si>
    <t>Ráðlagt heildarmagn (kg)</t>
  </si>
  <si>
    <t>Ýmist meðlæti</t>
  </si>
  <si>
    <t>Pasta og núðluréttir</t>
  </si>
  <si>
    <t>FJÖLDATÖLUR — SAGA (nemendur og starfsfólk með gildisdegi)</t>
  </si>
  <si>
    <t>MIKILVÆGT — þetta blað er núna SAGA, ekki bara núverandi staða: til að BREYTA tölu, EKKI skrifa yfir gömlu línuna — bætið NÝRRI línu neðst (sama Skóli+Bekkur/Deild) með nýju tölunni og þeim degi sem hún á að taka gildi ("Gildir frá"). Gamla línan er látin standa — hún er sagan. Kerfið notar alltaf nýjustu línuna sem er komin til gildis (Gildir frá &lt;= í dag) fyrir daglega notkun, en heldur utan um alla söguna fyrir bókhald og sýnir eldhúsinu væntanlegar breytingar sem eiga eftir að taka gildi. Sömu tvær leiðir gilda áfram fyrir hvern skóla: bekkjatölur (leggjast saman) + "Heildarfjöldi" (ekki tengt bekk, t.d. stjórnendur — leggst VIÐ). "Skóli" verður að passa nákvæmlega við nafnið í Skólalisti. Nýtt: ef fjöldi er MISJAFN eftir vikudegi (t.d. jólaskráningar), má skrá tölu í dálkana Mán/Þri/Mið/Fim/Fös (G–K) í staðinn fyrir "Fjöldi nemenda" (C) — þá gildir sú sundurliðun fyrir þá línu í stað flatrar tölu. Skiljið alla fimm dálkana eftir auða til að nota flötu töluna eins og áður.</t>
  </si>
  <si>
    <t>Fjöldi nemenda</t>
  </si>
  <si>
    <t>Uppfært af</t>
  </si>
  <si>
    <t>Mán</t>
  </si>
  <si>
    <t>Þri</t>
  </si>
  <si>
    <t>Mið</t>
  </si>
  <si>
    <t>Fim</t>
  </si>
  <si>
    <t>Fös</t>
  </si>
  <si>
    <t>2026-08-17</t>
  </si>
  <si>
    <t>John</t>
  </si>
  <si>
    <t>2026-08-19</t>
  </si>
  <si>
    <t>2026-08-31</t>
  </si>
  <si>
    <t>2026-08-18</t>
  </si>
  <si>
    <t>John (mynd frá skóla)</t>
  </si>
  <si>
    <t>John (mynd frá skóla) — ATH: gefið upp sem "3-4"</t>
  </si>
  <si>
    <t>John (mynd frá skóla) — ATH: gefið upp sem "4-6"</t>
  </si>
  <si>
    <t>Harpa</t>
  </si>
  <si>
    <t>2026-08-25</t>
  </si>
  <si>
    <t>2026-07-09</t>
  </si>
  <si>
    <t>2026-08-16</t>
  </si>
  <si>
    <t>Sjálfvirkt lokað (degi fyrir deild-gögn) — forðast tvítalningu við sumargögn</t>
  </si>
  <si>
    <t>2026-06-09</t>
  </si>
  <si>
    <t>John (tölvupóstur) — ATH: samtala í pósti (78) passar ekki við samlagningu (75), athuga</t>
  </si>
  <si>
    <t>John (tölvupóstur)</t>
  </si>
  <si>
    <t>John (tölvupóstur frá skóla)</t>
  </si>
  <si>
    <t>Sjálfvirkt lokað (degi fyrir deild-uppskiptingu)</t>
  </si>
  <si>
    <t>Harpa — ATH: 3-10 af þessu starfsfólki borða á kaffistofu, ekki í matsal</t>
  </si>
  <si>
    <t>Dadda (tölvupóstur frá skóla)</t>
  </si>
  <si>
    <t>Miðhús</t>
  </si>
  <si>
    <t>John (úr sumarskráningu)</t>
  </si>
  <si>
    <t>2026-08-24</t>
  </si>
  <si>
    <t>Sjálfvirkt lokað — deild-tölur taka við (mynd frá skóla)</t>
  </si>
  <si>
    <t>Tölvupóstur frá skóla — "þessi vika"</t>
  </si>
  <si>
    <t>Tölvupóstur frá skóla — "næsta vika"</t>
  </si>
  <si>
    <t>2026-08-26</t>
  </si>
  <si>
    <t>tTölvupóstur frá Frístund</t>
  </si>
  <si>
    <t>2026-08-27</t>
  </si>
  <si>
    <t>Inga</t>
  </si>
  <si>
    <t>Eyrún Edvardsóttir</t>
  </si>
  <si>
    <t>Kristján Hans Óskarsson</t>
  </si>
  <si>
    <t>Sjálfvirkt núllstillt (bráðabirgðatala leyst af hólmi með deildaskiptingu)</t>
  </si>
  <si>
    <t>2026-08-12</t>
  </si>
  <si>
    <t>Sumar2026_allir.xlsx (sumarskráning)</t>
  </si>
  <si>
    <t>2026-01-06</t>
  </si>
  <si>
    <t>2026-06-15</t>
  </si>
  <si>
    <t>2026-06-22</t>
  </si>
  <si>
    <t>2026-06-29</t>
  </si>
  <si>
    <t>2026-06-07</t>
  </si>
  <si>
    <t>2026-07-13</t>
  </si>
  <si>
    <t>2026-07-16</t>
  </si>
  <si>
    <t>2026-07-17</t>
  </si>
  <si>
    <t>2026-07-20</t>
  </si>
  <si>
    <t>2026-04-08</t>
  </si>
  <si>
    <t>2026-08-10</t>
  </si>
  <si>
    <t>2026-06-17</t>
  </si>
  <si>
    <t>2026-06-18</t>
  </si>
  <si>
    <t>2026-02-06</t>
  </si>
  <si>
    <t>2026-08-06</t>
  </si>
  <si>
    <t>2026-06-11</t>
  </si>
  <si>
    <t>2026-06-12</t>
  </si>
  <si>
    <t>2026-06-19</t>
  </si>
  <si>
    <t>2026-06-23</t>
  </si>
  <si>
    <t>2026-06-24</t>
  </si>
  <si>
    <t>2026-06-25</t>
  </si>
  <si>
    <t>2026-06-26</t>
  </si>
  <si>
    <t>2026-06-30</t>
  </si>
  <si>
    <t>2026-01-07</t>
  </si>
  <si>
    <t>2026-03-07</t>
  </si>
  <si>
    <t>2026-07-07</t>
  </si>
  <si>
    <t>2026-09-07</t>
  </si>
  <si>
    <t>2026-05-08</t>
  </si>
  <si>
    <t>2026-06-08</t>
  </si>
  <si>
    <t>2026-08-11</t>
  </si>
  <si>
    <t>2026-08-14</t>
  </si>
  <si>
    <t>2026-09-06</t>
  </si>
  <si>
    <t>2026-06-10</t>
  </si>
  <si>
    <t>2026-07-10</t>
  </si>
  <si>
    <t>2026-08-13</t>
  </si>
  <si>
    <t>2026-09-01</t>
  </si>
  <si>
    <t>John Bond</t>
  </si>
  <si>
    <t>2026-09-03</t>
  </si>
  <si>
    <t>Lilja Kolbrún</t>
  </si>
  <si>
    <t>Elísabet Karlsdóttir</t>
  </si>
  <si>
    <t>Jóna Rut</t>
  </si>
  <si>
    <t>Margrét</t>
  </si>
  <si>
    <t>Eva Dögg Hafsteinsdóttir</t>
  </si>
  <si>
    <t>2026-09-02</t>
  </si>
  <si>
    <t>Arnheiður Guðmundsdóttir</t>
  </si>
  <si>
    <t>Arnbjörg Mist Ásgeirsdóttir</t>
  </si>
  <si>
    <t>2026-09-09</t>
  </si>
  <si>
    <t>John, listi frá Írisi, 9.9.2026</t>
  </si>
  <si>
    <t>2026-09-10</t>
  </si>
  <si>
    <t>Jóna Elín Pétursdóttir</t>
  </si>
  <si>
    <t>Bjarnveig Dagdóttir</t>
  </si>
  <si>
    <t>FJÖLDATÖLUR — BEIÐNIR (móttaka og samþykki)</t>
  </si>
  <si>
    <t>Þetta blað er vélrænt — Power Automate skrifar hér þegar skóli eða aðaleldhús sendir inn fjöldatölur. Bekkir-dálkurinn er JSON-fylki af [{bekkur, fjoldi, starfsmenn}] — hvor tala sem er má sleppa (""), sem þýðir "ekki breyta því gildi". "Gildir frá" er dagurinn sem talan á að taka gildi — má vera í framtíðinni. Staða: Móttekið (bíður samþykkis) → Samþykkt/Hafnað (frá aðaleldhúsi) → Afgreitt. Ekki breyta línum handvirkt hér.</t>
  </si>
  <si>
    <t>Regnr</t>
  </si>
  <si>
    <t>Skráð af</t>
  </si>
  <si>
    <t>alfaberg</t>
  </si>
  <si>
    <t>[{"bekkur":"Búrfell","vikudagar":{"man":13,"thri":13,"mid":13,"fim":13,"fos":13},"starfsmenn":4},{"bekkur":"Esja","vikudagar":{"man":15,"thri":15,"mid":15,"fim":15,"fos":15},"starfsmenn":4},{"bekkur":"Keili","vikudagar":{"man":10,"thri":10,"mid":10,"fim":10,"fos":10},"starfsmenn":4},{"bekkur":"Askja","vikudagar":{"man":22,"thri":22,"mid":22,"fim":22,"fos":22},"starfsmenn":4},{"bekkur":"Helgafell","vikudagar":{"man":18,"thri":18,"mid":18,"fim":18,"fos":18},"starfsmenn":4},{"bekkur":"Heildarfjöldi — ekki tengt ákveðnum bekk (t.d. stjórnendur) — leggst VIÐ bekkjartölurnar","vikudagar":{"man":0,"thri":0,"mid":0,"fim":0,"fos":0},"starfsmenn":3}]</t>
  </si>
  <si>
    <t>2026-09-04T09:56:32.992Z</t>
  </si>
  <si>
    <t>Afgreitt</t>
  </si>
  <si>
    <t>horduvellir</t>
  </si>
  <si>
    <t>[{"bekkur":"Heildarfjöldi — ekki tengt ákveðnum bekk (t.d. stjórnendur) — leggst VIÐ bekkjartölurnar","vikudagar":{"man":0,"thri":0,"mid":0,"fim":0,"fos":0},"starfsmenn":""},{"bekkur":"Hamar","vikudagar":{"man":22,"thri":22,"mid":22,"fim":22,"fos":22},"starfsmenn":4},{"bekkur":"Hraun","vikudagar":{"man":19,"thri":19,"mid":19,"fim":19,"fos":19},"starfsmenn":4},{"bekkur":"Laut","vikudagar":{"man":16,"thri":16,"mid":16,"fim":16,"fos":16},"starfsmenn":4},{"bekkur":"Lækur","vikudagar":{"man":13,"thri":13,"mid":13,"fim":13,"fos":13},"starfsmenn":4},{"bekkur":"Starfsfólk sem borðar ekki inni á deildum","vikudagar":{"man":0,"thri":0,"mid":0,"fim":0,"fos":0},"starfsmenn":5}]</t>
  </si>
  <si>
    <t>2026-09-10T14:23:58.709Z</t>
  </si>
  <si>
    <t>smaralundur</t>
  </si>
  <si>
    <t>[{"bekkur": "Þúfa", "fjoldi": 14, "starfsmenn": 5}, {"bekkur": "Lundur", "fjoldi": 16, "starfsmenn": 5}, {"bekkur": "Brekka", "fjoldi": 17, "starfsmenn": 4}, {"bekkur": "Holt", "fjoldi": 20, "starfsmenn": 4}, {"bekkur": "Miðhús", "fjoldi": "", "starfsmenn": 3}]</t>
  </si>
  <si>
    <t>tjarnaras</t>
  </si>
  <si>
    <t>[{"bekkur": "Kærleiksheimar", "fjoldi": 24, "starfsmenn": 4}, {"bekkur": "Glaðheimar", "fjoldi": 24, "starfsmenn": 5}, {"bekkur": "Stjörnuheimar", "fjoldi": 14, "starfsmenn": 4}, {"bekkur": "Ljósheimar", "fjoldi": 15, "starfsmenn": 4}]</t>
  </si>
  <si>
    <t>vesturkot</t>
  </si>
  <si>
    <t>[{"bekkur": "Gulakot", "fjoldi": 21, "starfsmenn": 6}, {"bekkur": "Rauðakot", "fjoldi": 24, "starfsmenn": 5}, {"bekkur": "Grænakot", "fjoldi": 10, "starfsmenn": 4}, {"bekkur": "Bláakot", "fjoldi": 15, "starfsmenn": 4}, {"bekkur": "Heildarfjöldi — ekki tengt ákveðnum bekk (t.d. stjórnendur) — leggst VIÐ bekkjartölurnar", "fjoldi": "", "starfsmenn": 4}]</t>
  </si>
  <si>
    <t>skardshlidarleikskoli-nuna</t>
  </si>
  <si>
    <t>[{"bekkur": "Heildarfjöldi — ekki tengt ákveðnum bekk (t.d. stjórnendur) — leggst VIÐ bekkjartölurnar", "fjoldi": 70, "starfsmenn": 24}]</t>
  </si>
  <si>
    <t>arnarberg</t>
  </si>
  <si>
    <t>[{"bekkur": "Heildarfjöldi — ekki tengt ákveðnum bekk (t.d. stjórnendur) — leggst VIÐ bekkjartölurnar", "fjoldi": 60, "starfsmenn": 12}]</t>
  </si>
  <si>
    <t>bjarkalundur</t>
  </si>
  <si>
    <t>[{"bekkur":"Heildarfjöldi — ekki tengt ákveðnum bekk (t.d. stjórnendur) — leggst VIÐ bekkjartölurnar","vikudagar":{"man":68,"thri":68,"mid":68,"fim":68,"fos":68},"starfsmenn":24}]</t>
  </si>
  <si>
    <t>2026-09-04T10:51:02.862Z</t>
  </si>
  <si>
    <t>hlidarberg</t>
  </si>
  <si>
    <t>[{"bekkur":"Heildarfjöldi — ekki tengt ákveðnum bekk (t.d. stjórnendur) — leggst VIÐ bekkjartölurnar","vikudagar":{"man":90,"thri":90,"mid":90,"fim":90,"fos":90},"starfsmenn":28}]</t>
  </si>
  <si>
    <t>2026-09-09T14:33:42.538Z</t>
  </si>
  <si>
    <t>hraunvallaleikskoli</t>
  </si>
  <si>
    <t>[{"bekkur": "Heildarfjöldi — ekki tengt ákveðnum bekk (t.d. stjórnendur) — leggst VIÐ bekkjartölurnar", "fjoldi": 67, "starfsmenn": 24}]</t>
  </si>
  <si>
    <t>engidalsskoli</t>
  </si>
  <si>
    <t>[{"bekkur":"1. bekkur","vikudagar":{"man":17,"thri":17,"mid":17,"fim":17,"fos":17},"starfsmenn":""},{"bekkur":"2. bekkur","vikudagar":{"man":22,"thri":22,"mid":22,"fim":22,"fos":22},"starfsmenn":""},{"bekkur":"3. bekkur","vikudagar":{"man":25,"thri":25,"mid":25,"fim":25,"fos":25},"starfsmenn":""},{"bekkur":"4. bekkur","vikudagar":{"man":30,"thri":30,"mid":30,"fim":30,"fos":30},"starfsmenn":""},{"bekkur":"5. bekkur","vikudagar":{"man":31,"thri":31,"mid":31,"fim":31,"fos":31},"starfsmenn":""},{"bekkur":"6. bekkur","vikudagar":{"man":24,"thri":24,"mid":24,"fim":24,"fos":24},"starfsmenn":""},{"bekkur":"7. bekkur","vikudagar":{"man":34,"thri":34,"mid":34,"fim":34,"fos":34},"starfsmenn":""}]</t>
  </si>
  <si>
    <t>utcNow()</t>
  </si>
  <si>
    <t>vidivellir</t>
  </si>
  <si>
    <t>[{"bekkur":"Bangsadeild","vikudagar":{"man":25,"thri":25,"mid":25,"fim":25,"fos":25},"starfsmenn":7},{"bekkur":"Kanínudeild","vikudagar":{"man":25,"thri":25,"mid":25,"fim":25,"fos":25},"starfsmenn":6},{"bekkur":"Kisudeild","vikudagar":{"man":16,"thri":16,"mid":16,"fim":16,"fos":16},"starfsmenn":6},{"bekkur":"Ungadeild","vikudagar":{"man":10,"thri":10,"mid":10,"fim":10,"fos":10},"starfsmenn":4},{"bekkur":"Heildarfjöldi — ekki tengt ákveðnum bekk (t.d. stjórnendur) — leggst VIÐ bekkjartölurnar","vikudagar":{"man":0,"thri":0,"mid":0,"fim":0,"fos":0},"starfsmenn":7}]</t>
  </si>
  <si>
    <t>2026-09-11T11:56:41.026Z</t>
  </si>
  <si>
    <t>selid</t>
  </si>
  <si>
    <t>[{"bekkur":"Setja inn heildarfjölda","fjoldi":152,"starfsmenn":""},{"bekkur":"Heildarfjöldi — ekki tengt ákveðnum bekk (t.d. stjórnendur) — leggst VIÐ bekkjartölurnar","fjoldi":"","starfsmenn":0}]</t>
  </si>
  <si>
    <t>2026-09-09T09:42:09.522Z</t>
  </si>
  <si>
    <t>[{"bekkur":"Setja inn heildarfjölda","fjoldi":140,"starfsmenn":""}]</t>
  </si>
  <si>
    <t>hraunkot</t>
  </si>
  <si>
    <t>[{"bekkur":"Setja inn heildarfjölda","vikudagar":{"man":89,"thri":89,"mid":89,"fim":89,"fos":89},"starfsmenn":9}]</t>
  </si>
  <si>
    <t>2026-09-04T10:51:01.425Z</t>
  </si>
  <si>
    <t>skardssel</t>
  </si>
  <si>
    <t>[{"bekkur":"Setja inn heildarfjölda","vikudagar":{"man":161,"thri":164,"mid":159,"fim":164,"fos":158},"starfsmenn":""}]</t>
  </si>
  <si>
    <t>2026-09-04T10:56:05.332Z</t>
  </si>
  <si>
    <t>alfakot</t>
  </si>
  <si>
    <t>[{"bekkur":"Setja inn heildarfjölda","vikudagar":{"man":76,"thri":76,"mid":76,"fim":76,"fos":76},"starfsmenn":""}]</t>
  </si>
  <si>
    <t>2026-09-04T10:56:08.341Z</t>
  </si>
  <si>
    <t>hraunsel</t>
  </si>
  <si>
    <t>[{"bekkur":"Setja inn heildarfjölda","fjoldi":145,"starfsmenn":20}]</t>
  </si>
  <si>
    <t>2026-09-08T16:21:18.355Z</t>
  </si>
  <si>
    <t>vidistadaskoli</t>
  </si>
  <si>
    <t>[{"bekkur":"1. bekkur","fjoldi":38,"starfsmenn":""},{"bekkur":"2. bekkur","fjoldi":30,"starfsmenn":""},{"bekkur":"3. bekkur","fjoldi":27,"starfsmenn":""},{"bekkur":"4. bekkur","fjoldi":51,"starfsmenn":""},{"bekkur":"5. bekkur","fjoldi":29,"starfsmenn":""},{"bekkur":"6. bekkur","fjoldi":51,"starfsmenn":""},{"bekkur":"7. bekkur","fjoldi":55,"starfsmenn":""},{"bekkur":"8. bekkur","fjoldi":81,"starfsmenn":""},{"bekkur":"9. bekkur","fjoldi":76,"starfsmenn":""},{"bekkur":"10. bekkur","fjoldi":80,"starfsmenn":""}]</t>
  </si>
  <si>
    <t>2026-09-09T14:40:14.862Z</t>
  </si>
  <si>
    <t>laekjarsel</t>
  </si>
  <si>
    <t>[{"bekkur":"Setja inn heildarfjölda","vikudagar":{"man":113,"thri":113,"mid":114,"fim":113,"fos":111},"starfsmenn":""}]</t>
  </si>
  <si>
    <t>2026-09-10T14:24:06.348Z</t>
  </si>
  <si>
    <t>Gildir til (autt = enn í gildi)</t>
  </si>
  <si>
    <t>2026-08-23</t>
  </si>
  <si>
    <t>2026-08-30</t>
  </si>
  <si>
    <t>2026-09-08</t>
  </si>
  <si>
    <t>2026-04-07</t>
  </si>
  <si>
    <t>2026-06-06</t>
  </si>
  <si>
    <t>2026-06-14</t>
  </si>
  <si>
    <t>2026-06-21</t>
  </si>
  <si>
    <t>2026-06-28</t>
  </si>
  <si>
    <t>2026-07-12</t>
  </si>
  <si>
    <t>2026-07-15</t>
  </si>
  <si>
    <t>2026-07-19</t>
  </si>
  <si>
    <t>2026-08-09</t>
  </si>
  <si>
    <t>2026-06-16</t>
  </si>
  <si>
    <t>2026-08-15</t>
  </si>
  <si>
    <t>2026-09-26</t>
  </si>
  <si>
    <t>2026-02-05</t>
  </si>
  <si>
    <t>2026-03-06</t>
  </si>
  <si>
    <t>2026-05-07</t>
  </si>
  <si>
    <t>2026-07-06</t>
  </si>
  <si>
    <t>2026-08-05</t>
  </si>
  <si>
    <t>2026-09-05</t>
  </si>
  <si>
    <t>2026-09-13</t>
  </si>
  <si>
    <t>Bekkur/Deild</t>
  </si>
  <si>
    <t>Dagsetning frá</t>
  </si>
  <si>
    <t>Dagsetning til</t>
  </si>
  <si>
    <t>Kóðinn fyrir bekkjasamsetningu (ekki fikta)</t>
  </si>
  <si>
    <t>Andri Sigmundur Einarsson</t>
  </si>
  <si>
    <t>2026-09-30</t>
  </si>
  <si>
    <t>Björgvin Tinni Gunnarsson</t>
  </si>
  <si>
    <t>Embla Freydís B. Tómasdóttir</t>
  </si>
  <si>
    <t>Freyja Oddgeirsdóttir</t>
  </si>
  <si>
    <t>2027-05-31</t>
  </si>
  <si>
    <t>Garðar Nói Haukdal Unndórsson</t>
  </si>
  <si>
    <t>Hugrún Líndal</t>
  </si>
  <si>
    <t>Kári Björn Ívarsson</t>
  </si>
  <si>
    <t>Klara Davíðsdóttir</t>
  </si>
  <si>
    <t>Maksim Borojevic</t>
  </si>
  <si>
    <t>Sóley Harpa Aronsdóttir</t>
  </si>
  <si>
    <t>Vilma Eirdís Jónsdóttir</t>
  </si>
  <si>
    <t>2026-10-30</t>
  </si>
  <si>
    <t>Ernir Leó Sigurjónsson</t>
  </si>
  <si>
    <t>Íris Talía Bárðardóttir</t>
  </si>
  <si>
    <t>Ísabel Rósa Torfadóttir</t>
  </si>
  <si>
    <t>Júlía Björk Emilsdóttir</t>
  </si>
  <si>
    <t>Karítas Kría Sveinsdóttir</t>
  </si>
  <si>
    <t>Viðar Leví Úlfarsson</t>
  </si>
  <si>
    <t>Ágúst Högni Geirdal Gunnarsson</t>
  </si>
  <si>
    <t>Baldur Ingi Daníelsson</t>
  </si>
  <si>
    <t>Bergrós Eva Ólafsdóttir</t>
  </si>
  <si>
    <t>Birkir Traustason</t>
  </si>
  <si>
    <t>Embla Malen Gísladóttir</t>
  </si>
  <si>
    <t>Gabríel Elí Birgisson</t>
  </si>
  <si>
    <t>2026-09-04</t>
  </si>
  <si>
    <t>Lorenzo Curia Randazzo</t>
  </si>
  <si>
    <t>Magni Snær Fannarsson</t>
  </si>
  <si>
    <t>Snæbjört Elfa Eiríksdóttir</t>
  </si>
  <si>
    <t>Sölvi Freyr B. Tómasson</t>
  </si>
  <si>
    <t>Bergþór Hólm Magnússon</t>
  </si>
  <si>
    <t>Hallur Þór Atlason</t>
  </si>
  <si>
    <t>Hilmar Atli Ásbjarnarson</t>
  </si>
  <si>
    <t>Mikael Myrkvi Sveinsson</t>
  </si>
  <si>
    <t>Ólafur Elí Arnarsson</t>
  </si>
  <si>
    <t>Óskar Valur Hjartarson</t>
  </si>
  <si>
    <t>Ragnheiður María Gunnarsdóttir</t>
  </si>
  <si>
    <t>Rebekka Ásta Hrólfsdóttir</t>
  </si>
  <si>
    <t>Tristan Daði Daníelsson</t>
  </si>
  <si>
    <t>Vasilije Borojevic</t>
  </si>
  <si>
    <t>Hrafnhildur Sonja Haraldsdóttir</t>
  </si>
  <si>
    <t>Logi Guðnason</t>
  </si>
  <si>
    <t>Óliver Aron Arngrímsson</t>
  </si>
  <si>
    <t>Þórunn Geirdal Gunnarsdóttir</t>
  </si>
  <si>
    <t>Ágúst Þór Atlason</t>
  </si>
  <si>
    <t>6. Bekkur</t>
  </si>
  <si>
    <t>Amelía Ósk Berthudóttir</t>
  </si>
  <si>
    <t>Elísabet Edda Einarsdóttir</t>
  </si>
  <si>
    <t>Henrik Veigar Ragnarsson</t>
  </si>
  <si>
    <t>2026-11-30</t>
  </si>
  <si>
    <t>Iðunn Oddgeirsdóttir</t>
  </si>
  <si>
    <t>Maksymilian Janik</t>
  </si>
  <si>
    <t>Angel Frances Justin Isibar</t>
  </si>
  <si>
    <t>Anton Blær Pálsson</t>
  </si>
  <si>
    <t>Arney Ása Guðnadóttir</t>
  </si>
  <si>
    <t>Ásthildur Dögg Björgvinsdóttir</t>
  </si>
  <si>
    <t>Bríet Birta Guðmundsdóttir</t>
  </si>
  <si>
    <t>Brynjar Orri Ragnarsson</t>
  </si>
  <si>
    <t>Helgi Páll Jónsson</t>
  </si>
  <si>
    <t>Hrafntinna Snædís H. Arnarsd.</t>
  </si>
  <si>
    <t>Kóri Mou Marcano Barazarte</t>
  </si>
  <si>
    <t>Liam Orri Jónsson</t>
  </si>
  <si>
    <t>Natan Nauris Smierczynski</t>
  </si>
  <si>
    <t>Óðinn Hrafn Þórsson</t>
  </si>
  <si>
    <t>Oskar Freyr Rickardsson</t>
  </si>
  <si>
    <t>Paulina Miliauskaite</t>
  </si>
  <si>
    <t>Rakel Elva Antonsdóttir</t>
  </si>
  <si>
    <t>Rós Brynjarsdóttir</t>
  </si>
  <si>
    <t>Sigrún Lóa Eyjólfsdóttir</t>
  </si>
  <si>
    <t>Sigurður Freyr Katrínarson</t>
  </si>
  <si>
    <t>Szymon Konopelski</t>
  </si>
  <si>
    <t>Uejs Cena</t>
  </si>
  <si>
    <t>Unnar Leó Jóakimsson</t>
  </si>
  <si>
    <t>Andrea Sif Gunnlaugsd. Snæfeld</t>
  </si>
  <si>
    <t>2. Krafla</t>
  </si>
  <si>
    <t>Eva Maria Brasoveanu</t>
  </si>
  <si>
    <t>Óðinn Denis Robertsson Tyson</t>
  </si>
  <si>
    <t>Sara Lind Gunnlaugsd. Snæfeld</t>
  </si>
  <si>
    <t>Antoni Jón Malecki</t>
  </si>
  <si>
    <t>3. Eldborg</t>
  </si>
  <si>
    <t>Fannar Kári Árnason</t>
  </si>
  <si>
    <t>Freyja Sigurðardóttir</t>
  </si>
  <si>
    <t>Hanna Líf Lárusdóttir</t>
  </si>
  <si>
    <t>Ilariia Bubnova</t>
  </si>
  <si>
    <t>Viktor Logi Stefánsson</t>
  </si>
  <si>
    <t>Aleksandra Kulewicz</t>
  </si>
  <si>
    <t>Dagur Ernir Sveinsson</t>
  </si>
  <si>
    <t>Gunnar Elís Ólafsson</t>
  </si>
  <si>
    <t>Ríkarður Jökull Gunnarsson</t>
  </si>
  <si>
    <t>Þórunn María Stefánsdóttir</t>
  </si>
  <si>
    <t>Amelia Zalewa</t>
  </si>
  <si>
    <t>5. Flatey</t>
  </si>
  <si>
    <t>Chloe Mejia Snædís I. Castillon</t>
  </si>
  <si>
    <t>Immanúel Enok Jónsson</t>
  </si>
  <si>
    <t>Jakub Mateusz Lasek</t>
  </si>
  <si>
    <t>Justas Gargasas</t>
  </si>
  <si>
    <t>Mikael Þór Andrason</t>
  </si>
  <si>
    <t>Róbert Elvar Andrason</t>
  </si>
  <si>
    <t>Aldís Björg Ólafsdóttir</t>
  </si>
  <si>
    <t>Baltasar Pétur Hauksson</t>
  </si>
  <si>
    <t>Jakob Örn Birgisson</t>
  </si>
  <si>
    <t>Jónas Valur Stefánsson</t>
  </si>
  <si>
    <t>Kristín Birna Stefánsdóttir</t>
  </si>
  <si>
    <t>Sigurjón Kristinn Gunnarsson</t>
  </si>
  <si>
    <t>Stefán Máni Wegner Svensson</t>
  </si>
  <si>
    <t>Wiktoria Kulewicz</t>
  </si>
  <si>
    <t>Alexander Örn Sveinsson</t>
  </si>
  <si>
    <t>7. Hrísey</t>
  </si>
  <si>
    <t>Andri Þór Pétursson</t>
  </si>
  <si>
    <t>Arnþór Sigurðsson</t>
  </si>
  <si>
    <t>Bartosz Zalewa</t>
  </si>
  <si>
    <t>Ragnar Óli Ólafsson</t>
  </si>
  <si>
    <t>Vigfús Birgir Andrason</t>
  </si>
  <si>
    <t>Wisdom Justin Isibar</t>
  </si>
  <si>
    <t>10. ALÁ</t>
  </si>
  <si>
    <t>Aríel Ósk Hansen</t>
  </si>
  <si>
    <t>Astrid Ísold Ómarsdóttir</t>
  </si>
  <si>
    <t>Brimir Dan Brynjarsson</t>
  </si>
  <si>
    <t>Daníel Plugari</t>
  </si>
  <si>
    <t>Elfar Kári Einarsson</t>
  </si>
  <si>
    <t>Eliana Mehetabel Mukasa</t>
  </si>
  <si>
    <t>Elísa Urassaya Haraldsdóttir</t>
  </si>
  <si>
    <t>Guðrún Petrea Ásgeirsdóttir</t>
  </si>
  <si>
    <t>Heiðar Rafn Benediktsson</t>
  </si>
  <si>
    <t>Kristján Sverrir Ársælsson</t>
  </si>
  <si>
    <t>Maksymilian T Dolina-Sokolowski</t>
  </si>
  <si>
    <t>Michael Elías T. Janeksson</t>
  </si>
  <si>
    <t>Óliver Máni Birkisson</t>
  </si>
  <si>
    <t>Sigsteinn Bogi Haraldsson</t>
  </si>
  <si>
    <t>Yngvi Alexander Ívarsson</t>
  </si>
  <si>
    <t>Bríet Elsa Magnúsdóttir</t>
  </si>
  <si>
    <t>Precious Okundaye</t>
  </si>
  <si>
    <t>Ari Kjartansson</t>
  </si>
  <si>
    <t>Filip Gózdz</t>
  </si>
  <si>
    <t>Talía Rós Ragnarsdóttir</t>
  </si>
  <si>
    <t>Baldur Kári Ívarsson</t>
  </si>
  <si>
    <t>Maxim Plugari</t>
  </si>
  <si>
    <t>Natalie Tara Viktorsdóttir</t>
  </si>
  <si>
    <t>Grímur Þór Jakobsson</t>
  </si>
  <si>
    <t>9. Bekkur</t>
  </si>
  <si>
    <t>Aþena Wilasinee Haraldsdóttir</t>
  </si>
  <si>
    <t>Alicja Baranowska</t>
  </si>
  <si>
    <t>Elvar Smári Einarsson</t>
  </si>
  <si>
    <t>Emil Lu Sævarsson</t>
  </si>
  <si>
    <t>Halldóra Rún Önnudóttir</t>
  </si>
  <si>
    <t>Harpa Þórsdóttir</t>
  </si>
  <si>
    <t>Haukur Hafliði Hreggviðsson</t>
  </si>
  <si>
    <t>Jökull Loki Davíðsson</t>
  </si>
  <si>
    <t>Kristrún Eir Kristjánsd. Olsen</t>
  </si>
  <si>
    <t>Máney Sunna Ívarsdóttir</t>
  </si>
  <si>
    <t>Marina Kyriaki</t>
  </si>
  <si>
    <t>Mímir Fróði Gunnarsson</t>
  </si>
  <si>
    <t>Rósar Ermias Ra Le-Tang-Cushnie</t>
  </si>
  <si>
    <t>Sofia Alice Rabante</t>
  </si>
  <si>
    <t>Úlfur Hreiðar Hauksson</t>
  </si>
  <si>
    <t>Una Lóa Andradóttir</t>
  </si>
  <si>
    <t>Þorkell Einar Árnason</t>
  </si>
  <si>
    <t>Þorkell Máni Jóhannsson</t>
  </si>
  <si>
    <t>Þura Fanndís Líndal Ingadóttir</t>
  </si>
  <si>
    <t>Hanna Valentina Carias Zoa</t>
  </si>
  <si>
    <t>2. HK</t>
  </si>
  <si>
    <t>Hróar Steinn Birgisson</t>
  </si>
  <si>
    <t>Jón Franklín Gautason</t>
  </si>
  <si>
    <t>Gauti Bendtsen</t>
  </si>
  <si>
    <t>2. SSO</t>
  </si>
  <si>
    <t>Gunnar Ásgeir Hauksson</t>
  </si>
  <si>
    <t>Kolbeinn Búri Birgisson</t>
  </si>
  <si>
    <t>Sóley Björg Sigþórsdóttir</t>
  </si>
  <si>
    <t>Vigdís Freyja Ingadóttir Kúld</t>
  </si>
  <si>
    <t>Evert Krummi Líndal Ingason</t>
  </si>
  <si>
    <t>3. HKK</t>
  </si>
  <si>
    <t>Stefán Kjartan Kristjánsson</t>
  </si>
  <si>
    <t>Ebba Tómasdóttir</t>
  </si>
  <si>
    <t>Ragnar Óli Snorrason</t>
  </si>
  <si>
    <t>Dóra María Geirsdóttir</t>
  </si>
  <si>
    <t>3. VÓJ</t>
  </si>
  <si>
    <t>Elfa Arna Andradóttir</t>
  </si>
  <si>
    <t>Hanna Michalina Gurgul</t>
  </si>
  <si>
    <t>Ívar Helgi Snorrason</t>
  </si>
  <si>
    <t>Eberhard Klauss</t>
  </si>
  <si>
    <t>4. SS</t>
  </si>
  <si>
    <t>Hrafn Arnór Önnuson</t>
  </si>
  <si>
    <t>Jónína Dögg Ívarsdóttir</t>
  </si>
  <si>
    <t>5. AMT</t>
  </si>
  <si>
    <t>Ylfa Kristborg Hammer Jensen</t>
  </si>
  <si>
    <t>5. JMF</t>
  </si>
  <si>
    <t>Gísli Már Ólafsson</t>
  </si>
  <si>
    <t>6. RKK</t>
  </si>
  <si>
    <t>Arnaldur Þórdísar Eiríksson</t>
  </si>
  <si>
    <t>Ernir Orri Birgisson</t>
  </si>
  <si>
    <t>Óðinn Hrafn Ívarsson</t>
  </si>
  <si>
    <t>Lilja Rakel Hansen</t>
  </si>
  <si>
    <t>8. AMF</t>
  </si>
  <si>
    <t>Arnar Páll Rögnvaldsson</t>
  </si>
  <si>
    <t>Áróra Lea Goðadóttir</t>
  </si>
  <si>
    <t>Ingibergur Hávarðarson</t>
  </si>
  <si>
    <t>Marcel Leon Lewinski</t>
  </si>
  <si>
    <t>Sólveig Arnardóttir</t>
  </si>
  <si>
    <t>Tomas Bartkevicius</t>
  </si>
  <si>
    <t>Logi Gíslason</t>
  </si>
  <si>
    <t>9. ÁFG</t>
  </si>
  <si>
    <t>Mattías Wilke Kjartansson</t>
  </si>
  <si>
    <t>9. EÖD</t>
  </si>
  <si>
    <t>Paula Marín Ferro Ferreira</t>
  </si>
  <si>
    <t>Unnur Hauksdóttir</t>
  </si>
  <si>
    <t>Viktoría Ýr Daníelsdóttir</t>
  </si>
  <si>
    <t>Mikael Ómar Erlendsson</t>
  </si>
  <si>
    <t>Una Júlía Þórdísar Eiríksdóttir</t>
  </si>
  <si>
    <t>Jason Singh Sandhu</t>
  </si>
  <si>
    <t>10. SÝH</t>
  </si>
  <si>
    <t>Adam Karel Óðinsson</t>
  </si>
  <si>
    <t>Árni Tómas Ragnarsson</t>
  </si>
  <si>
    <t>Ásta María Steinunnardóttir</t>
  </si>
  <si>
    <t>Aþena Nótt Henningsdóttir</t>
  </si>
  <si>
    <t>Börkur Týr Þorsteinsson</t>
  </si>
  <si>
    <t>Erna María Sturludóttir</t>
  </si>
  <si>
    <t>Eva Katrín Guðnadóttir</t>
  </si>
  <si>
    <t>Glóey Jökla Guðnadóttir</t>
  </si>
  <si>
    <t>Gunnar Fálki Arnarson</t>
  </si>
  <si>
    <t>Haukur Ingi Jónatansson</t>
  </si>
  <si>
    <t>Herdís Arna Snorradóttir</t>
  </si>
  <si>
    <t>Hörður Þór Sverrisson</t>
  </si>
  <si>
    <t>Hrafney Lára Birkisdóttir</t>
  </si>
  <si>
    <t>Hugi Örn Andrason</t>
  </si>
  <si>
    <t>Húgó Marinó Kristófersson</t>
  </si>
  <si>
    <t>Lena Marín Samúelsdóttir</t>
  </si>
  <si>
    <t>Lóa Mekolli</t>
  </si>
  <si>
    <t>Nói Guðmundsson</t>
  </si>
  <si>
    <t>Sigurður Hjaltalín</t>
  </si>
  <si>
    <t>Sóllilja Birgisdóttir</t>
  </si>
  <si>
    <t>Tristan Logi Bergsveinsson</t>
  </si>
  <si>
    <t>Vera Katrín Snorradóttir</t>
  </si>
  <si>
    <t>Þorri Daníelsson</t>
  </si>
  <si>
    <t>Ásgeir Óðinn Guðbjartsson</t>
  </si>
  <si>
    <t>Elín Ylfa Aðalsteinsdóttir</t>
  </si>
  <si>
    <t>Elísabet Hildur Einisdóttir</t>
  </si>
  <si>
    <t>Elísabet Liljurós Gunnarsdóttir</t>
  </si>
  <si>
    <t>Emilíana Ólöf Arnarsdóttir</t>
  </si>
  <si>
    <t>Erla Guðmundsdóttir</t>
  </si>
  <si>
    <t>Eva Gestsdóttir</t>
  </si>
  <si>
    <t>Fanney Ósk Andradóttir</t>
  </si>
  <si>
    <t>Fríða Ásgeirsdóttir</t>
  </si>
  <si>
    <t>Gunnar Týr Stefánsson</t>
  </si>
  <si>
    <t>Heidi Kristínardóttir</t>
  </si>
  <si>
    <t>Hrafn Mikael Teitsson</t>
  </si>
  <si>
    <t>Hrafntinna Máney Þórarinsdóttir</t>
  </si>
  <si>
    <t>Iðunn Helga Wíum Bjarkadóttir</t>
  </si>
  <si>
    <t>Íris Ylfa Matthíasdóttir</t>
  </si>
  <si>
    <t>Ísarr Máni Jónsson Troelsen</t>
  </si>
  <si>
    <t>Jökla Tryggvadóttir</t>
  </si>
  <si>
    <t>Kristófer Steinn Brynjarsson</t>
  </si>
  <si>
    <t>Mateo Bjarni Þorsteinsson</t>
  </si>
  <si>
    <t>Matthildur Móa H. Blomsterberg</t>
  </si>
  <si>
    <t>Oliver Aaron Hafdísarson</t>
  </si>
  <si>
    <t>Leonóra Freyja Élise Barichard</t>
  </si>
  <si>
    <t>Mikael Plugari</t>
  </si>
  <si>
    <t>Stella Skúladóttir</t>
  </si>
  <si>
    <t>2026-09-11</t>
  </si>
  <si>
    <t>Theodór Elí Samúelsson</t>
  </si>
  <si>
    <t>Úlfar Ragnarsson</t>
  </si>
  <si>
    <t>Alma Rún Aðalsteinsdóttir</t>
  </si>
  <si>
    <t>Bergur Tryggvason</t>
  </si>
  <si>
    <t>Kjartan Óli Aronsson</t>
  </si>
  <si>
    <t>Leó Hergill Friðriksson</t>
  </si>
  <si>
    <t>Sindri Steinn Aðalsteinsson</t>
  </si>
  <si>
    <t>Sóley Jóna Ómarsdóttir</t>
  </si>
  <si>
    <t>Stefán Orri Ingólfsson</t>
  </si>
  <si>
    <t>Þórður Atlas Heiðarsson</t>
  </si>
  <si>
    <t>Alexía Arna Benjaminsdóttir</t>
  </si>
  <si>
    <t>Angeles S. Þorsteinsdóttir</t>
  </si>
  <si>
    <t>Arna Steinunn Birkisdóttir</t>
  </si>
  <si>
    <t>Elfar Ingi Gunnarsson</t>
  </si>
  <si>
    <t>Heiðdís Embla Sverrisdóttir</t>
  </si>
  <si>
    <t>Óðinn Logi Sigurðsson</t>
  </si>
  <si>
    <t>Ríkharður B. Sveinbjörnsson</t>
  </si>
  <si>
    <t>Sigrún Helena Valgeirsdóttir</t>
  </si>
  <si>
    <t>Þóra Skúladóttir</t>
  </si>
  <si>
    <t>Gabríel Gauti Þorsteinsson</t>
  </si>
  <si>
    <t>Halldór Þorri Heiðarsson</t>
  </si>
  <si>
    <t>Tyrell Arnar Blanks</t>
  </si>
  <si>
    <t>Birna Skúladóttir</t>
  </si>
  <si>
    <t>Harpa Þrastardóttir</t>
  </si>
  <si>
    <t>Henry Emil Nilsson</t>
  </si>
  <si>
    <t>Nökkvi Óskarsson</t>
  </si>
  <si>
    <t>Viktor Gestsson</t>
  </si>
  <si>
    <t>Embrek Karl Fannarsson</t>
  </si>
  <si>
    <t>Amelia Diana Grajewska</t>
  </si>
  <si>
    <t>Andres Aron Brynjarsson</t>
  </si>
  <si>
    <t>Anna Lea Kolbeinsdóttir</t>
  </si>
  <si>
    <t>Aron Hrafn Ólafsson</t>
  </si>
  <si>
    <t>Atli Heiðar Árnason</t>
  </si>
  <si>
    <t>Björgvin Pálmi Brynjarsson</t>
  </si>
  <si>
    <t>Bríet Lára Tryggvadóttir</t>
  </si>
  <si>
    <t>Daði Rafn Eiðsson</t>
  </si>
  <si>
    <t>Einar Sigurður Þórsson</t>
  </si>
  <si>
    <t>Elías Teó Pétursson</t>
  </si>
  <si>
    <t>Emilía Ósk Guðjónsdóttir</t>
  </si>
  <si>
    <t>Emma Rós Gísladóttir</t>
  </si>
  <si>
    <t>Erlingur Snær Arason</t>
  </si>
  <si>
    <t>Erna Hólm Arnarsdóttir</t>
  </si>
  <si>
    <t>Eva Kristín Vaisyté Geirsdóttir</t>
  </si>
  <si>
    <t>Evey Sunna R. Þorgeirsdóttir</t>
  </si>
  <si>
    <t>Eysteinn Ari Kárason</t>
  </si>
  <si>
    <t>Finnur Alex Davíðsson</t>
  </si>
  <si>
    <t>Ísabella Briem</t>
  </si>
  <si>
    <t>Kjartan Snær Sverrisson</t>
  </si>
  <si>
    <t>Magnús Aldan Norðdahl</t>
  </si>
  <si>
    <t>Sigurrós Tumadóttir</t>
  </si>
  <si>
    <t>Ágúst Agnar Hjörvarsson</t>
  </si>
  <si>
    <t>Alisson Manuellys Arias Flores</t>
  </si>
  <si>
    <t>Baldur Þorri Tómasson</t>
  </si>
  <si>
    <t>Emil Óli Aronsson</t>
  </si>
  <si>
    <t>Ernir Ásdísarson</t>
  </si>
  <si>
    <t>Gauti Páll Jónsson</t>
  </si>
  <si>
    <t>Heiðar Darri Helgason</t>
  </si>
  <si>
    <t>Máni Magnússon</t>
  </si>
  <si>
    <t>Sigurjón Ágústsson</t>
  </si>
  <si>
    <t>Zuzanna Jachim</t>
  </si>
  <si>
    <t>Árdís Ósk Hrannarsdóttir</t>
  </si>
  <si>
    <t>Arnar Bergur Sigurðsson</t>
  </si>
  <si>
    <t>Embla Þórunn Unnarsdóttir</t>
  </si>
  <si>
    <t>Hekla Mjöll Esterardóttir</t>
  </si>
  <si>
    <t>Hermann Örn Jósefsson</t>
  </si>
  <si>
    <t>Karen Bjarkadóttir</t>
  </si>
  <si>
    <t>Kári Þór Þórisson</t>
  </si>
  <si>
    <t>Oliver Logi Alexandersson</t>
  </si>
  <si>
    <t>Stefán Örn Sigmarsson</t>
  </si>
  <si>
    <t>Þorleifur Geir Ingvarsson</t>
  </si>
  <si>
    <t>Arnaldur Kárason</t>
  </si>
  <si>
    <t>Birna Þrastardóttir</t>
  </si>
  <si>
    <t>Carla Sofpia Hidalgo Flores</t>
  </si>
  <si>
    <t>Hrafntinna Einarsdóttir</t>
  </si>
  <si>
    <t>Kristín Bára Gunnarsdóttir</t>
  </si>
  <si>
    <t>Ólafía María Gísladóttir</t>
  </si>
  <si>
    <t>Una Máney Agnarsdóttir</t>
  </si>
  <si>
    <t>Emil Gauti Erlingsson</t>
  </si>
  <si>
    <t>Hilmir Bragi Helgason</t>
  </si>
  <si>
    <t>Róbert Bjarkason</t>
  </si>
  <si>
    <t>Ylfa Hólm Arnarsdóttir</t>
  </si>
  <si>
    <t>Bjartur Ágústsson</t>
  </si>
  <si>
    <t>Már Silju Önnuson</t>
  </si>
  <si>
    <t>Matthildur Lovísa Davíðsdóttir</t>
  </si>
  <si>
    <t>Ólafur Helgi Hjörvarsson</t>
  </si>
  <si>
    <t>Rósa Kristín Ingvarsdóttir</t>
  </si>
  <si>
    <t>Deirubys Olianny Samaroo Flores</t>
  </si>
  <si>
    <t>Sæunn Anna Sævarsdóttir</t>
  </si>
  <si>
    <t>Alicja Malgorzata Cwilichowska</t>
  </si>
  <si>
    <t>Annabella Dís Andradóttir Lima</t>
  </si>
  <si>
    <t>Áslaug Rún Steinarsd. Sörtveit</t>
  </si>
  <si>
    <t>Ásmundur Obiageri N Destinysson</t>
  </si>
  <si>
    <t>Emma Björg Finnsdóttir</t>
  </si>
  <si>
    <t>Eva Sóley Sævarsdóttir Mendes</t>
  </si>
  <si>
    <t>Gabriel Máni Cattaneo</t>
  </si>
  <si>
    <t>Helena Sigrún Hilmarsdóttir</t>
  </si>
  <si>
    <t>Huginn Kári Ásgeirsson</t>
  </si>
  <si>
    <t>Ingibjörg Viktoría Viktorsd.</t>
  </si>
  <si>
    <t>Mímir Thor Hákonarson</t>
  </si>
  <si>
    <t>Rökkvi Snær Benediktsson</t>
  </si>
  <si>
    <t>Sigurósk Arna Ólafsdóttir</t>
  </si>
  <si>
    <t>Sólrún Eyja Veigarsdóttir</t>
  </si>
  <si>
    <t>Thelma Dís Hlynsdóttir</t>
  </si>
  <si>
    <t>Tristan Birtir Þorsteinsson</t>
  </si>
  <si>
    <t>Víkingur Valberg Jónsson</t>
  </si>
  <si>
    <t>Aleksander Ruszczyk</t>
  </si>
  <si>
    <t>Alexander Myrkvi Duret</t>
  </si>
  <si>
    <t>Benedikt Manúel Kristófersson</t>
  </si>
  <si>
    <t>Bríet Lára Daníelsdóttir</t>
  </si>
  <si>
    <t>Emma Karen Guðjónsdóttir</t>
  </si>
  <si>
    <t>Hera Kristín Fannýjardóttir</t>
  </si>
  <si>
    <t>Jónas Travon Bullard</t>
  </si>
  <si>
    <t>Júlía Kristín Aronsdóttir Green</t>
  </si>
  <si>
    <t>Luna Susandi</t>
  </si>
  <si>
    <t>Mía Ivanova Kalinova</t>
  </si>
  <si>
    <t>Anna Björk Daníelsdóttir</t>
  </si>
  <si>
    <t>Eldey Inga Viktorsdóttir</t>
  </si>
  <si>
    <t>Emilía Von Alexandersdóttir</t>
  </si>
  <si>
    <t>Kristrún Linda Atladóttir</t>
  </si>
  <si>
    <t>Liepa Leveikaite</t>
  </si>
  <si>
    <t>Nikola Tepavcevic</t>
  </si>
  <si>
    <t>Nikulás Högni Hákonarson</t>
  </si>
  <si>
    <t>Sara Lind Engilbertsdóttir</t>
  </si>
  <si>
    <t>Tindur Atli Benediktsson</t>
  </si>
  <si>
    <t>Andrea Heiðdal Daníelsdóttir</t>
  </si>
  <si>
    <t>Atli Moon Prescott</t>
  </si>
  <si>
    <t>Benjamín Dreki Daníelsson</t>
  </si>
  <si>
    <t>Elín Hildur Finnsdóttir</t>
  </si>
  <si>
    <t>Nimród Putnoki</t>
  </si>
  <si>
    <t>Óðinn Váli Tamzok</t>
  </si>
  <si>
    <t>Katrín Lilja Kristófersdóttir</t>
  </si>
  <si>
    <t>Þorsteinn Jörri Jónsson</t>
  </si>
  <si>
    <t>Baltasar Leví Daníelsson</t>
  </si>
  <si>
    <t>Michal Marek Cwilichowski</t>
  </si>
  <si>
    <t>Sesselja Margrét Örvar</t>
  </si>
  <si>
    <t>Viktoría Rut Kristófersdóttir</t>
  </si>
  <si>
    <t>Damian Piotr Cwilichowski</t>
  </si>
  <si>
    <t>Baldur Einarsson</t>
  </si>
  <si>
    <t>1. GJ</t>
  </si>
  <si>
    <t>Elmar Andri Jónsson</t>
  </si>
  <si>
    <t>Ernir Rafnar Þórisson</t>
  </si>
  <si>
    <t>Hildur Íris Helgadóttir</t>
  </si>
  <si>
    <t>Hlynur Örn Ómarsson</t>
  </si>
  <si>
    <t>Hugrún Hákonardóttir</t>
  </si>
  <si>
    <t>Ísak Óli Helgason</t>
  </si>
  <si>
    <t>Júlían Hólm Valsson</t>
  </si>
  <si>
    <t>Lea Andradóttir</t>
  </si>
  <si>
    <t>Máni Snær Kristinsson</t>
  </si>
  <si>
    <t>Matylda Hildur Michna</t>
  </si>
  <si>
    <t>Ragnar Berg Áslaugarson Hening</t>
  </si>
  <si>
    <t>Ryan Lucky Okosun</t>
  </si>
  <si>
    <t>Saga Ragnarsdóttir</t>
  </si>
  <si>
    <t>Sara Aðalsteinsdóttir Landrö</t>
  </si>
  <si>
    <t>Þorsteinn Leó Bragason</t>
  </si>
  <si>
    <t>Aldís Emma Arnarsdóttir</t>
  </si>
  <si>
    <t>1. HL</t>
  </si>
  <si>
    <t>Darri Eldon Arnarsson</t>
  </si>
  <si>
    <t>Díana Sól Þorsteinsdóttir</t>
  </si>
  <si>
    <t>Eldey Emma Guðrúnardóttir</t>
  </si>
  <si>
    <t>Ísak Heiðar Arnarsson</t>
  </si>
  <si>
    <t>Jón Flóki Pálsson</t>
  </si>
  <si>
    <t>Nökkvi þór Ísaksson</t>
  </si>
  <si>
    <t>Númi Leo Finnbjörnsson</t>
  </si>
  <si>
    <t>Olaf Mikolaj Piwonski</t>
  </si>
  <si>
    <t>Óliver Logi Þorsteinsson</t>
  </si>
  <si>
    <t>Olivia Rós Nitecka</t>
  </si>
  <si>
    <t>Stefán Ingi Daðason</t>
  </si>
  <si>
    <t>Tristan Leví Þórólfsson</t>
  </si>
  <si>
    <t>Aron Óskar Davíðsson</t>
  </si>
  <si>
    <t>2. BA</t>
  </si>
  <si>
    <t>Bjarki Hrafn Gíslason</t>
  </si>
  <si>
    <t>Elvar Smári Guðlaugsson</t>
  </si>
  <si>
    <t>Fanney Elma Alexandersdóttir</t>
  </si>
  <si>
    <t>Jökull Snær Jóhannsson</t>
  </si>
  <si>
    <t>Mia Amirova</t>
  </si>
  <si>
    <t>Elena Röfn Þórisdóttir</t>
  </si>
  <si>
    <t>2. ÍLB</t>
  </si>
  <si>
    <t>Kristófer Elí Hauksson</t>
  </si>
  <si>
    <t>Maksym Bondarenko</t>
  </si>
  <si>
    <t>Móeiður Smáradóttir</t>
  </si>
  <si>
    <t>Ellen Eva Margeirsdóttir</t>
  </si>
  <si>
    <t>2. RÞ</t>
  </si>
  <si>
    <t>Kolfinna Nótt Sigmundsdóttir</t>
  </si>
  <si>
    <t>Viktoría Hrönn Davíðsdóttir</t>
  </si>
  <si>
    <t>2. ÞF</t>
  </si>
  <si>
    <t>Zuzanna Zawadzka</t>
  </si>
  <si>
    <t>Aron Elvar Arnarsson</t>
  </si>
  <si>
    <t>3. AFK</t>
  </si>
  <si>
    <t>Atina Aleksic Smoljanovic</t>
  </si>
  <si>
    <t>Baltasar Breki Hauksson</t>
  </si>
  <si>
    <t>Erla Margrét Óskarsdóttir</t>
  </si>
  <si>
    <t>Lísbet Hannah Eggertsdóttir</t>
  </si>
  <si>
    <t>Lóa Karen Gottskálksdóttir</t>
  </si>
  <si>
    <t>Sólbrá Stefánsdóttir</t>
  </si>
  <si>
    <t>Steinunn Elín Jennýjardóttir</t>
  </si>
  <si>
    <t>Dagur Elefsen Alexandersson</t>
  </si>
  <si>
    <t>3. ÞF</t>
  </si>
  <si>
    <t>Elsa Katrín Ívarsdóttir</t>
  </si>
  <si>
    <t>Flóki Þórðarson</t>
  </si>
  <si>
    <t>Jan Adrian Piwonski</t>
  </si>
  <si>
    <t>Ylva Anna Finnbjörnsdóttir</t>
  </si>
  <si>
    <t>Yrsa Markúsdóttir</t>
  </si>
  <si>
    <t>Bríet Björgvinsdóttir</t>
  </si>
  <si>
    <t>4. HHH</t>
  </si>
  <si>
    <t>Daníel Kári Kristjánsson</t>
  </si>
  <si>
    <t>Emilía Björk Örlygsdóttir</t>
  </si>
  <si>
    <t>Flóki White Ciaránsson</t>
  </si>
  <si>
    <t>Gísli Grímur Gíslason</t>
  </si>
  <si>
    <t>2027-01-29</t>
  </si>
  <si>
    <t>Jóhann Sophus Björnsson</t>
  </si>
  <si>
    <t>Kári Seljan Arnarsson</t>
  </si>
  <si>
    <t>Magnús Kristjánsson</t>
  </si>
  <si>
    <t>Mía Eldon Arnarsdóttir</t>
  </si>
  <si>
    <t>Tinna Karen Jónsdóttir</t>
  </si>
  <si>
    <t>4. ÓÓ</t>
  </si>
  <si>
    <t>Ásta Guðrún Daðadóttir</t>
  </si>
  <si>
    <t>Bryndís Aðalsteinsdóttir Landrö</t>
  </si>
  <si>
    <t>Dagur Rafn Andrason</t>
  </si>
  <si>
    <t>Hildur Óðinsdóttir</t>
  </si>
  <si>
    <t>Jayden Experience Okosun</t>
  </si>
  <si>
    <t>Ósk Óskarsdóttir</t>
  </si>
  <si>
    <t>Sölvi Bjarnason</t>
  </si>
  <si>
    <t>Una Lind Strange</t>
  </si>
  <si>
    <t>Þorgrímur Ágúst S. Guðnason</t>
  </si>
  <si>
    <t>Hrafnkell Sveinn Hrannarson</t>
  </si>
  <si>
    <t>5. ESB</t>
  </si>
  <si>
    <t>Jónas Víðar Jóhannsson</t>
  </si>
  <si>
    <t>Reynir Snær Andrason</t>
  </si>
  <si>
    <t>Frosti Hrafn Eiríksson</t>
  </si>
  <si>
    <t>5. JÓ</t>
  </si>
  <si>
    <t>Hlynur Esra Erlendsson</t>
  </si>
  <si>
    <t>Karitas Kolka Ívarsdóttir</t>
  </si>
  <si>
    <t>Ólafur Guðni Magnússon</t>
  </si>
  <si>
    <t>Steinunn Kría Sigmundsdóttir</t>
  </si>
  <si>
    <t>Tinni Hrafn Elínar Vilhelmsson</t>
  </si>
  <si>
    <t>Snædís Halla Guðjónsdóttir</t>
  </si>
  <si>
    <t>6. AEA</t>
  </si>
  <si>
    <t>Gabríela Björg Gísladóttir</t>
  </si>
  <si>
    <t>6. ESB</t>
  </si>
  <si>
    <t>6. JÓ</t>
  </si>
  <si>
    <t>Baldur Uxi Claiborn Ingimarsson</t>
  </si>
  <si>
    <t>Mattías Inza Togola</t>
  </si>
  <si>
    <t>7. AEA</t>
  </si>
  <si>
    <t>7. AFÍ</t>
  </si>
  <si>
    <t>Snævar Freyr Sigurðsson</t>
  </si>
  <si>
    <t>Dagur Ásgeirsson</t>
  </si>
  <si>
    <t>7. JÓR</t>
  </si>
  <si>
    <t>Ernir Elí Steingrímsson</t>
  </si>
  <si>
    <t>Karen Kristjánsdóttir</t>
  </si>
  <si>
    <t>Pétur Leó Ragnarsson</t>
  </si>
  <si>
    <t>Dagur Einir Guðlaugsson</t>
  </si>
  <si>
    <t>7. SHS</t>
  </si>
  <si>
    <t>Goði Hólm Garðarsson</t>
  </si>
  <si>
    <t>8. BMV</t>
  </si>
  <si>
    <t>Kormákur Goði Haraldsson</t>
  </si>
  <si>
    <t>Brimar Snær Friðjónsson</t>
  </si>
  <si>
    <t>8. SF</t>
  </si>
  <si>
    <t>Lea Amirova</t>
  </si>
  <si>
    <t>Rakel Eva Hrólfsdóttir</t>
  </si>
  <si>
    <t>Sonja Lillý Ólafsdóttir</t>
  </si>
  <si>
    <t>Þuríður Halla Káradóttir</t>
  </si>
  <si>
    <t>8. SS</t>
  </si>
  <si>
    <t>María Von Ólafsdóttir</t>
  </si>
  <si>
    <t>Ágúst Kári Bergmann Söndruson</t>
  </si>
  <si>
    <t>9. BMV</t>
  </si>
  <si>
    <t>Haukur Darri Kristinsson</t>
  </si>
  <si>
    <t>Paulina Kersyte</t>
  </si>
  <si>
    <t>Ísak Ingi Beck Þorgeirsson</t>
  </si>
  <si>
    <t>Birta Katrín Andrésdóttir</t>
  </si>
  <si>
    <t>Jóna Dís Gylfadóttir</t>
  </si>
  <si>
    <t>Ásta Líf Woelflin</t>
  </si>
  <si>
    <t>Amelia Skolasinska</t>
  </si>
  <si>
    <t>Elma Sól Gunnarsdóttir</t>
  </si>
  <si>
    <t>Luna Hella Ducz</t>
  </si>
  <si>
    <t>Ragnar Woelflin</t>
  </si>
  <si>
    <t>Hrafn Skúli Dagsson</t>
  </si>
  <si>
    <t>Prufueldhús Kára</t>
  </si>
  <si>
    <t>Alma Káradóttir</t>
  </si>
  <si>
    <t>2. 2.ÓG</t>
  </si>
  <si>
    <t>Elísabet Káradóttir</t>
  </si>
  <si>
    <t>4. 4.ÓG</t>
  </si>
  <si>
    <t>Emelía Ósk Gunnarsdóttir</t>
  </si>
  <si>
    <t>Karen L. Hafdal Kristinsdóttir</t>
  </si>
  <si>
    <t>5. AFK</t>
  </si>
  <si>
    <t>6. HHH</t>
  </si>
  <si>
    <t>Haraldur Hjartarson</t>
  </si>
  <si>
    <t>7. ESB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</si>
</sst>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0\ &quot;kr&quot;;[Red]\-#,##0\ &quot;kr&quot;"/>
    <numFmt numFmtId="165" formatCode="0.0"/>
    <numFmt numFmtId="166" formatCode="dd\.mm\.yy;@"/>
    <numFmt numFmtId="167" formatCode="#,##0.0"/>
    <numFmt numFmtId="168" formatCode="#,##0\ &quot;kr&quot;"/>
    <numFmt numFmtId="169" formatCode="#,##0\ &quot;kr/kg&quot;"/>
    <numFmt numFmtId="170" formatCode="#,##0.0\ &quot;kg&quot;"/>
    <numFmt numFmtId="171" formatCode="#,##0\ &quot;g&quot;"/>
    <numFmt numFmtId="172" formatCode="d\.m\.yyyy"/>
    <numFmt numFmtId="173" formatCode="yyyy\-mm\-dd"/>
    <numFmt numFmtId="174" formatCode="dd\.mm\.yyyy"/>
    <numFmt numFmtId="175" formatCode="0.0%"/>
    <numFmt numFmtId="176" formatCode="0.00\ &quot;kg&quot;"/>
    <numFmt numFmtId="177" formatCode="[$-409]d\-mmm;@"/>
    <numFmt numFmtId="178" formatCode="#,##0.0;\(#,##0.0\);\-"/>
    <numFmt numFmtId="179" formatCode="0.000"/>
    <numFmt numFmtId="180" formatCode="0.0&quot;x&quot;"/>
    <numFmt numFmtId="181" formatCode="d\-mmm\-yyyy"/>
    <numFmt numFmtId="182" formatCode="#,##0\ [$kr.-40F]"/>
  </numFmts>
  <fonts count="114">
    <font>
      <sz val="11"/>
      <color theme="1"/>
      <name val="Calibri"/>
      <family val="2"/>
      <charset val="1"/>
    </font>
    <font>
      <b/>
      <sz val="14"/>
      <color rgb="FFFFFFFF"/>
      <name val="Arial"/>
      <family val="2"/>
    </font>
    <font>
      <b/>
      <sz val="10"/>
      <color rgb="FFFFFFFF"/>
      <name val="Arial"/>
      <family val="2"/>
    </font>
    <font>
      <sz val="10"/>
      <color rgb="FF212121"/>
      <name val="Arial"/>
      <family val="2"/>
    </font>
    <font>
      <sz val="10"/>
      <name val="Arial"/>
      <family val="2"/>
    </font>
    <font>
      <i/>
      <sz val="10"/>
      <color rgb="FF546E7A"/>
      <name val="Arial"/>
      <family val="2"/>
    </font>
    <font>
      <i/>
      <sz val="10"/>
      <color rgb="FF9E9E9E"/>
      <name val="Arial"/>
      <family val="2"/>
    </font>
    <font>
      <b/>
      <sz val="13"/>
      <color rgb="FFFFFFFF"/>
      <name val="Arial"/>
      <family val="2"/>
    </font>
    <font>
      <sz val="9"/>
      <color rgb="FF856404"/>
      <name val="Arial"/>
      <family val="2"/>
    </font>
    <font>
      <b/>
      <sz val="11"/>
      <color theme="1"/>
      <name val="Calibri"/>
      <family val="2"/>
      <charset val="1"/>
    </font>
    <font>
      <b/>
      <sz val="11"/>
      <color rgb="FFFFFFFF"/>
      <name val="Calibri"/>
      <family val="2"/>
      <charset val="1"/>
    </font>
    <font>
      <b/>
      <sz val="11"/>
      <color rgb="FFFFFFFF"/>
      <name val="Arial"/>
      <family val="2"/>
    </font>
    <font>
      <sz val="10"/>
      <color rgb="FF1565C0"/>
      <name val="Arial"/>
      <family val="2"/>
    </font>
    <font>
      <b/>
      <sz val="10"/>
      <color rgb="FF6A1B9A"/>
      <name val="Arial"/>
      <family val="2"/>
    </font>
    <font>
      <b/>
      <sz val="10"/>
      <color rgb="FF212121"/>
      <name val="Arial"/>
      <family val="2"/>
    </font>
    <font>
      <sz val="9"/>
      <color rgb="FF1B5E20"/>
      <name val="Courier New"/>
      <family val="3"/>
    </font>
    <font>
      <b/>
      <sz val="11"/>
      <color rgb="FFB71C1C"/>
      <name val="Calibri"/>
      <family val="2"/>
      <charset val="1"/>
    </font>
    <font>
      <b/>
      <sz val="10"/>
      <color rgb="FF000000"/>
      <name val="Arial"/>
      <family val="2"/>
    </font>
    <font>
      <sz val="10"/>
      <color theme="1"/>
      <name val="Arial"/>
      <family val="2"/>
    </font>
    <font>
      <sz val="12"/>
      <color theme="1"/>
      <name val="Calibri"/>
      <family val="2"/>
      <scheme val="minor"/>
    </font>
    <font>
      <u/>
      <sz val="11"/>
      <color theme="10"/>
      <name val="Calibri"/>
      <family val="2"/>
      <charset val="1"/>
    </font>
    <font>
      <b/>
      <sz val="13"/>
      <color rgb="FF1B5E20"/>
      <name val="Calibri"/>
      <family val="2"/>
      <charset val="1"/>
    </font>
    <font>
      <b/>
      <sz val="13"/>
      <color rgb="FFB71C1C"/>
      <name val="Calibri"/>
      <family val="2"/>
      <charset val="1"/>
    </font>
    <font>
      <sz val="10"/>
      <color rgb="FF1F1F1F"/>
      <name val="Arial"/>
      <family val="2"/>
    </font>
    <font>
      <sz val="10"/>
      <color rgb="FF141413"/>
      <name val="Arial"/>
      <family val="2"/>
    </font>
    <font>
      <sz val="11"/>
      <color theme="1"/>
      <name val="Calibri"/>
      <family val="2"/>
    </font>
    <font>
      <sz val="12"/>
      <color theme="1"/>
      <name val="Arial"/>
      <family val="2"/>
    </font>
    <font>
      <sz val="11"/>
      <color rgb="FF4F4F4F"/>
      <name val="ApfelGrotezk"/>
      <family val="2"/>
      <charset val="1"/>
    </font>
    <font>
      <sz val="10"/>
      <color rgb="FFC55A11"/>
      <name val="Arial"/>
      <family val="2"/>
    </font>
    <font>
      <sz val="11"/>
      <color rgb="FFC55A11"/>
      <name val="Calibri"/>
      <family val="2"/>
      <charset val="1"/>
    </font>
    <font>
      <sz val="9"/>
      <color indexed="81"/>
      <name val="Tahoma"/>
      <family val="2"/>
    </font>
    <font>
      <b/>
      <sz val="9"/>
      <color indexed="81"/>
      <name val="Tahoma"/>
      <family val="2"/>
    </font>
    <font>
      <sz val="11"/>
      <color rgb="FF595959"/>
      <name val="Calibri"/>
      <family val="2"/>
      <charset val="1"/>
    </font>
    <font>
      <b/>
      <i/>
      <sz val="10"/>
      <color rgb="FF9E9E9E"/>
      <name val="Arial"/>
      <family val="2"/>
    </font>
    <font>
      <sz val="11"/>
      <color rgb="FFFF0000"/>
      <name val="Calibri"/>
      <family val="2"/>
      <charset val="1"/>
    </font>
    <font>
      <b/>
      <sz val="14"/>
      <color rgb="FFFFFFFF"/>
      <name val="Calibri"/>
      <family val="2"/>
      <charset val="1"/>
    </font>
    <font>
      <sz val="11"/>
      <color rgb="FF000000"/>
      <name val="Calibri"/>
      <family val="2"/>
      <charset val="1"/>
    </font>
    <font>
      <b/>
      <sz val="10"/>
      <color rgb="FFFFFFFF"/>
      <name val="Calibri"/>
      <family val="2"/>
    </font>
    <font>
      <b/>
      <sz val="9"/>
      <color rgb="FF000000"/>
      <name val="Arial"/>
      <family val="2"/>
    </font>
    <font>
      <b/>
      <sz val="14"/>
      <color rgb="FF1F3864"/>
      <name val="Calibri"/>
      <family val="2"/>
      <charset val="1"/>
    </font>
    <font>
      <b/>
      <sz val="9"/>
      <color theme="1"/>
      <name val="Calibri"/>
      <family val="2"/>
      <charset val="1"/>
    </font>
    <font>
      <b/>
      <sz val="11"/>
      <color rgb="FF0000FF"/>
      <name val="Calibri"/>
      <family val="2"/>
      <charset val="1"/>
    </font>
    <font>
      <b/>
      <sz val="12"/>
      <color rgb="FF455A64"/>
      <name val="Arial"/>
      <family val="2"/>
    </font>
    <font>
      <i/>
      <sz val="9"/>
      <color rgb="FF888888"/>
      <name val="Arial"/>
      <family val="2"/>
    </font>
    <font>
      <sz val="11"/>
      <color rgb="FF000000"/>
      <name val="Calibri"/>
      <family val="2"/>
    </font>
    <font>
      <b/>
      <sz val="11"/>
      <color rgb="FFFFFFFF"/>
      <name val="Calibri"/>
      <family val="2"/>
    </font>
    <font>
      <sz val="10"/>
      <color theme="1"/>
      <name val="Calibri"/>
      <family val="2"/>
    </font>
    <font>
      <b/>
      <sz val="14"/>
      <color rgb="FF1B5E20"/>
      <name val="Calibri"/>
      <family val="2"/>
      <charset val="1"/>
    </font>
    <font>
      <sz val="11"/>
      <color rgb="FF0000FF"/>
      <name val="Calibri"/>
      <family val="2"/>
      <charset val="1"/>
    </font>
    <font>
      <sz val="11"/>
      <color rgb="FF008000"/>
      <name val="Calibri"/>
      <family val="2"/>
      <charset val="1"/>
    </font>
    <font>
      <i/>
      <sz val="9"/>
      <color rgb="FF808080"/>
      <name val="Calibri"/>
      <family val="2"/>
      <charset val="1"/>
    </font>
    <font>
      <sz val="11"/>
      <color rgb="FF000000"/>
      <name val="Aptos Narrow"/>
      <family val="2"/>
    </font>
    <font>
      <sz val="10"/>
      <color rgb="FF000000"/>
      <name val="Calibri"/>
      <family val="2"/>
    </font>
    <font>
      <sz val="7"/>
      <color rgb="FF4F4F4F"/>
      <name val="Arial"/>
      <family val="2"/>
    </font>
    <font>
      <b/>
      <sz val="9"/>
      <color rgb="FFFFFFFF"/>
      <name val="Arial"/>
      <family val="2"/>
    </font>
    <font>
      <sz val="12"/>
      <color rgb="FF000000"/>
      <name val="Calibri"/>
      <family val="2"/>
    </font>
    <font>
      <sz val="10"/>
      <color rgb="FF000000"/>
      <name val="Arial"/>
      <family val="2"/>
    </font>
    <font>
      <b/>
      <sz val="11"/>
      <color rgb="FFFF0000"/>
      <name val="Calibri"/>
      <family val="2"/>
      <charset val="1"/>
    </font>
    <font>
      <b/>
      <sz val="10"/>
      <color rgb="FFFF0000"/>
      <name val="Arial"/>
      <family val="2"/>
    </font>
    <font>
      <b/>
      <sz val="11"/>
      <color rgb="FFC00000"/>
      <name val="Calibri"/>
      <family val="2"/>
      <charset val="1"/>
    </font>
    <font>
      <i/>
      <sz val="10"/>
      <color rgb="FFBF8F00"/>
      <name val="Arial"/>
      <family val="2"/>
    </font>
    <font>
      <i/>
      <sz val="11"/>
      <color rgb="FFBF8F00"/>
      <name val="Calibri"/>
      <family val="2"/>
      <charset val="1"/>
    </font>
    <font>
      <b/>
      <i/>
      <sz val="11"/>
      <color rgb="FFBF8F00"/>
      <name val="Calibri"/>
      <family val="2"/>
      <charset val="1"/>
    </font>
    <font>
      <u/>
      <sz val="11"/>
      <color rgb="FF0563C1"/>
      <name val="Calibri"/>
      <family val="2"/>
      <charset val="1"/>
    </font>
    <font>
      <b/>
      <sz val="14"/>
      <name val="Calibri"/>
      <family val="2"/>
      <charset val="1"/>
    </font>
    <font>
      <b/>
      <sz val="11"/>
      <name val="Calibri"/>
      <family val="2"/>
      <charset val="1"/>
    </font>
    <font>
      <i/>
      <sz val="11"/>
      <color theme="1"/>
      <name val="Calibri"/>
      <family val="2"/>
      <charset val="1"/>
    </font>
    <font>
      <sz val="11"/>
      <color rgb="FF242424"/>
      <name val="Aptos Narrow"/>
      <family val="2"/>
    </font>
    <font>
      <sz val="10"/>
      <color rgb="FF006100"/>
      <name val="Calibri"/>
      <family val="2"/>
    </font>
    <font>
      <sz val="10"/>
      <color rgb="FF808080"/>
      <name val="Calibri"/>
      <family val="2"/>
    </font>
    <font>
      <b/>
      <sz val="10"/>
      <color rgb="FF1B5E20"/>
      <name val="Calibri"/>
      <family val="2"/>
    </font>
    <font>
      <b/>
      <sz val="12"/>
      <color rgb="FF1B5E20"/>
      <name val="Calibri"/>
      <family val="2"/>
      <charset val="1"/>
    </font>
    <font>
      <b/>
      <sz val="11"/>
      <color rgb="FF1B5E20"/>
      <name val="Calibri"/>
      <family val="2"/>
      <charset val="1"/>
    </font>
    <font>
      <i/>
      <sz val="11"/>
      <color rgb="FF666666"/>
      <name val="Calibri"/>
      <family val="2"/>
      <charset val="1"/>
    </font>
    <font>
      <sz val="12"/>
      <color rgb="FF000000"/>
      <name val="Aptos"/>
      <family val="2"/>
    </font>
    <font>
      <sz val="10"/>
      <color rgb="FF0000FF"/>
      <name val="Arial"/>
      <family val="2"/>
    </font>
    <font>
      <i/>
      <sz val="9"/>
      <color rgb="FF666666"/>
      <name val="Arial"/>
      <family val="2"/>
    </font>
    <font>
      <sz val="10"/>
      <color rgb="FF000000"/>
      <name val="Calibri"/>
      <family val="2"/>
      <charset val="1"/>
    </font>
    <font>
      <sz val="10"/>
      <color rgb="FF434343"/>
      <name val="Roboto"/>
    </font>
    <font>
      <sz val="10"/>
      <color theme="1"/>
      <name val="Roboto"/>
    </font>
    <font>
      <sz val="10"/>
      <color rgb="FF000000"/>
      <name val="Roboto"/>
    </font>
    <font>
      <b/>
      <sz val="12"/>
      <color rgb="FFFFFFFF"/>
      <name val="Calibri"/>
      <family val="2"/>
      <charset val="1"/>
    </font>
    <font>
      <sz val="12"/>
      <color rgb="FF000000"/>
      <name val="Calibri"/>
      <family val="2"/>
      <charset val="1"/>
    </font>
    <font>
      <b/>
      <i/>
      <sz val="11"/>
      <color rgb="FFFF0000"/>
      <name val="Calibri"/>
      <family val="2"/>
      <charset val="1"/>
    </font>
    <font>
      <b/>
      <sz val="11"/>
      <color rgb="FF9C0006"/>
      <name val="Calibri"/>
      <family val="2"/>
      <charset val="1"/>
    </font>
    <font>
      <b/>
      <sz val="10"/>
      <color rgb="FF9C0006"/>
      <name val="Calibri"/>
      <family val="2"/>
    </font>
    <font>
      <b/>
      <sz val="10"/>
      <color rgb="FF9C0006"/>
      <name val="Calibri"/>
      <family val="2"/>
      <charset val="1"/>
    </font>
    <font>
      <b/>
      <sz val="10"/>
      <color rgb="FFFFFFFF"/>
      <name val="Calibri"/>
      <family val="2"/>
      <charset val="1"/>
    </font>
    <font>
      <b/>
      <sz val="14"/>
      <color rgb="FFFFFFFF"/>
      <name val="Calibri"/>
      <family val="2"/>
    </font>
    <font>
      <b/>
      <sz val="10"/>
      <color rgb="FF1B5E20"/>
      <name val="Calibri"/>
      <family val="2"/>
      <charset val="1"/>
    </font>
    <font>
      <sz val="10"/>
      <color rgb="FF006100"/>
      <name val="Calibri"/>
      <family val="2"/>
      <charset val="1"/>
    </font>
    <font>
      <sz val="9"/>
      <color rgb="FF000000"/>
      <name val="Arial"/>
      <family val="2"/>
    </font>
    <font>
      <sz val="9"/>
      <name val="Arial"/>
      <family val="2"/>
    </font>
    <font>
      <sz val="11"/>
      <color rgb="FF000000"/>
      <name val="Aptos"/>
      <family val="2"/>
    </font>
    <font>
      <b/>
      <sz val="11"/>
      <color rgb="FF000000"/>
      <name val="Calibri"/>
      <family val="2"/>
    </font>
    <font>
      <b/>
      <sz val="14"/>
      <color rgb="FF455A64"/>
      <name val="Arial"/>
      <family val="2"/>
    </font>
    <font>
      <b/>
      <sz val="11"/>
      <color rgb="FF455A64"/>
      <name val="Calibri"/>
      <family val="2"/>
      <charset val="1"/>
    </font>
    <font>
      <b/>
      <sz val="10"/>
      <color theme="1"/>
      <name val="Arial"/>
      <family val="2"/>
    </font>
    <font>
      <b/>
      <i/>
      <sz val="9"/>
      <color rgb="FFFFFFFF"/>
      <name val="Calibri"/>
      <family val="2"/>
      <charset val="1"/>
    </font>
    <font>
      <sz val="10"/>
      <color theme="1"/>
      <name val="Arial"/>
    </font>
    <font>
      <b/>
      <sz val="10"/>
      <color rgb="FFFFFFFF"/>
      <name val="Arial"/>
    </font>
    <font>
      <b/>
      <sz val="11"/>
      <color rgb="FFFFFFFF"/>
      <name val="Arial"/>
    </font>
    <font>
      <b/>
      <sz val="14"/>
      <color rgb="FFFFFFFF"/>
      <name val="Arial"/>
    </font>
    <font>
      <b/>
      <sz val="10"/>
      <color rgb="FF000000"/>
      <name val="Arial"/>
    </font>
    <font>
      <sz val="10"/>
      <name val="Arial"/>
    </font>
    <font>
      <b/>
      <sz val="11"/>
      <color rgb="FF000000"/>
      <name val="Calibri"/>
      <family val="2"/>
      <charset val="1"/>
    </font>
    <font>
      <sz val="10"/>
      <color rgb="FF212121"/>
      <name val="Arial"/>
    </font>
    <font>
      <i/>
      <sz val="10"/>
      <color rgb="FF546E7A"/>
      <name val="Arial"/>
    </font>
    <font>
      <sz val="10"/>
      <color rgb="FF000000"/>
      <name val="Arial"/>
    </font>
    <font>
      <b/>
      <i/>
      <sz val="10"/>
      <color rgb="FFFFFFFF"/>
      <name val="Arial"/>
    </font>
    <font>
      <b/>
      <sz val="10"/>
      <color rgb="FF9C0006"/>
      <name val="Arial"/>
    </font>
    <font>
      <b/>
      <sz val="10"/>
      <color rgb="FFFF0000"/>
      <name val="Arial"/>
    </font>
    <font>
      <b/>
      <i/>
      <sz val="10"/>
      <color rgb="FFFF0000"/>
      <name val="Arial"/>
    </font>
    <font>
      <i/>
      <sz val="10"/>
      <color rgb="FFFF0000"/>
      <name val="Arial"/>
    </font>
  </fonts>
  <fills count="257">
    <fill>
      <patternFill patternType="none"/>
    </fill>
    <fill>
      <patternFill patternType="gray125"/>
    </fill>
    <fill>
      <patternFill patternType="solid">
        <fgColor rgb="FFE65100"/>
        <bgColor rgb="FFBF360C"/>
      </patternFill>
    </fill>
    <fill>
      <patternFill patternType="solid">
        <fgColor rgb="FFBF360C"/>
        <bgColor rgb="FFB71C1C"/>
      </patternFill>
    </fill>
    <fill>
      <patternFill patternType="solid">
        <fgColor rgb="FFF9A825"/>
        <bgColor rgb="FFFFCC00"/>
      </patternFill>
    </fill>
    <fill>
      <patternFill patternType="solid">
        <fgColor rgb="FFFFF3E0"/>
        <bgColor rgb="FFFFEBEE"/>
      </patternFill>
    </fill>
    <fill>
      <patternFill patternType="solid">
        <fgColor rgb="FFFFFDE7"/>
        <bgColor rgb="FFFFF3E0"/>
      </patternFill>
    </fill>
    <fill>
      <patternFill patternType="solid">
        <fgColor rgb="FFFFFFFF"/>
        <bgColor rgb="FFFFFDE7"/>
      </patternFill>
    </fill>
    <fill>
      <patternFill patternType="solid">
        <fgColor rgb="FF1B5E20"/>
        <bgColor rgb="FF39552C"/>
      </patternFill>
    </fill>
    <fill>
      <patternFill patternType="solid">
        <fgColor rgb="FF2E7D32"/>
        <bgColor rgb="FF1B5E20"/>
      </patternFill>
    </fill>
    <fill>
      <patternFill patternType="solid">
        <fgColor rgb="FFECEFF1"/>
        <bgColor rgb="FFE8EAF6"/>
      </patternFill>
    </fill>
    <fill>
      <patternFill patternType="solid">
        <fgColor rgb="FF4A148C"/>
        <bgColor rgb="FF6A1B9A"/>
      </patternFill>
    </fill>
    <fill>
      <patternFill patternType="solid">
        <fgColor rgb="FFE8F5E9"/>
        <bgColor rgb="FFF1F8E9"/>
      </patternFill>
    </fill>
    <fill>
      <patternFill patternType="solid">
        <fgColor rgb="FFF3E5F5"/>
        <bgColor rgb="FFEDE7F6"/>
      </patternFill>
    </fill>
    <fill>
      <patternFill patternType="solid">
        <fgColor rgb="FF1A237E"/>
        <bgColor rgb="FF4A148C"/>
      </patternFill>
    </fill>
    <fill>
      <patternFill patternType="solid">
        <fgColor rgb="FF0D47A1"/>
        <bgColor rgb="FF1565C0"/>
      </patternFill>
    </fill>
    <fill>
      <patternFill patternType="solid">
        <fgColor rgb="FF6A1B9A"/>
        <bgColor rgb="FF4A148C"/>
      </patternFill>
    </fill>
    <fill>
      <patternFill patternType="solid">
        <fgColor rgb="FFE3F2FD"/>
        <bgColor rgb="FFECEFF1"/>
      </patternFill>
    </fill>
    <fill>
      <patternFill patternType="solid">
        <fgColor rgb="FF37474F"/>
        <bgColor rgb="FF39552C"/>
      </patternFill>
    </fill>
    <fill>
      <patternFill patternType="solid">
        <fgColor rgb="FF455A64"/>
        <bgColor rgb="FF37474F"/>
      </patternFill>
    </fill>
    <fill>
      <patternFill patternType="solid">
        <fgColor rgb="FF39552C"/>
        <bgColor rgb="FF37474F"/>
      </patternFill>
    </fill>
    <fill>
      <patternFill patternType="solid">
        <fgColor rgb="FFFFEBEE"/>
        <bgColor rgb="FFFCE4EC"/>
      </patternFill>
    </fill>
    <fill>
      <patternFill patternType="solid">
        <fgColor rgb="FFF1F8E9"/>
        <bgColor rgb="FFE8F5E9"/>
      </patternFill>
    </fill>
    <fill>
      <patternFill patternType="solid">
        <fgColor rgb="FFBF360C"/>
        <bgColor indexed="64"/>
      </patternFill>
    </fill>
    <fill>
      <patternFill patternType="solid">
        <fgColor rgb="FFE8F5E9"/>
        <bgColor indexed="64"/>
      </patternFill>
    </fill>
    <fill>
      <patternFill patternType="solid">
        <fgColor rgb="FFFFFDE7"/>
        <bgColor indexed="64"/>
      </patternFill>
    </fill>
    <fill>
      <patternFill patternType="solid">
        <fgColor rgb="FFFFEBEE"/>
        <bgColor indexed="64"/>
      </patternFill>
    </fill>
    <fill>
      <patternFill patternType="solid">
        <fgColor rgb="FF4A148C"/>
        <bgColor indexed="64"/>
      </patternFill>
    </fill>
    <fill>
      <patternFill patternType="solid">
        <fgColor rgb="FFFFFFFF"/>
        <bgColor indexed="64"/>
      </patternFill>
    </fill>
    <fill>
      <patternFill patternType="solid">
        <fgColor rgb="FFF3E5F5"/>
        <bgColor indexed="64"/>
      </patternFill>
    </fill>
    <fill>
      <patternFill patternType="solid">
        <fgColor rgb="FF39552C"/>
        <bgColor indexed="64"/>
      </patternFill>
    </fill>
    <fill>
      <patternFill patternType="solid">
        <fgColor rgb="FFE3EEDD"/>
        <bgColor indexed="64"/>
      </patternFill>
    </fill>
    <fill>
      <patternFill patternType="solid">
        <fgColor rgb="FFFFF3E0"/>
        <bgColor indexed="64"/>
      </patternFill>
    </fill>
    <fill>
      <patternFill patternType="solid">
        <fgColor rgb="FFF7F7F7"/>
        <bgColor indexed="64"/>
      </patternFill>
    </fill>
    <fill>
      <patternFill patternType="solid">
        <fgColor rgb="FF1B5E20"/>
        <bgColor indexed="64"/>
      </patternFill>
    </fill>
    <fill>
      <patternFill patternType="solid">
        <fgColor theme="9" tint="0.79998168889431442"/>
        <bgColor indexed="64"/>
      </patternFill>
    </fill>
    <fill>
      <patternFill patternType="solid">
        <fgColor theme="0"/>
        <bgColor indexed="64"/>
      </patternFill>
    </fill>
    <fill>
      <patternFill patternType="solid">
        <fgColor rgb="FFF2F2F2"/>
        <bgColor indexed="64"/>
      </patternFill>
    </fill>
    <fill>
      <patternFill patternType="solid">
        <fgColor rgb="FFC8E6C9"/>
        <bgColor indexed="64"/>
      </patternFill>
    </fill>
    <fill>
      <patternFill patternType="solid">
        <fgColor rgb="FFFFFF00"/>
        <bgColor indexed="64"/>
      </patternFill>
    </fill>
    <fill>
      <patternFill patternType="solid">
        <fgColor rgb="FF1F3864"/>
        <bgColor indexed="64"/>
      </patternFill>
    </fill>
    <fill>
      <patternFill patternType="solid">
        <fgColor rgb="FFFFE699"/>
        <bgColor indexed="64"/>
      </patternFill>
    </fill>
    <fill>
      <patternFill patternType="solid">
        <fgColor rgb="FF455A64"/>
      </patternFill>
    </fill>
    <fill>
      <patternFill patternType="solid">
        <fgColor rgb="FFF9A825"/>
        <bgColor indexed="64"/>
      </patternFill>
    </fill>
    <fill>
      <patternFill patternType="solid">
        <fgColor rgb="FFDCE6F1"/>
        <bgColor rgb="FFDCE6F1"/>
      </patternFill>
    </fill>
    <fill>
      <patternFill patternType="solid">
        <fgColor rgb="FFFFF2CC"/>
        <bgColor indexed="64"/>
      </patternFill>
    </fill>
    <fill>
      <patternFill patternType="solid">
        <fgColor rgb="FFFFE8D9"/>
        <bgColor rgb="FF000000"/>
      </patternFill>
    </fill>
    <fill>
      <patternFill patternType="solid">
        <fgColor rgb="FFC6EFCE"/>
        <bgColor indexed="64"/>
      </patternFill>
    </fill>
    <fill>
      <patternFill patternType="solid">
        <fgColor rgb="FF4472C4"/>
        <bgColor rgb="FF4472C4"/>
      </patternFill>
    </fill>
    <fill>
      <patternFill patternType="darkGray">
        <fgColor rgb="FF4C70AB"/>
        <bgColor rgb="FF026AC1"/>
      </patternFill>
    </fill>
    <fill>
      <patternFill patternType="solid">
        <fgColor rgb="FFFFE8D9"/>
        <bgColor rgb="FFFDEADA"/>
      </patternFill>
    </fill>
    <fill>
      <patternFill patternType="solid">
        <fgColor rgb="FFB7E1CD"/>
        <bgColor indexed="64"/>
      </patternFill>
    </fill>
    <fill>
      <patternFill patternType="solid">
        <fgColor rgb="FFF8F9FA"/>
        <bgColor indexed="64"/>
      </patternFill>
    </fill>
    <fill>
      <patternFill patternType="solid">
        <fgColor rgb="FFF3F0FA"/>
        <bgColor rgb="FF000000"/>
      </patternFill>
    </fill>
    <fill>
      <patternFill patternType="solid">
        <fgColor rgb="FFFFC7CE"/>
        <bgColor indexed="64"/>
      </patternFill>
    </fill>
    <fill>
      <patternFill patternType="solid">
        <fgColor rgb="FF9BBB59"/>
        <bgColor indexed="64"/>
      </patternFill>
    </fill>
    <fill>
      <patternFill patternType="solid">
        <fgColor rgb="FFEBF1DE"/>
        <bgColor indexed="64"/>
      </patternFill>
    </fill>
    <fill>
      <patternFill patternType="solid">
        <fgColor rgb="FFFFFF00"/>
        <bgColor rgb="FF000000"/>
      </patternFill>
    </fill>
    <fill>
      <patternFill patternType="solid">
        <fgColor rgb="FF455A64"/>
        <bgColor indexed="64"/>
      </patternFill>
    </fill>
    <fill>
      <patternFill patternType="solid">
        <fgColor rgb="FFFFCDD2"/>
        <bgColor indexed="64"/>
      </patternFill>
    </fill>
    <fill>
      <patternFill patternType="solid">
        <fgColor rgb="FFFFF9C4"/>
        <bgColor indexed="64"/>
      </patternFill>
    </fill>
    <fill>
      <patternFill patternType="solid">
        <fgColor rgb="FFD8E4BC"/>
        <bgColor rgb="FF000000"/>
      </patternFill>
    </fill>
    <fill>
      <patternFill patternType="solid">
        <fgColor rgb="FF44546A"/>
        <bgColor rgb="FF000000"/>
      </patternFill>
    </fill>
    <fill>
      <patternFill patternType="solid">
        <fgColor rgb="FF1B5E20"/>
        <bgColor rgb="FFFFFDE7"/>
      </patternFill>
    </fill>
    <fill>
      <patternFill patternType="solid">
        <fgColor rgb="FF1B5E20"/>
        <bgColor rgb="FFE8EAF6"/>
      </patternFill>
    </fill>
    <fill>
      <patternFill patternType="solid">
        <fgColor rgb="FF1B5E20"/>
        <bgColor rgb="FFF1F8E9"/>
      </patternFill>
    </fill>
    <fill>
      <patternFill patternType="solid">
        <fgColor rgb="FF1B5E20"/>
        <bgColor rgb="FF000000"/>
      </patternFill>
    </fill>
    <fill>
      <patternFill patternType="solid">
        <fgColor rgb="FFF3E5F5"/>
        <bgColor rgb="FF000000"/>
      </patternFill>
    </fill>
    <fill>
      <patternFill patternType="solid">
        <fgColor rgb="FFE8F5E9"/>
        <bgColor rgb="FF000000"/>
      </patternFill>
    </fill>
    <fill>
      <patternFill patternType="solid">
        <fgColor rgb="FFECEFF1"/>
        <bgColor rgb="FF000000"/>
      </patternFill>
    </fill>
    <fill>
      <patternFill patternType="solid">
        <fgColor rgb="FFFFFFFF"/>
        <bgColor rgb="FF000000"/>
      </patternFill>
    </fill>
    <fill>
      <patternFill patternType="solid">
        <fgColor rgb="FFFFC7CE"/>
        <bgColor rgb="FF000000"/>
      </patternFill>
    </fill>
    <fill>
      <patternFill patternType="solid">
        <fgColor rgb="FFFBEA83"/>
        <bgColor rgb="FF000000"/>
      </patternFill>
    </fill>
    <fill>
      <patternFill patternType="solid">
        <fgColor rgb="FFFED780"/>
        <bgColor rgb="FF000000"/>
      </patternFill>
    </fill>
    <fill>
      <patternFill patternType="solid">
        <fgColor rgb="FFFFE884"/>
        <bgColor rgb="FF000000"/>
      </patternFill>
    </fill>
    <fill>
      <patternFill patternType="solid">
        <fgColor rgb="FFDBE081"/>
        <bgColor rgb="FF000000"/>
      </patternFill>
    </fill>
    <fill>
      <patternFill patternType="solid">
        <fgColor rgb="FFABD27F"/>
        <bgColor rgb="FF000000"/>
      </patternFill>
    </fill>
    <fill>
      <patternFill patternType="solid">
        <fgColor rgb="FF89C97D"/>
        <bgColor rgb="FF000000"/>
      </patternFill>
    </fill>
    <fill>
      <patternFill patternType="solid">
        <fgColor rgb="FF6DC07B"/>
        <bgColor rgb="FF000000"/>
      </patternFill>
    </fill>
    <fill>
      <patternFill patternType="solid">
        <fgColor rgb="FFAED37F"/>
        <bgColor rgb="FF000000"/>
      </patternFill>
    </fill>
    <fill>
      <patternFill patternType="solid">
        <fgColor rgb="FF7DC57C"/>
        <bgColor rgb="FF000000"/>
      </patternFill>
    </fill>
    <fill>
      <patternFill patternType="solid">
        <fgColor rgb="FF7CC57C"/>
        <bgColor rgb="FF000000"/>
      </patternFill>
    </fill>
    <fill>
      <patternFill patternType="solid">
        <fgColor rgb="FF6CC07B"/>
        <bgColor rgb="FF000000"/>
      </patternFill>
    </fill>
    <fill>
      <patternFill patternType="solid">
        <fgColor rgb="FF67BF7B"/>
        <bgColor rgb="FF000000"/>
      </patternFill>
    </fill>
    <fill>
      <patternFill patternType="solid">
        <fgColor rgb="FF91CB7D"/>
        <bgColor rgb="FF000000"/>
      </patternFill>
    </fill>
    <fill>
      <patternFill patternType="solid">
        <fgColor rgb="FF90CB7D"/>
        <bgColor rgb="FF000000"/>
      </patternFill>
    </fill>
    <fill>
      <patternFill patternType="solid">
        <fgColor rgb="FF9CCE7E"/>
        <bgColor rgb="FF000000"/>
      </patternFill>
    </fill>
    <fill>
      <patternFill patternType="solid">
        <fgColor rgb="FFFCA878"/>
        <bgColor rgb="FF000000"/>
      </patternFill>
    </fill>
    <fill>
      <patternFill patternType="solid">
        <fgColor rgb="FFFCAA78"/>
        <bgColor rgb="FF000000"/>
      </patternFill>
    </fill>
    <fill>
      <patternFill patternType="solid">
        <fgColor rgb="FFFFEA84"/>
        <bgColor rgb="FF000000"/>
      </patternFill>
    </fill>
    <fill>
      <patternFill patternType="solid">
        <fgColor rgb="FFFFE583"/>
        <bgColor rgb="FF000000"/>
      </patternFill>
    </fill>
    <fill>
      <patternFill patternType="solid">
        <fgColor rgb="FFC3D980"/>
        <bgColor rgb="FF000000"/>
      </patternFill>
    </fill>
    <fill>
      <patternFill patternType="solid">
        <fgColor rgb="FFFFEB84"/>
        <bgColor rgb="FF000000"/>
      </patternFill>
    </fill>
    <fill>
      <patternFill patternType="solid">
        <fgColor rgb="FFCFDD81"/>
        <bgColor rgb="FF000000"/>
      </patternFill>
    </fill>
    <fill>
      <patternFill patternType="solid">
        <fgColor rgb="FF69BF7B"/>
        <bgColor rgb="FF000000"/>
      </patternFill>
    </fill>
    <fill>
      <patternFill patternType="solid">
        <fgColor rgb="FF98CD7E"/>
        <bgColor rgb="FF000000"/>
      </patternFill>
    </fill>
    <fill>
      <patternFill patternType="solid">
        <fgColor rgb="FF9BCE7E"/>
        <bgColor rgb="FF000000"/>
      </patternFill>
    </fill>
    <fill>
      <patternFill patternType="solid">
        <fgColor rgb="FFA8D17E"/>
        <bgColor rgb="FF000000"/>
      </patternFill>
    </fill>
    <fill>
      <patternFill patternType="solid">
        <fgColor rgb="FF7FC67C"/>
        <bgColor rgb="FF000000"/>
      </patternFill>
    </fill>
    <fill>
      <patternFill patternType="solid">
        <fgColor rgb="FF71C27B"/>
        <bgColor rgb="FF000000"/>
      </patternFill>
    </fill>
    <fill>
      <patternFill patternType="solid">
        <fgColor rgb="FFA9D27F"/>
        <bgColor rgb="FF000000"/>
      </patternFill>
    </fill>
    <fill>
      <patternFill patternType="solid">
        <fgColor rgb="FFFFE984"/>
        <bgColor rgb="FF000000"/>
      </patternFill>
    </fill>
    <fill>
      <patternFill patternType="solid">
        <fgColor rgb="FFFECF7F"/>
        <bgColor rgb="FF000000"/>
      </patternFill>
    </fill>
    <fill>
      <patternFill patternType="solid">
        <fgColor rgb="FFF3E783"/>
        <bgColor rgb="FF000000"/>
      </patternFill>
    </fill>
    <fill>
      <patternFill patternType="solid">
        <fgColor rgb="FFA6D17E"/>
        <bgColor rgb="FF000000"/>
      </patternFill>
    </fill>
    <fill>
      <patternFill patternType="solid">
        <fgColor rgb="FFABD37F"/>
        <bgColor rgb="FF000000"/>
      </patternFill>
    </fill>
    <fill>
      <patternFill patternType="solid">
        <fgColor rgb="FFE0E282"/>
        <bgColor rgb="FF000000"/>
      </patternFill>
    </fill>
    <fill>
      <patternFill patternType="solid">
        <fgColor rgb="FFAFD47F"/>
        <bgColor rgb="FF000000"/>
      </patternFill>
    </fill>
    <fill>
      <patternFill patternType="solid">
        <fgColor rgb="FF93CB7D"/>
        <bgColor rgb="FF000000"/>
      </patternFill>
    </fill>
    <fill>
      <patternFill patternType="solid">
        <fgColor rgb="FF75C37C"/>
        <bgColor rgb="FF000000"/>
      </patternFill>
    </fill>
    <fill>
      <patternFill patternType="solid">
        <fgColor rgb="FFB9D67F"/>
        <bgColor rgb="FF000000"/>
      </patternFill>
    </fill>
    <fill>
      <patternFill patternType="solid">
        <fgColor rgb="FFD9E081"/>
        <bgColor rgb="FF000000"/>
      </patternFill>
    </fill>
    <fill>
      <patternFill patternType="solid">
        <fgColor rgb="FFFFDF82"/>
        <bgColor rgb="FF000000"/>
      </patternFill>
    </fill>
    <fill>
      <patternFill patternType="solid">
        <fgColor rgb="FFFCEA83"/>
        <bgColor rgb="FF000000"/>
      </patternFill>
    </fill>
    <fill>
      <patternFill patternType="solid">
        <fgColor rgb="FF81C67C"/>
        <bgColor rgb="FF000000"/>
      </patternFill>
    </fill>
    <fill>
      <patternFill patternType="solid">
        <fgColor rgb="FF76C37C"/>
        <bgColor rgb="FF000000"/>
      </patternFill>
    </fill>
    <fill>
      <patternFill patternType="solid">
        <fgColor rgb="FF68BF7B"/>
        <bgColor rgb="FF000000"/>
      </patternFill>
    </fill>
    <fill>
      <patternFill patternType="solid">
        <fgColor rgb="FFFFDD82"/>
        <bgColor rgb="FF000000"/>
      </patternFill>
    </fill>
    <fill>
      <patternFill patternType="solid">
        <fgColor rgb="FFFDC47D"/>
        <bgColor rgb="FF000000"/>
      </patternFill>
    </fill>
    <fill>
      <patternFill patternType="solid">
        <fgColor rgb="FFFFE483"/>
        <bgColor rgb="FF000000"/>
      </patternFill>
    </fill>
    <fill>
      <patternFill patternType="solid">
        <fgColor rgb="FF7AC47C"/>
        <bgColor rgb="FF000000"/>
      </patternFill>
    </fill>
    <fill>
      <patternFill patternType="solid">
        <fgColor rgb="FF70C27B"/>
        <bgColor rgb="FF000000"/>
      </patternFill>
    </fill>
    <fill>
      <patternFill patternType="solid">
        <fgColor rgb="FF74C27B"/>
        <bgColor rgb="FF000000"/>
      </patternFill>
    </fill>
    <fill>
      <patternFill patternType="solid">
        <fgColor rgb="FFE8E482"/>
        <bgColor rgb="FF000000"/>
      </patternFill>
    </fill>
    <fill>
      <patternFill patternType="solid">
        <fgColor rgb="FFFECA7E"/>
        <bgColor rgb="FF000000"/>
      </patternFill>
    </fill>
    <fill>
      <patternFill patternType="solid">
        <fgColor rgb="FFE4E382"/>
        <bgColor rgb="FF000000"/>
      </patternFill>
    </fill>
    <fill>
      <patternFill patternType="solid">
        <fgColor rgb="FFD3DE81"/>
        <bgColor rgb="FF000000"/>
      </patternFill>
    </fill>
    <fill>
      <patternFill patternType="solid">
        <fgColor rgb="FFDFE182"/>
        <bgColor rgb="FF000000"/>
      </patternFill>
    </fill>
    <fill>
      <patternFill patternType="solid">
        <fgColor rgb="FFFFE683"/>
        <bgColor rgb="FF000000"/>
      </patternFill>
    </fill>
    <fill>
      <patternFill patternType="solid">
        <fgColor rgb="FF64BE7B"/>
        <bgColor rgb="FF000000"/>
      </patternFill>
    </fill>
    <fill>
      <patternFill patternType="solid">
        <fgColor rgb="FF6EC17B"/>
        <bgColor rgb="FF000000"/>
      </patternFill>
    </fill>
    <fill>
      <patternFill patternType="solid">
        <fgColor rgb="FFA5D17E"/>
        <bgColor rgb="FF000000"/>
      </patternFill>
    </fill>
    <fill>
      <patternFill patternType="solid">
        <fgColor rgb="FFFEEA83"/>
        <bgColor rgb="FF000000"/>
      </patternFill>
    </fill>
    <fill>
      <patternFill patternType="solid">
        <fgColor rgb="FFFEC77D"/>
        <bgColor rgb="FF000000"/>
      </patternFill>
    </fill>
    <fill>
      <patternFill patternType="solid">
        <fgColor rgb="FFFFE784"/>
        <bgColor rgb="FF000000"/>
      </patternFill>
    </fill>
    <fill>
      <patternFill patternType="solid">
        <fgColor rgb="FFC0D980"/>
        <bgColor rgb="FF000000"/>
      </patternFill>
    </fill>
    <fill>
      <patternFill patternType="solid">
        <fgColor rgb="FFDEE182"/>
        <bgColor rgb="FF000000"/>
      </patternFill>
    </fill>
    <fill>
      <patternFill patternType="solid">
        <fgColor rgb="FF8ECA7D"/>
        <bgColor rgb="FF000000"/>
      </patternFill>
    </fill>
    <fill>
      <patternFill patternType="solid">
        <fgColor rgb="FF6BC07B"/>
        <bgColor rgb="FF000000"/>
      </patternFill>
    </fill>
    <fill>
      <patternFill patternType="solid">
        <fgColor rgb="FF70C17B"/>
        <bgColor rgb="FF000000"/>
      </patternFill>
    </fill>
    <fill>
      <patternFill patternType="solid">
        <fgColor rgb="FFFDB87B"/>
        <bgColor rgb="FF000000"/>
      </patternFill>
    </fill>
    <fill>
      <patternFill patternType="solid">
        <fgColor rgb="FFFCAB78"/>
        <bgColor rgb="FF000000"/>
      </patternFill>
    </fill>
    <fill>
      <patternFill patternType="solid">
        <fgColor rgb="FFE2E282"/>
        <bgColor rgb="FF000000"/>
      </patternFill>
    </fill>
    <fill>
      <patternFill patternType="solid">
        <fgColor rgb="FFD6DF81"/>
        <bgColor rgb="FF000000"/>
      </patternFill>
    </fill>
    <fill>
      <patternFill patternType="solid">
        <fgColor rgb="FF8CC97D"/>
        <bgColor rgb="FF000000"/>
      </patternFill>
    </fill>
    <fill>
      <patternFill patternType="solid">
        <fgColor rgb="FF77C37C"/>
        <bgColor rgb="FF000000"/>
      </patternFill>
    </fill>
    <fill>
      <patternFill patternType="solid">
        <fgColor rgb="FF94CC7D"/>
        <bgColor rgb="FF000000"/>
      </patternFill>
    </fill>
    <fill>
      <patternFill patternType="solid">
        <fgColor rgb="FFFED480"/>
        <bgColor rgb="FF000000"/>
      </patternFill>
    </fill>
    <fill>
      <patternFill patternType="solid">
        <fgColor rgb="FFFDBE7C"/>
        <bgColor rgb="FF000000"/>
      </patternFill>
    </fill>
    <fill>
      <patternFill patternType="solid">
        <fgColor rgb="FF87C87D"/>
        <bgColor rgb="FF000000"/>
      </patternFill>
    </fill>
    <fill>
      <patternFill patternType="solid">
        <fgColor rgb="FF88C87D"/>
        <bgColor rgb="FF000000"/>
      </patternFill>
    </fill>
    <fill>
      <patternFill patternType="solid">
        <fgColor rgb="FFF9E983"/>
        <bgColor rgb="FF000000"/>
      </patternFill>
    </fill>
    <fill>
      <patternFill patternType="solid">
        <fgColor rgb="FF9FCF7E"/>
        <bgColor rgb="FF000000"/>
      </patternFill>
    </fill>
    <fill>
      <patternFill patternType="solid">
        <fgColor rgb="FF99CD7E"/>
        <bgColor rgb="FF000000"/>
      </patternFill>
    </fill>
    <fill>
      <patternFill patternType="solid">
        <fgColor rgb="FF6AC07B"/>
        <bgColor rgb="FF000000"/>
      </patternFill>
    </fill>
    <fill>
      <patternFill patternType="solid">
        <fgColor rgb="FF8BC97D"/>
        <bgColor rgb="FF000000"/>
      </patternFill>
    </fill>
    <fill>
      <patternFill patternType="solid">
        <fgColor rgb="FFAAD27F"/>
        <bgColor rgb="FF000000"/>
      </patternFill>
    </fill>
    <fill>
      <patternFill patternType="solid">
        <fgColor rgb="FFDDE182"/>
        <bgColor rgb="FF000000"/>
      </patternFill>
    </fill>
    <fill>
      <patternFill patternType="solid">
        <fgColor rgb="FFF8696B"/>
        <bgColor rgb="FF000000"/>
      </patternFill>
    </fill>
    <fill>
      <patternFill patternType="solid">
        <fgColor rgb="FFFA8471"/>
        <bgColor rgb="FF000000"/>
      </patternFill>
    </fill>
    <fill>
      <patternFill patternType="solid">
        <fgColor rgb="FFBFD880"/>
        <bgColor rgb="FF000000"/>
      </patternFill>
    </fill>
    <fill>
      <patternFill patternType="solid">
        <fgColor rgb="FFCEDD81"/>
        <bgColor rgb="FF000000"/>
      </patternFill>
    </fill>
    <fill>
      <patternFill patternType="solid">
        <fgColor rgb="FFFECB7E"/>
        <bgColor rgb="FF000000"/>
      </patternFill>
    </fill>
    <fill>
      <patternFill patternType="solid">
        <fgColor rgb="FFBDD880"/>
        <bgColor rgb="FF000000"/>
      </patternFill>
    </fill>
    <fill>
      <patternFill patternType="solid">
        <fgColor rgb="FFFFE182"/>
        <bgColor rgb="FF000000"/>
      </patternFill>
    </fill>
    <fill>
      <patternFill patternType="solid">
        <fgColor rgb="FFFDC07C"/>
        <bgColor rgb="FF000000"/>
      </patternFill>
    </fill>
    <fill>
      <patternFill patternType="solid">
        <fgColor rgb="FFD8DF81"/>
        <bgColor rgb="FF000000"/>
      </patternFill>
    </fill>
    <fill>
      <patternFill patternType="solid">
        <fgColor rgb="FFA0CF7E"/>
        <bgColor rgb="FF000000"/>
      </patternFill>
    </fill>
    <fill>
      <patternFill patternType="solid">
        <fgColor rgb="FF92CB7D"/>
        <bgColor rgb="FF000000"/>
      </patternFill>
    </fill>
    <fill>
      <patternFill patternType="solid">
        <fgColor rgb="FFAFD37F"/>
        <bgColor rgb="FF000000"/>
      </patternFill>
    </fill>
    <fill>
      <patternFill patternType="solid">
        <fgColor rgb="FFFFDC81"/>
        <bgColor rgb="FF000000"/>
      </patternFill>
    </fill>
    <fill>
      <patternFill patternType="solid">
        <fgColor rgb="FFFB9173"/>
        <bgColor rgb="FF000000"/>
      </patternFill>
    </fill>
    <fill>
      <patternFill patternType="solid">
        <fgColor rgb="FFFB9975"/>
        <bgColor rgb="FF000000"/>
      </patternFill>
    </fill>
    <fill>
      <patternFill patternType="solid">
        <fgColor rgb="FFF7E883"/>
        <bgColor rgb="FF000000"/>
      </patternFill>
    </fill>
    <fill>
      <patternFill patternType="solid">
        <fgColor rgb="FFB1D47F"/>
        <bgColor rgb="FF000000"/>
      </patternFill>
    </fill>
    <fill>
      <patternFill patternType="solid">
        <fgColor rgb="FFFB9073"/>
        <bgColor rgb="FF000000"/>
      </patternFill>
    </fill>
    <fill>
      <patternFill patternType="solid">
        <fgColor rgb="FFCDDC81"/>
        <bgColor rgb="FF000000"/>
      </patternFill>
    </fill>
    <fill>
      <patternFill patternType="solid">
        <fgColor rgb="FFA4D07E"/>
        <bgColor rgb="FF000000"/>
      </patternFill>
    </fill>
    <fill>
      <patternFill patternType="solid">
        <fgColor rgb="FF6DC17B"/>
        <bgColor rgb="FF000000"/>
      </patternFill>
    </fill>
    <fill>
      <patternFill patternType="solid">
        <fgColor rgb="FFE6E382"/>
        <bgColor rgb="FF000000"/>
      </patternFill>
    </fill>
    <fill>
      <patternFill patternType="solid">
        <fgColor rgb="FFBBD780"/>
        <bgColor rgb="FF000000"/>
      </patternFill>
    </fill>
    <fill>
      <patternFill patternType="solid">
        <fgColor rgb="FFFECD7F"/>
        <bgColor rgb="FF000000"/>
      </patternFill>
    </fill>
    <fill>
      <patternFill patternType="solid">
        <fgColor rgb="FFCCDC81"/>
        <bgColor rgb="FF000000"/>
      </patternFill>
    </fill>
    <fill>
      <patternFill patternType="solid">
        <fgColor rgb="FFFDC37D"/>
        <bgColor rgb="FF000000"/>
      </patternFill>
    </fill>
    <fill>
      <patternFill patternType="solid">
        <fgColor rgb="FFFDB57A"/>
        <bgColor rgb="FF000000"/>
      </patternFill>
    </fill>
    <fill>
      <patternFill patternType="solid">
        <fgColor rgb="FFCBDC81"/>
        <bgColor rgb="FF000000"/>
      </patternFill>
    </fill>
    <fill>
      <patternFill patternType="solid">
        <fgColor rgb="FF97CD7E"/>
        <bgColor rgb="FF000000"/>
      </patternFill>
    </fill>
    <fill>
      <patternFill patternType="solid">
        <fgColor rgb="FFFB9B75"/>
        <bgColor rgb="FF000000"/>
      </patternFill>
    </fill>
    <fill>
      <patternFill patternType="solid">
        <fgColor rgb="FFF2E783"/>
        <bgColor rgb="FF000000"/>
      </patternFill>
    </fill>
    <fill>
      <patternFill patternType="solid">
        <fgColor rgb="FFFED680"/>
        <bgColor rgb="FF000000"/>
      </patternFill>
    </fill>
    <fill>
      <patternFill patternType="solid">
        <fgColor rgb="FFADD37F"/>
        <bgColor rgb="FF000000"/>
      </patternFill>
    </fill>
    <fill>
      <patternFill patternType="solid">
        <fgColor rgb="FFCADB80"/>
        <bgColor rgb="FF000000"/>
      </patternFill>
    </fill>
    <fill>
      <patternFill patternType="solid">
        <fgColor rgb="FFB5D57F"/>
        <bgColor rgb="FF000000"/>
      </patternFill>
    </fill>
    <fill>
      <patternFill patternType="solid">
        <fgColor rgb="FF84C77C"/>
        <bgColor rgb="FF000000"/>
      </patternFill>
    </fill>
    <fill>
      <patternFill patternType="solid">
        <fgColor rgb="FFFED580"/>
        <bgColor rgb="FF000000"/>
      </patternFill>
    </fill>
    <fill>
      <patternFill patternType="solid">
        <fgColor rgb="FFFFD981"/>
        <bgColor rgb="FF000000"/>
      </patternFill>
    </fill>
    <fill>
      <patternFill patternType="solid">
        <fgColor rgb="FFFED07F"/>
        <bgColor rgb="FF000000"/>
      </patternFill>
    </fill>
    <fill>
      <patternFill patternType="solid">
        <fgColor rgb="FFBCD780"/>
        <bgColor rgb="FF000000"/>
      </patternFill>
    </fill>
    <fill>
      <patternFill patternType="solid">
        <fgColor rgb="FF74C37C"/>
        <bgColor rgb="FF000000"/>
      </patternFill>
    </fill>
    <fill>
      <patternFill patternType="solid">
        <fgColor rgb="FF73C27B"/>
        <bgColor rgb="FF000000"/>
      </patternFill>
    </fill>
    <fill>
      <patternFill patternType="solid">
        <fgColor rgb="FFA2D07E"/>
        <bgColor rgb="FF000000"/>
      </patternFill>
    </fill>
    <fill>
      <patternFill patternType="solid">
        <fgColor rgb="FF83C77C"/>
        <bgColor rgb="FF000000"/>
      </patternFill>
    </fill>
    <fill>
      <patternFill patternType="solid">
        <fgColor rgb="FFC4DA80"/>
        <bgColor rgb="FF000000"/>
      </patternFill>
    </fill>
    <fill>
      <patternFill patternType="solid">
        <fgColor rgb="FFEAE582"/>
        <bgColor rgb="FF000000"/>
      </patternFill>
    </fill>
    <fill>
      <patternFill patternType="solid">
        <fgColor rgb="FFFECC7E"/>
        <bgColor rgb="FF000000"/>
      </patternFill>
    </fill>
    <fill>
      <patternFill patternType="solid">
        <fgColor rgb="FFFDC17C"/>
        <bgColor rgb="FF000000"/>
      </patternFill>
    </fill>
    <fill>
      <patternFill patternType="solid">
        <fgColor rgb="FF69C07B"/>
        <bgColor rgb="FF000000"/>
      </patternFill>
    </fill>
    <fill>
      <patternFill patternType="solid">
        <fgColor rgb="FFFDC27C"/>
        <bgColor rgb="FF000000"/>
      </patternFill>
    </fill>
    <fill>
      <patternFill patternType="solid">
        <fgColor rgb="FFC2D980"/>
        <bgColor rgb="FF000000"/>
      </patternFill>
    </fill>
    <fill>
      <patternFill patternType="solid">
        <fgColor rgb="FFFB9273"/>
        <bgColor rgb="FF000000"/>
      </patternFill>
    </fill>
    <fill>
      <patternFill patternType="solid">
        <fgColor rgb="FFF9716D"/>
        <bgColor rgb="FF000000"/>
      </patternFill>
    </fill>
    <fill>
      <patternFill patternType="solid">
        <fgColor rgb="FFFDC67D"/>
        <bgColor rgb="FF000000"/>
      </patternFill>
    </fill>
    <fill>
      <patternFill patternType="solid">
        <fgColor rgb="FFC7DB80"/>
        <bgColor rgb="FF000000"/>
      </patternFill>
    </fill>
    <fill>
      <patternFill patternType="solid">
        <fgColor rgb="FFFFDE82"/>
        <bgColor rgb="FF000000"/>
      </patternFill>
    </fill>
    <fill>
      <patternFill patternType="solid">
        <fgColor rgb="FF63BE7B"/>
        <bgColor rgb="FF000000"/>
      </patternFill>
    </fill>
    <fill>
      <patternFill patternType="solid">
        <fgColor rgb="FFD5DF81"/>
        <bgColor rgb="FF000000"/>
      </patternFill>
    </fill>
    <fill>
      <patternFill patternType="solid">
        <fgColor rgb="FFF9736D"/>
        <bgColor rgb="FF000000"/>
      </patternFill>
    </fill>
    <fill>
      <patternFill patternType="solid">
        <fgColor rgb="FFFA8A72"/>
        <bgColor rgb="FF000000"/>
      </patternFill>
    </fill>
    <fill>
      <patternFill patternType="solid">
        <fgColor rgb="FFFCB079"/>
        <bgColor rgb="FF000000"/>
      </patternFill>
    </fill>
    <fill>
      <patternFill patternType="solid">
        <fgColor rgb="FFF8E983"/>
        <bgColor rgb="FF000000"/>
      </patternFill>
    </fill>
    <fill>
      <patternFill patternType="solid">
        <fgColor rgb="FF7BC57C"/>
        <bgColor rgb="FF000000"/>
      </patternFill>
    </fill>
    <fill>
      <patternFill patternType="solid">
        <fgColor rgb="FFFCB37A"/>
        <bgColor rgb="FF000000"/>
      </patternFill>
    </fill>
    <fill>
      <patternFill patternType="solid">
        <fgColor rgb="FFC1D980"/>
        <bgColor rgb="FF000000"/>
      </patternFill>
    </fill>
    <fill>
      <patternFill patternType="solid">
        <fgColor rgb="FF96CC7D"/>
        <bgColor rgb="FF000000"/>
      </patternFill>
    </fill>
    <fill>
      <patternFill patternType="solid">
        <fgColor rgb="FF9ECF7E"/>
        <bgColor rgb="FF000000"/>
      </patternFill>
    </fill>
    <fill>
      <patternFill patternType="solid">
        <fgColor rgb="FFB4D57F"/>
        <bgColor rgb="FF000000"/>
      </patternFill>
    </fill>
    <fill>
      <patternFill patternType="solid">
        <fgColor rgb="FFBAD780"/>
        <bgColor rgb="FF000000"/>
      </patternFill>
    </fill>
    <fill>
      <patternFill patternType="solid">
        <fgColor rgb="FFFFE684"/>
        <bgColor rgb="FF000000"/>
      </patternFill>
    </fill>
    <fill>
      <patternFill patternType="solid">
        <fgColor rgb="FFFFDC82"/>
        <bgColor rgb="FF000000"/>
      </patternFill>
    </fill>
    <fill>
      <patternFill patternType="solid">
        <fgColor rgb="FFE6E482"/>
        <bgColor rgb="FF000000"/>
      </patternFill>
    </fill>
    <fill>
      <patternFill patternType="solid">
        <fgColor rgb="FFFEC97E"/>
        <bgColor rgb="FF000000"/>
      </patternFill>
    </fill>
    <fill>
      <patternFill patternType="solid">
        <fgColor rgb="FFFED981"/>
        <bgColor rgb="FF000000"/>
      </patternFill>
    </fill>
    <fill>
      <patternFill patternType="solid">
        <fgColor rgb="FFE9E482"/>
        <bgColor rgb="FF000000"/>
      </patternFill>
    </fill>
    <fill>
      <patternFill patternType="solid">
        <fgColor rgb="FFFFDA81"/>
        <bgColor rgb="FF000000"/>
      </patternFill>
    </fill>
    <fill>
      <patternFill patternType="solid">
        <fgColor rgb="FFA1CF7E"/>
        <bgColor rgb="FF000000"/>
      </patternFill>
    </fill>
    <fill>
      <patternFill patternType="solid">
        <fgColor rgb="FFFED280"/>
        <bgColor rgb="FF000000"/>
      </patternFill>
    </fill>
    <fill>
      <patternFill patternType="solid">
        <fgColor rgb="FFC0D880"/>
        <bgColor rgb="FF000000"/>
      </patternFill>
    </fill>
    <fill>
      <patternFill patternType="solid">
        <fgColor rgb="FFFED881"/>
        <bgColor rgb="FF000000"/>
      </patternFill>
    </fill>
    <fill>
      <patternFill patternType="solid">
        <fgColor rgb="FFF1E683"/>
        <bgColor rgb="FF000000"/>
      </patternFill>
    </fill>
    <fill>
      <patternFill patternType="solid">
        <fgColor rgb="FF7EC57C"/>
        <bgColor rgb="FF000000"/>
      </patternFill>
    </fill>
    <fill>
      <patternFill patternType="solid">
        <fgColor rgb="FF93CC7D"/>
        <bgColor rgb="FF000000"/>
      </patternFill>
    </fill>
    <fill>
      <patternFill patternType="solid">
        <fgColor rgb="FF72C27B"/>
        <bgColor rgb="FF000000"/>
      </patternFill>
    </fill>
    <fill>
      <patternFill patternType="solid">
        <fgColor rgb="FFB0D47F"/>
        <bgColor rgb="FF000000"/>
      </patternFill>
    </fill>
    <fill>
      <patternFill patternType="solid">
        <fgColor rgb="FF78C47C"/>
        <bgColor rgb="FF000000"/>
      </patternFill>
    </fill>
    <fill>
      <patternFill patternType="solid">
        <fgColor rgb="FFE3E382"/>
        <bgColor rgb="FF000000"/>
      </patternFill>
    </fill>
    <fill>
      <patternFill patternType="solid">
        <fgColor rgb="FF65BE7B"/>
        <bgColor rgb="FF000000"/>
      </patternFill>
    </fill>
    <fill>
      <patternFill patternType="solid">
        <fgColor rgb="FFB9D780"/>
        <bgColor rgb="FF000000"/>
      </patternFill>
    </fill>
    <fill>
      <patternFill patternType="solid">
        <fgColor rgb="FFA7D17E"/>
        <bgColor rgb="FF000000"/>
      </patternFill>
    </fill>
    <fill>
      <patternFill patternType="solid">
        <fgColor rgb="FFFFDB81"/>
        <bgColor rgb="FF000000"/>
      </patternFill>
    </fill>
    <fill>
      <patternFill patternType="solid">
        <fgColor rgb="FF85C77C"/>
        <bgColor rgb="FF000000"/>
      </patternFill>
    </fill>
    <fill>
      <patternFill patternType="solid">
        <fgColor rgb="FFFFE283"/>
        <bgColor rgb="FF000000"/>
      </patternFill>
    </fill>
    <fill>
      <patternFill patternType="solid">
        <fgColor rgb="FFA3D07E"/>
        <bgColor rgb="FF000000"/>
      </patternFill>
    </fill>
    <fill>
      <patternFill patternType="solid">
        <fgColor rgb="FFC6DA80"/>
        <bgColor rgb="FF000000"/>
      </patternFill>
    </fill>
    <fill>
      <patternFill patternType="solid">
        <fgColor rgb="FFA8D27F"/>
        <bgColor rgb="FF000000"/>
      </patternFill>
    </fill>
    <fill>
      <patternFill patternType="solid">
        <fgColor rgb="FFFFE383"/>
        <bgColor rgb="FF000000"/>
      </patternFill>
    </fill>
    <fill>
      <patternFill patternType="solid">
        <fgColor rgb="FFFFE183"/>
        <bgColor rgb="FF000000"/>
      </patternFill>
    </fill>
    <fill>
      <patternFill patternType="solid">
        <fgColor rgb="FF95CC7D"/>
        <bgColor rgb="FF000000"/>
      </patternFill>
    </fill>
  </fills>
  <borders count="71">
    <border>
      <left/>
      <right/>
      <top/>
      <bottom/>
      <diagonal/>
    </border>
    <border>
      <left style="thin">
        <color rgb="FFBDBDBD"/>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right/>
      <top/>
      <bottom style="thick">
        <color rgb="FF39552C"/>
      </bottom>
      <diagonal/>
    </border>
    <border>
      <left style="thin">
        <color rgb="FFCCCCCC"/>
      </left>
      <right style="thin">
        <color rgb="FF000000"/>
      </right>
      <top style="thin">
        <color rgb="FF000000"/>
      </top>
      <bottom style="thin">
        <color rgb="FFCCCCCC"/>
      </bottom>
      <diagonal/>
    </border>
    <border>
      <left style="thin">
        <color rgb="FF000000"/>
      </left>
      <right style="thin">
        <color rgb="FFBDBDBD"/>
      </right>
      <top style="thin">
        <color rgb="FFCCCCCC"/>
      </top>
      <bottom style="thin">
        <color rgb="FFBDBDBD"/>
      </bottom>
      <diagonal/>
    </border>
    <border>
      <left style="thin">
        <color rgb="FFCCCCCC"/>
      </left>
      <right style="thin">
        <color rgb="FFBDBDBD"/>
      </right>
      <top style="thin">
        <color rgb="FFCCCCCC"/>
      </top>
      <bottom style="thin">
        <color rgb="FFBDBDBD"/>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BDBDBD"/>
      </right>
      <top style="thin">
        <color rgb="FFCCCCCC"/>
      </top>
      <bottom style="thin">
        <color rgb="FF000000"/>
      </bottom>
      <diagonal/>
    </border>
    <border>
      <left style="thin">
        <color rgb="FFCCCCCC"/>
      </left>
      <right style="thin">
        <color rgb="FFBDBDBD"/>
      </right>
      <top style="thin">
        <color rgb="FFCCCCCC"/>
      </top>
      <bottom style="thin">
        <color rgb="FF000000"/>
      </bottom>
      <diagonal/>
    </border>
    <border>
      <left style="thin">
        <color rgb="FF000000"/>
      </left>
      <right style="thin">
        <color rgb="FFBDBDBD"/>
      </right>
      <top style="thin">
        <color rgb="FFCCCCCC"/>
      </top>
      <bottom style="thin">
        <color rgb="FF44B3E1"/>
      </bottom>
      <diagonal/>
    </border>
    <border>
      <left style="thin">
        <color rgb="FFCCCCCC"/>
      </left>
      <right style="thin">
        <color rgb="FFBDBDBD"/>
      </right>
      <top style="thin">
        <color rgb="FFCCCCCC"/>
      </top>
      <bottom style="thin">
        <color rgb="FF44B3E1"/>
      </bottom>
      <diagonal/>
    </border>
    <border>
      <left style="thin">
        <color rgb="FF000000"/>
      </left>
      <right style="thin">
        <color rgb="FFCCCCCC"/>
      </right>
      <top style="thin">
        <color rgb="FFCCCCCC"/>
      </top>
      <bottom style="thin">
        <color rgb="FF44B3E1"/>
      </bottom>
      <diagonal/>
    </border>
    <border>
      <left style="thin">
        <color rgb="FFCCCCCC"/>
      </left>
      <right style="thin">
        <color rgb="FFCCCCCC"/>
      </right>
      <top style="thin">
        <color rgb="FFCCCCCC"/>
      </top>
      <bottom style="thin">
        <color rgb="FF44B3E1"/>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000000"/>
      </bottom>
      <diagonal/>
    </border>
    <border>
      <left/>
      <right/>
      <top/>
      <bottom style="thin">
        <color rgb="FFBDBDBD"/>
      </bottom>
      <diagonal/>
    </border>
    <border>
      <left style="thin">
        <color rgb="FF000000"/>
      </left>
      <right style="thin">
        <color rgb="FFBDBDBD"/>
      </right>
      <top style="thin">
        <color rgb="FF000000"/>
      </top>
      <bottom style="thin">
        <color rgb="FFBDBDBD"/>
      </bottom>
      <diagonal/>
    </border>
    <border>
      <left style="thin">
        <color rgb="FFCCCCCC"/>
      </left>
      <right style="thin">
        <color rgb="FFBDBDBD"/>
      </right>
      <top style="thin">
        <color rgb="FF000000"/>
      </top>
      <bottom style="thin">
        <color rgb="FFBDBDBD"/>
      </bottom>
      <diagonal/>
    </border>
    <border>
      <left style="thin">
        <color rgb="FFCCCCCC"/>
      </left>
      <right style="thin">
        <color rgb="FF000000"/>
      </right>
      <top style="thin">
        <color rgb="FF000000"/>
      </top>
      <bottom style="thin">
        <color rgb="FFBDBDBD"/>
      </bottom>
      <diagonal/>
    </border>
    <border>
      <left style="thin">
        <color rgb="FFCCCCCC"/>
      </left>
      <right style="thin">
        <color rgb="FF000000"/>
      </right>
      <top style="thin">
        <color rgb="FFCCCCCC"/>
      </top>
      <bottom style="thin">
        <color rgb="FFBDBDBD"/>
      </bottom>
      <diagonal/>
    </border>
    <border>
      <left style="thin">
        <color rgb="FF000000"/>
      </left>
      <right style="thin">
        <color rgb="FF000000"/>
      </right>
      <top style="thin">
        <color rgb="FF000000"/>
      </top>
      <bottom style="thin">
        <color rgb="FFBDBDBD"/>
      </bottom>
      <diagonal/>
    </border>
    <border>
      <left style="thin">
        <color rgb="FF000000"/>
      </left>
      <right style="thin">
        <color rgb="FF000000"/>
      </right>
      <top style="thin">
        <color rgb="FFCCCCCC"/>
      </top>
      <bottom style="thin">
        <color rgb="FFBDBDBD"/>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CCCCCC"/>
      </top>
      <bottom style="thin">
        <color rgb="FF44B3E1"/>
      </bottom>
      <diagonal/>
    </border>
    <border>
      <left style="thin">
        <color rgb="FF000000"/>
      </left>
      <right style="thin">
        <color rgb="FF000000"/>
      </right>
      <top style="thin">
        <color rgb="FFCCCCCC"/>
      </top>
      <bottom style="thin">
        <color rgb="FFCCCCCC"/>
      </bottom>
      <diagonal/>
    </border>
    <border>
      <left style="thin">
        <color rgb="FFCCCCCC"/>
      </left>
      <right style="thin">
        <color rgb="FF000000"/>
      </right>
      <top style="thin">
        <color rgb="FFCCCCCC"/>
      </top>
      <bottom style="thin">
        <color rgb="FF44B3E1"/>
      </bottom>
      <diagonal/>
    </border>
    <border>
      <left style="thin">
        <color rgb="FF000000"/>
      </left>
      <right style="thin">
        <color rgb="FFCCCCCC"/>
      </right>
      <top style="thin">
        <color rgb="FFCCCCCC"/>
      </top>
      <bottom style="thin">
        <color rgb="FFBDBDBD"/>
      </bottom>
      <diagonal/>
    </border>
    <border>
      <left style="thin">
        <color rgb="FFBDBDBD"/>
      </left>
      <right style="thin">
        <color rgb="FFBDBDBD"/>
      </right>
      <top style="thin">
        <color rgb="FFBDBDBD"/>
      </top>
      <bottom/>
      <diagonal/>
    </border>
    <border>
      <left style="thin">
        <color rgb="FFBDBDBD"/>
      </left>
      <right style="thin">
        <color rgb="FFBDBDBD"/>
      </right>
      <top/>
      <bottom style="thin">
        <color rgb="FFBDBDBD"/>
      </bottom>
      <diagonal/>
    </border>
    <border>
      <left/>
      <right style="thin">
        <color rgb="FFBDBDBD"/>
      </right>
      <top style="thin">
        <color rgb="FFBDBDBD"/>
      </top>
      <bottom style="thin">
        <color rgb="FFBDBDBD"/>
      </bottom>
      <diagonal/>
    </border>
    <border>
      <left/>
      <right style="thin">
        <color rgb="FFBDBDBD"/>
      </right>
      <top/>
      <bottom style="thin">
        <color rgb="FFBDBDBD"/>
      </bottom>
      <diagonal/>
    </border>
    <border>
      <left style="thin">
        <color rgb="FF000000"/>
      </left>
      <right/>
      <top style="thin">
        <color rgb="FF44B3E1"/>
      </top>
      <bottom style="thin">
        <color rgb="FF44B3E1"/>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CCCCCC"/>
      </top>
      <bottom/>
      <diagonal/>
    </border>
    <border>
      <left style="thin">
        <color rgb="FF000000"/>
      </left>
      <right style="thin">
        <color rgb="FFBDBDBD"/>
      </right>
      <top style="thin">
        <color rgb="FFCCCCCC"/>
      </top>
      <bottom/>
      <diagonal/>
    </border>
    <border>
      <left style="thin">
        <color rgb="FFCCCCCC"/>
      </left>
      <right style="thin">
        <color rgb="FF000000"/>
      </right>
      <top style="thin">
        <color rgb="FFCCCCCC"/>
      </top>
      <bottom/>
      <diagonal/>
    </border>
    <border>
      <left style="thin">
        <color rgb="FFCCCCCC"/>
      </left>
      <right style="thin">
        <color rgb="FFBDBDBD"/>
      </right>
      <top style="thin">
        <color rgb="FFCCCCCC"/>
      </top>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right style="thin">
        <color rgb="FF95B3D7"/>
      </right>
      <top style="thin">
        <color rgb="FF95B3D7"/>
      </top>
      <bottom style="thin">
        <color rgb="FF95B3D7"/>
      </bottom>
      <diagonal/>
    </border>
    <border>
      <left style="medium">
        <color rgb="FFCCCCCC"/>
      </left>
      <right style="medium">
        <color rgb="FFB7E1CD"/>
      </right>
      <top style="medium">
        <color rgb="FFCCCCCC"/>
      </top>
      <bottom style="medium">
        <color rgb="FFB7E1CD"/>
      </bottom>
      <diagonal/>
    </border>
    <border>
      <left style="medium">
        <color rgb="FFB7E1CD"/>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B7E1CD"/>
      </left>
      <right style="medium">
        <color rgb="FFF8F9FA"/>
      </right>
      <top style="medium">
        <color rgb="FFCCCCCC"/>
      </top>
      <bottom style="medium">
        <color rgb="FFF8F9FA"/>
      </bottom>
      <diagonal/>
    </border>
    <border>
      <left style="medium">
        <color rgb="FFCCCCCC"/>
      </left>
      <right style="medium">
        <color rgb="FFFFFFFF"/>
      </right>
      <top style="medium">
        <color rgb="FFCCCCCC"/>
      </top>
      <bottom style="medium">
        <color rgb="FFFFFF00"/>
      </bottom>
      <diagonal/>
    </border>
    <border>
      <left style="thin">
        <color rgb="FFBDBDBD"/>
      </left>
      <right style="thin">
        <color rgb="FFBDBDBD"/>
      </right>
      <top/>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F8F9FA"/>
      </bottom>
      <diagonal/>
    </border>
    <border>
      <left style="thin">
        <color rgb="FF000000"/>
      </left>
      <right style="thin">
        <color rgb="FF000000"/>
      </right>
      <top style="thin">
        <color rgb="FF000000"/>
      </top>
      <bottom style="thin">
        <color rgb="FF000000"/>
      </bottom>
      <diagonal/>
    </border>
    <border>
      <left style="medium">
        <color rgb="FFCCCCCC"/>
      </left>
      <right style="medium">
        <color rgb="FFF8F9FA"/>
      </right>
      <top style="medium">
        <color rgb="FFCCCCCC"/>
      </top>
      <bottom style="medium">
        <color rgb="FFFFFF00"/>
      </bottom>
      <diagonal/>
    </border>
    <border>
      <left style="medium">
        <color rgb="FFB7E1CD"/>
      </left>
      <right style="medium">
        <color rgb="FFF8F9FA"/>
      </right>
      <top style="medium">
        <color rgb="FFCCCCCC"/>
      </top>
      <bottom style="medium">
        <color rgb="FFFFFF00"/>
      </bottom>
      <diagonal/>
    </border>
    <border>
      <left style="medium">
        <color rgb="FFCCCCCC"/>
      </left>
      <right/>
      <top style="medium">
        <color rgb="FFCCCCCC"/>
      </top>
      <bottom style="medium">
        <color rgb="FFFFFF00"/>
      </bottom>
      <diagonal/>
    </border>
    <border>
      <left style="medium">
        <color rgb="FFB7E1CD"/>
      </left>
      <right style="medium">
        <color rgb="FFFFFFFF"/>
      </right>
      <top style="medium">
        <color rgb="FFCCCCCC"/>
      </top>
      <bottom style="medium">
        <color rgb="FFFFFFFF"/>
      </bottom>
      <diagonal/>
    </border>
    <border>
      <left style="medium">
        <color rgb="FFB7E1CD"/>
      </left>
      <right style="medium">
        <color rgb="FFF8F9FA"/>
      </right>
      <top style="medium">
        <color rgb="FFCCCCCC"/>
      </top>
      <bottom style="medium">
        <color rgb="FFFFFFFF"/>
      </bottom>
      <diagonal/>
    </border>
    <border>
      <left style="medium">
        <color rgb="FFB7E1CD"/>
      </left>
      <right style="medium">
        <color rgb="FFFFFFFF"/>
      </right>
      <top style="medium">
        <color rgb="FFCCCCCC"/>
      </top>
      <bottom style="medium">
        <color rgb="FFFFFF00"/>
      </bottom>
      <diagonal/>
    </border>
    <border>
      <left/>
      <right style="thin">
        <color rgb="FFC4D79B"/>
      </right>
      <top/>
      <bottom style="thin">
        <color rgb="FFC4D79B"/>
      </bottom>
      <diagonal/>
    </border>
    <border>
      <left style="thin">
        <color rgb="FFC4D79B"/>
      </left>
      <right style="thin">
        <color rgb="FFC4D79B"/>
      </right>
      <top/>
      <bottom style="thin">
        <color rgb="FFC4D79B"/>
      </bottom>
      <diagonal/>
    </border>
    <border>
      <left style="thin">
        <color rgb="FFC4D79B"/>
      </left>
      <right/>
      <top/>
      <bottom style="thin">
        <color rgb="FFC4D79B"/>
      </bottom>
      <diagonal/>
    </border>
    <border>
      <left/>
      <right style="thin">
        <color rgb="FFC4D79B"/>
      </right>
      <top style="thin">
        <color rgb="FFC4D79B"/>
      </top>
      <bottom style="thin">
        <color rgb="FFC4D79B"/>
      </bottom>
      <diagonal/>
    </border>
    <border>
      <left style="thin">
        <color rgb="FFC4D79B"/>
      </left>
      <right style="thin">
        <color rgb="FFC4D79B"/>
      </right>
      <top style="thin">
        <color rgb="FFC4D79B"/>
      </top>
      <bottom style="thin">
        <color rgb="FFC4D79B"/>
      </bottom>
      <diagonal/>
    </border>
    <border>
      <left style="thin">
        <color rgb="FFC4D79B"/>
      </left>
      <right/>
      <top style="thin">
        <color rgb="FFC4D79B"/>
      </top>
      <bottom style="thin">
        <color rgb="FFC4D79B"/>
      </bottom>
      <diagonal/>
    </border>
    <border>
      <left/>
      <right style="thin">
        <color rgb="FFBDBDBD"/>
      </right>
      <top/>
      <bottom/>
      <diagonal/>
    </border>
    <border>
      <left/>
      <right/>
      <top style="thin">
        <color rgb="FFBDBDBD"/>
      </top>
      <bottom style="thin">
        <color rgb="FFBDBDBD"/>
      </bottom>
      <diagonal/>
    </border>
  </borders>
  <cellStyleXfs count="3">
    <xf numFmtId="0" fontId="0" fillId="0" borderId="0"/>
    <xf numFmtId="0" fontId="19" fillId="0" borderId="0"/>
    <xf numFmtId="0" fontId="20" fillId="0" borderId="0" applyNumberFormat="0" applyFill="0" applyBorder="0" applyAlignment="0" applyProtection="0"/>
  </cellStyleXfs>
  <cellXfs count="777">
    <xf numFmtId="0" fontId="0" fillId="0" borderId="0" xfId="0"/>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0" fillId="5" borderId="1" xfId="0" applyFill="1" applyBorder="1"/>
    <xf numFmtId="0" fontId="0" fillId="7" borderId="1" xfId="0" applyFill="1" applyBorder="1"/>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165" fontId="5" fillId="10" borderId="1" xfId="0" applyNumberFormat="1" applyFont="1" applyFill="1" applyBorder="1" applyAlignment="1">
      <alignment horizontal="left" vertical="center" wrapText="1"/>
    </xf>
    <xf numFmtId="0" fontId="6" fillId="10" borderId="1" xfId="0" applyFont="1" applyFill="1" applyBorder="1" applyAlignment="1">
      <alignment horizontal="left" vertical="center" wrapText="1"/>
    </xf>
    <xf numFmtId="0" fontId="0" fillId="0" borderId="1" xfId="0" applyBorder="1" applyAlignment="1">
      <alignment horizontal="left" vertical="center" wrapText="1"/>
    </xf>
    <xf numFmtId="1" fontId="0" fillId="0" borderId="1" xfId="0" applyNumberFormat="1" applyBorder="1" applyAlignment="1">
      <alignment horizontal="left" vertical="center" wrapText="1"/>
    </xf>
    <xf numFmtId="0" fontId="3" fillId="17" borderId="1" xfId="0" applyFont="1" applyFill="1" applyBorder="1" applyAlignment="1">
      <alignment horizontal="left" vertical="center" wrapText="1"/>
    </xf>
    <xf numFmtId="14" fontId="3" fillId="7" borderId="1" xfId="0" applyNumberFormat="1" applyFont="1" applyFill="1" applyBorder="1" applyAlignment="1">
      <alignment horizontal="left" vertical="center" wrapText="1"/>
    </xf>
    <xf numFmtId="0" fontId="2" fillId="18"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14" fontId="3" fillId="10" borderId="1" xfId="0" applyNumberFormat="1" applyFont="1" applyFill="1" applyBorder="1" applyAlignment="1">
      <alignment horizontal="left" vertical="center" wrapText="1"/>
    </xf>
    <xf numFmtId="0" fontId="0" fillId="0" borderId="1" xfId="0" applyBorder="1"/>
    <xf numFmtId="14" fontId="0" fillId="0" borderId="1" xfId="0" applyNumberFormat="1" applyBorder="1"/>
    <xf numFmtId="0" fontId="2" fillId="19" borderId="1" xfId="0" applyFont="1" applyFill="1" applyBorder="1" applyAlignment="1">
      <alignment horizontal="center" vertical="center" wrapText="1"/>
    </xf>
    <xf numFmtId="0" fontId="11" fillId="20" borderId="0" xfId="0" applyFont="1" applyFill="1" applyAlignment="1">
      <alignment horizontal="center"/>
    </xf>
    <xf numFmtId="0" fontId="11" fillId="3" borderId="0" xfId="0" applyFont="1" applyFill="1" applyAlignment="1">
      <alignment horizontal="center"/>
    </xf>
    <xf numFmtId="0" fontId="11" fillId="16" borderId="0" xfId="0" applyFont="1" applyFill="1" applyAlignment="1">
      <alignment horizontal="center"/>
    </xf>
    <xf numFmtId="0" fontId="12" fillId="0" borderId="0" xfId="0" applyFont="1" applyAlignment="1">
      <alignment horizontal="left"/>
    </xf>
    <xf numFmtId="0" fontId="13" fillId="0" borderId="0" xfId="0" applyFont="1" applyAlignment="1">
      <alignment horizontal="center"/>
    </xf>
    <xf numFmtId="0" fontId="14" fillId="7" borderId="1" xfId="0" applyFont="1" applyFill="1" applyBorder="1" applyAlignment="1">
      <alignment horizontal="left" vertical="center" wrapText="1"/>
    </xf>
    <xf numFmtId="0" fontId="14" fillId="12" borderId="1" xfId="0" applyFont="1" applyFill="1" applyBorder="1" applyAlignment="1">
      <alignment horizontal="left" vertical="center" wrapText="1"/>
    </xf>
    <xf numFmtId="0" fontId="14" fillId="21" borderId="1" xfId="0" applyFont="1" applyFill="1" applyBorder="1" applyAlignment="1">
      <alignment horizontal="left" vertical="center" wrapText="1"/>
    </xf>
    <xf numFmtId="0" fontId="3" fillId="21" borderId="1" xfId="0" applyFont="1" applyFill="1" applyBorder="1" applyAlignment="1">
      <alignment horizontal="left" vertical="center" wrapText="1"/>
    </xf>
    <xf numFmtId="0" fontId="14" fillId="17"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14" fillId="12" borderId="1" xfId="0" applyFont="1" applyFill="1" applyBorder="1" applyAlignment="1">
      <alignment horizontal="left" vertical="top"/>
    </xf>
    <xf numFmtId="0" fontId="15" fillId="22" borderId="1" xfId="0" applyFont="1" applyFill="1" applyBorder="1" applyAlignment="1">
      <alignment horizontal="left" vertical="top" wrapText="1"/>
    </xf>
    <xf numFmtId="0" fontId="0" fillId="25" borderId="0" xfId="0" applyFill="1"/>
    <xf numFmtId="0" fontId="0" fillId="26" borderId="0" xfId="0" applyFill="1"/>
    <xf numFmtId="0" fontId="16" fillId="26" borderId="0" xfId="0" applyFont="1" applyFill="1"/>
    <xf numFmtId="0" fontId="10" fillId="23" borderId="0" xfId="0" applyFont="1" applyFill="1"/>
    <xf numFmtId="166" fontId="0" fillId="0" borderId="0" xfId="0" applyNumberFormat="1"/>
    <xf numFmtId="166" fontId="10" fillId="23" borderId="0" xfId="0" applyNumberFormat="1" applyFont="1" applyFill="1"/>
    <xf numFmtId="0" fontId="17" fillId="10" borderId="1" xfId="0" applyFont="1" applyFill="1" applyBorder="1" applyAlignment="1">
      <alignment horizontal="center" vertical="center" wrapText="1"/>
    </xf>
    <xf numFmtId="0" fontId="2" fillId="11" borderId="2" xfId="0" applyFont="1" applyFill="1" applyBorder="1" applyAlignment="1">
      <alignment horizontal="center" vertical="center" wrapText="1"/>
    </xf>
    <xf numFmtId="1" fontId="3" fillId="7" borderId="2" xfId="0" applyNumberFormat="1" applyFont="1" applyFill="1" applyBorder="1" applyAlignment="1">
      <alignment horizontal="left" vertical="center" wrapText="1"/>
    </xf>
    <xf numFmtId="1" fontId="3" fillId="13" borderId="2" xfId="0" applyNumberFormat="1" applyFont="1" applyFill="1" applyBorder="1" applyAlignment="1">
      <alignment horizontal="left" vertical="center" wrapText="1"/>
    </xf>
    <xf numFmtId="0" fontId="10" fillId="30" borderId="0" xfId="0" applyFont="1" applyFill="1"/>
    <xf numFmtId="0" fontId="9" fillId="31" borderId="0" xfId="0" applyFont="1" applyFill="1"/>
    <xf numFmtId="0" fontId="0" fillId="28" borderId="0" xfId="0" applyFill="1"/>
    <xf numFmtId="0" fontId="9" fillId="31" borderId="5" xfId="0" applyFont="1" applyFill="1" applyBorder="1"/>
    <xf numFmtId="0" fontId="19" fillId="0" borderId="0" xfId="1"/>
    <xf numFmtId="0" fontId="16" fillId="25" borderId="0" xfId="0" applyFont="1" applyFill="1"/>
    <xf numFmtId="0" fontId="21" fillId="24" borderId="0" xfId="0" applyFont="1" applyFill="1"/>
    <xf numFmtId="0" fontId="22" fillId="24" borderId="0" xfId="0" applyFont="1" applyFill="1"/>
    <xf numFmtId="0" fontId="20" fillId="0" borderId="0" xfId="2"/>
    <xf numFmtId="0" fontId="20" fillId="0" borderId="0" xfId="2" applyAlignment="1">
      <alignment horizontal="left"/>
    </xf>
    <xf numFmtId="0" fontId="23" fillId="32" borderId="25" xfId="0" applyFont="1" applyFill="1" applyBorder="1" applyAlignment="1">
      <alignment readingOrder="1"/>
    </xf>
    <xf numFmtId="0" fontId="23" fillId="0" borderId="25" xfId="0" applyFont="1" applyBorder="1" applyAlignment="1">
      <alignment readingOrder="1"/>
    </xf>
    <xf numFmtId="0" fontId="26" fillId="33" borderId="25" xfId="0" applyFont="1" applyFill="1" applyBorder="1" applyAlignment="1">
      <alignment readingOrder="1"/>
    </xf>
    <xf numFmtId="0" fontId="24" fillId="28" borderId="25" xfId="0" applyFont="1" applyFill="1" applyBorder="1" applyAlignment="1">
      <alignment readingOrder="1"/>
    </xf>
    <xf numFmtId="0" fontId="24" fillId="28" borderId="28" xfId="0" applyFont="1" applyFill="1" applyBorder="1" applyAlignment="1">
      <alignment readingOrder="1"/>
    </xf>
    <xf numFmtId="0" fontId="20" fillId="28" borderId="6" xfId="2" applyFill="1" applyBorder="1" applyAlignment="1">
      <alignment readingOrder="1"/>
    </xf>
    <xf numFmtId="0" fontId="20" fillId="28" borderId="10" xfId="2" applyFill="1" applyBorder="1" applyAlignment="1">
      <alignment readingOrder="1"/>
    </xf>
    <xf numFmtId="0" fontId="20" fillId="0" borderId="23" xfId="2" applyBorder="1" applyAlignment="1">
      <alignment readingOrder="1"/>
    </xf>
    <xf numFmtId="0" fontId="20" fillId="32" borderId="23" xfId="2" applyFill="1" applyBorder="1" applyAlignment="1">
      <alignment readingOrder="1"/>
    </xf>
    <xf numFmtId="0" fontId="20" fillId="0" borderId="18" xfId="2" applyBorder="1" applyAlignment="1">
      <alignment readingOrder="1"/>
    </xf>
    <xf numFmtId="0" fontId="20" fillId="32" borderId="29" xfId="2" applyFill="1" applyBorder="1" applyAlignment="1">
      <alignment readingOrder="1"/>
    </xf>
    <xf numFmtId="0" fontId="20" fillId="0" borderId="10" xfId="2" applyBorder="1" applyAlignment="1">
      <alignment readingOrder="1"/>
    </xf>
    <xf numFmtId="0" fontId="20" fillId="5" borderId="1" xfId="2" applyFill="1" applyBorder="1"/>
    <xf numFmtId="49" fontId="0" fillId="0" borderId="0" xfId="0" applyNumberFormat="1"/>
    <xf numFmtId="0" fontId="27" fillId="0" borderId="0" xfId="0" applyFont="1"/>
    <xf numFmtId="0" fontId="0" fillId="7" borderId="31" xfId="0" applyFill="1" applyBorder="1"/>
    <xf numFmtId="0" fontId="20" fillId="7" borderId="31" xfId="2" applyFill="1" applyBorder="1"/>
    <xf numFmtId="0" fontId="0" fillId="5" borderId="32" xfId="0" applyFill="1" applyBorder="1"/>
    <xf numFmtId="0" fontId="20" fillId="0" borderId="29" xfId="2" applyFill="1" applyBorder="1" applyAlignment="1">
      <alignment readingOrder="1"/>
    </xf>
    <xf numFmtId="0" fontId="20" fillId="0" borderId="10" xfId="2" applyFill="1" applyBorder="1" applyAlignment="1">
      <alignment readingOrder="1"/>
    </xf>
    <xf numFmtId="0" fontId="20" fillId="0" borderId="17" xfId="2" applyFill="1" applyBorder="1" applyAlignment="1">
      <alignment readingOrder="1"/>
    </xf>
    <xf numFmtId="0" fontId="0" fillId="35" borderId="0" xfId="0" applyFill="1"/>
    <xf numFmtId="0" fontId="20" fillId="35" borderId="10" xfId="2" applyFill="1" applyBorder="1" applyAlignment="1">
      <alignment readingOrder="1"/>
    </xf>
    <xf numFmtId="0" fontId="20" fillId="35" borderId="17" xfId="2" applyFill="1" applyBorder="1" applyAlignment="1">
      <alignment readingOrder="1"/>
    </xf>
    <xf numFmtId="0" fontId="20" fillId="35" borderId="29" xfId="2" applyFill="1" applyBorder="1" applyAlignment="1">
      <alignment readingOrder="1"/>
    </xf>
    <xf numFmtId="0" fontId="25" fillId="35" borderId="25" xfId="0" applyFont="1" applyFill="1" applyBorder="1" applyAlignment="1">
      <alignment readingOrder="1"/>
    </xf>
    <xf numFmtId="0" fontId="18" fillId="0" borderId="1" xfId="0" applyFont="1" applyBorder="1"/>
    <xf numFmtId="0" fontId="18" fillId="35" borderId="1" xfId="0" applyFont="1" applyFill="1" applyBorder="1"/>
    <xf numFmtId="0" fontId="20" fillId="0" borderId="1" xfId="2" applyFill="1" applyBorder="1"/>
    <xf numFmtId="0" fontId="20" fillId="35" borderId="1" xfId="2" applyFill="1" applyBorder="1"/>
    <xf numFmtId="0" fontId="20" fillId="0" borderId="1" xfId="2" applyBorder="1"/>
    <xf numFmtId="0" fontId="18" fillId="36" borderId="1" xfId="0" applyFont="1" applyFill="1" applyBorder="1"/>
    <xf numFmtId="0" fontId="0" fillId="36" borderId="0" xfId="0" applyFill="1"/>
    <xf numFmtId="0" fontId="2" fillId="3" borderId="1" xfId="0" applyFont="1" applyFill="1" applyBorder="1" applyAlignment="1">
      <alignment vertical="center" wrapText="1"/>
    </xf>
    <xf numFmtId="167" fontId="0" fillId="6" borderId="1" xfId="0" applyNumberFormat="1" applyFill="1" applyBorder="1" applyAlignment="1">
      <alignment horizontal="left" vertical="center" wrapText="1"/>
    </xf>
    <xf numFmtId="168" fontId="0" fillId="0" borderId="0" xfId="0" applyNumberFormat="1"/>
    <xf numFmtId="169" fontId="0" fillId="0" borderId="0" xfId="0" applyNumberFormat="1"/>
    <xf numFmtId="0" fontId="32" fillId="0" borderId="0" xfId="0" applyFont="1"/>
    <xf numFmtId="0" fontId="20" fillId="5" borderId="32" xfId="2" applyFill="1" applyBorder="1"/>
    <xf numFmtId="0" fontId="33" fillId="37" borderId="1" xfId="0" applyFont="1" applyFill="1" applyBorder="1" applyAlignment="1">
      <alignment horizontal="left" vertical="center" wrapText="1"/>
    </xf>
    <xf numFmtId="0" fontId="9" fillId="37" borderId="1" xfId="0" applyFont="1" applyFill="1" applyBorder="1" applyAlignment="1">
      <alignment horizontal="left" vertical="center" wrapText="1"/>
    </xf>
    <xf numFmtId="1" fontId="9" fillId="37" borderId="1" xfId="0" applyNumberFormat="1" applyFont="1" applyFill="1" applyBorder="1" applyAlignment="1">
      <alignment horizontal="left" vertical="center" wrapText="1"/>
    </xf>
    <xf numFmtId="0" fontId="20" fillId="7" borderId="1" xfId="2" applyFill="1" applyBorder="1"/>
    <xf numFmtId="0" fontId="18" fillId="35" borderId="24" xfId="0" applyFont="1" applyFill="1" applyBorder="1" applyAlignment="1">
      <alignment readingOrder="1"/>
    </xf>
    <xf numFmtId="0" fontId="18" fillId="0" borderId="25" xfId="0" applyFont="1" applyBorder="1" applyAlignment="1">
      <alignment readingOrder="1"/>
    </xf>
    <xf numFmtId="0" fontId="18" fillId="32" borderId="25" xfId="0" applyFont="1" applyFill="1" applyBorder="1" applyAlignment="1">
      <alignment readingOrder="1"/>
    </xf>
    <xf numFmtId="0" fontId="18" fillId="0" borderId="26" xfId="0" applyFont="1" applyBorder="1" applyAlignment="1">
      <alignment readingOrder="1"/>
    </xf>
    <xf numFmtId="0" fontId="18" fillId="28" borderId="25" xfId="0" applyFont="1" applyFill="1" applyBorder="1" applyAlignment="1">
      <alignment readingOrder="1"/>
    </xf>
    <xf numFmtId="0" fontId="18" fillId="32" borderId="27" xfId="0" applyFont="1" applyFill="1" applyBorder="1" applyAlignment="1">
      <alignment readingOrder="1"/>
    </xf>
    <xf numFmtId="0" fontId="18" fillId="0" borderId="27" xfId="0" applyFont="1" applyBorder="1" applyAlignment="1">
      <alignment readingOrder="1"/>
    </xf>
    <xf numFmtId="0" fontId="18" fillId="35" borderId="27" xfId="0" applyFont="1" applyFill="1" applyBorder="1" applyAlignment="1">
      <alignment readingOrder="1"/>
    </xf>
    <xf numFmtId="0" fontId="18" fillId="35" borderId="28" xfId="0" applyFont="1" applyFill="1" applyBorder="1" applyAlignment="1">
      <alignment readingOrder="1"/>
    </xf>
    <xf numFmtId="0" fontId="18" fillId="0" borderId="28" xfId="0" applyFont="1" applyBorder="1" applyAlignment="1">
      <alignment readingOrder="1"/>
    </xf>
    <xf numFmtId="0" fontId="18" fillId="0" borderId="25" xfId="0" applyFont="1" applyBorder="1" applyAlignment="1">
      <alignment wrapText="1" readingOrder="1"/>
    </xf>
    <xf numFmtId="0" fontId="0" fillId="35" borderId="25" xfId="0" applyFill="1" applyBorder="1" applyAlignment="1">
      <alignment readingOrder="1"/>
    </xf>
    <xf numFmtId="170" fontId="0" fillId="0" borderId="0" xfId="0" applyNumberFormat="1"/>
    <xf numFmtId="1" fontId="0" fillId="0" borderId="0" xfId="0" applyNumberFormat="1"/>
    <xf numFmtId="0" fontId="35" fillId="34" borderId="0" xfId="0" applyFont="1" applyFill="1"/>
    <xf numFmtId="0" fontId="0" fillId="34" borderId="0" xfId="0" applyFill="1"/>
    <xf numFmtId="171" fontId="0" fillId="0" borderId="0" xfId="0" applyNumberFormat="1"/>
    <xf numFmtId="0" fontId="36" fillId="5" borderId="1" xfId="0" applyFont="1" applyFill="1" applyBorder="1"/>
    <xf numFmtId="16" fontId="0" fillId="0" borderId="0" xfId="0" applyNumberFormat="1"/>
    <xf numFmtId="0" fontId="10" fillId="34" borderId="0" xfId="0" applyFont="1" applyFill="1" applyAlignment="1">
      <alignment horizontal="center"/>
    </xf>
    <xf numFmtId="0" fontId="36" fillId="7" borderId="31" xfId="0" applyFont="1" applyFill="1" applyBorder="1"/>
    <xf numFmtId="172" fontId="37" fillId="34" borderId="0" xfId="0" applyNumberFormat="1" applyFont="1" applyFill="1"/>
    <xf numFmtId="0" fontId="37" fillId="34" borderId="0" xfId="0" applyFont="1" applyFill="1"/>
    <xf numFmtId="170" fontId="37" fillId="34" borderId="0" xfId="0" applyNumberFormat="1" applyFont="1" applyFill="1"/>
    <xf numFmtId="0" fontId="18" fillId="32" borderId="24" xfId="0" applyFont="1" applyFill="1" applyBorder="1" applyAlignment="1">
      <alignment readingOrder="1"/>
    </xf>
    <xf numFmtId="0" fontId="18" fillId="32" borderId="20" xfId="0" applyFont="1" applyFill="1" applyBorder="1" applyAlignment="1">
      <alignment readingOrder="1"/>
    </xf>
    <xf numFmtId="0" fontId="18" fillId="0" borderId="7" xfId="0" applyFont="1" applyBorder="1" applyAlignment="1">
      <alignment readingOrder="1"/>
    </xf>
    <xf numFmtId="0" fontId="18" fillId="0" borderId="23" xfId="0" applyFont="1" applyBorder="1" applyAlignment="1">
      <alignment readingOrder="1"/>
    </xf>
    <xf numFmtId="0" fontId="18" fillId="32" borderId="7" xfId="0" applyFont="1" applyFill="1" applyBorder="1" applyAlignment="1">
      <alignment readingOrder="1"/>
    </xf>
    <xf numFmtId="0" fontId="18" fillId="32" borderId="23" xfId="0" applyFont="1" applyFill="1" applyBorder="1" applyAlignment="1">
      <alignment readingOrder="1"/>
    </xf>
    <xf numFmtId="0" fontId="18" fillId="0" borderId="17" xfId="0" applyFont="1" applyBorder="1" applyAlignment="1">
      <alignment readingOrder="1"/>
    </xf>
    <xf numFmtId="0" fontId="18" fillId="32" borderId="25" xfId="0" applyFont="1" applyFill="1" applyBorder="1" applyAlignment="1">
      <alignment wrapText="1" readingOrder="1"/>
    </xf>
    <xf numFmtId="0" fontId="18" fillId="0" borderId="11" xfId="0" applyFont="1" applyBorder="1" applyAlignment="1">
      <alignment readingOrder="1"/>
    </xf>
    <xf numFmtId="0" fontId="18" fillId="28" borderId="7" xfId="0" applyFont="1" applyFill="1" applyBorder="1" applyAlignment="1">
      <alignment readingOrder="1"/>
    </xf>
    <xf numFmtId="0" fontId="18" fillId="28" borderId="23" xfId="0" applyFont="1" applyFill="1" applyBorder="1" applyAlignment="1">
      <alignment readingOrder="1"/>
    </xf>
    <xf numFmtId="0" fontId="18" fillId="32" borderId="13" xfId="0" applyFont="1" applyFill="1" applyBorder="1" applyAlignment="1">
      <alignment readingOrder="1"/>
    </xf>
    <xf numFmtId="0" fontId="18" fillId="0" borderId="15" xfId="0" applyFont="1" applyBorder="1" applyAlignment="1">
      <alignment readingOrder="1"/>
    </xf>
    <xf numFmtId="0" fontId="18" fillId="0" borderId="29" xfId="0" applyFont="1" applyBorder="1" applyAlignment="1">
      <alignment readingOrder="1"/>
    </xf>
    <xf numFmtId="0" fontId="18" fillId="35" borderId="15" xfId="0" applyFont="1" applyFill="1" applyBorder="1" applyAlignment="1">
      <alignment readingOrder="1"/>
    </xf>
    <xf numFmtId="0" fontId="18" fillId="35" borderId="29" xfId="0" applyFont="1" applyFill="1" applyBorder="1" applyAlignment="1">
      <alignment readingOrder="1"/>
    </xf>
    <xf numFmtId="0" fontId="18" fillId="35" borderId="17" xfId="0" applyFont="1" applyFill="1" applyBorder="1" applyAlignment="1">
      <alignment readingOrder="1"/>
    </xf>
    <xf numFmtId="0" fontId="18" fillId="35" borderId="10" xfId="0" applyFont="1" applyFill="1" applyBorder="1" applyAlignment="1">
      <alignment readingOrder="1"/>
    </xf>
    <xf numFmtId="0" fontId="18" fillId="0" borderId="10" xfId="0" applyFont="1" applyBorder="1" applyAlignment="1">
      <alignment readingOrder="1"/>
    </xf>
    <xf numFmtId="0" fontId="18" fillId="0" borderId="30" xfId="0" applyFont="1" applyBorder="1" applyAlignment="1">
      <alignment readingOrder="1"/>
    </xf>
    <xf numFmtId="0" fontId="18" fillId="32" borderId="30" xfId="0" applyFont="1" applyFill="1" applyBorder="1" applyAlignment="1">
      <alignment readingOrder="1"/>
    </xf>
    <xf numFmtId="0" fontId="18" fillId="35" borderId="25" xfId="0" applyFont="1" applyFill="1" applyBorder="1" applyAlignment="1">
      <alignment readingOrder="1"/>
    </xf>
    <xf numFmtId="0" fontId="18" fillId="35" borderId="7" xfId="0" applyFont="1" applyFill="1" applyBorder="1" applyAlignment="1">
      <alignment readingOrder="1"/>
    </xf>
    <xf numFmtId="0" fontId="18" fillId="28" borderId="28" xfId="0" applyFont="1" applyFill="1" applyBorder="1" applyAlignment="1">
      <alignment readingOrder="1"/>
    </xf>
    <xf numFmtId="0" fontId="18" fillId="0" borderId="0" xfId="0" applyFont="1"/>
    <xf numFmtId="0" fontId="21" fillId="26" borderId="0" xfId="0" applyFont="1" applyFill="1"/>
    <xf numFmtId="0" fontId="22" fillId="26" borderId="0" xfId="0" applyFont="1" applyFill="1"/>
    <xf numFmtId="0" fontId="21" fillId="25" borderId="0" xfId="0" applyFont="1" applyFill="1"/>
    <xf numFmtId="0" fontId="22" fillId="25" borderId="0" xfId="0" applyFont="1" applyFill="1"/>
    <xf numFmtId="173" fontId="2" fillId="8" borderId="1" xfId="0" applyNumberFormat="1" applyFont="1" applyFill="1" applyBorder="1" applyAlignment="1">
      <alignment horizontal="center" vertical="center" wrapText="1"/>
    </xf>
    <xf numFmtId="173" fontId="0" fillId="0" borderId="1" xfId="0" applyNumberFormat="1" applyBorder="1" applyAlignment="1">
      <alignment horizontal="left" vertical="center" wrapText="1"/>
    </xf>
    <xf numFmtId="173" fontId="9" fillId="37" borderId="1" xfId="0" applyNumberFormat="1" applyFont="1" applyFill="1" applyBorder="1" applyAlignment="1">
      <alignment horizontal="left" vertical="center" wrapText="1"/>
    </xf>
    <xf numFmtId="173" fontId="0" fillId="0" borderId="0" xfId="0" applyNumberFormat="1"/>
    <xf numFmtId="0" fontId="38" fillId="0" borderId="0" xfId="0" applyFont="1"/>
    <xf numFmtId="0" fontId="10" fillId="40" borderId="36" xfId="0" applyFont="1" applyFill="1" applyBorder="1" applyAlignment="1">
      <alignment horizontal="center" vertical="center" wrapText="1"/>
    </xf>
    <xf numFmtId="174" fontId="0" fillId="0" borderId="36" xfId="0" applyNumberFormat="1" applyBorder="1" applyAlignment="1">
      <alignment horizontal="left" vertical="center"/>
    </xf>
    <xf numFmtId="0" fontId="0" fillId="0" borderId="36" xfId="0" applyBorder="1" applyAlignment="1">
      <alignment vertical="center" wrapText="1"/>
    </xf>
    <xf numFmtId="0" fontId="0" fillId="0" borderId="36" xfId="0" applyBorder="1" applyAlignment="1">
      <alignment vertical="center"/>
    </xf>
    <xf numFmtId="0" fontId="0" fillId="0" borderId="36" xfId="0" applyBorder="1" applyAlignment="1">
      <alignment horizontal="center" vertical="center"/>
    </xf>
    <xf numFmtId="0" fontId="40" fillId="0" borderId="0" xfId="0" applyFont="1"/>
    <xf numFmtId="175" fontId="41" fillId="39" borderId="0" xfId="0" applyNumberFormat="1" applyFont="1" applyFill="1" applyAlignment="1">
      <alignment horizontal="center"/>
    </xf>
    <xf numFmtId="0" fontId="42" fillId="0" borderId="0" xfId="0" applyFont="1"/>
    <xf numFmtId="0" fontId="2" fillId="42" borderId="0" xfId="0" applyFont="1" applyFill="1" applyAlignment="1">
      <alignment vertical="center" wrapText="1"/>
    </xf>
    <xf numFmtId="0" fontId="4" fillId="0" borderId="0" xfId="0" applyFont="1"/>
    <xf numFmtId="0" fontId="0" fillId="0" borderId="0" xfId="0" applyAlignment="1">
      <alignment horizontal="left"/>
    </xf>
    <xf numFmtId="0" fontId="18" fillId="0" borderId="37" xfId="0" applyFont="1" applyBorder="1" applyAlignment="1">
      <alignment readingOrder="1"/>
    </xf>
    <xf numFmtId="0" fontId="18" fillId="0" borderId="38" xfId="0" applyFont="1" applyBorder="1" applyAlignment="1">
      <alignment readingOrder="1"/>
    </xf>
    <xf numFmtId="0" fontId="20" fillId="0" borderId="39" xfId="2" applyBorder="1" applyAlignment="1">
      <alignment readingOrder="1"/>
    </xf>
    <xf numFmtId="0" fontId="43" fillId="0" borderId="0" xfId="0" applyFont="1"/>
    <xf numFmtId="0" fontId="44" fillId="0" borderId="0" xfId="0" applyFont="1"/>
    <xf numFmtId="0" fontId="34" fillId="5" borderId="1" xfId="0" applyFont="1" applyFill="1" applyBorder="1"/>
    <xf numFmtId="0" fontId="45" fillId="34" borderId="0" xfId="0" applyFont="1" applyFill="1" applyAlignment="1">
      <alignment horizontal="center"/>
    </xf>
    <xf numFmtId="0" fontId="46" fillId="0" borderId="0" xfId="0" applyFont="1"/>
    <xf numFmtId="0" fontId="47" fillId="0" borderId="0" xfId="0" applyFont="1"/>
    <xf numFmtId="0" fontId="10" fillId="34" borderId="0" xfId="0" applyFont="1" applyFill="1"/>
    <xf numFmtId="168" fontId="48" fillId="0" borderId="0" xfId="0" applyNumberFormat="1" applyFont="1"/>
    <xf numFmtId="175" fontId="48" fillId="0" borderId="0" xfId="0" applyNumberFormat="1" applyFont="1"/>
    <xf numFmtId="168" fontId="36" fillId="0" borderId="0" xfId="0" applyNumberFormat="1" applyFont="1"/>
    <xf numFmtId="176" fontId="48" fillId="0" borderId="0" xfId="0" applyNumberFormat="1" applyFont="1"/>
    <xf numFmtId="0" fontId="10" fillId="34" borderId="41" xfId="0" applyFont="1" applyFill="1" applyBorder="1" applyAlignment="1">
      <alignment horizontal="center" wrapText="1"/>
    </xf>
    <xf numFmtId="0" fontId="49" fillId="0" borderId="42" xfId="0" applyFont="1" applyBorder="1"/>
    <xf numFmtId="167" fontId="0" fillId="0" borderId="42" xfId="0" applyNumberFormat="1" applyBorder="1"/>
    <xf numFmtId="175" fontId="0" fillId="0" borderId="42" xfId="0" applyNumberFormat="1" applyBorder="1"/>
    <xf numFmtId="3" fontId="0" fillId="0" borderId="42" xfId="0" applyNumberFormat="1" applyBorder="1"/>
    <xf numFmtId="0" fontId="0" fillId="0" borderId="42" xfId="0" applyBorder="1"/>
    <xf numFmtId="0" fontId="49" fillId="0" borderId="43" xfId="0" applyFont="1" applyBorder="1"/>
    <xf numFmtId="167" fontId="0" fillId="0" borderId="43" xfId="0" applyNumberFormat="1" applyBorder="1"/>
    <xf numFmtId="175" fontId="0" fillId="0" borderId="43" xfId="0" applyNumberFormat="1" applyBorder="1"/>
    <xf numFmtId="3" fontId="0" fillId="0" borderId="43" xfId="0" applyNumberFormat="1" applyBorder="1"/>
    <xf numFmtId="0" fontId="0" fillId="0" borderId="43" xfId="0" applyBorder="1"/>
    <xf numFmtId="0" fontId="50" fillId="0" borderId="0" xfId="0" applyFont="1"/>
    <xf numFmtId="0" fontId="49" fillId="0" borderId="0" xfId="0" applyFont="1"/>
    <xf numFmtId="0" fontId="51" fillId="0" borderId="0" xfId="0" applyFont="1"/>
    <xf numFmtId="177" fontId="0" fillId="0" borderId="0" xfId="0" applyNumberFormat="1"/>
    <xf numFmtId="172" fontId="52" fillId="0" borderId="0" xfId="0" applyNumberFormat="1" applyFont="1"/>
    <xf numFmtId="0" fontId="52" fillId="0" borderId="0" xfId="0" applyFont="1"/>
    <xf numFmtId="170" fontId="52" fillId="0" borderId="0" xfId="0" applyNumberFormat="1" applyFont="1"/>
    <xf numFmtId="0" fontId="53" fillId="0" borderId="0" xfId="0" applyFont="1"/>
    <xf numFmtId="0" fontId="36" fillId="0" borderId="0" xfId="0" applyFont="1"/>
    <xf numFmtId="14" fontId="4" fillId="0" borderId="0" xfId="0" applyNumberFormat="1" applyFont="1"/>
    <xf numFmtId="0" fontId="2" fillId="42" borderId="0" xfId="0" applyFont="1" applyFill="1" applyAlignment="1">
      <alignment vertical="center"/>
    </xf>
    <xf numFmtId="0" fontId="54" fillId="43" borderId="0" xfId="0" applyFont="1" applyFill="1" applyAlignment="1">
      <alignment horizontal="center"/>
    </xf>
    <xf numFmtId="178" fontId="0" fillId="0" borderId="0" xfId="0" applyNumberFormat="1"/>
    <xf numFmtId="175" fontId="0" fillId="0" borderId="0" xfId="0" applyNumberFormat="1"/>
    <xf numFmtId="0" fontId="55" fillId="0" borderId="0" xfId="0" applyFont="1"/>
    <xf numFmtId="0" fontId="4" fillId="44" borderId="44" xfId="0" applyFont="1" applyFill="1" applyBorder="1"/>
    <xf numFmtId="0" fontId="4" fillId="44" borderId="45" xfId="0" applyFont="1" applyFill="1" applyBorder="1"/>
    <xf numFmtId="14" fontId="4" fillId="44" borderId="45" xfId="0" applyNumberFormat="1" applyFont="1" applyFill="1" applyBorder="1"/>
    <xf numFmtId="0" fontId="4" fillId="44" borderId="46" xfId="0" applyFont="1" applyFill="1" applyBorder="1"/>
    <xf numFmtId="0" fontId="4" fillId="0" borderId="44" xfId="0" applyFont="1" applyBorder="1"/>
    <xf numFmtId="0" fontId="4" fillId="0" borderId="45" xfId="0" applyFont="1" applyBorder="1"/>
    <xf numFmtId="14" fontId="4" fillId="0" borderId="45" xfId="0" applyNumberFormat="1" applyFont="1" applyBorder="1"/>
    <xf numFmtId="0" fontId="4" fillId="0" borderId="46" xfId="0" applyFont="1" applyBorder="1"/>
    <xf numFmtId="0" fontId="4" fillId="44" borderId="45" xfId="0" applyFont="1" applyFill="1" applyBorder="1" applyAlignment="1">
      <alignment wrapText="1"/>
    </xf>
    <xf numFmtId="14" fontId="0" fillId="0" borderId="0" xfId="0" applyNumberFormat="1"/>
    <xf numFmtId="0" fontId="0" fillId="0" borderId="0" xfId="0" applyAlignment="1">
      <alignment wrapText="1"/>
    </xf>
    <xf numFmtId="0" fontId="57" fillId="5" borderId="1" xfId="0" applyFont="1" applyFill="1" applyBorder="1"/>
    <xf numFmtId="169" fontId="57" fillId="0" borderId="0" xfId="0" applyNumberFormat="1" applyFont="1"/>
    <xf numFmtId="168" fontId="57" fillId="0" borderId="0" xfId="0" applyNumberFormat="1" applyFont="1"/>
    <xf numFmtId="173" fontId="0" fillId="0" borderId="0" xfId="0" applyNumberFormat="1" applyAlignment="1">
      <alignment wrapText="1"/>
    </xf>
    <xf numFmtId="0" fontId="59" fillId="5" borderId="1" xfId="0" applyFont="1" applyFill="1" applyBorder="1"/>
    <xf numFmtId="0" fontId="63" fillId="0" borderId="0" xfId="2" applyFont="1" applyFill="1"/>
    <xf numFmtId="167" fontId="9" fillId="37" borderId="1" xfId="0" applyNumberFormat="1" applyFont="1" applyFill="1" applyBorder="1" applyAlignment="1">
      <alignment horizontal="left" vertical="center" wrapText="1"/>
    </xf>
    <xf numFmtId="0" fontId="64" fillId="0" borderId="0" xfId="0" applyFont="1"/>
    <xf numFmtId="0" fontId="67" fillId="0" borderId="0" xfId="0" applyFont="1"/>
    <xf numFmtId="14" fontId="36" fillId="0" borderId="0" xfId="0" applyNumberFormat="1" applyFont="1"/>
    <xf numFmtId="0" fontId="0" fillId="0" borderId="0" xfId="0" applyAlignment="1">
      <alignment horizontal="center"/>
    </xf>
    <xf numFmtId="0" fontId="18" fillId="32" borderId="25" xfId="0" applyFont="1" applyFill="1" applyBorder="1" applyAlignment="1">
      <alignment horizontal="left" readingOrder="1"/>
    </xf>
    <xf numFmtId="0" fontId="18" fillId="32" borderId="7" xfId="0" applyFont="1" applyFill="1" applyBorder="1" applyAlignment="1">
      <alignment horizontal="left" readingOrder="1"/>
    </xf>
    <xf numFmtId="0" fontId="20" fillId="32" borderId="23" xfId="2" applyFill="1" applyBorder="1" applyAlignment="1">
      <alignment horizontal="left" readingOrder="1"/>
    </xf>
    <xf numFmtId="172" fontId="70" fillId="38" borderId="0" xfId="0" applyNumberFormat="1" applyFont="1" applyFill="1"/>
    <xf numFmtId="0" fontId="70" fillId="38" borderId="0" xfId="0" applyFont="1" applyFill="1"/>
    <xf numFmtId="170" fontId="70" fillId="38" borderId="0" xfId="0" applyNumberFormat="1" applyFont="1" applyFill="1"/>
    <xf numFmtId="0" fontId="68" fillId="47" borderId="0" xfId="0" applyFont="1" applyFill="1"/>
    <xf numFmtId="0" fontId="69" fillId="37" borderId="0" xfId="0" applyFont="1" applyFill="1"/>
    <xf numFmtId="0" fontId="45" fillId="34" borderId="0" xfId="0" applyFont="1" applyFill="1" applyAlignment="1">
      <alignment horizontal="center" wrapText="1"/>
    </xf>
    <xf numFmtId="179" fontId="48" fillId="0" borderId="0" xfId="0" applyNumberFormat="1" applyFont="1"/>
    <xf numFmtId="0" fontId="71" fillId="0" borderId="0" xfId="0" applyFont="1"/>
    <xf numFmtId="0" fontId="10" fillId="34" borderId="0" xfId="0" applyFont="1" applyFill="1" applyAlignment="1">
      <alignment horizontal="center" wrapText="1"/>
    </xf>
    <xf numFmtId="0" fontId="72" fillId="38" borderId="0" xfId="0" applyFont="1" applyFill="1"/>
    <xf numFmtId="0" fontId="73" fillId="0" borderId="0" xfId="0" applyFont="1"/>
    <xf numFmtId="49" fontId="36" fillId="0" borderId="0" xfId="0" applyNumberFormat="1" applyFont="1"/>
    <xf numFmtId="0" fontId="74" fillId="0" borderId="0" xfId="0" applyFont="1"/>
    <xf numFmtId="0" fontId="20" fillId="38" borderId="0" xfId="2" applyFill="1"/>
    <xf numFmtId="180" fontId="75" fillId="39" borderId="0" xfId="0" applyNumberFormat="1" applyFont="1" applyFill="1" applyAlignment="1">
      <alignment horizontal="center"/>
    </xf>
    <xf numFmtId="0" fontId="76" fillId="0" borderId="0" xfId="0" applyFont="1"/>
    <xf numFmtId="0" fontId="0" fillId="39" borderId="0" xfId="0" applyFill="1"/>
    <xf numFmtId="0" fontId="20" fillId="39" borderId="0" xfId="2" applyFill="1"/>
    <xf numFmtId="170" fontId="77" fillId="0" borderId="0" xfId="0" applyNumberFormat="1" applyFont="1"/>
    <xf numFmtId="0" fontId="77" fillId="0" borderId="0" xfId="0" applyFont="1"/>
    <xf numFmtId="172" fontId="77" fillId="0" borderId="0" xfId="0" applyNumberFormat="1" applyFont="1"/>
    <xf numFmtId="0" fontId="65" fillId="50" borderId="0" xfId="0" applyFont="1" applyFill="1"/>
    <xf numFmtId="0" fontId="79" fillId="28" borderId="48" xfId="0" applyFont="1" applyFill="1" applyBorder="1" applyAlignment="1">
      <alignment vertical="center" wrapText="1"/>
    </xf>
    <xf numFmtId="0" fontId="78" fillId="28" borderId="49" xfId="0" applyFont="1" applyFill="1" applyBorder="1" applyAlignment="1">
      <alignment vertical="center" wrapText="1"/>
    </xf>
    <xf numFmtId="0" fontId="79" fillId="28" borderId="49" xfId="0" applyFont="1" applyFill="1" applyBorder="1" applyAlignment="1">
      <alignment vertical="center" wrapText="1"/>
    </xf>
    <xf numFmtId="0" fontId="80" fillId="52" borderId="50" xfId="0" applyFont="1" applyFill="1" applyBorder="1" applyAlignment="1">
      <alignment vertical="center" wrapText="1"/>
    </xf>
    <xf numFmtId="0" fontId="80" fillId="28" borderId="49" xfId="0" applyFont="1" applyFill="1" applyBorder="1" applyAlignment="1">
      <alignment vertical="center" wrapText="1"/>
    </xf>
    <xf numFmtId="0" fontId="79" fillId="52" borderId="51" xfId="0" applyFont="1" applyFill="1" applyBorder="1" applyAlignment="1">
      <alignment vertical="center" wrapText="1"/>
    </xf>
    <xf numFmtId="0" fontId="79" fillId="52" borderId="50" xfId="0" applyFont="1" applyFill="1" applyBorder="1" applyAlignment="1">
      <alignment vertical="center" wrapText="1"/>
    </xf>
    <xf numFmtId="0" fontId="78" fillId="52" borderId="50" xfId="0" applyFont="1" applyFill="1" applyBorder="1" applyAlignment="1">
      <alignment vertical="center" wrapText="1"/>
    </xf>
    <xf numFmtId="0" fontId="79" fillId="28" borderId="52" xfId="0" applyFont="1" applyFill="1" applyBorder="1" applyAlignment="1">
      <alignment vertical="center" wrapText="1"/>
    </xf>
    <xf numFmtId="0" fontId="78" fillId="28" borderId="52" xfId="0" applyFont="1" applyFill="1" applyBorder="1" applyAlignment="1">
      <alignment vertical="center" wrapText="1"/>
    </xf>
    <xf numFmtId="0" fontId="80" fillId="28" borderId="52" xfId="0" applyFont="1" applyFill="1" applyBorder="1" applyAlignment="1">
      <alignment vertical="center" wrapText="1"/>
    </xf>
    <xf numFmtId="0" fontId="82" fillId="0" borderId="0" xfId="0" applyFont="1"/>
    <xf numFmtId="0" fontId="82" fillId="53" borderId="0" xfId="0" applyFont="1" applyFill="1"/>
    <xf numFmtId="0" fontId="81" fillId="27" borderId="0" xfId="0" applyFont="1" applyFill="1" applyAlignment="1">
      <alignment vertical="center"/>
    </xf>
    <xf numFmtId="14" fontId="78" fillId="51" borderId="47" xfId="0" applyNumberFormat="1" applyFont="1" applyFill="1" applyBorder="1" applyAlignment="1">
      <alignment horizontal="right" vertical="center" wrapText="1"/>
    </xf>
    <xf numFmtId="0" fontId="19" fillId="39" borderId="0" xfId="1" applyFill="1"/>
    <xf numFmtId="0" fontId="84" fillId="54" borderId="0" xfId="0" applyFont="1" applyFill="1"/>
    <xf numFmtId="0" fontId="85" fillId="54" borderId="0" xfId="0" applyFont="1" applyFill="1"/>
    <xf numFmtId="0" fontId="86" fillId="54" borderId="0" xfId="0" applyFont="1" applyFill="1"/>
    <xf numFmtId="0" fontId="0" fillId="54" borderId="0" xfId="0" applyFill="1"/>
    <xf numFmtId="171" fontId="0" fillId="54" borderId="0" xfId="0" applyNumberFormat="1" applyFill="1"/>
    <xf numFmtId="168" fontId="0" fillId="54" borderId="0" xfId="0" applyNumberFormat="1" applyFill="1"/>
    <xf numFmtId="0" fontId="18" fillId="32" borderId="37" xfId="0" applyFont="1" applyFill="1" applyBorder="1" applyAlignment="1">
      <alignment readingOrder="1"/>
    </xf>
    <xf numFmtId="0" fontId="18" fillId="32" borderId="38" xfId="0" applyFont="1" applyFill="1" applyBorder="1" applyAlignment="1">
      <alignment readingOrder="1"/>
    </xf>
    <xf numFmtId="0" fontId="20" fillId="32" borderId="39" xfId="2" applyFill="1" applyBorder="1" applyAlignment="1">
      <alignment readingOrder="1"/>
    </xf>
    <xf numFmtId="0" fontId="36" fillId="53" borderId="0" xfId="0" applyFont="1" applyFill="1"/>
    <xf numFmtId="0" fontId="65" fillId="46" borderId="44" xfId="0" applyFont="1" applyFill="1" applyBorder="1"/>
    <xf numFmtId="0" fontId="65" fillId="46" borderId="45" xfId="0" applyFont="1" applyFill="1" applyBorder="1"/>
    <xf numFmtId="0" fontId="65" fillId="46" borderId="46" xfId="0" applyFont="1" applyFill="1" applyBorder="1"/>
    <xf numFmtId="0" fontId="36" fillId="44" borderId="44" xfId="0" applyFont="1" applyFill="1" applyBorder="1"/>
    <xf numFmtId="0" fontId="36" fillId="44" borderId="45" xfId="0" applyFont="1" applyFill="1" applyBorder="1"/>
    <xf numFmtId="14" fontId="36" fillId="44" borderId="45" xfId="0" applyNumberFormat="1" applyFont="1" applyFill="1" applyBorder="1"/>
    <xf numFmtId="0" fontId="36" fillId="44" borderId="46" xfId="0" applyFont="1" applyFill="1" applyBorder="1"/>
    <xf numFmtId="0" fontId="36" fillId="0" borderId="44" xfId="0" applyFont="1" applyBorder="1"/>
    <xf numFmtId="0" fontId="36" fillId="0" borderId="45" xfId="0" applyFont="1" applyBorder="1"/>
    <xf numFmtId="14" fontId="36" fillId="0" borderId="45" xfId="0" applyNumberFormat="1" applyFont="1" applyBorder="1"/>
    <xf numFmtId="0" fontId="36" fillId="0" borderId="46" xfId="0" applyFont="1" applyBorder="1"/>
    <xf numFmtId="49" fontId="36" fillId="0" borderId="45" xfId="0" applyNumberFormat="1" applyFont="1" applyBorder="1"/>
    <xf numFmtId="49" fontId="36" fillId="44" borderId="45" xfId="0" applyNumberFormat="1" applyFont="1" applyFill="1" applyBorder="1"/>
    <xf numFmtId="167" fontId="52" fillId="0" borderId="0" xfId="0" applyNumberFormat="1" applyFont="1"/>
    <xf numFmtId="0" fontId="80" fillId="52" borderId="51" xfId="0" applyFont="1" applyFill="1" applyBorder="1" applyAlignment="1">
      <alignment vertical="center" wrapText="1"/>
    </xf>
    <xf numFmtId="0" fontId="80" fillId="52" borderId="55" xfId="0" applyFont="1" applyFill="1" applyBorder="1" applyAlignment="1">
      <alignment vertical="center" wrapText="1"/>
    </xf>
    <xf numFmtId="0" fontId="78" fillId="52" borderId="56" xfId="0" applyFont="1" applyFill="1" applyBorder="1" applyAlignment="1">
      <alignment vertical="center" wrapText="1"/>
    </xf>
    <xf numFmtId="0" fontId="80" fillId="52" borderId="56" xfId="0" applyFont="1" applyFill="1" applyBorder="1" applyAlignment="1">
      <alignment vertical="center" wrapText="1"/>
    </xf>
    <xf numFmtId="0" fontId="80" fillId="28" borderId="48" xfId="0" applyFont="1" applyFill="1" applyBorder="1" applyAlignment="1">
      <alignment vertical="center" wrapText="1"/>
    </xf>
    <xf numFmtId="0" fontId="79" fillId="52" borderId="57" xfId="0" applyFont="1" applyFill="1" applyBorder="1" applyAlignment="1">
      <alignment vertical="center" wrapText="1"/>
    </xf>
    <xf numFmtId="0" fontId="80" fillId="28" borderId="55" xfId="0" applyFont="1" applyFill="1" applyBorder="1" applyAlignment="1">
      <alignment vertical="center" wrapText="1"/>
    </xf>
    <xf numFmtId="0" fontId="80" fillId="28" borderId="56" xfId="0" applyFont="1" applyFill="1" applyBorder="1" applyAlignment="1">
      <alignment vertical="center" wrapText="1"/>
    </xf>
    <xf numFmtId="0" fontId="80" fillId="52" borderId="58" xfId="0" applyFont="1" applyFill="1" applyBorder="1" applyAlignment="1">
      <alignment vertical="center" wrapText="1"/>
    </xf>
    <xf numFmtId="0" fontId="80" fillId="52" borderId="57" xfId="0" applyFont="1" applyFill="1" applyBorder="1" applyAlignment="1">
      <alignment vertical="center" wrapText="1"/>
    </xf>
    <xf numFmtId="0" fontId="80" fillId="52" borderId="59" xfId="0" applyFont="1" applyFill="1" applyBorder="1" applyAlignment="1">
      <alignment vertical="center" wrapText="1"/>
    </xf>
    <xf numFmtId="0" fontId="79" fillId="28" borderId="60" xfId="0" applyFont="1" applyFill="1" applyBorder="1" applyAlignment="1">
      <alignment vertical="center" wrapText="1"/>
    </xf>
    <xf numFmtId="0" fontId="79" fillId="36" borderId="50" xfId="0" applyFont="1" applyFill="1" applyBorder="1" applyAlignment="1">
      <alignment vertical="center" wrapText="1"/>
    </xf>
    <xf numFmtId="0" fontId="79" fillId="28" borderId="61" xfId="0" applyFont="1" applyFill="1" applyBorder="1" applyAlignment="1">
      <alignment vertical="center" wrapText="1"/>
    </xf>
    <xf numFmtId="0" fontId="79" fillId="28" borderId="52" xfId="0" applyFont="1" applyFill="1" applyBorder="1" applyAlignment="1">
      <alignment horizontal="center" vertical="center" wrapText="1"/>
    </xf>
    <xf numFmtId="0" fontId="80" fillId="28" borderId="62" xfId="0" applyFont="1" applyFill="1" applyBorder="1" applyAlignment="1">
      <alignment vertical="center" wrapText="1"/>
    </xf>
    <xf numFmtId="0" fontId="80" fillId="28" borderId="52" xfId="0" applyFont="1" applyFill="1" applyBorder="1" applyAlignment="1">
      <alignment horizontal="center" vertical="center" wrapText="1"/>
    </xf>
    <xf numFmtId="0" fontId="88" fillId="34" borderId="0" xfId="0" applyFont="1" applyFill="1"/>
    <xf numFmtId="0" fontId="10" fillId="55" borderId="0" xfId="0" applyFont="1" applyFill="1"/>
    <xf numFmtId="181" fontId="0" fillId="0" borderId="0" xfId="0" applyNumberFormat="1"/>
    <xf numFmtId="181" fontId="0" fillId="0" borderId="66" xfId="0" applyNumberFormat="1" applyBorder="1"/>
    <xf numFmtId="0" fontId="0" fillId="0" borderId="67" xfId="0" applyBorder="1"/>
    <xf numFmtId="169" fontId="0" fillId="0" borderId="67" xfId="0" applyNumberFormat="1" applyBorder="1"/>
    <xf numFmtId="0" fontId="0" fillId="0" borderId="68" xfId="0" applyBorder="1"/>
    <xf numFmtId="0" fontId="0" fillId="0" borderId="67" xfId="0" applyBorder="1" applyAlignment="1">
      <alignment horizontal="center"/>
    </xf>
    <xf numFmtId="181" fontId="0" fillId="56" borderId="63" xfId="0" applyNumberFormat="1" applyFill="1" applyBorder="1"/>
    <xf numFmtId="0" fontId="0" fillId="56" borderId="64" xfId="0" applyFill="1" applyBorder="1"/>
    <xf numFmtId="0" fontId="0" fillId="56" borderId="64" xfId="0" applyFill="1" applyBorder="1" applyAlignment="1">
      <alignment horizontal="center"/>
    </xf>
    <xf numFmtId="169" fontId="0" fillId="56" borderId="64" xfId="0" applyNumberFormat="1" applyFill="1" applyBorder="1"/>
    <xf numFmtId="0" fontId="0" fillId="56" borderId="65" xfId="0" applyFill="1" applyBorder="1"/>
    <xf numFmtId="181" fontId="0" fillId="56" borderId="66" xfId="0" applyNumberFormat="1" applyFill="1" applyBorder="1"/>
    <xf numFmtId="0" fontId="0" fillId="56" borderId="67" xfId="0" applyFill="1" applyBorder="1"/>
    <xf numFmtId="0" fontId="0" fillId="56" borderId="67" xfId="0" applyFill="1" applyBorder="1" applyAlignment="1">
      <alignment horizontal="center"/>
    </xf>
    <xf numFmtId="169" fontId="0" fillId="56" borderId="67" xfId="0" applyNumberFormat="1" applyFill="1" applyBorder="1"/>
    <xf numFmtId="0" fontId="0" fillId="56" borderId="68" xfId="0" applyFill="1" applyBorder="1"/>
    <xf numFmtId="0" fontId="45" fillId="55" borderId="0" xfId="0" applyFont="1" applyFill="1"/>
    <xf numFmtId="0" fontId="9" fillId="0" borderId="0" xfId="0" applyFont="1"/>
    <xf numFmtId="173" fontId="0" fillId="0" borderId="1" xfId="0" applyNumberFormat="1" applyBorder="1" applyAlignment="1">
      <alignment horizontal="left" vertical="center"/>
    </xf>
    <xf numFmtId="0" fontId="0" fillId="0" borderId="1" xfId="0" applyBorder="1" applyAlignment="1">
      <alignment horizontal="left" vertical="center"/>
    </xf>
    <xf numFmtId="1" fontId="0" fillId="0" borderId="1" xfId="0" applyNumberFormat="1" applyBorder="1" applyAlignment="1">
      <alignment horizontal="left" vertical="center"/>
    </xf>
    <xf numFmtId="167" fontId="0" fillId="6" borderId="1" xfId="0" applyNumberFormat="1" applyFill="1" applyBorder="1" applyAlignment="1">
      <alignment horizontal="left" vertical="center"/>
    </xf>
    <xf numFmtId="0" fontId="0" fillId="39" borderId="0" xfId="0" applyFill="1" applyAlignment="1">
      <alignment horizontal="center"/>
    </xf>
    <xf numFmtId="172" fontId="87" fillId="34" borderId="0" xfId="0" applyNumberFormat="1" applyFont="1" applyFill="1"/>
    <xf numFmtId="0" fontId="87" fillId="34" borderId="0" xfId="0" applyFont="1" applyFill="1"/>
    <xf numFmtId="170" fontId="87" fillId="34" borderId="0" xfId="0" applyNumberFormat="1" applyFont="1" applyFill="1"/>
    <xf numFmtId="172" fontId="89" fillId="38" borderId="0" xfId="0" applyNumberFormat="1" applyFont="1" applyFill="1"/>
    <xf numFmtId="0" fontId="89" fillId="38" borderId="0" xfId="0" applyFont="1" applyFill="1"/>
    <xf numFmtId="170" fontId="89" fillId="38" borderId="0" xfId="0" applyNumberFormat="1" applyFont="1" applyFill="1"/>
    <xf numFmtId="0" fontId="90" fillId="47" borderId="0" xfId="0" applyFont="1" applyFill="1"/>
    <xf numFmtId="0" fontId="91" fillId="53" borderId="0" xfId="0" applyFont="1" applyFill="1"/>
    <xf numFmtId="0" fontId="91" fillId="0" borderId="0" xfId="0" applyFont="1"/>
    <xf numFmtId="0" fontId="92" fillId="0" borderId="0" xfId="0" applyFont="1"/>
    <xf numFmtId="0" fontId="92" fillId="53" borderId="0" xfId="0" applyFont="1" applyFill="1"/>
    <xf numFmtId="0" fontId="38" fillId="53" borderId="0" xfId="0" applyFont="1" applyFill="1"/>
    <xf numFmtId="0" fontId="92" fillId="53" borderId="0" xfId="0" applyFont="1" applyFill="1" applyAlignment="1">
      <alignment wrapText="1"/>
    </xf>
    <xf numFmtId="0" fontId="93" fillId="53" borderId="0" xfId="0" applyFont="1" applyFill="1"/>
    <xf numFmtId="0" fontId="11" fillId="48" borderId="0" xfId="0" applyFont="1" applyFill="1"/>
    <xf numFmtId="0" fontId="18" fillId="32" borderId="21" xfId="0" applyFont="1" applyFill="1" applyBorder="1" applyAlignment="1">
      <alignment readingOrder="1"/>
    </xf>
    <xf numFmtId="0" fontId="18" fillId="32" borderId="22" xfId="0" applyFont="1" applyFill="1" applyBorder="1" applyAlignment="1">
      <alignment readingOrder="1"/>
    </xf>
    <xf numFmtId="0" fontId="28" fillId="6" borderId="1" xfId="0" applyFont="1" applyFill="1" applyBorder="1" applyAlignment="1">
      <alignment horizontal="left" vertical="center" wrapText="1"/>
    </xf>
    <xf numFmtId="0" fontId="18" fillId="0" borderId="8" xfId="0" applyFont="1" applyBorder="1" applyAlignment="1">
      <alignment readingOrder="1"/>
    </xf>
    <xf numFmtId="0" fontId="18" fillId="32" borderId="8" xfId="0" applyFont="1" applyFill="1" applyBorder="1" applyAlignment="1">
      <alignment readingOrder="1"/>
    </xf>
    <xf numFmtId="0" fontId="18" fillId="6" borderId="1" xfId="0" applyFont="1" applyFill="1" applyBorder="1" applyAlignment="1">
      <alignment horizontal="left" vertical="center" wrapText="1"/>
    </xf>
    <xf numFmtId="0" fontId="18" fillId="0" borderId="12" xfId="0" applyFont="1" applyBorder="1" applyAlignment="1">
      <alignment readingOrder="1"/>
    </xf>
    <xf numFmtId="0" fontId="18" fillId="0" borderId="18" xfId="0" applyFont="1" applyBorder="1" applyAlignment="1">
      <alignment readingOrder="1"/>
    </xf>
    <xf numFmtId="0" fontId="18" fillId="0" borderId="40" xfId="0" applyFont="1" applyBorder="1" applyAlignment="1">
      <alignment readingOrder="1"/>
    </xf>
    <xf numFmtId="0" fontId="18" fillId="0" borderId="39" xfId="0" applyFont="1" applyBorder="1" applyAlignment="1">
      <alignment readingOrder="1"/>
    </xf>
    <xf numFmtId="0" fontId="60" fillId="45" borderId="1" xfId="0" applyFont="1" applyFill="1" applyBorder="1" applyAlignment="1">
      <alignment horizontal="left" vertical="center" wrapText="1"/>
    </xf>
    <xf numFmtId="0" fontId="18" fillId="32" borderId="40" xfId="0" applyFont="1" applyFill="1" applyBorder="1" applyAlignment="1">
      <alignment readingOrder="1"/>
    </xf>
    <xf numFmtId="0" fontId="18" fillId="32" borderId="39" xfId="0" applyFont="1" applyFill="1" applyBorder="1" applyAlignment="1">
      <alignment readingOrder="1"/>
    </xf>
    <xf numFmtId="0" fontId="0" fillId="6" borderId="1" xfId="0" applyFill="1" applyBorder="1"/>
    <xf numFmtId="0" fontId="29" fillId="6" borderId="1" xfId="0" applyFont="1" applyFill="1" applyBorder="1"/>
    <xf numFmtId="0" fontId="18" fillId="28" borderId="8" xfId="0" applyFont="1" applyFill="1" applyBorder="1" applyAlignment="1">
      <alignment readingOrder="1"/>
    </xf>
    <xf numFmtId="0" fontId="18" fillId="32" borderId="7" xfId="0" applyFont="1" applyFill="1" applyBorder="1" applyAlignment="1">
      <alignment horizontal="right" readingOrder="1"/>
    </xf>
    <xf numFmtId="0" fontId="18" fillId="32" borderId="8" xfId="0" applyFont="1" applyFill="1" applyBorder="1" applyAlignment="1">
      <alignment horizontal="right" readingOrder="1"/>
    </xf>
    <xf numFmtId="0" fontId="18" fillId="32" borderId="23" xfId="0" applyFont="1" applyFill="1" applyBorder="1" applyAlignment="1">
      <alignment horizontal="right" readingOrder="1"/>
    </xf>
    <xf numFmtId="0" fontId="0" fillId="6" borderId="1" xfId="0" applyFill="1" applyBorder="1" applyAlignment="1">
      <alignment horizontal="right"/>
    </xf>
    <xf numFmtId="0" fontId="18" fillId="32" borderId="14" xfId="0" applyFont="1" applyFill="1" applyBorder="1" applyAlignment="1">
      <alignment readingOrder="1"/>
    </xf>
    <xf numFmtId="0" fontId="18" fillId="32" borderId="29" xfId="0" applyFont="1" applyFill="1" applyBorder="1" applyAlignment="1">
      <alignment readingOrder="1"/>
    </xf>
    <xf numFmtId="0" fontId="18" fillId="0" borderId="16" xfId="0" applyFont="1" applyBorder="1" applyAlignment="1">
      <alignment readingOrder="1"/>
    </xf>
    <xf numFmtId="0" fontId="18" fillId="35" borderId="16" xfId="0" applyFont="1" applyFill="1" applyBorder="1" applyAlignment="1">
      <alignment readingOrder="1"/>
    </xf>
    <xf numFmtId="0" fontId="29" fillId="35" borderId="1" xfId="0" applyFont="1" applyFill="1" applyBorder="1"/>
    <xf numFmtId="0" fontId="29" fillId="0" borderId="1" xfId="0" applyFont="1" applyBorder="1"/>
    <xf numFmtId="0" fontId="0" fillId="35" borderId="1" xfId="0" applyFill="1" applyBorder="1"/>
    <xf numFmtId="0" fontId="18" fillId="35" borderId="9" xfId="0" applyFont="1" applyFill="1" applyBorder="1" applyAlignment="1">
      <alignment readingOrder="1"/>
    </xf>
    <xf numFmtId="0" fontId="18" fillId="0" borderId="9" xfId="0" applyFont="1" applyBorder="1" applyAlignment="1">
      <alignment readingOrder="1"/>
    </xf>
    <xf numFmtId="0" fontId="18" fillId="35" borderId="8" xfId="0" applyFont="1" applyFill="1" applyBorder="1" applyAlignment="1">
      <alignment readingOrder="1"/>
    </xf>
    <xf numFmtId="0" fontId="18" fillId="35" borderId="23" xfId="0" applyFont="1" applyFill="1" applyBorder="1" applyAlignment="1">
      <alignment readingOrder="1"/>
    </xf>
    <xf numFmtId="0" fontId="18" fillId="0" borderId="7" xfId="0" applyFont="1" applyBorder="1" applyAlignment="1">
      <alignment horizontal="right" readingOrder="1"/>
    </xf>
    <xf numFmtId="0" fontId="18" fillId="0" borderId="8" xfId="0" applyFont="1" applyBorder="1" applyAlignment="1">
      <alignment horizontal="right" readingOrder="1"/>
    </xf>
    <xf numFmtId="0" fontId="18" fillId="0" borderId="23" xfId="0" applyFont="1" applyBorder="1" applyAlignment="1">
      <alignment horizontal="right" readingOrder="1"/>
    </xf>
    <xf numFmtId="0" fontId="0" fillId="0" borderId="31" xfId="0" applyBorder="1"/>
    <xf numFmtId="0" fontId="0" fillId="6" borderId="31" xfId="0" applyFill="1" applyBorder="1"/>
    <xf numFmtId="0" fontId="18" fillId="0" borderId="1" xfId="0" applyFont="1" applyBorder="1" applyAlignment="1">
      <alignment horizontal="right"/>
    </xf>
    <xf numFmtId="0" fontId="18" fillId="35" borderId="1" xfId="0" applyFont="1" applyFill="1" applyBorder="1" applyAlignment="1">
      <alignment horizontal="right"/>
    </xf>
    <xf numFmtId="0" fontId="28" fillId="35" borderId="1" xfId="0" applyFont="1" applyFill="1" applyBorder="1"/>
    <xf numFmtId="0" fontId="0" fillId="0" borderId="32" xfId="0" applyBorder="1" applyAlignment="1">
      <alignment horizontal="right"/>
    </xf>
    <xf numFmtId="0" fontId="60" fillId="45" borderId="1" xfId="0" applyFont="1" applyFill="1" applyBorder="1"/>
    <xf numFmtId="0" fontId="0" fillId="0" borderId="1" xfId="0" applyBorder="1" applyAlignment="1">
      <alignment horizontal="right"/>
    </xf>
    <xf numFmtId="0" fontId="61" fillId="45" borderId="1" xfId="0" applyFont="1" applyFill="1" applyBorder="1"/>
    <xf numFmtId="0" fontId="0" fillId="0" borderId="31" xfId="0" applyBorder="1" applyAlignment="1">
      <alignment horizontal="right"/>
    </xf>
    <xf numFmtId="0" fontId="61" fillId="45" borderId="31" xfId="0" applyFont="1" applyFill="1" applyBorder="1"/>
    <xf numFmtId="0" fontId="66" fillId="45" borderId="1" xfId="0" applyFont="1" applyFill="1" applyBorder="1"/>
    <xf numFmtId="0" fontId="57" fillId="0" borderId="1" xfId="0" applyFont="1" applyBorder="1" applyAlignment="1">
      <alignment horizontal="right"/>
    </xf>
    <xf numFmtId="0" fontId="62" fillId="45" borderId="1" xfId="0" applyFont="1" applyFill="1" applyBorder="1"/>
    <xf numFmtId="0" fontId="0" fillId="0" borderId="0" xfId="0" applyAlignment="1">
      <alignment horizontal="right"/>
    </xf>
    <xf numFmtId="0" fontId="83" fillId="54" borderId="53" xfId="0" applyFont="1" applyFill="1" applyBorder="1"/>
    <xf numFmtId="0" fontId="83" fillId="54" borderId="0" xfId="0" applyFont="1" applyFill="1"/>
    <xf numFmtId="0" fontId="57" fillId="54" borderId="0" xfId="0" applyFont="1" applyFill="1"/>
    <xf numFmtId="0" fontId="11" fillId="49" borderId="0" xfId="0" applyFont="1" applyFill="1"/>
    <xf numFmtId="0" fontId="2" fillId="43" borderId="0" xfId="0" applyFont="1" applyFill="1"/>
    <xf numFmtId="0" fontId="56" fillId="6" borderId="1" xfId="0" applyFont="1" applyFill="1" applyBorder="1" applyAlignment="1">
      <alignment horizontal="left" vertical="center" wrapText="1"/>
    </xf>
    <xf numFmtId="0" fontId="58" fillId="54" borderId="1" xfId="0" applyFont="1" applyFill="1" applyBorder="1" applyAlignment="1">
      <alignment horizontal="left" vertical="center" wrapText="1"/>
    </xf>
    <xf numFmtId="0" fontId="2" fillId="43" borderId="0" xfId="0" applyFont="1" applyFill="1" applyAlignment="1">
      <alignment horizontal="center" wrapText="1"/>
    </xf>
    <xf numFmtId="0" fontId="18" fillId="0" borderId="0" xfId="0" applyFont="1" applyAlignment="1">
      <alignment horizontal="center"/>
    </xf>
    <xf numFmtId="0" fontId="6" fillId="10" borderId="1" xfId="0" applyFont="1" applyFill="1" applyBorder="1" applyAlignment="1">
      <alignment horizontal="left" vertical="center"/>
    </xf>
    <xf numFmtId="0" fontId="5" fillId="10" borderId="1" xfId="0" applyFont="1" applyFill="1" applyBorder="1" applyAlignment="1">
      <alignment horizontal="left" vertical="center"/>
    </xf>
    <xf numFmtId="165" fontId="5" fillId="10" borderId="1" xfId="0" applyNumberFormat="1" applyFont="1" applyFill="1" applyBorder="1" applyAlignment="1">
      <alignment horizontal="left" vertical="center"/>
    </xf>
    <xf numFmtId="1" fontId="3" fillId="13" borderId="2" xfId="0" applyNumberFormat="1" applyFont="1" applyFill="1" applyBorder="1" applyAlignment="1">
      <alignment horizontal="left" vertical="center"/>
    </xf>
    <xf numFmtId="1" fontId="3" fillId="7" borderId="2" xfId="0" applyNumberFormat="1" applyFont="1" applyFill="1" applyBorder="1" applyAlignment="1">
      <alignment horizontal="left" vertical="center"/>
    </xf>
    <xf numFmtId="0" fontId="51" fillId="53" borderId="0" xfId="0" applyFont="1" applyFill="1"/>
    <xf numFmtId="0" fontId="4" fillId="0" borderId="0" xfId="0" applyFont="1" applyAlignment="1">
      <alignment wrapText="1"/>
    </xf>
    <xf numFmtId="49" fontId="82" fillId="0" borderId="0" xfId="0" applyNumberFormat="1" applyFont="1"/>
    <xf numFmtId="49" fontId="55" fillId="0" borderId="0" xfId="0" applyNumberFormat="1" applyFont="1"/>
    <xf numFmtId="0" fontId="9" fillId="28" borderId="0" xfId="0" applyFont="1" applyFill="1"/>
    <xf numFmtId="0" fontId="20" fillId="53" borderId="0" xfId="2" applyFill="1"/>
    <xf numFmtId="0" fontId="74" fillId="53" borderId="0" xfId="0" applyFont="1" applyFill="1"/>
    <xf numFmtId="0" fontId="82" fillId="57" borderId="0" xfId="0" applyFont="1" applyFill="1"/>
    <xf numFmtId="0" fontId="91" fillId="53" borderId="54" xfId="0" applyFont="1" applyFill="1" applyBorder="1"/>
    <xf numFmtId="0" fontId="2" fillId="34" borderId="0" xfId="0" applyFont="1" applyFill="1"/>
    <xf numFmtId="0" fontId="95" fillId="0" borderId="0" xfId="0" applyFont="1"/>
    <xf numFmtId="0" fontId="48" fillId="0" borderId="0" xfId="0" applyFont="1"/>
    <xf numFmtId="174" fontId="48" fillId="0" borderId="0" xfId="0" applyNumberFormat="1" applyFont="1" applyAlignment="1">
      <alignment horizontal="left"/>
    </xf>
    <xf numFmtId="0" fontId="96" fillId="0" borderId="0" xfId="0" applyFont="1"/>
    <xf numFmtId="0" fontId="2" fillId="58" borderId="0" xfId="0" applyFont="1" applyFill="1" applyAlignment="1">
      <alignment vertical="center" wrapText="1"/>
    </xf>
    <xf numFmtId="0" fontId="18" fillId="0" borderId="54" xfId="0" applyFont="1" applyBorder="1" applyAlignment="1">
      <alignment vertical="top" wrapText="1"/>
    </xf>
    <xf numFmtId="0" fontId="97" fillId="0" borderId="54" xfId="0" applyFont="1" applyBorder="1" applyAlignment="1">
      <alignment vertical="top" wrapText="1"/>
    </xf>
    <xf numFmtId="1" fontId="18" fillId="0" borderId="54" xfId="0" applyNumberFormat="1" applyFont="1" applyBorder="1" applyAlignment="1">
      <alignment horizontal="center" vertical="top" wrapText="1"/>
    </xf>
    <xf numFmtId="165" fontId="18" fillId="0" borderId="54" xfId="0" applyNumberFormat="1" applyFont="1" applyBorder="1" applyAlignment="1">
      <alignment horizontal="center" vertical="top" wrapText="1"/>
    </xf>
    <xf numFmtId="0" fontId="0" fillId="0" borderId="0" xfId="0" applyAlignment="1">
      <alignment vertical="top" wrapText="1"/>
    </xf>
    <xf numFmtId="182" fontId="0" fillId="0" borderId="0" xfId="0" applyNumberFormat="1"/>
    <xf numFmtId="49" fontId="4" fillId="0" borderId="0" xfId="0" applyNumberFormat="1" applyFont="1"/>
    <xf numFmtId="167" fontId="0" fillId="0" borderId="0" xfId="0" applyNumberFormat="1" applyAlignment="1">
      <alignment wrapText="1"/>
    </xf>
    <xf numFmtId="167" fontId="0" fillId="0" borderId="0" xfId="0" applyNumberFormat="1"/>
    <xf numFmtId="167" fontId="0" fillId="59" borderId="1" xfId="0" applyNumberFormat="1" applyFill="1" applyBorder="1" applyAlignment="1">
      <alignment horizontal="left" vertical="center" wrapText="1"/>
    </xf>
    <xf numFmtId="167" fontId="0" fillId="59" borderId="0" xfId="0" applyNumberFormat="1" applyFill="1" applyAlignment="1">
      <alignment wrapText="1"/>
    </xf>
    <xf numFmtId="167" fontId="0" fillId="59" borderId="0" xfId="0" applyNumberFormat="1" applyFill="1"/>
    <xf numFmtId="167" fontId="0" fillId="59" borderId="1" xfId="0" applyNumberFormat="1" applyFill="1" applyBorder="1" applyAlignment="1">
      <alignment horizontal="left" vertical="center"/>
    </xf>
    <xf numFmtId="167" fontId="0" fillId="60" borderId="0" xfId="0" applyNumberFormat="1" applyFill="1" applyAlignment="1">
      <alignment wrapText="1"/>
    </xf>
    <xf numFmtId="167" fontId="0" fillId="60" borderId="0" xfId="0" applyNumberFormat="1" applyFill="1"/>
    <xf numFmtId="167" fontId="0" fillId="60" borderId="1" xfId="0" applyNumberFormat="1" applyFill="1" applyBorder="1" applyAlignment="1">
      <alignment horizontal="left" vertical="center"/>
    </xf>
    <xf numFmtId="3" fontId="48" fillId="0" borderId="0" xfId="0" applyNumberFormat="1" applyFont="1"/>
    <xf numFmtId="3" fontId="0" fillId="0" borderId="0" xfId="0" applyNumberFormat="1"/>
    <xf numFmtId="9" fontId="48" fillId="0" borderId="0" xfId="0" applyNumberFormat="1" applyFont="1" applyAlignment="1">
      <alignment horizontal="center"/>
    </xf>
    <xf numFmtId="0" fontId="98" fillId="34" borderId="0" xfId="0" applyFont="1" applyFill="1" applyAlignment="1">
      <alignment horizontal="center" wrapText="1"/>
    </xf>
    <xf numFmtId="0" fontId="9" fillId="0" borderId="0" xfId="0" applyFont="1" applyAlignment="1">
      <alignment horizontal="center"/>
    </xf>
    <xf numFmtId="3" fontId="9" fillId="0" borderId="0" xfId="0" applyNumberFormat="1" applyFont="1"/>
    <xf numFmtId="3" fontId="0" fillId="56" borderId="65" xfId="0" applyNumberFormat="1" applyFill="1" applyBorder="1" applyAlignment="1">
      <alignment horizontal="center"/>
    </xf>
    <xf numFmtId="3" fontId="0" fillId="0" borderId="68" xfId="0" applyNumberFormat="1" applyBorder="1" applyAlignment="1">
      <alignment horizontal="center"/>
    </xf>
    <xf numFmtId="3" fontId="0" fillId="56" borderId="68" xfId="0" applyNumberFormat="1" applyFill="1" applyBorder="1" applyAlignment="1">
      <alignment horizontal="center"/>
    </xf>
    <xf numFmtId="0" fontId="99" fillId="29" borderId="3" xfId="0" applyFont="1" applyFill="1" applyBorder="1"/>
    <xf numFmtId="0" fontId="100" fillId="27" borderId="4" xfId="0" applyFont="1" applyFill="1" applyBorder="1" applyAlignment="1">
      <alignment horizontal="center" vertical="center" wrapText="1"/>
    </xf>
    <xf numFmtId="0" fontId="99" fillId="28" borderId="3" xfId="0" applyFont="1" applyFill="1" applyBorder="1"/>
    <xf numFmtId="16" fontId="99" fillId="28" borderId="3" xfId="0" applyNumberFormat="1" applyFont="1" applyFill="1" applyBorder="1"/>
    <xf numFmtId="16" fontId="99" fillId="29" borderId="3" xfId="0" applyNumberFormat="1" applyFont="1" applyFill="1" applyBorder="1"/>
    <xf numFmtId="0" fontId="36" fillId="0" borderId="0" xfId="0" applyFont="1" applyAlignment="1">
      <alignment wrapText="1"/>
    </xf>
    <xf numFmtId="0" fontId="102" fillId="8" borderId="0" xfId="0" applyFont="1" applyFill="1" applyAlignment="1">
      <alignment wrapText="1"/>
    </xf>
    <xf numFmtId="0" fontId="103" fillId="61" borderId="1" xfId="0" applyFont="1" applyFill="1" applyBorder="1" applyAlignment="1">
      <alignment wrapText="1"/>
    </xf>
    <xf numFmtId="0" fontId="103" fillId="61" borderId="33" xfId="0" applyFont="1" applyFill="1" applyBorder="1" applyAlignment="1">
      <alignment wrapText="1"/>
    </xf>
    <xf numFmtId="0" fontId="100" fillId="8" borderId="33" xfId="0" applyFont="1" applyFill="1" applyBorder="1" applyAlignment="1">
      <alignment wrapText="1"/>
    </xf>
    <xf numFmtId="0" fontId="100" fillId="3" borderId="33" xfId="0" applyFont="1" applyFill="1" applyBorder="1" applyAlignment="1">
      <alignment wrapText="1"/>
    </xf>
    <xf numFmtId="0" fontId="100" fillId="11" borderId="33" xfId="0" applyFont="1" applyFill="1" applyBorder="1" applyAlignment="1">
      <alignment wrapText="1"/>
    </xf>
    <xf numFmtId="0" fontId="10" fillId="62" borderId="0" xfId="0" applyFont="1" applyFill="1" applyAlignment="1">
      <alignment wrapText="1"/>
    </xf>
    <xf numFmtId="0" fontId="100" fillId="63" borderId="1" xfId="0" applyFont="1" applyFill="1" applyBorder="1" applyAlignment="1">
      <alignment wrapText="1"/>
    </xf>
    <xf numFmtId="0" fontId="100" fillId="64" borderId="1" xfId="0" applyFont="1" applyFill="1" applyBorder="1" applyAlignment="1">
      <alignment wrapText="1"/>
    </xf>
    <xf numFmtId="0" fontId="104" fillId="7" borderId="34" xfId="0" applyFont="1" applyFill="1" applyBorder="1" applyAlignment="1">
      <alignment wrapText="1"/>
    </xf>
    <xf numFmtId="0" fontId="105" fillId="0" borderId="0" xfId="0" applyFont="1"/>
    <xf numFmtId="0" fontId="106" fillId="12" borderId="32" xfId="0" applyFont="1" applyFill="1" applyBorder="1" applyAlignment="1">
      <alignment wrapText="1"/>
    </xf>
    <xf numFmtId="0" fontId="106" fillId="12" borderId="34" xfId="0" applyFont="1" applyFill="1" applyBorder="1" applyAlignment="1">
      <alignment wrapText="1"/>
    </xf>
    <xf numFmtId="0" fontId="107" fillId="10" borderId="34" xfId="0" applyFont="1" applyFill="1" applyBorder="1" applyAlignment="1">
      <alignment wrapText="1"/>
    </xf>
    <xf numFmtId="0" fontId="106" fillId="13" borderId="34" xfId="0" applyFont="1" applyFill="1" applyBorder="1" applyAlignment="1">
      <alignment wrapText="1"/>
    </xf>
    <xf numFmtId="0" fontId="106" fillId="7" borderId="32" xfId="0" applyFont="1" applyFill="1" applyBorder="1" applyAlignment="1">
      <alignment wrapText="1"/>
    </xf>
    <xf numFmtId="0" fontId="106" fillId="7" borderId="34" xfId="0" applyFont="1" applyFill="1" applyBorder="1" applyAlignment="1">
      <alignment wrapText="1"/>
    </xf>
    <xf numFmtId="0" fontId="100" fillId="65" borderId="1" xfId="0" applyFont="1" applyFill="1" applyBorder="1" applyAlignment="1">
      <alignment wrapText="1"/>
    </xf>
    <xf numFmtId="0" fontId="104" fillId="13" borderId="34" xfId="0" applyFont="1" applyFill="1" applyBorder="1" applyAlignment="1">
      <alignment wrapText="1"/>
    </xf>
    <xf numFmtId="0" fontId="108" fillId="0" borderId="34" xfId="0" applyFont="1" applyBorder="1" applyAlignment="1">
      <alignment wrapText="1"/>
    </xf>
    <xf numFmtId="0" fontId="100" fillId="66" borderId="1" xfId="0" applyFont="1" applyFill="1" applyBorder="1" applyAlignment="1">
      <alignment wrapText="1"/>
    </xf>
    <xf numFmtId="0" fontId="109" fillId="66" borderId="1" xfId="0" applyFont="1" applyFill="1" applyBorder="1" applyAlignment="1">
      <alignment wrapText="1"/>
    </xf>
    <xf numFmtId="0" fontId="100" fillId="66" borderId="2" xfId="0" applyFont="1" applyFill="1" applyBorder="1" applyAlignment="1">
      <alignment wrapText="1"/>
    </xf>
    <xf numFmtId="0" fontId="106" fillId="67" borderId="34" xfId="0" applyFont="1" applyFill="1" applyBorder="1" applyAlignment="1">
      <alignment wrapText="1"/>
    </xf>
    <xf numFmtId="0" fontId="106" fillId="68" borderId="32" xfId="0" applyFont="1" applyFill="1" applyBorder="1" applyAlignment="1">
      <alignment wrapText="1"/>
    </xf>
    <xf numFmtId="0" fontId="106" fillId="68" borderId="34" xfId="0" applyFont="1" applyFill="1" applyBorder="1" applyAlignment="1">
      <alignment wrapText="1"/>
    </xf>
    <xf numFmtId="0" fontId="107" fillId="69" borderId="34" xfId="0" applyFont="1" applyFill="1" applyBorder="1" applyAlignment="1">
      <alignment wrapText="1"/>
    </xf>
    <xf numFmtId="0" fontId="106" fillId="70" borderId="32" xfId="0" applyFont="1" applyFill="1" applyBorder="1" applyAlignment="1">
      <alignment wrapText="1"/>
    </xf>
    <xf numFmtId="0" fontId="106" fillId="70" borderId="34" xfId="0" applyFont="1" applyFill="1" applyBorder="1" applyAlignment="1">
      <alignment wrapText="1"/>
    </xf>
    <xf numFmtId="0" fontId="106" fillId="7" borderId="69" xfId="0" applyFont="1" applyFill="1" applyBorder="1" applyAlignment="1">
      <alignment wrapText="1"/>
    </xf>
    <xf numFmtId="0" fontId="106" fillId="67" borderId="33" xfId="0" applyFont="1" applyFill="1" applyBorder="1" applyAlignment="1">
      <alignment wrapText="1"/>
    </xf>
    <xf numFmtId="0" fontId="106" fillId="13" borderId="69" xfId="0" applyFont="1" applyFill="1" applyBorder="1" applyAlignment="1">
      <alignment wrapText="1"/>
    </xf>
    <xf numFmtId="0" fontId="106" fillId="70" borderId="1" xfId="0" applyFont="1" applyFill="1" applyBorder="1" applyAlignment="1">
      <alignment wrapText="1"/>
    </xf>
    <xf numFmtId="0" fontId="106" fillId="70" borderId="33" xfId="0" applyFont="1" applyFill="1" applyBorder="1" applyAlignment="1">
      <alignment wrapText="1"/>
    </xf>
    <xf numFmtId="0" fontId="110" fillId="71" borderId="34" xfId="0" applyFont="1" applyFill="1" applyBorder="1" applyAlignment="1">
      <alignment wrapText="1"/>
    </xf>
    <xf numFmtId="0" fontId="106" fillId="68" borderId="53" xfId="0" applyFont="1" applyFill="1" applyBorder="1" applyAlignment="1">
      <alignment wrapText="1"/>
    </xf>
    <xf numFmtId="0" fontId="106" fillId="68" borderId="69" xfId="0" applyFont="1" applyFill="1" applyBorder="1" applyAlignment="1">
      <alignment wrapText="1"/>
    </xf>
    <xf numFmtId="0" fontId="107" fillId="69" borderId="69" xfId="0" applyFont="1" applyFill="1" applyBorder="1" applyAlignment="1">
      <alignment wrapText="1"/>
    </xf>
    <xf numFmtId="0" fontId="108" fillId="0" borderId="26" xfId="0" applyFont="1" applyBorder="1" applyAlignment="1">
      <alignment readingOrder="1"/>
    </xf>
    <xf numFmtId="0" fontId="100" fillId="66" borderId="32" xfId="0" applyFont="1" applyFill="1" applyBorder="1" applyAlignment="1">
      <alignment wrapText="1"/>
    </xf>
    <xf numFmtId="0" fontId="100" fillId="66" borderId="34" xfId="0" applyFont="1" applyFill="1" applyBorder="1" applyAlignment="1">
      <alignment wrapText="1"/>
    </xf>
    <xf numFmtId="0" fontId="109" fillId="66" borderId="34" xfId="0" applyFont="1" applyFill="1" applyBorder="1" applyAlignment="1">
      <alignment wrapText="1"/>
    </xf>
    <xf numFmtId="0" fontId="100" fillId="66" borderId="19" xfId="0" applyFont="1" applyFill="1" applyBorder="1" applyAlignment="1">
      <alignment wrapText="1"/>
    </xf>
    <xf numFmtId="0" fontId="106" fillId="70" borderId="53" xfId="0" applyFont="1" applyFill="1" applyBorder="1" applyAlignment="1">
      <alignment wrapText="1"/>
    </xf>
    <xf numFmtId="0" fontId="106" fillId="70" borderId="69" xfId="0" applyFont="1" applyFill="1" applyBorder="1" applyAlignment="1">
      <alignment wrapText="1"/>
    </xf>
    <xf numFmtId="0" fontId="111" fillId="70" borderId="34" xfId="0" applyFont="1" applyFill="1" applyBorder="1" applyAlignment="1">
      <alignment wrapText="1"/>
    </xf>
    <xf numFmtId="0" fontId="108" fillId="70" borderId="32" xfId="0" applyFont="1" applyFill="1" applyBorder="1"/>
    <xf numFmtId="0" fontId="108" fillId="70" borderId="34" xfId="0" applyFont="1" applyFill="1" applyBorder="1"/>
    <xf numFmtId="0" fontId="107" fillId="69" borderId="34" xfId="0" applyFont="1" applyFill="1" applyBorder="1"/>
    <xf numFmtId="0" fontId="108" fillId="68" borderId="32" xfId="0" applyFont="1" applyFill="1" applyBorder="1"/>
    <xf numFmtId="0" fontId="108" fillId="68" borderId="34" xfId="0" applyFont="1" applyFill="1" applyBorder="1"/>
    <xf numFmtId="0" fontId="100" fillId="66" borderId="32" xfId="0" applyFont="1" applyFill="1" applyBorder="1"/>
    <xf numFmtId="0" fontId="100" fillId="66" borderId="34" xfId="0" applyFont="1" applyFill="1" applyBorder="1"/>
    <xf numFmtId="0" fontId="100" fillId="66" borderId="19" xfId="0" applyFont="1" applyFill="1" applyBorder="1"/>
    <xf numFmtId="0" fontId="108" fillId="68" borderId="53" xfId="0" applyFont="1" applyFill="1" applyBorder="1"/>
    <xf numFmtId="0" fontId="108" fillId="68" borderId="69" xfId="0" applyFont="1" applyFill="1" applyBorder="1"/>
    <xf numFmtId="0" fontId="107" fillId="69" borderId="69" xfId="0" applyFont="1" applyFill="1" applyBorder="1"/>
    <xf numFmtId="0" fontId="100" fillId="66" borderId="1" xfId="0" applyFont="1" applyFill="1" applyBorder="1"/>
    <xf numFmtId="0" fontId="100" fillId="66" borderId="33" xfId="0" applyFont="1" applyFill="1" applyBorder="1"/>
    <xf numFmtId="0" fontId="111" fillId="66" borderId="33" xfId="0" applyFont="1" applyFill="1" applyBorder="1"/>
    <xf numFmtId="0" fontId="100" fillId="66" borderId="70" xfId="0" applyFont="1" applyFill="1" applyBorder="1"/>
    <xf numFmtId="0" fontId="112" fillId="69" borderId="34" xfId="0" applyFont="1" applyFill="1" applyBorder="1"/>
    <xf numFmtId="0" fontId="113" fillId="69" borderId="34" xfId="0" applyFont="1" applyFill="1" applyBorder="1"/>
    <xf numFmtId="0" fontId="84" fillId="71" borderId="0" xfId="0" applyFont="1" applyFill="1"/>
    <xf numFmtId="181" fontId="34" fillId="0" borderId="66" xfId="0" applyNumberFormat="1" applyFont="1" applyBorder="1"/>
    <xf numFmtId="0" fontId="34" fillId="0" borderId="67" xfId="0" applyFont="1" applyBorder="1"/>
    <xf numFmtId="181" fontId="34" fillId="56" borderId="66" xfId="0" applyNumberFormat="1" applyFont="1" applyFill="1" applyBorder="1"/>
    <xf numFmtId="0" fontId="34" fillId="56" borderId="67" xfId="0" applyFont="1" applyFill="1" applyBorder="1"/>
    <xf numFmtId="0" fontId="36" fillId="72" borderId="0" xfId="0" applyFont="1" applyFill="1"/>
    <xf numFmtId="164" fontId="107" fillId="10" borderId="34" xfId="0" applyNumberFormat="1" applyFont="1" applyFill="1" applyBorder="1" applyAlignment="1">
      <alignment wrapText="1"/>
    </xf>
    <xf numFmtId="0" fontId="36" fillId="73" borderId="0" xfId="0" applyFont="1" applyFill="1"/>
    <xf numFmtId="164" fontId="36" fillId="73" borderId="0" xfId="0" applyNumberFormat="1" applyFont="1" applyFill="1"/>
    <xf numFmtId="0" fontId="36" fillId="74" borderId="0" xfId="0" applyFont="1" applyFill="1"/>
    <xf numFmtId="164" fontId="36" fillId="74" borderId="0" xfId="0" applyNumberFormat="1" applyFont="1" applyFill="1"/>
    <xf numFmtId="164" fontId="36" fillId="75" borderId="0" xfId="0" applyNumberFormat="1" applyFont="1" applyFill="1"/>
    <xf numFmtId="164" fontId="36" fillId="76" borderId="0" xfId="0" applyNumberFormat="1" applyFont="1" applyFill="1"/>
    <xf numFmtId="164" fontId="36" fillId="77" borderId="0" xfId="0" applyNumberFormat="1" applyFont="1" applyFill="1"/>
    <xf numFmtId="164" fontId="36" fillId="78" borderId="0" xfId="0" applyNumberFormat="1" applyFont="1" applyFill="1"/>
    <xf numFmtId="164" fontId="36" fillId="79" borderId="0" xfId="0" applyNumberFormat="1" applyFont="1" applyFill="1"/>
    <xf numFmtId="164" fontId="36" fillId="80" borderId="0" xfId="0" applyNumberFormat="1" applyFont="1" applyFill="1"/>
    <xf numFmtId="164" fontId="36" fillId="81" borderId="0" xfId="0" applyNumberFormat="1" applyFont="1" applyFill="1"/>
    <xf numFmtId="164" fontId="36" fillId="82" borderId="0" xfId="0" applyNumberFormat="1" applyFont="1" applyFill="1"/>
    <xf numFmtId="164" fontId="36" fillId="83" borderId="0" xfId="0" applyNumberFormat="1" applyFont="1" applyFill="1"/>
    <xf numFmtId="164" fontId="36" fillId="84" borderId="0" xfId="0" applyNumberFormat="1" applyFont="1" applyFill="1"/>
    <xf numFmtId="164" fontId="36" fillId="85" borderId="0" xfId="0" applyNumberFormat="1" applyFont="1" applyFill="1"/>
    <xf numFmtId="0" fontId="36" fillId="86" borderId="0" xfId="0" applyFont="1" applyFill="1"/>
    <xf numFmtId="164" fontId="36" fillId="86" borderId="0" xfId="0" applyNumberFormat="1" applyFont="1" applyFill="1"/>
    <xf numFmtId="0" fontId="36" fillId="87" borderId="0" xfId="0" applyFont="1" applyFill="1"/>
    <xf numFmtId="0" fontId="36" fillId="88" borderId="0" xfId="0" applyFont="1" applyFill="1"/>
    <xf numFmtId="164" fontId="36" fillId="88" borderId="0" xfId="0" applyNumberFormat="1" applyFont="1" applyFill="1"/>
    <xf numFmtId="164" fontId="36" fillId="89" borderId="0" xfId="0" applyNumberFormat="1" applyFont="1" applyFill="1"/>
    <xf numFmtId="164" fontId="36" fillId="90" borderId="0" xfId="0" applyNumberFormat="1" applyFont="1" applyFill="1"/>
    <xf numFmtId="164" fontId="36" fillId="91" borderId="0" xfId="0" applyNumberFormat="1" applyFont="1" applyFill="1"/>
    <xf numFmtId="0" fontId="36" fillId="92" borderId="0" xfId="0" applyFont="1" applyFill="1"/>
    <xf numFmtId="164" fontId="36" fillId="92" borderId="0" xfId="0" applyNumberFormat="1" applyFont="1" applyFill="1"/>
    <xf numFmtId="164" fontId="36" fillId="93" borderId="0" xfId="0" applyNumberFormat="1" applyFont="1" applyFill="1"/>
    <xf numFmtId="164" fontId="36" fillId="94" borderId="0" xfId="0" applyNumberFormat="1" applyFont="1" applyFill="1"/>
    <xf numFmtId="164" fontId="36" fillId="95" borderId="0" xfId="0" applyNumberFormat="1" applyFont="1" applyFill="1"/>
    <xf numFmtId="164" fontId="36" fillId="96" borderId="0" xfId="0" applyNumberFormat="1" applyFont="1" applyFill="1"/>
    <xf numFmtId="0" fontId="36" fillId="97" borderId="0" xfId="0" applyFont="1" applyFill="1"/>
    <xf numFmtId="164" fontId="36" fillId="97" borderId="0" xfId="0" applyNumberFormat="1" applyFont="1" applyFill="1"/>
    <xf numFmtId="164" fontId="36" fillId="98" borderId="0" xfId="0" applyNumberFormat="1" applyFont="1" applyFill="1"/>
    <xf numFmtId="164" fontId="36" fillId="99" borderId="0" xfId="0" applyNumberFormat="1" applyFont="1" applyFill="1"/>
    <xf numFmtId="164" fontId="36" fillId="100" borderId="0" xfId="0" applyNumberFormat="1" applyFont="1" applyFill="1"/>
    <xf numFmtId="0" fontId="36" fillId="101" borderId="0" xfId="0" applyFont="1" applyFill="1"/>
    <xf numFmtId="164" fontId="36" fillId="102" borderId="0" xfId="0" applyNumberFormat="1" applyFont="1" applyFill="1"/>
    <xf numFmtId="164" fontId="36" fillId="103" borderId="0" xfId="0" applyNumberFormat="1" applyFont="1" applyFill="1"/>
    <xf numFmtId="164" fontId="36" fillId="104" borderId="0" xfId="0" applyNumberFormat="1" applyFont="1" applyFill="1"/>
    <xf numFmtId="164" fontId="36" fillId="105" borderId="0" xfId="0" applyNumberFormat="1" applyFont="1" applyFill="1"/>
    <xf numFmtId="0" fontId="36" fillId="106" borderId="0" xfId="0" applyFont="1" applyFill="1"/>
    <xf numFmtId="164" fontId="36" fillId="101" borderId="0" xfId="0" applyNumberFormat="1" applyFont="1" applyFill="1"/>
    <xf numFmtId="164" fontId="36" fillId="107" borderId="0" xfId="0" applyNumberFormat="1" applyFont="1" applyFill="1"/>
    <xf numFmtId="164" fontId="36" fillId="108" borderId="0" xfId="0" applyNumberFormat="1" applyFont="1" applyFill="1"/>
    <xf numFmtId="164" fontId="36" fillId="109" borderId="0" xfId="0" applyNumberFormat="1" applyFont="1" applyFill="1"/>
    <xf numFmtId="0" fontId="36" fillId="110" borderId="0" xfId="0" applyFont="1" applyFill="1"/>
    <xf numFmtId="164" fontId="36" fillId="110" borderId="0" xfId="0" applyNumberFormat="1" applyFont="1" applyFill="1"/>
    <xf numFmtId="0" fontId="36" fillId="111" borderId="0" xfId="0" applyFont="1" applyFill="1"/>
    <xf numFmtId="164" fontId="36" fillId="112" borderId="0" xfId="0" applyNumberFormat="1" applyFont="1" applyFill="1"/>
    <xf numFmtId="164" fontId="36" fillId="113" borderId="0" xfId="0" applyNumberFormat="1" applyFont="1" applyFill="1"/>
    <xf numFmtId="164" fontId="36" fillId="114" borderId="0" xfId="0" applyNumberFormat="1" applyFont="1" applyFill="1"/>
    <xf numFmtId="0" fontId="36" fillId="115" borderId="0" xfId="0" applyFont="1" applyFill="1"/>
    <xf numFmtId="164" fontId="36" fillId="116" borderId="0" xfId="0" applyNumberFormat="1" applyFont="1" applyFill="1"/>
    <xf numFmtId="0" fontId="36" fillId="117" borderId="0" xfId="0" applyFont="1" applyFill="1"/>
    <xf numFmtId="164" fontId="36" fillId="118" borderId="0" xfId="0" applyNumberFormat="1" applyFont="1" applyFill="1"/>
    <xf numFmtId="164" fontId="36" fillId="119" borderId="0" xfId="0" applyNumberFormat="1" applyFont="1" applyFill="1"/>
    <xf numFmtId="164" fontId="36" fillId="120" borderId="0" xfId="0" applyNumberFormat="1" applyFont="1" applyFill="1"/>
    <xf numFmtId="164" fontId="36" fillId="121" borderId="0" xfId="0" applyNumberFormat="1" applyFont="1" applyFill="1"/>
    <xf numFmtId="164" fontId="36" fillId="122" borderId="0" xfId="0" applyNumberFormat="1" applyFont="1" applyFill="1"/>
    <xf numFmtId="0" fontId="36" fillId="123" borderId="0" xfId="0" applyFont="1" applyFill="1"/>
    <xf numFmtId="164" fontId="36" fillId="124" borderId="0" xfId="0" applyNumberFormat="1" applyFont="1" applyFill="1"/>
    <xf numFmtId="164" fontId="36" fillId="125" borderId="0" xfId="0" applyNumberFormat="1" applyFont="1" applyFill="1"/>
    <xf numFmtId="0" fontId="36" fillId="126" borderId="0" xfId="0" applyFont="1" applyFill="1"/>
    <xf numFmtId="164" fontId="36" fillId="127" borderId="0" xfId="0" applyNumberFormat="1" applyFont="1" applyFill="1"/>
    <xf numFmtId="0" fontId="36" fillId="128" borderId="0" xfId="0" applyFont="1" applyFill="1"/>
    <xf numFmtId="164" fontId="36" fillId="128" borderId="0" xfId="0" applyNumberFormat="1" applyFont="1" applyFill="1"/>
    <xf numFmtId="164" fontId="36" fillId="129" borderId="0" xfId="0" applyNumberFormat="1" applyFont="1" applyFill="1"/>
    <xf numFmtId="164" fontId="36" fillId="130" borderId="0" xfId="0" applyNumberFormat="1" applyFont="1" applyFill="1"/>
    <xf numFmtId="0" fontId="36" fillId="131" borderId="0" xfId="0" applyFont="1" applyFill="1"/>
    <xf numFmtId="0" fontId="36" fillId="132" borderId="0" xfId="0" applyFont="1" applyFill="1"/>
    <xf numFmtId="164" fontId="36" fillId="133" borderId="0" xfId="0" applyNumberFormat="1" applyFont="1" applyFill="1"/>
    <xf numFmtId="0" fontId="36" fillId="134" borderId="0" xfId="0" applyFont="1" applyFill="1"/>
    <xf numFmtId="164" fontId="36" fillId="134" borderId="0" xfId="0" applyNumberFormat="1" applyFont="1" applyFill="1"/>
    <xf numFmtId="164" fontId="36" fillId="135" borderId="0" xfId="0" applyNumberFormat="1" applyFont="1" applyFill="1"/>
    <xf numFmtId="0" fontId="36" fillId="136" borderId="0" xfId="0" applyFont="1" applyFill="1"/>
    <xf numFmtId="164" fontId="36" fillId="136" borderId="0" xfId="0" applyNumberFormat="1" applyFont="1" applyFill="1"/>
    <xf numFmtId="164" fontId="36" fillId="137" borderId="0" xfId="0" applyNumberFormat="1" applyFont="1" applyFill="1"/>
    <xf numFmtId="164" fontId="36" fillId="138" borderId="0" xfId="0" applyNumberFormat="1" applyFont="1" applyFill="1"/>
    <xf numFmtId="0" fontId="36" fillId="139" borderId="0" xfId="0" applyFont="1" applyFill="1"/>
    <xf numFmtId="164" fontId="36" fillId="139" borderId="0" xfId="0" applyNumberFormat="1" applyFont="1" applyFill="1"/>
    <xf numFmtId="0" fontId="36" fillId="140" borderId="0" xfId="0" applyFont="1" applyFill="1"/>
    <xf numFmtId="164" fontId="36" fillId="141" borderId="0" xfId="0" applyNumberFormat="1" applyFont="1" applyFill="1"/>
    <xf numFmtId="164" fontId="36" fillId="142" borderId="0" xfId="0" applyNumberFormat="1" applyFont="1" applyFill="1"/>
    <xf numFmtId="0" fontId="36" fillId="143" borderId="0" xfId="0" applyFont="1" applyFill="1"/>
    <xf numFmtId="164" fontId="36" fillId="143" borderId="0" xfId="0" applyNumberFormat="1" applyFont="1" applyFill="1"/>
    <xf numFmtId="164" fontId="36" fillId="144" borderId="0" xfId="0" applyNumberFormat="1" applyFont="1" applyFill="1"/>
    <xf numFmtId="164" fontId="36" fillId="145" borderId="0" xfId="0" applyNumberFormat="1" applyFont="1" applyFill="1"/>
    <xf numFmtId="164" fontId="36" fillId="146" borderId="0" xfId="0" applyNumberFormat="1" applyFont="1" applyFill="1"/>
    <xf numFmtId="0" fontId="36" fillId="147" borderId="0" xfId="0" applyFont="1" applyFill="1"/>
    <xf numFmtId="164" fontId="36" fillId="148" borderId="0" xfId="0" applyNumberFormat="1" applyFont="1" applyFill="1"/>
    <xf numFmtId="164" fontId="36" fillId="149" borderId="0" xfId="0" applyNumberFormat="1" applyFont="1" applyFill="1"/>
    <xf numFmtId="164" fontId="36" fillId="150" borderId="0" xfId="0" applyNumberFormat="1" applyFont="1" applyFill="1"/>
    <xf numFmtId="164" fontId="36" fillId="151" borderId="0" xfId="0" applyNumberFormat="1" applyFont="1" applyFill="1"/>
    <xf numFmtId="164" fontId="36" fillId="152" borderId="0" xfId="0" applyNumberFormat="1" applyFont="1" applyFill="1"/>
    <xf numFmtId="164" fontId="36" fillId="153" borderId="0" xfId="0" applyNumberFormat="1" applyFont="1" applyFill="1"/>
    <xf numFmtId="164" fontId="36" fillId="154" borderId="0" xfId="0" applyNumberFormat="1" applyFont="1" applyFill="1"/>
    <xf numFmtId="164" fontId="36" fillId="155" borderId="0" xfId="0" applyNumberFormat="1" applyFont="1" applyFill="1"/>
    <xf numFmtId="164" fontId="36" fillId="156" borderId="0" xfId="0" applyNumberFormat="1" applyFont="1" applyFill="1"/>
    <xf numFmtId="0" fontId="36" fillId="157" borderId="0" xfId="0" applyFont="1" applyFill="1"/>
    <xf numFmtId="164" fontId="36" fillId="157" borderId="0" xfId="0" applyNumberFormat="1" applyFont="1" applyFill="1"/>
    <xf numFmtId="0" fontId="36" fillId="158" borderId="0" xfId="0" applyFont="1" applyFill="1"/>
    <xf numFmtId="0" fontId="36" fillId="159" borderId="0" xfId="0" applyFont="1" applyFill="1"/>
    <xf numFmtId="164" fontId="36" fillId="159" borderId="0" xfId="0" applyNumberFormat="1" applyFont="1" applyFill="1"/>
    <xf numFmtId="164" fontId="36" fillId="160" borderId="0" xfId="0" applyNumberFormat="1" applyFont="1" applyFill="1"/>
    <xf numFmtId="164" fontId="36" fillId="161" borderId="0" xfId="0" applyNumberFormat="1" applyFont="1" applyFill="1"/>
    <xf numFmtId="0" fontId="36" fillId="162" borderId="0" xfId="0" applyFont="1" applyFill="1"/>
    <xf numFmtId="164" fontId="36" fillId="140" borderId="0" xfId="0" applyNumberFormat="1" applyFont="1" applyFill="1"/>
    <xf numFmtId="164" fontId="36" fillId="163" borderId="0" xfId="0" applyNumberFormat="1" applyFont="1" applyFill="1"/>
    <xf numFmtId="0" fontId="36" fillId="164" borderId="0" xfId="0" applyFont="1" applyFill="1"/>
    <xf numFmtId="164" fontId="36" fillId="165" borderId="0" xfId="0" applyNumberFormat="1" applyFont="1" applyFill="1"/>
    <xf numFmtId="0" fontId="36" fillId="166" borderId="0" xfId="0" applyFont="1" applyFill="1"/>
    <xf numFmtId="164" fontId="36" fillId="166" borderId="0" xfId="0" applyNumberFormat="1" applyFont="1" applyFill="1"/>
    <xf numFmtId="164" fontId="36" fillId="167" borderId="0" xfId="0" applyNumberFormat="1" applyFont="1" applyFill="1"/>
    <xf numFmtId="164" fontId="36" fillId="168" borderId="0" xfId="0" applyNumberFormat="1" applyFont="1" applyFill="1"/>
    <xf numFmtId="0" fontId="36" fillId="169" borderId="0" xfId="0" applyFont="1" applyFill="1"/>
    <xf numFmtId="164" fontId="36" fillId="170" borderId="0" xfId="0" applyNumberFormat="1" applyFont="1" applyFill="1"/>
    <xf numFmtId="0" fontId="106" fillId="67" borderId="32" xfId="0" applyFont="1" applyFill="1" applyBorder="1" applyAlignment="1">
      <alignment wrapText="1"/>
    </xf>
    <xf numFmtId="0" fontId="36" fillId="171" borderId="0" xfId="0" applyFont="1" applyFill="1"/>
    <xf numFmtId="164" fontId="107" fillId="69" borderId="34" xfId="0" applyNumberFormat="1" applyFont="1" applyFill="1" applyBorder="1" applyAlignment="1">
      <alignment wrapText="1"/>
    </xf>
    <xf numFmtId="0" fontId="36" fillId="172" borderId="0" xfId="0" applyFont="1" applyFill="1"/>
    <xf numFmtId="164" fontId="36" fillId="172" borderId="0" xfId="0" applyNumberFormat="1" applyFont="1" applyFill="1"/>
    <xf numFmtId="164" fontId="36" fillId="173" borderId="0" xfId="0" applyNumberFormat="1" applyFont="1" applyFill="1"/>
    <xf numFmtId="164" fontId="36" fillId="174" borderId="0" xfId="0" applyNumberFormat="1" applyFont="1" applyFill="1"/>
    <xf numFmtId="0" fontId="106" fillId="67" borderId="1" xfId="0" applyFont="1" applyFill="1" applyBorder="1" applyAlignment="1">
      <alignment wrapText="1"/>
    </xf>
    <xf numFmtId="0" fontId="36" fillId="175" borderId="0" xfId="0" applyFont="1" applyFill="1"/>
    <xf numFmtId="164" fontId="36" fillId="175" borderId="0" xfId="0" applyNumberFormat="1" applyFont="1" applyFill="1"/>
    <xf numFmtId="164" fontId="36" fillId="176" borderId="0" xfId="0" applyNumberFormat="1" applyFont="1" applyFill="1"/>
    <xf numFmtId="164" fontId="36" fillId="177" borderId="0" xfId="0" applyNumberFormat="1" applyFont="1" applyFill="1"/>
    <xf numFmtId="164" fontId="36" fillId="178" borderId="0" xfId="0" applyNumberFormat="1" applyFont="1" applyFill="1"/>
    <xf numFmtId="0" fontId="36" fillId="179" borderId="0" xfId="0" applyFont="1" applyFill="1"/>
    <xf numFmtId="164" fontId="36" fillId="179" borderId="0" xfId="0" applyNumberFormat="1" applyFont="1" applyFill="1"/>
    <xf numFmtId="164" fontId="36" fillId="180" borderId="0" xfId="0" applyNumberFormat="1" applyFont="1" applyFill="1"/>
    <xf numFmtId="164" fontId="36" fillId="181" borderId="0" xfId="0" applyNumberFormat="1" applyFont="1" applyFill="1"/>
    <xf numFmtId="164" fontId="36" fillId="106" borderId="0" xfId="0" applyNumberFormat="1" applyFont="1" applyFill="1"/>
    <xf numFmtId="0" fontId="36" fillId="182" borderId="0" xfId="0" applyFont="1" applyFill="1"/>
    <xf numFmtId="164" fontId="36" fillId="182" borderId="0" xfId="0" applyNumberFormat="1" applyFont="1" applyFill="1"/>
    <xf numFmtId="0" fontId="36" fillId="183" borderId="0" xfId="0" applyFont="1" applyFill="1"/>
    <xf numFmtId="164" fontId="36" fillId="184" borderId="0" xfId="0" applyNumberFormat="1" applyFont="1" applyFill="1"/>
    <xf numFmtId="164" fontId="36" fillId="185" borderId="0" xfId="0" applyNumberFormat="1" applyFont="1" applyFill="1"/>
    <xf numFmtId="164" fontId="36" fillId="186" borderId="0" xfId="0" applyNumberFormat="1" applyFont="1" applyFill="1"/>
    <xf numFmtId="164" fontId="36" fillId="187" borderId="0" xfId="0" applyNumberFormat="1" applyFont="1" applyFill="1"/>
    <xf numFmtId="164" fontId="107" fillId="69" borderId="69" xfId="0" applyNumberFormat="1" applyFont="1" applyFill="1" applyBorder="1" applyAlignment="1">
      <alignment wrapText="1"/>
    </xf>
    <xf numFmtId="0" fontId="36" fillId="188" borderId="0" xfId="0" applyFont="1" applyFill="1"/>
    <xf numFmtId="164" fontId="36" fillId="189" borderId="0" xfId="0" applyNumberFormat="1" applyFont="1" applyFill="1"/>
    <xf numFmtId="164" fontId="36" fillId="190" borderId="0" xfId="0" applyNumberFormat="1" applyFont="1" applyFill="1"/>
    <xf numFmtId="164" fontId="36" fillId="191" borderId="0" xfId="0" applyNumberFormat="1" applyFont="1" applyFill="1"/>
    <xf numFmtId="164" fontId="36" fillId="192" borderId="0" xfId="0" applyNumberFormat="1" applyFont="1" applyFill="1"/>
    <xf numFmtId="164" fontId="36" fillId="193" borderId="0" xfId="0" applyNumberFormat="1" applyFont="1" applyFill="1"/>
    <xf numFmtId="164" fontId="36" fillId="115" borderId="0" xfId="0" applyNumberFormat="1" applyFont="1" applyFill="1"/>
    <xf numFmtId="0" fontId="36" fillId="194" borderId="0" xfId="0" applyFont="1" applyFill="1"/>
    <xf numFmtId="164" fontId="36" fillId="195" borderId="0" xfId="0" applyNumberFormat="1" applyFont="1" applyFill="1"/>
    <xf numFmtId="164" fontId="36" fillId="196" borderId="0" xfId="0" applyNumberFormat="1" applyFont="1" applyFill="1"/>
    <xf numFmtId="164" fontId="36" fillId="197" borderId="0" xfId="0" applyNumberFormat="1" applyFont="1" applyFill="1"/>
    <xf numFmtId="164" fontId="36" fillId="198" borderId="0" xfId="0" applyNumberFormat="1" applyFont="1" applyFill="1"/>
    <xf numFmtId="164" fontId="36" fillId="199" borderId="0" xfId="0" applyNumberFormat="1" applyFont="1" applyFill="1"/>
    <xf numFmtId="164" fontId="36" fillId="200" borderId="0" xfId="0" applyNumberFormat="1" applyFont="1" applyFill="1"/>
    <xf numFmtId="164" fontId="36" fillId="201" borderId="0" xfId="0" applyNumberFormat="1" applyFont="1" applyFill="1"/>
    <xf numFmtId="164" fontId="36" fillId="162" borderId="0" xfId="0" applyNumberFormat="1" applyFont="1" applyFill="1"/>
    <xf numFmtId="0" fontId="36" fillId="202" borderId="0" xfId="0" applyFont="1" applyFill="1"/>
    <xf numFmtId="164" fontId="36" fillId="202" borderId="0" xfId="0" applyNumberFormat="1" applyFont="1" applyFill="1"/>
    <xf numFmtId="164" fontId="36" fillId="203" borderId="0" xfId="0" applyNumberFormat="1" applyFont="1" applyFill="1"/>
    <xf numFmtId="0" fontId="36" fillId="204" borderId="0" xfId="0" applyFont="1" applyFill="1"/>
    <xf numFmtId="164" fontId="36" fillId="205" borderId="0" xfId="0" applyNumberFormat="1" applyFont="1" applyFill="1"/>
    <xf numFmtId="164" fontId="36" fillId="206" borderId="0" xfId="0" applyNumberFormat="1" applyFont="1" applyFill="1"/>
    <xf numFmtId="164" fontId="36" fillId="207" borderId="0" xfId="0" applyNumberFormat="1" applyFont="1" applyFill="1"/>
    <xf numFmtId="164" fontId="36" fillId="208" borderId="0" xfId="0" applyNumberFormat="1" applyFont="1" applyFill="1"/>
    <xf numFmtId="0" fontId="36" fillId="209" borderId="0" xfId="0" applyFont="1" applyFill="1"/>
    <xf numFmtId="0" fontId="36" fillId="210" borderId="0" xfId="0" applyFont="1" applyFill="1"/>
    <xf numFmtId="164" fontId="36" fillId="211" borderId="0" xfId="0" applyNumberFormat="1" applyFont="1" applyFill="1"/>
    <xf numFmtId="164" fontId="36" fillId="158" borderId="0" xfId="0" applyNumberFormat="1" applyFont="1" applyFill="1"/>
    <xf numFmtId="164" fontId="36" fillId="212" borderId="0" xfId="0" applyNumberFormat="1" applyFont="1" applyFill="1"/>
    <xf numFmtId="0" fontId="36" fillId="213" borderId="0" xfId="0" applyFont="1" applyFill="1"/>
    <xf numFmtId="0" fontId="36" fillId="214" borderId="0" xfId="0" applyFont="1" applyFill="1"/>
    <xf numFmtId="164" fontId="36" fillId="214" borderId="0" xfId="0" applyNumberFormat="1" applyFont="1" applyFill="1"/>
    <xf numFmtId="164" fontId="36" fillId="215" borderId="0" xfId="0" applyNumberFormat="1" applyFont="1" applyFill="1"/>
    <xf numFmtId="0" fontId="36" fillId="216" borderId="0" xfId="0" applyFont="1" applyFill="1"/>
    <xf numFmtId="164" fontId="36" fillId="217" borderId="0" xfId="0" applyNumberFormat="1" applyFont="1" applyFill="1"/>
    <xf numFmtId="164" fontId="36" fillId="218" borderId="0" xfId="0" applyNumberFormat="1" applyFont="1" applyFill="1"/>
    <xf numFmtId="164" fontId="36" fillId="219" borderId="0" xfId="0" applyNumberFormat="1" applyFont="1" applyFill="1"/>
    <xf numFmtId="164" fontId="36" fillId="220" borderId="0" xfId="0" applyNumberFormat="1" applyFont="1" applyFill="1"/>
    <xf numFmtId="164" fontId="36" fillId="221" borderId="0" xfId="0" applyNumberFormat="1" applyFont="1" applyFill="1"/>
    <xf numFmtId="164" fontId="36" fillId="164" borderId="0" xfId="0" applyNumberFormat="1" applyFont="1" applyFill="1"/>
    <xf numFmtId="164" fontId="36" fillId="222" borderId="0" xfId="0" applyNumberFormat="1" applyFont="1" applyFill="1"/>
    <xf numFmtId="0" fontId="36" fillId="223" borderId="0" xfId="0" applyFont="1" applyFill="1"/>
    <xf numFmtId="0" fontId="36" fillId="224" borderId="0" xfId="0" applyFont="1" applyFill="1"/>
    <xf numFmtId="164" fontId="36" fillId="183" borderId="0" xfId="0" applyNumberFormat="1" applyFont="1" applyFill="1"/>
    <xf numFmtId="164" fontId="36" fillId="225" borderId="0" xfId="0" applyNumberFormat="1" applyFont="1" applyFill="1"/>
    <xf numFmtId="0" fontId="36" fillId="226" borderId="0" xfId="0" applyFont="1" applyFill="1"/>
    <xf numFmtId="164" fontId="36" fillId="227" borderId="0" xfId="0" applyNumberFormat="1" applyFont="1" applyFill="1"/>
    <xf numFmtId="164" fontId="36" fillId="228" borderId="0" xfId="0" applyNumberFormat="1" applyFont="1" applyFill="1"/>
    <xf numFmtId="164" fontId="36" fillId="229" borderId="0" xfId="0" applyNumberFormat="1" applyFont="1" applyFill="1"/>
    <xf numFmtId="164" fontId="36" fillId="230" borderId="0" xfId="0" applyNumberFormat="1" applyFont="1" applyFill="1"/>
    <xf numFmtId="0" fontId="36" fillId="231" borderId="0" xfId="0" applyFont="1" applyFill="1"/>
    <xf numFmtId="164" fontId="36" fillId="232" borderId="0" xfId="0" applyNumberFormat="1" applyFont="1" applyFill="1"/>
    <xf numFmtId="164" fontId="36" fillId="233" borderId="0" xfId="0" applyNumberFormat="1" applyFont="1" applyFill="1"/>
    <xf numFmtId="164" fontId="36" fillId="234" borderId="0" xfId="0" applyNumberFormat="1" applyFont="1" applyFill="1"/>
    <xf numFmtId="164" fontId="36" fillId="235" borderId="0" xfId="0" applyNumberFormat="1" applyFont="1" applyFill="1"/>
    <xf numFmtId="164" fontId="36" fillId="213" borderId="0" xfId="0" applyNumberFormat="1" applyFont="1" applyFill="1"/>
    <xf numFmtId="164" fontId="36" fillId="236" borderId="0" xfId="0" applyNumberFormat="1" applyFont="1" applyFill="1"/>
    <xf numFmtId="164" fontId="36" fillId="237" borderId="0" xfId="0" applyNumberFormat="1" applyFont="1" applyFill="1"/>
    <xf numFmtId="164" fontId="36" fillId="132" borderId="0" xfId="0" applyNumberFormat="1" applyFont="1" applyFill="1"/>
    <xf numFmtId="0" fontId="36" fillId="238" borderId="0" xfId="0" applyFont="1" applyFill="1"/>
    <xf numFmtId="164" fontId="36" fillId="194" borderId="0" xfId="0" applyNumberFormat="1" applyFont="1" applyFill="1"/>
    <xf numFmtId="0" fontId="36" fillId="239" borderId="0" xfId="0" applyFont="1" applyFill="1"/>
    <xf numFmtId="164" fontId="36" fillId="240" borderId="0" xfId="0" applyNumberFormat="1" applyFont="1" applyFill="1"/>
    <xf numFmtId="0" fontId="36" fillId="241" borderId="0" xfId="0" applyFont="1" applyFill="1"/>
    <xf numFmtId="0" fontId="36" fillId="242" borderId="0" xfId="0" applyFont="1" applyFill="1"/>
    <xf numFmtId="164" fontId="36" fillId="242" borderId="0" xfId="0" applyNumberFormat="1" applyFont="1" applyFill="1"/>
    <xf numFmtId="164" fontId="36" fillId="243" borderId="0" xfId="0" applyNumberFormat="1" applyFont="1" applyFill="1"/>
    <xf numFmtId="164" fontId="36" fillId="244" borderId="0" xfId="0" applyNumberFormat="1" applyFont="1" applyFill="1"/>
    <xf numFmtId="164" fontId="36" fillId="245" borderId="0" xfId="0" applyNumberFormat="1" applyFont="1" applyFill="1"/>
    <xf numFmtId="0" fontId="36" fillId="246" borderId="0" xfId="0" applyFont="1" applyFill="1"/>
    <xf numFmtId="164" fontId="36" fillId="188" borderId="0" xfId="0" applyNumberFormat="1" applyFont="1" applyFill="1"/>
    <xf numFmtId="164" fontId="36" fillId="247" borderId="0" xfId="0" applyNumberFormat="1" applyFont="1" applyFill="1"/>
    <xf numFmtId="164" fontId="36" fillId="248" borderId="0" xfId="0" applyNumberFormat="1" applyFont="1" applyFill="1"/>
    <xf numFmtId="164" fontId="36" fillId="249" borderId="0" xfId="0" applyNumberFormat="1" applyFont="1" applyFill="1"/>
    <xf numFmtId="164" fontId="36" fillId="250" borderId="0" xfId="0" applyNumberFormat="1" applyFont="1" applyFill="1"/>
    <xf numFmtId="0" fontId="36" fillId="251" borderId="0" xfId="0" applyFont="1" applyFill="1"/>
    <xf numFmtId="0" fontId="36" fillId="252" borderId="0" xfId="0" applyFont="1" applyFill="1"/>
    <xf numFmtId="0" fontId="36" fillId="253" borderId="0" xfId="0" applyFont="1" applyFill="1"/>
    <xf numFmtId="164" fontId="36" fillId="224" borderId="0" xfId="0" applyNumberFormat="1" applyFont="1" applyFill="1"/>
    <xf numFmtId="0" fontId="36" fillId="254" borderId="0" xfId="0" applyFont="1" applyFill="1"/>
    <xf numFmtId="164" fontId="107" fillId="69" borderId="34" xfId="0" applyNumberFormat="1" applyFont="1" applyFill="1" applyBorder="1"/>
    <xf numFmtId="164" fontId="36" fillId="255" borderId="0" xfId="0" applyNumberFormat="1" applyFont="1" applyFill="1"/>
    <xf numFmtId="164" fontId="36" fillId="256" borderId="0" xfId="0" applyNumberFormat="1" applyFont="1" applyFill="1"/>
    <xf numFmtId="0" fontId="57" fillId="158" borderId="0" xfId="0" applyFont="1" applyFill="1"/>
    <xf numFmtId="164" fontId="112" fillId="69" borderId="34" xfId="0" applyNumberFormat="1" applyFont="1" applyFill="1" applyBorder="1"/>
    <xf numFmtId="164" fontId="57" fillId="214" borderId="0" xfId="0" applyNumberFormat="1" applyFont="1" applyFill="1"/>
    <xf numFmtId="49" fontId="0" fillId="0" borderId="0" xfId="0" applyNumberFormat="1" applyAlignment="1">
      <alignment horizontal="left"/>
    </xf>
    <xf numFmtId="0" fontId="1" fillId="2" borderId="19" xfId="0" applyFont="1" applyFill="1" applyBorder="1" applyAlignment="1">
      <alignment horizontal="center" vertical="center" wrapText="1"/>
    </xf>
    <xf numFmtId="0" fontId="18" fillId="35" borderId="35" xfId="0" applyFont="1" applyFill="1" applyBorder="1" applyAlignment="1">
      <alignment readingOrder="1"/>
    </xf>
    <xf numFmtId="0" fontId="102" fillId="8" borderId="0" xfId="0" applyFont="1" applyFill="1" applyAlignment="1">
      <alignment wrapText="1"/>
    </xf>
    <xf numFmtId="173" fontId="1" fillId="8" borderId="0" xfId="0" applyNumberFormat="1" applyFont="1" applyFill="1" applyAlignment="1">
      <alignment horizontal="center" vertical="center" wrapText="1"/>
    </xf>
    <xf numFmtId="0" fontId="101" fillId="27" borderId="0" xfId="0" applyFont="1" applyFill="1" applyAlignment="1">
      <alignment horizontal="center" vertical="center"/>
    </xf>
    <xf numFmtId="166" fontId="7" fillId="3" borderId="0" xfId="0" applyNumberFormat="1" applyFont="1" applyFill="1" applyAlignment="1">
      <alignment horizontal="center" vertical="center" wrapText="1"/>
    </xf>
    <xf numFmtId="0" fontId="8" fillId="5" borderId="0" xfId="0" applyFont="1" applyFill="1" applyAlignment="1">
      <alignment horizontal="left" vertical="center" wrapText="1"/>
    </xf>
    <xf numFmtId="0" fontId="1" fillId="19" borderId="0" xfId="0" applyFont="1" applyFill="1" applyAlignment="1">
      <alignment horizontal="center" vertical="center" wrapText="1"/>
    </xf>
    <xf numFmtId="0" fontId="1" fillId="18" borderId="0" xfId="0" applyFont="1" applyFill="1" applyAlignment="1">
      <alignment horizontal="center" vertical="center" wrapText="1"/>
    </xf>
    <xf numFmtId="0" fontId="11" fillId="8" borderId="0" xfId="0" applyFont="1" applyFill="1" applyAlignment="1">
      <alignment horizontal="left" vertical="center"/>
    </xf>
    <xf numFmtId="0" fontId="1" fillId="18" borderId="0" xfId="0" applyFont="1" applyFill="1" applyAlignment="1">
      <alignment horizontal="center" vertical="center"/>
    </xf>
    <xf numFmtId="0" fontId="11" fillId="18" borderId="0" xfId="0" applyFont="1" applyFill="1" applyAlignment="1">
      <alignment horizontal="left" vertical="center"/>
    </xf>
    <xf numFmtId="0" fontId="11" fillId="15" borderId="0" xfId="0" applyFont="1" applyFill="1" applyAlignment="1">
      <alignment horizontal="left" vertical="center"/>
    </xf>
    <xf numFmtId="0" fontId="11" fillId="14" borderId="0" xfId="0" applyFont="1" applyFill="1" applyAlignment="1">
      <alignment horizontal="left" vertical="center"/>
    </xf>
    <xf numFmtId="174" fontId="9" fillId="41" borderId="36" xfId="0" applyNumberFormat="1" applyFont="1" applyFill="1" applyBorder="1" applyAlignment="1">
      <alignment horizontal="center" vertical="center"/>
    </xf>
    <xf numFmtId="0" fontId="39" fillId="0" borderId="0" xfId="0" applyFont="1" applyAlignment="1">
      <alignment vertical="center"/>
    </xf>
    <xf numFmtId="0" fontId="0" fillId="0" borderId="0" xfId="0"/>
    <xf numFmtId="0" fontId="36" fillId="0" borderId="0" xfId="0" applyFont="1" applyAlignment="1">
      <alignment wrapText="1"/>
    </xf>
  </cellXfs>
  <cellStyles count="3">
    <cellStyle name="Hiperłącze" xfId="2" builtinId="8"/>
    <cellStyle name="Normal 2" xfId="1" xr:uid="{39394BF1-9A01-447D-A284-E78C9B153B2F}"/>
    <cellStyle name="Normalny" xfId="0" builtinId="0"/>
  </cellStyles>
  <dxfs count="200">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b/>
        <i val="0"/>
        <color rgb="FF9C0006"/>
      </font>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bgColor rgb="FFFFC7CE"/>
        </patternFill>
      </fill>
    </dxf>
    <dxf>
      <font>
        <color rgb="FF006100"/>
      </font>
      <fill>
        <patternFill>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bgColor rgb="FFC6EFCE"/>
        </patternFill>
      </fill>
    </dxf>
    <dxf>
      <font>
        <color rgb="FF9C0006"/>
      </font>
      <fill>
        <patternFill>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bgColor rgb="FFFFC7CE"/>
        </patternFill>
      </fill>
    </dxf>
    <dxf>
      <font>
        <color rgb="FF006100"/>
      </font>
      <fill>
        <patternFill>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bgColor rgb="FFFFC7CE"/>
        </patternFill>
      </fill>
    </dxf>
    <dxf>
      <font>
        <color rgb="FF006100"/>
      </font>
      <fill>
        <patternFill>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bgColor rgb="FFFFC7CE"/>
        </patternFill>
      </fill>
    </dxf>
    <dxf>
      <font>
        <color rgb="FF006100"/>
      </font>
      <fill>
        <patternFill>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808080"/>
      </font>
      <fill>
        <patternFill patternType="solid">
          <fgColor indexed="64"/>
          <bgColor rgb="FFF2F2F2"/>
        </patternFill>
      </fill>
    </dxf>
    <dxf>
      <font>
        <color rgb="FFFFFFFF"/>
      </font>
      <fill>
        <patternFill patternType="solid">
          <fgColor indexed="64"/>
          <bgColor rgb="FF000000"/>
        </patternFill>
      </fill>
    </dxf>
    <dxf>
      <fill>
        <patternFill patternType="solid">
          <fgColor indexed="64"/>
          <bgColor rgb="FFF3F0FA"/>
        </patternFill>
      </fill>
    </dxf>
    <dxf>
      <fill>
        <patternFill patternType="solid">
          <fgColor indexed="64"/>
          <bgColor rgb="FFF3F0FA"/>
        </patternFill>
      </fill>
    </dxf>
    <dxf>
      <font>
        <b val="0"/>
        <i val="0"/>
        <color rgb="FF1B5E20"/>
      </font>
      <fill>
        <patternFill patternType="solid">
          <fgColor indexed="64"/>
          <bgColor rgb="FFE8F5E9"/>
        </patternFill>
      </fill>
    </dxf>
    <dxf>
      <font>
        <b/>
        <i val="0"/>
        <color rgb="FFB71C1C"/>
      </font>
      <fill>
        <patternFill patternType="solid">
          <fgColor indexed="64"/>
          <bgColor rgb="FFFFCDD2"/>
        </patternFill>
      </fill>
    </dxf>
    <dxf>
      <font>
        <b/>
        <i val="0"/>
        <color rgb="FFF57F17"/>
      </font>
      <fill>
        <patternFill patternType="solid">
          <fgColor indexed="64"/>
          <bgColor rgb="FFFFF9C4"/>
        </patternFill>
      </fill>
    </dxf>
    <dxf>
      <font>
        <b val="0"/>
        <i val="0"/>
        <color rgb="FF1B5E20"/>
      </font>
      <fill>
        <patternFill patternType="solid">
          <fgColor indexed="64"/>
          <bgColor rgb="FFE8F5E9"/>
        </patternFill>
      </fill>
    </dxf>
    <dxf>
      <font>
        <b/>
        <i val="0"/>
        <color rgb="FFB71C1C"/>
      </font>
      <fill>
        <patternFill patternType="solid">
          <fgColor indexed="64"/>
          <bgColor rgb="FFFFCDD2"/>
        </patternFill>
      </fill>
    </dxf>
    <dxf>
      <font>
        <b/>
        <i val="0"/>
        <color rgb="FFF57F17"/>
      </font>
      <fill>
        <patternFill patternType="solid">
          <fgColor indexed="64"/>
          <bgColor rgb="FFFFF9C4"/>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i val="0"/>
        <color rgb="FFF57F17"/>
      </font>
      <fill>
        <patternFill patternType="solid">
          <fgColor indexed="64"/>
          <bgColor rgb="FFFFF9C4"/>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B71C1C"/>
      </font>
      <fill>
        <patternFill patternType="solid">
          <fgColor indexed="64"/>
          <bgColor rgb="FFFFCDD2"/>
        </patternFill>
      </fill>
    </dxf>
    <dxf>
      <font>
        <b/>
        <i val="0"/>
        <color rgb="FFF57F17"/>
      </font>
      <fill>
        <patternFill patternType="solid">
          <fgColor indexed="64"/>
          <bgColor rgb="FFFFF9C4"/>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val="0"/>
        <i val="0"/>
        <color rgb="FF1B5E20"/>
      </font>
      <fill>
        <patternFill patternType="solid">
          <fgColor indexed="64"/>
          <bgColor rgb="FFE8F5E9"/>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i val="0"/>
        <color rgb="FFF57F17"/>
      </font>
      <fill>
        <patternFill patternType="solid">
          <fgColor indexed="64"/>
          <bgColor rgb="FFFFF9C4"/>
        </patternFill>
      </fill>
    </dxf>
    <dxf>
      <font>
        <b val="0"/>
        <i val="0"/>
        <color rgb="FF1B5E20"/>
      </font>
      <fill>
        <patternFill patternType="solid">
          <fgColor indexed="64"/>
          <bgColor rgb="FFE8F5E9"/>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i val="0"/>
        <color rgb="FFF57F17"/>
      </font>
      <fill>
        <patternFill patternType="solid">
          <fgColor indexed="64"/>
          <bgColor rgb="FFFFF9C4"/>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i val="0"/>
        <color rgb="FFF57F17"/>
      </font>
      <fill>
        <patternFill patternType="solid">
          <fgColor indexed="64"/>
          <bgColor rgb="FFFFF9C4"/>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i val="0"/>
        <color rgb="FFF57F17"/>
      </font>
      <fill>
        <patternFill patternType="solid">
          <fgColor indexed="64"/>
          <bgColor rgb="FFFFF9C4"/>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val="0"/>
        <i val="0"/>
        <color rgb="FF1B5E20"/>
      </font>
      <fill>
        <patternFill patternType="solid">
          <fgColor indexed="64"/>
          <bgColor rgb="FFE8F5E9"/>
        </patternFill>
      </fill>
    </dxf>
    <dxf>
      <font>
        <b/>
        <i val="0"/>
        <color rgb="FFB71C1C"/>
      </font>
      <fill>
        <patternFill patternType="solid">
          <fgColor indexed="64"/>
          <bgColor rgb="FFFFCDD2"/>
        </patternFill>
      </fill>
    </dxf>
    <dxf>
      <font>
        <b/>
        <i val="0"/>
        <color rgb="FFF57F17"/>
      </font>
      <fill>
        <patternFill patternType="solid">
          <fgColor indexed="64"/>
          <bgColor rgb="FFFFF9C4"/>
        </patternFill>
      </fill>
    </dxf>
    <dxf>
      <font>
        <b/>
        <i val="0"/>
        <color rgb="FFB71C1C"/>
      </font>
      <fill>
        <patternFill patternType="solid">
          <fgColor indexed="64"/>
          <bgColor rgb="FFFFCDD2"/>
        </patternFill>
      </fill>
    </dxf>
    <dxf>
      <fill>
        <patternFill patternType="solid">
          <fgColor indexed="64"/>
          <bgColor rgb="FFFFE0B2"/>
        </patternFill>
      </fill>
    </dxf>
    <dxf>
      <font>
        <color rgb="FFFFFFFF"/>
      </font>
      <fill>
        <patternFill patternType="solid">
          <fgColor indexed="64"/>
          <bgColor rgb="FF1B5E20"/>
        </patternFill>
      </fill>
    </dxf>
    <dxf>
      <fill>
        <patternFill patternType="solid">
          <fgColor indexed="64"/>
          <bgColor rgb="FFC8E6C9"/>
        </patternFill>
      </fill>
    </dxf>
    <dxf>
      <numFmt numFmtId="1" formatCode="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alignment wrapText="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0"/>
        <color rgb="FFFFFFFF"/>
        <name val="Arial"/>
        <scheme val="none"/>
      </font>
      <fill>
        <patternFill patternType="solid">
          <fgColor indexed="64"/>
          <bgColor rgb="FF455A64"/>
        </patternFill>
      </fill>
      <alignment horizontal="general"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1F8E9"/>
      <rgbColor rgb="FFFF00FF"/>
      <rgbColor rgb="FF00FFFF"/>
      <rgbColor rgb="FF800000"/>
      <rgbColor rgb="FF1B5E20"/>
      <rgbColor rgb="FF000080"/>
      <rgbColor rgb="FF856404"/>
      <rgbColor rgb="FF880E4F"/>
      <rgbColor rgb="FF455A64"/>
      <rgbColor rgb="FFBDBDBD"/>
      <rgbColor rgb="FF666666"/>
      <rgbColor rgb="FF9999FF"/>
      <rgbColor rgb="FFAD1457"/>
      <rgbColor rgb="FFFFFDE7"/>
      <rgbColor rgb="FFE3F2FD"/>
      <rgbColor rgb="FF4A148C"/>
      <rgbColor rgb="FFFF8080"/>
      <rgbColor rgb="FF1565C0"/>
      <rgbColor rgb="FFEDE7F6"/>
      <rgbColor rgb="FF000080"/>
      <rgbColor rgb="FFFF00FF"/>
      <rgbColor rgb="FFFFEBEE"/>
      <rgbColor rgb="FF00FFFF"/>
      <rgbColor rgb="FF6A1B9A"/>
      <rgbColor rgb="FF800000"/>
      <rgbColor rgb="FF008080"/>
      <rgbColor rgb="FF0000FF"/>
      <rgbColor rgb="FF00CCFF"/>
      <rgbColor rgb="FFE8F5E9"/>
      <rgbColor rgb="FFC8E6C9"/>
      <rgbColor rgb="FFFFF3E0"/>
      <rgbColor rgb="FFE8EAF6"/>
      <rgbColor rgb="FFF3E5F5"/>
      <rgbColor rgb="FFECEFF1"/>
      <rgbColor rgb="FFFCE4EC"/>
      <rgbColor rgb="FF3366FF"/>
      <rgbColor rgb="FF33CCCC"/>
      <rgbColor rgb="FF99CC00"/>
      <rgbColor rgb="FFFFCC00"/>
      <rgbColor rgb="FFF9A825"/>
      <rgbColor rgb="FFE65100"/>
      <rgbColor rgb="FF546E7A"/>
      <rgbColor rgb="FF9E9E9E"/>
      <rgbColor rgb="FF1A237E"/>
      <rgbColor rgb="FF2E7D32"/>
      <rgbColor rgb="FF37474F"/>
      <rgbColor rgb="FF39552C"/>
      <rgbColor rgb="FFBF360C"/>
      <rgbColor rgb="FFB71C1C"/>
      <rgbColor rgb="FF0D47A1"/>
      <rgbColor rgb="FF21212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3248025</xdr:colOff>
      <xdr:row>1</xdr:row>
      <xdr:rowOff>0</xdr:rowOff>
    </xdr:to>
    <xdr:sp macro="" textlink="">
      <xdr:nvSpPr>
        <xdr:cNvPr id="4" name="Rounded Rectangle 1">
          <a:extLst>
            <a:ext uri="{FF2B5EF4-FFF2-40B4-BE49-F238E27FC236}">
              <a16:creationId xmlns:a16="http://schemas.microsoft.com/office/drawing/2014/main" id="{D0FE8458-782C-49C1-8B2F-55DE1ADA403F}"/>
            </a:ext>
            <a:ext uri="{6ECC49D1-AA05-4338-93AA-15A1B29DFB0A}">
              <asl:scriptLink xmlns:asl="http://schemas.microsoft.com/office/drawing/2021/scriptlink" val="{&quot;shareId&quot;:&quot;ms-officescript%3A%2F%2Fonedrive_business_sharinglink%2Fu!aHR0cHM6Ly9pbWF0ZWhmLW15LnNoYXJlcG9pbnQuY29tLzp1Oi9nL3BlcnNvbmFsL2pvaG5faW1hdF9pcy9JUURocTVXbEhLOVZUWVpYTmpjY1UtazJBZGlxZ19JRFYwTDVCSW5PQ2gyMjNCRQ&quot;}"/>
            </a:ext>
          </a:extLst>
        </xdr:cNvPr>
        <xdr:cNvSpPr/>
      </xdr:nvSpPr>
      <xdr:spPr>
        <a:xfrm>
          <a:off x="0" y="0"/>
          <a:ext cx="3248025" cy="457200"/>
        </a:xfrm>
        <a:prstGeom prst="roundRect">
          <a:avLst/>
        </a:prstGeom>
        <a:solidFill>
          <a:srgbClr val="107C41"/>
        </a:solidFill>
        <a:ln w="25400" cap="flat" cmpd="sng" algn="ctr">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Uppfæra Matseðilskjalið</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19050</xdr:colOff>
      <xdr:row>1</xdr:row>
      <xdr:rowOff>0</xdr:rowOff>
    </xdr:to>
    <xdr:sp macro="" textlink="">
      <xdr:nvSpPr>
        <xdr:cNvPr id="8" name="Rounded Rectangle 1">
          <a:extLst>
            <a:ext uri="{FF2B5EF4-FFF2-40B4-BE49-F238E27FC236}">
              <a16:creationId xmlns:a16="http://schemas.microsoft.com/office/drawing/2014/main" id="{352CF160-FF36-487B-81D4-2F09550C4C26}"/>
            </a:ext>
            <a:ext uri="{6ECC49D1-AA05-4338-93AA-15A1B29DFB0A}">
              <asl:scriptLink xmlns:asl="http://schemas.microsoft.com/office/drawing/2021/scriptlink" val="{&quot;shareId&quot;:&quot;ms-officescript%3A%2F%2Fonedrive_business_sharinglink%2Fu!aHR0cHM6Ly9pbWF0ZWhmLW15LnNoYXJlcG9pbnQuY29tLzp1Oi9nL3BlcnNvbmFsL2pvaG5faW1hdF9pcy9JUURocTVXbEhLOVZUWVpYTmpjY1UtazJBZGlxZ19JRFYwTDVCSW5PQ2gyMjNCRQ&quot;}"/>
            </a:ext>
          </a:extLst>
        </xdr:cNvPr>
        <xdr:cNvSpPr/>
      </xdr:nvSpPr>
      <xdr:spPr>
        <a:xfrm>
          <a:off x="0" y="0"/>
          <a:ext cx="2676525" cy="228600"/>
        </a:xfrm>
        <a:prstGeom prst="roundRect">
          <a:avLst/>
        </a:prstGeom>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a:t>Run Uppfæra Matseðilskjalið</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438150</xdr:colOff>
      <xdr:row>1</xdr:row>
      <xdr:rowOff>9525</xdr:rowOff>
    </xdr:to>
    <xdr:sp macro="" textlink="">
      <xdr:nvSpPr>
        <xdr:cNvPr id="7" name="Rounded Rectangle 1">
          <a:extLst>
            <a:ext uri="{FF2B5EF4-FFF2-40B4-BE49-F238E27FC236}">
              <a16:creationId xmlns:a16="http://schemas.microsoft.com/office/drawing/2014/main" id="{2334B7EF-FF1D-447F-9C99-1E09EEA0576B}"/>
            </a:ext>
          </a:extLst>
        </xdr:cNvPr>
        <xdr:cNvSpPr/>
      </xdr:nvSpPr>
      <xdr:spPr>
        <a:xfrm>
          <a:off x="0" y="0"/>
          <a:ext cx="2124075" cy="238125"/>
        </a:xfrm>
        <a:prstGeom prst="roundRect">
          <a:avLst/>
        </a:prstGeom>
        <a:ln/>
      </xdr:spPr>
      <xdr:style>
        <a:lnRef idx="2">
          <a:schemeClr val="accent4">
            <a:shade val="15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a:solidFill>
                <a:schemeClr val="lt1"/>
              </a:solidFill>
              <a:latin typeface="+mn-lt"/>
              <a:ea typeface="+mn-lt"/>
              <a:cs typeface="+mn-lt"/>
            </a:rPr>
            <a:t>Run Uppfæra Matseðilskjalið</a:t>
          </a: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F869D2-7ECF-41B6-AB1F-09EA31F2485F}"/>
</namedSheetViews>
</file>

<file path=xl/persons/person.xml><?xml version="1.0" encoding="utf-8"?>
<personList xmlns="http://schemas.microsoft.com/office/spreadsheetml/2018/threadedcomments" xmlns:x="http://schemas.openxmlformats.org/spreadsheetml/2006/main">
  <person displayName="John Bond" id="{7C8A575E-F360-497E-91BB-4EA7E2318382}" userId="S::john@imat.is::3d3d903d-83f4-4595-bee3-c7475ac6c00c" providerId="AD"/>
  <person displayName="Bjarni Gunnar Kristinsson" id="{C39E9A41-4F8D-40A8-8A7F-3CCBCC6F2DD7}" userId="S::bjarni@imat.is::189ea73c-b293-4593-8e10-6e6a40f25d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BEB23E-7D17-4E04-AFE7-8D20861B2C80}" name="TblUppbrot" displayName="TblUppbrot" ref="A1:J248" totalsRowShown="0" headerRowDxfId="199" dataDxfId="198">
  <autoFilter ref="A1:J248" xr:uid="{FABEB23E-7D17-4E04-AFE7-8D20861B2C80}"/>
  <tableColumns count="10">
    <tableColumn id="1" xr3:uid="{95FAFFE5-A2B3-45D3-AB98-C54212635048}" name="Skráningarnúmer" dataDxfId="197"/>
    <tableColumn id="2" xr3:uid="{BB02FB8F-5BAD-4DD7-BC74-2AF18BC46E00}" name="Dagsetning" dataDxfId="196"/>
    <tableColumn id="3" xr3:uid="{80FA0E68-C55C-4667-A1EE-01F1143EB09E}" name="Skóli" dataDxfId="195"/>
    <tableColumn id="4" xr3:uid="{5252EF57-3A47-45C2-B68C-935A5669D2DC}" name="Tegund viðburðar" dataDxfId="194"/>
    <tableColumn id="5" xr3:uid="{5D7D865C-7470-4FC0-9354-26DFF7CC8B3E}" name="Annað – nánar tiltekið" dataDxfId="193"/>
    <tableColumn id="6" xr3:uid="{6B7FC27C-A37B-4B6F-9A7B-430EFE88AF89}" name="Athugasemd" dataDxfId="192"/>
    <tableColumn id="7" xr3:uid="{E1291CB5-EF0D-4856-A08C-B3DC257DF24B}" name="Skráð af (nafn/netfang)" dataDxfId="191"/>
    <tableColumn id="8" xr3:uid="{3CB7011E-185D-4DB4-A3B4-E6B1A2392639}" name="Skráningartími" dataDxfId="190"/>
    <tableColumn id="9" xr3:uid="{770FFB18-6732-4A51-9844-0532553F98E8}" name="Staða" dataDxfId="189"/>
    <tableColumn id="10" xr3:uid="{1A5A7446-5065-4A0D-9ED8-35B7486E3B92}" name="Línur (JSON)" dataDxfId="18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47F4FD-BCFB-4CA4-812A-6418D50EE144}" name="Rettayfirlit" displayName="Rettayfirlit" ref="A2:F84" totalsRowShown="0">
  <autoFilter ref="A2:F84" xr:uid="{B447F4FD-BCFB-4CA4-812A-6418D50EE144}"/>
  <sortState xmlns:xlrd2="http://schemas.microsoft.com/office/spreadsheetml/2017/richdata2" ref="A3:F84">
    <sortCondition ref="F2:F84"/>
  </sortState>
  <tableColumns count="6">
    <tableColumn id="1" xr3:uid="{AC9C21D1-054D-4F0A-9D87-536B241C6463}" name="Heiti réttar"/>
    <tableColumn id="2" xr3:uid="{5241BCFF-8E0B-4003-AB91-A9C489D3AB6F}" name="Kostnaður alls (kr)">
      <calculatedColumnFormula>SUMIFS(Réttabanki!$T:$T,Réttabanki!$W:$W,$A3)</calculatedColumnFormula>
    </tableColumn>
    <tableColumn id="3" xr3:uid="{98D69A9D-694D-4BE1-B19D-904ED272BCD2}" name="Heildarþyngd (kg)">
      <calculatedColumnFormula>SUMIFS(Réttabanki!$C:$C,Réttabanki!$W:$W,$A3)/1000</calculatedColumnFormula>
    </tableColumn>
    <tableColumn id="4" xr3:uid="{EF145DB0-9ED2-4A17-BFAE-50EA0E6B9487}" name="Kostnaður (kr/kg)">
      <calculatedColumnFormula>IFERROR(B3/C3,"")</calculatedColumnFormula>
    </tableColumn>
    <tableColumn id="5" xr3:uid="{4D5A5DFE-7E65-434E-96B9-30D4D8DA9357}" name="Fjöldi hráefna">
      <calculatedColumnFormula>COUNTIFS(Réttabanki!$W:$W,$A3,Réttabanki!$B:$B,"&lt;&gt;")</calculatedColumnFormula>
    </tableColumn>
    <tableColumn id="6" xr3:uid="{6B96FBC9-CEB2-4550-A44A-FFE8F35C6B16}" name="Column1"/>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ECC9CE-FB2F-4551-93A6-09CAF932DD77}" name="Hraefnaskra" displayName="Hraefnaskra" ref="A2:E713" totalsRowShown="0">
  <autoFilter ref="A2:E713" xr:uid="{72ECC9CE-FB2F-4551-93A6-09CAF932DD77}"/>
  <tableColumns count="5">
    <tableColumn id="1" xr3:uid="{722CAEEF-6D27-4898-9DD9-0D52A5187753}" name="Réttur"/>
    <tableColumn id="2" xr3:uid="{F0F89FE2-168B-4FF3-880E-0178E59B4674}" name="Hráefni"/>
    <tableColumn id="3" xr3:uid="{C325E551-CECD-4FD5-94CA-C2A30EBE5CD4}" name="Vöruflokkur"/>
    <tableColumn id="4" xr3:uid="{A34A0742-0C6F-412B-A423-EBB4903C34F5}" name="Magn (g)" dataDxfId="187"/>
    <tableColumn id="5" xr3:uid="{80B5B100-894D-4782-B1C8-7E9F47B43ACA}" name="Kostnaður (k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R2" dT="2026-07-14T13:24:13.10" personId="{C39E9A41-4F8D-40A8-8A7F-3CCBCC6F2DD7}" id="{CA616F6E-9CF6-4118-ADEC-62E9A131BB55}">
    <text>Svartur texti = staðfest verð. Appelsínugulur texti = áætlað verð (demo, ekki staðfest).</text>
  </threadedComment>
  <threadedComment ref="R2" dT="2026-07-15T09:11:34.81" personId="{7C8A575E-F360-497E-91BB-4EA7E2318382}" id="{3F4D1589-EEEC-46BD-B780-A4066A7D0084}" parentId="{CA616F6E-9CF6-4118-ADEC-62E9A131BB55}">
    <text>frábært</text>
  </threadedComment>
</ThreadedComments>
</file>

<file path=xl/threadedComments/threadedComment2.xml><?xml version="1.0" encoding="utf-8"?>
<ThreadedComments xmlns="http://schemas.microsoft.com/office/spreadsheetml/2018/threadedcomments" xmlns:x="http://schemas.openxmlformats.org/spreadsheetml/2006/main">
  <threadedComment ref="J2" dT="2026-09-10T15:21:03.18" personId="{C39E9A41-4F8D-40A8-8A7F-3CCBCC6F2DD7}" id="{BF49A167-01CA-4AD1-BF4C-1A55B5D02A98}">
    <text>Foodcost (blandað viðmið).
Rauður reitur = verð fannst ekki í Réttabanka/Vöruskrá.
Gulur reitur = verð fannst en skammtur (H/I) vantar, því reiknast 0.
Skömmtum er ekki breytt – réttur er stundum ekki í boði fyrir grunnskóla eða leikskóla.</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6">
    <wetp:webextensionref xmlns:r="http://schemas.openxmlformats.org/officeDocument/2006/relationships" r:id="rId1"/>
  </wetp:taskpane>
  <wetp:taskpane dockstate="right" visibility="1"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03A2A69-FF07-4C41-BE22-D2F969203DE4}">
  <we:reference id="WA200009404" version="1.0.0.8" store="en-gb" storeType="omex"/>
  <we:alternateReferences>
    <we:reference id="WA200009404" version="1.0.0.8" store="en-gb" storeType="omex"/>
  </we:alternateReferences>
  <we:properties>
    <we:property name="claude.fileId" value="&quot;71cd4af1-4cdc-4f23-9079-a503e8591fa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2C744619-E7D6-443F-AF8A-5FFAEC94AE1C}">
  <we:reference id="WA200010725" version="1.0.0.1" store="en-us" storeType="omex"/>
  <we:alternateReferences>
    <we:reference id="WA200010725" version="1.0.0.1" store="en-us" storeType="omex"/>
  </we:alternateReferences>
  <we:properties>
    <we:property name="claude.fileId" value="&quot;30667607-3349-4358-9f64-620930d9bdeb&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17" Type="http://schemas.openxmlformats.org/officeDocument/2006/relationships/hyperlink" Target="https://drive.google.com/file/d/1KpmvS2RLTpOgjAXxWnqkP5oIiiwt-ypx/view?usp=sharing" TargetMode="External"/><Relationship Id="rId21" Type="http://schemas.openxmlformats.org/officeDocument/2006/relationships/hyperlink" Target="https://drive.google.com/file/d/1eikdCgUrXnNjx_B4w2fUH_3E5nIrr0Kz/view?usp=sharing" TargetMode="External"/><Relationship Id="rId63" Type="http://schemas.openxmlformats.org/officeDocument/2006/relationships/hyperlink" Target="https://drive.google.com/file/d/18_svh90eLQ1eSbJF3qr3eWDjhyhpL95Y/view?usp=sharing" TargetMode="External"/><Relationship Id="rId159" Type="http://schemas.openxmlformats.org/officeDocument/2006/relationships/hyperlink" Target="https://garri.overcastcdn.com/documents/5001680B.pdf" TargetMode="External"/><Relationship Id="rId170" Type="http://schemas.openxmlformats.org/officeDocument/2006/relationships/hyperlink" Target="https://garri.overcastcdn.com/documents/5001640C.pdf" TargetMode="External"/><Relationship Id="rId226" Type="http://schemas.openxmlformats.org/officeDocument/2006/relationships/hyperlink" Target="https://vefverslun.ojk-isam.is/api/BlobForward/inline/ojkisam/d87cb13a-12a5-4769-a9dc-46b0b3dde4aa.pdf" TargetMode="External"/><Relationship Id="rId268" Type="http://schemas.openxmlformats.org/officeDocument/2006/relationships/vmlDrawing" Target="../drawings/vmlDrawing1.vml"/><Relationship Id="rId11" Type="http://schemas.openxmlformats.org/officeDocument/2006/relationships/hyperlink" Target="https://drive.google.com/file/d/1vwvU9xL9chLkyyy34xePImiUaHAxA66A/view?usp=sharing" TargetMode="External"/><Relationship Id="rId32" Type="http://schemas.openxmlformats.org/officeDocument/2006/relationships/hyperlink" Target="https://drive.google.com/file/d/1_5EjaAcN-dT9_KQ7b3yra7RVnqiPPeaS/view?usp=sharing" TargetMode="External"/><Relationship Id="rId53" Type="http://schemas.openxmlformats.org/officeDocument/2006/relationships/hyperlink" Target="https://docs.google.com/document/d/1TTmK_n2QFHKIN4R5nh8vlgj5w-uy7i6hZxC_Tw6B1Oc/edit?usp=sharing" TargetMode="External"/><Relationship Id="rId74" Type="http://schemas.openxmlformats.org/officeDocument/2006/relationships/hyperlink" Target="https://drive.google.com/file/d/1mykwklqQSozxJsGLpVCPAvImnPXUQUDp/view?usp=sharing" TargetMode="External"/><Relationship Id="rId128" Type="http://schemas.openxmlformats.org/officeDocument/2006/relationships/hyperlink" Target="https://docs.google.com/document/d/1udxgklo7bqY0eHiGCQSXj2ldwXif6pkukBwWVVetARc/edit?usp=sharing" TargetMode="External"/><Relationship Id="rId149" Type="http://schemas.openxmlformats.org/officeDocument/2006/relationships/hyperlink" Target="https://vefverslun.ojk-isam.is/api/BlobForward/inline/ojkisam/782687bd-f424-4094-828f-3fdf68bef8e0.pdf" TargetMode="External"/><Relationship Id="rId5" Type="http://schemas.openxmlformats.org/officeDocument/2006/relationships/hyperlink" Target="https://www.myllan.is/is/vorulinur/samlokubraud/heilkornasamlokubraud-stort" TargetMode="External"/><Relationship Id="rId95" Type="http://schemas.openxmlformats.org/officeDocument/2006/relationships/hyperlink" Target="https://drive.google.com/file/d/13AmWc24B7lw4yM7QnWS-el6FVT-PU7Ty/view?usp=sharing" TargetMode="External"/><Relationship Id="rId160" Type="http://schemas.openxmlformats.org/officeDocument/2006/relationships/hyperlink" Target="https://garri.overcastcdn.com/documents/5001520B.pdf" TargetMode="External"/><Relationship Id="rId181" Type="http://schemas.openxmlformats.org/officeDocument/2006/relationships/hyperlink" Target="https://gaedabakstur.is/wp-content/uploads/2025/05/111-Ommu-flatkokur-heilar.pdf" TargetMode="External"/><Relationship Id="rId216" Type="http://schemas.openxmlformats.org/officeDocument/2006/relationships/hyperlink" Target="https://docs.google.com/document/d/1nkvaKxNzhGNgTPJ3N3uTSJd3j6I7AqPM/edit?usp=sharing&amp;ouid=115242652208709673085&amp;rtpof=true&amp;sd=true" TargetMode="External"/><Relationship Id="rId237" Type="http://schemas.openxmlformats.org/officeDocument/2006/relationships/hyperlink" Target="https://innnes.is/media/sbfefy14/309133_74089_309133.pdf" TargetMode="External"/><Relationship Id="rId258" Type="http://schemas.openxmlformats.org/officeDocument/2006/relationships/hyperlink" Target="https://drive.google.com/file/d/1-vP8CdWqhbmoIHP2wGMBpmpDcUhmyKw4/view?usp=sharing" TargetMode="External"/><Relationship Id="rId22" Type="http://schemas.openxmlformats.org/officeDocument/2006/relationships/hyperlink" Target="https://drive.google.com/file/d/111MXMHumSNCo1SX0OgN5_iw4ol6nI6Y0/view?usp=sharing" TargetMode="External"/><Relationship Id="rId43" Type="http://schemas.openxmlformats.org/officeDocument/2006/relationships/hyperlink" Target="https://drive.google.com/file/d/18_svh90eLQ1eSbJF3qr3eWDjhyhpL95Y/view?usp=sharing" TargetMode="External"/><Relationship Id="rId64" Type="http://schemas.openxmlformats.org/officeDocument/2006/relationships/hyperlink" Target="https://docs.google.com/document/d/1m0YKiZ4cQZAZVlQ9NBO-W9jBUEk9w4-k1SKb9XI2P-o/edit?usp=sharing" TargetMode="External"/><Relationship Id="rId118" Type="http://schemas.openxmlformats.org/officeDocument/2006/relationships/hyperlink" Target="https://drive.google.com/file/d/1yZD5CbZn0SAuXVGayuISKTT26NvZoUYY/view?usp=sharing" TargetMode="External"/><Relationship Id="rId139" Type="http://schemas.openxmlformats.org/officeDocument/2006/relationships/hyperlink" Target="https://docs.google.com/document/d/11ja2pjvXhmq1lP-WGaLBTVRQtcrEYgg-XyiWXgW9OKI/edit?usp=sharing" TargetMode="External"/><Relationship Id="rId85" Type="http://schemas.openxmlformats.org/officeDocument/2006/relationships/hyperlink" Target="https://drive.google.com/file/d/13GbGHeuMDCDu9-4phkA2Gb6N7Glr04GZ/view?usp=sharing" TargetMode="External"/><Relationship Id="rId150" Type="http://schemas.openxmlformats.org/officeDocument/2006/relationships/hyperlink" Target="https://verslun.ojk-isam.is/vara/PAG-13103-pagen-heilkornastykki-360g" TargetMode="External"/><Relationship Id="rId171" Type="http://schemas.openxmlformats.org/officeDocument/2006/relationships/hyperlink" Target="https://garri.overcastcdn.com/documents/72650826.pdf" TargetMode="External"/><Relationship Id="rId192" Type="http://schemas.openxmlformats.org/officeDocument/2006/relationships/hyperlink" Target="https://www.garri.is/documents/8804/42001006.pdf" TargetMode="External"/><Relationship Id="rId206" Type="http://schemas.openxmlformats.org/officeDocument/2006/relationships/hyperlink" Target="https://promiseglutenfree.com/2024/01/23/multigrain/" TargetMode="External"/><Relationship Id="rId227" Type="http://schemas.openxmlformats.org/officeDocument/2006/relationships/hyperlink" Target="https://garri.overcastcdn.com/documents/10100171.pdf" TargetMode="External"/><Relationship Id="rId248" Type="http://schemas.openxmlformats.org/officeDocument/2006/relationships/hyperlink" Target="https://www.ms.is/vorur/vara/godostur-17-stornot-500-g" TargetMode="External"/><Relationship Id="rId269" Type="http://schemas.openxmlformats.org/officeDocument/2006/relationships/comments" Target="../comments1.xml"/><Relationship Id="rId12" Type="http://schemas.openxmlformats.org/officeDocument/2006/relationships/hyperlink" Target="https://docs.google.com/document/d/1hSm-4pt3r15YYOeuqlWMbkkVgdKc8cwt0qPlCRs1ssM/edit?usp=sharingex.pdf" TargetMode="External"/><Relationship Id="rId33" Type="http://schemas.openxmlformats.org/officeDocument/2006/relationships/hyperlink" Target="https://docs.google.com/document/d/1lFUBZ6JnrNhmfGUHlIWLvOeyf8UZVP0UP7Z3nm8HOlw/edit?usp=sharing" TargetMode="External"/><Relationship Id="rId108" Type="http://schemas.openxmlformats.org/officeDocument/2006/relationships/hyperlink" Target="https://docs.google.com/document/d/1bc_2zZBgZeptLIF6IlM4q1mrIGHqDVWrW2Iw10JgsvQ/edit?usp=sharing" TargetMode="External"/><Relationship Id="rId129" Type="http://schemas.openxmlformats.org/officeDocument/2006/relationships/hyperlink" Target="https://drive.google.com/file/d/1c6qdOHZcV0sAzOAgRkfxi1RSC2sFmIpe/view?usp=sharing" TargetMode="External"/><Relationship Id="rId54" Type="http://schemas.openxmlformats.org/officeDocument/2006/relationships/hyperlink" Target="https://gaedabakstur.is/vara/ommurugbraud-30-sneida/" TargetMode="External"/><Relationship Id="rId75" Type="http://schemas.openxmlformats.org/officeDocument/2006/relationships/hyperlink" Target="https://drive.google.com/file/d/1ahiLImnx9aj06P6g_IC6FDywSz9Ozmhm/view?usp=sharing" TargetMode="External"/><Relationship Id="rId96" Type="http://schemas.openxmlformats.org/officeDocument/2006/relationships/hyperlink" Target="https://docs.google.com/document/d/1wzfHpIJLlAINpkJM8u1ciPeyE03C4UiG1IHvv9ZNC34/edit?usp=sharing" TargetMode="External"/><Relationship Id="rId140" Type="http://schemas.openxmlformats.org/officeDocument/2006/relationships/hyperlink" Target="https://docs.google.com/document/d/1mAztJz__jHn2Ul0W89Sm3CFJJzvHZ0-cE6GrafQHrRE/edit?usp=sharing" TargetMode="External"/><Relationship Id="rId161" Type="http://schemas.openxmlformats.org/officeDocument/2006/relationships/hyperlink" Target="https://garri.overcastcdn.com/documents/5001840A.pdf" TargetMode="External"/><Relationship Id="rId182" Type="http://schemas.openxmlformats.org/officeDocument/2006/relationships/hyperlink" Target="https://nathan.is/Files/Datasheets/120450.pdf" TargetMode="External"/><Relationship Id="rId217" Type="http://schemas.openxmlformats.org/officeDocument/2006/relationships/hyperlink" Target="https://gaedabakstur.is/wp-content/uploads/2025/05/646-Normalbraud-2-kg.pdf" TargetMode="External"/><Relationship Id="rId6" Type="http://schemas.openxmlformats.org/officeDocument/2006/relationships/hyperlink" Target="https://www.myllan.is/is/vorulinur/samlokubraud/heimilisbraud-heilt" TargetMode="External"/><Relationship Id="rId238" Type="http://schemas.openxmlformats.org/officeDocument/2006/relationships/hyperlink" Target="https://innnes.is/media/na2igeis/261924_66859_261924.pdf" TargetMode="External"/><Relationship Id="rId259" Type="http://schemas.openxmlformats.org/officeDocument/2006/relationships/hyperlink" Target="https://vefverslun.ojk-isam.is/api/BlobForward/inline/ojkisam/c305aa6e-6a0f-48a1-a955-b1b94e01cbdd.pdf" TargetMode="External"/><Relationship Id="rId23" Type="http://schemas.openxmlformats.org/officeDocument/2006/relationships/hyperlink" Target="https://drive.google.com/file/d/1GO4O3alIJnHNWfA6fdAD_SVmAdbBm5wZ/view?usp=sharing" TargetMode="External"/><Relationship Id="rId119" Type="http://schemas.openxmlformats.org/officeDocument/2006/relationships/hyperlink" Target="https://drive.google.com/file/d/1xgwYiZu_C_2V0P9OxHTApaJcB72Op5Kt/view?usp=sharing" TargetMode="External"/><Relationship Id="rId270" Type="http://schemas.microsoft.com/office/2017/10/relationships/threadedComment" Target="../threadedComments/threadedComment1.xml"/><Relationship Id="rId44" Type="http://schemas.openxmlformats.org/officeDocument/2006/relationships/hyperlink" Target="https://drive.google.com/file/d/1zCXy9QE-qppLvTnBD_yF5HvXpDu8Y7p3/view?usp=sharing" TargetMode="External"/><Relationship Id="rId65" Type="http://schemas.openxmlformats.org/officeDocument/2006/relationships/hyperlink" Target="https://drive.google.com/file/d/1psBkJzLFrs5mN4fj1wYpcBp884WsVURp/view?usp=sharing" TargetMode="External"/><Relationship Id="rId86" Type="http://schemas.openxmlformats.org/officeDocument/2006/relationships/hyperlink" Target="https://drive.google.com/file/d/1qe8jA8Hk6RxXOyfM7cBQ5h9W5KAo2CVf/view?usp=sharing" TargetMode="External"/><Relationship Id="rId130" Type="http://schemas.openxmlformats.org/officeDocument/2006/relationships/hyperlink" Target="https://drive.google.com/file/d/1YGSwpHwhfND2vvwdtP6hhz_fHXH0M_4B/view?usp=sharing" TargetMode="External"/><Relationship Id="rId151" Type="http://schemas.openxmlformats.org/officeDocument/2006/relationships/hyperlink" Target="https://docs.google.com/document/d/1Ps6UYHJuFmQ__ZVAQZMeoQGW-cSAoK8G-Iymid0ItbU/edit?usp=sharing" TargetMode="External"/><Relationship Id="rId172" Type="http://schemas.openxmlformats.org/officeDocument/2006/relationships/hyperlink" Target="https://www.myllan.is/static/files/upplysingablod/1114_myllan_upplysingablad.pdf?v=1690470968" TargetMode="External"/><Relationship Id="rId193" Type="http://schemas.openxmlformats.org/officeDocument/2006/relationships/hyperlink" Target="https://www.garri.is/documents/9072/23000001.pdf" TargetMode="External"/><Relationship Id="rId207" Type="http://schemas.openxmlformats.org/officeDocument/2006/relationships/hyperlink" Target="https://promiseglutenfree.com/2024/01/22/soft-white-loaf/" TargetMode="External"/><Relationship Id="rId228" Type="http://schemas.openxmlformats.org/officeDocument/2006/relationships/hyperlink" Target="https://www.wiik.dk/product/3kg-linser-rode/" TargetMode="External"/><Relationship Id="rId249" Type="http://schemas.openxmlformats.org/officeDocument/2006/relationships/hyperlink" Target="https://danol.datadwell.com/clients/danol/datasheet/590049.pdf?display=1" TargetMode="External"/><Relationship Id="rId13" Type="http://schemas.openxmlformats.org/officeDocument/2006/relationships/hyperlink" Target="https://drive.google.com/file/d/1DNHhTRSDQjq03Ewnj0fn_Ex30mAnbK52/view?usp=sharing" TargetMode="External"/><Relationship Id="rId109" Type="http://schemas.openxmlformats.org/officeDocument/2006/relationships/hyperlink" Target="https://docs.google.com/document/d/1BUz_g8B7UqQ1EgXoVWnH0ix-yIkXgo7PBviskklXFpg/edit?usp=sharing" TargetMode="External"/><Relationship Id="rId260" Type="http://schemas.openxmlformats.org/officeDocument/2006/relationships/hyperlink" Target="https://vefverslun.ojk-isam.is/api/BlobForward/inline/ojkisam/d9ffed0d-d7ec-401f-9acf-dbb45f7487fa.pdf" TargetMode="External"/><Relationship Id="rId34" Type="http://schemas.openxmlformats.org/officeDocument/2006/relationships/hyperlink" Target="https://drive.google.com/file/d/12DfeqymW1tAoO22_uIYQhTJKAtpxDRqo/view?usp=sharing" TargetMode="External"/><Relationship Id="rId55" Type="http://schemas.openxmlformats.org/officeDocument/2006/relationships/hyperlink" Target="https://drive.google.com/file/d/17I0KWyblXTi11MUMbyMelwqAThnVoPX7/view?usp=sharing" TargetMode="External"/><Relationship Id="rId76" Type="http://schemas.openxmlformats.org/officeDocument/2006/relationships/hyperlink" Target="https://drive.google.com/file/d/1d9nwUjnSzxKmopD1MmL_m-j_PclKxewh/view?usp=sharing" TargetMode="External"/><Relationship Id="rId97" Type="http://schemas.openxmlformats.org/officeDocument/2006/relationships/hyperlink" Target="https://docs.google.com/document/d/1Atant-r86RZWqXEplXhjh9elA5JzhIYPs0d8GsZe0cM/edit?usp=sharing" TargetMode="External"/><Relationship Id="rId120" Type="http://schemas.openxmlformats.org/officeDocument/2006/relationships/hyperlink" Target="https://docs.google.com/document/d/15t1-eFXH5rXaH6pTM_JrSsvUWFxMzyA_tsC46TAvUZ0/edit?usp=sharing" TargetMode="External"/><Relationship Id="rId141" Type="http://schemas.openxmlformats.org/officeDocument/2006/relationships/hyperlink" Target="https://docs.google.com/document/d/1gSeYeKwYvyGEI5rsaqay0HVWojqQHBP1Gd7ACZLGjT0/edit?usp=sharing" TargetMode="External"/><Relationship Id="rId7" Type="http://schemas.openxmlformats.org/officeDocument/2006/relationships/hyperlink" Target="https://www.myllan.is/is/vorulinur/vegan-vorur/lifskorn-trollahafrar-chiafrae" TargetMode="External"/><Relationship Id="rId162" Type="http://schemas.openxmlformats.org/officeDocument/2006/relationships/hyperlink" Target="https://garri.overcastcdn.com/documents/5000241B.pdf" TargetMode="External"/><Relationship Id="rId183" Type="http://schemas.openxmlformats.org/officeDocument/2006/relationships/hyperlink" Target="https://drive.google.com/file/d/1ScU6L6NJF1rhGLOgvByyAtrujjq7VBJS/view?usp=sharing" TargetMode="External"/><Relationship Id="rId218" Type="http://schemas.openxmlformats.org/officeDocument/2006/relationships/hyperlink" Target="https://verslun.ojk-isam.is/api/BlobForward/inline/ojkisam/f5b06fcb-672a-45f8-a77b-072624414526.pdf" TargetMode="External"/><Relationship Id="rId239" Type="http://schemas.openxmlformats.org/officeDocument/2006/relationships/hyperlink" Target="https://imatehf.sharepoint.com/:b:/s/matarstund-eldhus/IQDda9h8KeZcT4srysdV6QIoASovtiIB6mO1cJwQEW1AqAI?e=cPutwo" TargetMode="External"/><Relationship Id="rId250" Type="http://schemas.openxmlformats.org/officeDocument/2006/relationships/hyperlink" Target="https://danco.is/wp-content/uploads/2021/02/av8808.pdf" TargetMode="External"/><Relationship Id="rId24" Type="http://schemas.openxmlformats.org/officeDocument/2006/relationships/hyperlink" Target="https://docs.google.com/document/d/1LXzsuB69-IC_oRxF1lHfWTuKdnHk4OhCG33dUGHUGSs/edit?usp=sharing" TargetMode="External"/><Relationship Id="rId45" Type="http://schemas.openxmlformats.org/officeDocument/2006/relationships/hyperlink" Target="https://drive.google.com/file/d/1MSRdefMEGeUCyN8gS7xeRyI53AOLv84-/view?usp=sharing" TargetMode="External"/><Relationship Id="rId66" Type="http://schemas.openxmlformats.org/officeDocument/2006/relationships/hyperlink" Target="https://drive.google.com/file/d/14DAgTI18dATCiMOlGqGBlT2S4QVgoDrD/view?usp=sharing" TargetMode="External"/><Relationship Id="rId87" Type="http://schemas.openxmlformats.org/officeDocument/2006/relationships/hyperlink" Target="https://drive.google.com/file/d/1PX_eU1Wgs2dzM0SbE9-EHWEIiCDqMv88/view?usp=sharing" TargetMode="External"/><Relationship Id="rId110" Type="http://schemas.openxmlformats.org/officeDocument/2006/relationships/hyperlink" Target="https://docs.google.com/document/d/16LWZiAZ-4STDUyEpmMqGv2OLYTJ8V4xg/edit?usp=sharing&amp;ouid=115242652208709673085&amp;rtpof=true&amp;sd=true" TargetMode="External"/><Relationship Id="rId131" Type="http://schemas.openxmlformats.org/officeDocument/2006/relationships/hyperlink" Target="https://drive.google.com/file/d/1PuYXTRXCRUeqrp_SAuMrQW2WrtYD8N_-/view?usp=sharing" TargetMode="External"/><Relationship Id="rId152" Type="http://schemas.openxmlformats.org/officeDocument/2006/relationships/hyperlink" Target="https://innnes.is/tilbunir-rettir/graenkerarettir/mn-dehli-koftas-5kg/" TargetMode="External"/><Relationship Id="rId173" Type="http://schemas.openxmlformats.org/officeDocument/2006/relationships/hyperlink" Target="https://www.myllan.is/static/files/upplysingablod/1033_myllan_upplysingablad.pdf?v=1670862184" TargetMode="External"/><Relationship Id="rId194" Type="http://schemas.openxmlformats.org/officeDocument/2006/relationships/hyperlink" Target="https://www.bakari.is/collections/braud/products/br10" TargetMode="External"/><Relationship Id="rId208" Type="http://schemas.openxmlformats.org/officeDocument/2006/relationships/hyperlink" Target="https://promiseglutenfree.com/2024/01/23/wholesome-brown-loaf/" TargetMode="External"/><Relationship Id="rId229" Type="http://schemas.openxmlformats.org/officeDocument/2006/relationships/hyperlink" Target="https://garri.overcastcdn.com/documents/31083120.pdf" TargetMode="External"/><Relationship Id="rId240" Type="http://schemas.openxmlformats.org/officeDocument/2006/relationships/hyperlink" Target="https://garri.overcastcdn.com/documents/330312003.pdf" TargetMode="External"/><Relationship Id="rId261" Type="http://schemas.openxmlformats.org/officeDocument/2006/relationships/hyperlink" Target="https://garri.overcastcdn.com/documents/46002042.pdf" TargetMode="External"/><Relationship Id="rId14" Type="http://schemas.openxmlformats.org/officeDocument/2006/relationships/hyperlink" Target="https://drive.google.com/file/d/1yzNdxeJqQSbLVXSF15Oeij4m2PUBv2GA/view?usp=sharing" TargetMode="External"/><Relationship Id="rId35" Type="http://schemas.openxmlformats.org/officeDocument/2006/relationships/hyperlink" Target="https://drive.google.com/file/d/1GJCXmg1Vj2I1EBYaQMCFT7B1s7hEMNUD/view?usp=sharing" TargetMode="External"/><Relationship Id="rId56" Type="http://schemas.openxmlformats.org/officeDocument/2006/relationships/hyperlink" Target="https://drive.google.com/file/d/1xmupIyoGoDbKzYW0SmUzAFTzdGR7wPpN/view?usp=sharing" TargetMode="External"/><Relationship Id="rId77" Type="http://schemas.openxmlformats.org/officeDocument/2006/relationships/hyperlink" Target="https://drive.google.com/file/d/16HV_oLt59KqpUADMnnBT6NSexgTGM5UJ/view?usp=sharing" TargetMode="External"/><Relationship Id="rId100" Type="http://schemas.openxmlformats.org/officeDocument/2006/relationships/hyperlink" Target="https://docs.google.com/document/d/16XSSnVUJ3h_-jINvQvjLPJxqQDm3-XJQ/edit?usp=sharing&amp;ouid=115242652208709673085&amp;rtpof=true&amp;sd=true" TargetMode="External"/><Relationship Id="rId8" Type="http://schemas.openxmlformats.org/officeDocument/2006/relationships/hyperlink" Target="https://drive.google.com/file/d/1ISY9dqVNVBuKMul2k8e0kwwb7vSrJhlW/view?usp=sharing" TargetMode="External"/><Relationship Id="rId98" Type="http://schemas.openxmlformats.org/officeDocument/2006/relationships/hyperlink" Target="https://docs.google.com/document/d/1xK3OgL95T8y9Uw0YX4LaF0Ve3yT2CmntRk4Wg1oHGcM/edit?usp=sharing" TargetMode="External"/><Relationship Id="rId121" Type="http://schemas.openxmlformats.org/officeDocument/2006/relationships/hyperlink" Target="https://docs.google.com/document/d/1nA3JCNfbbdizhxrxbAWJ7D7toKma28ajUnIT5auLTCY/edit?usp=sharing" TargetMode="External"/><Relationship Id="rId142" Type="http://schemas.openxmlformats.org/officeDocument/2006/relationships/hyperlink" Target="https://docs.google.com/document/d/1H6MDHTWzMuw5CoKW1wBzOmfqPxRqqxkcY-IBpltXbsM/edit?usp=sharing" TargetMode="External"/><Relationship Id="rId163" Type="http://schemas.openxmlformats.org/officeDocument/2006/relationships/hyperlink" Target="https://nathan.is/Files/Datasheets/1450025.pdf" TargetMode="External"/><Relationship Id="rId184" Type="http://schemas.openxmlformats.org/officeDocument/2006/relationships/hyperlink" Target="https://garri.overcastcdn.com/documents/42010004898.pdf" TargetMode="External"/><Relationship Id="rId219" Type="http://schemas.openxmlformats.org/officeDocument/2006/relationships/hyperlink" Target="https://drive.google.com/file/d/1PxURXGFG9irNc_GS6a3BTHVN1UyGRQNx/view?usp=sharing" TargetMode="External"/><Relationship Id="rId230" Type="http://schemas.openxmlformats.org/officeDocument/2006/relationships/hyperlink" Target="https://garri.overcastcdn.com/documents/5000770C.pdf" TargetMode="External"/><Relationship Id="rId251" Type="http://schemas.openxmlformats.org/officeDocument/2006/relationships/hyperlink" Target="https://imatehf.sharepoint.com/:b:/s/matarstund-eldhus/IQBcaWdsame6Q4Jdhq6CeTcBAdBSS44tIrlDujIESwfyUY4?e=QLSp42" TargetMode="External"/><Relationship Id="rId25" Type="http://schemas.openxmlformats.org/officeDocument/2006/relationships/hyperlink" Target="https://docs.google.com/document/d/1dqgFZjSbMdctBpuTsZ86-uVkLNdvEtPTC6Kh8455--Y/edit?usp=sharing" TargetMode="External"/><Relationship Id="rId46" Type="http://schemas.openxmlformats.org/officeDocument/2006/relationships/hyperlink" Target="https://drive.google.com/file/d/1K0qP0waouin3uVEFV28d1FvQ27k24k4A/view?usp=sharing" TargetMode="External"/><Relationship Id="rId67" Type="http://schemas.openxmlformats.org/officeDocument/2006/relationships/hyperlink" Target="https://docs.google.com/document/d/149N3quKMoWawGv9LE2FddvRhKdpdb7Cxfmhury4OOtc/edit?usp=sharing" TargetMode="External"/><Relationship Id="rId88" Type="http://schemas.openxmlformats.org/officeDocument/2006/relationships/hyperlink" Target="https://drive.google.com/file/d/1LQQG6zdc-XSLzYb6RKlxdzBpQOUufTtB/view?usp=sharing" TargetMode="External"/><Relationship Id="rId111" Type="http://schemas.openxmlformats.org/officeDocument/2006/relationships/hyperlink" Target="https://docs.google.com/document/d/1xI4QwxazkrIjJkZXdpAD9QFThHiKPkTt/edit?usp=sharing&amp;ouid=115242652208709673085&amp;rtpof=true&amp;sd=true" TargetMode="External"/><Relationship Id="rId132" Type="http://schemas.openxmlformats.org/officeDocument/2006/relationships/hyperlink" Target="https://drive.google.com/file/d/1NxDuZHxld5CsvYcJgTiXxTjyQty0WriF/view?usp=sharing" TargetMode="External"/><Relationship Id="rId153" Type="http://schemas.openxmlformats.org/officeDocument/2006/relationships/hyperlink" Target="https://docs.google.com/document/d/1LeIeCIhjoKSUAnCiBrI0uvabqrIPs_4i94KxcjjSGVI/edit?tab=t.0" TargetMode="External"/><Relationship Id="rId174" Type="http://schemas.openxmlformats.org/officeDocument/2006/relationships/hyperlink" Target="https://garri.overcastcdn.com/documents/5000310C.pdf" TargetMode="External"/><Relationship Id="rId195" Type="http://schemas.openxmlformats.org/officeDocument/2006/relationships/hyperlink" Target="https://hafid.is/fiskibollur-an-ofnaemisvalda/" TargetMode="External"/><Relationship Id="rId209" Type="http://schemas.openxmlformats.org/officeDocument/2006/relationships/hyperlink" Target="https://promiseglutenfree.com/2024/01/24/soft-white-rolls-260g/" TargetMode="External"/><Relationship Id="rId220" Type="http://schemas.openxmlformats.org/officeDocument/2006/relationships/hyperlink" Target="https://innnes.is/media/x5wjixgs/261918_65134_261918.pdf" TargetMode="External"/><Relationship Id="rId241" Type="http://schemas.openxmlformats.org/officeDocument/2006/relationships/hyperlink" Target="https://garri.overcastcdn.com/documents/78200817.pdf" TargetMode="External"/><Relationship Id="rId15" Type="http://schemas.openxmlformats.org/officeDocument/2006/relationships/hyperlink" Target="https://drive.google.com/file/d/1Q4ZfVecv6vttdWG8fU0WA-1aeEo59cEB/view?usp=sharing" TargetMode="External"/><Relationship Id="rId36" Type="http://schemas.openxmlformats.org/officeDocument/2006/relationships/hyperlink" Target="https://drive.google.com/file/d/17KSvB7zRQOJLiWj6tLaTlWxpIBsKk_M-/view?usp=sharing" TargetMode="External"/><Relationship Id="rId57" Type="http://schemas.openxmlformats.org/officeDocument/2006/relationships/hyperlink" Target="https://drive.google.com/file/d/1wQ6Aj25cbHnFwYYRVBbBao0ceJotW3tK/view?usp=sharing" TargetMode="External"/><Relationship Id="rId262" Type="http://schemas.openxmlformats.org/officeDocument/2006/relationships/hyperlink" Target="https://garri.overcastcdn.com/documents/23100007.pdf" TargetMode="External"/><Relationship Id="rId78" Type="http://schemas.openxmlformats.org/officeDocument/2006/relationships/hyperlink" Target="https://drive.google.com/file/d/1ETeaMDmW9SietlS1LO9OpNsUqOW79oWc/view?usp=sharing" TargetMode="External"/><Relationship Id="rId99" Type="http://schemas.openxmlformats.org/officeDocument/2006/relationships/hyperlink" Target="https://docs.google.com/document/d/1iXvC7kN0wGPam-zMk0XlcLESdw9tCpSF14EDgGArP38/edit?usp=sharing" TargetMode="External"/><Relationship Id="rId101" Type="http://schemas.openxmlformats.org/officeDocument/2006/relationships/hyperlink" Target="https://docs.google.com/document/d/1nPfU8Vp8xiyfhIt3illeInciLtmTNm2bGwro_9ZVWlk/edit?usp=sharing" TargetMode="External"/><Relationship Id="rId122" Type="http://schemas.openxmlformats.org/officeDocument/2006/relationships/hyperlink" Target="https://docs.google.com/document/d/1zjTEk0jxzMyf_It1YdJ7mbPkOEWo3aspViRU-3l-10I/edit?usp=sharing" TargetMode="External"/><Relationship Id="rId143" Type="http://schemas.openxmlformats.org/officeDocument/2006/relationships/hyperlink" Target="https://docs.google.com/document/d/1PORP2DXRh1UFPEMs2ncJESTcCZqrwkT0epap_arVUog/edit?usp=sharing" TargetMode="External"/><Relationship Id="rId164" Type="http://schemas.openxmlformats.org/officeDocument/2006/relationships/hyperlink" Target="https://garri.overcastcdn.com/documents/230HALBSM1B.pdf" TargetMode="External"/><Relationship Id="rId185" Type="http://schemas.openxmlformats.org/officeDocument/2006/relationships/hyperlink" Target="https://danol.datadwell.com/clients/danol/datasheet/590044.pdf?display=1" TargetMode="External"/><Relationship Id="rId9" Type="http://schemas.openxmlformats.org/officeDocument/2006/relationships/hyperlink" Target="https://drive.google.com/file/d/1_xC3btJzq-zmdaQHqlJ0_0EY7KwFaCqs/view?usp=sharing" TargetMode="External"/><Relationship Id="rId210" Type="http://schemas.openxmlformats.org/officeDocument/2006/relationships/hyperlink" Target="https://drive.google.com/file/d/1mLM3IMRLwHlqBdI9K-a9enC2P--ySDcy/view?usp=sharing" TargetMode="External"/><Relationship Id="rId26" Type="http://schemas.openxmlformats.org/officeDocument/2006/relationships/hyperlink" Target="https://docs.google.com/document/d/1mrPTXRk_Pt2msU-ckh0eoh4oUCEKrI5g/edit?usp=sharing&amp;ouid=115242652208709673085&amp;rtpof=true&amp;sd=true" TargetMode="External"/><Relationship Id="rId231" Type="http://schemas.openxmlformats.org/officeDocument/2006/relationships/hyperlink" Target="https://www.ms.is/vorur/vara/salatostur-i-kryddoliu-3-3-kg" TargetMode="External"/><Relationship Id="rId252" Type="http://schemas.openxmlformats.org/officeDocument/2006/relationships/hyperlink" Target="https://www.matarstraeti.is/vara/lifrarpylsa-sodin-i-langa" TargetMode="External"/><Relationship Id="rId47" Type="http://schemas.openxmlformats.org/officeDocument/2006/relationships/hyperlink" Target="https://drive.google.com/file/d/1YHkMc_djsZPOsdKJXrJwmjd5dzhluJHF/view?usp=sharing" TargetMode="External"/><Relationship Id="rId68" Type="http://schemas.openxmlformats.org/officeDocument/2006/relationships/hyperlink" Target="https://docs.google.com/document/d/1UjBm-Tv-Iec76nq1yK04YofrHL0yfr89sWsBhPn2Bfg/edit?usp=sharing" TargetMode="External"/><Relationship Id="rId89" Type="http://schemas.openxmlformats.org/officeDocument/2006/relationships/hyperlink" Target="https://drive.google.com/file/d/19LpgAetZiskpHR9eV63DDPNUbJkWcOya/view?usp=sharing" TargetMode="External"/><Relationship Id="rId112" Type="http://schemas.openxmlformats.org/officeDocument/2006/relationships/hyperlink" Target="https://drive.google.com/file/d/1hoHE7x0fUgE5mqFNTDbqlU_Forp2DfIA/view?usp=sharing" TargetMode="External"/><Relationship Id="rId133" Type="http://schemas.openxmlformats.org/officeDocument/2006/relationships/hyperlink" Target="https://drive.google.com/file/d/16pABGxDAo2BQ5ZBD9aqSATzh85vQmJ63/view?usp=sharing" TargetMode="External"/><Relationship Id="rId154" Type="http://schemas.openxmlformats.org/officeDocument/2006/relationships/hyperlink" Target="https://www.garri.is/vara/42010002330/" TargetMode="External"/><Relationship Id="rId175" Type="http://schemas.openxmlformats.org/officeDocument/2006/relationships/hyperlink" Target="https://garri.overcastcdn.com/documents/5001411C.pdf" TargetMode="External"/><Relationship Id="rId196" Type="http://schemas.openxmlformats.org/officeDocument/2006/relationships/hyperlink" Target="https://innnes.is/tilbunir-rettir/graenkerarettir/mn-kjuklingabaunaborgari-50x80gr/" TargetMode="External"/><Relationship Id="rId200" Type="http://schemas.openxmlformats.org/officeDocument/2006/relationships/hyperlink" Target="https://drive.google.com/file/d/1DTyi6GD1xvXtizm7_59T3jHnpSwpQTrG/view?usp=sharing" TargetMode="External"/><Relationship Id="rId16" Type="http://schemas.openxmlformats.org/officeDocument/2006/relationships/hyperlink" Target="https://docs.google.com/document/d/1vtp7UoMhU2kAQ80lddgVvUUhOoVTIYypmLZ4XRd5l3E/edit?usp=sharing" TargetMode="External"/><Relationship Id="rId221" Type="http://schemas.openxmlformats.org/officeDocument/2006/relationships/hyperlink" Target="https://www.violife.com/en-gb/products/creamy/supreme-creamy" TargetMode="External"/><Relationship Id="rId242" Type="http://schemas.openxmlformats.org/officeDocument/2006/relationships/hyperlink" Target="https://innnes.is/media/3ucf0agt/261901_65120_261901.pdf" TargetMode="External"/><Relationship Id="rId263" Type="http://schemas.openxmlformats.org/officeDocument/2006/relationships/hyperlink" Target="https://garri.overcastcdn.com/documents/420100309810.pdf" TargetMode="External"/><Relationship Id="rId37" Type="http://schemas.openxmlformats.org/officeDocument/2006/relationships/hyperlink" Target="https://drive.google.com/file/d/1NTqzKXREB617l_w7DuQp8ELURiDGn_ti/view?usp=sharing" TargetMode="External"/><Relationship Id="rId58" Type="http://schemas.openxmlformats.org/officeDocument/2006/relationships/hyperlink" Target="https://drive.google.com/file/d/1Q5pHOTieK7b4Gy3bBGFnnGvU9GEQuRj9/view?usp=sharing" TargetMode="External"/><Relationship Id="rId79" Type="http://schemas.openxmlformats.org/officeDocument/2006/relationships/hyperlink" Target="https://drive.google.com/file/d/1dLk5SlPKdYyJqdOZST2ULLFV06BQ8Wyr/view?usp=sharing" TargetMode="External"/><Relationship Id="rId102" Type="http://schemas.openxmlformats.org/officeDocument/2006/relationships/hyperlink" Target="https://drive.google.com/file/d/14LQkGGcmrVES_WhBMql_sP3EXvpG0-wk/view?usp=sharing" TargetMode="External"/><Relationship Id="rId123" Type="http://schemas.openxmlformats.org/officeDocument/2006/relationships/hyperlink" Target="https://drive.google.com/file/d/1L4BZwFqqs3WnFek2GH_U6plw8x8YOyj8/view?usp=sharing" TargetMode="External"/><Relationship Id="rId144" Type="http://schemas.openxmlformats.org/officeDocument/2006/relationships/hyperlink" Target="https://drive.google.com/file/d/15huA3zVMjLLmN2ydRsMNwifWC4uSnQM_/view?usp=sharing" TargetMode="External"/><Relationship Id="rId90" Type="http://schemas.openxmlformats.org/officeDocument/2006/relationships/hyperlink" Target="https://drive.google.com/file/d/1FvpEmwQsdGmSkvfKTkGrLJ6KcWtJdXjd/view?usp=sharing" TargetMode="External"/><Relationship Id="rId165" Type="http://schemas.openxmlformats.org/officeDocument/2006/relationships/hyperlink" Target="https://garri.overcastcdn.com/documents/46002041.pdf" TargetMode="External"/><Relationship Id="rId186" Type="http://schemas.openxmlformats.org/officeDocument/2006/relationships/hyperlink" Target="https://docs.google.com/document/d/1P7A_23Fsim9KJba9DsFUQduGi1_WXtv-UOVBFTeYrwQ/edit?usp=sharing" TargetMode="External"/><Relationship Id="rId211" Type="http://schemas.openxmlformats.org/officeDocument/2006/relationships/hyperlink" Target="https://docs.google.com/document/d/1XkPZ24yAstQiMPfKs6XB0I79szXiJzywc251IpraK8k/edit?usp=sharing" TargetMode="External"/><Relationship Id="rId232" Type="http://schemas.openxmlformats.org/officeDocument/2006/relationships/hyperlink" Target="https://www.myllan.is/static/files/upplysingablod/1055_myllan_upplysingablad.pdf?v=1676628428" TargetMode="External"/><Relationship Id="rId253" Type="http://schemas.openxmlformats.org/officeDocument/2006/relationships/hyperlink" Target="https://moilas.fi/en/tuotteet/moilas-gluten-free-pita-bread/" TargetMode="External"/><Relationship Id="rId27" Type="http://schemas.openxmlformats.org/officeDocument/2006/relationships/hyperlink" Target="https://drive.google.com/file/d/1su1X4NqQ06JKbPrLHqbYVzuDSI9b-_ZY/view?usp=sharing" TargetMode="External"/><Relationship Id="rId48" Type="http://schemas.openxmlformats.org/officeDocument/2006/relationships/hyperlink" Target="https://danol.datadwell.com/link/72156-599036.pdf/play?player=1" TargetMode="External"/><Relationship Id="rId69" Type="http://schemas.openxmlformats.org/officeDocument/2006/relationships/hyperlink" Target="https://docs.google.com/document/d/18b2J2oj0tGu3WRVMjz2b5-BVn6Pc_FMyhWrmnMt7mwI/edit?usp=sharing" TargetMode="External"/><Relationship Id="rId113" Type="http://schemas.openxmlformats.org/officeDocument/2006/relationships/hyperlink" Target="https://drive.google.com/file/d/1yXrneQvgPYgKej8AvDXUQiRbl8MHsviy/view?usp=sharing" TargetMode="External"/><Relationship Id="rId134" Type="http://schemas.openxmlformats.org/officeDocument/2006/relationships/hyperlink" Target="https://drive.google.com/file/d/124yoZn9B1SgUELheCRDdRQKoALMMlQwV/view?usp=sharing" TargetMode="External"/><Relationship Id="rId80" Type="http://schemas.openxmlformats.org/officeDocument/2006/relationships/hyperlink" Target="https://drive.google.com/file/d/1jVXpwZuTyebCJ-h1nS5OcnGIQDoW5t_E/view?usp=sharing" TargetMode="External"/><Relationship Id="rId155" Type="http://schemas.openxmlformats.org/officeDocument/2006/relationships/hyperlink" Target="https://www.ms.is/vorur/vara/smurostur-litill-20-g" TargetMode="External"/><Relationship Id="rId176" Type="http://schemas.openxmlformats.org/officeDocument/2006/relationships/hyperlink" Target="https://drive.google.com/file/d/1tP2qlM59ynKpXbAws5rHHWZcHRiBjGyQ/view?usp=sharing" TargetMode="External"/><Relationship Id="rId197" Type="http://schemas.openxmlformats.org/officeDocument/2006/relationships/hyperlink" Target="https://www.schaer.com/en-int/p/chicken-fingers" TargetMode="External"/><Relationship Id="rId201" Type="http://schemas.openxmlformats.org/officeDocument/2006/relationships/hyperlink" Target="https://docs.google.com/document/d/100WfxZw0bEC9MwpaNMKrGQdL6s8zd4MZ/edit?usp=sharing&amp;ouid=115242652208709673085&amp;rtpof=true&amp;sd=true" TargetMode="External"/><Relationship Id="rId222" Type="http://schemas.openxmlformats.org/officeDocument/2006/relationships/hyperlink" Target="https://innnes.is/media/5iiiyz3g/208027_product-specification-61672_70686_208027.pdf" TargetMode="External"/><Relationship Id="rId243" Type="http://schemas.openxmlformats.org/officeDocument/2006/relationships/hyperlink" Target="https://innnes.is/media/r4em233a/309924_rawstripes_71467_309924.pdf" TargetMode="External"/><Relationship Id="rId264" Type="http://schemas.openxmlformats.org/officeDocument/2006/relationships/hyperlink" Target="https://imatehf.sharepoint.com/:b:/s/matarstund-eldhus/IQAfdx0139uAS4ZOFNXz8e6TASRFeYkSW2HkFVmR9EeCCMY?e=QlBSbh" TargetMode="External"/><Relationship Id="rId17" Type="http://schemas.openxmlformats.org/officeDocument/2006/relationships/hyperlink" Target="https://drive.google.com/file/d/1VkCiTqPDw5l0voO-OiMPXkFvU-St0eZv/view?usp=sharing" TargetMode="External"/><Relationship Id="rId38" Type="http://schemas.openxmlformats.org/officeDocument/2006/relationships/hyperlink" Target="https://vefverslun.ojk-isam.is/api/BlobForward/inline/ojkisam/189951b7-effb-4203-bd14-2e1084333a72.pdf" TargetMode="External"/><Relationship Id="rId59" Type="http://schemas.openxmlformats.org/officeDocument/2006/relationships/hyperlink" Target="https://drive.google.com/file/d/1K9SR8AXu2Qag_F36czw5QGX4OuqCSj7q/view?usp=sharing" TargetMode="External"/><Relationship Id="rId103" Type="http://schemas.openxmlformats.org/officeDocument/2006/relationships/hyperlink" Target="https://docs.google.com/document/d/1EsNktCPLeisXKdBfLEd-K6e2nCcDizbi7u-xKS5wyDQ/edit?usp=sharing" TargetMode="External"/><Relationship Id="rId124" Type="http://schemas.openxmlformats.org/officeDocument/2006/relationships/hyperlink" Target="https://drive.google.com/file/d/1KjkQCwuGJMExJqLEbLzxkI1dGCa0QEKA/view?usp=sharing" TargetMode="External"/><Relationship Id="rId70" Type="http://schemas.openxmlformats.org/officeDocument/2006/relationships/hyperlink" Target="https://drive.google.com/file/d/1_7-lapfB0IXWi_NgfdgjTejZibfQdUt4/view?usp=sharing" TargetMode="External"/><Relationship Id="rId91" Type="http://schemas.openxmlformats.org/officeDocument/2006/relationships/hyperlink" Target="https://drive.google.com/file/d/1Zy0dPb9RoNF7yt1MwnvX_JL50nD9XpGL/view?usp=sharing" TargetMode="External"/><Relationship Id="rId145" Type="http://schemas.openxmlformats.org/officeDocument/2006/relationships/hyperlink" Target="https://drive.google.com/file/d/1VyOyqJiEot_UKfdWFpnjBMcIzrQ5uhKm/view?usp=sharing" TargetMode="External"/><Relationship Id="rId166" Type="http://schemas.openxmlformats.org/officeDocument/2006/relationships/hyperlink" Target="https://docs.google.com/document/d/1gOptqBcSvGXUhXJ9Yhcf8JhT6Zu6oDNyqbEDykyyIhQ/edit?usp=sharing" TargetMode="External"/><Relationship Id="rId187" Type="http://schemas.openxmlformats.org/officeDocument/2006/relationships/hyperlink" Target="https://garri.overcastcdn.com/documents/230ASASB.pdf" TargetMode="External"/><Relationship Id="rId1" Type="http://schemas.openxmlformats.org/officeDocument/2006/relationships/hyperlink" Target="https://gaedabakstur.is/vara/ommuskonsur-heilar-10stk-i-pakka/" TargetMode="External"/><Relationship Id="rId212" Type="http://schemas.openxmlformats.org/officeDocument/2006/relationships/hyperlink" Target="https://abbotkinneys.com/vegan-yog/coco-daily-delight-vanilla" TargetMode="External"/><Relationship Id="rId233" Type="http://schemas.openxmlformats.org/officeDocument/2006/relationships/hyperlink" Target="https://danol.datadwell.com/link/78851-960986.pdf/play?player=1" TargetMode="External"/><Relationship Id="rId254" Type="http://schemas.openxmlformats.org/officeDocument/2006/relationships/hyperlink" Target="https://danco.is/wp-content/uploads/2021/02/5809-veggi-patty-gartenfein-vegan.pdf" TargetMode="External"/><Relationship Id="rId28" Type="http://schemas.openxmlformats.org/officeDocument/2006/relationships/hyperlink" Target="https://docs.google.com/document/d/1hD7vfcvl0f75johYoY3PnnS548AlpCDkNKyTSEnJezk/edit?usp=sharing" TargetMode="External"/><Relationship Id="rId49" Type="http://schemas.openxmlformats.org/officeDocument/2006/relationships/hyperlink" Target="https://drive.google.com/file/d/1FvEYUVnd2_BK17DbZjzv5N3_8u3AZbzA/view?usp=sharing" TargetMode="External"/><Relationship Id="rId114" Type="http://schemas.openxmlformats.org/officeDocument/2006/relationships/hyperlink" Target="https://drive.google.com/file/d/13APRW8jntYMjPt7HJRphHh_x2ucJt07P/view?usp=sharing" TargetMode="External"/><Relationship Id="rId60" Type="http://schemas.openxmlformats.org/officeDocument/2006/relationships/hyperlink" Target="https://drive.google.com/file/d/1Rqb9kj8tVDkHq7eyRPXcNpc6UUH_taBS/view?usp=sharing" TargetMode="External"/><Relationship Id="rId81" Type="http://schemas.openxmlformats.org/officeDocument/2006/relationships/hyperlink" Target="https://drive.google.com/file/d/1YQru_x8azI1hqGirhRjm-Qm2o17OCDE0/view?usp=sharing" TargetMode="External"/><Relationship Id="rId135" Type="http://schemas.openxmlformats.org/officeDocument/2006/relationships/hyperlink" Target="https://drive.google.com/file/d/13AmWc24B7lw4yM7QnWS-el6FVT-PU7Ty/view?usp=sharing" TargetMode="External"/><Relationship Id="rId156" Type="http://schemas.openxmlformats.org/officeDocument/2006/relationships/hyperlink" Target="https://drive.google.com/file/d/1UFkYyV3jcXOEsHtpc0Ds0-OjnPXgDxwI/view?usp=sharing" TargetMode="External"/><Relationship Id="rId177" Type="http://schemas.openxmlformats.org/officeDocument/2006/relationships/hyperlink" Target="https://vefverslun.ojk-isam.is/api/BlobForward/inline/ojkisam/816ec19e-23bd-46a5-8713-7245efb0a486.pdf" TargetMode="External"/><Relationship Id="rId198" Type="http://schemas.openxmlformats.org/officeDocument/2006/relationships/hyperlink" Target="https://matarstraeti.is/vara/hrasalat-vegan-500-gr" TargetMode="External"/><Relationship Id="rId202" Type="http://schemas.openxmlformats.org/officeDocument/2006/relationships/hyperlink" Target="https://garri.overcastcdn.com/documents/5000220C.pdf" TargetMode="External"/><Relationship Id="rId223" Type="http://schemas.openxmlformats.org/officeDocument/2006/relationships/hyperlink" Target="https://files.plytix.com/api/v1.1/file/public_files/pim/assets/f3/8d/9c/68/689c8df341a9ef00075f5235/texts/32/30/bb/69/69bb30322381b3f3d3efd88a/9001349_datasheet.pdf" TargetMode="External"/><Relationship Id="rId244" Type="http://schemas.openxmlformats.org/officeDocument/2006/relationships/hyperlink" Target="https://www.garri.is/vara/420FAL310" TargetMode="External"/><Relationship Id="rId18" Type="http://schemas.openxmlformats.org/officeDocument/2006/relationships/hyperlink" Target="https://docs.google.com/document/d/1tYCZIN-9wdHVdNDDkGYzBt6KHJktVy-txKVoBoCKeKQ/edit?usp=sharing" TargetMode="External"/><Relationship Id="rId39" Type="http://schemas.openxmlformats.org/officeDocument/2006/relationships/hyperlink" Target="https://drive.google.com/file/d/12plSEq_gkegCbnbLks9oisLjM1HR3Ncx/view?usp=sharing" TargetMode="External"/><Relationship Id="rId265" Type="http://schemas.openxmlformats.org/officeDocument/2006/relationships/hyperlink" Target="https://imatehf.sharepoint.com/:b:/s/matarstund-eldhus/IQCvyjSE2HvsSJOghmZbs0ICAcLs8NVMAMbU8bC9Q8_w3iY?e=XenXQk" TargetMode="External"/><Relationship Id="rId50" Type="http://schemas.openxmlformats.org/officeDocument/2006/relationships/hyperlink" Target="https://drive.google.com/file/d/1DoKkdQMWFLTDnrAu21AaCM2FHpZ73bgS/view?usp=sharing" TargetMode="External"/><Relationship Id="rId104" Type="http://schemas.openxmlformats.org/officeDocument/2006/relationships/hyperlink" Target="https://drive.google.com/file/d/1rFj6pDPTAYjjCblhPDSFvVs3nWJRmSJ_/view?usp=sharing" TargetMode="External"/><Relationship Id="rId125" Type="http://schemas.openxmlformats.org/officeDocument/2006/relationships/hyperlink" Target="https://drive.google.com/file/d/1gXQWfHh3V0e6_ld44rbjCAR_HfS4zUFM/view?usp=sharing" TargetMode="External"/><Relationship Id="rId146" Type="http://schemas.openxmlformats.org/officeDocument/2006/relationships/hyperlink" Target="https://drive.google.com/file/d/1tiAWMsBCjkJpvqLl-JZapnAJqJ3ldR3x/view?usp=sharing" TargetMode="External"/><Relationship Id="rId167" Type="http://schemas.openxmlformats.org/officeDocument/2006/relationships/hyperlink" Target="https://innnes.is/media/pwenbnsa/rifinn-500-gr-og-grana-p-2-kgplus_47836_115051.pdf" TargetMode="External"/><Relationship Id="rId188" Type="http://schemas.openxmlformats.org/officeDocument/2006/relationships/hyperlink" Target="https://vefverslun.ojk-isam.is/api/BlobForward/inline/ojkisam/782687bd-f424-4094-828f-3fdf68bef8e0.pdf" TargetMode="External"/><Relationship Id="rId71" Type="http://schemas.openxmlformats.org/officeDocument/2006/relationships/hyperlink" Target="https://innnes.is/sosur/austurlenskar-sosur/la-choy-sursaetsosa-brusi-4x378kg/" TargetMode="External"/><Relationship Id="rId92" Type="http://schemas.openxmlformats.org/officeDocument/2006/relationships/hyperlink" Target="https://drive.google.com/file/d/1Ru8eNSpjSe2Mi5eKUfH_j3s1DvtXsERI/view?usp=sharing" TargetMode="External"/><Relationship Id="rId213" Type="http://schemas.openxmlformats.org/officeDocument/2006/relationships/hyperlink" Target="https://vefverslun.ojk-isam.is/api/BlobForward/inline/ojkisam/7ed5a614-0267-452d-9ec9-1b3f2433e47e.pdf" TargetMode="External"/><Relationship Id="rId234" Type="http://schemas.openxmlformats.org/officeDocument/2006/relationships/hyperlink" Target="https://garri.overcastcdn.com/documents/709100156221.pdf" TargetMode="External"/><Relationship Id="rId2" Type="http://schemas.openxmlformats.org/officeDocument/2006/relationships/hyperlink" Target="https://gaedabakstur.is/vara/bananaskonsur/" TargetMode="External"/><Relationship Id="rId29" Type="http://schemas.openxmlformats.org/officeDocument/2006/relationships/hyperlink" Target="https://drive.google.com/file/d/1ny7Hc5Bb9td7Jjuz8iDeeFNvGw0ASEur/view?usp=sharing" TargetMode="External"/><Relationship Id="rId255" Type="http://schemas.openxmlformats.org/officeDocument/2006/relationships/hyperlink" Target="https://kronan.is/vara/100243001" TargetMode="External"/><Relationship Id="rId40" Type="http://schemas.openxmlformats.org/officeDocument/2006/relationships/hyperlink" Target="https://drive.google.com/file/d/1RA_hEPDQMpqswOh6yfemnR-S_oqXCP2_/view?usp=sharing" TargetMode="External"/><Relationship Id="rId115" Type="http://schemas.openxmlformats.org/officeDocument/2006/relationships/hyperlink" Target="https://drive.google.com/file/d/14EKHgE4MD2kgC0HNeO2hDcUu-s9_bRl4/view?usp=sharing" TargetMode="External"/><Relationship Id="rId136" Type="http://schemas.openxmlformats.org/officeDocument/2006/relationships/hyperlink" Target="https://drive.google.com/file/d/17puUplpn6ElrWoXLcrTOo91GsF7KSRhJ/view?usp=sharing" TargetMode="External"/><Relationship Id="rId157" Type="http://schemas.openxmlformats.org/officeDocument/2006/relationships/hyperlink" Target="https://garri.overcastcdn.com/documents/5000920C.pdf" TargetMode="External"/><Relationship Id="rId178" Type="http://schemas.openxmlformats.org/officeDocument/2006/relationships/hyperlink" Target="https://drive.google.com/file/d/1GIQM-HSZtSZMXTPHOym0KU2WnkFmoNwb/view?usp=drive_link" TargetMode="External"/><Relationship Id="rId61" Type="http://schemas.openxmlformats.org/officeDocument/2006/relationships/hyperlink" Target="https://drive.google.com/file/d/1jCcWn6ueSY2iLASOI_k-MMXCXPZq0Hst/view?usp=sharing" TargetMode="External"/><Relationship Id="rId82" Type="http://schemas.openxmlformats.org/officeDocument/2006/relationships/hyperlink" Target="https://drive.google.com/file/d/1-vP8CdWqhbmoIHP2wGMBpmpDcUhmyKw4/view?usp=sharing" TargetMode="External"/><Relationship Id="rId199" Type="http://schemas.openxmlformats.org/officeDocument/2006/relationships/hyperlink" Target="https://drive.google.com/file/d/1bMJ9neWIOfilj0XejXa9Hp50aBP5DA1k/view?usp=sharing" TargetMode="External"/><Relationship Id="rId203" Type="http://schemas.openxmlformats.org/officeDocument/2006/relationships/hyperlink" Target="https://innnes.is/media/vpkpa3oh/125021_71408_125021.pdf" TargetMode="External"/><Relationship Id="rId19" Type="http://schemas.openxmlformats.org/officeDocument/2006/relationships/hyperlink" Target="https://drive.google.com/file/d/1YjhRYrqRfXtv7LqVwi1Ut5s0ZlUPbbqk/view?usp=sharing" TargetMode="External"/><Relationship Id="rId224" Type="http://schemas.openxmlformats.org/officeDocument/2006/relationships/hyperlink" Target="https://garri.overcastcdn.com/documents/42502399.pdf" TargetMode="External"/><Relationship Id="rId245" Type="http://schemas.openxmlformats.org/officeDocument/2006/relationships/hyperlink" Target="https://garri.overcastcdn.com/documents/420FAL310.pdf" TargetMode="External"/><Relationship Id="rId266" Type="http://schemas.openxmlformats.org/officeDocument/2006/relationships/printerSettings" Target="../printerSettings/printerSettings1.bin"/><Relationship Id="rId30" Type="http://schemas.openxmlformats.org/officeDocument/2006/relationships/hyperlink" Target="https://drive.google.com/file/d/1apWuKGpcNAqp6PlmDeLj6QCa3EUrWc9L/view?usp=sharing" TargetMode="External"/><Relationship Id="rId105" Type="http://schemas.openxmlformats.org/officeDocument/2006/relationships/hyperlink" Target="https://docs.google.com/document/d/1louer_tAVnzQ9z8i9z7dLXs1HXf5pNNQa3dhZvMovpc/edit?usp=sharing" TargetMode="External"/><Relationship Id="rId126" Type="http://schemas.openxmlformats.org/officeDocument/2006/relationships/hyperlink" Target="https://drive.google.com/file/d/11jqRSzJh7leUS4PuKUIUhIotkXlwSjlL/view?usp=sharing" TargetMode="External"/><Relationship Id="rId147" Type="http://schemas.openxmlformats.org/officeDocument/2006/relationships/hyperlink" Target="https://drive.google.com/file/d/1fd7WtLy1R0r2yBTcdFmOyLLZMsMwdxq4/view?usp=sharing" TargetMode="External"/><Relationship Id="rId168" Type="http://schemas.openxmlformats.org/officeDocument/2006/relationships/hyperlink" Target="https://garri.overcastcdn.com/documents/42001141.pdf" TargetMode="External"/><Relationship Id="rId51" Type="http://schemas.openxmlformats.org/officeDocument/2006/relationships/hyperlink" Target="https://drive.google.com/file/d/1CmXprz2PFHVmxfaM0CalYclE2qYOhpF7/view?usp=sharing" TargetMode="External"/><Relationship Id="rId72" Type="http://schemas.openxmlformats.org/officeDocument/2006/relationships/hyperlink" Target="https://drive.google.com/file/d/1xlkj9UFMzhBrHGJoVUjpSgwu6ml60B4l/view?usp=sharing" TargetMode="External"/><Relationship Id="rId93" Type="http://schemas.openxmlformats.org/officeDocument/2006/relationships/hyperlink" Target="https://drive.google.com/file/d/1qtDH5iH43iSevEOJONZ09U1WVvi1b-rd/view?usp=sharing" TargetMode="External"/><Relationship Id="rId189" Type="http://schemas.openxmlformats.org/officeDocument/2006/relationships/hyperlink" Target="https://organicplantprotein.dk/wp-content/uploads/2024/04/Product-specification-Bites-8020-V10.pdf" TargetMode="External"/><Relationship Id="rId3" Type="http://schemas.openxmlformats.org/officeDocument/2006/relationships/hyperlink" Target="https://drive.google.com/file/d/1p07uLGGtQjJr-CEfMOPWvz0nx16AzC1e/view?usp=sharing" TargetMode="External"/><Relationship Id="rId214" Type="http://schemas.openxmlformats.org/officeDocument/2006/relationships/hyperlink" Target="https://www.alpro.com/dk/produkter/plantbaset-yoghurt-alternativ/plantgurt-lime-lemon" TargetMode="External"/><Relationship Id="rId235" Type="http://schemas.openxmlformats.org/officeDocument/2006/relationships/hyperlink" Target="https://www.arna.is/vorur/ornuskyr-med-jardarberjum/" TargetMode="External"/><Relationship Id="rId256" Type="http://schemas.openxmlformats.org/officeDocument/2006/relationships/hyperlink" Target="https://imatehf.sharepoint.com/:b:/s/matarstund-eldhus/IQAE-HEx2IjmQp1P9sUsgqZlAXYpQOqPbio0ldXfNdpwprQ?e=bXJe7g" TargetMode="External"/><Relationship Id="rId116" Type="http://schemas.openxmlformats.org/officeDocument/2006/relationships/hyperlink" Target="https://drive.google.com/file/d/1QGmtfKI6KgujDmJAjf3jLI_E6RxI24v2/view?usp=sharing" TargetMode="External"/><Relationship Id="rId137" Type="http://schemas.openxmlformats.org/officeDocument/2006/relationships/hyperlink" Target="https://drive.google.com/file/d/1Oaswzy_c-jNvYxKuXt_SeNhCsorbH9Cc/view?usp=sharing" TargetMode="External"/><Relationship Id="rId158" Type="http://schemas.openxmlformats.org/officeDocument/2006/relationships/hyperlink" Target="https://garri.overcastcdn.com/documents/5001410C.pdf" TargetMode="External"/><Relationship Id="rId20" Type="http://schemas.openxmlformats.org/officeDocument/2006/relationships/hyperlink" Target="https://drive.google.com/file/d/1YThV-MnjJNGCpLCeYQojXy09zGYF6MrY/view?usp=sharing" TargetMode="External"/><Relationship Id="rId41" Type="http://schemas.openxmlformats.org/officeDocument/2006/relationships/hyperlink" Target="https://docs.google.com/document/d/1jjpLQLnejNxDdmA90ekhQ3HbNVINXitkS6-S1W5yeak/edit?usp=sharing" TargetMode="External"/><Relationship Id="rId62" Type="http://schemas.openxmlformats.org/officeDocument/2006/relationships/hyperlink" Target="https://vefverslun.ojk-isam.is/api/BlobForward/inline/ojkisam/3adc8233-495e-4c7d-81f5-7158bf814740.pdf" TargetMode="External"/><Relationship Id="rId83" Type="http://schemas.openxmlformats.org/officeDocument/2006/relationships/hyperlink" Target="https://drive.google.com/file/d/1XJ1WHz_-GsR3Kmtlg7CIktpTVkuGTSa7/view?usp=sharing" TargetMode="External"/><Relationship Id="rId179" Type="http://schemas.openxmlformats.org/officeDocument/2006/relationships/hyperlink" Target="https://drive.google.com/file/d/1w9WiNHiyMtQBOSebh2nQkBShn79rY9IU/view?usp=drive_link" TargetMode="External"/><Relationship Id="rId190" Type="http://schemas.openxmlformats.org/officeDocument/2006/relationships/hyperlink" Target="https://garri.overcastcdn.com/documents/41023015.pdf" TargetMode="External"/><Relationship Id="rId204" Type="http://schemas.openxmlformats.org/officeDocument/2006/relationships/hyperlink" Target="https://innnes.is/media/cf3ogggb/309105_74085_309105.pdf" TargetMode="External"/><Relationship Id="rId225" Type="http://schemas.openxmlformats.org/officeDocument/2006/relationships/hyperlink" Target="https://garri.overcastcdn.com/documents/5000401C.pdf" TargetMode="External"/><Relationship Id="rId246" Type="http://schemas.openxmlformats.org/officeDocument/2006/relationships/hyperlink" Target="https://verslun.ojk-isam.is/api/BlobForward/inline/ojkisam/892bd62e-9e84-423c-8f35-6df5c7c9e501.pdf" TargetMode="External"/><Relationship Id="rId267" Type="http://schemas.openxmlformats.org/officeDocument/2006/relationships/drawing" Target="../drawings/drawing1.xml"/><Relationship Id="rId106" Type="http://schemas.openxmlformats.org/officeDocument/2006/relationships/hyperlink" Target="https://docs.google.com/document/d/12v7LQNs8969vsZjgjC_NOFZYDyJKeq5_McH6XMjR3kM/edit?usp=sharing" TargetMode="External"/><Relationship Id="rId127" Type="http://schemas.openxmlformats.org/officeDocument/2006/relationships/hyperlink" Target="https://drive.google.com/file/d/1fi5GSkdjIw1gerlBnue5jhr5DM-TDQfk/view?usp=sharing" TargetMode="External"/><Relationship Id="rId10" Type="http://schemas.openxmlformats.org/officeDocument/2006/relationships/hyperlink" Target="https://drive.google.com/file/d/1aObopp1C2qlx3QieZ3phPb3MzLNGDVZz/view?usp=sharing" TargetMode="External"/><Relationship Id="rId31" Type="http://schemas.openxmlformats.org/officeDocument/2006/relationships/hyperlink" Target="https://drive.google.com/file/d/1Y-R-GvIw5gcBuCYDUT2F0S5nKyBx43UH/view?usp=sharing" TargetMode="External"/><Relationship Id="rId52" Type="http://schemas.openxmlformats.org/officeDocument/2006/relationships/hyperlink" Target="https://docs.google.com/document/d/1ifrlgLmRek3D49wWNhUQ_AdEsalsUL9A3wL-voKvyxI/edit?usp=sharing" TargetMode="External"/><Relationship Id="rId73" Type="http://schemas.openxmlformats.org/officeDocument/2006/relationships/hyperlink" Target="https://docs.google.com/document/d/1YqVGDpK3zKU6f0K5VqvY9symdnjIMOW0qRxqrtjNvgU/edit?usp=sharing" TargetMode="External"/><Relationship Id="rId94" Type="http://schemas.openxmlformats.org/officeDocument/2006/relationships/hyperlink" Target="https://drive.google.com/file/d/1tts6jK2uzEj1MhCh9FomgKUhrsa98Sjt/view?usp=sharing" TargetMode="External"/><Relationship Id="rId148" Type="http://schemas.openxmlformats.org/officeDocument/2006/relationships/hyperlink" Target="https://docs.google.com/document/d/1XJTby0iJShNNDSl2BK9WxBuMws0--5wz/edit?usp=sharing&amp;ouid=115242652208709673085&amp;rtpof=true&amp;sd=true" TargetMode="External"/><Relationship Id="rId169" Type="http://schemas.openxmlformats.org/officeDocument/2006/relationships/hyperlink" Target="https://garri.overcastcdn.com/documents/5001420C.pdf" TargetMode="External"/><Relationship Id="rId4" Type="http://schemas.openxmlformats.org/officeDocument/2006/relationships/hyperlink" Target="https://www.myllan.is/is/vorulinur/frosin-pokkud-vara/beyglur-finar" TargetMode="External"/><Relationship Id="rId180" Type="http://schemas.openxmlformats.org/officeDocument/2006/relationships/hyperlink" Target="https://www.garri.is/vara/426D101420/" TargetMode="External"/><Relationship Id="rId215" Type="http://schemas.openxmlformats.org/officeDocument/2006/relationships/hyperlink" Target="https://verslun.ojk-isam.is/api/BlobForward/inline/ojkisam/7f77864d-c1b4-440e-8650-181b451ad40a.pdf" TargetMode="External"/><Relationship Id="rId236" Type="http://schemas.openxmlformats.org/officeDocument/2006/relationships/hyperlink" Target="https://kronan.is/vara/100261159" TargetMode="External"/><Relationship Id="rId257" Type="http://schemas.openxmlformats.org/officeDocument/2006/relationships/hyperlink" Target="https://garri.overcastcdn.com/documents/77620220.pdf" TargetMode="External"/><Relationship Id="rId42" Type="http://schemas.openxmlformats.org/officeDocument/2006/relationships/hyperlink" Target="https://drive.google.com/file/d/1A544lje2nijReN8m6qcUAXHEHx-gg4OG/view?usp=sharing" TargetMode="External"/><Relationship Id="rId84" Type="http://schemas.openxmlformats.org/officeDocument/2006/relationships/hyperlink" Target="https://drive.google.com/file/d/1_7ul9uB97dD2-zXWYH8o_SDakGyLr6xe/view?usp=sharing" TargetMode="External"/><Relationship Id="rId138" Type="http://schemas.openxmlformats.org/officeDocument/2006/relationships/hyperlink" Target="https://drive.google.com/file/d/1Cy8MX02rG6YvKfiESOUIxkRASacbM05z/view?usp=sharing" TargetMode="External"/><Relationship Id="rId191" Type="http://schemas.openxmlformats.org/officeDocument/2006/relationships/hyperlink" Target="https://vefverslun.ojk-isam.is/api/BlobForward/inline/ojkisam/bef943db-09be-4d78-bd72-ee6f417fb2a8.pdf" TargetMode="External"/><Relationship Id="rId205" Type="http://schemas.openxmlformats.org/officeDocument/2006/relationships/hyperlink" Target="https://promiseglutenfree.com/2024/01/23/chia-quinoa-loaf/" TargetMode="External"/><Relationship Id="rId247" Type="http://schemas.openxmlformats.org/officeDocument/2006/relationships/hyperlink" Target="https://danol.datadwell.com/clients/danol/datasheet/540091.pdf?display=1" TargetMode="External"/><Relationship Id="rId107" Type="http://schemas.openxmlformats.org/officeDocument/2006/relationships/hyperlink" Target="https://docs.google.com/document/d/1GXYeIVXFls0KJ8_0TsFEnYbRmZ85_u3u/edit?usp=sharing&amp;ouid=115242652208709673085&amp;rtpof=true&amp;sd=true"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hyperlink" Target="https://matarstund.is/serfaedi?id=stefan-blaer-jimenez-oldutunsskoli-no"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matarstund.is/serfaedi?id=veronika-sjofn-theodorsdottir-vesturkot-blaakot" TargetMode="External"/><Relationship Id="rId7" Type="http://schemas.openxmlformats.org/officeDocument/2006/relationships/printerSettings" Target="../printerSettings/printerSettings2.bin"/><Relationship Id="rId2" Type="http://schemas.openxmlformats.org/officeDocument/2006/relationships/hyperlink" Target="https://matarstund.is/serfaedi?id=kai-zawada-horduvellir-hamar" TargetMode="External"/><Relationship Id="rId1" Type="http://schemas.openxmlformats.org/officeDocument/2006/relationships/hyperlink" Target="https://matarstund.is/serfaedi?id=karitas-maria-bjarkarlundur-matsalur" TargetMode="External"/><Relationship Id="rId6" Type="http://schemas.openxmlformats.org/officeDocument/2006/relationships/hyperlink" Target="https://matarstund.is/serfaedi?id=oliver-soren-vidivellir-ungadeild" TargetMode="External"/><Relationship Id="rId5" Type="http://schemas.openxmlformats.org/officeDocument/2006/relationships/hyperlink" Target="https://matarstund.is/serfaedi?id=rakel-halldors-vidivellir" TargetMode="External"/><Relationship Id="rId4" Type="http://schemas.openxmlformats.org/officeDocument/2006/relationships/hyperlink" Target="https://matarstund.is/serfaedi?id=hrefna-kristin-bridde-vesturkot-graenakot"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matarstund.is/eldhus?id=vidistadaskoli-97xbar" TargetMode="External"/><Relationship Id="rId18" Type="http://schemas.openxmlformats.org/officeDocument/2006/relationships/hyperlink" Target="https://matarstund.is/eldhus?id=hraunvallaskoli-nyt7rp" TargetMode="External"/><Relationship Id="rId26" Type="http://schemas.openxmlformats.org/officeDocument/2006/relationships/hyperlink" Target="https://matarstund.is/serfaedi-skolar?id=stekkjaras-ujv6o" TargetMode="External"/><Relationship Id="rId39" Type="http://schemas.openxmlformats.org/officeDocument/2006/relationships/hyperlink" Target="https://matarstund.is/serfaedi-skolar?id=hlidarberg-vg0fn" TargetMode="External"/><Relationship Id="rId21" Type="http://schemas.openxmlformats.org/officeDocument/2006/relationships/hyperlink" Target="https://matarstund.is/eldhus?id=tjarnaras-gckvbh" TargetMode="External"/><Relationship Id="rId34" Type="http://schemas.openxmlformats.org/officeDocument/2006/relationships/hyperlink" Target="https://matarstund.is/serfaedi-skolar?id=krakkaberg-la753" TargetMode="External"/><Relationship Id="rId42" Type="http://schemas.openxmlformats.org/officeDocument/2006/relationships/hyperlink" Target="https://matarstund.is/serfaedi-skolar?id=engidalsskoli-xaji0" TargetMode="External"/><Relationship Id="rId47" Type="http://schemas.openxmlformats.org/officeDocument/2006/relationships/hyperlink" Target="https://matarstund.is/serfaedi-skolar?id=skardshlidarskoli-30t9n" TargetMode="External"/><Relationship Id="rId7" Type="http://schemas.openxmlformats.org/officeDocument/2006/relationships/hyperlink" Target="https://matarstund.is/eldhus?id=hraunvallaskoli-nyt7rp" TargetMode="External"/><Relationship Id="rId2" Type="http://schemas.openxmlformats.org/officeDocument/2006/relationships/hyperlink" Target="https://matarstund.is/eldhus?id=vesturkot-o3oond" TargetMode="External"/><Relationship Id="rId16" Type="http://schemas.openxmlformats.org/officeDocument/2006/relationships/hyperlink" Target="https://matarstund.is/eldhus?id=hlidarberg-jo1mz7" TargetMode="External"/><Relationship Id="rId29" Type="http://schemas.openxmlformats.org/officeDocument/2006/relationships/hyperlink" Target="https://matarstund.is/serfaedi-skolar?id=alfakot-azytj" TargetMode="External"/><Relationship Id="rId1" Type="http://schemas.openxmlformats.org/officeDocument/2006/relationships/hyperlink" Target="https://matarstund.is/serfaedi-skolar?id=vesturkot-dw2pc" TargetMode="External"/><Relationship Id="rId6" Type="http://schemas.openxmlformats.org/officeDocument/2006/relationships/hyperlink" Target="https://matarstund.is/eldhus?id=engidalsskoli-ohgi1j" TargetMode="External"/><Relationship Id="rId11" Type="http://schemas.openxmlformats.org/officeDocument/2006/relationships/hyperlink" Target="https://matarstund.is/eldhus?id=setbergsskoli-9tq6v9" TargetMode="External"/><Relationship Id="rId24" Type="http://schemas.openxmlformats.org/officeDocument/2006/relationships/hyperlink" Target="https://matarstund.is/serfaedi-skolar?id=leikskolinn-vid-skardshlidarskola-h75lx" TargetMode="External"/><Relationship Id="rId32" Type="http://schemas.openxmlformats.org/officeDocument/2006/relationships/hyperlink" Target="https://matarstund.is/serfaedi-skolar?id=laekjarsel-5kxvf" TargetMode="External"/><Relationship Id="rId37" Type="http://schemas.openxmlformats.org/officeDocument/2006/relationships/hyperlink" Target="https://matarstund.is/serfaedi-skolar?id=arnarberg-idkwn" TargetMode="External"/><Relationship Id="rId40" Type="http://schemas.openxmlformats.org/officeDocument/2006/relationships/hyperlink" Target="https://matarstund.is/serfaedi-skolar?id=horduvellir-9xuy4" TargetMode="External"/><Relationship Id="rId45" Type="http://schemas.openxmlformats.org/officeDocument/2006/relationships/hyperlink" Target="https://matarstund.is/serfaedi-skolar?id=oldutunsskoli-3zmf8" TargetMode="External"/><Relationship Id="rId5" Type="http://schemas.openxmlformats.org/officeDocument/2006/relationships/hyperlink" Target="https://matarstund.is/eldhus?id=smaralundur-dfggfh" TargetMode="External"/><Relationship Id="rId15" Type="http://schemas.openxmlformats.org/officeDocument/2006/relationships/hyperlink" Target="https://matarstund.is/eldhus?id=bjarkalundur-lsh2bh" TargetMode="External"/><Relationship Id="rId23" Type="http://schemas.openxmlformats.org/officeDocument/2006/relationships/hyperlink" Target="https://matarstund.is/serfaedi-skolar?id=leikskolinn-vid-hraunvallaskola-1iblj" TargetMode="External"/><Relationship Id="rId28" Type="http://schemas.openxmlformats.org/officeDocument/2006/relationships/hyperlink" Target="https://matarstund.is/serfaedi-skolar?id=vidivellir-n9t84" TargetMode="External"/><Relationship Id="rId36" Type="http://schemas.openxmlformats.org/officeDocument/2006/relationships/hyperlink" Target="https://matarstund.is/serfaedi-skolar?id=hraunkot-rc11e" TargetMode="External"/><Relationship Id="rId10" Type="http://schemas.openxmlformats.org/officeDocument/2006/relationships/hyperlink" Target="https://matarstund.is/eldhus?id=oldutunsskoli-1qojah" TargetMode="External"/><Relationship Id="rId19" Type="http://schemas.openxmlformats.org/officeDocument/2006/relationships/hyperlink" Target="https://matarstund.is/eldhus?id=skardshlidarskoli-mh7f2v" TargetMode="External"/><Relationship Id="rId31" Type="http://schemas.openxmlformats.org/officeDocument/2006/relationships/hyperlink" Target="https://matarstund.is/serfaedi-skolar?id=holtasel-5jsg6" TargetMode="External"/><Relationship Id="rId44" Type="http://schemas.openxmlformats.org/officeDocument/2006/relationships/hyperlink" Target="https://matarstund.is/serfaedi-skolar?id=laekjarskoli-thv3a" TargetMode="External"/><Relationship Id="rId4" Type="http://schemas.openxmlformats.org/officeDocument/2006/relationships/hyperlink" Target="https://matarstund.is/eldhus?id=engidalsskoli-ohgi1j" TargetMode="External"/><Relationship Id="rId9" Type="http://schemas.openxmlformats.org/officeDocument/2006/relationships/hyperlink" Target="https://matarstund.is/eldhus?id=laekjarskoli-fx4m8t" TargetMode="External"/><Relationship Id="rId14" Type="http://schemas.openxmlformats.org/officeDocument/2006/relationships/hyperlink" Target="https://matarstund.is/eldhus?id=arnarberg-3cpdla" TargetMode="External"/><Relationship Id="rId22" Type="http://schemas.openxmlformats.org/officeDocument/2006/relationships/hyperlink" Target="https://matarstund.is/eldhus?id=vidivellir-57zopl" TargetMode="External"/><Relationship Id="rId27" Type="http://schemas.openxmlformats.org/officeDocument/2006/relationships/hyperlink" Target="https://matarstund.is/serfaedi-skolar?id=tjarnaras-h9sdb" TargetMode="External"/><Relationship Id="rId30" Type="http://schemas.openxmlformats.org/officeDocument/2006/relationships/hyperlink" Target="https://matarstund.is/serfaedi-skolar?id=hraunsel-xepq8" TargetMode="External"/><Relationship Id="rId35" Type="http://schemas.openxmlformats.org/officeDocument/2006/relationships/hyperlink" Target="https://matarstund.is/serfaedi-skolar?id=skardssel-lc58d" TargetMode="External"/><Relationship Id="rId43" Type="http://schemas.openxmlformats.org/officeDocument/2006/relationships/hyperlink" Target="https://matarstund.is/serfaedi-skolar?id=hvaleyrarskoli-hsahx" TargetMode="External"/><Relationship Id="rId48" Type="http://schemas.openxmlformats.org/officeDocument/2006/relationships/hyperlink" Target="https://matarstund.is/serfaedi-skolar?id=vidistadaskoli-t3w5u" TargetMode="External"/><Relationship Id="rId8" Type="http://schemas.openxmlformats.org/officeDocument/2006/relationships/hyperlink" Target="https://matarstund.is/eldhus?id=hvaleyrarskoli-wh6nny" TargetMode="External"/><Relationship Id="rId3" Type="http://schemas.openxmlformats.org/officeDocument/2006/relationships/hyperlink" Target="https://matarstund.is/serfaedi-skolar?id=alfaberg-zbikc" TargetMode="External"/><Relationship Id="rId12" Type="http://schemas.openxmlformats.org/officeDocument/2006/relationships/hyperlink" Target="https://matarstund.is/eldhus?id=skardshlidarskoli-mh7f2v" TargetMode="External"/><Relationship Id="rId17" Type="http://schemas.openxmlformats.org/officeDocument/2006/relationships/hyperlink" Target="https://matarstund.is/eldhus?id=horduvellir-e5v0vo" TargetMode="External"/><Relationship Id="rId25" Type="http://schemas.openxmlformats.org/officeDocument/2006/relationships/hyperlink" Target="https://matarstund.is/serfaedi-skolar?id=smaralundur-o6qji" TargetMode="External"/><Relationship Id="rId33" Type="http://schemas.openxmlformats.org/officeDocument/2006/relationships/hyperlink" Target="https://matarstund.is/serfaedi-skolar?id=selid-1t2ta" TargetMode="External"/><Relationship Id="rId38" Type="http://schemas.openxmlformats.org/officeDocument/2006/relationships/hyperlink" Target="https://matarstund.is/serfaedi-skolar?id=bjarkalundur-nhj7x" TargetMode="External"/><Relationship Id="rId46" Type="http://schemas.openxmlformats.org/officeDocument/2006/relationships/hyperlink" Target="https://matarstund.is/serfaedi-skolar?id=setbergsskoli-mdd4v" TargetMode="External"/><Relationship Id="rId20" Type="http://schemas.openxmlformats.org/officeDocument/2006/relationships/hyperlink" Target="https://matarstund.is/eldhus?id=stekkjaras-u124e3" TargetMode="External"/><Relationship Id="rId41" Type="http://schemas.openxmlformats.org/officeDocument/2006/relationships/hyperlink" Target="https://matarstund.is/serfaedi-skolar?id=hraunvallaskoli-y6dpb"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3" Type="http://schemas.openxmlformats.org/officeDocument/2006/relationships/hyperlink" Target="https://vefverslun.ojk-isam.is/vara/PAG-14017-pagen-lantgoda-650g-surdeigsbrau-ljost" TargetMode="External"/><Relationship Id="rId2" Type="http://schemas.openxmlformats.org/officeDocument/2006/relationships/hyperlink" Target="https://vefverslun.ojk-isam.is/vara/PAG-14010-pagen-lingon-grova-500g" TargetMode="External"/><Relationship Id="rId1" Type="http://schemas.openxmlformats.org/officeDocument/2006/relationships/hyperlink" Target="https://vefverslun.ojk-isam.is/vara/PAG-13241-pagen-levain-brau-650g" TargetMode="External"/></Relationships>
</file>

<file path=xl/worksheets/_rels/sheet2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B6E21-FD84-4AFA-8187-CB44546996AA}">
  <dimension ref="A1:I142"/>
  <sheetViews>
    <sheetView topLeftCell="A91" workbookViewId="0"/>
  </sheetViews>
  <sheetFormatPr defaultRowHeight="14.4"/>
  <cols>
    <col min="1" max="1" width="19" bestFit="1" customWidth="1"/>
    <col min="2" max="2" width="81" bestFit="1" customWidth="1"/>
    <col min="3" max="3" width="12.44140625" bestFit="1" customWidth="1"/>
    <col min="4" max="4" width="13" bestFit="1" customWidth="1"/>
    <col min="5" max="5" width="41" bestFit="1" customWidth="1"/>
    <col min="6" max="6" width="10.44140625" bestFit="1" customWidth="1"/>
    <col min="8" max="8" width="136.44140625" bestFit="1" customWidth="1"/>
  </cols>
  <sheetData>
    <row r="1" spans="1:9">
      <c r="A1" s="404" t="s">
        <v>0</v>
      </c>
      <c r="B1" s="404" t="s">
        <v>1</v>
      </c>
      <c r="C1" s="404" t="s">
        <v>2</v>
      </c>
      <c r="D1" s="404" t="s">
        <v>3</v>
      </c>
      <c r="E1" s="404" t="s">
        <v>4</v>
      </c>
      <c r="F1" s="404" t="s">
        <v>5</v>
      </c>
      <c r="G1" s="201"/>
      <c r="H1" s="171" t="s">
        <v>6</v>
      </c>
      <c r="I1" s="171"/>
    </row>
    <row r="2" spans="1:9">
      <c r="A2" t="s">
        <v>7</v>
      </c>
      <c r="B2" t="s">
        <v>8</v>
      </c>
      <c r="C2">
        <v>0</v>
      </c>
      <c r="D2">
        <v>2</v>
      </c>
      <c r="E2" t="s">
        <v>9</v>
      </c>
      <c r="F2" s="217"/>
    </row>
    <row r="3" spans="1:9">
      <c r="A3" t="s">
        <v>7</v>
      </c>
      <c r="B3" t="s">
        <v>10</v>
      </c>
      <c r="C3">
        <v>22</v>
      </c>
      <c r="D3">
        <v>4</v>
      </c>
      <c r="E3" t="s">
        <v>9</v>
      </c>
      <c r="F3" s="217">
        <v>46265</v>
      </c>
    </row>
    <row r="4" spans="1:9">
      <c r="A4" t="s">
        <v>7</v>
      </c>
      <c r="B4" t="s">
        <v>11</v>
      </c>
      <c r="C4">
        <v>22</v>
      </c>
      <c r="D4">
        <v>4</v>
      </c>
      <c r="E4" t="s">
        <v>9</v>
      </c>
      <c r="F4" s="217">
        <v>46265</v>
      </c>
    </row>
    <row r="5" spans="1:9">
      <c r="A5" t="s">
        <v>7</v>
      </c>
      <c r="B5" t="s">
        <v>12</v>
      </c>
      <c r="C5">
        <v>10</v>
      </c>
      <c r="D5">
        <v>2</v>
      </c>
      <c r="E5" t="s">
        <v>9</v>
      </c>
      <c r="F5" s="217">
        <v>46265</v>
      </c>
    </row>
    <row r="6" spans="1:9">
      <c r="A6" t="s">
        <v>7</v>
      </c>
      <c r="B6" t="s">
        <v>13</v>
      </c>
      <c r="C6">
        <v>15</v>
      </c>
      <c r="D6">
        <v>4</v>
      </c>
      <c r="E6" t="s">
        <v>9</v>
      </c>
      <c r="F6" s="217">
        <v>46265</v>
      </c>
    </row>
    <row r="7" spans="1:9">
      <c r="A7" t="s">
        <v>14</v>
      </c>
      <c r="B7" t="s">
        <v>15</v>
      </c>
      <c r="C7">
        <v>22</v>
      </c>
      <c r="D7">
        <v>4</v>
      </c>
      <c r="E7" t="s">
        <v>16</v>
      </c>
      <c r="F7" s="217">
        <v>46268</v>
      </c>
    </row>
    <row r="8" spans="1:9">
      <c r="A8" t="s">
        <v>14</v>
      </c>
      <c r="B8" t="s">
        <v>17</v>
      </c>
      <c r="C8">
        <v>13</v>
      </c>
      <c r="D8">
        <v>4</v>
      </c>
      <c r="E8" t="s">
        <v>18</v>
      </c>
      <c r="F8" s="217">
        <v>46268</v>
      </c>
    </row>
    <row r="9" spans="1:9">
      <c r="A9" t="s">
        <v>14</v>
      </c>
      <c r="B9" t="s">
        <v>19</v>
      </c>
      <c r="C9">
        <v>15</v>
      </c>
      <c r="D9">
        <v>4</v>
      </c>
      <c r="E9" t="s">
        <v>20</v>
      </c>
      <c r="F9" s="217">
        <v>46268</v>
      </c>
    </row>
    <row r="10" spans="1:9">
      <c r="A10" t="s">
        <v>14</v>
      </c>
      <c r="B10" t="s">
        <v>21</v>
      </c>
      <c r="C10">
        <v>0</v>
      </c>
      <c r="D10">
        <v>3</v>
      </c>
      <c r="E10" t="s">
        <v>22</v>
      </c>
      <c r="F10" s="217">
        <v>46268</v>
      </c>
    </row>
    <row r="11" spans="1:9">
      <c r="A11" t="s">
        <v>14</v>
      </c>
      <c r="B11" t="s">
        <v>23</v>
      </c>
      <c r="C11">
        <v>18</v>
      </c>
      <c r="D11">
        <v>4</v>
      </c>
      <c r="E11" t="s">
        <v>24</v>
      </c>
      <c r="F11" s="217">
        <v>46268</v>
      </c>
    </row>
    <row r="12" spans="1:9">
      <c r="A12" t="s">
        <v>14</v>
      </c>
      <c r="B12" t="s">
        <v>25</v>
      </c>
      <c r="C12">
        <v>10</v>
      </c>
      <c r="D12">
        <v>4</v>
      </c>
      <c r="E12" t="s">
        <v>26</v>
      </c>
      <c r="F12" s="217">
        <v>46268</v>
      </c>
    </row>
    <row r="13" spans="1:9">
      <c r="A13" t="s">
        <v>27</v>
      </c>
      <c r="B13" t="s">
        <v>28</v>
      </c>
      <c r="C13">
        <v>76</v>
      </c>
      <c r="D13">
        <v>0</v>
      </c>
      <c r="E13" t="s">
        <v>29</v>
      </c>
      <c r="F13" s="217">
        <v>46267</v>
      </c>
    </row>
    <row r="14" spans="1:9">
      <c r="A14" t="s">
        <v>30</v>
      </c>
      <c r="B14" t="s">
        <v>21</v>
      </c>
      <c r="C14">
        <v>68</v>
      </c>
      <c r="D14">
        <v>24</v>
      </c>
      <c r="E14" t="s">
        <v>31</v>
      </c>
      <c r="F14" s="217">
        <v>46272</v>
      </c>
    </row>
    <row r="15" spans="1:9">
      <c r="A15" t="s">
        <v>32</v>
      </c>
      <c r="B15" t="s">
        <v>33</v>
      </c>
      <c r="C15">
        <v>17</v>
      </c>
      <c r="D15">
        <v>0</v>
      </c>
      <c r="E15" t="s">
        <v>34</v>
      </c>
      <c r="F15" s="217">
        <v>46261</v>
      </c>
    </row>
    <row r="16" spans="1:9">
      <c r="A16" t="s">
        <v>32</v>
      </c>
      <c r="B16" t="s">
        <v>35</v>
      </c>
      <c r="C16">
        <v>22</v>
      </c>
      <c r="D16">
        <v>0</v>
      </c>
      <c r="E16" t="s">
        <v>16</v>
      </c>
      <c r="F16" s="217">
        <v>46261</v>
      </c>
    </row>
    <row r="17" spans="1:6">
      <c r="A17" t="s">
        <v>32</v>
      </c>
      <c r="B17" t="s">
        <v>36</v>
      </c>
      <c r="C17">
        <v>25</v>
      </c>
      <c r="D17">
        <v>0</v>
      </c>
      <c r="E17" t="s">
        <v>37</v>
      </c>
      <c r="F17" s="217">
        <v>46261</v>
      </c>
    </row>
    <row r="18" spans="1:6">
      <c r="A18" t="s">
        <v>32</v>
      </c>
      <c r="B18" t="s">
        <v>38</v>
      </c>
      <c r="C18">
        <v>30</v>
      </c>
      <c r="D18">
        <v>0</v>
      </c>
      <c r="E18" t="s">
        <v>39</v>
      </c>
      <c r="F18" s="217">
        <v>46261</v>
      </c>
    </row>
    <row r="19" spans="1:6">
      <c r="A19" t="s">
        <v>32</v>
      </c>
      <c r="B19" t="s">
        <v>40</v>
      </c>
      <c r="C19">
        <v>31</v>
      </c>
      <c r="D19">
        <v>0</v>
      </c>
      <c r="E19" t="s">
        <v>41</v>
      </c>
      <c r="F19" s="217">
        <v>46261</v>
      </c>
    </row>
    <row r="20" spans="1:6">
      <c r="A20" t="s">
        <v>32</v>
      </c>
      <c r="B20" t="s">
        <v>42</v>
      </c>
      <c r="C20">
        <v>24</v>
      </c>
      <c r="D20">
        <v>0</v>
      </c>
      <c r="E20" t="s">
        <v>43</v>
      </c>
      <c r="F20" s="217">
        <v>46261</v>
      </c>
    </row>
    <row r="21" spans="1:6">
      <c r="A21" t="s">
        <v>32</v>
      </c>
      <c r="B21" t="s">
        <v>44</v>
      </c>
      <c r="C21">
        <v>34</v>
      </c>
      <c r="D21">
        <v>0</v>
      </c>
      <c r="E21" t="s">
        <v>45</v>
      </c>
      <c r="F21" s="217">
        <v>46261</v>
      </c>
    </row>
    <row r="22" spans="1:6">
      <c r="A22" t="s">
        <v>32</v>
      </c>
      <c r="B22" t="s">
        <v>46</v>
      </c>
      <c r="C22">
        <v>0</v>
      </c>
      <c r="D22">
        <v>48</v>
      </c>
      <c r="E22" t="s">
        <v>9</v>
      </c>
      <c r="F22" s="217"/>
    </row>
    <row r="23" spans="1:6">
      <c r="A23" t="s">
        <v>47</v>
      </c>
      <c r="B23" t="s">
        <v>21</v>
      </c>
      <c r="C23">
        <v>90</v>
      </c>
      <c r="D23">
        <v>28</v>
      </c>
      <c r="E23" t="s">
        <v>48</v>
      </c>
      <c r="F23" s="217">
        <v>46274</v>
      </c>
    </row>
    <row r="24" spans="1:6">
      <c r="A24" t="s">
        <v>49</v>
      </c>
      <c r="B24" t="s">
        <v>28</v>
      </c>
      <c r="C24">
        <v>90</v>
      </c>
      <c r="D24">
        <v>0</v>
      </c>
      <c r="E24" t="s">
        <v>9</v>
      </c>
      <c r="F24" s="217">
        <v>46251</v>
      </c>
    </row>
    <row r="25" spans="1:6">
      <c r="A25" t="s">
        <v>50</v>
      </c>
      <c r="B25" t="s">
        <v>28</v>
      </c>
      <c r="C25">
        <v>89</v>
      </c>
      <c r="D25">
        <v>9</v>
      </c>
      <c r="E25" t="s">
        <v>51</v>
      </c>
      <c r="F25" s="217">
        <v>46266</v>
      </c>
    </row>
    <row r="26" spans="1:6">
      <c r="A26" t="s">
        <v>52</v>
      </c>
      <c r="C26">
        <v>137</v>
      </c>
      <c r="D26">
        <v>0</v>
      </c>
      <c r="E26" t="s">
        <v>53</v>
      </c>
      <c r="F26" s="217">
        <v>46260</v>
      </c>
    </row>
    <row r="27" spans="1:6">
      <c r="A27" t="s">
        <v>52</v>
      </c>
      <c r="B27" t="s">
        <v>28</v>
      </c>
      <c r="C27">
        <v>145</v>
      </c>
      <c r="D27">
        <v>20</v>
      </c>
      <c r="E27" t="s">
        <v>9</v>
      </c>
      <c r="F27" s="217">
        <v>46272</v>
      </c>
    </row>
    <row r="28" spans="1:6">
      <c r="A28" t="s">
        <v>54</v>
      </c>
      <c r="B28" t="s">
        <v>21</v>
      </c>
      <c r="C28">
        <v>67</v>
      </c>
      <c r="D28">
        <v>24</v>
      </c>
      <c r="E28" t="s">
        <v>9</v>
      </c>
      <c r="F28" s="217">
        <v>46251</v>
      </c>
    </row>
    <row r="29" spans="1:6">
      <c r="A29" t="s">
        <v>55</v>
      </c>
      <c r="B29" t="s">
        <v>33</v>
      </c>
      <c r="C29">
        <v>65</v>
      </c>
      <c r="D29">
        <v>0</v>
      </c>
      <c r="E29" t="s">
        <v>9</v>
      </c>
      <c r="F29" s="217">
        <v>46251</v>
      </c>
    </row>
    <row r="30" spans="1:6">
      <c r="A30" t="s">
        <v>55</v>
      </c>
      <c r="B30" t="s">
        <v>35</v>
      </c>
      <c r="C30">
        <v>64</v>
      </c>
      <c r="D30">
        <v>0</v>
      </c>
      <c r="E30" t="s">
        <v>9</v>
      </c>
      <c r="F30" s="217">
        <v>46251</v>
      </c>
    </row>
    <row r="31" spans="1:6">
      <c r="A31" t="s">
        <v>55</v>
      </c>
      <c r="B31" t="s">
        <v>36</v>
      </c>
      <c r="C31">
        <v>34</v>
      </c>
      <c r="D31">
        <v>0</v>
      </c>
      <c r="E31" t="s">
        <v>9</v>
      </c>
      <c r="F31" s="217">
        <v>46251</v>
      </c>
    </row>
    <row r="32" spans="1:6">
      <c r="A32" t="s">
        <v>55</v>
      </c>
      <c r="B32" t="s">
        <v>38</v>
      </c>
      <c r="C32">
        <v>55</v>
      </c>
      <c r="D32">
        <v>0</v>
      </c>
      <c r="E32" t="s">
        <v>9</v>
      </c>
      <c r="F32" s="217">
        <v>46251</v>
      </c>
    </row>
    <row r="33" spans="1:6">
      <c r="A33" t="s">
        <v>55</v>
      </c>
      <c r="B33" t="s">
        <v>40</v>
      </c>
      <c r="C33">
        <v>50</v>
      </c>
      <c r="D33">
        <v>0</v>
      </c>
      <c r="E33" t="s">
        <v>9</v>
      </c>
      <c r="F33" s="217">
        <v>46251</v>
      </c>
    </row>
    <row r="34" spans="1:6">
      <c r="A34" t="s">
        <v>55</v>
      </c>
      <c r="B34" t="s">
        <v>42</v>
      </c>
      <c r="C34">
        <v>58</v>
      </c>
      <c r="D34">
        <v>0</v>
      </c>
      <c r="E34" t="s">
        <v>9</v>
      </c>
      <c r="F34" s="217">
        <v>46251</v>
      </c>
    </row>
    <row r="35" spans="1:6">
      <c r="A35" t="s">
        <v>55</v>
      </c>
      <c r="B35" t="s">
        <v>44</v>
      </c>
      <c r="C35">
        <v>49</v>
      </c>
      <c r="D35">
        <v>0</v>
      </c>
      <c r="E35" t="s">
        <v>9</v>
      </c>
      <c r="F35" s="217">
        <v>46251</v>
      </c>
    </row>
    <row r="36" spans="1:6">
      <c r="A36" t="s">
        <v>55</v>
      </c>
      <c r="B36" t="s">
        <v>56</v>
      </c>
      <c r="C36">
        <v>54</v>
      </c>
      <c r="D36">
        <v>0</v>
      </c>
      <c r="E36" t="s">
        <v>9</v>
      </c>
      <c r="F36" s="217">
        <v>46251</v>
      </c>
    </row>
    <row r="37" spans="1:6">
      <c r="A37" t="s">
        <v>55</v>
      </c>
      <c r="B37" t="s">
        <v>57</v>
      </c>
      <c r="C37">
        <v>53</v>
      </c>
      <c r="D37">
        <v>0</v>
      </c>
      <c r="E37" t="s">
        <v>9</v>
      </c>
      <c r="F37" s="217">
        <v>46251</v>
      </c>
    </row>
    <row r="38" spans="1:6">
      <c r="A38" t="s">
        <v>55</v>
      </c>
      <c r="B38" t="s">
        <v>58</v>
      </c>
      <c r="C38">
        <v>66</v>
      </c>
      <c r="D38">
        <v>0</v>
      </c>
      <c r="E38" t="s">
        <v>9</v>
      </c>
      <c r="F38" s="217">
        <v>46251</v>
      </c>
    </row>
    <row r="39" spans="1:6">
      <c r="A39" t="s">
        <v>55</v>
      </c>
      <c r="B39" t="s">
        <v>46</v>
      </c>
      <c r="C39">
        <v>0</v>
      </c>
      <c r="D39">
        <v>125</v>
      </c>
      <c r="E39" t="s">
        <v>9</v>
      </c>
      <c r="F39" s="217"/>
    </row>
    <row r="40" spans="1:6">
      <c r="A40" t="s">
        <v>59</v>
      </c>
      <c r="B40" t="s">
        <v>33</v>
      </c>
      <c r="C40">
        <v>37</v>
      </c>
      <c r="D40">
        <v>0</v>
      </c>
      <c r="E40" t="s">
        <v>9</v>
      </c>
      <c r="F40" s="217">
        <v>46253</v>
      </c>
    </row>
    <row r="41" spans="1:6">
      <c r="A41" t="s">
        <v>59</v>
      </c>
      <c r="B41" t="s">
        <v>35</v>
      </c>
      <c r="C41">
        <v>34</v>
      </c>
      <c r="D41">
        <v>0</v>
      </c>
      <c r="E41" t="s">
        <v>9</v>
      </c>
      <c r="F41" s="217">
        <v>46253</v>
      </c>
    </row>
    <row r="42" spans="1:6">
      <c r="A42" t="s">
        <v>59</v>
      </c>
      <c r="B42" t="s">
        <v>36</v>
      </c>
      <c r="C42">
        <v>26</v>
      </c>
      <c r="D42">
        <v>0</v>
      </c>
      <c r="E42" t="s">
        <v>9</v>
      </c>
      <c r="F42" s="217">
        <v>46253</v>
      </c>
    </row>
    <row r="43" spans="1:6">
      <c r="A43" t="s">
        <v>59</v>
      </c>
      <c r="B43" t="s">
        <v>38</v>
      </c>
      <c r="C43">
        <v>26</v>
      </c>
      <c r="D43">
        <v>0</v>
      </c>
      <c r="E43" t="s">
        <v>9</v>
      </c>
      <c r="F43" s="217">
        <v>46253</v>
      </c>
    </row>
    <row r="44" spans="1:6">
      <c r="A44" t="s">
        <v>59</v>
      </c>
      <c r="B44" t="s">
        <v>40</v>
      </c>
      <c r="C44">
        <v>38</v>
      </c>
      <c r="D44">
        <v>0</v>
      </c>
      <c r="E44" t="s">
        <v>9</v>
      </c>
      <c r="F44" s="217">
        <v>46253</v>
      </c>
    </row>
    <row r="45" spans="1:6">
      <c r="A45" t="s">
        <v>59</v>
      </c>
      <c r="B45" t="s">
        <v>42</v>
      </c>
      <c r="C45">
        <v>35</v>
      </c>
      <c r="D45">
        <v>0</v>
      </c>
      <c r="E45" t="s">
        <v>9</v>
      </c>
      <c r="F45" s="217">
        <v>46253</v>
      </c>
    </row>
    <row r="46" spans="1:6">
      <c r="A46" t="s">
        <v>59</v>
      </c>
      <c r="B46" t="s">
        <v>44</v>
      </c>
      <c r="C46">
        <v>31</v>
      </c>
      <c r="D46">
        <v>0</v>
      </c>
      <c r="E46" t="s">
        <v>9</v>
      </c>
      <c r="F46" s="217">
        <v>46253</v>
      </c>
    </row>
    <row r="47" spans="1:6">
      <c r="A47" t="s">
        <v>59</v>
      </c>
      <c r="B47" t="s">
        <v>56</v>
      </c>
      <c r="C47">
        <v>41</v>
      </c>
      <c r="D47">
        <v>0</v>
      </c>
      <c r="E47" t="s">
        <v>9</v>
      </c>
      <c r="F47" s="217">
        <v>46253</v>
      </c>
    </row>
    <row r="48" spans="1:6">
      <c r="A48" t="s">
        <v>59</v>
      </c>
      <c r="B48" t="s">
        <v>57</v>
      </c>
      <c r="C48">
        <v>39</v>
      </c>
      <c r="D48">
        <v>0</v>
      </c>
      <c r="E48" t="s">
        <v>9</v>
      </c>
      <c r="F48" s="217">
        <v>46253</v>
      </c>
    </row>
    <row r="49" spans="1:6">
      <c r="A49" t="s">
        <v>59</v>
      </c>
      <c r="B49" t="s">
        <v>58</v>
      </c>
      <c r="C49">
        <v>38</v>
      </c>
      <c r="D49">
        <v>0</v>
      </c>
      <c r="E49" t="s">
        <v>9</v>
      </c>
      <c r="F49" s="217">
        <v>46253</v>
      </c>
    </row>
    <row r="50" spans="1:6">
      <c r="A50" t="s">
        <v>59</v>
      </c>
      <c r="B50" t="s">
        <v>46</v>
      </c>
      <c r="C50">
        <v>0</v>
      </c>
      <c r="D50">
        <v>83</v>
      </c>
      <c r="E50" t="s">
        <v>9</v>
      </c>
      <c r="F50" s="217"/>
    </row>
    <row r="51" spans="1:6">
      <c r="A51" t="s">
        <v>60</v>
      </c>
      <c r="B51" t="s">
        <v>10</v>
      </c>
      <c r="C51">
        <v>22</v>
      </c>
      <c r="D51">
        <v>4</v>
      </c>
      <c r="E51" t="s">
        <v>16</v>
      </c>
      <c r="F51" s="217">
        <v>46275</v>
      </c>
    </row>
    <row r="52" spans="1:6">
      <c r="A52" t="s">
        <v>60</v>
      </c>
      <c r="B52" t="s">
        <v>61</v>
      </c>
      <c r="C52">
        <v>19</v>
      </c>
      <c r="D52">
        <v>4</v>
      </c>
      <c r="E52" t="s">
        <v>62</v>
      </c>
      <c r="F52" s="217">
        <v>46275</v>
      </c>
    </row>
    <row r="53" spans="1:6">
      <c r="A53" t="s">
        <v>60</v>
      </c>
      <c r="B53" t="s">
        <v>63</v>
      </c>
      <c r="C53">
        <v>16</v>
      </c>
      <c r="D53">
        <v>4</v>
      </c>
      <c r="E53" t="s">
        <v>64</v>
      </c>
      <c r="F53" s="217">
        <v>46275</v>
      </c>
    </row>
    <row r="54" spans="1:6">
      <c r="A54" t="s">
        <v>60</v>
      </c>
      <c r="B54" t="s">
        <v>65</v>
      </c>
      <c r="C54">
        <v>13</v>
      </c>
      <c r="D54">
        <v>4</v>
      </c>
      <c r="E54" t="s">
        <v>18</v>
      </c>
      <c r="F54" s="217">
        <v>46275</v>
      </c>
    </row>
    <row r="55" spans="1:6">
      <c r="A55" t="s">
        <v>60</v>
      </c>
      <c r="B55" t="s">
        <v>66</v>
      </c>
      <c r="C55">
        <v>0</v>
      </c>
      <c r="D55">
        <v>5</v>
      </c>
      <c r="E55" t="s">
        <v>22</v>
      </c>
      <c r="F55" s="217">
        <v>46275</v>
      </c>
    </row>
    <row r="56" spans="1:6">
      <c r="A56" t="s">
        <v>67</v>
      </c>
      <c r="B56" t="s">
        <v>28</v>
      </c>
      <c r="C56">
        <v>120</v>
      </c>
      <c r="D56">
        <v>0</v>
      </c>
      <c r="E56" t="s">
        <v>9</v>
      </c>
      <c r="F56" s="217">
        <v>46251</v>
      </c>
    </row>
    <row r="57" spans="1:6">
      <c r="A57" t="s">
        <v>68</v>
      </c>
      <c r="B57" t="s">
        <v>28</v>
      </c>
      <c r="C57">
        <v>113</v>
      </c>
      <c r="D57">
        <v>0</v>
      </c>
      <c r="E57" t="s">
        <v>69</v>
      </c>
      <c r="F57" s="217">
        <v>46275</v>
      </c>
    </row>
    <row r="58" spans="1:6">
      <c r="A58" t="s">
        <v>70</v>
      </c>
      <c r="B58" t="s">
        <v>33</v>
      </c>
      <c r="C58">
        <v>34</v>
      </c>
      <c r="D58">
        <v>0</v>
      </c>
      <c r="E58" t="s">
        <v>9</v>
      </c>
      <c r="F58" s="217">
        <v>46253</v>
      </c>
    </row>
    <row r="59" spans="1:6">
      <c r="A59" t="s">
        <v>70</v>
      </c>
      <c r="B59" t="s">
        <v>35</v>
      </c>
      <c r="C59">
        <v>35</v>
      </c>
      <c r="D59">
        <v>0</v>
      </c>
      <c r="E59" t="s">
        <v>9</v>
      </c>
      <c r="F59" s="217">
        <v>46253</v>
      </c>
    </row>
    <row r="60" spans="1:6">
      <c r="A60" t="s">
        <v>70</v>
      </c>
      <c r="B60" t="s">
        <v>36</v>
      </c>
      <c r="C60">
        <v>45</v>
      </c>
      <c r="D60">
        <v>0</v>
      </c>
      <c r="E60" t="s">
        <v>9</v>
      </c>
      <c r="F60" s="217">
        <v>46253</v>
      </c>
    </row>
    <row r="61" spans="1:6">
      <c r="A61" t="s">
        <v>70</v>
      </c>
      <c r="B61" t="s">
        <v>38</v>
      </c>
      <c r="C61">
        <v>29</v>
      </c>
      <c r="D61">
        <v>0</v>
      </c>
      <c r="E61" t="s">
        <v>9</v>
      </c>
      <c r="F61" s="217">
        <v>46253</v>
      </c>
    </row>
    <row r="62" spans="1:6">
      <c r="A62" t="s">
        <v>70</v>
      </c>
      <c r="B62" t="s">
        <v>40</v>
      </c>
      <c r="C62">
        <v>37</v>
      </c>
      <c r="D62">
        <v>0</v>
      </c>
      <c r="E62" t="s">
        <v>9</v>
      </c>
      <c r="F62" s="217">
        <v>46253</v>
      </c>
    </row>
    <row r="63" spans="1:6">
      <c r="A63" t="s">
        <v>70</v>
      </c>
      <c r="B63" t="s">
        <v>42</v>
      </c>
      <c r="C63">
        <v>43</v>
      </c>
      <c r="D63">
        <v>0</v>
      </c>
      <c r="E63" t="s">
        <v>9</v>
      </c>
      <c r="F63" s="217">
        <v>46253</v>
      </c>
    </row>
    <row r="64" spans="1:6">
      <c r="A64" t="s">
        <v>70</v>
      </c>
      <c r="B64" t="s">
        <v>44</v>
      </c>
      <c r="C64">
        <v>40</v>
      </c>
      <c r="D64">
        <v>0</v>
      </c>
      <c r="E64" t="s">
        <v>9</v>
      </c>
      <c r="F64" s="217">
        <v>46253</v>
      </c>
    </row>
    <row r="65" spans="1:6">
      <c r="A65" t="s">
        <v>70</v>
      </c>
      <c r="B65" t="s">
        <v>56</v>
      </c>
      <c r="C65">
        <v>39</v>
      </c>
      <c r="D65">
        <v>0</v>
      </c>
      <c r="E65" t="s">
        <v>9</v>
      </c>
      <c r="F65" s="217">
        <v>46253</v>
      </c>
    </row>
    <row r="66" spans="1:6">
      <c r="A66" t="s">
        <v>70</v>
      </c>
      <c r="B66" t="s">
        <v>57</v>
      </c>
      <c r="C66">
        <v>38</v>
      </c>
      <c r="D66">
        <v>0</v>
      </c>
      <c r="E66" t="s">
        <v>9</v>
      </c>
      <c r="F66" s="217">
        <v>46253</v>
      </c>
    </row>
    <row r="67" spans="1:6">
      <c r="A67" t="s">
        <v>70</v>
      </c>
      <c r="B67" t="s">
        <v>58</v>
      </c>
      <c r="C67">
        <v>41</v>
      </c>
      <c r="D67">
        <v>0</v>
      </c>
      <c r="E67" t="s">
        <v>9</v>
      </c>
      <c r="F67" s="217">
        <v>46253</v>
      </c>
    </row>
    <row r="68" spans="1:6">
      <c r="A68" t="s">
        <v>70</v>
      </c>
      <c r="B68" t="s">
        <v>46</v>
      </c>
      <c r="C68">
        <v>0</v>
      </c>
      <c r="D68">
        <v>91</v>
      </c>
      <c r="E68" t="s">
        <v>9</v>
      </c>
      <c r="F68" s="217"/>
    </row>
    <row r="69" spans="1:6">
      <c r="A69" t="s">
        <v>71</v>
      </c>
      <c r="B69" t="s">
        <v>28</v>
      </c>
      <c r="C69">
        <v>152</v>
      </c>
      <c r="D69">
        <v>0</v>
      </c>
      <c r="E69" t="s">
        <v>9</v>
      </c>
      <c r="F69" s="217">
        <v>46272</v>
      </c>
    </row>
    <row r="70" spans="1:6">
      <c r="A70" t="s">
        <v>72</v>
      </c>
      <c r="B70" t="s">
        <v>33</v>
      </c>
      <c r="C70">
        <v>41</v>
      </c>
      <c r="D70">
        <v>0</v>
      </c>
      <c r="E70" t="s">
        <v>9</v>
      </c>
      <c r="F70" s="217">
        <v>46253</v>
      </c>
    </row>
    <row r="71" spans="1:6">
      <c r="A71" t="s">
        <v>72</v>
      </c>
      <c r="B71" t="s">
        <v>35</v>
      </c>
      <c r="C71">
        <v>41</v>
      </c>
      <c r="D71">
        <v>0</v>
      </c>
      <c r="E71" t="s">
        <v>9</v>
      </c>
      <c r="F71" s="217">
        <v>46253</v>
      </c>
    </row>
    <row r="72" spans="1:6">
      <c r="A72" t="s">
        <v>72</v>
      </c>
      <c r="B72" t="s">
        <v>36</v>
      </c>
      <c r="C72">
        <v>39</v>
      </c>
      <c r="D72">
        <v>0</v>
      </c>
      <c r="E72" t="s">
        <v>9</v>
      </c>
      <c r="F72" s="217">
        <v>46253</v>
      </c>
    </row>
    <row r="73" spans="1:6">
      <c r="A73" t="s">
        <v>72</v>
      </c>
      <c r="B73" t="s">
        <v>38</v>
      </c>
      <c r="C73">
        <v>39</v>
      </c>
      <c r="D73">
        <v>0</v>
      </c>
      <c r="E73" t="s">
        <v>9</v>
      </c>
      <c r="F73" s="217">
        <v>46253</v>
      </c>
    </row>
    <row r="74" spans="1:6">
      <c r="A74" t="s">
        <v>72</v>
      </c>
      <c r="B74" t="s">
        <v>40</v>
      </c>
      <c r="C74">
        <v>52</v>
      </c>
      <c r="D74">
        <v>0</v>
      </c>
      <c r="E74" t="s">
        <v>9</v>
      </c>
      <c r="F74" s="217">
        <v>46253</v>
      </c>
    </row>
    <row r="75" spans="1:6">
      <c r="A75" t="s">
        <v>72</v>
      </c>
      <c r="B75" t="s">
        <v>42</v>
      </c>
      <c r="C75">
        <v>38</v>
      </c>
      <c r="D75">
        <v>0</v>
      </c>
      <c r="E75" t="s">
        <v>9</v>
      </c>
      <c r="F75" s="217">
        <v>46253</v>
      </c>
    </row>
    <row r="76" spans="1:6">
      <c r="A76" t="s">
        <v>72</v>
      </c>
      <c r="B76" t="s">
        <v>44</v>
      </c>
      <c r="C76">
        <v>40</v>
      </c>
      <c r="D76">
        <v>0</v>
      </c>
      <c r="E76" t="s">
        <v>9</v>
      </c>
      <c r="F76" s="217">
        <v>46253</v>
      </c>
    </row>
    <row r="77" spans="1:6">
      <c r="A77" t="s">
        <v>72</v>
      </c>
      <c r="B77" t="s">
        <v>56</v>
      </c>
      <c r="C77">
        <v>38</v>
      </c>
      <c r="D77">
        <v>0</v>
      </c>
      <c r="E77" t="s">
        <v>9</v>
      </c>
      <c r="F77" s="217">
        <v>46253</v>
      </c>
    </row>
    <row r="78" spans="1:6">
      <c r="A78" t="s">
        <v>72</v>
      </c>
      <c r="B78" t="s">
        <v>57</v>
      </c>
      <c r="C78">
        <v>34</v>
      </c>
      <c r="D78">
        <v>0</v>
      </c>
      <c r="E78" t="s">
        <v>9</v>
      </c>
      <c r="F78" s="217">
        <v>46253</v>
      </c>
    </row>
    <row r="79" spans="1:6">
      <c r="A79" t="s">
        <v>72</v>
      </c>
      <c r="B79" t="s">
        <v>58</v>
      </c>
      <c r="C79">
        <v>44</v>
      </c>
      <c r="D79">
        <v>0</v>
      </c>
      <c r="E79" t="s">
        <v>9</v>
      </c>
      <c r="F79" s="217">
        <v>46253</v>
      </c>
    </row>
    <row r="80" spans="1:6">
      <c r="A80" t="s">
        <v>72</v>
      </c>
      <c r="B80" t="s">
        <v>46</v>
      </c>
      <c r="C80">
        <v>0</v>
      </c>
      <c r="D80">
        <v>85</v>
      </c>
      <c r="E80" t="s">
        <v>9</v>
      </c>
      <c r="F80" s="217"/>
    </row>
    <row r="81" spans="1:6">
      <c r="A81" t="s">
        <v>73</v>
      </c>
      <c r="B81" t="s">
        <v>74</v>
      </c>
      <c r="C81">
        <v>20</v>
      </c>
      <c r="D81">
        <v>5</v>
      </c>
      <c r="E81" t="s">
        <v>9</v>
      </c>
      <c r="F81" s="217">
        <v>46252</v>
      </c>
    </row>
    <row r="82" spans="1:6">
      <c r="A82" t="s">
        <v>73</v>
      </c>
      <c r="B82" t="s">
        <v>61</v>
      </c>
      <c r="C82">
        <v>25</v>
      </c>
      <c r="D82">
        <v>5</v>
      </c>
      <c r="E82" t="s">
        <v>9</v>
      </c>
      <c r="F82" s="217">
        <v>46252</v>
      </c>
    </row>
    <row r="83" spans="1:6">
      <c r="A83" t="s">
        <v>73</v>
      </c>
      <c r="B83" t="s">
        <v>63</v>
      </c>
      <c r="C83">
        <v>15</v>
      </c>
      <c r="D83">
        <v>5</v>
      </c>
      <c r="E83" t="s">
        <v>9</v>
      </c>
      <c r="F83" s="217">
        <v>46252</v>
      </c>
    </row>
    <row r="84" spans="1:6">
      <c r="A84" t="s">
        <v>73</v>
      </c>
      <c r="B84" t="s">
        <v>75</v>
      </c>
      <c r="C84">
        <v>17</v>
      </c>
      <c r="D84">
        <v>5</v>
      </c>
      <c r="E84" t="s">
        <v>9</v>
      </c>
      <c r="F84" s="217">
        <v>46252</v>
      </c>
    </row>
    <row r="85" spans="1:6">
      <c r="A85" t="s">
        <v>73</v>
      </c>
      <c r="B85" t="s">
        <v>76</v>
      </c>
      <c r="C85">
        <v>0</v>
      </c>
      <c r="D85">
        <v>2</v>
      </c>
      <c r="E85" t="s">
        <v>9</v>
      </c>
      <c r="F85" s="217"/>
    </row>
    <row r="86" spans="1:6">
      <c r="A86" t="s">
        <v>73</v>
      </c>
      <c r="B86" t="s">
        <v>77</v>
      </c>
      <c r="C86">
        <v>0</v>
      </c>
      <c r="D86">
        <v>2</v>
      </c>
      <c r="E86" t="s">
        <v>9</v>
      </c>
      <c r="F86" s="217"/>
    </row>
    <row r="87" spans="1:6">
      <c r="A87" t="s">
        <v>78</v>
      </c>
      <c r="B87" t="s">
        <v>33</v>
      </c>
      <c r="C87">
        <v>45</v>
      </c>
      <c r="D87">
        <v>0</v>
      </c>
      <c r="E87" t="s">
        <v>9</v>
      </c>
      <c r="F87" s="217">
        <v>46253</v>
      </c>
    </row>
    <row r="88" spans="1:6">
      <c r="A88" t="s">
        <v>78</v>
      </c>
      <c r="B88" t="s">
        <v>35</v>
      </c>
      <c r="C88">
        <v>57</v>
      </c>
      <c r="D88">
        <v>0</v>
      </c>
      <c r="E88" t="s">
        <v>9</v>
      </c>
      <c r="F88" s="217">
        <v>46253</v>
      </c>
    </row>
    <row r="89" spans="1:6">
      <c r="A89" t="s">
        <v>78</v>
      </c>
      <c r="B89" t="s">
        <v>36</v>
      </c>
      <c r="C89">
        <v>59</v>
      </c>
      <c r="D89">
        <v>0</v>
      </c>
      <c r="E89" t="s">
        <v>9</v>
      </c>
      <c r="F89" s="217">
        <v>46253</v>
      </c>
    </row>
    <row r="90" spans="1:6">
      <c r="A90" t="s">
        <v>78</v>
      </c>
      <c r="B90" t="s">
        <v>38</v>
      </c>
      <c r="C90">
        <v>63</v>
      </c>
      <c r="D90">
        <v>0</v>
      </c>
      <c r="E90" t="s">
        <v>9</v>
      </c>
      <c r="F90" s="217">
        <v>46253</v>
      </c>
    </row>
    <row r="91" spans="1:6">
      <c r="A91" t="s">
        <v>78</v>
      </c>
      <c r="B91" t="s">
        <v>40</v>
      </c>
      <c r="C91">
        <v>65</v>
      </c>
      <c r="D91">
        <v>0</v>
      </c>
      <c r="E91" t="s">
        <v>9</v>
      </c>
      <c r="F91" s="217">
        <v>46253</v>
      </c>
    </row>
    <row r="92" spans="1:6">
      <c r="A92" t="s">
        <v>78</v>
      </c>
      <c r="B92" t="s">
        <v>42</v>
      </c>
      <c r="C92">
        <v>57</v>
      </c>
      <c r="D92">
        <v>0</v>
      </c>
      <c r="E92" t="s">
        <v>9</v>
      </c>
      <c r="F92" s="217">
        <v>46253</v>
      </c>
    </row>
    <row r="93" spans="1:6">
      <c r="A93" t="s">
        <v>78</v>
      </c>
      <c r="B93" t="s">
        <v>44</v>
      </c>
      <c r="C93">
        <v>56</v>
      </c>
      <c r="D93">
        <v>0</v>
      </c>
      <c r="E93" t="s">
        <v>9</v>
      </c>
      <c r="F93" s="217">
        <v>46253</v>
      </c>
    </row>
    <row r="94" spans="1:6">
      <c r="A94" t="s">
        <v>78</v>
      </c>
      <c r="B94" t="s">
        <v>56</v>
      </c>
      <c r="C94">
        <v>39</v>
      </c>
      <c r="D94">
        <v>0</v>
      </c>
      <c r="E94" t="s">
        <v>9</v>
      </c>
      <c r="F94" s="217">
        <v>46253</v>
      </c>
    </row>
    <row r="95" spans="1:6">
      <c r="A95" t="s">
        <v>78</v>
      </c>
      <c r="B95" t="s">
        <v>57</v>
      </c>
      <c r="C95">
        <v>53</v>
      </c>
      <c r="D95">
        <v>0</v>
      </c>
      <c r="E95" t="s">
        <v>9</v>
      </c>
      <c r="F95" s="217">
        <v>46253</v>
      </c>
    </row>
    <row r="96" spans="1:6">
      <c r="A96" t="s">
        <v>78</v>
      </c>
      <c r="B96" t="s">
        <v>58</v>
      </c>
      <c r="C96">
        <v>26</v>
      </c>
      <c r="D96">
        <v>0</v>
      </c>
      <c r="E96" t="s">
        <v>9</v>
      </c>
      <c r="F96" s="217">
        <v>46253</v>
      </c>
    </row>
    <row r="97" spans="1:6">
      <c r="A97" t="s">
        <v>78</v>
      </c>
      <c r="B97" t="s">
        <v>46</v>
      </c>
      <c r="C97">
        <v>0</v>
      </c>
      <c r="D97">
        <v>100</v>
      </c>
      <c r="E97" t="s">
        <v>9</v>
      </c>
      <c r="F97" s="217"/>
    </row>
    <row r="98" spans="1:6">
      <c r="A98" t="s">
        <v>79</v>
      </c>
      <c r="B98" t="s">
        <v>28</v>
      </c>
      <c r="C98">
        <v>161</v>
      </c>
      <c r="D98">
        <v>0</v>
      </c>
      <c r="E98" t="s">
        <v>80</v>
      </c>
      <c r="F98" s="217">
        <v>46266</v>
      </c>
    </row>
    <row r="99" spans="1:6">
      <c r="A99" t="s">
        <v>81</v>
      </c>
      <c r="B99" t="s">
        <v>82</v>
      </c>
      <c r="C99">
        <v>17</v>
      </c>
      <c r="D99">
        <v>4</v>
      </c>
      <c r="E99" t="s">
        <v>9</v>
      </c>
      <c r="F99" s="217">
        <v>46251</v>
      </c>
    </row>
    <row r="100" spans="1:6">
      <c r="A100" t="s">
        <v>81</v>
      </c>
      <c r="B100" t="s">
        <v>21</v>
      </c>
      <c r="C100">
        <v>0</v>
      </c>
      <c r="D100">
        <v>3</v>
      </c>
      <c r="E100" t="s">
        <v>9</v>
      </c>
      <c r="F100" s="217">
        <v>46250</v>
      </c>
    </row>
    <row r="101" spans="1:6">
      <c r="A101" t="s">
        <v>81</v>
      </c>
      <c r="B101" t="s">
        <v>83</v>
      </c>
      <c r="C101">
        <v>20</v>
      </c>
      <c r="D101">
        <v>4</v>
      </c>
      <c r="E101" t="s">
        <v>9</v>
      </c>
      <c r="F101" s="217">
        <v>46251</v>
      </c>
    </row>
    <row r="102" spans="1:6">
      <c r="A102" t="s">
        <v>81</v>
      </c>
      <c r="B102" t="s">
        <v>84</v>
      </c>
      <c r="C102">
        <v>16</v>
      </c>
      <c r="D102">
        <v>5</v>
      </c>
      <c r="E102" t="s">
        <v>9</v>
      </c>
      <c r="F102" s="217">
        <v>46251</v>
      </c>
    </row>
    <row r="103" spans="1:6">
      <c r="A103" t="s">
        <v>81</v>
      </c>
      <c r="B103" t="s">
        <v>85</v>
      </c>
      <c r="C103">
        <v>14</v>
      </c>
      <c r="D103">
        <v>5</v>
      </c>
      <c r="E103" t="s">
        <v>9</v>
      </c>
      <c r="F103" s="217">
        <v>46251</v>
      </c>
    </row>
    <row r="104" spans="1:6">
      <c r="A104" t="s">
        <v>86</v>
      </c>
      <c r="B104" t="s">
        <v>21</v>
      </c>
      <c r="C104">
        <v>144</v>
      </c>
      <c r="D104">
        <v>45</v>
      </c>
      <c r="E104" t="s">
        <v>9</v>
      </c>
      <c r="F104" s="217">
        <v>46265</v>
      </c>
    </row>
    <row r="105" spans="1:6">
      <c r="A105" t="s">
        <v>87</v>
      </c>
      <c r="B105" t="s">
        <v>88</v>
      </c>
      <c r="C105">
        <v>24</v>
      </c>
      <c r="D105">
        <v>5</v>
      </c>
      <c r="E105" t="s">
        <v>9</v>
      </c>
      <c r="F105" s="217">
        <v>46251</v>
      </c>
    </row>
    <row r="106" spans="1:6">
      <c r="A106" t="s">
        <v>87</v>
      </c>
      <c r="B106" t="s">
        <v>21</v>
      </c>
      <c r="C106">
        <v>26</v>
      </c>
      <c r="D106">
        <v>11</v>
      </c>
      <c r="E106" t="s">
        <v>9</v>
      </c>
      <c r="F106" s="217">
        <v>46272</v>
      </c>
    </row>
    <row r="107" spans="1:6">
      <c r="A107" t="s">
        <v>87</v>
      </c>
      <c r="B107" t="s">
        <v>89</v>
      </c>
      <c r="C107">
        <v>24</v>
      </c>
      <c r="D107">
        <v>4</v>
      </c>
      <c r="E107" t="s">
        <v>9</v>
      </c>
      <c r="F107" s="217">
        <v>46251</v>
      </c>
    </row>
    <row r="108" spans="1:6">
      <c r="A108" t="s">
        <v>87</v>
      </c>
      <c r="B108" t="s">
        <v>90</v>
      </c>
      <c r="C108">
        <v>15</v>
      </c>
      <c r="D108">
        <v>4</v>
      </c>
      <c r="E108" t="s">
        <v>9</v>
      </c>
      <c r="F108" s="217">
        <v>46251</v>
      </c>
    </row>
    <row r="109" spans="1:6">
      <c r="A109" t="s">
        <v>87</v>
      </c>
      <c r="B109" t="s">
        <v>91</v>
      </c>
      <c r="C109">
        <v>14</v>
      </c>
      <c r="D109">
        <v>4</v>
      </c>
      <c r="E109" t="s">
        <v>9</v>
      </c>
      <c r="F109" s="217">
        <v>46251</v>
      </c>
    </row>
    <row r="110" spans="1:6">
      <c r="A110" t="s">
        <v>92</v>
      </c>
      <c r="B110" t="s">
        <v>93</v>
      </c>
      <c r="C110">
        <v>15</v>
      </c>
      <c r="D110">
        <v>4</v>
      </c>
      <c r="E110" t="s">
        <v>9</v>
      </c>
      <c r="F110" s="217">
        <v>46251</v>
      </c>
    </row>
    <row r="111" spans="1:6">
      <c r="A111" t="s">
        <v>92</v>
      </c>
      <c r="B111" t="s">
        <v>94</v>
      </c>
      <c r="C111">
        <v>10</v>
      </c>
      <c r="D111">
        <v>4</v>
      </c>
      <c r="E111" t="s">
        <v>9</v>
      </c>
      <c r="F111" s="217">
        <v>46251</v>
      </c>
    </row>
    <row r="112" spans="1:6">
      <c r="A112" t="s">
        <v>92</v>
      </c>
      <c r="B112" t="s">
        <v>95</v>
      </c>
      <c r="C112">
        <v>21</v>
      </c>
      <c r="D112">
        <v>6</v>
      </c>
      <c r="E112" t="s">
        <v>9</v>
      </c>
      <c r="F112" s="217">
        <v>46251</v>
      </c>
    </row>
    <row r="113" spans="1:6">
      <c r="A113" t="s">
        <v>92</v>
      </c>
      <c r="B113" t="s">
        <v>21</v>
      </c>
      <c r="C113">
        <v>27</v>
      </c>
      <c r="D113">
        <v>16</v>
      </c>
      <c r="E113" t="s">
        <v>9</v>
      </c>
      <c r="F113" s="217">
        <v>46272</v>
      </c>
    </row>
    <row r="114" spans="1:6">
      <c r="A114" t="s">
        <v>92</v>
      </c>
      <c r="B114" t="s">
        <v>96</v>
      </c>
      <c r="C114">
        <v>24</v>
      </c>
      <c r="D114">
        <v>5</v>
      </c>
      <c r="E114" t="s">
        <v>9</v>
      </c>
      <c r="F114" s="217">
        <v>46251</v>
      </c>
    </row>
    <row r="115" spans="1:6">
      <c r="A115" t="s">
        <v>97</v>
      </c>
      <c r="B115" t="s">
        <v>33</v>
      </c>
      <c r="C115">
        <v>38</v>
      </c>
      <c r="D115">
        <v>0</v>
      </c>
      <c r="E115" t="s">
        <v>9</v>
      </c>
      <c r="F115" s="217">
        <v>46274</v>
      </c>
    </row>
    <row r="116" spans="1:6">
      <c r="A116" t="s">
        <v>97</v>
      </c>
      <c r="B116" t="s">
        <v>35</v>
      </c>
      <c r="C116">
        <v>30</v>
      </c>
      <c r="D116">
        <v>0</v>
      </c>
      <c r="E116" t="s">
        <v>9</v>
      </c>
      <c r="F116" s="217">
        <v>46274</v>
      </c>
    </row>
    <row r="117" spans="1:6">
      <c r="A117" t="s">
        <v>97</v>
      </c>
      <c r="B117" t="s">
        <v>36</v>
      </c>
      <c r="C117">
        <v>27</v>
      </c>
      <c r="D117">
        <v>0</v>
      </c>
      <c r="E117" t="s">
        <v>9</v>
      </c>
      <c r="F117" s="217">
        <v>46274</v>
      </c>
    </row>
    <row r="118" spans="1:6">
      <c r="A118" t="s">
        <v>97</v>
      </c>
      <c r="B118" t="s">
        <v>38</v>
      </c>
      <c r="C118">
        <v>51</v>
      </c>
      <c r="D118">
        <v>0</v>
      </c>
      <c r="E118" t="s">
        <v>9</v>
      </c>
      <c r="F118" s="217">
        <v>46274</v>
      </c>
    </row>
    <row r="119" spans="1:6">
      <c r="A119" t="s">
        <v>97</v>
      </c>
      <c r="B119" t="s">
        <v>40</v>
      </c>
      <c r="C119">
        <v>29</v>
      </c>
      <c r="D119">
        <v>0</v>
      </c>
      <c r="E119" t="s">
        <v>9</v>
      </c>
      <c r="F119" s="217">
        <v>46274</v>
      </c>
    </row>
    <row r="120" spans="1:6">
      <c r="A120" t="s">
        <v>97</v>
      </c>
      <c r="B120" t="s">
        <v>42</v>
      </c>
      <c r="C120">
        <v>51</v>
      </c>
      <c r="D120">
        <v>0</v>
      </c>
      <c r="E120" t="s">
        <v>9</v>
      </c>
      <c r="F120" s="217">
        <v>46274</v>
      </c>
    </row>
    <row r="121" spans="1:6">
      <c r="A121" t="s">
        <v>97</v>
      </c>
      <c r="B121" t="s">
        <v>44</v>
      </c>
      <c r="C121">
        <v>55</v>
      </c>
      <c r="D121">
        <v>0</v>
      </c>
      <c r="E121" t="s">
        <v>9</v>
      </c>
      <c r="F121" s="217">
        <v>46274</v>
      </c>
    </row>
    <row r="122" spans="1:6">
      <c r="A122" t="s">
        <v>97</v>
      </c>
      <c r="B122" t="s">
        <v>56</v>
      </c>
      <c r="C122">
        <v>81</v>
      </c>
      <c r="D122">
        <v>0</v>
      </c>
      <c r="E122" t="s">
        <v>9</v>
      </c>
      <c r="F122" s="217">
        <v>46274</v>
      </c>
    </row>
    <row r="123" spans="1:6">
      <c r="A123" t="s">
        <v>97</v>
      </c>
      <c r="B123" t="s">
        <v>57</v>
      </c>
      <c r="C123">
        <v>76</v>
      </c>
      <c r="D123">
        <v>0</v>
      </c>
      <c r="E123" t="s">
        <v>9</v>
      </c>
      <c r="F123" s="217">
        <v>46274</v>
      </c>
    </row>
    <row r="124" spans="1:6">
      <c r="A124" t="s">
        <v>97</v>
      </c>
      <c r="B124" t="s">
        <v>58</v>
      </c>
      <c r="C124">
        <v>80</v>
      </c>
      <c r="D124">
        <v>0</v>
      </c>
      <c r="E124" t="s">
        <v>9</v>
      </c>
      <c r="F124" s="217">
        <v>46274</v>
      </c>
    </row>
    <row r="125" spans="1:6">
      <c r="A125" t="s">
        <v>97</v>
      </c>
      <c r="B125" t="s">
        <v>46</v>
      </c>
      <c r="C125">
        <v>0</v>
      </c>
      <c r="D125">
        <v>80</v>
      </c>
      <c r="E125" t="s">
        <v>9</v>
      </c>
      <c r="F125" s="217"/>
    </row>
    <row r="126" spans="1:6">
      <c r="A126" t="s">
        <v>98</v>
      </c>
      <c r="B126" t="s">
        <v>99</v>
      </c>
      <c r="C126">
        <v>25</v>
      </c>
      <c r="D126">
        <v>7</v>
      </c>
      <c r="E126" t="s">
        <v>37</v>
      </c>
      <c r="F126" s="217">
        <v>46279</v>
      </c>
    </row>
    <row r="127" spans="1:6">
      <c r="A127" t="s">
        <v>98</v>
      </c>
      <c r="B127" t="s">
        <v>21</v>
      </c>
      <c r="C127">
        <v>0</v>
      </c>
      <c r="D127">
        <v>7</v>
      </c>
      <c r="E127" t="s">
        <v>22</v>
      </c>
      <c r="F127" s="217">
        <v>46279</v>
      </c>
    </row>
    <row r="128" spans="1:6">
      <c r="A128" t="s">
        <v>98</v>
      </c>
      <c r="B128" t="s">
        <v>100</v>
      </c>
      <c r="C128">
        <v>25</v>
      </c>
      <c r="D128">
        <v>6</v>
      </c>
      <c r="E128" t="s">
        <v>37</v>
      </c>
      <c r="F128" s="217">
        <v>46279</v>
      </c>
    </row>
    <row r="129" spans="1:6">
      <c r="A129" t="s">
        <v>98</v>
      </c>
      <c r="B129" t="s">
        <v>101</v>
      </c>
      <c r="C129">
        <v>16</v>
      </c>
      <c r="D129">
        <v>6</v>
      </c>
      <c r="E129" t="s">
        <v>64</v>
      </c>
      <c r="F129" s="217">
        <v>46279</v>
      </c>
    </row>
    <row r="130" spans="1:6">
      <c r="A130" t="s">
        <v>98</v>
      </c>
      <c r="B130" t="s">
        <v>102</v>
      </c>
      <c r="C130">
        <v>10</v>
      </c>
      <c r="D130">
        <v>4</v>
      </c>
      <c r="E130" t="s">
        <v>26</v>
      </c>
      <c r="F130" s="217">
        <v>46279</v>
      </c>
    </row>
    <row r="131" spans="1:6">
      <c r="A131" t="s">
        <v>103</v>
      </c>
      <c r="B131" t="s">
        <v>33</v>
      </c>
      <c r="C131">
        <v>45</v>
      </c>
      <c r="D131">
        <v>0</v>
      </c>
      <c r="E131" t="s">
        <v>9</v>
      </c>
      <c r="F131" s="217">
        <v>46253</v>
      </c>
    </row>
    <row r="132" spans="1:6">
      <c r="A132" t="s">
        <v>103</v>
      </c>
      <c r="B132" t="s">
        <v>35</v>
      </c>
      <c r="C132">
        <v>50</v>
      </c>
      <c r="D132">
        <v>0</v>
      </c>
      <c r="E132" t="s">
        <v>9</v>
      </c>
      <c r="F132" s="217">
        <v>46253</v>
      </c>
    </row>
    <row r="133" spans="1:6">
      <c r="A133" t="s">
        <v>103</v>
      </c>
      <c r="B133" t="s">
        <v>36</v>
      </c>
      <c r="C133">
        <v>44</v>
      </c>
      <c r="D133">
        <v>0</v>
      </c>
      <c r="E133" t="s">
        <v>9</v>
      </c>
      <c r="F133" s="217">
        <v>46253</v>
      </c>
    </row>
    <row r="134" spans="1:6">
      <c r="A134" t="s">
        <v>103</v>
      </c>
      <c r="B134" t="s">
        <v>38</v>
      </c>
      <c r="C134">
        <v>58</v>
      </c>
      <c r="D134">
        <v>0</v>
      </c>
      <c r="E134" t="s">
        <v>9</v>
      </c>
      <c r="F134" s="217">
        <v>46253</v>
      </c>
    </row>
    <row r="135" spans="1:6">
      <c r="A135" t="s">
        <v>103</v>
      </c>
      <c r="B135" t="s">
        <v>40</v>
      </c>
      <c r="C135">
        <v>47</v>
      </c>
      <c r="D135">
        <v>0</v>
      </c>
      <c r="E135" t="s">
        <v>9</v>
      </c>
      <c r="F135" s="217">
        <v>46253</v>
      </c>
    </row>
    <row r="136" spans="1:6">
      <c r="A136" t="s">
        <v>103</v>
      </c>
      <c r="B136" t="s">
        <v>42</v>
      </c>
      <c r="C136">
        <v>48</v>
      </c>
      <c r="D136">
        <v>0</v>
      </c>
      <c r="E136" t="s">
        <v>9</v>
      </c>
      <c r="F136" s="217">
        <v>46253</v>
      </c>
    </row>
    <row r="137" spans="1:6">
      <c r="A137" t="s">
        <v>103</v>
      </c>
      <c r="B137" t="s">
        <v>44</v>
      </c>
      <c r="C137">
        <v>66</v>
      </c>
      <c r="D137">
        <v>0</v>
      </c>
      <c r="E137" t="s">
        <v>9</v>
      </c>
      <c r="F137" s="217">
        <v>46253</v>
      </c>
    </row>
    <row r="138" spans="1:6">
      <c r="A138" t="s">
        <v>103</v>
      </c>
      <c r="B138" t="s">
        <v>56</v>
      </c>
      <c r="C138">
        <v>54</v>
      </c>
      <c r="D138">
        <v>0</v>
      </c>
      <c r="E138" t="s">
        <v>9</v>
      </c>
      <c r="F138" s="217">
        <v>46253</v>
      </c>
    </row>
    <row r="139" spans="1:6">
      <c r="A139" t="s">
        <v>103</v>
      </c>
      <c r="B139" t="s">
        <v>57</v>
      </c>
      <c r="C139">
        <v>75</v>
      </c>
      <c r="D139">
        <v>0</v>
      </c>
      <c r="E139" t="s">
        <v>9</v>
      </c>
      <c r="F139" s="217">
        <v>46253</v>
      </c>
    </row>
    <row r="140" spans="1:6">
      <c r="A140" t="s">
        <v>103</v>
      </c>
      <c r="B140" t="s">
        <v>58</v>
      </c>
      <c r="C140">
        <v>70</v>
      </c>
      <c r="D140">
        <v>0</v>
      </c>
      <c r="E140" t="s">
        <v>9</v>
      </c>
      <c r="F140" s="217">
        <v>46253</v>
      </c>
    </row>
    <row r="141" spans="1:6">
      <c r="A141" t="s">
        <v>103</v>
      </c>
      <c r="B141" t="s">
        <v>46</v>
      </c>
      <c r="C141">
        <v>0</v>
      </c>
      <c r="D141">
        <v>99</v>
      </c>
      <c r="E141" t="s">
        <v>9</v>
      </c>
      <c r="F141" s="217"/>
    </row>
    <row r="142" spans="1:6">
      <c r="F142" s="2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65100"/>
  </sheetPr>
  <dimension ref="A1:U480"/>
  <sheetViews>
    <sheetView zoomScaleNormal="100" workbookViewId="0">
      <pane xSplit="1" ySplit="2" topLeftCell="B3" activePane="bottomRight" state="frozen"/>
      <selection pane="topRight" activeCell="B1" sqref="B1"/>
      <selection pane="bottomLeft" activeCell="A3" sqref="A3"/>
      <selection pane="bottomRight" activeCell="A253" sqref="A253"/>
    </sheetView>
  </sheetViews>
  <sheetFormatPr defaultColWidth="8.6640625" defaultRowHeight="14.4"/>
  <cols>
    <col min="1" max="2" width="49" customWidth="1"/>
    <col min="3" max="3" width="24.33203125" customWidth="1"/>
    <col min="4" max="4" width="14.6640625" customWidth="1"/>
    <col min="5" max="5" width="21.88671875" customWidth="1"/>
    <col min="6" max="6" width="255.6640625" customWidth="1"/>
    <col min="7" max="7" width="41.5546875" customWidth="1"/>
    <col min="8" max="8" width="93.109375" customWidth="1"/>
    <col min="9" max="9" width="94.44140625" customWidth="1"/>
    <col min="10" max="10" width="10.5546875" customWidth="1"/>
    <col min="11" max="11" width="8" customWidth="1"/>
    <col min="12" max="12" width="10.5546875" customWidth="1"/>
    <col min="13" max="13" width="8.44140625" customWidth="1"/>
    <col min="14" max="17" width="8" customWidth="1"/>
    <col min="18" max="18" width="14.6640625" customWidth="1"/>
    <col min="19" max="19" width="13.6640625" customWidth="1"/>
  </cols>
  <sheetData>
    <row r="1" spans="1:21" ht="36" customHeight="1">
      <c r="A1" s="759" t="s">
        <v>104</v>
      </c>
      <c r="B1" s="759"/>
      <c r="C1" s="759"/>
      <c r="D1" s="759"/>
      <c r="E1" s="759"/>
      <c r="F1" s="759"/>
      <c r="G1" s="759"/>
      <c r="H1" s="759"/>
      <c r="I1" s="759"/>
      <c r="J1" s="759"/>
      <c r="K1" s="759"/>
      <c r="L1" s="759"/>
      <c r="M1" s="759"/>
      <c r="N1" s="759"/>
      <c r="O1" s="759"/>
      <c r="P1" s="759"/>
      <c r="Q1" s="759"/>
      <c r="R1" s="759"/>
      <c r="S1" s="759"/>
      <c r="U1" s="405" t="s">
        <v>105</v>
      </c>
    </row>
    <row r="2" spans="1:21" ht="43.5" customHeight="1">
      <c r="A2" s="1" t="s">
        <v>106</v>
      </c>
      <c r="B2" s="1" t="s">
        <v>107</v>
      </c>
      <c r="C2" s="1" t="s">
        <v>108</v>
      </c>
      <c r="D2" s="1" t="s">
        <v>109</v>
      </c>
      <c r="E2" s="1" t="s">
        <v>110</v>
      </c>
      <c r="F2" s="1" t="s">
        <v>111</v>
      </c>
      <c r="G2" s="1" t="s">
        <v>112</v>
      </c>
      <c r="H2" s="1" t="s">
        <v>113</v>
      </c>
      <c r="I2" s="1" t="s">
        <v>114</v>
      </c>
      <c r="J2" s="89" t="s">
        <v>115</v>
      </c>
      <c r="K2" s="89" t="s">
        <v>116</v>
      </c>
      <c r="L2" s="89" t="s">
        <v>117</v>
      </c>
      <c r="M2" s="89" t="s">
        <v>118</v>
      </c>
      <c r="N2" s="89" t="s">
        <v>119</v>
      </c>
      <c r="O2" s="89" t="s">
        <v>120</v>
      </c>
      <c r="P2" s="89" t="s">
        <v>121</v>
      </c>
      <c r="Q2" s="89" t="s">
        <v>122</v>
      </c>
      <c r="R2" s="2" t="s">
        <v>123</v>
      </c>
      <c r="S2" s="1" t="s">
        <v>124</v>
      </c>
      <c r="U2" s="247">
        <v>1.5</v>
      </c>
    </row>
    <row r="3" spans="1:21" ht="15" customHeight="1">
      <c r="A3" s="99" t="s">
        <v>125</v>
      </c>
      <c r="B3" s="99" t="s">
        <v>125</v>
      </c>
      <c r="C3" s="123" t="s">
        <v>126</v>
      </c>
      <c r="D3" s="123">
        <v>121</v>
      </c>
      <c r="E3" s="123" t="s">
        <v>127</v>
      </c>
      <c r="F3" s="123" t="s">
        <v>128</v>
      </c>
      <c r="G3" s="123" t="s">
        <v>129</v>
      </c>
      <c r="H3" s="124" t="s">
        <v>130</v>
      </c>
      <c r="I3" s="61" t="s">
        <v>131</v>
      </c>
      <c r="J3" s="124">
        <v>260</v>
      </c>
      <c r="K3" s="352">
        <v>12</v>
      </c>
      <c r="L3" s="352">
        <v>1.3</v>
      </c>
      <c r="M3" s="352">
        <v>31</v>
      </c>
      <c r="N3" s="352">
        <v>10</v>
      </c>
      <c r="O3" s="352">
        <v>5.3</v>
      </c>
      <c r="P3" s="352">
        <v>1</v>
      </c>
      <c r="Q3" s="353">
        <v>2.2999999999999998</v>
      </c>
      <c r="R3" s="354">
        <v>600</v>
      </c>
      <c r="S3" s="123" t="s">
        <v>132</v>
      </c>
      <c r="U3" s="248" t="s">
        <v>133</v>
      </c>
    </row>
    <row r="4" spans="1:21" ht="15" customHeight="1">
      <c r="A4" s="100" t="s">
        <v>134</v>
      </c>
      <c r="B4" s="100" t="s">
        <v>134</v>
      </c>
      <c r="C4" s="100" t="s">
        <v>126</v>
      </c>
      <c r="D4" s="100">
        <v>122</v>
      </c>
      <c r="E4" s="100" t="s">
        <v>127</v>
      </c>
      <c r="F4" s="100" t="s">
        <v>135</v>
      </c>
      <c r="G4" s="100" t="s">
        <v>136</v>
      </c>
      <c r="H4" s="125" t="s">
        <v>137</v>
      </c>
      <c r="I4" s="62" t="s">
        <v>138</v>
      </c>
      <c r="J4" s="125">
        <v>237</v>
      </c>
      <c r="K4" s="355">
        <v>4.3</v>
      </c>
      <c r="L4" s="355">
        <v>0.3</v>
      </c>
      <c r="M4" s="355">
        <v>44</v>
      </c>
      <c r="N4" s="355">
        <v>16</v>
      </c>
      <c r="O4" s="355">
        <v>4.4000000000000004</v>
      </c>
      <c r="P4" s="355">
        <v>0.4</v>
      </c>
      <c r="Q4" s="126">
        <v>1.5</v>
      </c>
      <c r="R4" s="354">
        <v>600</v>
      </c>
      <c r="S4" s="100" t="s">
        <v>139</v>
      </c>
    </row>
    <row r="5" spans="1:21" ht="15" customHeight="1">
      <c r="A5" s="101" t="s">
        <v>140</v>
      </c>
      <c r="B5" s="101" t="s">
        <v>140</v>
      </c>
      <c r="C5" s="101" t="s">
        <v>126</v>
      </c>
      <c r="D5" s="101">
        <v>730</v>
      </c>
      <c r="E5" s="101" t="s">
        <v>127</v>
      </c>
      <c r="F5" s="101" t="s">
        <v>141</v>
      </c>
      <c r="G5" s="101" t="s">
        <v>142</v>
      </c>
      <c r="H5" s="127" t="s">
        <v>143</v>
      </c>
      <c r="I5" s="62" t="s">
        <v>144</v>
      </c>
      <c r="J5" s="127">
        <v>311</v>
      </c>
      <c r="K5" s="356">
        <v>10.8</v>
      </c>
      <c r="L5" s="356">
        <v>1.3</v>
      </c>
      <c r="M5" s="356">
        <v>40.299999999999997</v>
      </c>
      <c r="N5" s="356">
        <v>1.7</v>
      </c>
      <c r="O5" s="356">
        <v>10.5</v>
      </c>
      <c r="P5" s="356">
        <v>1.1000000000000001</v>
      </c>
      <c r="Q5" s="128">
        <v>4.7</v>
      </c>
      <c r="R5" s="354">
        <v>600</v>
      </c>
      <c r="S5" s="101" t="s">
        <v>145</v>
      </c>
    </row>
    <row r="6" spans="1:21" ht="15" customHeight="1">
      <c r="A6" s="100" t="s">
        <v>146</v>
      </c>
      <c r="B6" s="100" t="s">
        <v>146</v>
      </c>
      <c r="C6" s="100" t="s">
        <v>147</v>
      </c>
      <c r="D6" s="100">
        <v>3413</v>
      </c>
      <c r="E6" s="100" t="s">
        <v>127</v>
      </c>
      <c r="F6" s="100" t="s">
        <v>148</v>
      </c>
      <c r="G6" s="100" t="s">
        <v>149</v>
      </c>
      <c r="H6" s="125" t="s">
        <v>150</v>
      </c>
      <c r="I6" s="62" t="s">
        <v>151</v>
      </c>
      <c r="J6" s="125">
        <v>257</v>
      </c>
      <c r="K6" s="355">
        <v>0.9</v>
      </c>
      <c r="L6" s="355">
        <v>0.2</v>
      </c>
      <c r="M6" s="355">
        <v>51</v>
      </c>
      <c r="N6" s="355">
        <v>2.6</v>
      </c>
      <c r="O6" s="355">
        <v>9.4</v>
      </c>
      <c r="P6" s="355">
        <v>1.5</v>
      </c>
      <c r="Q6" s="126">
        <v>2.4</v>
      </c>
      <c r="R6" s="354">
        <v>600</v>
      </c>
      <c r="S6" s="100" t="s">
        <v>152</v>
      </c>
    </row>
    <row r="7" spans="1:21" ht="15" customHeight="1">
      <c r="A7" s="101" t="s">
        <v>153</v>
      </c>
      <c r="B7" s="101" t="s">
        <v>153</v>
      </c>
      <c r="C7" s="101" t="s">
        <v>147</v>
      </c>
      <c r="D7" s="101">
        <v>1036</v>
      </c>
      <c r="E7" s="101" t="s">
        <v>127</v>
      </c>
      <c r="F7" s="101" t="s">
        <v>154</v>
      </c>
      <c r="G7" s="101" t="s">
        <v>142</v>
      </c>
      <c r="H7" s="127" t="s">
        <v>155</v>
      </c>
      <c r="I7" s="62" t="s">
        <v>156</v>
      </c>
      <c r="J7" s="127">
        <v>244</v>
      </c>
      <c r="K7" s="356">
        <v>2.9</v>
      </c>
      <c r="L7" s="356">
        <v>0.6</v>
      </c>
      <c r="M7" s="356">
        <v>37</v>
      </c>
      <c r="N7" s="356">
        <v>1.6</v>
      </c>
      <c r="O7" s="356">
        <v>14</v>
      </c>
      <c r="P7" s="356">
        <v>1</v>
      </c>
      <c r="Q7" s="128">
        <v>6.6</v>
      </c>
      <c r="R7" s="354">
        <v>600</v>
      </c>
      <c r="S7" s="101" t="s">
        <v>157</v>
      </c>
    </row>
    <row r="8" spans="1:21" ht="15" customHeight="1">
      <c r="A8" s="100" t="s">
        <v>158</v>
      </c>
      <c r="B8" s="100" t="s">
        <v>158</v>
      </c>
      <c r="C8" s="100" t="s">
        <v>147</v>
      </c>
      <c r="D8" s="100">
        <v>1023</v>
      </c>
      <c r="E8" s="100" t="s">
        <v>127</v>
      </c>
      <c r="F8" s="100" t="s">
        <v>159</v>
      </c>
      <c r="G8" s="100" t="s">
        <v>136</v>
      </c>
      <c r="H8" s="125" t="s">
        <v>160</v>
      </c>
      <c r="I8" s="62" t="s">
        <v>161</v>
      </c>
      <c r="J8" s="125">
        <v>250</v>
      </c>
      <c r="K8" s="355">
        <v>2.7</v>
      </c>
      <c r="L8" s="355">
        <v>0.4</v>
      </c>
      <c r="M8" s="355">
        <v>45</v>
      </c>
      <c r="N8" s="355">
        <v>0.3</v>
      </c>
      <c r="O8" s="355">
        <v>9</v>
      </c>
      <c r="P8" s="355">
        <v>1.4</v>
      </c>
      <c r="Q8" s="126">
        <v>3.1</v>
      </c>
      <c r="R8" s="406">
        <v>531</v>
      </c>
      <c r="S8" s="100" t="s">
        <v>162</v>
      </c>
    </row>
    <row r="9" spans="1:21" ht="15" customHeight="1">
      <c r="A9" s="101" t="s">
        <v>163</v>
      </c>
      <c r="B9" s="101" t="s">
        <v>163</v>
      </c>
      <c r="C9" s="101" t="s">
        <v>147</v>
      </c>
      <c r="D9" s="101">
        <v>1063</v>
      </c>
      <c r="E9" s="101" t="s">
        <v>127</v>
      </c>
      <c r="F9" s="101" t="s">
        <v>164</v>
      </c>
      <c r="G9" s="101" t="s">
        <v>165</v>
      </c>
      <c r="H9" s="127" t="s">
        <v>155</v>
      </c>
      <c r="I9" s="62" t="s">
        <v>166</v>
      </c>
      <c r="J9" s="127">
        <v>241</v>
      </c>
      <c r="K9" s="356">
        <v>4.3</v>
      </c>
      <c r="L9" s="356">
        <v>0.8</v>
      </c>
      <c r="M9" s="356">
        <v>33</v>
      </c>
      <c r="N9" s="356">
        <v>1.2</v>
      </c>
      <c r="O9" s="356">
        <v>14</v>
      </c>
      <c r="P9" s="356">
        <v>0.9</v>
      </c>
      <c r="Q9" s="128">
        <v>6.8</v>
      </c>
      <c r="R9" s="354">
        <v>600</v>
      </c>
      <c r="S9" s="101" t="s">
        <v>167</v>
      </c>
    </row>
    <row r="10" spans="1:21" ht="15" customHeight="1">
      <c r="A10" s="100" t="s">
        <v>168</v>
      </c>
      <c r="B10" s="100" t="s">
        <v>168</v>
      </c>
      <c r="C10" s="100" t="s">
        <v>147</v>
      </c>
      <c r="D10" s="100">
        <v>4280</v>
      </c>
      <c r="E10" s="100" t="s">
        <v>127</v>
      </c>
      <c r="F10" s="100" t="s">
        <v>169</v>
      </c>
      <c r="G10" s="100" t="s">
        <v>170</v>
      </c>
      <c r="H10" s="125" t="s">
        <v>171</v>
      </c>
      <c r="I10" s="63" t="s">
        <v>172</v>
      </c>
      <c r="J10" s="125">
        <v>305</v>
      </c>
      <c r="K10" s="355">
        <v>14</v>
      </c>
      <c r="L10" s="355">
        <v>6.4</v>
      </c>
      <c r="M10" s="355">
        <v>37</v>
      </c>
      <c r="N10" s="355">
        <v>0.8</v>
      </c>
      <c r="O10" s="355">
        <v>6.6</v>
      </c>
      <c r="P10" s="355">
        <v>1.5</v>
      </c>
      <c r="Q10" s="126">
        <v>1.9</v>
      </c>
      <c r="R10" s="354">
        <v>797</v>
      </c>
      <c r="S10" s="100" t="s">
        <v>173</v>
      </c>
    </row>
    <row r="11" spans="1:21" ht="15" customHeight="1">
      <c r="A11" s="101" t="s">
        <v>174</v>
      </c>
      <c r="B11" s="101" t="s">
        <v>174</v>
      </c>
      <c r="C11" s="101" t="s">
        <v>175</v>
      </c>
      <c r="D11" s="101">
        <v>1003</v>
      </c>
      <c r="E11" s="101" t="s">
        <v>127</v>
      </c>
      <c r="F11" s="101" t="s">
        <v>176</v>
      </c>
      <c r="G11" s="101" t="s">
        <v>177</v>
      </c>
      <c r="H11" s="127"/>
      <c r="I11" s="64" t="s">
        <v>178</v>
      </c>
      <c r="J11" s="127">
        <v>308</v>
      </c>
      <c r="K11" s="356">
        <v>7.8</v>
      </c>
      <c r="L11" s="356">
        <v>0.8</v>
      </c>
      <c r="M11" s="356">
        <v>48</v>
      </c>
      <c r="N11" s="356">
        <v>9.1</v>
      </c>
      <c r="O11" s="356">
        <v>10</v>
      </c>
      <c r="P11" s="356">
        <v>1.4</v>
      </c>
      <c r="Q11" s="128">
        <v>6</v>
      </c>
      <c r="R11" s="33">
        <v>600</v>
      </c>
      <c r="S11" s="101"/>
    </row>
    <row r="12" spans="1:21" ht="15" customHeight="1">
      <c r="A12" s="100" t="s">
        <v>179</v>
      </c>
      <c r="B12" s="100" t="s">
        <v>179</v>
      </c>
      <c r="C12" s="100" t="s">
        <v>175</v>
      </c>
      <c r="D12" s="100">
        <v>1004</v>
      </c>
      <c r="E12" s="100" t="s">
        <v>127</v>
      </c>
      <c r="F12" s="100" t="s">
        <v>180</v>
      </c>
      <c r="G12" s="100" t="s">
        <v>181</v>
      </c>
      <c r="H12" s="125"/>
      <c r="I12" s="63" t="s">
        <v>182</v>
      </c>
      <c r="J12" s="125">
        <v>262</v>
      </c>
      <c r="K12" s="355">
        <v>3</v>
      </c>
      <c r="L12" s="355">
        <v>0.4</v>
      </c>
      <c r="M12" s="355">
        <v>45</v>
      </c>
      <c r="N12" s="355">
        <v>4.0999999999999996</v>
      </c>
      <c r="O12" s="355">
        <v>11</v>
      </c>
      <c r="P12" s="355">
        <v>0.9</v>
      </c>
      <c r="Q12" s="126">
        <v>5</v>
      </c>
      <c r="R12" s="354">
        <v>600</v>
      </c>
      <c r="S12" s="100" t="s">
        <v>183</v>
      </c>
    </row>
    <row r="13" spans="1:21" ht="15" customHeight="1">
      <c r="A13" s="101" t="s">
        <v>184</v>
      </c>
      <c r="B13" s="101" t="s">
        <v>184</v>
      </c>
      <c r="C13" s="101" t="s">
        <v>185</v>
      </c>
      <c r="D13" s="101"/>
      <c r="E13" s="101" t="s">
        <v>127</v>
      </c>
      <c r="F13" s="101" t="s">
        <v>186</v>
      </c>
      <c r="G13" s="101" t="s">
        <v>187</v>
      </c>
      <c r="H13" s="127" t="s">
        <v>188</v>
      </c>
      <c r="I13" s="64" t="s">
        <v>189</v>
      </c>
      <c r="J13" s="127">
        <v>324</v>
      </c>
      <c r="K13" s="356">
        <v>1.6</v>
      </c>
      <c r="L13" s="356">
        <v>0.3</v>
      </c>
      <c r="M13" s="356">
        <v>59</v>
      </c>
      <c r="N13" s="356">
        <v>1.8</v>
      </c>
      <c r="O13" s="356">
        <v>8.6</v>
      </c>
      <c r="P13" s="356">
        <v>1.3</v>
      </c>
      <c r="Q13" s="128">
        <v>21</v>
      </c>
      <c r="R13" s="354">
        <v>600</v>
      </c>
      <c r="S13" s="101" t="s">
        <v>190</v>
      </c>
    </row>
    <row r="14" spans="1:21" ht="15" customHeight="1">
      <c r="A14" s="100" t="s">
        <v>191</v>
      </c>
      <c r="B14" s="100" t="s">
        <v>191</v>
      </c>
      <c r="C14" s="100" t="s">
        <v>192</v>
      </c>
      <c r="D14" s="100">
        <v>307242</v>
      </c>
      <c r="E14" s="100" t="s">
        <v>127</v>
      </c>
      <c r="F14" s="100" t="s">
        <v>193</v>
      </c>
      <c r="G14" s="100" t="s">
        <v>136</v>
      </c>
      <c r="H14" s="125" t="s">
        <v>194</v>
      </c>
      <c r="I14" s="63" t="s">
        <v>195</v>
      </c>
      <c r="J14" s="125">
        <v>478</v>
      </c>
      <c r="K14" s="355">
        <v>20.8</v>
      </c>
      <c r="L14" s="355">
        <v>10.5</v>
      </c>
      <c r="M14" s="355">
        <v>62.4</v>
      </c>
      <c r="N14" s="355">
        <v>22.7</v>
      </c>
      <c r="O14" s="355">
        <v>8</v>
      </c>
      <c r="P14" s="355">
        <v>1.1000000000000001</v>
      </c>
      <c r="Q14" s="126"/>
      <c r="R14" s="33">
        <v>800</v>
      </c>
      <c r="S14" s="100" t="s">
        <v>196</v>
      </c>
    </row>
    <row r="15" spans="1:21" ht="15" customHeight="1">
      <c r="A15" s="101" t="s">
        <v>197</v>
      </c>
      <c r="B15" s="101" t="s">
        <v>197</v>
      </c>
      <c r="C15" s="101" t="s">
        <v>198</v>
      </c>
      <c r="D15" s="101">
        <v>401262</v>
      </c>
      <c r="E15" s="101" t="s">
        <v>127</v>
      </c>
      <c r="F15" s="101" t="s">
        <v>199</v>
      </c>
      <c r="G15" s="101" t="s">
        <v>200</v>
      </c>
      <c r="H15" s="127"/>
      <c r="I15" s="64" t="s">
        <v>201</v>
      </c>
      <c r="J15" s="127">
        <v>308</v>
      </c>
      <c r="K15" s="356">
        <v>15</v>
      </c>
      <c r="L15" s="356">
        <v>9.1999999999999993</v>
      </c>
      <c r="M15" s="356">
        <v>36</v>
      </c>
      <c r="N15" s="356">
        <v>5.4</v>
      </c>
      <c r="O15" s="356">
        <v>6.8</v>
      </c>
      <c r="P15" s="356">
        <v>1</v>
      </c>
      <c r="Q15" s="128">
        <v>1.4</v>
      </c>
      <c r="R15" s="354">
        <v>600</v>
      </c>
      <c r="S15" s="101" t="s">
        <v>202</v>
      </c>
    </row>
    <row r="16" spans="1:21" ht="15" customHeight="1">
      <c r="A16" s="100" t="s">
        <v>203</v>
      </c>
      <c r="B16" s="100" t="s">
        <v>203</v>
      </c>
      <c r="C16" s="100" t="s">
        <v>204</v>
      </c>
      <c r="D16" s="100"/>
      <c r="E16" s="100" t="s">
        <v>205</v>
      </c>
      <c r="F16" s="100" t="s">
        <v>206</v>
      </c>
      <c r="G16" s="100" t="s">
        <v>207</v>
      </c>
      <c r="H16" s="125"/>
      <c r="I16" s="63" t="s">
        <v>208</v>
      </c>
      <c r="J16" s="125">
        <v>78</v>
      </c>
      <c r="K16" s="355">
        <v>0.3</v>
      </c>
      <c r="L16" s="355">
        <v>0.2</v>
      </c>
      <c r="M16" s="355">
        <v>7.9</v>
      </c>
      <c r="N16" s="355">
        <v>7.9</v>
      </c>
      <c r="O16" s="355">
        <v>11</v>
      </c>
      <c r="P16" s="355">
        <v>0.1</v>
      </c>
      <c r="Q16" s="126"/>
      <c r="R16" s="33">
        <v>933</v>
      </c>
      <c r="S16" s="100" t="s">
        <v>209</v>
      </c>
    </row>
    <row r="17" spans="1:19" ht="15" customHeight="1">
      <c r="A17" s="101" t="s">
        <v>210</v>
      </c>
      <c r="B17" s="101" t="s">
        <v>210</v>
      </c>
      <c r="C17" s="101" t="s">
        <v>211</v>
      </c>
      <c r="D17" s="101">
        <v>400208</v>
      </c>
      <c r="E17" s="101" t="s">
        <v>212</v>
      </c>
      <c r="F17" s="101" t="s">
        <v>213</v>
      </c>
      <c r="G17" s="101" t="s">
        <v>214</v>
      </c>
      <c r="H17" s="127"/>
      <c r="I17" s="64" t="s">
        <v>215</v>
      </c>
      <c r="J17" s="127">
        <v>91</v>
      </c>
      <c r="K17" s="356">
        <v>3</v>
      </c>
      <c r="L17" s="356">
        <v>1.6</v>
      </c>
      <c r="M17" s="356">
        <v>14</v>
      </c>
      <c r="N17" s="356">
        <v>4.5999999999999996</v>
      </c>
      <c r="O17" s="356">
        <v>3</v>
      </c>
      <c r="P17" s="356">
        <v>0.5</v>
      </c>
      <c r="Q17" s="128"/>
      <c r="R17" s="33">
        <v>350</v>
      </c>
      <c r="S17" s="101" t="s">
        <v>216</v>
      </c>
    </row>
    <row r="18" spans="1:19" ht="15" customHeight="1">
      <c r="A18" s="101" t="s">
        <v>217</v>
      </c>
      <c r="B18" s="101" t="s">
        <v>217</v>
      </c>
      <c r="C18" s="101"/>
      <c r="D18" s="101"/>
      <c r="E18" s="101"/>
      <c r="F18" s="101"/>
      <c r="G18" s="101"/>
      <c r="H18" s="127"/>
      <c r="I18" s="64"/>
      <c r="J18" s="127"/>
      <c r="K18" s="356"/>
      <c r="L18" s="356"/>
      <c r="M18" s="356"/>
      <c r="N18" s="356"/>
      <c r="O18" s="356"/>
      <c r="P18" s="356"/>
      <c r="Q18" s="128"/>
      <c r="R18" s="33">
        <v>407</v>
      </c>
      <c r="S18" s="101"/>
    </row>
    <row r="19" spans="1:19" ht="15" customHeight="1">
      <c r="A19" s="100" t="s">
        <v>218</v>
      </c>
      <c r="B19" s="100" t="s">
        <v>218</v>
      </c>
      <c r="C19" s="100" t="s">
        <v>219</v>
      </c>
      <c r="D19" s="100">
        <v>61529</v>
      </c>
      <c r="E19" s="100" t="s">
        <v>220</v>
      </c>
      <c r="F19" s="100" t="s">
        <v>221</v>
      </c>
      <c r="G19" s="100" t="s">
        <v>222</v>
      </c>
      <c r="H19" s="125"/>
      <c r="I19" s="63" t="s">
        <v>223</v>
      </c>
      <c r="J19" s="125">
        <v>177</v>
      </c>
      <c r="K19" s="355">
        <v>15</v>
      </c>
      <c r="L19" s="355">
        <v>6.4</v>
      </c>
      <c r="M19" s="355">
        <v>9.1</v>
      </c>
      <c r="N19" s="355">
        <v>4.0999999999999996</v>
      </c>
      <c r="O19" s="355">
        <v>1</v>
      </c>
      <c r="P19" s="355">
        <v>0</v>
      </c>
      <c r="Q19" s="126">
        <v>1</v>
      </c>
      <c r="R19" s="354">
        <v>1800</v>
      </c>
      <c r="S19" s="100" t="s">
        <v>224</v>
      </c>
    </row>
    <row r="20" spans="1:19" ht="15" customHeight="1">
      <c r="A20" s="101" t="s">
        <v>225</v>
      </c>
      <c r="B20" s="101" t="s">
        <v>225</v>
      </c>
      <c r="C20" s="101" t="s">
        <v>226</v>
      </c>
      <c r="D20" s="101">
        <v>1180281</v>
      </c>
      <c r="E20" s="101" t="s">
        <v>220</v>
      </c>
      <c r="F20" s="101" t="s">
        <v>227</v>
      </c>
      <c r="G20" s="101" t="s">
        <v>228</v>
      </c>
      <c r="H20" s="127"/>
      <c r="I20" s="64" t="s">
        <v>229</v>
      </c>
      <c r="J20" s="127">
        <v>295</v>
      </c>
      <c r="K20" s="356">
        <v>30</v>
      </c>
      <c r="L20" s="356">
        <v>25</v>
      </c>
      <c r="M20" s="356">
        <v>6.2</v>
      </c>
      <c r="N20" s="356"/>
      <c r="O20" s="356">
        <v>0</v>
      </c>
      <c r="P20" s="356">
        <v>0.1</v>
      </c>
      <c r="Q20" s="128">
        <v>0</v>
      </c>
      <c r="R20" s="354">
        <v>1800</v>
      </c>
      <c r="S20" s="101" t="s">
        <v>230</v>
      </c>
    </row>
    <row r="21" spans="1:19" ht="15" customHeight="1">
      <c r="A21" s="100" t="s">
        <v>231</v>
      </c>
      <c r="B21" s="100" t="s">
        <v>231</v>
      </c>
      <c r="C21" s="100" t="s">
        <v>232</v>
      </c>
      <c r="D21" s="100"/>
      <c r="E21" t="s">
        <v>233</v>
      </c>
      <c r="F21" s="100" t="s">
        <v>234</v>
      </c>
      <c r="G21" s="100" t="s">
        <v>235</v>
      </c>
      <c r="H21" s="125"/>
      <c r="I21" s="63" t="s">
        <v>236</v>
      </c>
      <c r="J21" s="125">
        <v>122</v>
      </c>
      <c r="K21" s="355">
        <v>5.9</v>
      </c>
      <c r="L21" s="355">
        <v>2.4</v>
      </c>
      <c r="M21" s="355">
        <v>3.6</v>
      </c>
      <c r="N21" s="355">
        <v>1.6</v>
      </c>
      <c r="O21" s="355">
        <v>13.4</v>
      </c>
      <c r="P21" s="355">
        <v>2.7</v>
      </c>
      <c r="Q21" s="126"/>
      <c r="R21" s="33">
        <v>1836</v>
      </c>
      <c r="S21" s="100" t="s">
        <v>237</v>
      </c>
    </row>
    <row r="22" spans="1:19" ht="15" customHeight="1">
      <c r="A22" s="101" t="s">
        <v>238</v>
      </c>
      <c r="B22" s="101" t="s">
        <v>238</v>
      </c>
      <c r="C22" s="101" t="s">
        <v>232</v>
      </c>
      <c r="D22" s="101"/>
      <c r="E22" s="101" t="s">
        <v>233</v>
      </c>
      <c r="F22" s="101" t="s">
        <v>239</v>
      </c>
      <c r="G22" s="101" t="s">
        <v>240</v>
      </c>
      <c r="H22" s="127"/>
      <c r="I22" s="64" t="s">
        <v>241</v>
      </c>
      <c r="J22" s="127">
        <v>173</v>
      </c>
      <c r="K22" s="356">
        <v>13.4</v>
      </c>
      <c r="L22" s="356">
        <v>4.8</v>
      </c>
      <c r="M22" s="356">
        <v>0.3</v>
      </c>
      <c r="N22" s="356">
        <v>0.3</v>
      </c>
      <c r="O22" s="356">
        <v>13.7</v>
      </c>
      <c r="P22" s="356">
        <v>2.8</v>
      </c>
      <c r="Q22" s="128"/>
      <c r="R22" s="33">
        <v>1900</v>
      </c>
      <c r="S22" s="101" t="s">
        <v>242</v>
      </c>
    </row>
    <row r="23" spans="1:19" ht="15" customHeight="1">
      <c r="A23" s="100" t="s">
        <v>243</v>
      </c>
      <c r="B23" s="100" t="s">
        <v>243</v>
      </c>
      <c r="C23" s="100" t="s">
        <v>244</v>
      </c>
      <c r="D23" s="100">
        <v>174170</v>
      </c>
      <c r="E23" s="100" t="s">
        <v>233</v>
      </c>
      <c r="F23" s="100" t="s">
        <v>245</v>
      </c>
      <c r="G23" s="100" t="s">
        <v>246</v>
      </c>
      <c r="H23" s="125"/>
      <c r="I23" s="63" t="s">
        <v>247</v>
      </c>
      <c r="J23" s="125">
        <v>177</v>
      </c>
      <c r="K23" s="355">
        <v>9</v>
      </c>
      <c r="L23" s="355">
        <v>1.8</v>
      </c>
      <c r="M23" s="355">
        <v>7</v>
      </c>
      <c r="N23" s="355">
        <v>0.9</v>
      </c>
      <c r="O23" s="355">
        <v>17</v>
      </c>
      <c r="P23" s="355">
        <v>1.8</v>
      </c>
      <c r="Q23" s="126"/>
      <c r="R23" s="33">
        <v>1900</v>
      </c>
      <c r="S23" s="100" t="s">
        <v>248</v>
      </c>
    </row>
    <row r="24" spans="1:19" ht="15" customHeight="1">
      <c r="A24" s="100" t="s">
        <v>249</v>
      </c>
      <c r="B24" s="100" t="s">
        <v>249</v>
      </c>
      <c r="C24" s="100" t="s">
        <v>244</v>
      </c>
      <c r="D24" s="100">
        <v>174171</v>
      </c>
      <c r="E24" s="100" t="s">
        <v>233</v>
      </c>
      <c r="F24" s="109" t="s">
        <v>250</v>
      </c>
      <c r="G24" s="100"/>
      <c r="H24" s="125"/>
      <c r="I24" s="63"/>
      <c r="J24" s="125"/>
      <c r="K24" s="355"/>
      <c r="L24" s="355"/>
      <c r="M24" s="355"/>
      <c r="N24" s="355"/>
      <c r="O24" s="355"/>
      <c r="P24" s="355"/>
      <c r="Q24" s="126"/>
      <c r="R24" s="407">
        <v>1400</v>
      </c>
      <c r="S24" s="100"/>
    </row>
    <row r="25" spans="1:19" ht="15" customHeight="1">
      <c r="A25" s="101" t="s">
        <v>251</v>
      </c>
      <c r="B25" s="101" t="s">
        <v>251</v>
      </c>
      <c r="C25" s="101" t="s">
        <v>244</v>
      </c>
      <c r="D25" s="101" t="s">
        <v>252</v>
      </c>
      <c r="E25" s="101" t="s">
        <v>233</v>
      </c>
      <c r="F25" s="101" t="s">
        <v>253</v>
      </c>
      <c r="G25" s="101" t="s">
        <v>254</v>
      </c>
      <c r="H25" s="127"/>
      <c r="I25" s="64" t="s">
        <v>255</v>
      </c>
      <c r="J25" s="127">
        <v>237</v>
      </c>
      <c r="K25" s="356">
        <v>13</v>
      </c>
      <c r="L25" s="356">
        <v>4.7</v>
      </c>
      <c r="M25" s="356">
        <v>14</v>
      </c>
      <c r="N25" s="356">
        <v>1.1000000000000001</v>
      </c>
      <c r="O25" s="356">
        <v>16</v>
      </c>
      <c r="P25" s="356">
        <v>1.5</v>
      </c>
      <c r="Q25" s="128"/>
      <c r="R25" s="33">
        <v>1900</v>
      </c>
      <c r="S25" s="101" t="s">
        <v>248</v>
      </c>
    </row>
    <row r="26" spans="1:19" ht="15" customHeight="1">
      <c r="A26" s="100" t="s">
        <v>256</v>
      </c>
      <c r="B26" s="100" t="s">
        <v>256</v>
      </c>
      <c r="C26" s="100" t="s">
        <v>244</v>
      </c>
      <c r="D26" s="100" t="s">
        <v>257</v>
      </c>
      <c r="E26" s="100" t="s">
        <v>233</v>
      </c>
      <c r="F26" s="100" t="s">
        <v>258</v>
      </c>
      <c r="G26" s="100"/>
      <c r="H26" s="125"/>
      <c r="I26" s="63" t="s">
        <v>259</v>
      </c>
      <c r="J26" s="125">
        <v>206</v>
      </c>
      <c r="K26" s="355">
        <v>10</v>
      </c>
      <c r="L26" s="355">
        <v>1.8</v>
      </c>
      <c r="M26" s="355">
        <v>4</v>
      </c>
      <c r="N26" s="355">
        <v>3.3</v>
      </c>
      <c r="O26" s="355">
        <v>25</v>
      </c>
      <c r="P26" s="355">
        <v>3.2</v>
      </c>
      <c r="Q26" s="126"/>
      <c r="R26" s="33">
        <v>2400</v>
      </c>
      <c r="S26" s="100" t="s">
        <v>260</v>
      </c>
    </row>
    <row r="27" spans="1:19" ht="15" customHeight="1">
      <c r="A27" s="100" t="s">
        <v>261</v>
      </c>
      <c r="B27" s="100" t="s">
        <v>261</v>
      </c>
      <c r="C27" s="100" t="s">
        <v>262</v>
      </c>
      <c r="D27" s="200">
        <v>309924</v>
      </c>
      <c r="E27" s="100" t="s">
        <v>233</v>
      </c>
      <c r="F27" s="100" t="s">
        <v>263</v>
      </c>
      <c r="G27" s="100"/>
      <c r="H27" s="125"/>
      <c r="I27" s="63" t="s">
        <v>264</v>
      </c>
      <c r="J27" s="125">
        <v>153</v>
      </c>
      <c r="K27" s="355">
        <v>8.5</v>
      </c>
      <c r="L27" s="355">
        <v>2.4</v>
      </c>
      <c r="M27" s="355">
        <v>1.4</v>
      </c>
      <c r="N27" s="355">
        <v>0.2</v>
      </c>
      <c r="O27" s="355">
        <v>17.5</v>
      </c>
      <c r="P27" s="355">
        <v>0.4</v>
      </c>
      <c r="Q27" s="126">
        <v>0.5</v>
      </c>
      <c r="R27" s="33">
        <v>1734</v>
      </c>
      <c r="S27" s="100"/>
    </row>
    <row r="28" spans="1:19" ht="15" customHeight="1">
      <c r="A28" s="101" t="s">
        <v>265</v>
      </c>
      <c r="B28" s="101" t="s">
        <v>265</v>
      </c>
      <c r="C28" s="101" t="s">
        <v>266</v>
      </c>
      <c r="D28" s="101">
        <v>844014</v>
      </c>
      <c r="E28" s="101" t="s">
        <v>233</v>
      </c>
      <c r="F28" s="101" t="s">
        <v>267</v>
      </c>
      <c r="G28" s="101"/>
      <c r="H28" s="127"/>
      <c r="I28" s="64" t="s">
        <v>268</v>
      </c>
      <c r="J28" s="127">
        <v>137</v>
      </c>
      <c r="K28" s="356">
        <v>9</v>
      </c>
      <c r="L28" s="356">
        <v>2.2999999999999998</v>
      </c>
      <c r="M28" s="356"/>
      <c r="N28" s="356"/>
      <c r="O28" s="356">
        <v>14</v>
      </c>
      <c r="P28" s="356">
        <v>0.8</v>
      </c>
      <c r="Q28" s="128"/>
      <c r="R28" s="33">
        <v>2400</v>
      </c>
      <c r="S28" s="101" t="s">
        <v>269</v>
      </c>
    </row>
    <row r="29" spans="1:19" ht="15" customHeight="1">
      <c r="A29" s="100" t="s">
        <v>270</v>
      </c>
      <c r="B29" s="100" t="s">
        <v>270</v>
      </c>
      <c r="C29" s="100" t="s">
        <v>271</v>
      </c>
      <c r="D29" s="100">
        <v>70519</v>
      </c>
      <c r="E29" s="100" t="s">
        <v>233</v>
      </c>
      <c r="F29" s="100" t="s">
        <v>272</v>
      </c>
      <c r="G29" s="100"/>
      <c r="H29" s="125"/>
      <c r="I29" s="63" t="s">
        <v>273</v>
      </c>
      <c r="J29" s="125">
        <v>264</v>
      </c>
      <c r="K29" s="355">
        <v>24</v>
      </c>
      <c r="L29" s="355">
        <v>12</v>
      </c>
      <c r="M29" s="355">
        <v>1</v>
      </c>
      <c r="N29" s="355">
        <v>0</v>
      </c>
      <c r="O29" s="355">
        <v>11</v>
      </c>
      <c r="P29" s="355">
        <v>2.1</v>
      </c>
      <c r="Q29" s="126">
        <v>0</v>
      </c>
      <c r="R29" s="354">
        <v>1800</v>
      </c>
      <c r="S29" s="100" t="s">
        <v>274</v>
      </c>
    </row>
    <row r="30" spans="1:19" ht="15" customHeight="1">
      <c r="A30" s="101" t="s">
        <v>275</v>
      </c>
      <c r="B30" s="101" t="s">
        <v>275</v>
      </c>
      <c r="C30" s="101" t="s">
        <v>271</v>
      </c>
      <c r="D30" s="101">
        <v>59804</v>
      </c>
      <c r="E30" s="101" t="s">
        <v>233</v>
      </c>
      <c r="F30" s="101" t="s">
        <v>276</v>
      </c>
      <c r="G30" s="101" t="s">
        <v>277</v>
      </c>
      <c r="H30" s="127"/>
      <c r="I30" s="64" t="s">
        <v>278</v>
      </c>
      <c r="J30" s="127">
        <v>401</v>
      </c>
      <c r="K30" s="356">
        <v>32.700000000000003</v>
      </c>
      <c r="L30" s="356">
        <v>16.600000000000001</v>
      </c>
      <c r="M30" s="356">
        <v>15.7</v>
      </c>
      <c r="N30" s="356">
        <v>0.3</v>
      </c>
      <c r="O30" s="356">
        <v>10.3</v>
      </c>
      <c r="P30" s="356">
        <v>1</v>
      </c>
      <c r="Q30" s="128">
        <v>3.8</v>
      </c>
      <c r="R30" s="354">
        <v>1800</v>
      </c>
      <c r="S30" s="101" t="s">
        <v>279</v>
      </c>
    </row>
    <row r="31" spans="1:19" ht="15" customHeight="1">
      <c r="A31" s="100" t="s">
        <v>280</v>
      </c>
      <c r="B31" s="100" t="s">
        <v>280</v>
      </c>
      <c r="C31" s="100" t="s">
        <v>281</v>
      </c>
      <c r="D31" s="100">
        <v>1164</v>
      </c>
      <c r="E31" s="100" t="s">
        <v>282</v>
      </c>
      <c r="F31" s="100" t="s">
        <v>283</v>
      </c>
      <c r="G31" s="100" t="s">
        <v>284</v>
      </c>
      <c r="H31" s="125"/>
      <c r="I31" s="63" t="s">
        <v>285</v>
      </c>
      <c r="J31" s="125">
        <v>125</v>
      </c>
      <c r="K31" s="355">
        <v>1</v>
      </c>
      <c r="L31" s="355">
        <v>0.3</v>
      </c>
      <c r="M31" s="355">
        <v>11</v>
      </c>
      <c r="N31" s="355">
        <v>0.2</v>
      </c>
      <c r="O31" s="355">
        <v>18</v>
      </c>
      <c r="P31" s="355">
        <v>0.7</v>
      </c>
      <c r="Q31" s="126"/>
      <c r="R31" s="33">
        <v>1800</v>
      </c>
      <c r="S31" s="100" t="s">
        <v>286</v>
      </c>
    </row>
    <row r="32" spans="1:19" ht="15" customHeight="1">
      <c r="A32" s="101" t="s">
        <v>287</v>
      </c>
      <c r="B32" s="101" t="s">
        <v>287</v>
      </c>
      <c r="C32" s="101" t="s">
        <v>288</v>
      </c>
      <c r="D32" s="101">
        <v>9060</v>
      </c>
      <c r="E32" s="101" t="s">
        <v>282</v>
      </c>
      <c r="F32" s="101" t="s">
        <v>289</v>
      </c>
      <c r="G32" s="101" t="s">
        <v>290</v>
      </c>
      <c r="H32" s="127"/>
      <c r="I32" s="64" t="s">
        <v>291</v>
      </c>
      <c r="J32" s="127">
        <v>125</v>
      </c>
      <c r="K32" s="356">
        <v>1.3</v>
      </c>
      <c r="L32" s="356">
        <v>0.1</v>
      </c>
      <c r="M32" s="356">
        <v>14.2</v>
      </c>
      <c r="N32" s="356">
        <v>0.7</v>
      </c>
      <c r="O32" s="356">
        <v>14.1</v>
      </c>
      <c r="P32" s="356">
        <v>1.4</v>
      </c>
      <c r="Q32" s="128"/>
      <c r="R32" s="33">
        <v>1800</v>
      </c>
      <c r="S32" s="101" t="s">
        <v>292</v>
      </c>
    </row>
    <row r="33" spans="1:19" ht="15" customHeight="1">
      <c r="A33" s="100" t="s">
        <v>293</v>
      </c>
      <c r="B33" s="100" t="s">
        <v>293</v>
      </c>
      <c r="C33" s="100" t="s">
        <v>294</v>
      </c>
      <c r="D33" s="100">
        <v>454071477</v>
      </c>
      <c r="E33" s="100" t="s">
        <v>220</v>
      </c>
      <c r="F33" s="100" t="s">
        <v>295</v>
      </c>
      <c r="G33" s="100" t="s">
        <v>228</v>
      </c>
      <c r="H33" s="125" t="s">
        <v>296</v>
      </c>
      <c r="I33" s="63" t="s">
        <v>297</v>
      </c>
      <c r="J33" s="125">
        <v>256</v>
      </c>
      <c r="K33" s="355">
        <v>17</v>
      </c>
      <c r="L33" s="355">
        <v>1.2</v>
      </c>
      <c r="M33" s="355">
        <v>14</v>
      </c>
      <c r="N33" s="355">
        <v>0</v>
      </c>
      <c r="O33" s="355">
        <v>12</v>
      </c>
      <c r="P33" s="355">
        <v>1.2</v>
      </c>
      <c r="Q33" s="126"/>
      <c r="R33" s="33">
        <v>2500</v>
      </c>
      <c r="S33" s="100" t="s">
        <v>298</v>
      </c>
    </row>
    <row r="34" spans="1:19" ht="15" customHeight="1">
      <c r="A34" s="101" t="s">
        <v>299</v>
      </c>
      <c r="B34" s="101" t="s">
        <v>299</v>
      </c>
      <c r="C34" s="101" t="s">
        <v>300</v>
      </c>
      <c r="D34" s="101">
        <v>1407</v>
      </c>
      <c r="E34" s="101" t="s">
        <v>220</v>
      </c>
      <c r="F34" s="101" t="s">
        <v>301</v>
      </c>
      <c r="G34" s="101" t="s">
        <v>302</v>
      </c>
      <c r="H34" s="127"/>
      <c r="I34" s="64" t="s">
        <v>303</v>
      </c>
      <c r="J34" s="127">
        <v>115</v>
      </c>
      <c r="K34" s="356">
        <v>0.7</v>
      </c>
      <c r="L34" s="356">
        <v>0.1</v>
      </c>
      <c r="M34" s="356">
        <v>11</v>
      </c>
      <c r="N34" s="356">
        <v>9.4</v>
      </c>
      <c r="O34" s="356">
        <v>14</v>
      </c>
      <c r="P34" s="356">
        <v>1.5</v>
      </c>
      <c r="Q34" s="128">
        <v>4.7</v>
      </c>
      <c r="R34" s="354">
        <v>1800</v>
      </c>
      <c r="S34" s="101" t="s">
        <v>304</v>
      </c>
    </row>
    <row r="35" spans="1:19" ht="15" customHeight="1">
      <c r="A35" s="100" t="s">
        <v>305</v>
      </c>
      <c r="B35" s="100" t="s">
        <v>305</v>
      </c>
      <c r="C35" s="100" t="s">
        <v>306</v>
      </c>
      <c r="D35" s="100">
        <v>8808</v>
      </c>
      <c r="E35" s="100" t="s">
        <v>220</v>
      </c>
      <c r="F35" s="100" t="s">
        <v>307</v>
      </c>
      <c r="G35" s="100" t="s">
        <v>228</v>
      </c>
      <c r="H35" s="125"/>
      <c r="I35" s="63" t="s">
        <v>308</v>
      </c>
      <c r="J35" s="125">
        <v>182</v>
      </c>
      <c r="K35" s="355">
        <v>7.5</v>
      </c>
      <c r="L35" s="355">
        <v>0.8</v>
      </c>
      <c r="M35" s="355">
        <v>24.7</v>
      </c>
      <c r="N35" s="355">
        <v>5.3</v>
      </c>
      <c r="O35" s="355">
        <v>1.9</v>
      </c>
      <c r="P35" s="355">
        <v>1.4</v>
      </c>
      <c r="Q35" s="126"/>
      <c r="R35" s="33">
        <v>350</v>
      </c>
      <c r="S35" s="100" t="s">
        <v>309</v>
      </c>
    </row>
    <row r="36" spans="1:19" ht="15" customHeight="1">
      <c r="A36" s="101" t="s">
        <v>310</v>
      </c>
      <c r="B36" s="101" t="s">
        <v>310</v>
      </c>
      <c r="C36" s="101" t="s">
        <v>311</v>
      </c>
      <c r="D36" s="101">
        <v>8530200</v>
      </c>
      <c r="E36" s="101" t="s">
        <v>220</v>
      </c>
      <c r="F36" s="101" t="s">
        <v>312</v>
      </c>
      <c r="G36" s="101" t="s">
        <v>136</v>
      </c>
      <c r="H36" s="127"/>
      <c r="I36" s="64" t="s">
        <v>313</v>
      </c>
      <c r="J36" s="127">
        <v>222</v>
      </c>
      <c r="K36" s="356">
        <v>7.4</v>
      </c>
      <c r="L36" s="356">
        <v>0.9</v>
      </c>
      <c r="M36" s="356">
        <v>28</v>
      </c>
      <c r="N36" s="356">
        <v>3.6</v>
      </c>
      <c r="O36" s="356">
        <v>7.6</v>
      </c>
      <c r="P36" s="356">
        <v>1.1000000000000001</v>
      </c>
      <c r="Q36" s="128">
        <v>6.5</v>
      </c>
      <c r="R36" s="354">
        <v>1800</v>
      </c>
      <c r="S36" s="101" t="s">
        <v>314</v>
      </c>
    </row>
    <row r="37" spans="1:19" ht="15" customHeight="1">
      <c r="A37" s="100" t="s">
        <v>315</v>
      </c>
      <c r="B37" s="100" t="s">
        <v>315</v>
      </c>
      <c r="C37" s="100" t="s">
        <v>316</v>
      </c>
      <c r="D37" s="100">
        <v>12608135</v>
      </c>
      <c r="E37" s="100" t="s">
        <v>220</v>
      </c>
      <c r="F37" s="100" t="s">
        <v>317</v>
      </c>
      <c r="G37" s="100" t="s">
        <v>318</v>
      </c>
      <c r="H37" s="125" t="s">
        <v>319</v>
      </c>
      <c r="I37" s="63" t="s">
        <v>320</v>
      </c>
      <c r="J37" s="125">
        <v>238</v>
      </c>
      <c r="K37" s="355">
        <v>13.4</v>
      </c>
      <c r="L37" s="355">
        <v>1.6</v>
      </c>
      <c r="M37" s="355">
        <v>13.3</v>
      </c>
      <c r="N37" s="355">
        <v>1.7</v>
      </c>
      <c r="O37" s="355">
        <v>13.6</v>
      </c>
      <c r="P37" s="355">
        <v>1.1000000000000001</v>
      </c>
      <c r="Q37" s="126">
        <v>5.0999999999999996</v>
      </c>
      <c r="R37" s="354">
        <v>1800</v>
      </c>
      <c r="S37" s="100" t="s">
        <v>321</v>
      </c>
    </row>
    <row r="38" spans="1:19" ht="15" customHeight="1">
      <c r="A38" s="101" t="s">
        <v>322</v>
      </c>
      <c r="B38" s="101" t="s">
        <v>322</v>
      </c>
      <c r="C38" s="101" t="s">
        <v>323</v>
      </c>
      <c r="D38" s="101">
        <v>816</v>
      </c>
      <c r="E38" s="101" t="s">
        <v>220</v>
      </c>
      <c r="F38" s="101" t="s">
        <v>324</v>
      </c>
      <c r="G38" s="101" t="s">
        <v>325</v>
      </c>
      <c r="H38" s="127" t="s">
        <v>326</v>
      </c>
      <c r="I38" s="64" t="s">
        <v>327</v>
      </c>
      <c r="J38" s="127">
        <v>118</v>
      </c>
      <c r="K38" s="356">
        <v>4.5</v>
      </c>
      <c r="L38" s="356">
        <v>0.4</v>
      </c>
      <c r="M38" s="356">
        <v>13.5</v>
      </c>
      <c r="N38" s="356">
        <v>5.7</v>
      </c>
      <c r="O38" s="356">
        <v>3.8</v>
      </c>
      <c r="P38" s="356">
        <v>0.9</v>
      </c>
      <c r="Q38" s="128">
        <v>4</v>
      </c>
      <c r="R38" s="354">
        <v>1800</v>
      </c>
      <c r="S38" s="101" t="s">
        <v>328</v>
      </c>
    </row>
    <row r="39" spans="1:19" ht="15" customHeight="1">
      <c r="A39" s="100" t="s">
        <v>329</v>
      </c>
      <c r="B39" s="100" t="s">
        <v>329</v>
      </c>
      <c r="C39" s="100" t="s">
        <v>330</v>
      </c>
      <c r="D39" s="100" t="s">
        <v>331</v>
      </c>
      <c r="E39" s="100" t="s">
        <v>220</v>
      </c>
      <c r="F39" s="108" t="s">
        <v>332</v>
      </c>
      <c r="G39" s="100" t="s">
        <v>228</v>
      </c>
      <c r="H39" s="125"/>
      <c r="I39" s="63" t="s">
        <v>333</v>
      </c>
      <c r="J39" s="125">
        <v>74</v>
      </c>
      <c r="K39" s="355">
        <v>1.6</v>
      </c>
      <c r="L39" s="355">
        <v>0.3</v>
      </c>
      <c r="M39" s="355">
        <v>13</v>
      </c>
      <c r="N39" s="355">
        <v>1.2</v>
      </c>
      <c r="O39" s="355">
        <v>1.8</v>
      </c>
      <c r="P39" s="355">
        <v>0.4</v>
      </c>
      <c r="Q39" s="126"/>
      <c r="R39" s="33">
        <v>350</v>
      </c>
      <c r="S39" s="100" t="s">
        <v>334</v>
      </c>
    </row>
    <row r="40" spans="1:19" ht="15" customHeight="1">
      <c r="A40" s="101" t="s">
        <v>335</v>
      </c>
      <c r="B40" s="101" t="s">
        <v>335</v>
      </c>
      <c r="C40" s="101" t="s">
        <v>336</v>
      </c>
      <c r="D40" s="101" t="s">
        <v>337</v>
      </c>
      <c r="E40" s="101" t="s">
        <v>338</v>
      </c>
      <c r="F40" s="101" t="s">
        <v>339</v>
      </c>
      <c r="G40" s="101" t="s">
        <v>340</v>
      </c>
      <c r="H40" s="127"/>
      <c r="I40" s="64" t="s">
        <v>341</v>
      </c>
      <c r="J40" s="127">
        <v>26</v>
      </c>
      <c r="K40" s="356">
        <v>0.4</v>
      </c>
      <c r="L40" s="356">
        <v>0.1</v>
      </c>
      <c r="M40" s="356">
        <v>3.4</v>
      </c>
      <c r="N40" s="356">
        <v>2.9</v>
      </c>
      <c r="O40" s="356">
        <v>1</v>
      </c>
      <c r="P40" s="356">
        <v>0.1</v>
      </c>
      <c r="Q40" s="128">
        <v>2.5</v>
      </c>
      <c r="R40" s="354">
        <v>400</v>
      </c>
      <c r="S40" s="101" t="s">
        <v>342</v>
      </c>
    </row>
    <row r="41" spans="1:19" ht="15" customHeight="1">
      <c r="A41" s="101" t="s">
        <v>343</v>
      </c>
      <c r="B41" s="101" t="s">
        <v>343</v>
      </c>
      <c r="C41" s="101" t="s">
        <v>344</v>
      </c>
      <c r="D41" s="101" t="s">
        <v>345</v>
      </c>
      <c r="E41" s="101" t="s">
        <v>346</v>
      </c>
      <c r="F41" s="101" t="s">
        <v>347</v>
      </c>
      <c r="G41" s="101" t="s">
        <v>228</v>
      </c>
      <c r="H41" s="127"/>
      <c r="I41" s="64" t="s">
        <v>348</v>
      </c>
      <c r="J41" s="127">
        <v>120</v>
      </c>
      <c r="K41" s="356">
        <v>0.8</v>
      </c>
      <c r="L41" s="356">
        <v>0.1</v>
      </c>
      <c r="M41" s="356">
        <v>20</v>
      </c>
      <c r="N41" s="356">
        <v>3.1</v>
      </c>
      <c r="O41" s="356">
        <v>7</v>
      </c>
      <c r="P41" s="356">
        <v>1</v>
      </c>
      <c r="Q41" s="128"/>
      <c r="R41" s="33">
        <v>350</v>
      </c>
      <c r="S41" s="101" t="s">
        <v>349</v>
      </c>
    </row>
    <row r="42" spans="1:19" ht="15" customHeight="1">
      <c r="A42" s="100" t="s">
        <v>350</v>
      </c>
      <c r="B42" s="100" t="s">
        <v>350</v>
      </c>
      <c r="C42" s="100" t="s">
        <v>351</v>
      </c>
      <c r="D42" s="100"/>
      <c r="E42" s="100" t="s">
        <v>338</v>
      </c>
      <c r="F42" s="100" t="s">
        <v>352</v>
      </c>
      <c r="G42" s="100" t="s">
        <v>228</v>
      </c>
      <c r="H42" s="125"/>
      <c r="I42" s="63" t="s">
        <v>353</v>
      </c>
      <c r="J42" s="125">
        <v>120</v>
      </c>
      <c r="K42" s="355">
        <v>2.7</v>
      </c>
      <c r="L42" s="355">
        <v>0.4</v>
      </c>
      <c r="M42" s="355">
        <v>22.9</v>
      </c>
      <c r="N42" s="355"/>
      <c r="O42" s="355">
        <v>2.2000000000000002</v>
      </c>
      <c r="P42" s="355">
        <v>0.1</v>
      </c>
      <c r="Q42" s="126">
        <v>2.6</v>
      </c>
      <c r="R42" s="354">
        <v>400</v>
      </c>
      <c r="S42" s="100" t="s">
        <v>354</v>
      </c>
    </row>
    <row r="43" spans="1:19" ht="15" customHeight="1">
      <c r="A43" s="101" t="s">
        <v>355</v>
      </c>
      <c r="B43" s="101" t="s">
        <v>355</v>
      </c>
      <c r="C43" s="101" t="s">
        <v>356</v>
      </c>
      <c r="D43" s="101"/>
      <c r="E43" s="101" t="s">
        <v>338</v>
      </c>
      <c r="F43" s="101" t="s">
        <v>357</v>
      </c>
      <c r="G43" s="101" t="s">
        <v>228</v>
      </c>
      <c r="H43" s="127"/>
      <c r="I43" s="64" t="s">
        <v>358</v>
      </c>
      <c r="J43" s="127">
        <v>130</v>
      </c>
      <c r="K43" s="356">
        <v>3.8</v>
      </c>
      <c r="L43" s="356">
        <v>2.1</v>
      </c>
      <c r="M43" s="356">
        <v>20</v>
      </c>
      <c r="N43" s="356"/>
      <c r="O43" s="356">
        <v>2.7</v>
      </c>
      <c r="P43" s="356">
        <v>0.1</v>
      </c>
      <c r="Q43" s="128">
        <v>2.7</v>
      </c>
      <c r="R43" s="357">
        <v>830</v>
      </c>
      <c r="S43" s="101" t="s">
        <v>359</v>
      </c>
    </row>
    <row r="44" spans="1:19" ht="15" customHeight="1">
      <c r="A44" s="100" t="s">
        <v>360</v>
      </c>
      <c r="B44" s="100" t="s">
        <v>360</v>
      </c>
      <c r="C44" s="100" t="s">
        <v>361</v>
      </c>
      <c r="D44" s="100">
        <v>12737</v>
      </c>
      <c r="E44" s="100" t="s">
        <v>362</v>
      </c>
      <c r="F44" s="100" t="s">
        <v>363</v>
      </c>
      <c r="G44" s="100" t="s">
        <v>240</v>
      </c>
      <c r="H44" s="125"/>
      <c r="I44" s="63" t="s">
        <v>364</v>
      </c>
      <c r="J44" s="125">
        <v>519</v>
      </c>
      <c r="K44" s="355">
        <v>56</v>
      </c>
      <c r="L44" s="355">
        <v>3.6</v>
      </c>
      <c r="M44" s="355">
        <v>6</v>
      </c>
      <c r="N44" s="355">
        <v>4.0999999999999996</v>
      </c>
      <c r="O44" s="355"/>
      <c r="P44" s="355">
        <v>1.1000000000000001</v>
      </c>
      <c r="Q44" s="126"/>
      <c r="R44" s="33">
        <v>200</v>
      </c>
      <c r="S44" s="100" t="s">
        <v>365</v>
      </c>
    </row>
    <row r="45" spans="1:19" ht="15" customHeight="1">
      <c r="A45" s="101" t="s">
        <v>366</v>
      </c>
      <c r="B45" s="101" t="s">
        <v>366</v>
      </c>
      <c r="C45" s="101" t="s">
        <v>361</v>
      </c>
      <c r="D45" s="101">
        <v>310008</v>
      </c>
      <c r="E45" s="101" t="s">
        <v>362</v>
      </c>
      <c r="F45" s="101" t="s">
        <v>367</v>
      </c>
      <c r="G45" s="101" t="s">
        <v>240</v>
      </c>
      <c r="H45" s="127"/>
      <c r="I45" s="64" t="s">
        <v>368</v>
      </c>
      <c r="J45" s="127">
        <v>532</v>
      </c>
      <c r="K45" s="356">
        <v>57</v>
      </c>
      <c r="L45" s="356">
        <v>3.7</v>
      </c>
      <c r="M45" s="356">
        <v>5.9</v>
      </c>
      <c r="N45" s="356">
        <v>3</v>
      </c>
      <c r="O45" s="356"/>
      <c r="P45" s="356">
        <v>1.2</v>
      </c>
      <c r="Q45" s="128"/>
      <c r="R45" s="33">
        <v>600</v>
      </c>
      <c r="S45" s="101" t="s">
        <v>369</v>
      </c>
    </row>
    <row r="46" spans="1:19" ht="15" customHeight="1">
      <c r="A46" s="100" t="s">
        <v>370</v>
      </c>
      <c r="B46" s="100" t="s">
        <v>370</v>
      </c>
      <c r="C46" s="100" t="s">
        <v>361</v>
      </c>
      <c r="D46" s="100">
        <v>310001</v>
      </c>
      <c r="E46" s="100" t="s">
        <v>362</v>
      </c>
      <c r="F46" s="100" t="s">
        <v>371</v>
      </c>
      <c r="G46" s="100" t="s">
        <v>240</v>
      </c>
      <c r="H46" s="125"/>
      <c r="I46" s="63" t="s">
        <v>372</v>
      </c>
      <c r="J46" s="125">
        <v>448</v>
      </c>
      <c r="K46" s="355">
        <v>45</v>
      </c>
      <c r="L46" s="355">
        <v>2.9</v>
      </c>
      <c r="M46" s="355">
        <v>12</v>
      </c>
      <c r="N46" s="355">
        <v>9.9</v>
      </c>
      <c r="O46" s="355"/>
      <c r="P46" s="355">
        <v>1.4</v>
      </c>
      <c r="Q46" s="126"/>
      <c r="R46" s="33">
        <v>600</v>
      </c>
      <c r="S46" s="100" t="s">
        <v>373</v>
      </c>
    </row>
    <row r="47" spans="1:19" ht="15" customHeight="1">
      <c r="A47" s="101" t="s">
        <v>374</v>
      </c>
      <c r="B47" s="101" t="s">
        <v>374</v>
      </c>
      <c r="C47" s="101" t="s">
        <v>375</v>
      </c>
      <c r="D47" s="101">
        <v>67453014</v>
      </c>
      <c r="E47" s="101" t="s">
        <v>362</v>
      </c>
      <c r="F47" s="101" t="s">
        <v>376</v>
      </c>
      <c r="G47" s="101" t="s">
        <v>228</v>
      </c>
      <c r="H47" s="127"/>
      <c r="I47" s="64" t="s">
        <v>377</v>
      </c>
      <c r="J47" s="127">
        <v>25</v>
      </c>
      <c r="K47" s="356">
        <v>0.3</v>
      </c>
      <c r="L47" s="356">
        <v>0</v>
      </c>
      <c r="M47" s="356">
        <v>5</v>
      </c>
      <c r="N47" s="356">
        <v>0.7</v>
      </c>
      <c r="O47" s="356">
        <v>0.5</v>
      </c>
      <c r="P47" s="356">
        <v>0.5</v>
      </c>
      <c r="Q47" s="128">
        <v>0.1</v>
      </c>
      <c r="R47" s="354">
        <v>600</v>
      </c>
      <c r="S47" s="101" t="s">
        <v>378</v>
      </c>
    </row>
    <row r="48" spans="1:19" ht="15" customHeight="1">
      <c r="A48" s="100" t="s">
        <v>379</v>
      </c>
      <c r="B48" s="100" t="s">
        <v>379</v>
      </c>
      <c r="C48" s="100" t="s">
        <v>380</v>
      </c>
      <c r="D48" s="100">
        <v>10232</v>
      </c>
      <c r="E48" s="100" t="s">
        <v>381</v>
      </c>
      <c r="F48" s="100" t="s">
        <v>382</v>
      </c>
      <c r="G48" s="100" t="s">
        <v>228</v>
      </c>
      <c r="H48" s="125" t="s">
        <v>383</v>
      </c>
      <c r="I48" s="63" t="s">
        <v>384</v>
      </c>
      <c r="J48" s="125">
        <v>0</v>
      </c>
      <c r="K48" s="355">
        <v>0</v>
      </c>
      <c r="L48" s="355">
        <v>0</v>
      </c>
      <c r="M48" s="355">
        <v>0</v>
      </c>
      <c r="N48" s="355">
        <v>0</v>
      </c>
      <c r="O48" s="355">
        <v>0</v>
      </c>
      <c r="P48" s="355">
        <v>100</v>
      </c>
      <c r="Q48" s="126"/>
      <c r="R48" s="33">
        <v>120</v>
      </c>
      <c r="S48" s="100" t="s">
        <v>385</v>
      </c>
    </row>
    <row r="49" spans="1:19" ht="15" customHeight="1">
      <c r="A49" s="101" t="s">
        <v>386</v>
      </c>
      <c r="B49" s="101" t="s">
        <v>386</v>
      </c>
      <c r="C49" s="101" t="s">
        <v>387</v>
      </c>
      <c r="D49" s="101">
        <v>30104</v>
      </c>
      <c r="E49" s="101" t="s">
        <v>388</v>
      </c>
      <c r="F49" s="101" t="s">
        <v>389</v>
      </c>
      <c r="G49" s="101" t="s">
        <v>228</v>
      </c>
      <c r="H49" s="127" t="s">
        <v>390</v>
      </c>
      <c r="I49" s="64" t="s">
        <v>391</v>
      </c>
      <c r="J49" s="127">
        <v>178</v>
      </c>
      <c r="K49" s="356">
        <v>1.1000000000000001</v>
      </c>
      <c r="L49" s="356">
        <v>0.3</v>
      </c>
      <c r="M49" s="356">
        <v>31</v>
      </c>
      <c r="N49" s="356">
        <v>4.7</v>
      </c>
      <c r="O49" s="356">
        <v>6.3</v>
      </c>
      <c r="P49" s="356">
        <v>51</v>
      </c>
      <c r="Q49" s="128"/>
      <c r="R49" s="33">
        <v>4000</v>
      </c>
      <c r="S49" s="101" t="s">
        <v>392</v>
      </c>
    </row>
    <row r="50" spans="1:19" ht="15" customHeight="1">
      <c r="A50" s="100" t="s">
        <v>393</v>
      </c>
      <c r="B50" s="100" t="s">
        <v>393</v>
      </c>
      <c r="C50" s="100" t="s">
        <v>387</v>
      </c>
      <c r="D50" s="100">
        <v>35049</v>
      </c>
      <c r="E50" s="100" t="s">
        <v>388</v>
      </c>
      <c r="F50" s="100" t="s">
        <v>394</v>
      </c>
      <c r="G50" s="100" t="s">
        <v>228</v>
      </c>
      <c r="H50" s="125" t="s">
        <v>390</v>
      </c>
      <c r="I50" s="63" t="s">
        <v>395</v>
      </c>
      <c r="J50" s="125">
        <v>385</v>
      </c>
      <c r="K50" s="355">
        <v>0.8</v>
      </c>
      <c r="L50" s="355">
        <v>0.1</v>
      </c>
      <c r="M50" s="355">
        <v>73</v>
      </c>
      <c r="N50" s="355">
        <v>24</v>
      </c>
      <c r="O50" s="355">
        <v>17</v>
      </c>
      <c r="P50" s="355">
        <v>0.1</v>
      </c>
      <c r="Q50" s="126"/>
      <c r="R50" s="33">
        <v>4313</v>
      </c>
      <c r="S50" s="100" t="s">
        <v>396</v>
      </c>
    </row>
    <row r="51" spans="1:19" ht="15" customHeight="1">
      <c r="A51" s="101" t="s">
        <v>397</v>
      </c>
      <c r="B51" s="101" t="s">
        <v>397</v>
      </c>
      <c r="C51" s="101" t="s">
        <v>398</v>
      </c>
      <c r="D51" s="101">
        <v>465301</v>
      </c>
      <c r="E51" s="101" t="s">
        <v>388</v>
      </c>
      <c r="F51" s="101" t="s">
        <v>399</v>
      </c>
      <c r="G51" s="101" t="s">
        <v>228</v>
      </c>
      <c r="H51" s="127"/>
      <c r="I51" s="64" t="s">
        <v>400</v>
      </c>
      <c r="J51" s="127">
        <v>288</v>
      </c>
      <c r="K51" s="356">
        <v>2.8</v>
      </c>
      <c r="L51" s="356">
        <v>0.4</v>
      </c>
      <c r="M51" s="356">
        <v>46.7</v>
      </c>
      <c r="N51" s="356">
        <v>0.9</v>
      </c>
      <c r="O51" s="356">
        <v>11.9</v>
      </c>
      <c r="P51" s="356">
        <v>16.399999999999999</v>
      </c>
      <c r="Q51" s="128">
        <v>14.3</v>
      </c>
      <c r="R51" s="354">
        <v>3000</v>
      </c>
      <c r="S51" s="101" t="s">
        <v>401</v>
      </c>
    </row>
    <row r="52" spans="1:19" ht="15" customHeight="1">
      <c r="A52" s="100" t="s">
        <v>402</v>
      </c>
      <c r="B52" s="100" t="s">
        <v>402</v>
      </c>
      <c r="C52" s="100" t="s">
        <v>387</v>
      </c>
      <c r="D52" s="100">
        <v>35050</v>
      </c>
      <c r="E52" s="100" t="s">
        <v>388</v>
      </c>
      <c r="F52" s="100" t="s">
        <v>403</v>
      </c>
      <c r="G52" s="100" t="s">
        <v>228</v>
      </c>
      <c r="H52" s="125" t="s">
        <v>390</v>
      </c>
      <c r="I52" s="63" t="s">
        <v>404</v>
      </c>
      <c r="J52" s="125">
        <v>385</v>
      </c>
      <c r="K52" s="355">
        <v>1.1000000000000001</v>
      </c>
      <c r="L52" s="355">
        <v>0.2</v>
      </c>
      <c r="M52" s="355">
        <v>81</v>
      </c>
      <c r="N52" s="355">
        <v>36</v>
      </c>
      <c r="O52" s="355">
        <v>11</v>
      </c>
      <c r="P52" s="355">
        <v>0.1</v>
      </c>
      <c r="Q52" s="126"/>
      <c r="R52" s="33">
        <v>3365</v>
      </c>
      <c r="S52" s="100" t="s">
        <v>396</v>
      </c>
    </row>
    <row r="53" spans="1:19" ht="15" customHeight="1">
      <c r="A53" s="101" t="s">
        <v>405</v>
      </c>
      <c r="B53" s="101" t="s">
        <v>405</v>
      </c>
      <c r="C53" s="101" t="s">
        <v>375</v>
      </c>
      <c r="D53" s="101">
        <v>29039101</v>
      </c>
      <c r="E53" s="101" t="s">
        <v>362</v>
      </c>
      <c r="F53" s="101" t="s">
        <v>406</v>
      </c>
      <c r="G53" s="101" t="s">
        <v>228</v>
      </c>
      <c r="H53" s="227" t="s">
        <v>407</v>
      </c>
      <c r="I53" s="64" t="s">
        <v>408</v>
      </c>
      <c r="J53" s="127">
        <v>200</v>
      </c>
      <c r="K53" s="356">
        <v>2</v>
      </c>
      <c r="L53" s="356">
        <v>1</v>
      </c>
      <c r="M53" s="356">
        <v>40</v>
      </c>
      <c r="N53" s="356">
        <v>12</v>
      </c>
      <c r="O53" s="356">
        <v>6</v>
      </c>
      <c r="P53" s="356">
        <v>45</v>
      </c>
      <c r="Q53" s="128"/>
      <c r="R53" s="33">
        <v>350</v>
      </c>
      <c r="S53" s="101" t="s">
        <v>409</v>
      </c>
    </row>
    <row r="54" spans="1:19" ht="15" customHeight="1">
      <c r="A54" s="100" t="s">
        <v>410</v>
      </c>
      <c r="B54" s="100" t="s">
        <v>410</v>
      </c>
      <c r="C54" s="100" t="s">
        <v>411</v>
      </c>
      <c r="D54" s="100">
        <v>86026</v>
      </c>
      <c r="E54" s="100" t="s">
        <v>346</v>
      </c>
      <c r="F54" s="100" t="s">
        <v>412</v>
      </c>
      <c r="G54" s="100" t="s">
        <v>228</v>
      </c>
      <c r="H54" s="125"/>
      <c r="I54" s="63" t="s">
        <v>413</v>
      </c>
      <c r="J54" s="125">
        <v>181</v>
      </c>
      <c r="K54" s="355">
        <v>18</v>
      </c>
      <c r="L54" s="355">
        <v>15.3</v>
      </c>
      <c r="M54" s="355">
        <v>2.8</v>
      </c>
      <c r="N54" s="355">
        <v>1</v>
      </c>
      <c r="O54" s="355">
        <v>2</v>
      </c>
      <c r="P54" s="355">
        <v>0</v>
      </c>
      <c r="Q54" s="126">
        <v>0</v>
      </c>
      <c r="R54" s="354">
        <v>450</v>
      </c>
      <c r="S54" s="100" t="s">
        <v>414</v>
      </c>
    </row>
    <row r="55" spans="1:19" ht="15" customHeight="1">
      <c r="A55" s="101" t="s">
        <v>415</v>
      </c>
      <c r="B55" s="101" t="s">
        <v>415</v>
      </c>
      <c r="C55" s="101" t="s">
        <v>416</v>
      </c>
      <c r="D55" s="101"/>
      <c r="E55" s="101" t="s">
        <v>417</v>
      </c>
      <c r="F55" s="101" t="s">
        <v>418</v>
      </c>
      <c r="G55" s="101" t="s">
        <v>228</v>
      </c>
      <c r="H55" s="127"/>
      <c r="I55" s="64" t="s">
        <v>419</v>
      </c>
      <c r="J55" s="127">
        <v>365</v>
      </c>
      <c r="K55" s="356">
        <v>0.7</v>
      </c>
      <c r="L55" s="356">
        <v>0.2</v>
      </c>
      <c r="M55" s="356">
        <v>80</v>
      </c>
      <c r="N55" s="356">
        <v>0.1</v>
      </c>
      <c r="O55" s="356">
        <v>7.1</v>
      </c>
      <c r="P55" s="356">
        <v>0</v>
      </c>
      <c r="Q55" s="128">
        <v>1.3</v>
      </c>
      <c r="R55" s="33">
        <v>350</v>
      </c>
      <c r="S55" s="101"/>
    </row>
    <row r="56" spans="1:19" ht="15" customHeight="1">
      <c r="A56" s="101" t="s">
        <v>420</v>
      </c>
      <c r="B56" s="101" t="s">
        <v>420</v>
      </c>
      <c r="C56" s="101" t="s">
        <v>416</v>
      </c>
      <c r="D56" s="101"/>
      <c r="E56" s="101" t="s">
        <v>417</v>
      </c>
      <c r="F56" s="101" t="s">
        <v>418</v>
      </c>
      <c r="G56" s="100" t="s">
        <v>228</v>
      </c>
      <c r="H56" s="125"/>
      <c r="I56" s="126"/>
      <c r="J56" s="125">
        <v>130</v>
      </c>
      <c r="K56" s="355">
        <v>0.3</v>
      </c>
      <c r="L56" s="355">
        <v>0.1</v>
      </c>
      <c r="M56" s="355">
        <v>28.6</v>
      </c>
      <c r="N56" s="355">
        <v>0</v>
      </c>
      <c r="O56" s="355">
        <v>2.7</v>
      </c>
      <c r="P56" s="355">
        <v>0</v>
      </c>
      <c r="Q56" s="126">
        <v>0.4</v>
      </c>
      <c r="R56" s="33">
        <v>350</v>
      </c>
      <c r="S56" s="100"/>
    </row>
    <row r="57" spans="1:19" ht="15" customHeight="1">
      <c r="A57" s="100" t="s">
        <v>421</v>
      </c>
      <c r="B57" s="100" t="s">
        <v>421</v>
      </c>
      <c r="C57" s="100" t="s">
        <v>422</v>
      </c>
      <c r="D57" s="100">
        <v>237528</v>
      </c>
      <c r="E57" s="100" t="s">
        <v>417</v>
      </c>
      <c r="F57" s="100" t="s">
        <v>423</v>
      </c>
      <c r="G57" s="100" t="s">
        <v>228</v>
      </c>
      <c r="H57" s="125"/>
      <c r="I57" s="63" t="s">
        <v>424</v>
      </c>
      <c r="J57" s="125">
        <v>355</v>
      </c>
      <c r="K57" s="355">
        <v>0.5</v>
      </c>
      <c r="L57" s="355">
        <v>0</v>
      </c>
      <c r="M57" s="355">
        <v>86</v>
      </c>
      <c r="N57" s="355">
        <v>0</v>
      </c>
      <c r="O57" s="355">
        <v>0.5</v>
      </c>
      <c r="P57" s="355">
        <v>0</v>
      </c>
      <c r="Q57" s="126">
        <v>1</v>
      </c>
      <c r="R57" s="354">
        <v>400</v>
      </c>
      <c r="S57" s="100" t="s">
        <v>425</v>
      </c>
    </row>
    <row r="58" spans="1:19" ht="15" customHeight="1">
      <c r="A58" s="100" t="s">
        <v>426</v>
      </c>
      <c r="B58" s="100" t="s">
        <v>426</v>
      </c>
      <c r="C58" s="100" t="s">
        <v>427</v>
      </c>
      <c r="D58" s="100">
        <v>78121144</v>
      </c>
      <c r="E58" s="100"/>
      <c r="F58" s="100"/>
      <c r="G58" s="100"/>
      <c r="H58" s="125"/>
      <c r="I58" s="63"/>
      <c r="J58" s="125"/>
      <c r="K58" s="355"/>
      <c r="L58" s="355"/>
      <c r="M58" s="355"/>
      <c r="N58" s="355"/>
      <c r="O58" s="355"/>
      <c r="P58" s="355"/>
      <c r="Q58" s="126"/>
      <c r="R58" s="357">
        <v>883</v>
      </c>
      <c r="S58" s="100"/>
    </row>
    <row r="59" spans="1:19" ht="15" customHeight="1">
      <c r="A59" s="101" t="s">
        <v>428</v>
      </c>
      <c r="B59" s="101" t="s">
        <v>428</v>
      </c>
      <c r="C59" s="101" t="s">
        <v>429</v>
      </c>
      <c r="D59" s="101">
        <v>21144</v>
      </c>
      <c r="E59" s="101" t="s">
        <v>212</v>
      </c>
      <c r="F59" s="101" t="s">
        <v>430</v>
      </c>
      <c r="G59" s="101" t="s">
        <v>431</v>
      </c>
      <c r="H59" s="127" t="s">
        <v>432</v>
      </c>
      <c r="I59" s="64" t="s">
        <v>433</v>
      </c>
      <c r="J59" s="127">
        <v>430</v>
      </c>
      <c r="K59" s="356">
        <v>13</v>
      </c>
      <c r="L59" s="356">
        <v>1.4</v>
      </c>
      <c r="M59" s="356">
        <v>66</v>
      </c>
      <c r="N59" s="356">
        <v>17</v>
      </c>
      <c r="O59" s="356">
        <v>9.3000000000000007</v>
      </c>
      <c r="P59" s="356">
        <v>0.2</v>
      </c>
      <c r="Q59" s="128">
        <v>6</v>
      </c>
      <c r="R59" s="354">
        <v>600</v>
      </c>
      <c r="S59" s="101" t="s">
        <v>434</v>
      </c>
    </row>
    <row r="60" spans="1:19" ht="15" customHeight="1">
      <c r="A60" s="100" t="s">
        <v>435</v>
      </c>
      <c r="B60" s="100" t="s">
        <v>435</v>
      </c>
      <c r="C60" s="100" t="s">
        <v>436</v>
      </c>
      <c r="D60" s="100">
        <v>200815</v>
      </c>
      <c r="E60" s="100" t="s">
        <v>417</v>
      </c>
      <c r="F60" s="100" t="s">
        <v>437</v>
      </c>
      <c r="G60" s="100" t="s">
        <v>228</v>
      </c>
      <c r="H60" s="125" t="s">
        <v>296</v>
      </c>
      <c r="I60" s="63" t="s">
        <v>438</v>
      </c>
      <c r="J60" s="125">
        <v>472</v>
      </c>
      <c r="K60" s="355">
        <v>20</v>
      </c>
      <c r="L60" s="355">
        <v>2</v>
      </c>
      <c r="M60" s="355">
        <v>64</v>
      </c>
      <c r="N60" s="355">
        <v>0.8</v>
      </c>
      <c r="O60" s="355">
        <v>6.6</v>
      </c>
      <c r="P60" s="355">
        <v>1.2</v>
      </c>
      <c r="Q60" s="126">
        <v>4</v>
      </c>
      <c r="R60" s="354">
        <v>400</v>
      </c>
      <c r="S60" s="100" t="s">
        <v>439</v>
      </c>
    </row>
    <row r="61" spans="1:19" ht="15" customHeight="1">
      <c r="A61" s="101" t="s">
        <v>440</v>
      </c>
      <c r="B61" s="101" t="s">
        <v>440</v>
      </c>
      <c r="C61" s="101" t="s">
        <v>126</v>
      </c>
      <c r="D61" s="101">
        <v>609</v>
      </c>
      <c r="E61" s="101" t="s">
        <v>127</v>
      </c>
      <c r="F61" s="101" t="s">
        <v>441</v>
      </c>
      <c r="G61" s="101" t="s">
        <v>442</v>
      </c>
      <c r="H61" s="129" t="s">
        <v>443</v>
      </c>
      <c r="I61" s="62" t="s">
        <v>444</v>
      </c>
      <c r="J61" s="127">
        <v>252</v>
      </c>
      <c r="K61" s="356">
        <v>1.1000000000000001</v>
      </c>
      <c r="L61" s="356">
        <v>0.2</v>
      </c>
      <c r="M61" s="356">
        <v>50</v>
      </c>
      <c r="N61" s="356">
        <v>20</v>
      </c>
      <c r="O61" s="356">
        <v>4.8</v>
      </c>
      <c r="P61" s="356">
        <v>0.6</v>
      </c>
      <c r="Q61" s="128">
        <v>8.1999999999999993</v>
      </c>
      <c r="R61" s="357">
        <v>1018</v>
      </c>
      <c r="S61" s="101" t="s">
        <v>445</v>
      </c>
    </row>
    <row r="62" spans="1:19" ht="15" customHeight="1">
      <c r="A62" s="100" t="s">
        <v>446</v>
      </c>
      <c r="B62" s="100" t="s">
        <v>446</v>
      </c>
      <c r="C62" s="100" t="s">
        <v>300</v>
      </c>
      <c r="D62" s="100">
        <v>600234</v>
      </c>
      <c r="E62" s="100" t="s">
        <v>220</v>
      </c>
      <c r="F62" s="100" t="s">
        <v>447</v>
      </c>
      <c r="G62" s="100" t="s">
        <v>302</v>
      </c>
      <c r="H62" s="125"/>
      <c r="I62" s="63" t="s">
        <v>448</v>
      </c>
      <c r="J62" s="125">
        <v>131</v>
      </c>
      <c r="K62" s="355">
        <v>7.2</v>
      </c>
      <c r="L62" s="355">
        <v>0.5</v>
      </c>
      <c r="M62" s="355">
        <v>1.4</v>
      </c>
      <c r="N62" s="355">
        <v>0.6</v>
      </c>
      <c r="O62" s="355">
        <v>13</v>
      </c>
      <c r="P62" s="355">
        <v>0.9</v>
      </c>
      <c r="Q62" s="126">
        <v>4.2</v>
      </c>
      <c r="R62" s="354">
        <v>1800</v>
      </c>
      <c r="S62" s="100" t="s">
        <v>449</v>
      </c>
    </row>
    <row r="63" spans="1:19" ht="15" customHeight="1">
      <c r="A63" s="101" t="s">
        <v>450</v>
      </c>
      <c r="B63" s="101" t="s">
        <v>450</v>
      </c>
      <c r="C63" s="101" t="s">
        <v>451</v>
      </c>
      <c r="D63" s="101" t="s">
        <v>452</v>
      </c>
      <c r="E63" s="101" t="s">
        <v>127</v>
      </c>
      <c r="F63" s="101" t="s">
        <v>453</v>
      </c>
      <c r="G63" s="101" t="s">
        <v>170</v>
      </c>
      <c r="H63" s="127" t="s">
        <v>296</v>
      </c>
      <c r="I63" s="64" t="s">
        <v>454</v>
      </c>
      <c r="J63" s="127">
        <v>227</v>
      </c>
      <c r="K63" s="356">
        <v>7.5</v>
      </c>
      <c r="L63" s="356">
        <v>3.6</v>
      </c>
      <c r="M63" s="356">
        <v>29</v>
      </c>
      <c r="N63" s="356">
        <v>3.8</v>
      </c>
      <c r="O63" s="356">
        <v>10</v>
      </c>
      <c r="P63" s="356">
        <v>1</v>
      </c>
      <c r="Q63" s="128"/>
      <c r="R63" s="33">
        <v>600</v>
      </c>
      <c r="S63" s="101" t="s">
        <v>455</v>
      </c>
    </row>
    <row r="64" spans="1:19" ht="15" customHeight="1">
      <c r="A64" s="101" t="s">
        <v>456</v>
      </c>
      <c r="B64" s="101" t="s">
        <v>456</v>
      </c>
      <c r="C64" s="101" t="s">
        <v>175</v>
      </c>
      <c r="D64" s="101">
        <v>1186</v>
      </c>
      <c r="E64" s="101" t="s">
        <v>127</v>
      </c>
      <c r="F64" s="101" t="s">
        <v>457</v>
      </c>
      <c r="G64" s="101" t="s">
        <v>458</v>
      </c>
      <c r="H64" s="127"/>
      <c r="I64" s="64" t="s">
        <v>459</v>
      </c>
      <c r="J64" s="127">
        <v>296</v>
      </c>
      <c r="K64" s="356">
        <v>4.5</v>
      </c>
      <c r="L64" s="356">
        <v>0.5</v>
      </c>
      <c r="M64" s="356">
        <v>52</v>
      </c>
      <c r="N64" s="356">
        <v>9.6999999999999993</v>
      </c>
      <c r="O64" s="356">
        <v>9.1</v>
      </c>
      <c r="P64" s="356">
        <v>0.8</v>
      </c>
      <c r="Q64" s="128">
        <v>3.3</v>
      </c>
      <c r="R64" s="354">
        <v>600</v>
      </c>
      <c r="S64" s="101" t="s">
        <v>460</v>
      </c>
    </row>
    <row r="65" spans="1:19" ht="15" customHeight="1">
      <c r="A65" s="100" t="s">
        <v>461</v>
      </c>
      <c r="B65" s="100" t="s">
        <v>461</v>
      </c>
      <c r="C65" s="100" t="s">
        <v>462</v>
      </c>
      <c r="D65" s="100">
        <v>304384</v>
      </c>
      <c r="E65" s="100" t="s">
        <v>338</v>
      </c>
      <c r="F65" s="100" t="s">
        <v>463</v>
      </c>
      <c r="G65" s="100" t="s">
        <v>214</v>
      </c>
      <c r="H65" s="125"/>
      <c r="I65" s="63" t="s">
        <v>464</v>
      </c>
      <c r="J65" s="125">
        <v>104</v>
      </c>
      <c r="K65" s="355">
        <v>3.1</v>
      </c>
      <c r="L65" s="355">
        <v>1.9</v>
      </c>
      <c r="M65" s="355">
        <v>16</v>
      </c>
      <c r="N65" s="355"/>
      <c r="O65" s="355">
        <v>2</v>
      </c>
      <c r="P65" s="355">
        <v>0.5</v>
      </c>
      <c r="Q65" s="126">
        <v>1.9</v>
      </c>
      <c r="R65" s="354">
        <v>400</v>
      </c>
      <c r="S65" s="100" t="s">
        <v>465</v>
      </c>
    </row>
    <row r="66" spans="1:19" ht="15" customHeight="1">
      <c r="A66" s="101" t="s">
        <v>466</v>
      </c>
      <c r="B66" s="101" t="s">
        <v>466</v>
      </c>
      <c r="C66" s="101" t="s">
        <v>467</v>
      </c>
      <c r="D66" s="101" t="s">
        <v>468</v>
      </c>
      <c r="E66" s="101" t="s">
        <v>220</v>
      </c>
      <c r="F66" s="101" t="s">
        <v>469</v>
      </c>
      <c r="G66" s="101" t="s">
        <v>470</v>
      </c>
      <c r="H66" s="127"/>
      <c r="I66" s="64" t="s">
        <v>471</v>
      </c>
      <c r="J66" s="127">
        <v>212</v>
      </c>
      <c r="K66" s="356">
        <v>11.4</v>
      </c>
      <c r="L66" s="356">
        <v>1.3</v>
      </c>
      <c r="M66" s="356">
        <v>21.7</v>
      </c>
      <c r="N66" s="356">
        <v>1.9</v>
      </c>
      <c r="O66" s="356">
        <v>4.5</v>
      </c>
      <c r="P66" s="356">
        <v>1</v>
      </c>
      <c r="Q66" s="128">
        <v>2.5</v>
      </c>
      <c r="R66" s="354">
        <v>1800</v>
      </c>
      <c r="S66" s="101" t="s">
        <v>472</v>
      </c>
    </row>
    <row r="67" spans="1:19" ht="15" customHeight="1">
      <c r="A67" s="100" t="s">
        <v>473</v>
      </c>
      <c r="B67" s="100" t="s">
        <v>473</v>
      </c>
      <c r="C67" s="100" t="s">
        <v>474</v>
      </c>
      <c r="D67" s="100">
        <v>63771</v>
      </c>
      <c r="E67" s="100" t="s">
        <v>346</v>
      </c>
      <c r="F67" s="100" t="s">
        <v>475</v>
      </c>
      <c r="G67" s="100" t="s">
        <v>228</v>
      </c>
      <c r="H67" s="125"/>
      <c r="I67" s="63" t="s">
        <v>476</v>
      </c>
      <c r="J67" s="125">
        <v>74</v>
      </c>
      <c r="K67" s="355">
        <v>0.5</v>
      </c>
      <c r="L67" s="355">
        <v>0.1</v>
      </c>
      <c r="M67" s="355">
        <v>17</v>
      </c>
      <c r="N67" s="355">
        <v>15</v>
      </c>
      <c r="O67" s="355">
        <v>1.3</v>
      </c>
      <c r="P67" s="355">
        <v>0.4</v>
      </c>
      <c r="Q67" s="126">
        <v>1.7</v>
      </c>
      <c r="R67" s="354">
        <v>450</v>
      </c>
      <c r="S67" s="100" t="s">
        <v>477</v>
      </c>
    </row>
    <row r="68" spans="1:19" ht="15" customHeight="1">
      <c r="A68" s="101" t="s">
        <v>478</v>
      </c>
      <c r="B68" s="101" t="s">
        <v>478</v>
      </c>
      <c r="C68" s="101" t="s">
        <v>479</v>
      </c>
      <c r="D68" s="101" t="s">
        <v>480</v>
      </c>
      <c r="E68" s="101" t="s">
        <v>338</v>
      </c>
      <c r="F68" s="101" t="s">
        <v>481</v>
      </c>
      <c r="G68" s="101" t="s">
        <v>228</v>
      </c>
      <c r="H68" s="127"/>
      <c r="I68" s="64" t="s">
        <v>482</v>
      </c>
      <c r="J68" s="127">
        <v>72</v>
      </c>
      <c r="K68" s="356">
        <v>0.1</v>
      </c>
      <c r="L68" s="356">
        <v>0</v>
      </c>
      <c r="M68" s="356">
        <v>15.2</v>
      </c>
      <c r="N68" s="356">
        <v>5.7</v>
      </c>
      <c r="O68" s="356">
        <v>1.4</v>
      </c>
      <c r="P68" s="356">
        <v>0.1</v>
      </c>
      <c r="Q68" s="128">
        <v>2.5</v>
      </c>
      <c r="R68" s="354">
        <v>400</v>
      </c>
      <c r="S68" s="101" t="s">
        <v>483</v>
      </c>
    </row>
    <row r="69" spans="1:19" ht="15" customHeight="1">
      <c r="A69" s="100" t="s">
        <v>484</v>
      </c>
      <c r="B69" s="100" t="s">
        <v>484</v>
      </c>
      <c r="C69" s="100" t="s">
        <v>436</v>
      </c>
      <c r="D69" s="100">
        <v>4551</v>
      </c>
      <c r="E69" s="100" t="s">
        <v>362</v>
      </c>
      <c r="F69" s="100" t="s">
        <v>485</v>
      </c>
      <c r="G69" s="100" t="s">
        <v>228</v>
      </c>
      <c r="H69" s="125"/>
      <c r="I69" s="63" t="s">
        <v>486</v>
      </c>
      <c r="J69" s="125">
        <v>33</v>
      </c>
      <c r="K69" s="355">
        <v>0</v>
      </c>
      <c r="L69" s="355">
        <v>0</v>
      </c>
      <c r="M69" s="355">
        <v>5.5</v>
      </c>
      <c r="N69" s="355">
        <v>4.8</v>
      </c>
      <c r="O69" s="355">
        <v>1.6</v>
      </c>
      <c r="P69" s="355">
        <v>1</v>
      </c>
      <c r="Q69" s="126">
        <v>1.9</v>
      </c>
      <c r="R69" s="354">
        <v>600</v>
      </c>
      <c r="S69" s="100" t="s">
        <v>487</v>
      </c>
    </row>
    <row r="70" spans="1:19" ht="15" customHeight="1">
      <c r="A70" s="101" t="s">
        <v>488</v>
      </c>
      <c r="B70" s="101" t="s">
        <v>488</v>
      </c>
      <c r="C70" s="101" t="s">
        <v>387</v>
      </c>
      <c r="D70" s="101">
        <v>35039</v>
      </c>
      <c r="E70" s="101" t="s">
        <v>388</v>
      </c>
      <c r="F70" s="101" t="s">
        <v>489</v>
      </c>
      <c r="G70" s="101" t="s">
        <v>228</v>
      </c>
      <c r="H70" s="127" t="s">
        <v>390</v>
      </c>
      <c r="I70" s="64" t="s">
        <v>384</v>
      </c>
      <c r="J70" s="127">
        <v>0</v>
      </c>
      <c r="K70" s="356">
        <v>0</v>
      </c>
      <c r="L70" s="356">
        <v>0</v>
      </c>
      <c r="M70" s="356">
        <v>0</v>
      </c>
      <c r="N70" s="356">
        <v>0</v>
      </c>
      <c r="O70" s="356">
        <v>0</v>
      </c>
      <c r="P70" s="356">
        <v>99</v>
      </c>
      <c r="Q70" s="128"/>
      <c r="R70" s="33">
        <v>120</v>
      </c>
      <c r="S70" s="101" t="s">
        <v>490</v>
      </c>
    </row>
    <row r="71" spans="1:19" ht="15" customHeight="1">
      <c r="A71" s="100" t="s">
        <v>491</v>
      </c>
      <c r="B71" s="100" t="s">
        <v>491</v>
      </c>
      <c r="C71" s="100" t="s">
        <v>244</v>
      </c>
      <c r="D71" s="100" t="s">
        <v>492</v>
      </c>
      <c r="E71" s="100" t="s">
        <v>233</v>
      </c>
      <c r="F71" s="100" t="s">
        <v>493</v>
      </c>
      <c r="G71" s="100" t="s">
        <v>228</v>
      </c>
      <c r="H71" s="125"/>
      <c r="I71" s="63" t="s">
        <v>494</v>
      </c>
      <c r="J71" s="125">
        <v>85</v>
      </c>
      <c r="K71" s="355">
        <v>0.8</v>
      </c>
      <c r="L71" s="355">
        <v>0.3</v>
      </c>
      <c r="M71" s="355">
        <v>1.8</v>
      </c>
      <c r="N71" s="355">
        <v>1.7</v>
      </c>
      <c r="O71" s="355">
        <v>16</v>
      </c>
      <c r="P71" s="355">
        <v>2.6</v>
      </c>
      <c r="Q71" s="126"/>
      <c r="R71" s="33">
        <v>1900</v>
      </c>
      <c r="S71" s="100" t="s">
        <v>495</v>
      </c>
    </row>
    <row r="72" spans="1:19" ht="15" customHeight="1">
      <c r="A72" s="101" t="s">
        <v>496</v>
      </c>
      <c r="B72" s="101" t="s">
        <v>496</v>
      </c>
      <c r="C72" s="101" t="s">
        <v>497</v>
      </c>
      <c r="D72" s="101">
        <v>60486</v>
      </c>
      <c r="E72" s="101" t="s">
        <v>362</v>
      </c>
      <c r="F72" s="101" t="s">
        <v>498</v>
      </c>
      <c r="G72" s="101" t="s">
        <v>240</v>
      </c>
      <c r="H72" s="127"/>
      <c r="I72" s="64" t="s">
        <v>499</v>
      </c>
      <c r="J72" s="127">
        <v>150</v>
      </c>
      <c r="K72" s="356">
        <v>5.9</v>
      </c>
      <c r="L72" s="356">
        <v>0.6</v>
      </c>
      <c r="M72" s="356">
        <v>22</v>
      </c>
      <c r="N72" s="356">
        <v>18</v>
      </c>
      <c r="O72" s="356">
        <v>1.4</v>
      </c>
      <c r="P72" s="356">
        <v>4.4000000000000004</v>
      </c>
      <c r="Q72" s="128">
        <v>1.6</v>
      </c>
      <c r="R72" s="354">
        <v>600</v>
      </c>
      <c r="S72" s="101" t="s">
        <v>500</v>
      </c>
    </row>
    <row r="73" spans="1:19" ht="15" customHeight="1">
      <c r="A73" s="100" t="s">
        <v>501</v>
      </c>
      <c r="B73" s="100" t="s">
        <v>501</v>
      </c>
      <c r="C73" s="100" t="s">
        <v>147</v>
      </c>
      <c r="D73" s="100">
        <v>3651</v>
      </c>
      <c r="E73" s="100" t="s">
        <v>127</v>
      </c>
      <c r="F73" s="100" t="s">
        <v>502</v>
      </c>
      <c r="G73" s="100" t="s">
        <v>442</v>
      </c>
      <c r="H73" s="125" t="s">
        <v>155</v>
      </c>
      <c r="I73" s="63" t="s">
        <v>503</v>
      </c>
      <c r="J73" s="125">
        <v>221</v>
      </c>
      <c r="K73" s="355">
        <v>2.8</v>
      </c>
      <c r="L73" s="355">
        <v>0.5</v>
      </c>
      <c r="M73" s="355">
        <v>34</v>
      </c>
      <c r="N73" s="355">
        <v>1.4</v>
      </c>
      <c r="O73" s="355">
        <v>11</v>
      </c>
      <c r="P73" s="355">
        <v>1.1000000000000001</v>
      </c>
      <c r="Q73" s="126">
        <v>6.4</v>
      </c>
      <c r="R73" s="354">
        <v>600</v>
      </c>
      <c r="S73" s="100" t="s">
        <v>504</v>
      </c>
    </row>
    <row r="74" spans="1:19" ht="15" customHeight="1">
      <c r="A74" s="101" t="s">
        <v>505</v>
      </c>
      <c r="B74" s="101" t="s">
        <v>505</v>
      </c>
      <c r="C74" s="101" t="s">
        <v>506</v>
      </c>
      <c r="D74" s="101">
        <v>1005</v>
      </c>
      <c r="E74" s="101" t="s">
        <v>205</v>
      </c>
      <c r="F74" s="101" t="s">
        <v>507</v>
      </c>
      <c r="G74" s="101" t="s">
        <v>214</v>
      </c>
      <c r="H74" s="127"/>
      <c r="I74" s="64" t="s">
        <v>508</v>
      </c>
      <c r="J74" s="127">
        <v>738</v>
      </c>
      <c r="K74" s="356">
        <v>82</v>
      </c>
      <c r="L74" s="356">
        <v>49</v>
      </c>
      <c r="M74" s="356">
        <v>0.4</v>
      </c>
      <c r="N74" s="356">
        <v>0.4</v>
      </c>
      <c r="O74" s="356">
        <v>0.6</v>
      </c>
      <c r="P74" s="356">
        <v>1.2</v>
      </c>
      <c r="Q74" s="128"/>
      <c r="R74" s="33">
        <v>2300</v>
      </c>
      <c r="S74" s="101" t="s">
        <v>509</v>
      </c>
    </row>
    <row r="75" spans="1:19" ht="15" customHeight="1">
      <c r="A75" s="100" t="s">
        <v>510</v>
      </c>
      <c r="B75" s="100" t="s">
        <v>510</v>
      </c>
      <c r="C75" s="100" t="s">
        <v>506</v>
      </c>
      <c r="D75" s="100">
        <v>2500</v>
      </c>
      <c r="E75" s="100" t="s">
        <v>205</v>
      </c>
      <c r="F75" s="100" t="s">
        <v>511</v>
      </c>
      <c r="G75" s="100" t="s">
        <v>214</v>
      </c>
      <c r="H75" s="125"/>
      <c r="I75" s="63" t="s">
        <v>512</v>
      </c>
      <c r="J75" s="125">
        <v>702</v>
      </c>
      <c r="K75" s="355">
        <v>78</v>
      </c>
      <c r="L75" s="355">
        <v>37</v>
      </c>
      <c r="M75" s="355">
        <v>0.4</v>
      </c>
      <c r="N75" s="355">
        <v>0.4</v>
      </c>
      <c r="O75" s="355">
        <v>0.6</v>
      </c>
      <c r="P75" s="355">
        <v>1.2</v>
      </c>
      <c r="Q75" s="126"/>
      <c r="R75" s="33">
        <v>1200</v>
      </c>
      <c r="S75" s="100" t="s">
        <v>513</v>
      </c>
    </row>
    <row r="76" spans="1:19" ht="15" customHeight="1">
      <c r="A76" s="101" t="s">
        <v>514</v>
      </c>
      <c r="B76" s="101" t="s">
        <v>514</v>
      </c>
      <c r="C76" s="101" t="s">
        <v>515</v>
      </c>
      <c r="D76" s="101">
        <v>312</v>
      </c>
      <c r="E76" s="101" t="s">
        <v>220</v>
      </c>
      <c r="F76" s="101" t="s">
        <v>516</v>
      </c>
      <c r="G76" s="101" t="s">
        <v>228</v>
      </c>
      <c r="H76" s="127"/>
      <c r="I76" s="64" t="s">
        <v>517</v>
      </c>
      <c r="J76" s="127">
        <v>305</v>
      </c>
      <c r="K76" s="356">
        <v>24</v>
      </c>
      <c r="L76" s="356">
        <v>21</v>
      </c>
      <c r="M76" s="356">
        <v>22</v>
      </c>
      <c r="N76" s="356">
        <v>0</v>
      </c>
      <c r="O76" s="356">
        <v>0.1</v>
      </c>
      <c r="P76" s="356">
        <v>1.7</v>
      </c>
      <c r="Q76" s="128"/>
      <c r="R76" s="33">
        <v>600</v>
      </c>
      <c r="S76" s="101" t="s">
        <v>518</v>
      </c>
    </row>
    <row r="77" spans="1:19" ht="15" customHeight="1">
      <c r="A77" s="100" t="s">
        <v>519</v>
      </c>
      <c r="B77" s="100" t="s">
        <v>519</v>
      </c>
      <c r="C77" s="100" t="s">
        <v>520</v>
      </c>
      <c r="D77" s="100">
        <v>69393</v>
      </c>
      <c r="E77" s="100" t="s">
        <v>127</v>
      </c>
      <c r="F77" s="100" t="s">
        <v>521</v>
      </c>
      <c r="G77" s="100" t="s">
        <v>522</v>
      </c>
      <c r="H77" s="125" t="s">
        <v>523</v>
      </c>
      <c r="I77" s="63" t="s">
        <v>524</v>
      </c>
      <c r="J77" s="125">
        <v>242</v>
      </c>
      <c r="K77" s="355">
        <v>2.5</v>
      </c>
      <c r="L77" s="355">
        <v>0.4</v>
      </c>
      <c r="M77" s="355">
        <v>44</v>
      </c>
      <c r="N77" s="355">
        <v>0.6</v>
      </c>
      <c r="O77" s="355">
        <v>9.4</v>
      </c>
      <c r="P77" s="355">
        <v>1.3</v>
      </c>
      <c r="Q77" s="126">
        <v>1.8</v>
      </c>
      <c r="R77" s="354">
        <v>600</v>
      </c>
      <c r="S77" s="100" t="s">
        <v>525</v>
      </c>
    </row>
    <row r="78" spans="1:19" ht="15" customHeight="1">
      <c r="A78" s="101" t="s">
        <v>526</v>
      </c>
      <c r="B78" s="101" t="s">
        <v>526</v>
      </c>
      <c r="C78" s="101" t="s">
        <v>527</v>
      </c>
      <c r="D78" s="101">
        <v>4430012690</v>
      </c>
      <c r="E78" s="101" t="s">
        <v>362</v>
      </c>
      <c r="F78" s="130" t="s">
        <v>528</v>
      </c>
      <c r="G78" s="101" t="s">
        <v>228</v>
      </c>
      <c r="H78" s="127"/>
      <c r="I78" s="64" t="s">
        <v>529</v>
      </c>
      <c r="J78" s="127">
        <v>175</v>
      </c>
      <c r="K78" s="356">
        <v>0.3</v>
      </c>
      <c r="L78" s="356">
        <v>0.1</v>
      </c>
      <c r="M78" s="356">
        <v>42.3</v>
      </c>
      <c r="N78" s="356">
        <v>37.5</v>
      </c>
      <c r="O78" s="356">
        <v>0.2</v>
      </c>
      <c r="P78" s="356">
        <v>0.9</v>
      </c>
      <c r="Q78" s="128">
        <v>0.2</v>
      </c>
      <c r="R78" s="354">
        <v>600</v>
      </c>
      <c r="S78" s="101" t="s">
        <v>530</v>
      </c>
    </row>
    <row r="79" spans="1:19" ht="15" customHeight="1">
      <c r="A79" s="100" t="s">
        <v>531</v>
      </c>
      <c r="B79" s="100" t="s">
        <v>531</v>
      </c>
      <c r="C79" s="100" t="s">
        <v>532</v>
      </c>
      <c r="D79" s="100"/>
      <c r="E79" s="100" t="s">
        <v>417</v>
      </c>
      <c r="F79" s="100" t="s">
        <v>533</v>
      </c>
      <c r="G79" s="100" t="s">
        <v>228</v>
      </c>
      <c r="H79" s="125"/>
      <c r="I79" s="63" t="s">
        <v>534</v>
      </c>
      <c r="J79" s="125">
        <v>400</v>
      </c>
      <c r="K79" s="355">
        <v>0</v>
      </c>
      <c r="L79" s="355">
        <v>0</v>
      </c>
      <c r="M79" s="355">
        <v>100</v>
      </c>
      <c r="N79" s="355">
        <v>100</v>
      </c>
      <c r="O79" s="355">
        <v>0</v>
      </c>
      <c r="P79" s="355">
        <v>0</v>
      </c>
      <c r="Q79" s="126">
        <v>0</v>
      </c>
      <c r="R79" s="354">
        <v>350</v>
      </c>
      <c r="S79" s="100" t="s">
        <v>535</v>
      </c>
    </row>
    <row r="80" spans="1:19" ht="15" customHeight="1">
      <c r="A80" s="101" t="s">
        <v>536</v>
      </c>
      <c r="B80" s="101" t="s">
        <v>536</v>
      </c>
      <c r="C80" s="101" t="s">
        <v>537</v>
      </c>
      <c r="D80" s="101"/>
      <c r="E80" s="101" t="s">
        <v>205</v>
      </c>
      <c r="F80" s="101" t="s">
        <v>538</v>
      </c>
      <c r="G80" s="101" t="s">
        <v>214</v>
      </c>
      <c r="H80" s="127"/>
      <c r="I80" s="64" t="s">
        <v>539</v>
      </c>
      <c r="J80" s="127">
        <v>119</v>
      </c>
      <c r="K80" s="356">
        <v>10</v>
      </c>
      <c r="L80" s="356">
        <v>6.4</v>
      </c>
      <c r="M80" s="356">
        <v>3.5</v>
      </c>
      <c r="N80" s="356">
        <v>3.5</v>
      </c>
      <c r="O80" s="356">
        <v>3.8</v>
      </c>
      <c r="P80" s="356">
        <v>0.1</v>
      </c>
      <c r="Q80" s="128"/>
      <c r="R80" s="33">
        <v>750</v>
      </c>
      <c r="S80" s="101" t="s">
        <v>540</v>
      </c>
    </row>
    <row r="81" spans="1:19" ht="15" customHeight="1">
      <c r="A81" s="100" t="s">
        <v>541</v>
      </c>
      <c r="B81" s="100" t="s">
        <v>541</v>
      </c>
      <c r="C81" s="100" t="s">
        <v>387</v>
      </c>
      <c r="D81" s="100">
        <v>30071</v>
      </c>
      <c r="E81" s="100" t="s">
        <v>388</v>
      </c>
      <c r="F81" s="100" t="s">
        <v>542</v>
      </c>
      <c r="G81" s="100" t="s">
        <v>228</v>
      </c>
      <c r="H81" s="125" t="s">
        <v>390</v>
      </c>
      <c r="I81" s="63" t="s">
        <v>543</v>
      </c>
      <c r="J81" s="125">
        <v>222</v>
      </c>
      <c r="K81" s="355">
        <v>6</v>
      </c>
      <c r="L81" s="355">
        <v>0.9</v>
      </c>
      <c r="M81" s="355">
        <v>30</v>
      </c>
      <c r="N81" s="355">
        <v>4.5999999999999996</v>
      </c>
      <c r="O81" s="355">
        <v>7.1</v>
      </c>
      <c r="P81" s="355">
        <v>45</v>
      </c>
      <c r="Q81" s="126"/>
      <c r="R81" s="33">
        <v>2914</v>
      </c>
      <c r="S81" s="100" t="s">
        <v>544</v>
      </c>
    </row>
    <row r="82" spans="1:19" ht="15" customHeight="1">
      <c r="A82" s="101" t="s">
        <v>545</v>
      </c>
      <c r="B82" s="101" t="s">
        <v>545</v>
      </c>
      <c r="C82" s="101"/>
      <c r="D82" s="101">
        <v>200670</v>
      </c>
      <c r="E82" s="101" t="s">
        <v>417</v>
      </c>
      <c r="F82" s="101" t="s">
        <v>546</v>
      </c>
      <c r="G82" s="101" t="s">
        <v>228</v>
      </c>
      <c r="H82" s="127"/>
      <c r="I82" s="64" t="s">
        <v>547</v>
      </c>
      <c r="J82" s="127">
        <v>483</v>
      </c>
      <c r="K82" s="356">
        <v>25</v>
      </c>
      <c r="L82" s="356">
        <v>2.2999999999999998</v>
      </c>
      <c r="M82" s="356">
        <v>56</v>
      </c>
      <c r="N82" s="356">
        <v>1.1000000000000001</v>
      </c>
      <c r="O82" s="356">
        <v>5.7</v>
      </c>
      <c r="P82" s="356">
        <v>1.2</v>
      </c>
      <c r="Q82" s="128">
        <v>6.3</v>
      </c>
      <c r="R82" s="354">
        <v>400</v>
      </c>
      <c r="S82" s="101" t="s">
        <v>548</v>
      </c>
    </row>
    <row r="83" spans="1:19" ht="15" customHeight="1">
      <c r="A83" s="100" t="s">
        <v>549</v>
      </c>
      <c r="B83" s="100" t="s">
        <v>549</v>
      </c>
      <c r="C83" s="100" t="s">
        <v>550</v>
      </c>
      <c r="D83" s="100">
        <v>1300090</v>
      </c>
      <c r="E83" s="100" t="s">
        <v>346</v>
      </c>
      <c r="F83" s="100" t="s">
        <v>551</v>
      </c>
      <c r="G83" s="100"/>
      <c r="H83" s="125"/>
      <c r="I83" s="126" t="s">
        <v>552</v>
      </c>
      <c r="J83" s="125">
        <v>111</v>
      </c>
      <c r="K83" s="355">
        <v>0.4</v>
      </c>
      <c r="L83" s="355">
        <v>0.1</v>
      </c>
      <c r="M83" s="355">
        <v>18.5</v>
      </c>
      <c r="N83" s="355">
        <v>12.8</v>
      </c>
      <c r="O83" s="355">
        <v>4.9000000000000004</v>
      </c>
      <c r="P83" s="355">
        <v>0.1</v>
      </c>
      <c r="Q83" s="126">
        <v>3.7</v>
      </c>
      <c r="R83" s="354">
        <v>450</v>
      </c>
      <c r="S83" s="100" t="s">
        <v>553</v>
      </c>
    </row>
    <row r="84" spans="1:19" ht="15" customHeight="1">
      <c r="A84" s="101" t="s">
        <v>554</v>
      </c>
      <c r="B84" s="101" t="s">
        <v>554</v>
      </c>
      <c r="C84" s="101" t="s">
        <v>555</v>
      </c>
      <c r="D84" s="101" t="s">
        <v>556</v>
      </c>
      <c r="E84" s="101" t="s">
        <v>346</v>
      </c>
      <c r="F84" s="101" t="s">
        <v>551</v>
      </c>
      <c r="G84" s="101" t="s">
        <v>228</v>
      </c>
      <c r="H84" s="127"/>
      <c r="I84" s="64" t="s">
        <v>557</v>
      </c>
      <c r="J84" s="127">
        <v>113</v>
      </c>
      <c r="K84" s="356">
        <v>0.4</v>
      </c>
      <c r="L84" s="356">
        <v>0</v>
      </c>
      <c r="M84" s="356">
        <v>19</v>
      </c>
      <c r="N84" s="356">
        <v>14</v>
      </c>
      <c r="O84" s="356">
        <v>6</v>
      </c>
      <c r="P84" s="356">
        <v>0.1</v>
      </c>
      <c r="Q84" s="128"/>
      <c r="R84" s="33">
        <v>450</v>
      </c>
      <c r="S84" s="101" t="s">
        <v>558</v>
      </c>
    </row>
    <row r="85" spans="1:19" ht="15" customHeight="1">
      <c r="A85" s="100" t="s">
        <v>559</v>
      </c>
      <c r="B85" s="100" t="s">
        <v>559</v>
      </c>
      <c r="C85" s="100" t="s">
        <v>560</v>
      </c>
      <c r="D85" s="100">
        <v>5809</v>
      </c>
      <c r="E85" s="100" t="s">
        <v>220</v>
      </c>
      <c r="F85" s="100" t="s">
        <v>561</v>
      </c>
      <c r="G85" s="100" t="s">
        <v>562</v>
      </c>
      <c r="H85" s="125"/>
      <c r="I85" s="63" t="s">
        <v>563</v>
      </c>
      <c r="J85" s="125">
        <v>177</v>
      </c>
      <c r="K85" s="355">
        <v>8.3000000000000007</v>
      </c>
      <c r="L85" s="355">
        <v>1</v>
      </c>
      <c r="M85" s="355">
        <v>20</v>
      </c>
      <c r="N85" s="355">
        <v>4</v>
      </c>
      <c r="O85" s="355">
        <v>3.8</v>
      </c>
      <c r="P85" s="355">
        <v>1.4</v>
      </c>
      <c r="Q85" s="126">
        <v>3.5</v>
      </c>
      <c r="R85" s="354">
        <v>1800</v>
      </c>
      <c r="S85" s="100" t="s">
        <v>564</v>
      </c>
    </row>
    <row r="86" spans="1:19" ht="15" customHeight="1">
      <c r="A86" s="101" t="s">
        <v>565</v>
      </c>
      <c r="B86" s="101" t="s">
        <v>565</v>
      </c>
      <c r="C86" s="101" t="s">
        <v>316</v>
      </c>
      <c r="D86" s="101">
        <v>125018</v>
      </c>
      <c r="E86" s="101" t="s">
        <v>220</v>
      </c>
      <c r="F86" s="101" t="s">
        <v>566</v>
      </c>
      <c r="G86" s="101" t="s">
        <v>235</v>
      </c>
      <c r="H86" s="127" t="s">
        <v>567</v>
      </c>
      <c r="I86" s="64" t="s">
        <v>568</v>
      </c>
      <c r="J86" s="127">
        <v>153</v>
      </c>
      <c r="K86" s="356">
        <v>4.7</v>
      </c>
      <c r="L86" s="356">
        <v>0.4</v>
      </c>
      <c r="M86" s="356">
        <v>1.2</v>
      </c>
      <c r="N86" s="356">
        <v>0.1</v>
      </c>
      <c r="O86" s="356">
        <v>22.5</v>
      </c>
      <c r="P86" s="356">
        <v>0.6</v>
      </c>
      <c r="Q86" s="128">
        <v>8</v>
      </c>
      <c r="R86" s="354">
        <v>1800</v>
      </c>
      <c r="S86" s="101" t="s">
        <v>569</v>
      </c>
    </row>
    <row r="87" spans="1:19" ht="15" customHeight="1">
      <c r="A87" s="100" t="s">
        <v>570</v>
      </c>
      <c r="B87" s="100" t="s">
        <v>570</v>
      </c>
      <c r="C87" s="100" t="s">
        <v>316</v>
      </c>
      <c r="D87" s="100">
        <v>12592004</v>
      </c>
      <c r="E87" s="100" t="s">
        <v>220</v>
      </c>
      <c r="F87" s="100" t="s">
        <v>571</v>
      </c>
      <c r="G87" s="100" t="s">
        <v>572</v>
      </c>
      <c r="H87" s="125"/>
      <c r="I87" s="63" t="s">
        <v>573</v>
      </c>
      <c r="J87" s="125">
        <v>128</v>
      </c>
      <c r="K87" s="355">
        <v>2.5</v>
      </c>
      <c r="L87" s="355">
        <v>0.3</v>
      </c>
      <c r="M87" s="355">
        <v>1.8</v>
      </c>
      <c r="N87" s="355">
        <v>0.6</v>
      </c>
      <c r="O87" s="355">
        <v>21.2</v>
      </c>
      <c r="P87" s="355">
        <v>0.3</v>
      </c>
      <c r="Q87" s="126">
        <v>6.7</v>
      </c>
      <c r="R87" s="354">
        <v>1800</v>
      </c>
      <c r="S87" s="100" t="s">
        <v>574</v>
      </c>
    </row>
    <row r="88" spans="1:19" ht="15" customHeight="1">
      <c r="A88" s="101" t="s">
        <v>575</v>
      </c>
      <c r="B88" s="101" t="s">
        <v>575</v>
      </c>
      <c r="C88" s="101" t="s">
        <v>576</v>
      </c>
      <c r="D88" s="101">
        <v>1900</v>
      </c>
      <c r="E88" s="101" t="s">
        <v>127</v>
      </c>
      <c r="F88" s="101" t="s">
        <v>577</v>
      </c>
      <c r="G88" s="101" t="s">
        <v>136</v>
      </c>
      <c r="H88" s="127" t="s">
        <v>578</v>
      </c>
      <c r="I88" s="64" t="s">
        <v>579</v>
      </c>
      <c r="J88" s="127">
        <v>195</v>
      </c>
      <c r="K88" s="356">
        <v>2.5</v>
      </c>
      <c r="L88" s="356">
        <v>0.5</v>
      </c>
      <c r="M88" s="356">
        <v>35</v>
      </c>
      <c r="N88" s="356">
        <v>1.5</v>
      </c>
      <c r="O88" s="356">
        <v>7</v>
      </c>
      <c r="P88" s="356">
        <v>1.2</v>
      </c>
      <c r="Q88" s="128">
        <v>2</v>
      </c>
      <c r="R88" s="354">
        <v>600</v>
      </c>
      <c r="S88" s="101" t="s">
        <v>580</v>
      </c>
    </row>
    <row r="89" spans="1:19" ht="15" customHeight="1">
      <c r="A89" s="100" t="s">
        <v>581</v>
      </c>
      <c r="B89" s="100" t="s">
        <v>581</v>
      </c>
      <c r="C89" s="100" t="s">
        <v>582</v>
      </c>
      <c r="D89" s="100">
        <v>106</v>
      </c>
      <c r="E89" s="100" t="s">
        <v>220</v>
      </c>
      <c r="F89" s="100" t="s">
        <v>583</v>
      </c>
      <c r="G89" s="100" t="s">
        <v>584</v>
      </c>
      <c r="H89" s="125" t="s">
        <v>585</v>
      </c>
      <c r="I89" s="63" t="s">
        <v>586</v>
      </c>
      <c r="J89" s="125">
        <v>272</v>
      </c>
      <c r="K89" s="355">
        <v>2.6</v>
      </c>
      <c r="L89" s="355">
        <v>0.4</v>
      </c>
      <c r="M89" s="355">
        <v>47.2</v>
      </c>
      <c r="N89" s="355">
        <v>1.3</v>
      </c>
      <c r="O89" s="355">
        <v>10.199999999999999</v>
      </c>
      <c r="P89" s="355">
        <v>0.9</v>
      </c>
      <c r="Q89" s="126">
        <v>9.5</v>
      </c>
      <c r="R89" s="354">
        <v>1800</v>
      </c>
      <c r="S89" s="100" t="s">
        <v>587</v>
      </c>
    </row>
    <row r="90" spans="1:19" ht="15" customHeight="1">
      <c r="A90" s="101" t="s">
        <v>588</v>
      </c>
      <c r="B90" s="101" t="s">
        <v>588</v>
      </c>
      <c r="C90" s="101" t="s">
        <v>271</v>
      </c>
      <c r="D90" s="101">
        <v>50003</v>
      </c>
      <c r="E90" s="101" t="s">
        <v>233</v>
      </c>
      <c r="F90" s="101" t="s">
        <v>589</v>
      </c>
      <c r="G90" s="101" t="s">
        <v>228</v>
      </c>
      <c r="H90" s="127"/>
      <c r="I90" s="64" t="s">
        <v>590</v>
      </c>
      <c r="J90" s="127">
        <v>179</v>
      </c>
      <c r="K90" s="356">
        <v>11</v>
      </c>
      <c r="L90" s="356">
        <v>3.1</v>
      </c>
      <c r="M90" s="356">
        <v>0</v>
      </c>
      <c r="N90" s="356">
        <v>0</v>
      </c>
      <c r="O90" s="356">
        <v>20</v>
      </c>
      <c r="P90" s="356">
        <v>0.2</v>
      </c>
      <c r="Q90" s="128">
        <v>0</v>
      </c>
      <c r="R90" s="354">
        <v>2000</v>
      </c>
      <c r="S90" s="101" t="s">
        <v>591</v>
      </c>
    </row>
    <row r="91" spans="1:19" ht="15" customHeight="1">
      <c r="A91" s="101" t="s">
        <v>592</v>
      </c>
      <c r="B91" s="101" t="s">
        <v>588</v>
      </c>
      <c r="C91" s="101" t="s">
        <v>271</v>
      </c>
      <c r="D91" s="101">
        <v>50003</v>
      </c>
      <c r="E91" s="101" t="s">
        <v>233</v>
      </c>
      <c r="F91" s="101" t="s">
        <v>589</v>
      </c>
      <c r="G91" s="101" t="s">
        <v>228</v>
      </c>
      <c r="H91" s="127"/>
      <c r="I91" s="64" t="s">
        <v>590</v>
      </c>
      <c r="J91" s="127">
        <v>179</v>
      </c>
      <c r="K91" s="356">
        <v>11</v>
      </c>
      <c r="L91" s="356">
        <v>3.1</v>
      </c>
      <c r="M91" s="356">
        <v>0</v>
      </c>
      <c r="N91" s="356">
        <v>0</v>
      </c>
      <c r="O91" s="356">
        <v>20</v>
      </c>
      <c r="P91" s="356">
        <v>0.2</v>
      </c>
      <c r="Q91" s="128">
        <v>0</v>
      </c>
      <c r="R91" s="354">
        <v>2450</v>
      </c>
      <c r="S91" s="101" t="s">
        <v>593</v>
      </c>
    </row>
    <row r="92" spans="1:19" ht="15" customHeight="1">
      <c r="A92" s="100" t="s">
        <v>594</v>
      </c>
      <c r="B92" s="100" t="s">
        <v>594</v>
      </c>
      <c r="C92" s="100" t="s">
        <v>595</v>
      </c>
      <c r="D92" s="100"/>
      <c r="E92" s="100" t="s">
        <v>596</v>
      </c>
      <c r="F92" s="100" t="s">
        <v>597</v>
      </c>
      <c r="G92" s="100" t="s">
        <v>228</v>
      </c>
      <c r="H92" s="125"/>
      <c r="I92" s="63" t="s">
        <v>598</v>
      </c>
      <c r="J92" s="125">
        <v>37</v>
      </c>
      <c r="K92" s="355">
        <v>0.5</v>
      </c>
      <c r="L92" s="355">
        <v>0.1</v>
      </c>
      <c r="M92" s="355">
        <v>3.7</v>
      </c>
      <c r="N92" s="355">
        <v>2.1</v>
      </c>
      <c r="O92" s="355">
        <v>0</v>
      </c>
      <c r="P92" s="355">
        <v>0</v>
      </c>
      <c r="Q92" s="126"/>
      <c r="R92" s="33">
        <v>1200</v>
      </c>
      <c r="S92" s="100" t="s">
        <v>599</v>
      </c>
    </row>
    <row r="93" spans="1:19" ht="15" customHeight="1">
      <c r="A93" s="156" t="s">
        <v>600</v>
      </c>
      <c r="B93" s="156" t="s">
        <v>601</v>
      </c>
      <c r="C93" s="101" t="s">
        <v>336</v>
      </c>
      <c r="D93" s="100"/>
      <c r="E93" s="100" t="s">
        <v>596</v>
      </c>
      <c r="F93" s="100" t="s">
        <v>597</v>
      </c>
      <c r="G93" s="100" t="s">
        <v>228</v>
      </c>
      <c r="H93" s="125"/>
      <c r="I93" s="63" t="s">
        <v>602</v>
      </c>
      <c r="J93" s="125">
        <v>37</v>
      </c>
      <c r="K93" s="355">
        <v>0.5</v>
      </c>
      <c r="L93" s="355">
        <v>0.1</v>
      </c>
      <c r="M93" s="355">
        <v>3.7</v>
      </c>
      <c r="N93" s="355">
        <v>2.1</v>
      </c>
      <c r="O93" s="355">
        <v>0</v>
      </c>
      <c r="P93" s="355">
        <v>0</v>
      </c>
      <c r="Q93" s="126"/>
      <c r="R93" s="33">
        <v>811</v>
      </c>
      <c r="S93" s="100"/>
    </row>
    <row r="94" spans="1:19" ht="15" customHeight="1">
      <c r="A94" s="101" t="s">
        <v>603</v>
      </c>
      <c r="B94" s="101" t="s">
        <v>603</v>
      </c>
      <c r="C94" s="101" t="s">
        <v>336</v>
      </c>
      <c r="D94" s="101" t="s">
        <v>604</v>
      </c>
      <c r="E94" s="101" t="s">
        <v>338</v>
      </c>
      <c r="F94" s="101" t="s">
        <v>605</v>
      </c>
      <c r="G94" s="101" t="s">
        <v>228</v>
      </c>
      <c r="H94" s="127"/>
      <c r="I94" s="64" t="s">
        <v>606</v>
      </c>
      <c r="J94" s="127">
        <v>31</v>
      </c>
      <c r="K94" s="356">
        <v>0.9</v>
      </c>
      <c r="L94" s="356">
        <v>0.2</v>
      </c>
      <c r="M94" s="356">
        <v>2.1</v>
      </c>
      <c r="N94" s="356">
        <v>1.8</v>
      </c>
      <c r="O94" s="356">
        <v>2.9</v>
      </c>
      <c r="P94" s="356">
        <v>0</v>
      </c>
      <c r="Q94" s="128">
        <v>1.6</v>
      </c>
      <c r="R94" s="354">
        <v>400</v>
      </c>
      <c r="S94" s="101" t="s">
        <v>607</v>
      </c>
    </row>
    <row r="95" spans="1:19" ht="15" customHeight="1">
      <c r="A95" s="100" t="s">
        <v>608</v>
      </c>
      <c r="B95" s="100" t="s">
        <v>608</v>
      </c>
      <c r="C95" s="100" t="s">
        <v>336</v>
      </c>
      <c r="D95" s="100" t="s">
        <v>609</v>
      </c>
      <c r="E95" s="100" t="s">
        <v>338</v>
      </c>
      <c r="F95" s="100" t="s">
        <v>610</v>
      </c>
      <c r="G95" s="100" t="s">
        <v>228</v>
      </c>
      <c r="H95" s="125"/>
      <c r="I95" s="63" t="s">
        <v>611</v>
      </c>
      <c r="J95" s="125">
        <v>17</v>
      </c>
      <c r="K95" s="355">
        <v>0.2</v>
      </c>
      <c r="L95" s="355"/>
      <c r="M95" s="355">
        <v>1.8</v>
      </c>
      <c r="N95" s="355">
        <v>1.7</v>
      </c>
      <c r="O95" s="355">
        <v>0.9</v>
      </c>
      <c r="P95" s="355">
        <v>0.5</v>
      </c>
      <c r="Q95" s="126">
        <v>2.2999999999999998</v>
      </c>
      <c r="R95" s="354">
        <v>400</v>
      </c>
      <c r="S95" s="100" t="s">
        <v>612</v>
      </c>
    </row>
    <row r="96" spans="1:19" ht="15" customHeight="1">
      <c r="A96" s="101" t="s">
        <v>613</v>
      </c>
      <c r="B96" s="101" t="s">
        <v>613</v>
      </c>
      <c r="C96" s="101" t="s">
        <v>336</v>
      </c>
      <c r="D96" s="101"/>
      <c r="E96" s="101" t="s">
        <v>338</v>
      </c>
      <c r="F96" s="101" t="s">
        <v>614</v>
      </c>
      <c r="G96" s="101" t="s">
        <v>228</v>
      </c>
      <c r="H96" s="127"/>
      <c r="I96" s="64" t="s">
        <v>615</v>
      </c>
      <c r="J96" s="127">
        <v>114</v>
      </c>
      <c r="K96" s="356">
        <v>8.6</v>
      </c>
      <c r="L96" s="356">
        <v>1.1000000000000001</v>
      </c>
      <c r="M96" s="356">
        <v>6.9</v>
      </c>
      <c r="N96" s="356">
        <v>3.9</v>
      </c>
      <c r="O96" s="356">
        <v>1.2</v>
      </c>
      <c r="P96" s="356">
        <v>0</v>
      </c>
      <c r="Q96" s="128">
        <v>1.9</v>
      </c>
      <c r="R96" s="354">
        <v>400</v>
      </c>
      <c r="S96" s="101" t="s">
        <v>616</v>
      </c>
    </row>
    <row r="97" spans="1:19" ht="15" customHeight="1">
      <c r="A97" s="100" t="s">
        <v>617</v>
      </c>
      <c r="B97" s="100" t="s">
        <v>617</v>
      </c>
      <c r="C97" s="100" t="s">
        <v>582</v>
      </c>
      <c r="D97" s="100">
        <v>220</v>
      </c>
      <c r="E97" s="100" t="s">
        <v>220</v>
      </c>
      <c r="F97" s="100" t="s">
        <v>618</v>
      </c>
      <c r="G97" s="100" t="s">
        <v>584</v>
      </c>
      <c r="H97" s="125" t="s">
        <v>619</v>
      </c>
      <c r="I97" s="63" t="s">
        <v>620</v>
      </c>
      <c r="J97" s="125">
        <v>264</v>
      </c>
      <c r="K97" s="355">
        <v>7.8</v>
      </c>
      <c r="L97" s="355">
        <v>0.7</v>
      </c>
      <c r="M97" s="355">
        <v>29.9</v>
      </c>
      <c r="N97" s="355">
        <v>2.8</v>
      </c>
      <c r="O97" s="355">
        <v>13.3</v>
      </c>
      <c r="P97" s="355">
        <v>1.7</v>
      </c>
      <c r="Q97" s="126">
        <v>10.5</v>
      </c>
      <c r="R97" s="354">
        <v>1800</v>
      </c>
      <c r="S97" s="100" t="s">
        <v>621</v>
      </c>
    </row>
    <row r="98" spans="1:19" ht="15" customHeight="1">
      <c r="A98" s="101" t="s">
        <v>622</v>
      </c>
      <c r="B98" s="101" t="s">
        <v>622</v>
      </c>
      <c r="C98" s="101" t="s">
        <v>623</v>
      </c>
      <c r="D98" s="101"/>
      <c r="E98" s="101" t="s">
        <v>338</v>
      </c>
      <c r="F98" s="101" t="s">
        <v>624</v>
      </c>
      <c r="G98" s="101" t="s">
        <v>625</v>
      </c>
      <c r="H98" s="127"/>
      <c r="I98" s="64" t="s">
        <v>626</v>
      </c>
      <c r="J98" s="127">
        <v>153</v>
      </c>
      <c r="K98" s="356">
        <v>4.2</v>
      </c>
      <c r="L98" s="356">
        <v>0</v>
      </c>
      <c r="M98" s="356">
        <v>23.4</v>
      </c>
      <c r="N98" s="356">
        <v>0</v>
      </c>
      <c r="O98" s="356">
        <v>5.0999999999999996</v>
      </c>
      <c r="P98" s="356">
        <v>0</v>
      </c>
      <c r="Q98" s="128"/>
      <c r="R98" s="33">
        <v>900</v>
      </c>
      <c r="S98" s="101" t="s">
        <v>627</v>
      </c>
    </row>
    <row r="99" spans="1:19" ht="15" customHeight="1">
      <c r="A99" s="100" t="s">
        <v>628</v>
      </c>
      <c r="B99" s="100" t="s">
        <v>628</v>
      </c>
      <c r="C99" s="100" t="s">
        <v>629</v>
      </c>
      <c r="D99" s="100">
        <v>228004</v>
      </c>
      <c r="E99" s="100" t="s">
        <v>596</v>
      </c>
      <c r="F99" s="100" t="s">
        <v>630</v>
      </c>
      <c r="G99" s="100" t="s">
        <v>228</v>
      </c>
      <c r="H99" s="125"/>
      <c r="I99" s="63" t="s">
        <v>631</v>
      </c>
      <c r="J99" s="125">
        <v>43</v>
      </c>
      <c r="K99" s="355">
        <v>0.5</v>
      </c>
      <c r="L99" s="355">
        <v>0.1</v>
      </c>
      <c r="M99" s="355">
        <v>9.1</v>
      </c>
      <c r="N99" s="355">
        <v>4.5999999999999996</v>
      </c>
      <c r="O99" s="355">
        <v>0.4</v>
      </c>
      <c r="P99" s="355">
        <v>0</v>
      </c>
      <c r="Q99" s="126">
        <v>2.1</v>
      </c>
      <c r="R99" s="354">
        <v>700</v>
      </c>
      <c r="S99" s="100" t="s">
        <v>632</v>
      </c>
    </row>
    <row r="100" spans="1:19" ht="15" customHeight="1">
      <c r="A100" s="100" t="s">
        <v>633</v>
      </c>
      <c r="B100" s="100" t="s">
        <v>634</v>
      </c>
      <c r="C100" s="100" t="s">
        <v>336</v>
      </c>
      <c r="D100" s="100">
        <v>42005005</v>
      </c>
      <c r="E100" s="100" t="s">
        <v>596</v>
      </c>
      <c r="F100" s="100" t="s">
        <v>630</v>
      </c>
      <c r="G100" s="100" t="s">
        <v>228</v>
      </c>
      <c r="H100" s="125"/>
      <c r="I100" s="63" t="s">
        <v>635</v>
      </c>
      <c r="J100" s="125">
        <v>43</v>
      </c>
      <c r="K100" s="355">
        <v>0.5</v>
      </c>
      <c r="L100" s="355">
        <v>0.1</v>
      </c>
      <c r="M100" s="355">
        <v>9.1</v>
      </c>
      <c r="N100" s="355">
        <v>4.5999999999999996</v>
      </c>
      <c r="O100" s="355">
        <v>0.4</v>
      </c>
      <c r="P100" s="355">
        <v>0</v>
      </c>
      <c r="Q100" s="126">
        <v>2.1</v>
      </c>
      <c r="R100" s="354">
        <v>990</v>
      </c>
      <c r="S100" s="100"/>
    </row>
    <row r="101" spans="1:19" ht="15" customHeight="1">
      <c r="A101" s="101" t="s">
        <v>636</v>
      </c>
      <c r="B101" s="101" t="s">
        <v>636</v>
      </c>
      <c r="C101" s="101" t="s">
        <v>336</v>
      </c>
      <c r="D101" s="101">
        <v>640</v>
      </c>
      <c r="E101" s="101" t="s">
        <v>637</v>
      </c>
      <c r="F101" s="101" t="s">
        <v>638</v>
      </c>
      <c r="G101" s="101" t="s">
        <v>228</v>
      </c>
      <c r="H101" s="127"/>
      <c r="I101" s="64" t="s">
        <v>639</v>
      </c>
      <c r="J101" s="127">
        <v>104</v>
      </c>
      <c r="K101" s="356">
        <v>2.7</v>
      </c>
      <c r="L101" s="356">
        <v>0.4</v>
      </c>
      <c r="M101" s="356">
        <v>15</v>
      </c>
      <c r="N101" s="356">
        <v>3.3</v>
      </c>
      <c r="O101" s="356">
        <v>3.2</v>
      </c>
      <c r="P101" s="356">
        <v>0.4</v>
      </c>
      <c r="Q101" s="128">
        <v>3.9</v>
      </c>
      <c r="R101" s="354">
        <v>400</v>
      </c>
      <c r="S101" s="101" t="s">
        <v>640</v>
      </c>
    </row>
    <row r="102" spans="1:19" ht="15" customHeight="1">
      <c r="A102" s="100" t="s">
        <v>641</v>
      </c>
      <c r="B102" s="100" t="s">
        <v>641</v>
      </c>
      <c r="C102" s="100" t="s">
        <v>330</v>
      </c>
      <c r="D102" s="100"/>
      <c r="E102" s="100" t="s">
        <v>642</v>
      </c>
      <c r="F102" s="100" t="s">
        <v>643</v>
      </c>
      <c r="G102" s="100" t="s">
        <v>136</v>
      </c>
      <c r="H102" s="125"/>
      <c r="I102" s="126"/>
      <c r="J102" s="125">
        <v>16</v>
      </c>
      <c r="K102" s="355">
        <v>0.2</v>
      </c>
      <c r="L102" s="355">
        <v>0</v>
      </c>
      <c r="M102" s="355">
        <v>3</v>
      </c>
      <c r="N102" s="355">
        <v>1</v>
      </c>
      <c r="O102" s="355">
        <v>0.5</v>
      </c>
      <c r="P102" s="355">
        <v>0</v>
      </c>
      <c r="Q102" s="126">
        <v>0.1</v>
      </c>
      <c r="R102" s="33">
        <v>800</v>
      </c>
      <c r="S102" s="100"/>
    </row>
    <row r="103" spans="1:19" ht="15" customHeight="1">
      <c r="A103" s="101" t="s">
        <v>644</v>
      </c>
      <c r="B103" s="101" t="s">
        <v>644</v>
      </c>
      <c r="C103" s="101" t="s">
        <v>147</v>
      </c>
      <c r="D103" s="101">
        <v>1686</v>
      </c>
      <c r="E103" s="101" t="s">
        <v>127</v>
      </c>
      <c r="F103" s="101" t="s">
        <v>645</v>
      </c>
      <c r="G103" s="101" t="s">
        <v>646</v>
      </c>
      <c r="H103" s="127" t="s">
        <v>647</v>
      </c>
      <c r="I103" s="64" t="s">
        <v>648</v>
      </c>
      <c r="J103" s="127">
        <v>279</v>
      </c>
      <c r="K103" s="356">
        <v>5.9</v>
      </c>
      <c r="L103" s="356">
        <v>2.4</v>
      </c>
      <c r="M103" s="356">
        <v>46</v>
      </c>
      <c r="N103" s="356">
        <v>5.4</v>
      </c>
      <c r="O103" s="356">
        <v>8.9</v>
      </c>
      <c r="P103" s="356">
        <v>1.5</v>
      </c>
      <c r="Q103" s="128">
        <v>2.5</v>
      </c>
      <c r="R103" s="354">
        <v>600</v>
      </c>
      <c r="S103" s="101" t="s">
        <v>649</v>
      </c>
    </row>
    <row r="104" spans="1:19" ht="15" customHeight="1">
      <c r="A104" s="100" t="s">
        <v>650</v>
      </c>
      <c r="B104" s="100" t="s">
        <v>650</v>
      </c>
      <c r="C104" s="100" t="s">
        <v>336</v>
      </c>
      <c r="D104" s="100" t="s">
        <v>651</v>
      </c>
      <c r="E104" s="100" t="s">
        <v>637</v>
      </c>
      <c r="F104" s="100" t="s">
        <v>652</v>
      </c>
      <c r="G104" s="100"/>
      <c r="H104" s="125"/>
      <c r="I104" s="63" t="s">
        <v>653</v>
      </c>
      <c r="J104" s="125">
        <v>42</v>
      </c>
      <c r="K104" s="355">
        <v>0.3</v>
      </c>
      <c r="L104" s="355">
        <v>0.1</v>
      </c>
      <c r="M104" s="355">
        <v>7.9</v>
      </c>
      <c r="N104" s="355">
        <v>7.4</v>
      </c>
      <c r="O104" s="355">
        <v>0.6</v>
      </c>
      <c r="P104" s="355">
        <v>0.1</v>
      </c>
      <c r="Q104" s="126">
        <v>2.4</v>
      </c>
      <c r="R104" s="354">
        <v>400</v>
      </c>
      <c r="S104" s="100" t="s">
        <v>654</v>
      </c>
    </row>
    <row r="105" spans="1:19" ht="15" customHeight="1">
      <c r="A105" s="101" t="s">
        <v>655</v>
      </c>
      <c r="B105" s="101" t="s">
        <v>655</v>
      </c>
      <c r="C105" s="101" t="s">
        <v>336</v>
      </c>
      <c r="D105" s="101">
        <v>536</v>
      </c>
      <c r="E105" s="101" t="s">
        <v>656</v>
      </c>
      <c r="F105" s="101" t="s">
        <v>657</v>
      </c>
      <c r="G105" s="101"/>
      <c r="H105" s="127"/>
      <c r="I105" s="64" t="s">
        <v>658</v>
      </c>
      <c r="J105" s="127">
        <v>46</v>
      </c>
      <c r="K105" s="356">
        <v>0.6</v>
      </c>
      <c r="L105" s="356">
        <v>0.2</v>
      </c>
      <c r="M105" s="356">
        <v>6.3</v>
      </c>
      <c r="N105" s="356">
        <v>3.8</v>
      </c>
      <c r="O105" s="356">
        <v>2.1</v>
      </c>
      <c r="P105" s="356">
        <v>0</v>
      </c>
      <c r="Q105" s="128">
        <v>3.8</v>
      </c>
      <c r="R105" s="354">
        <v>400</v>
      </c>
      <c r="S105" s="101" t="s">
        <v>659</v>
      </c>
    </row>
    <row r="106" spans="1:19" ht="15" customHeight="1">
      <c r="A106" s="100" t="s">
        <v>660</v>
      </c>
      <c r="B106" s="100" t="s">
        <v>660</v>
      </c>
      <c r="C106" s="100" t="s">
        <v>147</v>
      </c>
      <c r="D106" s="100">
        <v>1044</v>
      </c>
      <c r="E106" s="100" t="s">
        <v>127</v>
      </c>
      <c r="F106" s="100" t="s">
        <v>661</v>
      </c>
      <c r="G106" s="100" t="s">
        <v>136</v>
      </c>
      <c r="H106" s="125" t="s">
        <v>662</v>
      </c>
      <c r="I106" s="63" t="s">
        <v>663</v>
      </c>
      <c r="J106" s="125">
        <v>259</v>
      </c>
      <c r="K106" s="355">
        <v>2.7</v>
      </c>
      <c r="L106" s="355">
        <v>0.4</v>
      </c>
      <c r="M106" s="355">
        <v>48</v>
      </c>
      <c r="N106" s="355">
        <v>0.4</v>
      </c>
      <c r="O106" s="355">
        <v>9.4</v>
      </c>
      <c r="P106" s="355">
        <v>1.4</v>
      </c>
      <c r="Q106" s="126">
        <v>2.2999999999999998</v>
      </c>
      <c r="R106" s="354">
        <v>600</v>
      </c>
      <c r="S106" s="100" t="s">
        <v>664</v>
      </c>
    </row>
    <row r="107" spans="1:19" ht="15" customHeight="1">
      <c r="A107" s="101" t="s">
        <v>665</v>
      </c>
      <c r="B107" s="101" t="s">
        <v>665</v>
      </c>
      <c r="C107" s="101" t="s">
        <v>281</v>
      </c>
      <c r="D107" s="101">
        <v>0</v>
      </c>
      <c r="E107" s="101" t="s">
        <v>666</v>
      </c>
      <c r="F107" s="101" t="s">
        <v>667</v>
      </c>
      <c r="G107" s="101" t="s">
        <v>282</v>
      </c>
      <c r="H107" s="127"/>
      <c r="I107" s="64" t="s">
        <v>668</v>
      </c>
      <c r="J107" s="127">
        <v>114</v>
      </c>
      <c r="K107" s="356">
        <v>5.9</v>
      </c>
      <c r="L107" s="356">
        <v>0.5</v>
      </c>
      <c r="M107" s="356">
        <v>1.8</v>
      </c>
      <c r="N107" s="356">
        <v>1.2</v>
      </c>
      <c r="O107" s="356">
        <v>13</v>
      </c>
      <c r="P107" s="356">
        <v>0.8</v>
      </c>
      <c r="Q107" s="128">
        <v>0.6</v>
      </c>
      <c r="R107" s="354">
        <v>1800</v>
      </c>
      <c r="S107" s="101" t="s">
        <v>669</v>
      </c>
    </row>
    <row r="108" spans="1:19" ht="15" customHeight="1">
      <c r="A108" s="100" t="s">
        <v>670</v>
      </c>
      <c r="B108" s="100" t="s">
        <v>670</v>
      </c>
      <c r="C108" s="100" t="s">
        <v>671</v>
      </c>
      <c r="D108" s="100"/>
      <c r="E108" s="100" t="s">
        <v>637</v>
      </c>
      <c r="F108" s="100" t="s">
        <v>672</v>
      </c>
      <c r="G108" s="100"/>
      <c r="H108" s="125"/>
      <c r="I108" s="63" t="s">
        <v>673</v>
      </c>
      <c r="J108" s="125">
        <v>50</v>
      </c>
      <c r="K108" s="355">
        <v>0.2</v>
      </c>
      <c r="L108" s="355">
        <v>0</v>
      </c>
      <c r="M108" s="355">
        <v>9.9</v>
      </c>
      <c r="N108" s="355">
        <v>9.6999999999999993</v>
      </c>
      <c r="O108" s="355">
        <v>1</v>
      </c>
      <c r="P108" s="355">
        <v>0</v>
      </c>
      <c r="Q108" s="126"/>
      <c r="R108" s="33">
        <v>600</v>
      </c>
      <c r="S108" s="100" t="s">
        <v>674</v>
      </c>
    </row>
    <row r="109" spans="1:19" ht="15" customHeight="1">
      <c r="A109" s="101" t="s">
        <v>675</v>
      </c>
      <c r="B109" s="101" t="s">
        <v>675</v>
      </c>
      <c r="C109" s="101" t="s">
        <v>676</v>
      </c>
      <c r="D109" s="101">
        <v>312</v>
      </c>
      <c r="E109" s="101" t="s">
        <v>637</v>
      </c>
      <c r="F109" s="101" t="s">
        <v>677</v>
      </c>
      <c r="G109" s="101" t="s">
        <v>228</v>
      </c>
      <c r="H109" s="127"/>
      <c r="I109" s="64" t="s">
        <v>678</v>
      </c>
      <c r="J109" s="127">
        <v>77</v>
      </c>
      <c r="K109" s="356">
        <v>0.1</v>
      </c>
      <c r="L109" s="356">
        <v>0</v>
      </c>
      <c r="M109" s="356">
        <v>20</v>
      </c>
      <c r="N109" s="356">
        <v>0.9</v>
      </c>
      <c r="O109" s="356">
        <v>1.7</v>
      </c>
      <c r="P109" s="356">
        <v>0</v>
      </c>
      <c r="Q109" s="128">
        <v>0</v>
      </c>
      <c r="R109" s="357">
        <v>430</v>
      </c>
      <c r="S109" s="101" t="s">
        <v>679</v>
      </c>
    </row>
    <row r="110" spans="1:19" ht="15" customHeight="1">
      <c r="A110" s="100" t="s">
        <v>680</v>
      </c>
      <c r="B110" s="100" t="s">
        <v>680</v>
      </c>
      <c r="C110" s="100" t="s">
        <v>681</v>
      </c>
      <c r="D110" s="100">
        <v>3045</v>
      </c>
      <c r="E110" s="100" t="s">
        <v>205</v>
      </c>
      <c r="F110" s="100" t="s">
        <v>682</v>
      </c>
      <c r="G110" s="100" t="s">
        <v>214</v>
      </c>
      <c r="H110" s="125"/>
      <c r="I110" s="63" t="s">
        <v>683</v>
      </c>
      <c r="J110" s="125">
        <v>330</v>
      </c>
      <c r="K110" s="355">
        <v>26</v>
      </c>
      <c r="L110" s="355">
        <v>14</v>
      </c>
      <c r="M110" s="355">
        <v>0</v>
      </c>
      <c r="N110" s="355">
        <v>0</v>
      </c>
      <c r="O110" s="355">
        <v>25</v>
      </c>
      <c r="P110" s="355">
        <v>1.5</v>
      </c>
      <c r="Q110" s="126"/>
      <c r="R110" s="33">
        <v>2800</v>
      </c>
      <c r="S110" s="100" t="s">
        <v>684</v>
      </c>
    </row>
    <row r="111" spans="1:19" ht="15" customHeight="1">
      <c r="A111" s="100" t="s">
        <v>685</v>
      </c>
      <c r="B111" s="100" t="s">
        <v>685</v>
      </c>
      <c r="C111" s="100" t="s">
        <v>506</v>
      </c>
      <c r="D111" s="100">
        <v>3237</v>
      </c>
      <c r="E111" s="100" t="s">
        <v>205</v>
      </c>
      <c r="F111" s="100" t="s">
        <v>686</v>
      </c>
      <c r="G111" s="100" t="s">
        <v>214</v>
      </c>
      <c r="H111" s="125"/>
      <c r="I111" s="63" t="s">
        <v>687</v>
      </c>
      <c r="J111" s="125">
        <v>270</v>
      </c>
      <c r="K111" s="355">
        <v>17</v>
      </c>
      <c r="L111" s="355">
        <v>10</v>
      </c>
      <c r="M111" s="355">
        <v>0</v>
      </c>
      <c r="N111" s="355">
        <v>0</v>
      </c>
      <c r="O111" s="355">
        <v>29</v>
      </c>
      <c r="P111" s="355">
        <v>1.5</v>
      </c>
      <c r="Q111" s="126">
        <v>0</v>
      </c>
      <c r="R111" s="407">
        <v>1800</v>
      </c>
      <c r="S111" s="100"/>
    </row>
    <row r="112" spans="1:19" ht="15" customHeight="1">
      <c r="A112" s="101" t="s">
        <v>688</v>
      </c>
      <c r="B112" s="101" t="s">
        <v>688</v>
      </c>
      <c r="C112" s="101" t="s">
        <v>271</v>
      </c>
      <c r="D112" s="101"/>
      <c r="E112" s="101" t="s">
        <v>233</v>
      </c>
      <c r="F112" s="101" t="s">
        <v>689</v>
      </c>
      <c r="G112" s="101" t="s">
        <v>235</v>
      </c>
      <c r="H112" s="127"/>
      <c r="I112" s="64" t="s">
        <v>690</v>
      </c>
      <c r="J112" s="127">
        <v>384</v>
      </c>
      <c r="K112" s="356">
        <v>29.3</v>
      </c>
      <c r="L112" s="356">
        <v>14.7</v>
      </c>
      <c r="M112" s="356">
        <v>2.4</v>
      </c>
      <c r="N112" s="356">
        <v>0.2</v>
      </c>
      <c r="O112" s="356">
        <v>12.8</v>
      </c>
      <c r="P112" s="356">
        <v>1.7</v>
      </c>
      <c r="Q112" s="128">
        <v>0.2</v>
      </c>
      <c r="R112" s="354">
        <v>1800</v>
      </c>
      <c r="S112" s="101" t="s">
        <v>691</v>
      </c>
    </row>
    <row r="113" spans="1:19" ht="15" customHeight="1">
      <c r="A113" s="102" t="s">
        <v>692</v>
      </c>
      <c r="B113" s="102" t="s">
        <v>692</v>
      </c>
      <c r="C113" s="102" t="s">
        <v>281</v>
      </c>
      <c r="D113" s="102"/>
      <c r="E113" s="102" t="s">
        <v>666</v>
      </c>
      <c r="F113" s="102" t="s">
        <v>693</v>
      </c>
      <c r="G113" s="102" t="s">
        <v>666</v>
      </c>
      <c r="H113" s="131"/>
      <c r="I113" s="65" t="s">
        <v>694</v>
      </c>
      <c r="J113" s="131">
        <v>61</v>
      </c>
      <c r="K113" s="358">
        <v>1</v>
      </c>
      <c r="L113" s="358">
        <v>0</v>
      </c>
      <c r="M113" s="358">
        <v>0</v>
      </c>
      <c r="N113" s="358">
        <v>0</v>
      </c>
      <c r="O113" s="358">
        <v>14</v>
      </c>
      <c r="P113" s="358">
        <v>3</v>
      </c>
      <c r="Q113" s="359"/>
      <c r="R113" s="33">
        <v>2090</v>
      </c>
      <c r="S113" s="102" t="s">
        <v>695</v>
      </c>
    </row>
    <row r="114" spans="1:19" ht="15" customHeight="1">
      <c r="A114" s="102" t="s">
        <v>696</v>
      </c>
      <c r="B114" s="102" t="s">
        <v>696</v>
      </c>
      <c r="C114" s="102" t="s">
        <v>288</v>
      </c>
      <c r="D114" s="102">
        <v>9174</v>
      </c>
      <c r="E114" s="102" t="s">
        <v>666</v>
      </c>
      <c r="F114" s="102" t="s">
        <v>697</v>
      </c>
      <c r="G114" s="102" t="s">
        <v>698</v>
      </c>
      <c r="H114" s="131"/>
      <c r="I114" s="65" t="s">
        <v>699</v>
      </c>
      <c r="J114" s="131">
        <v>122</v>
      </c>
      <c r="K114" s="358">
        <v>1.5</v>
      </c>
      <c r="L114" s="358">
        <v>0.2</v>
      </c>
      <c r="M114" s="358">
        <v>12.4</v>
      </c>
      <c r="N114" s="358">
        <v>0.7</v>
      </c>
      <c r="O114" s="358">
        <v>14.7</v>
      </c>
      <c r="P114" s="358">
        <v>0.6</v>
      </c>
      <c r="Q114" s="359"/>
      <c r="R114" s="33">
        <v>1800</v>
      </c>
      <c r="S114" s="102" t="s">
        <v>700</v>
      </c>
    </row>
    <row r="115" spans="1:19" ht="15" customHeight="1">
      <c r="A115" s="101" t="s">
        <v>701</v>
      </c>
      <c r="B115" s="101" t="s">
        <v>701</v>
      </c>
      <c r="C115" s="101" t="s">
        <v>702</v>
      </c>
      <c r="D115" s="101" t="s">
        <v>703</v>
      </c>
      <c r="E115" s="101" t="s">
        <v>666</v>
      </c>
      <c r="F115" s="101" t="s">
        <v>704</v>
      </c>
      <c r="G115" s="101" t="s">
        <v>705</v>
      </c>
      <c r="H115" s="127"/>
      <c r="I115" s="128"/>
      <c r="J115" s="127">
        <v>174</v>
      </c>
      <c r="K115" s="356">
        <v>7.4</v>
      </c>
      <c r="L115" s="356">
        <v>0.7</v>
      </c>
      <c r="M115" s="356">
        <v>13.4</v>
      </c>
      <c r="N115" s="356">
        <v>0</v>
      </c>
      <c r="O115" s="356">
        <v>13.4</v>
      </c>
      <c r="P115" s="356">
        <v>1.1000000000000001</v>
      </c>
      <c r="Q115" s="128"/>
      <c r="R115" s="33">
        <v>2100</v>
      </c>
      <c r="S115" s="101" t="s">
        <v>706</v>
      </c>
    </row>
    <row r="116" spans="1:19" ht="15" customHeight="1">
      <c r="A116" s="102" t="s">
        <v>707</v>
      </c>
      <c r="B116" s="102" t="s">
        <v>707</v>
      </c>
      <c r="C116" s="102" t="s">
        <v>244</v>
      </c>
      <c r="D116" s="102">
        <v>171971</v>
      </c>
      <c r="E116" s="102" t="s">
        <v>233</v>
      </c>
      <c r="F116" s="102" t="s">
        <v>708</v>
      </c>
      <c r="G116" s="102" t="s">
        <v>136</v>
      </c>
      <c r="H116" s="131"/>
      <c r="I116" s="65" t="s">
        <v>709</v>
      </c>
      <c r="J116" s="131">
        <v>153</v>
      </c>
      <c r="K116" s="358">
        <v>5.2</v>
      </c>
      <c r="L116" s="358">
        <v>0.9</v>
      </c>
      <c r="M116" s="358">
        <v>6.6</v>
      </c>
      <c r="N116" s="358">
        <v>0.2</v>
      </c>
      <c r="O116" s="358">
        <v>20</v>
      </c>
      <c r="P116" s="358">
        <v>0.7</v>
      </c>
      <c r="Q116" s="359"/>
      <c r="R116" s="33">
        <v>2500</v>
      </c>
      <c r="S116" s="102" t="s">
        <v>248</v>
      </c>
    </row>
    <row r="117" spans="1:19" ht="15" customHeight="1">
      <c r="A117" s="101" t="s">
        <v>710</v>
      </c>
      <c r="B117" s="101" t="s">
        <v>710</v>
      </c>
      <c r="C117" s="101" t="s">
        <v>244</v>
      </c>
      <c r="D117" s="101" t="s">
        <v>711</v>
      </c>
      <c r="E117" s="101" t="s">
        <v>233</v>
      </c>
      <c r="F117" s="101" t="s">
        <v>712</v>
      </c>
      <c r="G117" s="101" t="s">
        <v>254</v>
      </c>
      <c r="H117" s="127"/>
      <c r="I117" s="64" t="s">
        <v>713</v>
      </c>
      <c r="J117" s="127">
        <v>245</v>
      </c>
      <c r="K117" s="356">
        <v>12.6</v>
      </c>
      <c r="L117" s="356">
        <v>4.5</v>
      </c>
      <c r="M117" s="356">
        <v>16.5</v>
      </c>
      <c r="N117" s="356">
        <v>1.1000000000000001</v>
      </c>
      <c r="O117" s="356">
        <v>16</v>
      </c>
      <c r="P117" s="356">
        <v>1.6</v>
      </c>
      <c r="Q117" s="128"/>
      <c r="R117" s="33">
        <v>1900</v>
      </c>
      <c r="S117" s="101" t="s">
        <v>248</v>
      </c>
    </row>
    <row r="118" spans="1:19" ht="15" customHeight="1">
      <c r="A118" s="102" t="s">
        <v>714</v>
      </c>
      <c r="B118" s="102" t="s">
        <v>714</v>
      </c>
      <c r="C118" s="102" t="s">
        <v>244</v>
      </c>
      <c r="D118" s="102" t="s">
        <v>715</v>
      </c>
      <c r="E118" s="102" t="s">
        <v>233</v>
      </c>
      <c r="F118" s="102" t="s">
        <v>716</v>
      </c>
      <c r="G118" s="102"/>
      <c r="H118" s="131"/>
      <c r="I118" s="65" t="s">
        <v>717</v>
      </c>
      <c r="J118" s="131">
        <v>136</v>
      </c>
      <c r="K118" s="358">
        <v>3.7</v>
      </c>
      <c r="L118" s="358">
        <v>1.1000000000000001</v>
      </c>
      <c r="M118" s="358">
        <v>0.9</v>
      </c>
      <c r="N118" s="358">
        <v>0.1</v>
      </c>
      <c r="O118" s="358">
        <v>24</v>
      </c>
      <c r="P118" s="358">
        <v>0.5</v>
      </c>
      <c r="Q118" s="359"/>
      <c r="R118" s="33">
        <v>2550</v>
      </c>
      <c r="S118" s="102" t="s">
        <v>260</v>
      </c>
    </row>
    <row r="119" spans="1:19" ht="15" customHeight="1">
      <c r="A119" s="168" t="s">
        <v>718</v>
      </c>
      <c r="B119" s="168" t="s">
        <v>718</v>
      </c>
      <c r="C119" s="168" t="s">
        <v>719</v>
      </c>
      <c r="D119" s="168">
        <v>73950002</v>
      </c>
      <c r="E119" s="102" t="s">
        <v>233</v>
      </c>
      <c r="F119" s="168" t="s">
        <v>263</v>
      </c>
      <c r="G119" s="168"/>
      <c r="H119" s="169"/>
      <c r="I119" s="170" t="s">
        <v>720</v>
      </c>
      <c r="J119" s="169">
        <v>150</v>
      </c>
      <c r="K119" s="360">
        <v>9.5</v>
      </c>
      <c r="L119" s="360">
        <v>2.2999999999999998</v>
      </c>
      <c r="M119" s="360">
        <v>0</v>
      </c>
      <c r="N119" s="360">
        <v>0</v>
      </c>
      <c r="O119" s="360">
        <v>18</v>
      </c>
      <c r="P119" s="360">
        <v>0.2</v>
      </c>
      <c r="Q119" s="361">
        <v>0</v>
      </c>
      <c r="R119" s="362">
        <v>1734</v>
      </c>
      <c r="S119" s="168"/>
    </row>
    <row r="120" spans="1:19" ht="15" customHeight="1">
      <c r="A120" s="101" t="s">
        <v>721</v>
      </c>
      <c r="B120" s="101" t="s">
        <v>721</v>
      </c>
      <c r="C120" s="101" t="s">
        <v>271</v>
      </c>
      <c r="D120" s="101">
        <v>59401</v>
      </c>
      <c r="E120" s="101" t="s">
        <v>233</v>
      </c>
      <c r="F120" s="101" t="s">
        <v>722</v>
      </c>
      <c r="G120" s="101"/>
      <c r="H120" s="127"/>
      <c r="I120" s="64" t="s">
        <v>723</v>
      </c>
      <c r="J120" s="127">
        <v>110</v>
      </c>
      <c r="K120" s="356">
        <v>12</v>
      </c>
      <c r="L120" s="356">
        <v>6</v>
      </c>
      <c r="M120" s="356">
        <v>12</v>
      </c>
      <c r="N120" s="356">
        <v>0.6</v>
      </c>
      <c r="O120" s="356">
        <v>12</v>
      </c>
      <c r="P120" s="356">
        <v>1.6</v>
      </c>
      <c r="Q120" s="128"/>
      <c r="R120" s="33">
        <v>1800</v>
      </c>
      <c r="S120" s="101" t="s">
        <v>269</v>
      </c>
    </row>
    <row r="121" spans="1:19" ht="15" customHeight="1">
      <c r="A121" s="102" t="s">
        <v>724</v>
      </c>
      <c r="B121" s="102" t="s">
        <v>724</v>
      </c>
      <c r="C121" s="102" t="s">
        <v>725</v>
      </c>
      <c r="D121" s="102"/>
      <c r="E121" s="102" t="s">
        <v>642</v>
      </c>
      <c r="F121" s="102" t="s">
        <v>726</v>
      </c>
      <c r="G121" s="102" t="s">
        <v>727</v>
      </c>
      <c r="H121" s="131" t="s">
        <v>728</v>
      </c>
      <c r="I121" s="65" t="s">
        <v>729</v>
      </c>
      <c r="J121" s="131">
        <v>187</v>
      </c>
      <c r="K121" s="358">
        <v>5.3</v>
      </c>
      <c r="L121" s="358">
        <v>1.3</v>
      </c>
      <c r="M121" s="358">
        <v>23</v>
      </c>
      <c r="N121" s="358">
        <v>1.4</v>
      </c>
      <c r="O121" s="358">
        <v>12</v>
      </c>
      <c r="P121" s="358">
        <v>1.3</v>
      </c>
      <c r="Q121" s="359">
        <v>0.6</v>
      </c>
      <c r="R121" s="354">
        <v>800</v>
      </c>
      <c r="S121" s="102" t="s">
        <v>730</v>
      </c>
    </row>
    <row r="122" spans="1:19" ht="15" customHeight="1">
      <c r="A122" s="101" t="s">
        <v>731</v>
      </c>
      <c r="B122" s="101" t="s">
        <v>731</v>
      </c>
      <c r="C122" s="101" t="s">
        <v>725</v>
      </c>
      <c r="D122" s="101"/>
      <c r="E122" s="101" t="s">
        <v>642</v>
      </c>
      <c r="F122" s="101" t="s">
        <v>732</v>
      </c>
      <c r="G122" s="101" t="s">
        <v>318</v>
      </c>
      <c r="H122" s="127" t="s">
        <v>733</v>
      </c>
      <c r="I122" s="64" t="s">
        <v>734</v>
      </c>
      <c r="J122" s="127">
        <v>164</v>
      </c>
      <c r="K122" s="356">
        <v>3</v>
      </c>
      <c r="L122" s="356">
        <v>0.3</v>
      </c>
      <c r="M122" s="356">
        <v>23</v>
      </c>
      <c r="N122" s="356">
        <v>1.6</v>
      </c>
      <c r="O122" s="356">
        <v>11</v>
      </c>
      <c r="P122" s="356">
        <v>1.2</v>
      </c>
      <c r="Q122" s="128">
        <v>0.7</v>
      </c>
      <c r="R122" s="354">
        <v>800</v>
      </c>
      <c r="S122" s="101" t="s">
        <v>132</v>
      </c>
    </row>
    <row r="123" spans="1:19" ht="15" customHeight="1">
      <c r="A123" s="102" t="s">
        <v>735</v>
      </c>
      <c r="B123" s="102" t="s">
        <v>735</v>
      </c>
      <c r="C123" s="102" t="s">
        <v>736</v>
      </c>
      <c r="D123" s="102">
        <v>40138</v>
      </c>
      <c r="E123" s="102" t="s">
        <v>220</v>
      </c>
      <c r="F123" s="108" t="s">
        <v>737</v>
      </c>
      <c r="G123" s="102" t="s">
        <v>235</v>
      </c>
      <c r="H123" s="131"/>
      <c r="I123" s="65" t="s">
        <v>738</v>
      </c>
      <c r="J123" s="131">
        <v>78</v>
      </c>
      <c r="K123" s="358">
        <v>1.9</v>
      </c>
      <c r="L123" s="358">
        <v>0.3</v>
      </c>
      <c r="M123" s="358">
        <v>10</v>
      </c>
      <c r="N123" s="358">
        <v>8.3000000000000007</v>
      </c>
      <c r="O123" s="358">
        <v>3.8</v>
      </c>
      <c r="P123" s="358">
        <v>0.1</v>
      </c>
      <c r="Q123" s="359">
        <v>2.2999999999999998</v>
      </c>
      <c r="R123" s="354">
        <v>665</v>
      </c>
      <c r="S123" s="102" t="s">
        <v>739</v>
      </c>
    </row>
    <row r="124" spans="1:19" ht="15" customHeight="1">
      <c r="A124" s="101" t="s">
        <v>740</v>
      </c>
      <c r="B124" s="101" t="s">
        <v>740</v>
      </c>
      <c r="C124" s="101" t="s">
        <v>736</v>
      </c>
      <c r="D124" s="101">
        <v>40135</v>
      </c>
      <c r="E124" s="101" t="s">
        <v>220</v>
      </c>
      <c r="F124" s="108" t="s">
        <v>741</v>
      </c>
      <c r="G124" s="101" t="s">
        <v>235</v>
      </c>
      <c r="H124" s="127"/>
      <c r="I124" s="64" t="s">
        <v>742</v>
      </c>
      <c r="J124" s="127">
        <v>83</v>
      </c>
      <c r="K124" s="356">
        <v>1.8</v>
      </c>
      <c r="L124" s="356">
        <v>0.2</v>
      </c>
      <c r="M124" s="356">
        <v>12</v>
      </c>
      <c r="N124" s="356">
        <v>10</v>
      </c>
      <c r="O124" s="356">
        <v>3.6</v>
      </c>
      <c r="P124" s="356">
        <v>0.1</v>
      </c>
      <c r="Q124" s="128">
        <v>2.1</v>
      </c>
      <c r="R124" s="354">
        <v>665</v>
      </c>
      <c r="S124" s="101" t="s">
        <v>739</v>
      </c>
    </row>
    <row r="125" spans="1:19" ht="15" customHeight="1">
      <c r="A125" s="102" t="s">
        <v>743</v>
      </c>
      <c r="B125" s="102" t="s">
        <v>743</v>
      </c>
      <c r="C125" s="102" t="s">
        <v>744</v>
      </c>
      <c r="D125" s="102"/>
      <c r="E125" s="102" t="s">
        <v>212</v>
      </c>
      <c r="F125" s="102" t="s">
        <v>745</v>
      </c>
      <c r="G125" s="102" t="s">
        <v>207</v>
      </c>
      <c r="H125" s="131"/>
      <c r="I125" s="65" t="s">
        <v>746</v>
      </c>
      <c r="J125" s="131">
        <v>45</v>
      </c>
      <c r="K125" s="358">
        <v>2</v>
      </c>
      <c r="L125" s="358">
        <v>1.1000000000000001</v>
      </c>
      <c r="M125" s="358">
        <v>4.9000000000000004</v>
      </c>
      <c r="N125" s="358">
        <v>1.6</v>
      </c>
      <c r="O125" s="358">
        <v>1.9</v>
      </c>
      <c r="P125" s="358">
        <v>0.1</v>
      </c>
      <c r="Q125" s="359">
        <v>0</v>
      </c>
      <c r="R125" s="354">
        <v>400</v>
      </c>
      <c r="S125" s="102" t="s">
        <v>274</v>
      </c>
    </row>
    <row r="126" spans="1:19" ht="15" customHeight="1">
      <c r="A126" s="101" t="s">
        <v>747</v>
      </c>
      <c r="B126" s="101" t="s">
        <v>747</v>
      </c>
      <c r="C126" s="101" t="s">
        <v>725</v>
      </c>
      <c r="D126" s="101"/>
      <c r="E126" s="101" t="s">
        <v>212</v>
      </c>
      <c r="F126" s="101" t="s">
        <v>748</v>
      </c>
      <c r="G126" s="101" t="s">
        <v>214</v>
      </c>
      <c r="H126" s="127"/>
      <c r="I126" s="64" t="s">
        <v>749</v>
      </c>
      <c r="J126" s="127">
        <v>48</v>
      </c>
      <c r="K126" s="356">
        <v>2</v>
      </c>
      <c r="L126" s="356">
        <v>1.1000000000000001</v>
      </c>
      <c r="M126" s="356">
        <v>5.7</v>
      </c>
      <c r="N126" s="356">
        <v>2.5</v>
      </c>
      <c r="O126" s="356">
        <v>1.9</v>
      </c>
      <c r="P126" s="356">
        <v>0.1</v>
      </c>
      <c r="Q126" s="128">
        <v>0</v>
      </c>
      <c r="R126" s="354">
        <v>610</v>
      </c>
      <c r="S126" s="101" t="s">
        <v>274</v>
      </c>
    </row>
    <row r="127" spans="1:19" ht="15" customHeight="1">
      <c r="A127" s="102" t="s">
        <v>750</v>
      </c>
      <c r="B127" s="102" t="s">
        <v>750</v>
      </c>
      <c r="C127" s="102" t="s">
        <v>336</v>
      </c>
      <c r="D127" s="102" t="s">
        <v>751</v>
      </c>
      <c r="E127" s="102" t="s">
        <v>637</v>
      </c>
      <c r="F127" s="102" t="s">
        <v>752</v>
      </c>
      <c r="G127" s="102"/>
      <c r="H127" s="131"/>
      <c r="I127" s="65" t="s">
        <v>753</v>
      </c>
      <c r="J127" s="131">
        <v>23</v>
      </c>
      <c r="K127" s="358">
        <v>0.3</v>
      </c>
      <c r="L127" s="358">
        <v>0.1</v>
      </c>
      <c r="M127" s="358">
        <v>3.3</v>
      </c>
      <c r="N127" s="358">
        <v>3</v>
      </c>
      <c r="O127" s="358">
        <v>1</v>
      </c>
      <c r="P127" s="358">
        <v>0</v>
      </c>
      <c r="Q127" s="359">
        <v>1.3</v>
      </c>
      <c r="R127" s="354">
        <v>400</v>
      </c>
      <c r="S127" s="102" t="s">
        <v>754</v>
      </c>
    </row>
    <row r="128" spans="1:19" ht="15" customHeight="1">
      <c r="A128" s="101" t="s">
        <v>755</v>
      </c>
      <c r="B128" s="101" t="s">
        <v>755</v>
      </c>
      <c r="C128" s="101" t="s">
        <v>336</v>
      </c>
      <c r="D128" s="101" t="s">
        <v>756</v>
      </c>
      <c r="E128" s="101" t="s">
        <v>637</v>
      </c>
      <c r="F128" s="101" t="s">
        <v>757</v>
      </c>
      <c r="G128" s="101"/>
      <c r="H128" s="127"/>
      <c r="I128" s="64" t="s">
        <v>758</v>
      </c>
      <c r="J128" s="127">
        <v>57</v>
      </c>
      <c r="K128" s="356">
        <v>2.4</v>
      </c>
      <c r="L128" s="356">
        <v>0.5</v>
      </c>
      <c r="M128" s="356">
        <v>5.2</v>
      </c>
      <c r="N128" s="356">
        <v>3.8</v>
      </c>
      <c r="O128" s="356">
        <v>2</v>
      </c>
      <c r="P128" s="356">
        <v>0.2</v>
      </c>
      <c r="Q128" s="128">
        <v>3.1</v>
      </c>
      <c r="R128" s="354">
        <v>400</v>
      </c>
      <c r="S128" s="101" t="s">
        <v>483</v>
      </c>
    </row>
    <row r="129" spans="1:19" ht="15" customHeight="1">
      <c r="A129" s="102" t="s">
        <v>759</v>
      </c>
      <c r="B129" s="102" t="s">
        <v>759</v>
      </c>
      <c r="C129" s="102" t="s">
        <v>760</v>
      </c>
      <c r="D129" s="102">
        <v>10000087</v>
      </c>
      <c r="E129" s="102" t="s">
        <v>637</v>
      </c>
      <c r="F129" s="102" t="s">
        <v>761</v>
      </c>
      <c r="G129" s="102"/>
      <c r="H129" s="131"/>
      <c r="I129" s="65" t="s">
        <v>762</v>
      </c>
      <c r="J129" s="131">
        <v>30</v>
      </c>
      <c r="K129" s="358">
        <v>0.4</v>
      </c>
      <c r="L129" s="358">
        <v>0.1</v>
      </c>
      <c r="M129" s="358">
        <v>4.4000000000000004</v>
      </c>
      <c r="N129" s="358">
        <v>4.2</v>
      </c>
      <c r="O129" s="358">
        <v>0.6</v>
      </c>
      <c r="P129" s="358">
        <v>0.1</v>
      </c>
      <c r="Q129" s="359">
        <v>3.2</v>
      </c>
      <c r="R129" s="354">
        <v>400</v>
      </c>
      <c r="S129" s="102" t="s">
        <v>763</v>
      </c>
    </row>
    <row r="130" spans="1:19" ht="15" customHeight="1">
      <c r="A130" s="101" t="s">
        <v>764</v>
      </c>
      <c r="B130" s="101" t="s">
        <v>764</v>
      </c>
      <c r="C130" s="101" t="s">
        <v>336</v>
      </c>
      <c r="D130" s="101" t="s">
        <v>765</v>
      </c>
      <c r="E130" s="101" t="s">
        <v>637</v>
      </c>
      <c r="F130" s="101" t="s">
        <v>761</v>
      </c>
      <c r="G130" s="101"/>
      <c r="H130" s="127"/>
      <c r="I130" s="64" t="s">
        <v>766</v>
      </c>
      <c r="J130" s="127">
        <v>28</v>
      </c>
      <c r="K130" s="356">
        <v>0.4</v>
      </c>
      <c r="L130" s="356">
        <v>0.1</v>
      </c>
      <c r="M130" s="356">
        <v>4.3</v>
      </c>
      <c r="N130" s="356">
        <v>4.0999999999999996</v>
      </c>
      <c r="O130" s="356">
        <v>0.6</v>
      </c>
      <c r="P130" s="356">
        <v>0.1</v>
      </c>
      <c r="Q130" s="128">
        <v>2.2999999999999998</v>
      </c>
      <c r="R130" s="354">
        <v>400</v>
      </c>
      <c r="S130" s="101" t="s">
        <v>767</v>
      </c>
    </row>
    <row r="131" spans="1:19" ht="15" customHeight="1">
      <c r="A131" s="102" t="s">
        <v>768</v>
      </c>
      <c r="B131" s="102" t="s">
        <v>768</v>
      </c>
      <c r="C131" s="102" t="s">
        <v>336</v>
      </c>
      <c r="D131" s="102" t="s">
        <v>769</v>
      </c>
      <c r="E131" s="102" t="s">
        <v>637</v>
      </c>
      <c r="F131" s="102" t="s">
        <v>770</v>
      </c>
      <c r="G131" s="102"/>
      <c r="H131" s="131"/>
      <c r="I131" s="65" t="s">
        <v>771</v>
      </c>
      <c r="J131" s="131">
        <v>28</v>
      </c>
      <c r="K131" s="358">
        <v>0.4</v>
      </c>
      <c r="L131" s="358">
        <v>0.1</v>
      </c>
      <c r="M131" s="358">
        <v>4.5</v>
      </c>
      <c r="N131" s="358">
        <v>4.3</v>
      </c>
      <c r="O131" s="358">
        <v>0.9</v>
      </c>
      <c r="P131" s="358">
        <v>0</v>
      </c>
      <c r="Q131" s="359">
        <v>1.6</v>
      </c>
      <c r="R131" s="354">
        <v>400</v>
      </c>
      <c r="S131" s="102" t="s">
        <v>612</v>
      </c>
    </row>
    <row r="132" spans="1:19" ht="15" customHeight="1">
      <c r="A132" s="56" t="s">
        <v>772</v>
      </c>
      <c r="B132" s="56" t="s">
        <v>772</v>
      </c>
      <c r="C132" s="101" t="s">
        <v>773</v>
      </c>
      <c r="D132" s="101">
        <v>3545</v>
      </c>
      <c r="E132" s="101" t="s">
        <v>346</v>
      </c>
      <c r="F132" s="101" t="s">
        <v>774</v>
      </c>
      <c r="G132" s="101"/>
      <c r="H132" s="127"/>
      <c r="I132" s="64" t="s">
        <v>775</v>
      </c>
      <c r="J132" s="127">
        <v>28</v>
      </c>
      <c r="K132" s="356">
        <v>0.1</v>
      </c>
      <c r="L132" s="356">
        <v>0</v>
      </c>
      <c r="M132" s="356">
        <v>5</v>
      </c>
      <c r="N132" s="356">
        <v>3.4</v>
      </c>
      <c r="O132" s="356">
        <v>1.5</v>
      </c>
      <c r="P132" s="356">
        <v>0</v>
      </c>
      <c r="Q132" s="128"/>
      <c r="R132" s="33">
        <v>536</v>
      </c>
      <c r="S132" s="101" t="s">
        <v>558</v>
      </c>
    </row>
    <row r="133" spans="1:19" ht="15" customHeight="1">
      <c r="A133" s="102" t="s">
        <v>776</v>
      </c>
      <c r="B133" s="102" t="s">
        <v>776</v>
      </c>
      <c r="C133" s="102" t="s">
        <v>336</v>
      </c>
      <c r="D133" s="102">
        <v>776</v>
      </c>
      <c r="E133" s="102" t="s">
        <v>777</v>
      </c>
      <c r="F133" s="102" t="s">
        <v>778</v>
      </c>
      <c r="G133" s="102"/>
      <c r="H133" s="131"/>
      <c r="I133" s="65" t="s">
        <v>779</v>
      </c>
      <c r="J133" s="131">
        <v>60</v>
      </c>
      <c r="K133" s="358">
        <v>2.8</v>
      </c>
      <c r="L133" s="358">
        <v>0.4</v>
      </c>
      <c r="M133" s="358">
        <v>4.8</v>
      </c>
      <c r="N133" s="358">
        <v>2.9</v>
      </c>
      <c r="O133" s="358">
        <v>2.2000000000000002</v>
      </c>
      <c r="P133" s="358">
        <v>0</v>
      </c>
      <c r="Q133" s="359">
        <v>3</v>
      </c>
      <c r="R133" s="354">
        <v>400</v>
      </c>
      <c r="S133" s="102" t="s">
        <v>754</v>
      </c>
    </row>
    <row r="134" spans="1:19" ht="15" customHeight="1">
      <c r="A134" s="101" t="s">
        <v>780</v>
      </c>
      <c r="B134" s="101" t="s">
        <v>780</v>
      </c>
      <c r="C134" s="101" t="s">
        <v>479</v>
      </c>
      <c r="D134" s="101">
        <v>310876</v>
      </c>
      <c r="E134" s="101" t="s">
        <v>637</v>
      </c>
      <c r="F134" s="101" t="s">
        <v>781</v>
      </c>
      <c r="G134" s="101"/>
      <c r="H134" s="127"/>
      <c r="I134" s="64" t="s">
        <v>782</v>
      </c>
      <c r="J134" s="127">
        <v>141</v>
      </c>
      <c r="K134" s="356">
        <v>4.7</v>
      </c>
      <c r="L134" s="356">
        <v>0.6</v>
      </c>
      <c r="M134" s="356">
        <v>21</v>
      </c>
      <c r="N134" s="356">
        <v>11</v>
      </c>
      <c r="O134" s="356">
        <v>1.7</v>
      </c>
      <c r="P134" s="356">
        <v>0.1</v>
      </c>
      <c r="Q134" s="128">
        <v>3.7</v>
      </c>
      <c r="R134" s="354">
        <v>400</v>
      </c>
      <c r="S134" s="101" t="s">
        <v>574</v>
      </c>
    </row>
    <row r="135" spans="1:19" ht="15" customHeight="1">
      <c r="A135" s="102" t="s">
        <v>783</v>
      </c>
      <c r="B135" s="102" t="s">
        <v>783</v>
      </c>
      <c r="C135" s="102" t="s">
        <v>361</v>
      </c>
      <c r="D135" s="102">
        <v>310004</v>
      </c>
      <c r="E135" s="102" t="s">
        <v>362</v>
      </c>
      <c r="F135" s="102" t="s">
        <v>784</v>
      </c>
      <c r="G135" s="102" t="s">
        <v>240</v>
      </c>
      <c r="H135" s="131"/>
      <c r="I135" s="65" t="s">
        <v>785</v>
      </c>
      <c r="J135" s="131">
        <v>557</v>
      </c>
      <c r="K135" s="358">
        <v>60</v>
      </c>
      <c r="L135" s="358">
        <v>3.9</v>
      </c>
      <c r="M135" s="358">
        <v>5.4</v>
      </c>
      <c r="N135" s="358">
        <v>3.6</v>
      </c>
      <c r="O135" s="358"/>
      <c r="P135" s="358">
        <v>1.2</v>
      </c>
      <c r="Q135" s="359"/>
      <c r="R135" s="33">
        <v>1800</v>
      </c>
      <c r="S135" s="102" t="s">
        <v>369</v>
      </c>
    </row>
    <row r="136" spans="1:19" ht="15" customHeight="1">
      <c r="A136" s="101" t="s">
        <v>786</v>
      </c>
      <c r="B136" s="101" t="s">
        <v>786</v>
      </c>
      <c r="C136" s="101" t="s">
        <v>361</v>
      </c>
      <c r="D136" s="101">
        <v>310002</v>
      </c>
      <c r="E136" s="101" t="s">
        <v>362</v>
      </c>
      <c r="F136" s="101" t="s">
        <v>787</v>
      </c>
      <c r="G136" s="101" t="s">
        <v>240</v>
      </c>
      <c r="H136" s="127"/>
      <c r="I136" s="64" t="s">
        <v>788</v>
      </c>
      <c r="J136" s="127">
        <v>574</v>
      </c>
      <c r="K136" s="356">
        <v>62</v>
      </c>
      <c r="L136" s="356">
        <v>4.0999999999999996</v>
      </c>
      <c r="M136" s="356">
        <v>5.4</v>
      </c>
      <c r="N136" s="356">
        <v>3</v>
      </c>
      <c r="O136" s="356"/>
      <c r="P136" s="356">
        <v>2.4</v>
      </c>
      <c r="Q136" s="128"/>
      <c r="R136" s="33">
        <v>1800</v>
      </c>
      <c r="S136" s="101" t="s">
        <v>373</v>
      </c>
    </row>
    <row r="137" spans="1:19" ht="15" customHeight="1">
      <c r="A137" s="102" t="s">
        <v>789</v>
      </c>
      <c r="B137" s="102" t="s">
        <v>789</v>
      </c>
      <c r="C137" s="102" t="s">
        <v>361</v>
      </c>
      <c r="D137" s="102">
        <v>310003</v>
      </c>
      <c r="E137" s="102" t="s">
        <v>362</v>
      </c>
      <c r="F137" s="102" t="s">
        <v>790</v>
      </c>
      <c r="G137" s="102" t="s">
        <v>240</v>
      </c>
      <c r="H137" s="131"/>
      <c r="I137" s="65" t="s">
        <v>791</v>
      </c>
      <c r="J137" s="131">
        <v>400</v>
      </c>
      <c r="K137" s="358">
        <v>40</v>
      </c>
      <c r="L137" s="358">
        <v>2.6</v>
      </c>
      <c r="M137" s="358">
        <v>11</v>
      </c>
      <c r="N137" s="358">
        <v>8.4</v>
      </c>
      <c r="O137" s="358"/>
      <c r="P137" s="358">
        <v>0.9</v>
      </c>
      <c r="Q137" s="359"/>
      <c r="R137" s="33">
        <v>2500</v>
      </c>
      <c r="S137" s="102" t="s">
        <v>373</v>
      </c>
    </row>
    <row r="138" spans="1:19" ht="15" customHeight="1">
      <c r="A138" s="101" t="s">
        <v>792</v>
      </c>
      <c r="B138" s="101" t="s">
        <v>792</v>
      </c>
      <c r="C138" s="101" t="s">
        <v>344</v>
      </c>
      <c r="D138" s="101" t="s">
        <v>793</v>
      </c>
      <c r="E138" s="101" t="s">
        <v>362</v>
      </c>
      <c r="F138" s="101" t="s">
        <v>794</v>
      </c>
      <c r="G138" s="101"/>
      <c r="H138" s="127" t="s">
        <v>795</v>
      </c>
      <c r="I138" s="64" t="s">
        <v>796</v>
      </c>
      <c r="J138" s="127">
        <v>97</v>
      </c>
      <c r="K138" s="356">
        <v>0.1</v>
      </c>
      <c r="L138" s="356">
        <v>0</v>
      </c>
      <c r="M138" s="356">
        <v>21.5</v>
      </c>
      <c r="N138" s="356">
        <v>18.2</v>
      </c>
      <c r="O138" s="356">
        <v>1.2</v>
      </c>
      <c r="P138" s="356">
        <v>2.5</v>
      </c>
      <c r="Q138" s="128"/>
      <c r="R138" s="33">
        <v>500</v>
      </c>
      <c r="S138" s="101" t="s">
        <v>797</v>
      </c>
    </row>
    <row r="139" spans="1:19" ht="15" customHeight="1">
      <c r="A139" s="277" t="s">
        <v>798</v>
      </c>
      <c r="B139" s="277" t="s">
        <v>798</v>
      </c>
      <c r="C139" s="277"/>
      <c r="D139" s="277"/>
      <c r="E139" s="277"/>
      <c r="F139" s="277"/>
      <c r="G139" s="277"/>
      <c r="H139" s="278"/>
      <c r="I139" s="279"/>
      <c r="J139" s="278"/>
      <c r="K139" s="363"/>
      <c r="L139" s="363"/>
      <c r="M139" s="363"/>
      <c r="N139" s="363"/>
      <c r="O139" s="363"/>
      <c r="P139" s="363"/>
      <c r="Q139" s="364"/>
      <c r="R139" s="33">
        <v>609</v>
      </c>
      <c r="S139" s="277"/>
    </row>
    <row r="140" spans="1:19" ht="15" customHeight="1">
      <c r="A140" s="102" t="s">
        <v>799</v>
      </c>
      <c r="B140" s="102" t="s">
        <v>799</v>
      </c>
      <c r="C140" s="102" t="s">
        <v>344</v>
      </c>
      <c r="D140" s="102" t="s">
        <v>800</v>
      </c>
      <c r="E140" s="102" t="s">
        <v>362</v>
      </c>
      <c r="F140" s="102" t="s">
        <v>801</v>
      </c>
      <c r="G140" s="102" t="s">
        <v>802</v>
      </c>
      <c r="H140" s="131" t="s">
        <v>803</v>
      </c>
      <c r="I140" s="65" t="s">
        <v>804</v>
      </c>
      <c r="J140" s="131">
        <v>628</v>
      </c>
      <c r="K140" s="358">
        <v>70</v>
      </c>
      <c r="L140" s="358">
        <v>5.2</v>
      </c>
      <c r="M140" s="358">
        <v>1.6</v>
      </c>
      <c r="N140" s="358">
        <v>0.9</v>
      </c>
      <c r="O140" s="358"/>
      <c r="P140" s="358">
        <v>0.5</v>
      </c>
      <c r="Q140" s="359"/>
      <c r="R140" s="33">
        <v>2500</v>
      </c>
      <c r="S140" s="102" t="s">
        <v>805</v>
      </c>
    </row>
    <row r="141" spans="1:19" ht="15" customHeight="1">
      <c r="A141" s="101" t="s">
        <v>806</v>
      </c>
      <c r="B141" s="101" t="s">
        <v>806</v>
      </c>
      <c r="C141" s="101" t="s">
        <v>807</v>
      </c>
      <c r="D141" s="101">
        <v>296353</v>
      </c>
      <c r="E141" s="101" t="s">
        <v>362</v>
      </c>
      <c r="F141" s="101" t="s">
        <v>808</v>
      </c>
      <c r="G141" s="101"/>
      <c r="H141" s="127"/>
      <c r="I141" s="64" t="s">
        <v>809</v>
      </c>
      <c r="J141" s="127">
        <v>478</v>
      </c>
      <c r="K141" s="356">
        <v>29.4</v>
      </c>
      <c r="L141" s="356">
        <v>12.7</v>
      </c>
      <c r="M141" s="356">
        <v>47</v>
      </c>
      <c r="N141" s="356">
        <v>19.399999999999999</v>
      </c>
      <c r="O141" s="356">
        <v>4.8</v>
      </c>
      <c r="P141" s="356">
        <v>9.4</v>
      </c>
      <c r="Q141" s="128">
        <v>3.3</v>
      </c>
      <c r="R141" s="354">
        <v>600</v>
      </c>
      <c r="S141" s="101" t="s">
        <v>477</v>
      </c>
    </row>
    <row r="142" spans="1:19" ht="15" customHeight="1">
      <c r="A142" s="101" t="s">
        <v>810</v>
      </c>
      <c r="B142" s="101" t="s">
        <v>810</v>
      </c>
      <c r="C142" s="101" t="s">
        <v>807</v>
      </c>
      <c r="D142" s="277"/>
      <c r="E142" s="277"/>
      <c r="F142" s="101" t="s">
        <v>811</v>
      </c>
      <c r="G142" s="277"/>
      <c r="H142" s="278"/>
      <c r="I142" s="279"/>
      <c r="J142" s="278">
        <v>57.4</v>
      </c>
      <c r="K142" s="363">
        <v>3.53</v>
      </c>
      <c r="L142" s="363">
        <v>1.52</v>
      </c>
      <c r="M142" s="363">
        <v>5.64</v>
      </c>
      <c r="N142" s="363">
        <v>2.33</v>
      </c>
      <c r="O142" s="363">
        <v>0.57999999999999996</v>
      </c>
      <c r="P142" s="363">
        <v>1.1299999999999999</v>
      </c>
      <c r="Q142" s="364">
        <v>0.4</v>
      </c>
      <c r="R142" s="354"/>
      <c r="S142" s="277"/>
    </row>
    <row r="143" spans="1:19" ht="15" customHeight="1">
      <c r="A143" s="102" t="s">
        <v>812</v>
      </c>
      <c r="B143" s="102" t="s">
        <v>812</v>
      </c>
      <c r="C143" s="102" t="s">
        <v>813</v>
      </c>
      <c r="D143" s="102" t="s">
        <v>814</v>
      </c>
      <c r="E143" s="102" t="s">
        <v>362</v>
      </c>
      <c r="F143" s="102" t="s">
        <v>815</v>
      </c>
      <c r="G143" s="102" t="s">
        <v>228</v>
      </c>
      <c r="H143" s="131"/>
      <c r="I143" s="65" t="s">
        <v>816</v>
      </c>
      <c r="J143" s="131">
        <v>361</v>
      </c>
      <c r="K143" s="358">
        <v>8.6</v>
      </c>
      <c r="L143" s="358">
        <v>3.6</v>
      </c>
      <c r="M143" s="358">
        <v>65.3</v>
      </c>
      <c r="N143" s="358">
        <v>4</v>
      </c>
      <c r="O143" s="358">
        <v>5.6</v>
      </c>
      <c r="P143" s="358">
        <v>11.3</v>
      </c>
      <c r="Q143" s="359">
        <v>0.3</v>
      </c>
      <c r="R143" s="354">
        <v>600</v>
      </c>
      <c r="S143" s="102" t="s">
        <v>378</v>
      </c>
    </row>
    <row r="144" spans="1:19" ht="15" customHeight="1">
      <c r="A144" s="101" t="s">
        <v>817</v>
      </c>
      <c r="B144" s="101" t="s">
        <v>817</v>
      </c>
      <c r="C144" s="101" t="s">
        <v>813</v>
      </c>
      <c r="D144" s="101" t="s">
        <v>818</v>
      </c>
      <c r="E144" s="101" t="s">
        <v>362</v>
      </c>
      <c r="F144" s="101" t="s">
        <v>819</v>
      </c>
      <c r="G144" s="101"/>
      <c r="H144" s="127"/>
      <c r="I144" s="64" t="s">
        <v>820</v>
      </c>
      <c r="J144" s="127">
        <v>278</v>
      </c>
      <c r="K144" s="356">
        <v>1.3</v>
      </c>
      <c r="L144" s="356">
        <v>0.1</v>
      </c>
      <c r="M144" s="356">
        <v>52.6</v>
      </c>
      <c r="N144" s="356">
        <v>36.5</v>
      </c>
      <c r="O144" s="356">
        <v>13.8</v>
      </c>
      <c r="P144" s="356">
        <v>27</v>
      </c>
      <c r="Q144" s="128">
        <v>0.4</v>
      </c>
      <c r="R144" s="354">
        <v>600</v>
      </c>
      <c r="S144" s="101" t="s">
        <v>409</v>
      </c>
    </row>
    <row r="145" spans="1:19" ht="15" customHeight="1">
      <c r="A145" s="101" t="s">
        <v>821</v>
      </c>
      <c r="B145" s="101" t="s">
        <v>821</v>
      </c>
      <c r="C145" s="101" t="s">
        <v>330</v>
      </c>
      <c r="D145" s="101"/>
      <c r="E145" s="101" t="s">
        <v>642</v>
      </c>
      <c r="F145" s="101" t="s">
        <v>822</v>
      </c>
      <c r="G145" s="101"/>
      <c r="H145" s="127"/>
      <c r="I145" s="64" t="s">
        <v>823</v>
      </c>
      <c r="J145" s="127">
        <v>40</v>
      </c>
      <c r="K145" s="356">
        <v>1</v>
      </c>
      <c r="L145" s="356">
        <v>0.3</v>
      </c>
      <c r="M145" s="356">
        <v>6.6</v>
      </c>
      <c r="N145" s="356">
        <v>4.5</v>
      </c>
      <c r="O145" s="356">
        <v>0.5</v>
      </c>
      <c r="P145" s="356">
        <v>0.8</v>
      </c>
      <c r="Q145" s="128"/>
      <c r="R145" s="33">
        <v>1200</v>
      </c>
      <c r="S145" s="101" t="s">
        <v>824</v>
      </c>
    </row>
    <row r="146" spans="1:19" ht="15" customHeight="1">
      <c r="A146" s="102" t="s">
        <v>825</v>
      </c>
      <c r="B146" s="102" t="s">
        <v>825</v>
      </c>
      <c r="C146" s="102" t="s">
        <v>387</v>
      </c>
      <c r="D146" s="102">
        <v>35061</v>
      </c>
      <c r="E146" s="102" t="s">
        <v>388</v>
      </c>
      <c r="F146" s="102" t="s">
        <v>826</v>
      </c>
      <c r="G146" s="102"/>
      <c r="H146" s="131" t="s">
        <v>390</v>
      </c>
      <c r="I146" s="65" t="s">
        <v>827</v>
      </c>
      <c r="J146" s="131">
        <v>243</v>
      </c>
      <c r="K146" s="358">
        <v>1.2</v>
      </c>
      <c r="L146" s="358">
        <v>0.4</v>
      </c>
      <c r="M146" s="358">
        <v>81</v>
      </c>
      <c r="N146" s="358">
        <v>2.2000000000000002</v>
      </c>
      <c r="O146" s="358">
        <v>4</v>
      </c>
      <c r="P146" s="358">
        <v>0</v>
      </c>
      <c r="Q146" s="359"/>
      <c r="R146" s="365">
        <v>5499</v>
      </c>
      <c r="S146" s="102" t="s">
        <v>544</v>
      </c>
    </row>
    <row r="147" spans="1:19" ht="15" customHeight="1">
      <c r="A147" s="101" t="s">
        <v>828</v>
      </c>
      <c r="B147" s="101" t="s">
        <v>828</v>
      </c>
      <c r="C147" s="101" t="s">
        <v>387</v>
      </c>
      <c r="D147" s="101">
        <v>35004</v>
      </c>
      <c r="E147" s="101" t="s">
        <v>388</v>
      </c>
      <c r="F147" s="101" t="s">
        <v>829</v>
      </c>
      <c r="G147" s="101"/>
      <c r="H147" s="127" t="s">
        <v>390</v>
      </c>
      <c r="I147" s="64" t="s">
        <v>830</v>
      </c>
      <c r="J147" s="127">
        <v>353</v>
      </c>
      <c r="K147" s="356">
        <v>8.4</v>
      </c>
      <c r="L147" s="356">
        <v>2.2999999999999998</v>
      </c>
      <c r="M147" s="356">
        <v>49</v>
      </c>
      <c r="N147" s="356">
        <v>0</v>
      </c>
      <c r="O147" s="356">
        <v>7.6</v>
      </c>
      <c r="P147" s="356">
        <v>0.1</v>
      </c>
      <c r="Q147" s="128"/>
      <c r="R147" s="365">
        <v>17095</v>
      </c>
      <c r="S147" s="101" t="s">
        <v>392</v>
      </c>
    </row>
    <row r="148" spans="1:19" ht="15" customHeight="1">
      <c r="A148" s="102" t="s">
        <v>831</v>
      </c>
      <c r="B148" s="102" t="s">
        <v>831</v>
      </c>
      <c r="C148" s="102" t="s">
        <v>387</v>
      </c>
      <c r="D148" s="102">
        <v>35063</v>
      </c>
      <c r="E148" s="102" t="s">
        <v>388</v>
      </c>
      <c r="F148" s="102" t="s">
        <v>832</v>
      </c>
      <c r="G148" s="102"/>
      <c r="H148" s="131" t="s">
        <v>390</v>
      </c>
      <c r="I148" s="65" t="s">
        <v>833</v>
      </c>
      <c r="J148" s="131">
        <v>535</v>
      </c>
      <c r="K148" s="358">
        <v>36</v>
      </c>
      <c r="L148" s="358">
        <v>26</v>
      </c>
      <c r="M148" s="358">
        <v>45</v>
      </c>
      <c r="N148" s="358">
        <v>23</v>
      </c>
      <c r="O148" s="358">
        <v>5.8</v>
      </c>
      <c r="P148" s="358">
        <v>0.1</v>
      </c>
      <c r="Q148" s="359"/>
      <c r="R148" s="365">
        <v>3617</v>
      </c>
      <c r="S148" s="102" t="s">
        <v>544</v>
      </c>
    </row>
    <row r="149" spans="1:19" ht="15" customHeight="1">
      <c r="A149" s="101" t="s">
        <v>834</v>
      </c>
      <c r="B149" s="101" t="s">
        <v>834</v>
      </c>
      <c r="C149" s="101" t="s">
        <v>387</v>
      </c>
      <c r="D149" s="101">
        <v>35101</v>
      </c>
      <c r="E149" s="101" t="s">
        <v>388</v>
      </c>
      <c r="F149" s="101" t="s">
        <v>835</v>
      </c>
      <c r="G149" s="101"/>
      <c r="H149" s="127" t="s">
        <v>390</v>
      </c>
      <c r="I149" s="64" t="s">
        <v>836</v>
      </c>
      <c r="J149" s="127">
        <v>480</v>
      </c>
      <c r="K149" s="356">
        <v>10</v>
      </c>
      <c r="L149" s="356">
        <v>2.7</v>
      </c>
      <c r="M149" s="356">
        <v>64</v>
      </c>
      <c r="N149" s="356">
        <v>4.0999999999999996</v>
      </c>
      <c r="O149" s="356">
        <v>11</v>
      </c>
      <c r="P149" s="356">
        <v>0</v>
      </c>
      <c r="Q149" s="128"/>
      <c r="R149" s="365">
        <v>9856</v>
      </c>
      <c r="S149" s="101" t="s">
        <v>392</v>
      </c>
    </row>
    <row r="150" spans="1:19" ht="15" customHeight="1">
      <c r="A150" s="102" t="s">
        <v>837</v>
      </c>
      <c r="B150" s="102" t="s">
        <v>837</v>
      </c>
      <c r="C150" s="102" t="s">
        <v>387</v>
      </c>
      <c r="D150" s="102">
        <v>32004</v>
      </c>
      <c r="E150" s="102" t="s">
        <v>388</v>
      </c>
      <c r="F150" s="102" t="s">
        <v>838</v>
      </c>
      <c r="G150" s="102"/>
      <c r="H150" s="131" t="s">
        <v>390</v>
      </c>
      <c r="I150" s="65" t="s">
        <v>839</v>
      </c>
      <c r="J150" s="131">
        <v>386</v>
      </c>
      <c r="K150" s="358">
        <v>3.3</v>
      </c>
      <c r="L150" s="358">
        <v>1</v>
      </c>
      <c r="M150" s="358">
        <v>65</v>
      </c>
      <c r="N150" s="358">
        <v>0.6</v>
      </c>
      <c r="O150" s="358">
        <v>11</v>
      </c>
      <c r="P150" s="358">
        <v>0.1</v>
      </c>
      <c r="Q150" s="359"/>
      <c r="R150" s="365">
        <v>7000</v>
      </c>
      <c r="S150" s="102" t="s">
        <v>544</v>
      </c>
    </row>
    <row r="151" spans="1:19" ht="15" customHeight="1">
      <c r="A151" s="101" t="s">
        <v>840</v>
      </c>
      <c r="B151" s="101" t="s">
        <v>840</v>
      </c>
      <c r="C151" s="101" t="s">
        <v>387</v>
      </c>
      <c r="D151" s="101">
        <v>35031</v>
      </c>
      <c r="E151" s="101" t="s">
        <v>388</v>
      </c>
      <c r="F151" s="101" t="s">
        <v>841</v>
      </c>
      <c r="G151" s="101"/>
      <c r="H151" s="127" t="s">
        <v>390</v>
      </c>
      <c r="I151" s="64" t="s">
        <v>842</v>
      </c>
      <c r="J151" s="127">
        <v>285</v>
      </c>
      <c r="K151" s="356">
        <v>7.4</v>
      </c>
      <c r="L151" s="356">
        <v>2.7</v>
      </c>
      <c r="M151" s="356">
        <v>27</v>
      </c>
      <c r="N151" s="356">
        <v>1.7</v>
      </c>
      <c r="O151" s="356">
        <v>9.1</v>
      </c>
      <c r="P151" s="356">
        <v>0.1</v>
      </c>
      <c r="Q151" s="128"/>
      <c r="R151" s="365">
        <v>6852</v>
      </c>
      <c r="S151" s="101" t="s">
        <v>392</v>
      </c>
    </row>
    <row r="152" spans="1:19" ht="15" customHeight="1">
      <c r="A152" s="102" t="s">
        <v>843</v>
      </c>
      <c r="B152" s="102" t="s">
        <v>843</v>
      </c>
      <c r="C152" s="102" t="s">
        <v>844</v>
      </c>
      <c r="D152" s="102" t="s">
        <v>845</v>
      </c>
      <c r="E152" s="102" t="s">
        <v>388</v>
      </c>
      <c r="F152" s="102" t="s">
        <v>846</v>
      </c>
      <c r="G152" s="102"/>
      <c r="H152" s="131"/>
      <c r="I152" s="65" t="s">
        <v>668</v>
      </c>
      <c r="J152" s="131">
        <v>314</v>
      </c>
      <c r="K152" s="358">
        <v>30</v>
      </c>
      <c r="L152" s="358">
        <v>2.5</v>
      </c>
      <c r="M152" s="358">
        <v>10</v>
      </c>
      <c r="N152" s="358">
        <v>5.3</v>
      </c>
      <c r="O152" s="358">
        <v>1.5</v>
      </c>
      <c r="P152" s="358">
        <v>8.1</v>
      </c>
      <c r="Q152" s="359">
        <v>2.5</v>
      </c>
      <c r="R152" s="366">
        <v>3000</v>
      </c>
      <c r="S152" s="102" t="s">
        <v>847</v>
      </c>
    </row>
    <row r="153" spans="1:19" ht="15" customHeight="1">
      <c r="A153" s="101" t="s">
        <v>848</v>
      </c>
      <c r="B153" s="101" t="s">
        <v>849</v>
      </c>
      <c r="C153" s="101" t="s">
        <v>850</v>
      </c>
      <c r="D153" s="101">
        <v>9445</v>
      </c>
      <c r="E153" s="101" t="s">
        <v>362</v>
      </c>
      <c r="F153" s="101" t="s">
        <v>851</v>
      </c>
      <c r="G153" s="101" t="s">
        <v>625</v>
      </c>
      <c r="H153" s="127"/>
      <c r="I153" s="64" t="s">
        <v>852</v>
      </c>
      <c r="J153" s="127">
        <v>31</v>
      </c>
      <c r="K153" s="356">
        <v>0.2</v>
      </c>
      <c r="L153" s="356">
        <v>0</v>
      </c>
      <c r="M153" s="356">
        <v>6.9</v>
      </c>
      <c r="N153" s="356">
        <v>2.4</v>
      </c>
      <c r="O153" s="356">
        <v>0</v>
      </c>
      <c r="P153" s="356"/>
      <c r="Q153" s="128"/>
      <c r="R153" s="365">
        <v>600</v>
      </c>
      <c r="S153" s="101" t="s">
        <v>500</v>
      </c>
    </row>
    <row r="154" spans="1:19" ht="15" customHeight="1">
      <c r="A154" s="102" t="s">
        <v>853</v>
      </c>
      <c r="B154" s="102" t="s">
        <v>853</v>
      </c>
      <c r="C154" s="102" t="s">
        <v>532</v>
      </c>
      <c r="D154" s="102">
        <v>43016</v>
      </c>
      <c r="E154" s="102" t="s">
        <v>417</v>
      </c>
      <c r="F154" s="102" t="s">
        <v>854</v>
      </c>
      <c r="G154" s="102"/>
      <c r="H154" s="131"/>
      <c r="I154" s="65" t="s">
        <v>855</v>
      </c>
      <c r="J154" s="131">
        <v>400</v>
      </c>
      <c r="K154" s="358">
        <v>0</v>
      </c>
      <c r="L154" s="358">
        <v>0</v>
      </c>
      <c r="M154" s="358">
        <v>98</v>
      </c>
      <c r="N154" s="358">
        <v>98</v>
      </c>
      <c r="O154" s="358">
        <v>0</v>
      </c>
      <c r="P154" s="358">
        <v>0</v>
      </c>
      <c r="Q154" s="359">
        <v>0</v>
      </c>
      <c r="R154" s="366">
        <v>400</v>
      </c>
      <c r="S154" s="102" t="s">
        <v>401</v>
      </c>
    </row>
    <row r="155" spans="1:19" ht="15" customHeight="1">
      <c r="A155" s="101" t="s">
        <v>856</v>
      </c>
      <c r="B155" s="101" t="s">
        <v>856</v>
      </c>
      <c r="C155" s="101" t="s">
        <v>857</v>
      </c>
      <c r="D155" s="101">
        <v>58050018</v>
      </c>
      <c r="E155" s="101" t="s">
        <v>417</v>
      </c>
      <c r="F155" s="101" t="s">
        <v>858</v>
      </c>
      <c r="G155" s="101" t="s">
        <v>228</v>
      </c>
      <c r="H155" s="129" t="s">
        <v>859</v>
      </c>
      <c r="I155" s="64" t="s">
        <v>860</v>
      </c>
      <c r="J155" s="127">
        <v>180</v>
      </c>
      <c r="K155" s="356">
        <v>0</v>
      </c>
      <c r="L155" s="356">
        <v>0</v>
      </c>
      <c r="M155" s="356">
        <v>0</v>
      </c>
      <c r="N155" s="356">
        <v>0</v>
      </c>
      <c r="O155" s="356">
        <v>7</v>
      </c>
      <c r="P155" s="356">
        <v>8.8000000000000007</v>
      </c>
      <c r="Q155" s="128">
        <v>75</v>
      </c>
      <c r="R155" s="366">
        <v>400</v>
      </c>
      <c r="S155" s="101" t="s">
        <v>861</v>
      </c>
    </row>
    <row r="156" spans="1:19" ht="15" customHeight="1">
      <c r="A156" s="102" t="s">
        <v>862</v>
      </c>
      <c r="B156" s="102" t="s">
        <v>863</v>
      </c>
      <c r="C156" s="102" t="s">
        <v>681</v>
      </c>
      <c r="D156" s="102">
        <v>101</v>
      </c>
      <c r="E156" s="102" t="s">
        <v>205</v>
      </c>
      <c r="F156" s="102" t="s">
        <v>864</v>
      </c>
      <c r="G156" s="102" t="s">
        <v>214</v>
      </c>
      <c r="H156" s="131" t="s">
        <v>865</v>
      </c>
      <c r="I156" s="65" t="s">
        <v>866</v>
      </c>
      <c r="J156" s="127">
        <v>180</v>
      </c>
      <c r="K156" s="358">
        <v>3.9</v>
      </c>
      <c r="L156" s="358">
        <v>2.2999999999999998</v>
      </c>
      <c r="M156" s="358">
        <v>4.7</v>
      </c>
      <c r="N156" s="358">
        <v>4.7</v>
      </c>
      <c r="O156" s="358">
        <v>3.3</v>
      </c>
      <c r="P156" s="358">
        <v>0.1</v>
      </c>
      <c r="Q156" s="359">
        <v>0</v>
      </c>
      <c r="R156" s="366">
        <v>200</v>
      </c>
      <c r="S156" s="102" t="s">
        <v>867</v>
      </c>
    </row>
    <row r="157" spans="1:19" ht="15" customHeight="1">
      <c r="A157" s="101" t="s">
        <v>868</v>
      </c>
      <c r="B157" s="101" t="s">
        <v>868</v>
      </c>
      <c r="C157" s="101" t="s">
        <v>681</v>
      </c>
      <c r="D157" s="101">
        <v>131</v>
      </c>
      <c r="E157" s="101" t="s">
        <v>205</v>
      </c>
      <c r="F157" s="101" t="s">
        <v>869</v>
      </c>
      <c r="G157" s="101" t="s">
        <v>214</v>
      </c>
      <c r="H157" s="127"/>
      <c r="I157" s="64" t="s">
        <v>870</v>
      </c>
      <c r="J157" s="127">
        <v>46</v>
      </c>
      <c r="K157" s="356">
        <v>1.5</v>
      </c>
      <c r="L157" s="356">
        <v>0.9</v>
      </c>
      <c r="M157" s="356">
        <v>4.7</v>
      </c>
      <c r="N157" s="356">
        <v>4.7</v>
      </c>
      <c r="O157" s="356">
        <v>3.4</v>
      </c>
      <c r="P157" s="356">
        <v>0.1</v>
      </c>
      <c r="Q157" s="128">
        <v>0</v>
      </c>
      <c r="R157" s="366">
        <v>200</v>
      </c>
      <c r="S157" s="101" t="s">
        <v>871</v>
      </c>
    </row>
    <row r="158" spans="1:19" ht="15" customHeight="1">
      <c r="A158" s="102" t="s">
        <v>872</v>
      </c>
      <c r="B158" s="102" t="s">
        <v>872</v>
      </c>
      <c r="C158" s="102" t="s">
        <v>681</v>
      </c>
      <c r="D158" s="102">
        <v>119</v>
      </c>
      <c r="E158" s="102" t="s">
        <v>205</v>
      </c>
      <c r="F158" s="102" t="s">
        <v>864</v>
      </c>
      <c r="G158" s="102" t="s">
        <v>214</v>
      </c>
      <c r="H158" s="131" t="s">
        <v>865</v>
      </c>
      <c r="I158" s="65" t="s">
        <v>873</v>
      </c>
      <c r="J158" s="131">
        <v>60</v>
      </c>
      <c r="K158" s="358">
        <v>3.9</v>
      </c>
      <c r="L158" s="358">
        <v>2.2999999999999998</v>
      </c>
      <c r="M158" s="358">
        <v>2.9</v>
      </c>
      <c r="N158" s="358">
        <v>2.9</v>
      </c>
      <c r="O158" s="358">
        <v>3.3</v>
      </c>
      <c r="P158" s="358">
        <v>0.1</v>
      </c>
      <c r="Q158" s="359">
        <v>0</v>
      </c>
      <c r="R158" s="366">
        <v>220</v>
      </c>
      <c r="S158" s="102" t="s">
        <v>874</v>
      </c>
    </row>
    <row r="159" spans="1:19" ht="15" customHeight="1">
      <c r="A159" s="101" t="s">
        <v>875</v>
      </c>
      <c r="B159" s="101" t="s">
        <v>875</v>
      </c>
      <c r="C159" s="101" t="s">
        <v>681</v>
      </c>
      <c r="D159" s="101">
        <v>115</v>
      </c>
      <c r="E159" s="101" t="s">
        <v>205</v>
      </c>
      <c r="F159" s="101" t="s">
        <v>876</v>
      </c>
      <c r="G159" s="101" t="s">
        <v>214</v>
      </c>
      <c r="H159" s="127" t="s">
        <v>865</v>
      </c>
      <c r="I159" s="64" t="s">
        <v>877</v>
      </c>
      <c r="J159" s="127">
        <v>39</v>
      </c>
      <c r="K159" s="356">
        <v>1.5</v>
      </c>
      <c r="L159" s="356">
        <v>0.9</v>
      </c>
      <c r="M159" s="356">
        <v>2.9</v>
      </c>
      <c r="N159" s="356">
        <v>2.9</v>
      </c>
      <c r="O159" s="356">
        <v>3.4</v>
      </c>
      <c r="P159" s="356">
        <v>0.1</v>
      </c>
      <c r="Q159" s="128">
        <v>0</v>
      </c>
      <c r="R159" s="366">
        <v>220</v>
      </c>
      <c r="S159" s="101" t="s">
        <v>878</v>
      </c>
    </row>
    <row r="160" spans="1:19" ht="15" customHeight="1">
      <c r="A160" s="102" t="s">
        <v>879</v>
      </c>
      <c r="B160" s="102" t="s">
        <v>879</v>
      </c>
      <c r="C160" s="102" t="s">
        <v>681</v>
      </c>
      <c r="D160" s="102">
        <v>300</v>
      </c>
      <c r="E160" s="102" t="s">
        <v>205</v>
      </c>
      <c r="F160" s="102" t="s">
        <v>880</v>
      </c>
      <c r="G160" s="102" t="s">
        <v>214</v>
      </c>
      <c r="H160" s="131"/>
      <c r="I160" s="65" t="s">
        <v>881</v>
      </c>
      <c r="J160" s="131">
        <v>64</v>
      </c>
      <c r="K160" s="358">
        <v>3.9</v>
      </c>
      <c r="L160" s="358">
        <v>2.2999999999999998</v>
      </c>
      <c r="M160" s="358">
        <v>3.7</v>
      </c>
      <c r="N160" s="358">
        <v>3.7</v>
      </c>
      <c r="O160" s="358">
        <v>3.4</v>
      </c>
      <c r="P160" s="358">
        <v>0.1</v>
      </c>
      <c r="Q160" s="359"/>
      <c r="R160" s="365">
        <v>700</v>
      </c>
      <c r="S160" s="102" t="s">
        <v>882</v>
      </c>
    </row>
    <row r="161" spans="1:19" ht="15" customHeight="1">
      <c r="A161" s="101" t="s">
        <v>883</v>
      </c>
      <c r="B161" s="101" t="s">
        <v>883</v>
      </c>
      <c r="C161" s="101" t="s">
        <v>884</v>
      </c>
      <c r="D161" s="101"/>
      <c r="E161" s="101" t="s">
        <v>233</v>
      </c>
      <c r="F161" s="101" t="s">
        <v>885</v>
      </c>
      <c r="G161" s="101"/>
      <c r="H161" s="127"/>
      <c r="I161" s="64" t="s">
        <v>886</v>
      </c>
      <c r="J161" s="127">
        <v>190</v>
      </c>
      <c r="K161" s="356">
        <v>12.5</v>
      </c>
      <c r="L161" s="356">
        <v>5</v>
      </c>
      <c r="M161" s="356">
        <v>0</v>
      </c>
      <c r="N161" s="356">
        <v>0</v>
      </c>
      <c r="O161" s="356">
        <v>19.5</v>
      </c>
      <c r="P161" s="356">
        <v>0.1</v>
      </c>
      <c r="Q161" s="128">
        <v>0</v>
      </c>
      <c r="R161" s="366">
        <v>2900</v>
      </c>
      <c r="S161" s="101" t="s">
        <v>887</v>
      </c>
    </row>
    <row r="162" spans="1:19" ht="15" customHeight="1">
      <c r="A162" s="102" t="s">
        <v>888</v>
      </c>
      <c r="B162" s="102" t="s">
        <v>888</v>
      </c>
      <c r="C162" s="102" t="s">
        <v>889</v>
      </c>
      <c r="D162" s="102">
        <v>20059980</v>
      </c>
      <c r="E162" s="102" t="s">
        <v>417</v>
      </c>
      <c r="F162" s="102" t="s">
        <v>624</v>
      </c>
      <c r="G162" s="102" t="s">
        <v>890</v>
      </c>
      <c r="H162" s="131"/>
      <c r="I162" s="65" t="s">
        <v>891</v>
      </c>
      <c r="J162" s="131">
        <v>153</v>
      </c>
      <c r="K162" s="358">
        <v>4.2</v>
      </c>
      <c r="L162" s="358">
        <v>0</v>
      </c>
      <c r="M162" s="358">
        <v>23.4</v>
      </c>
      <c r="N162" s="358">
        <v>0</v>
      </c>
      <c r="O162" s="358">
        <v>5.0999999999999996</v>
      </c>
      <c r="P162" s="358">
        <v>0</v>
      </c>
      <c r="Q162" s="359"/>
      <c r="R162" s="365">
        <v>600</v>
      </c>
      <c r="S162" s="102" t="s">
        <v>892</v>
      </c>
    </row>
    <row r="163" spans="1:19" ht="15" customHeight="1">
      <c r="A163" s="101" t="s">
        <v>893</v>
      </c>
      <c r="B163" s="101" t="s">
        <v>893</v>
      </c>
      <c r="C163" s="101" t="s">
        <v>894</v>
      </c>
      <c r="D163" s="101">
        <v>65</v>
      </c>
      <c r="E163" s="101" t="s">
        <v>127</v>
      </c>
      <c r="F163" s="101" t="s">
        <v>895</v>
      </c>
      <c r="G163" s="101" t="s">
        <v>136</v>
      </c>
      <c r="H163" s="127" t="s">
        <v>896</v>
      </c>
      <c r="I163" s="64" t="s">
        <v>897</v>
      </c>
      <c r="J163" s="127">
        <v>267</v>
      </c>
      <c r="K163" s="356">
        <v>2.4</v>
      </c>
      <c r="L163" s="356">
        <v>0.4</v>
      </c>
      <c r="M163" s="356">
        <v>51.1</v>
      </c>
      <c r="N163" s="356">
        <v>0.5</v>
      </c>
      <c r="O163" s="356">
        <v>8.9</v>
      </c>
      <c r="P163" s="356">
        <v>1.6</v>
      </c>
      <c r="Q163" s="128">
        <v>2.2999999999999998</v>
      </c>
      <c r="R163" s="366">
        <v>600</v>
      </c>
      <c r="S163" s="101" t="s">
        <v>898</v>
      </c>
    </row>
    <row r="164" spans="1:19" ht="15" customHeight="1">
      <c r="A164" s="100" t="s">
        <v>899</v>
      </c>
      <c r="B164" s="100" t="s">
        <v>899</v>
      </c>
      <c r="C164" s="100" t="s">
        <v>900</v>
      </c>
      <c r="D164" s="100">
        <v>21032</v>
      </c>
      <c r="E164" s="100" t="s">
        <v>205</v>
      </c>
      <c r="F164" s="100" t="s">
        <v>901</v>
      </c>
      <c r="G164" s="100" t="s">
        <v>214</v>
      </c>
      <c r="H164" s="125"/>
      <c r="I164" s="63" t="s">
        <v>902</v>
      </c>
      <c r="J164" s="125">
        <v>301</v>
      </c>
      <c r="K164" s="355">
        <v>21</v>
      </c>
      <c r="L164" s="355">
        <v>12</v>
      </c>
      <c r="M164" s="355">
        <v>3.2</v>
      </c>
      <c r="N164" s="355">
        <v>1</v>
      </c>
      <c r="O164" s="355">
        <v>24</v>
      </c>
      <c r="P164" s="355">
        <v>1.4</v>
      </c>
      <c r="Q164" s="126">
        <v>0</v>
      </c>
      <c r="R164" s="366">
        <v>1500</v>
      </c>
      <c r="S164" s="100" t="s">
        <v>903</v>
      </c>
    </row>
    <row r="165" spans="1:19" ht="15" customHeight="1">
      <c r="A165" s="101" t="s">
        <v>904</v>
      </c>
      <c r="B165" s="101" t="s">
        <v>904</v>
      </c>
      <c r="C165" s="101" t="s">
        <v>905</v>
      </c>
      <c r="D165" s="101"/>
      <c r="E165" s="101" t="s">
        <v>127</v>
      </c>
      <c r="F165" s="101" t="s">
        <v>906</v>
      </c>
      <c r="G165" s="101" t="s">
        <v>136</v>
      </c>
      <c r="H165" s="127"/>
      <c r="I165" s="64" t="s">
        <v>907</v>
      </c>
      <c r="J165" s="127">
        <v>270</v>
      </c>
      <c r="K165" s="356">
        <v>6.6</v>
      </c>
      <c r="L165" s="356">
        <v>4.3</v>
      </c>
      <c r="M165" s="356">
        <v>43.7</v>
      </c>
      <c r="N165" s="356">
        <v>4.7</v>
      </c>
      <c r="O165" s="356">
        <v>8.1</v>
      </c>
      <c r="P165" s="356">
        <v>0.9</v>
      </c>
      <c r="Q165" s="128">
        <v>2</v>
      </c>
      <c r="R165" s="365">
        <v>2500</v>
      </c>
      <c r="S165" s="101"/>
    </row>
    <row r="166" spans="1:19" ht="15" customHeight="1">
      <c r="A166" s="103" t="s">
        <v>908</v>
      </c>
      <c r="B166" s="103" t="s">
        <v>908</v>
      </c>
      <c r="C166" s="103" t="s">
        <v>744</v>
      </c>
      <c r="D166" s="103"/>
      <c r="E166" s="103" t="s">
        <v>220</v>
      </c>
      <c r="F166" s="103" t="s">
        <v>909</v>
      </c>
      <c r="G166" s="103" t="s">
        <v>910</v>
      </c>
      <c r="H166" s="132"/>
      <c r="I166" s="133"/>
      <c r="J166" s="132">
        <v>72</v>
      </c>
      <c r="K166" s="367">
        <v>3.3</v>
      </c>
      <c r="L166" s="367">
        <v>0.4</v>
      </c>
      <c r="M166" s="367">
        <v>6</v>
      </c>
      <c r="N166" s="367">
        <v>3.3</v>
      </c>
      <c r="O166" s="367">
        <v>5.6</v>
      </c>
      <c r="P166" s="367">
        <v>0.7</v>
      </c>
      <c r="Q166" s="133">
        <v>2.5</v>
      </c>
      <c r="R166" s="366">
        <v>1800</v>
      </c>
      <c r="S166" s="103" t="s">
        <v>911</v>
      </c>
    </row>
    <row r="167" spans="1:19" ht="15" customHeight="1">
      <c r="A167" s="101" t="s">
        <v>912</v>
      </c>
      <c r="B167" s="101" t="s">
        <v>912</v>
      </c>
      <c r="C167" s="101" t="s">
        <v>913</v>
      </c>
      <c r="D167" s="101"/>
      <c r="E167" s="101" t="s">
        <v>417</v>
      </c>
      <c r="F167" s="101" t="s">
        <v>914</v>
      </c>
      <c r="G167" s="101" t="s">
        <v>136</v>
      </c>
      <c r="H167" s="127" t="s">
        <v>915</v>
      </c>
      <c r="I167" s="64" t="s">
        <v>916</v>
      </c>
      <c r="J167" s="127">
        <v>353</v>
      </c>
      <c r="K167" s="356">
        <v>1.2</v>
      </c>
      <c r="L167" s="356">
        <v>0.2</v>
      </c>
      <c r="M167" s="356">
        <v>72</v>
      </c>
      <c r="N167" s="356">
        <v>2.5</v>
      </c>
      <c r="O167" s="356">
        <v>12</v>
      </c>
      <c r="P167" s="356">
        <v>0</v>
      </c>
      <c r="Q167" s="128">
        <v>3</v>
      </c>
      <c r="R167" s="366">
        <v>400</v>
      </c>
      <c r="S167" s="101" t="s">
        <v>917</v>
      </c>
    </row>
    <row r="168" spans="1:19" ht="15" customHeight="1">
      <c r="A168" s="103" t="s">
        <v>918</v>
      </c>
      <c r="B168" s="103" t="s">
        <v>918</v>
      </c>
      <c r="C168" s="103" t="s">
        <v>744</v>
      </c>
      <c r="D168" s="103"/>
      <c r="E168" s="103" t="s">
        <v>642</v>
      </c>
      <c r="F168" s="103" t="s">
        <v>919</v>
      </c>
      <c r="G168" s="103" t="s">
        <v>340</v>
      </c>
      <c r="H168" s="132"/>
      <c r="I168" s="133"/>
      <c r="J168" s="132">
        <v>96</v>
      </c>
      <c r="K168" s="367">
        <v>5.2</v>
      </c>
      <c r="L168" s="367">
        <v>1.9</v>
      </c>
      <c r="M168" s="367">
        <v>5.5</v>
      </c>
      <c r="N168" s="367">
        <v>3.4</v>
      </c>
      <c r="O168" s="367">
        <v>8.6</v>
      </c>
      <c r="P168" s="367">
        <v>0.9</v>
      </c>
      <c r="Q168" s="133">
        <v>1.1000000000000001</v>
      </c>
      <c r="R168" s="366">
        <v>800</v>
      </c>
      <c r="S168" s="103" t="s">
        <v>920</v>
      </c>
    </row>
    <row r="169" spans="1:19" ht="15" customHeight="1">
      <c r="A169" s="101" t="s">
        <v>921</v>
      </c>
      <c r="B169" s="101" t="s">
        <v>921</v>
      </c>
      <c r="C169" s="101" t="s">
        <v>744</v>
      </c>
      <c r="D169" s="101"/>
      <c r="E169" s="101" t="s">
        <v>642</v>
      </c>
      <c r="F169" s="101" t="s">
        <v>922</v>
      </c>
      <c r="G169" s="101" t="s">
        <v>923</v>
      </c>
      <c r="H169" s="127" t="s">
        <v>924</v>
      </c>
      <c r="I169" s="128"/>
      <c r="J169" s="127">
        <v>148</v>
      </c>
      <c r="K169" s="356">
        <v>9.6</v>
      </c>
      <c r="L169" s="356">
        <v>0.7</v>
      </c>
      <c r="M169" s="356">
        <v>32</v>
      </c>
      <c r="N169" s="356">
        <v>1.9</v>
      </c>
      <c r="O169" s="356">
        <v>5.5</v>
      </c>
      <c r="P169" s="356">
        <v>0.3</v>
      </c>
      <c r="Q169" s="128">
        <v>1.5</v>
      </c>
      <c r="R169" s="365">
        <v>350</v>
      </c>
      <c r="S169" s="101"/>
    </row>
    <row r="170" spans="1:19" ht="15" customHeight="1">
      <c r="A170" s="103" t="s">
        <v>925</v>
      </c>
      <c r="B170" s="103" t="s">
        <v>925</v>
      </c>
      <c r="C170" s="103" t="s">
        <v>926</v>
      </c>
      <c r="D170" s="103"/>
      <c r="E170" s="103" t="s">
        <v>666</v>
      </c>
      <c r="F170" s="103" t="s">
        <v>925</v>
      </c>
      <c r="G170" s="103" t="s">
        <v>666</v>
      </c>
      <c r="H170" s="132"/>
      <c r="I170" s="133"/>
      <c r="J170" s="132">
        <v>100</v>
      </c>
      <c r="K170" s="367">
        <v>0.7</v>
      </c>
      <c r="L170" s="367">
        <v>0.1</v>
      </c>
      <c r="M170" s="367">
        <v>0</v>
      </c>
      <c r="N170" s="367">
        <v>0</v>
      </c>
      <c r="O170" s="367">
        <v>23</v>
      </c>
      <c r="P170" s="367">
        <v>0.3</v>
      </c>
      <c r="Q170" s="133">
        <v>0</v>
      </c>
      <c r="R170" s="365">
        <v>2090</v>
      </c>
      <c r="S170" s="103"/>
    </row>
    <row r="171" spans="1:19" ht="15" customHeight="1">
      <c r="A171" s="101" t="s">
        <v>927</v>
      </c>
      <c r="B171" s="101" t="s">
        <v>927</v>
      </c>
      <c r="C171" s="101"/>
      <c r="D171" s="101"/>
      <c r="E171" s="101" t="s">
        <v>220</v>
      </c>
      <c r="F171" s="101" t="s">
        <v>928</v>
      </c>
      <c r="G171" s="101"/>
      <c r="H171" s="127" t="s">
        <v>296</v>
      </c>
      <c r="I171" s="128"/>
      <c r="J171" s="127">
        <v>256</v>
      </c>
      <c r="K171" s="356">
        <v>17</v>
      </c>
      <c r="L171" s="356">
        <v>1.2</v>
      </c>
      <c r="M171" s="356">
        <v>14</v>
      </c>
      <c r="N171" s="356">
        <v>0</v>
      </c>
      <c r="O171" s="356">
        <v>12</v>
      </c>
      <c r="P171" s="356">
        <v>1.2</v>
      </c>
      <c r="Q171" s="128">
        <v>0</v>
      </c>
      <c r="R171" s="365">
        <v>350</v>
      </c>
      <c r="S171" s="101"/>
    </row>
    <row r="172" spans="1:19" ht="15" customHeight="1">
      <c r="A172" s="103" t="s">
        <v>929</v>
      </c>
      <c r="B172" s="103" t="s">
        <v>929</v>
      </c>
      <c r="C172" s="103" t="s">
        <v>744</v>
      </c>
      <c r="D172" s="103"/>
      <c r="E172" s="103" t="s">
        <v>362</v>
      </c>
      <c r="F172" s="103" t="s">
        <v>930</v>
      </c>
      <c r="G172" s="103" t="s">
        <v>240</v>
      </c>
      <c r="H172" s="132"/>
      <c r="I172" s="133"/>
      <c r="J172" s="132">
        <v>277</v>
      </c>
      <c r="K172" s="367">
        <v>14.1</v>
      </c>
      <c r="L172" s="367">
        <v>1.1000000000000001</v>
      </c>
      <c r="M172" s="367">
        <v>14.6</v>
      </c>
      <c r="N172" s="367">
        <v>12.5</v>
      </c>
      <c r="O172" s="367">
        <v>0.9</v>
      </c>
      <c r="P172" s="367">
        <v>1.8</v>
      </c>
      <c r="Q172" s="133">
        <v>0</v>
      </c>
      <c r="R172" s="366">
        <v>600</v>
      </c>
      <c r="S172" s="103" t="s">
        <v>931</v>
      </c>
    </row>
    <row r="173" spans="1:19" ht="15" customHeight="1">
      <c r="A173" s="100" t="s">
        <v>932</v>
      </c>
      <c r="B173" s="100" t="s">
        <v>932</v>
      </c>
      <c r="C173" s="100" t="s">
        <v>933</v>
      </c>
      <c r="D173" s="100"/>
      <c r="E173" s="100" t="s">
        <v>596</v>
      </c>
      <c r="F173" s="100" t="s">
        <v>932</v>
      </c>
      <c r="G173" s="100"/>
      <c r="H173" s="125"/>
      <c r="I173" s="126"/>
      <c r="J173" s="125">
        <v>52</v>
      </c>
      <c r="K173" s="355">
        <v>0.2</v>
      </c>
      <c r="L173" s="355">
        <v>0</v>
      </c>
      <c r="M173" s="355">
        <v>13.8</v>
      </c>
      <c r="N173" s="355">
        <v>10.4</v>
      </c>
      <c r="O173" s="355">
        <v>0.3</v>
      </c>
      <c r="P173" s="355">
        <v>0</v>
      </c>
      <c r="Q173" s="126">
        <v>2.4</v>
      </c>
      <c r="R173" s="365">
        <v>350</v>
      </c>
      <c r="S173" s="100"/>
    </row>
    <row r="174" spans="1:19" ht="15" customHeight="1">
      <c r="A174" s="101" t="s">
        <v>934</v>
      </c>
      <c r="B174" s="101" t="s">
        <v>934</v>
      </c>
      <c r="C174" s="101" t="s">
        <v>933</v>
      </c>
      <c r="D174" s="101"/>
      <c r="E174" s="101" t="s">
        <v>596</v>
      </c>
      <c r="F174" s="101" t="s">
        <v>934</v>
      </c>
      <c r="G174" s="101"/>
      <c r="H174" s="127"/>
      <c r="I174" s="128"/>
      <c r="J174" s="127">
        <v>89</v>
      </c>
      <c r="K174" s="356">
        <v>0.3</v>
      </c>
      <c r="L174" s="356">
        <v>0.1</v>
      </c>
      <c r="M174" s="356">
        <v>23</v>
      </c>
      <c r="N174" s="356">
        <v>12.2</v>
      </c>
      <c r="O174" s="356">
        <v>1.1000000000000001</v>
      </c>
      <c r="P174" s="356">
        <v>0</v>
      </c>
      <c r="Q174" s="128">
        <v>2.6</v>
      </c>
      <c r="R174" s="365">
        <v>280</v>
      </c>
      <c r="S174" s="101"/>
    </row>
    <row r="175" spans="1:19" ht="15" customHeight="1">
      <c r="A175" s="100" t="s">
        <v>935</v>
      </c>
      <c r="B175" s="100" t="s">
        <v>935</v>
      </c>
      <c r="C175" s="100" t="s">
        <v>933</v>
      </c>
      <c r="D175" s="100"/>
      <c r="E175" s="100" t="s">
        <v>596</v>
      </c>
      <c r="F175" s="100" t="s">
        <v>935</v>
      </c>
      <c r="G175" s="100"/>
      <c r="H175" s="125"/>
      <c r="I175" s="126"/>
      <c r="J175" s="125">
        <v>57</v>
      </c>
      <c r="K175" s="355">
        <v>0.1</v>
      </c>
      <c r="L175" s="355">
        <v>0</v>
      </c>
      <c r="M175" s="355">
        <v>15.2</v>
      </c>
      <c r="N175" s="355">
        <v>9.8000000000000007</v>
      </c>
      <c r="O175" s="355">
        <v>0.4</v>
      </c>
      <c r="P175" s="355">
        <v>0</v>
      </c>
      <c r="Q175" s="126">
        <v>3.1</v>
      </c>
      <c r="R175" s="365">
        <v>600</v>
      </c>
      <c r="S175" s="100"/>
    </row>
    <row r="176" spans="1:19" ht="15" customHeight="1">
      <c r="A176" s="101" t="s">
        <v>936</v>
      </c>
      <c r="B176" s="101" t="s">
        <v>936</v>
      </c>
      <c r="C176" s="101" t="s">
        <v>933</v>
      </c>
      <c r="D176" s="101"/>
      <c r="E176" s="101" t="s">
        <v>596</v>
      </c>
      <c r="F176" s="101" t="s">
        <v>936</v>
      </c>
      <c r="G176" s="101"/>
      <c r="H176" s="127"/>
      <c r="I176" s="128"/>
      <c r="J176" s="127">
        <v>69</v>
      </c>
      <c r="K176" s="356">
        <v>0.2</v>
      </c>
      <c r="L176" s="356">
        <v>0</v>
      </c>
      <c r="M176" s="356">
        <v>18.100000000000001</v>
      </c>
      <c r="N176" s="356">
        <v>15.5</v>
      </c>
      <c r="O176" s="356">
        <v>0.6</v>
      </c>
      <c r="P176" s="356">
        <v>0</v>
      </c>
      <c r="Q176" s="128">
        <v>0.9</v>
      </c>
      <c r="R176" s="365">
        <v>1200</v>
      </c>
      <c r="S176" s="101"/>
    </row>
    <row r="177" spans="1:19" ht="15" customHeight="1">
      <c r="A177" s="100" t="s">
        <v>937</v>
      </c>
      <c r="B177" s="100" t="s">
        <v>937</v>
      </c>
      <c r="C177" s="100" t="s">
        <v>933</v>
      </c>
      <c r="D177" s="100"/>
      <c r="E177" s="100" t="s">
        <v>596</v>
      </c>
      <c r="F177" s="100" t="s">
        <v>937</v>
      </c>
      <c r="G177" s="100"/>
      <c r="H177" s="125"/>
      <c r="I177" s="126"/>
      <c r="J177" s="125">
        <v>30</v>
      </c>
      <c r="K177" s="355">
        <v>0.2</v>
      </c>
      <c r="L177" s="355">
        <v>0</v>
      </c>
      <c r="M177" s="355">
        <v>7.6</v>
      </c>
      <c r="N177" s="355">
        <v>6.2</v>
      </c>
      <c r="O177" s="355">
        <v>0.6</v>
      </c>
      <c r="P177" s="355">
        <v>0</v>
      </c>
      <c r="Q177" s="126">
        <v>0.4</v>
      </c>
      <c r="R177" s="365">
        <v>330</v>
      </c>
      <c r="S177" s="100"/>
    </row>
    <row r="178" spans="1:19" ht="15" customHeight="1">
      <c r="A178" s="101" t="s">
        <v>938</v>
      </c>
      <c r="B178" s="101" t="s">
        <v>938</v>
      </c>
      <c r="C178" s="101" t="s">
        <v>933</v>
      </c>
      <c r="D178" s="101"/>
      <c r="E178" s="101" t="s">
        <v>596</v>
      </c>
      <c r="F178" s="101" t="s">
        <v>938</v>
      </c>
      <c r="G178" s="101"/>
      <c r="H178" s="127"/>
      <c r="I178" s="128"/>
      <c r="J178" s="127">
        <v>47</v>
      </c>
      <c r="K178" s="356">
        <v>0.1</v>
      </c>
      <c r="L178" s="356">
        <v>0</v>
      </c>
      <c r="M178" s="356">
        <v>11.8</v>
      </c>
      <c r="N178" s="356">
        <v>9.4</v>
      </c>
      <c r="O178" s="356">
        <v>0.9</v>
      </c>
      <c r="P178" s="356">
        <v>0</v>
      </c>
      <c r="Q178" s="128">
        <v>2.4</v>
      </c>
      <c r="R178" s="365">
        <v>350</v>
      </c>
      <c r="S178" s="101"/>
    </row>
    <row r="179" spans="1:19" ht="15" customHeight="1">
      <c r="A179" s="100" t="s">
        <v>939</v>
      </c>
      <c r="B179" s="100" t="s">
        <v>939</v>
      </c>
      <c r="C179" s="100" t="s">
        <v>175</v>
      </c>
      <c r="D179" s="100" t="s">
        <v>940</v>
      </c>
      <c r="E179" s="100" t="s">
        <v>127</v>
      </c>
      <c r="F179" s="100" t="s">
        <v>941</v>
      </c>
      <c r="G179" s="100" t="s">
        <v>142</v>
      </c>
      <c r="H179" s="125"/>
      <c r="I179" s="63" t="s">
        <v>942</v>
      </c>
      <c r="J179" s="125">
        <v>270</v>
      </c>
      <c r="K179" s="355">
        <v>5.2</v>
      </c>
      <c r="L179" s="355">
        <v>0.7</v>
      </c>
      <c r="M179" s="355">
        <v>40</v>
      </c>
      <c r="N179" s="355">
        <v>2.6</v>
      </c>
      <c r="O179" s="355">
        <v>12</v>
      </c>
      <c r="P179" s="355">
        <v>1</v>
      </c>
      <c r="Q179" s="126">
        <v>6</v>
      </c>
      <c r="R179" s="365">
        <v>600</v>
      </c>
      <c r="S179" s="100"/>
    </row>
    <row r="180" spans="1:19" s="167" customFormat="1" ht="15" customHeight="1">
      <c r="A180" s="230" t="s">
        <v>943</v>
      </c>
      <c r="B180" s="230" t="s">
        <v>943</v>
      </c>
      <c r="C180" s="230" t="s">
        <v>926</v>
      </c>
      <c r="D180" s="230"/>
      <c r="E180" s="230" t="s">
        <v>666</v>
      </c>
      <c r="F180" s="230" t="s">
        <v>944</v>
      </c>
      <c r="G180" s="230" t="s">
        <v>666</v>
      </c>
      <c r="H180" s="231"/>
      <c r="I180" s="232" t="s">
        <v>945</v>
      </c>
      <c r="J180" s="368">
        <v>102</v>
      </c>
      <c r="K180" s="369">
        <v>4.24</v>
      </c>
      <c r="L180" s="369">
        <v>0.38</v>
      </c>
      <c r="M180" s="369">
        <v>0.63</v>
      </c>
      <c r="N180" s="369">
        <v>0.3</v>
      </c>
      <c r="O180" s="369">
        <v>14.8</v>
      </c>
      <c r="P180" s="369">
        <v>1.1399999999999999</v>
      </c>
      <c r="Q180" s="370">
        <v>0.1</v>
      </c>
      <c r="R180" s="371">
        <v>2090</v>
      </c>
      <c r="S180" s="230"/>
    </row>
    <row r="181" spans="1:19" ht="15" customHeight="1">
      <c r="A181" s="101" t="s">
        <v>946</v>
      </c>
      <c r="B181" s="101" t="s">
        <v>946</v>
      </c>
      <c r="C181" s="101" t="s">
        <v>288</v>
      </c>
      <c r="D181" s="101">
        <v>9170</v>
      </c>
      <c r="E181" s="101" t="s">
        <v>666</v>
      </c>
      <c r="F181" s="130" t="s">
        <v>947</v>
      </c>
      <c r="G181" s="101" t="s">
        <v>948</v>
      </c>
      <c r="H181" s="127"/>
      <c r="I181" s="54" t="s">
        <v>949</v>
      </c>
      <c r="J181" s="368">
        <v>175</v>
      </c>
      <c r="K181" s="369">
        <v>6</v>
      </c>
      <c r="L181" s="369">
        <v>0.5</v>
      </c>
      <c r="M181" s="369">
        <v>15</v>
      </c>
      <c r="N181" s="369">
        <v>0.5</v>
      </c>
      <c r="O181" s="369">
        <v>15</v>
      </c>
      <c r="P181" s="369">
        <v>1</v>
      </c>
      <c r="Q181" s="370">
        <v>0</v>
      </c>
      <c r="R181" s="365">
        <v>1800</v>
      </c>
      <c r="S181" s="101" t="s">
        <v>950</v>
      </c>
    </row>
    <row r="182" spans="1:19" ht="15" customHeight="1">
      <c r="A182" s="100" t="s">
        <v>951</v>
      </c>
      <c r="B182" s="100" t="s">
        <v>951</v>
      </c>
      <c r="C182" s="100" t="s">
        <v>582</v>
      </c>
      <c r="D182" s="100">
        <v>221</v>
      </c>
      <c r="E182" s="100" t="s">
        <v>220</v>
      </c>
      <c r="F182" s="100" t="s">
        <v>952</v>
      </c>
      <c r="G182" s="100" t="s">
        <v>584</v>
      </c>
      <c r="H182" s="125" t="s">
        <v>619</v>
      </c>
      <c r="I182" s="63" t="s">
        <v>953</v>
      </c>
      <c r="J182" s="125">
        <v>215</v>
      </c>
      <c r="K182" s="355">
        <v>2</v>
      </c>
      <c r="L182" s="355">
        <v>0.3</v>
      </c>
      <c r="M182" s="355">
        <v>36.9</v>
      </c>
      <c r="N182" s="355">
        <v>1.4</v>
      </c>
      <c r="O182" s="355">
        <v>8.4</v>
      </c>
      <c r="P182" s="355">
        <v>0.9</v>
      </c>
      <c r="Q182" s="126">
        <v>7.7</v>
      </c>
      <c r="R182" s="365">
        <v>600</v>
      </c>
      <c r="S182" s="100"/>
    </row>
    <row r="183" spans="1:19" ht="15" customHeight="1">
      <c r="A183" s="101" t="s">
        <v>954</v>
      </c>
      <c r="B183" s="101" t="s">
        <v>954</v>
      </c>
      <c r="C183" s="101" t="s">
        <v>955</v>
      </c>
      <c r="D183" s="101">
        <v>59523</v>
      </c>
      <c r="E183" s="101" t="s">
        <v>233</v>
      </c>
      <c r="F183" s="101" t="s">
        <v>956</v>
      </c>
      <c r="G183" s="101" t="s">
        <v>235</v>
      </c>
      <c r="H183" s="127"/>
      <c r="I183" s="64" t="s">
        <v>957</v>
      </c>
      <c r="J183" s="127">
        <v>190</v>
      </c>
      <c r="K183" s="356">
        <v>11</v>
      </c>
      <c r="L183" s="356">
        <v>6.4</v>
      </c>
      <c r="M183" s="356">
        <v>2.7</v>
      </c>
      <c r="N183" s="356">
        <v>0.1</v>
      </c>
      <c r="O183" s="356">
        <v>20</v>
      </c>
      <c r="P183" s="356">
        <v>1.4</v>
      </c>
      <c r="Q183" s="128">
        <v>0</v>
      </c>
      <c r="R183" s="365">
        <v>2000</v>
      </c>
      <c r="S183" s="101"/>
    </row>
    <row r="184" spans="1:19" ht="15" customHeight="1">
      <c r="A184" s="100" t="s">
        <v>958</v>
      </c>
      <c r="B184" s="100" t="s">
        <v>958</v>
      </c>
      <c r="C184" s="100" t="s">
        <v>773</v>
      </c>
      <c r="D184" s="100">
        <v>42010002330</v>
      </c>
      <c r="E184" s="101" t="s">
        <v>417</v>
      </c>
      <c r="F184" s="100" t="s">
        <v>959</v>
      </c>
      <c r="G184" s="100" t="s">
        <v>584</v>
      </c>
      <c r="H184" s="125"/>
      <c r="I184" s="63" t="s">
        <v>960</v>
      </c>
      <c r="J184" s="125">
        <v>121</v>
      </c>
      <c r="K184" s="355">
        <v>0.5</v>
      </c>
      <c r="L184" s="355">
        <v>0.1</v>
      </c>
      <c r="M184" s="355">
        <v>27.9</v>
      </c>
      <c r="N184" s="355">
        <v>0.1</v>
      </c>
      <c r="O184" s="355">
        <v>2.5</v>
      </c>
      <c r="P184" s="355">
        <v>0</v>
      </c>
      <c r="Q184" s="126">
        <v>3.8</v>
      </c>
      <c r="R184" s="365">
        <v>400</v>
      </c>
      <c r="S184" s="100"/>
    </row>
    <row r="185" spans="1:19" ht="15" customHeight="1">
      <c r="A185" s="104" t="s">
        <v>961</v>
      </c>
      <c r="B185" s="104" t="s">
        <v>961</v>
      </c>
      <c r="C185" s="104" t="s">
        <v>506</v>
      </c>
      <c r="D185" s="104">
        <v>6091</v>
      </c>
      <c r="E185" s="104" t="s">
        <v>205</v>
      </c>
      <c r="F185" s="104" t="s">
        <v>962</v>
      </c>
      <c r="G185" s="104" t="s">
        <v>963</v>
      </c>
      <c r="H185" s="134"/>
      <c r="I185" s="66" t="s">
        <v>964</v>
      </c>
      <c r="J185" s="134">
        <v>235</v>
      </c>
      <c r="K185" s="372">
        <v>18</v>
      </c>
      <c r="L185" s="372">
        <v>10</v>
      </c>
      <c r="M185" s="372">
        <v>0.3</v>
      </c>
      <c r="N185" s="372">
        <v>0.2</v>
      </c>
      <c r="O185" s="372">
        <v>19</v>
      </c>
      <c r="P185" s="372">
        <v>2.8</v>
      </c>
      <c r="Q185" s="373">
        <v>0</v>
      </c>
      <c r="R185" s="365">
        <v>2100</v>
      </c>
      <c r="S185" s="104"/>
    </row>
    <row r="186" spans="1:19" ht="15" customHeight="1">
      <c r="A186" s="105" t="s">
        <v>965</v>
      </c>
      <c r="B186" s="105" t="s">
        <v>965</v>
      </c>
      <c r="C186" s="105" t="s">
        <v>582</v>
      </c>
      <c r="D186" s="105"/>
      <c r="E186" s="105" t="s">
        <v>220</v>
      </c>
      <c r="F186" s="105" t="s">
        <v>966</v>
      </c>
      <c r="G186" s="105" t="s">
        <v>967</v>
      </c>
      <c r="H186" s="135" t="s">
        <v>968</v>
      </c>
      <c r="I186" s="136"/>
      <c r="J186" s="135"/>
      <c r="K186" s="374"/>
      <c r="L186" s="374"/>
      <c r="M186" s="374"/>
      <c r="N186" s="374"/>
      <c r="O186" s="374"/>
      <c r="P186" s="374"/>
      <c r="Q186" s="136"/>
      <c r="R186" s="19">
        <v>2500</v>
      </c>
      <c r="S186" s="105" t="s">
        <v>969</v>
      </c>
    </row>
    <row r="187" spans="1:19" s="77" customFormat="1">
      <c r="A187" s="106" t="s">
        <v>970</v>
      </c>
      <c r="B187" s="106" t="s">
        <v>970</v>
      </c>
      <c r="C187" s="107" t="s">
        <v>971</v>
      </c>
      <c r="D187" s="106" t="s">
        <v>972</v>
      </c>
      <c r="E187" s="106" t="s">
        <v>642</v>
      </c>
      <c r="F187" s="106" t="s">
        <v>973</v>
      </c>
      <c r="G187" s="106" t="s">
        <v>340</v>
      </c>
      <c r="H187" s="760"/>
      <c r="I187" s="760"/>
      <c r="J187" s="137">
        <v>170</v>
      </c>
      <c r="K187" s="375">
        <v>8.3000000000000007</v>
      </c>
      <c r="L187" s="375">
        <v>2.1</v>
      </c>
      <c r="M187" s="375">
        <v>11.9</v>
      </c>
      <c r="N187" s="375">
        <v>2</v>
      </c>
      <c r="O187" s="375">
        <v>11.4</v>
      </c>
      <c r="P187" s="375">
        <v>3.3</v>
      </c>
      <c r="Q187" s="138">
        <v>0.8</v>
      </c>
      <c r="R187" s="376">
        <v>800</v>
      </c>
      <c r="S187" s="106" t="s">
        <v>974</v>
      </c>
    </row>
    <row r="188" spans="1:19" ht="15" customHeight="1">
      <c r="A188" s="105" t="s">
        <v>975</v>
      </c>
      <c r="B188" s="105" t="s">
        <v>975</v>
      </c>
      <c r="C188" s="105" t="s">
        <v>744</v>
      </c>
      <c r="D188" s="105" t="s">
        <v>976</v>
      </c>
      <c r="E188" s="105" t="s">
        <v>642</v>
      </c>
      <c r="F188" s="105" t="s">
        <v>977</v>
      </c>
      <c r="G188" s="105" t="s">
        <v>228</v>
      </c>
      <c r="H188" s="135"/>
      <c r="I188" s="136"/>
      <c r="J188" s="135">
        <v>101.1</v>
      </c>
      <c r="K188" s="374">
        <v>4.4000000000000004</v>
      </c>
      <c r="L188" s="374">
        <v>0.9</v>
      </c>
      <c r="M188" s="374">
        <v>9.1</v>
      </c>
      <c r="N188" s="374">
        <v>2.4</v>
      </c>
      <c r="O188" s="374">
        <v>6.4</v>
      </c>
      <c r="P188" s="374">
        <v>1.1000000000000001</v>
      </c>
      <c r="Q188" s="136">
        <v>1.5</v>
      </c>
      <c r="R188" s="377">
        <v>800</v>
      </c>
      <c r="S188" s="105" t="s">
        <v>978</v>
      </c>
    </row>
    <row r="189" spans="1:19" s="77" customFormat="1" ht="15" customHeight="1">
      <c r="A189" s="106" t="s">
        <v>979</v>
      </c>
      <c r="B189" s="106" t="s">
        <v>979</v>
      </c>
      <c r="C189" s="106" t="s">
        <v>980</v>
      </c>
      <c r="D189" s="106"/>
      <c r="E189" s="106" t="s">
        <v>642</v>
      </c>
      <c r="F189" s="106" t="s">
        <v>981</v>
      </c>
      <c r="G189" s="106" t="s">
        <v>340</v>
      </c>
      <c r="H189" s="137"/>
      <c r="I189" s="138"/>
      <c r="J189" s="137">
        <v>94</v>
      </c>
      <c r="K189" s="375">
        <v>7.2</v>
      </c>
      <c r="L189" s="375">
        <v>2.7</v>
      </c>
      <c r="M189" s="375">
        <v>11.6</v>
      </c>
      <c r="N189" s="375">
        <v>3.3</v>
      </c>
      <c r="O189" s="375">
        <v>5.9</v>
      </c>
      <c r="P189" s="375">
        <v>1.8</v>
      </c>
      <c r="Q189" s="138">
        <v>1.5</v>
      </c>
      <c r="R189" s="378">
        <v>400</v>
      </c>
      <c r="S189" s="106"/>
    </row>
    <row r="190" spans="1:19" ht="15" customHeight="1">
      <c r="A190" s="105" t="s">
        <v>982</v>
      </c>
      <c r="B190" s="105" t="s">
        <v>982</v>
      </c>
      <c r="C190" s="105" t="s">
        <v>744</v>
      </c>
      <c r="D190" s="105"/>
      <c r="E190" s="105" t="s">
        <v>642</v>
      </c>
      <c r="F190" s="108" t="s">
        <v>983</v>
      </c>
      <c r="G190" s="105" t="s">
        <v>340</v>
      </c>
      <c r="H190" s="135"/>
      <c r="I190" s="136"/>
      <c r="J190" s="135">
        <v>112</v>
      </c>
      <c r="K190" s="374">
        <v>4.8</v>
      </c>
      <c r="L190" s="374">
        <v>1.5</v>
      </c>
      <c r="M190" s="374">
        <v>9.5</v>
      </c>
      <c r="N190" s="374">
        <v>1.8</v>
      </c>
      <c r="O190" s="374">
        <v>8.1999999999999993</v>
      </c>
      <c r="P190" s="374">
        <v>0.7</v>
      </c>
      <c r="Q190" s="136">
        <v>1.2</v>
      </c>
      <c r="R190" s="19">
        <v>2500</v>
      </c>
      <c r="S190" s="105"/>
    </row>
    <row r="191" spans="1:19" s="77" customFormat="1" ht="15" customHeight="1">
      <c r="A191" s="106" t="s">
        <v>984</v>
      </c>
      <c r="B191" s="106" t="s">
        <v>984</v>
      </c>
      <c r="C191" s="106" t="s">
        <v>744</v>
      </c>
      <c r="D191" s="106"/>
      <c r="E191" s="106" t="s">
        <v>642</v>
      </c>
      <c r="F191" s="107" t="s">
        <v>985</v>
      </c>
      <c r="G191" s="106" t="s">
        <v>228</v>
      </c>
      <c r="H191" s="137"/>
      <c r="I191" s="138"/>
      <c r="J191" s="137">
        <v>127</v>
      </c>
      <c r="K191" s="375">
        <v>8.9</v>
      </c>
      <c r="L191" s="375">
        <v>3.7</v>
      </c>
      <c r="M191" s="375">
        <v>5.7</v>
      </c>
      <c r="N191" s="375">
        <v>2.4</v>
      </c>
      <c r="O191" s="375">
        <v>6.8</v>
      </c>
      <c r="P191" s="375">
        <v>1.1000000000000001</v>
      </c>
      <c r="Q191" s="138">
        <v>1</v>
      </c>
      <c r="R191" s="378">
        <v>1200</v>
      </c>
      <c r="S191" s="106"/>
    </row>
    <row r="192" spans="1:19" ht="15" customHeight="1">
      <c r="A192" s="105" t="s">
        <v>986</v>
      </c>
      <c r="B192" s="105" t="s">
        <v>987</v>
      </c>
      <c r="C192" s="105" t="s">
        <v>744</v>
      </c>
      <c r="D192" s="105"/>
      <c r="E192" s="105" t="s">
        <v>642</v>
      </c>
      <c r="F192" s="172" t="s">
        <v>988</v>
      </c>
      <c r="G192" s="105" t="s">
        <v>989</v>
      </c>
      <c r="H192" s="135"/>
      <c r="I192" s="136"/>
      <c r="J192" s="135">
        <v>147</v>
      </c>
      <c r="K192" s="374">
        <v>9.6</v>
      </c>
      <c r="L192" s="374">
        <v>3</v>
      </c>
      <c r="M192" s="374">
        <v>5.0999999999999996</v>
      </c>
      <c r="N192" s="374">
        <v>4</v>
      </c>
      <c r="O192" s="374">
        <v>10.3</v>
      </c>
      <c r="P192" s="374">
        <v>1.4</v>
      </c>
      <c r="Q192" s="136">
        <v>0.4</v>
      </c>
      <c r="R192" s="19">
        <v>1200</v>
      </c>
      <c r="S192" s="105"/>
    </row>
    <row r="193" spans="1:19" s="77" customFormat="1" ht="15" customHeight="1">
      <c r="A193" s="106" t="s">
        <v>990</v>
      </c>
      <c r="B193" s="106" t="s">
        <v>990</v>
      </c>
      <c r="C193" s="106" t="s">
        <v>744</v>
      </c>
      <c r="D193" s="106"/>
      <c r="E193" s="106" t="s">
        <v>991</v>
      </c>
      <c r="F193" s="107" t="s">
        <v>992</v>
      </c>
      <c r="G193" s="106" t="s">
        <v>993</v>
      </c>
      <c r="H193" s="137"/>
      <c r="I193" s="138"/>
      <c r="J193" s="137">
        <v>113</v>
      </c>
      <c r="K193" s="375">
        <v>8.5</v>
      </c>
      <c r="L193" s="375">
        <v>5.2</v>
      </c>
      <c r="M193" s="375">
        <v>8.6</v>
      </c>
      <c r="N193" s="375">
        <v>4.8</v>
      </c>
      <c r="O193" s="375">
        <v>2.5</v>
      </c>
      <c r="P193" s="375">
        <v>1.1000000000000001</v>
      </c>
      <c r="Q193" s="138">
        <v>0.4</v>
      </c>
      <c r="R193" s="378">
        <v>350</v>
      </c>
      <c r="S193" s="106"/>
    </row>
    <row r="194" spans="1:19" ht="15" customHeight="1">
      <c r="A194" s="105" t="s">
        <v>994</v>
      </c>
      <c r="B194" s="105" t="s">
        <v>994</v>
      </c>
      <c r="C194" s="105" t="s">
        <v>995</v>
      </c>
      <c r="D194" s="105"/>
      <c r="E194" s="105" t="s">
        <v>362</v>
      </c>
      <c r="F194" s="108" t="s">
        <v>996</v>
      </c>
      <c r="G194" s="105" t="s">
        <v>340</v>
      </c>
      <c r="H194" s="135"/>
      <c r="I194" s="74" t="s">
        <v>997</v>
      </c>
      <c r="J194" s="135">
        <v>123</v>
      </c>
      <c r="K194" s="374">
        <v>0</v>
      </c>
      <c r="L194" s="374">
        <v>0</v>
      </c>
      <c r="M194" s="374">
        <v>29</v>
      </c>
      <c r="N194" s="374">
        <v>25</v>
      </c>
      <c r="O194" s="374">
        <v>0.6</v>
      </c>
      <c r="P194" s="374">
        <v>3.1</v>
      </c>
      <c r="Q194" s="136">
        <v>0</v>
      </c>
      <c r="R194" s="19">
        <v>600</v>
      </c>
      <c r="S194" s="105"/>
    </row>
    <row r="195" spans="1:19" s="77" customFormat="1" ht="15" customHeight="1">
      <c r="A195" s="107" t="s">
        <v>998</v>
      </c>
      <c r="B195" s="107" t="s">
        <v>998</v>
      </c>
      <c r="C195" s="107"/>
      <c r="D195" s="107"/>
      <c r="E195" s="107" t="s">
        <v>637</v>
      </c>
      <c r="F195" s="107" t="s">
        <v>999</v>
      </c>
      <c r="G195" s="107" t="s">
        <v>228</v>
      </c>
      <c r="H195" s="139"/>
      <c r="I195" s="140"/>
      <c r="J195" s="139">
        <v>41</v>
      </c>
      <c r="K195" s="379">
        <v>0.2</v>
      </c>
      <c r="L195" s="379">
        <v>0</v>
      </c>
      <c r="M195" s="379">
        <v>9.6</v>
      </c>
      <c r="N195" s="379">
        <v>4.7</v>
      </c>
      <c r="O195" s="379">
        <v>0.9</v>
      </c>
      <c r="P195" s="379">
        <v>0.1</v>
      </c>
      <c r="Q195" s="140">
        <v>2.8</v>
      </c>
      <c r="R195" s="376">
        <v>250</v>
      </c>
      <c r="S195" s="107" t="s">
        <v>1000</v>
      </c>
    </row>
    <row r="196" spans="1:19" ht="15" customHeight="1">
      <c r="A196" s="108" t="s">
        <v>1001</v>
      </c>
      <c r="B196" s="108" t="s">
        <v>1001</v>
      </c>
      <c r="C196" s="108"/>
      <c r="D196" s="108"/>
      <c r="E196" s="108" t="s">
        <v>637</v>
      </c>
      <c r="F196" s="108" t="s">
        <v>677</v>
      </c>
      <c r="G196" s="108" t="s">
        <v>228</v>
      </c>
      <c r="H196" s="129"/>
      <c r="I196" s="141"/>
      <c r="J196" s="129">
        <v>77</v>
      </c>
      <c r="K196" s="380">
        <v>0.1</v>
      </c>
      <c r="L196" s="380">
        <v>0</v>
      </c>
      <c r="M196" s="380">
        <v>17</v>
      </c>
      <c r="N196" s="380">
        <v>0.8</v>
      </c>
      <c r="O196" s="380">
        <v>2</v>
      </c>
      <c r="P196" s="380">
        <v>0</v>
      </c>
      <c r="Q196" s="141">
        <v>2.2000000000000002</v>
      </c>
      <c r="R196" s="377">
        <v>200</v>
      </c>
      <c r="S196" s="108" t="s">
        <v>1000</v>
      </c>
    </row>
    <row r="197" spans="1:19" s="77" customFormat="1" ht="15" customHeight="1">
      <c r="A197" s="107" t="s">
        <v>1002</v>
      </c>
      <c r="B197" s="107" t="s">
        <v>1002</v>
      </c>
      <c r="C197" s="107"/>
      <c r="D197" s="107"/>
      <c r="E197" s="107" t="s">
        <v>637</v>
      </c>
      <c r="F197" s="107" t="s">
        <v>1003</v>
      </c>
      <c r="G197" s="107" t="s">
        <v>228</v>
      </c>
      <c r="H197" s="139"/>
      <c r="I197" s="140"/>
      <c r="J197" s="139">
        <v>40</v>
      </c>
      <c r="K197" s="379">
        <v>0.1</v>
      </c>
      <c r="L197" s="379">
        <v>0</v>
      </c>
      <c r="M197" s="379">
        <v>9.3000000000000007</v>
      </c>
      <c r="N197" s="379">
        <v>4.2</v>
      </c>
      <c r="O197" s="379">
        <v>1.1000000000000001</v>
      </c>
      <c r="P197" s="379">
        <v>0</v>
      </c>
      <c r="Q197" s="140">
        <v>1.7</v>
      </c>
      <c r="R197" s="376">
        <v>250</v>
      </c>
      <c r="S197" s="107" t="s">
        <v>1000</v>
      </c>
    </row>
    <row r="198" spans="1:19" ht="15" customHeight="1">
      <c r="A198" s="108" t="s">
        <v>1004</v>
      </c>
      <c r="B198" s="108" t="s">
        <v>1004</v>
      </c>
      <c r="C198" s="108"/>
      <c r="D198" s="108"/>
      <c r="E198" s="108" t="s">
        <v>637</v>
      </c>
      <c r="F198" s="108" t="s">
        <v>1005</v>
      </c>
      <c r="G198" s="108" t="s">
        <v>228</v>
      </c>
      <c r="H198" s="129"/>
      <c r="I198" s="141"/>
      <c r="J198" s="129">
        <v>61</v>
      </c>
      <c r="K198" s="380">
        <v>0.3</v>
      </c>
      <c r="L198" s="380">
        <v>0</v>
      </c>
      <c r="M198" s="380">
        <v>14.2</v>
      </c>
      <c r="N198" s="380">
        <v>3.9</v>
      </c>
      <c r="O198" s="380">
        <v>1.5</v>
      </c>
      <c r="P198" s="380">
        <v>0</v>
      </c>
      <c r="Q198" s="141">
        <v>1.8</v>
      </c>
      <c r="R198" s="377">
        <v>400</v>
      </c>
      <c r="S198" s="108" t="s">
        <v>1000</v>
      </c>
    </row>
    <row r="199" spans="1:19" s="77" customFormat="1" ht="15" customHeight="1">
      <c r="A199" s="107" t="s">
        <v>1006</v>
      </c>
      <c r="B199" s="107" t="s">
        <v>1006</v>
      </c>
      <c r="C199" s="107"/>
      <c r="D199" s="107"/>
      <c r="E199" s="107" t="s">
        <v>338</v>
      </c>
      <c r="F199" s="107" t="s">
        <v>1007</v>
      </c>
      <c r="G199" s="107" t="s">
        <v>340</v>
      </c>
      <c r="H199" s="139"/>
      <c r="I199" s="140"/>
      <c r="J199" s="139">
        <v>16</v>
      </c>
      <c r="K199" s="379">
        <v>0.2</v>
      </c>
      <c r="L199" s="379">
        <v>0</v>
      </c>
      <c r="M199" s="379">
        <v>3</v>
      </c>
      <c r="N199" s="379">
        <v>1.3</v>
      </c>
      <c r="O199" s="379">
        <v>0.7</v>
      </c>
      <c r="P199" s="379">
        <v>0.1</v>
      </c>
      <c r="Q199" s="140">
        <v>1.6</v>
      </c>
      <c r="R199" s="376">
        <v>500</v>
      </c>
      <c r="S199" s="107" t="s">
        <v>1008</v>
      </c>
    </row>
    <row r="200" spans="1:19" ht="15" customHeight="1">
      <c r="A200" s="108" t="s">
        <v>1009</v>
      </c>
      <c r="B200" s="108" t="s">
        <v>1009</v>
      </c>
      <c r="C200" s="108"/>
      <c r="D200" s="108"/>
      <c r="E200" s="108" t="s">
        <v>338</v>
      </c>
      <c r="F200" s="108" t="s">
        <v>1010</v>
      </c>
      <c r="G200" s="108" t="s">
        <v>228</v>
      </c>
      <c r="H200" s="129"/>
      <c r="I200" s="141"/>
      <c r="J200" s="129">
        <v>149</v>
      </c>
      <c r="K200" s="380">
        <v>0.5</v>
      </c>
      <c r="L200" s="380">
        <v>0.1</v>
      </c>
      <c r="M200" s="380">
        <v>33.1</v>
      </c>
      <c r="N200" s="380">
        <v>1</v>
      </c>
      <c r="O200" s="380">
        <v>6.4</v>
      </c>
      <c r="P200" s="380">
        <v>0</v>
      </c>
      <c r="Q200" s="141">
        <v>2.1</v>
      </c>
      <c r="R200" s="377">
        <v>1500</v>
      </c>
      <c r="S200" s="108" t="s">
        <v>1000</v>
      </c>
    </row>
    <row r="201" spans="1:19" s="77" customFormat="1" ht="15" customHeight="1">
      <c r="A201" s="107" t="s">
        <v>1011</v>
      </c>
      <c r="B201" s="107" t="s">
        <v>1011</v>
      </c>
      <c r="C201" s="107"/>
      <c r="D201" s="107"/>
      <c r="E201" s="107" t="s">
        <v>417</v>
      </c>
      <c r="F201" s="107" t="s">
        <v>1011</v>
      </c>
      <c r="G201" s="107" t="s">
        <v>228</v>
      </c>
      <c r="H201" s="139"/>
      <c r="I201" s="140"/>
      <c r="J201" s="139">
        <v>900</v>
      </c>
      <c r="K201" s="379">
        <v>100</v>
      </c>
      <c r="L201" s="379">
        <v>11</v>
      </c>
      <c r="M201" s="379">
        <v>0</v>
      </c>
      <c r="N201" s="379">
        <v>0</v>
      </c>
      <c r="O201" s="379">
        <v>0</v>
      </c>
      <c r="P201" s="379">
        <v>0</v>
      </c>
      <c r="Q201" s="140">
        <v>0</v>
      </c>
      <c r="R201" s="376">
        <v>400</v>
      </c>
      <c r="S201" s="107"/>
    </row>
    <row r="202" spans="1:19" ht="15" customHeight="1">
      <c r="A202" s="108" t="s">
        <v>1012</v>
      </c>
      <c r="B202" s="108" t="s">
        <v>1012</v>
      </c>
      <c r="C202" s="108"/>
      <c r="D202" s="108"/>
      <c r="E202" s="108" t="s">
        <v>417</v>
      </c>
      <c r="F202" s="108" t="s">
        <v>1012</v>
      </c>
      <c r="G202" s="108" t="s">
        <v>228</v>
      </c>
      <c r="H202" s="129"/>
      <c r="I202" s="141"/>
      <c r="J202" s="129">
        <v>0</v>
      </c>
      <c r="K202" s="380">
        <v>0</v>
      </c>
      <c r="L202" s="380">
        <v>0</v>
      </c>
      <c r="M202" s="380">
        <v>0</v>
      </c>
      <c r="N202" s="380">
        <v>0</v>
      </c>
      <c r="O202" s="380">
        <v>0</v>
      </c>
      <c r="P202" s="380">
        <v>0</v>
      </c>
      <c r="Q202" s="141">
        <v>0</v>
      </c>
      <c r="R202" s="19">
        <v>100</v>
      </c>
      <c r="S202" s="108"/>
    </row>
    <row r="203" spans="1:19" s="77" customFormat="1" ht="15" customHeight="1">
      <c r="A203" s="107" t="s">
        <v>1013</v>
      </c>
      <c r="B203" s="107" t="s">
        <v>1013</v>
      </c>
      <c r="C203" s="107" t="s">
        <v>387</v>
      </c>
      <c r="D203" s="107"/>
      <c r="E203" s="107" t="s">
        <v>388</v>
      </c>
      <c r="F203" s="107" t="s">
        <v>1014</v>
      </c>
      <c r="G203" s="107" t="s">
        <v>228</v>
      </c>
      <c r="H203" s="139" t="s">
        <v>1015</v>
      </c>
      <c r="I203" s="78" t="s">
        <v>1016</v>
      </c>
      <c r="J203" s="139">
        <v>325</v>
      </c>
      <c r="K203" s="379">
        <v>14</v>
      </c>
      <c r="L203" s="379">
        <v>2</v>
      </c>
      <c r="M203" s="379">
        <v>55</v>
      </c>
      <c r="N203" s="379">
        <v>2.8</v>
      </c>
      <c r="O203" s="379">
        <v>14</v>
      </c>
      <c r="P203" s="379">
        <v>0.1</v>
      </c>
      <c r="Q203" s="140">
        <v>33</v>
      </c>
      <c r="R203" s="376">
        <v>3000</v>
      </c>
      <c r="S203" s="107" t="s">
        <v>392</v>
      </c>
    </row>
    <row r="204" spans="1:19" ht="15" customHeight="1">
      <c r="A204" s="108" t="s">
        <v>1017</v>
      </c>
      <c r="B204" s="108" t="s">
        <v>1017</v>
      </c>
      <c r="C204" s="108" t="s">
        <v>387</v>
      </c>
      <c r="D204" s="108"/>
      <c r="E204" s="108" t="s">
        <v>388</v>
      </c>
      <c r="F204" s="108" t="s">
        <v>1018</v>
      </c>
      <c r="G204" s="108" t="s">
        <v>228</v>
      </c>
      <c r="H204" s="129" t="s">
        <v>1015</v>
      </c>
      <c r="I204" s="75" t="s">
        <v>1019</v>
      </c>
      <c r="J204" s="129">
        <v>282</v>
      </c>
      <c r="K204" s="380">
        <v>13</v>
      </c>
      <c r="L204" s="380">
        <v>2</v>
      </c>
      <c r="M204" s="380">
        <v>54</v>
      </c>
      <c r="N204" s="380">
        <v>10</v>
      </c>
      <c r="O204" s="380">
        <v>14</v>
      </c>
      <c r="P204" s="380">
        <v>0.1</v>
      </c>
      <c r="Q204" s="141">
        <v>35</v>
      </c>
      <c r="R204" s="377">
        <v>3000</v>
      </c>
      <c r="S204" s="108" t="s">
        <v>392</v>
      </c>
    </row>
    <row r="205" spans="1:19" s="77" customFormat="1" ht="15" customHeight="1">
      <c r="A205" s="107" t="s">
        <v>1020</v>
      </c>
      <c r="B205" s="107" t="s">
        <v>1020</v>
      </c>
      <c r="C205" s="107" t="s">
        <v>1021</v>
      </c>
      <c r="D205" s="107"/>
      <c r="E205" s="107" t="s">
        <v>388</v>
      </c>
      <c r="F205" s="107" t="s">
        <v>1022</v>
      </c>
      <c r="G205" s="107" t="s">
        <v>228</v>
      </c>
      <c r="H205" s="139" t="s">
        <v>1015</v>
      </c>
      <c r="I205" s="78" t="s">
        <v>1023</v>
      </c>
      <c r="J205" s="139">
        <v>292</v>
      </c>
      <c r="K205" s="379">
        <v>5.5</v>
      </c>
      <c r="L205" s="379">
        <v>0.9</v>
      </c>
      <c r="M205" s="379">
        <v>50</v>
      </c>
      <c r="N205" s="379">
        <v>4</v>
      </c>
      <c r="O205" s="379">
        <v>26.6</v>
      </c>
      <c r="P205" s="379">
        <v>0.1</v>
      </c>
      <c r="Q205" s="140">
        <v>26.7</v>
      </c>
      <c r="R205" s="376">
        <v>3000</v>
      </c>
      <c r="S205" s="107" t="s">
        <v>392</v>
      </c>
    </row>
    <row r="206" spans="1:19" ht="15" customHeight="1">
      <c r="A206" s="108" t="s">
        <v>1024</v>
      </c>
      <c r="B206" s="108" t="s">
        <v>1024</v>
      </c>
      <c r="C206" s="108" t="s">
        <v>387</v>
      </c>
      <c r="D206" s="108"/>
      <c r="E206" s="108" t="s">
        <v>388</v>
      </c>
      <c r="F206" s="108" t="s">
        <v>1025</v>
      </c>
      <c r="G206" s="108" t="s">
        <v>228</v>
      </c>
      <c r="H206" s="129" t="s">
        <v>1015</v>
      </c>
      <c r="I206" s="75" t="s">
        <v>1026</v>
      </c>
      <c r="J206" s="129">
        <v>331</v>
      </c>
      <c r="K206" s="380">
        <v>15.2</v>
      </c>
      <c r="L206" s="380">
        <v>7.4</v>
      </c>
      <c r="M206" s="380">
        <v>46.4</v>
      </c>
      <c r="N206" s="380">
        <v>0</v>
      </c>
      <c r="O206" s="380">
        <v>4.9000000000000004</v>
      </c>
      <c r="P206" s="380">
        <v>0</v>
      </c>
      <c r="Q206" s="141">
        <v>42.6</v>
      </c>
      <c r="R206" s="377">
        <v>3000</v>
      </c>
      <c r="S206" s="108" t="s">
        <v>392</v>
      </c>
    </row>
    <row r="207" spans="1:19" s="77" customFormat="1" ht="15" customHeight="1">
      <c r="A207" s="107" t="s">
        <v>1027</v>
      </c>
      <c r="B207" s="107" t="s">
        <v>1027</v>
      </c>
      <c r="C207" s="107" t="s">
        <v>387</v>
      </c>
      <c r="D207" s="107"/>
      <c r="E207" s="107" t="s">
        <v>388</v>
      </c>
      <c r="F207" s="107" t="s">
        <v>1028</v>
      </c>
      <c r="G207" s="107" t="s">
        <v>228</v>
      </c>
      <c r="H207" s="139" t="s">
        <v>1015</v>
      </c>
      <c r="I207" s="78" t="s">
        <v>1029</v>
      </c>
      <c r="J207" s="139">
        <v>354</v>
      </c>
      <c r="K207" s="379">
        <v>9.9</v>
      </c>
      <c r="L207" s="379">
        <v>3.1</v>
      </c>
      <c r="M207" s="379">
        <v>67.099999999999994</v>
      </c>
      <c r="N207" s="379">
        <v>3.2</v>
      </c>
      <c r="O207" s="379">
        <v>7.8</v>
      </c>
      <c r="P207" s="379">
        <v>0</v>
      </c>
      <c r="Q207" s="140">
        <v>22.7</v>
      </c>
      <c r="R207" s="376">
        <v>3000</v>
      </c>
      <c r="S207" s="107" t="s">
        <v>392</v>
      </c>
    </row>
    <row r="208" spans="1:19" ht="15" customHeight="1">
      <c r="A208" s="108" t="s">
        <v>1030</v>
      </c>
      <c r="B208" s="108" t="s">
        <v>1030</v>
      </c>
      <c r="C208" s="108" t="s">
        <v>271</v>
      </c>
      <c r="D208" s="108"/>
      <c r="E208" s="108" t="s">
        <v>233</v>
      </c>
      <c r="F208" s="108" t="s">
        <v>1031</v>
      </c>
      <c r="G208" s="108" t="s">
        <v>228</v>
      </c>
      <c r="H208" s="129"/>
      <c r="I208" s="141"/>
      <c r="J208" s="129">
        <v>200</v>
      </c>
      <c r="K208" s="380">
        <v>14</v>
      </c>
      <c r="L208" s="380">
        <v>6.5</v>
      </c>
      <c r="M208" s="380">
        <v>0</v>
      </c>
      <c r="N208" s="380">
        <v>0</v>
      </c>
      <c r="O208" s="380">
        <v>17</v>
      </c>
      <c r="P208" s="380">
        <v>0.1</v>
      </c>
      <c r="Q208" s="141">
        <v>0</v>
      </c>
      <c r="R208" s="377">
        <v>3900</v>
      </c>
      <c r="S208" s="108" t="s">
        <v>1032</v>
      </c>
    </row>
    <row r="209" spans="1:19" s="77" customFormat="1" ht="15" customHeight="1">
      <c r="A209" s="107" t="s">
        <v>1033</v>
      </c>
      <c r="B209" s="107" t="s">
        <v>1033</v>
      </c>
      <c r="C209" s="107" t="s">
        <v>1034</v>
      </c>
      <c r="D209" s="107"/>
      <c r="E209" s="107" t="s">
        <v>417</v>
      </c>
      <c r="F209" s="107" t="s">
        <v>1035</v>
      </c>
      <c r="G209" s="107" t="s">
        <v>136</v>
      </c>
      <c r="H209" s="139" t="s">
        <v>1036</v>
      </c>
      <c r="I209" s="140" t="s">
        <v>1037</v>
      </c>
      <c r="J209" s="139">
        <v>370</v>
      </c>
      <c r="K209" s="379">
        <v>3.5</v>
      </c>
      <c r="L209" s="379">
        <v>0.8</v>
      </c>
      <c r="M209" s="379">
        <v>71</v>
      </c>
      <c r="N209" s="379">
        <v>2</v>
      </c>
      <c r="O209" s="379">
        <v>13</v>
      </c>
      <c r="P209" s="379">
        <v>0</v>
      </c>
      <c r="Q209" s="140">
        <v>2.5</v>
      </c>
      <c r="R209" s="376">
        <v>500</v>
      </c>
      <c r="S209" s="107" t="s">
        <v>1038</v>
      </c>
    </row>
    <row r="210" spans="1:19" ht="15" customHeight="1">
      <c r="A210" s="108" t="s">
        <v>1039</v>
      </c>
      <c r="B210" s="108" t="s">
        <v>1039</v>
      </c>
      <c r="C210" s="108"/>
      <c r="D210" s="108"/>
      <c r="E210" s="108" t="s">
        <v>362</v>
      </c>
      <c r="F210" s="108" t="s">
        <v>1040</v>
      </c>
      <c r="G210" s="108" t="s">
        <v>625</v>
      </c>
      <c r="H210" s="129"/>
      <c r="I210" s="141"/>
      <c r="J210" s="129">
        <v>20</v>
      </c>
      <c r="K210" s="380">
        <v>0</v>
      </c>
      <c r="L210" s="380">
        <v>0</v>
      </c>
      <c r="M210" s="380">
        <v>0.6</v>
      </c>
      <c r="N210" s="380">
        <v>0.4</v>
      </c>
      <c r="O210" s="380">
        <v>0</v>
      </c>
      <c r="P210" s="380">
        <v>0</v>
      </c>
      <c r="Q210" s="141">
        <v>0</v>
      </c>
      <c r="R210" s="377">
        <v>600</v>
      </c>
      <c r="S210" s="108" t="s">
        <v>1041</v>
      </c>
    </row>
    <row r="211" spans="1:19" s="77" customFormat="1" ht="15" customHeight="1">
      <c r="A211" s="107" t="s">
        <v>1042</v>
      </c>
      <c r="B211" s="107" t="s">
        <v>1042</v>
      </c>
      <c r="C211" s="107" t="s">
        <v>681</v>
      </c>
      <c r="D211" s="107"/>
      <c r="E211" s="107" t="s">
        <v>1043</v>
      </c>
      <c r="F211" s="107" t="s">
        <v>1044</v>
      </c>
      <c r="G211" s="107" t="s">
        <v>214</v>
      </c>
      <c r="H211" s="139"/>
      <c r="I211" s="140"/>
      <c r="J211" s="139">
        <v>340</v>
      </c>
      <c r="K211" s="379">
        <v>35</v>
      </c>
      <c r="L211" s="379">
        <v>22</v>
      </c>
      <c r="M211" s="379">
        <v>3</v>
      </c>
      <c r="N211" s="379">
        <v>3</v>
      </c>
      <c r="O211" s="379">
        <v>2.5</v>
      </c>
      <c r="P211" s="379">
        <v>0</v>
      </c>
      <c r="Q211" s="140">
        <v>0</v>
      </c>
      <c r="R211" s="376">
        <v>900</v>
      </c>
      <c r="S211" s="107" t="s">
        <v>1045</v>
      </c>
    </row>
    <row r="212" spans="1:19" ht="15" customHeight="1">
      <c r="A212" s="108" t="s">
        <v>1046</v>
      </c>
      <c r="B212" s="108" t="s">
        <v>1046</v>
      </c>
      <c r="C212" s="108" t="s">
        <v>387</v>
      </c>
      <c r="D212" s="108"/>
      <c r="E212" s="108" t="s">
        <v>388</v>
      </c>
      <c r="F212" s="108" t="s">
        <v>1047</v>
      </c>
      <c r="G212" s="108" t="s">
        <v>228</v>
      </c>
      <c r="H212" s="129" t="s">
        <v>1015</v>
      </c>
      <c r="I212" s="75" t="s">
        <v>1048</v>
      </c>
      <c r="J212" s="129">
        <v>375</v>
      </c>
      <c r="K212" s="380">
        <v>22.3</v>
      </c>
      <c r="L212" s="380">
        <v>1.3</v>
      </c>
      <c r="M212" s="380">
        <v>44.2</v>
      </c>
      <c r="N212" s="380">
        <v>2.2999999999999998</v>
      </c>
      <c r="O212" s="380">
        <v>17.8</v>
      </c>
      <c r="P212" s="380">
        <v>0.2</v>
      </c>
      <c r="Q212" s="141">
        <v>10.5</v>
      </c>
      <c r="R212" s="377">
        <v>3000</v>
      </c>
      <c r="S212" s="108" t="s">
        <v>1041</v>
      </c>
    </row>
    <row r="213" spans="1:19" s="77" customFormat="1" ht="15" customHeight="1">
      <c r="A213" s="107" t="s">
        <v>1049</v>
      </c>
      <c r="B213" s="107" t="s">
        <v>1049</v>
      </c>
      <c r="C213" s="107" t="s">
        <v>1050</v>
      </c>
      <c r="D213" s="107">
        <v>1450025</v>
      </c>
      <c r="E213" s="107" t="s">
        <v>233</v>
      </c>
      <c r="F213" s="107" t="s">
        <v>1051</v>
      </c>
      <c r="G213" s="107" t="s">
        <v>228</v>
      </c>
      <c r="H213" s="139"/>
      <c r="I213" s="78" t="s">
        <v>1052</v>
      </c>
      <c r="J213" s="139">
        <v>216</v>
      </c>
      <c r="K213" s="379">
        <v>13</v>
      </c>
      <c r="L213" s="379">
        <v>3.7</v>
      </c>
      <c r="M213" s="379">
        <v>0</v>
      </c>
      <c r="N213" s="379">
        <v>0</v>
      </c>
      <c r="O213" s="379">
        <v>24</v>
      </c>
      <c r="P213" s="379">
        <v>0.2</v>
      </c>
      <c r="Q213" s="140"/>
      <c r="R213" s="378">
        <v>2500</v>
      </c>
      <c r="S213" s="107" t="s">
        <v>1053</v>
      </c>
    </row>
    <row r="214" spans="1:19" ht="15" customHeight="1">
      <c r="A214" s="108" t="s">
        <v>1054</v>
      </c>
      <c r="B214" s="108" t="s">
        <v>1054</v>
      </c>
      <c r="C214" s="108" t="s">
        <v>1055</v>
      </c>
      <c r="D214" s="108" t="s">
        <v>1056</v>
      </c>
      <c r="E214" s="108" t="s">
        <v>362</v>
      </c>
      <c r="F214" s="108" t="s">
        <v>1057</v>
      </c>
      <c r="G214" s="108" t="s">
        <v>340</v>
      </c>
      <c r="H214" s="129"/>
      <c r="I214" s="75" t="s">
        <v>1058</v>
      </c>
      <c r="J214" s="129">
        <v>237</v>
      </c>
      <c r="K214" s="380">
        <v>1.2</v>
      </c>
      <c r="L214" s="380">
        <v>0.1</v>
      </c>
      <c r="M214" s="380">
        <v>41</v>
      </c>
      <c r="N214" s="380">
        <v>28.8</v>
      </c>
      <c r="O214" s="380">
        <v>15.6</v>
      </c>
      <c r="P214" s="380">
        <v>35</v>
      </c>
      <c r="Q214" s="141">
        <v>0.1</v>
      </c>
      <c r="R214" s="377">
        <v>600</v>
      </c>
      <c r="S214" s="108" t="s">
        <v>1059</v>
      </c>
    </row>
    <row r="215" spans="1:19" s="77" customFormat="1" ht="15" customHeight="1">
      <c r="A215" s="107" t="s">
        <v>1060</v>
      </c>
      <c r="B215" s="107" t="s">
        <v>1060</v>
      </c>
      <c r="C215" s="107" t="s">
        <v>773</v>
      </c>
      <c r="D215" s="107"/>
      <c r="E215" s="107" t="s">
        <v>417</v>
      </c>
      <c r="F215" s="107" t="s">
        <v>1061</v>
      </c>
      <c r="G215" s="107" t="s">
        <v>136</v>
      </c>
      <c r="H215" s="139" t="s">
        <v>1062</v>
      </c>
      <c r="I215" s="78" t="s">
        <v>1063</v>
      </c>
      <c r="J215" s="139">
        <v>353</v>
      </c>
      <c r="K215" s="379">
        <v>1.2</v>
      </c>
      <c r="L215" s="379">
        <v>0.2</v>
      </c>
      <c r="M215" s="379">
        <v>72</v>
      </c>
      <c r="N215" s="379">
        <v>2.5</v>
      </c>
      <c r="O215" s="379">
        <v>12</v>
      </c>
      <c r="P215" s="379">
        <v>0</v>
      </c>
      <c r="Q215" s="140">
        <v>3</v>
      </c>
      <c r="R215" s="376">
        <v>500</v>
      </c>
      <c r="S215" s="107" t="s">
        <v>1064</v>
      </c>
    </row>
    <row r="216" spans="1:19" ht="15" customHeight="1">
      <c r="A216" s="108" t="s">
        <v>1065</v>
      </c>
      <c r="B216" s="108" t="s">
        <v>1065</v>
      </c>
      <c r="C216" s="108" t="s">
        <v>1066</v>
      </c>
      <c r="D216" s="108"/>
      <c r="E216" s="108" t="s">
        <v>1043</v>
      </c>
      <c r="F216" s="108" t="s">
        <v>1067</v>
      </c>
      <c r="G216" s="108" t="s">
        <v>214</v>
      </c>
      <c r="H216" s="129"/>
      <c r="I216" s="75" t="s">
        <v>1068</v>
      </c>
      <c r="J216" s="129">
        <v>357</v>
      </c>
      <c r="K216" s="380">
        <v>29</v>
      </c>
      <c r="L216" s="380">
        <v>16</v>
      </c>
      <c r="M216" s="380">
        <v>0</v>
      </c>
      <c r="N216" s="380">
        <v>0</v>
      </c>
      <c r="O216" s="380">
        <v>24</v>
      </c>
      <c r="P216" s="380">
        <v>1.5</v>
      </c>
      <c r="Q216" s="141">
        <v>0</v>
      </c>
      <c r="R216" s="19">
        <v>2900</v>
      </c>
      <c r="S216" s="108"/>
    </row>
    <row r="217" spans="1:19" s="77" customFormat="1" ht="15" customHeight="1">
      <c r="A217" s="107" t="s">
        <v>1069</v>
      </c>
      <c r="B217" s="107" t="s">
        <v>1069</v>
      </c>
      <c r="C217" s="107" t="s">
        <v>1070</v>
      </c>
      <c r="D217" s="107"/>
      <c r="E217" s="107" t="s">
        <v>1043</v>
      </c>
      <c r="F217" s="107" t="s">
        <v>1071</v>
      </c>
      <c r="G217" s="107" t="s">
        <v>1072</v>
      </c>
      <c r="I217" s="79" t="s">
        <v>1073</v>
      </c>
      <c r="J217" s="139">
        <v>398</v>
      </c>
      <c r="K217" s="379">
        <v>29</v>
      </c>
      <c r="L217" s="379">
        <v>18</v>
      </c>
      <c r="M217" s="379">
        <v>0</v>
      </c>
      <c r="N217" s="379">
        <v>0</v>
      </c>
      <c r="O217" s="379">
        <v>33</v>
      </c>
      <c r="P217" s="379">
        <v>1.5</v>
      </c>
      <c r="Q217" s="140">
        <v>0</v>
      </c>
      <c r="R217" s="376">
        <v>3500</v>
      </c>
      <c r="S217" s="107" t="s">
        <v>1074</v>
      </c>
    </row>
    <row r="218" spans="1:19" ht="15" customHeight="1">
      <c r="A218" s="108" t="s">
        <v>1075</v>
      </c>
      <c r="B218" s="108" t="s">
        <v>1075</v>
      </c>
      <c r="C218" s="108" t="s">
        <v>773</v>
      </c>
      <c r="D218" s="108"/>
      <c r="E218" s="108" t="s">
        <v>637</v>
      </c>
      <c r="F218" s="108" t="s">
        <v>1076</v>
      </c>
      <c r="G218" s="108" t="s">
        <v>1077</v>
      </c>
      <c r="I218" s="76" t="s">
        <v>1078</v>
      </c>
      <c r="J218" s="129">
        <v>86</v>
      </c>
      <c r="K218" s="380">
        <v>1.2</v>
      </c>
      <c r="L218" s="380">
        <v>0.2</v>
      </c>
      <c r="M218" s="380">
        <v>19</v>
      </c>
      <c r="N218" s="380">
        <v>3.2</v>
      </c>
      <c r="O218" s="380">
        <v>3.2</v>
      </c>
      <c r="P218" s="380">
        <v>0.1</v>
      </c>
      <c r="Q218" s="141">
        <v>2</v>
      </c>
      <c r="R218" s="19">
        <v>300</v>
      </c>
      <c r="S218" s="108"/>
    </row>
    <row r="219" spans="1:19" s="77" customFormat="1" ht="15" customHeight="1">
      <c r="A219" s="107" t="s">
        <v>1079</v>
      </c>
      <c r="B219" s="107" t="s">
        <v>1079</v>
      </c>
      <c r="C219" s="107"/>
      <c r="D219" s="107"/>
      <c r="E219" s="107" t="s">
        <v>1080</v>
      </c>
      <c r="F219" s="107" t="s">
        <v>1081</v>
      </c>
      <c r="G219" s="107" t="s">
        <v>1077</v>
      </c>
      <c r="H219" s="139"/>
      <c r="I219" s="140"/>
      <c r="J219" s="139">
        <v>350</v>
      </c>
      <c r="K219" s="379">
        <v>2</v>
      </c>
      <c r="L219" s="379">
        <v>0.4</v>
      </c>
      <c r="M219" s="379">
        <v>74</v>
      </c>
      <c r="N219" s="379">
        <v>0.5</v>
      </c>
      <c r="O219" s="379">
        <v>5</v>
      </c>
      <c r="P219" s="379">
        <v>0</v>
      </c>
      <c r="Q219" s="140">
        <v>3</v>
      </c>
      <c r="R219" s="376">
        <v>900</v>
      </c>
      <c r="S219" s="107" t="s">
        <v>1082</v>
      </c>
    </row>
    <row r="220" spans="1:19" ht="15" customHeight="1">
      <c r="A220" s="108" t="s">
        <v>1083</v>
      </c>
      <c r="B220" s="108" t="s">
        <v>1083</v>
      </c>
      <c r="C220" s="108"/>
      <c r="D220" s="108"/>
      <c r="E220" s="108" t="s">
        <v>637</v>
      </c>
      <c r="F220" s="108" t="s">
        <v>1084</v>
      </c>
      <c r="G220" s="108" t="s">
        <v>1077</v>
      </c>
      <c r="H220" s="129"/>
      <c r="I220" s="141"/>
      <c r="J220" s="129">
        <v>34</v>
      </c>
      <c r="K220" s="380">
        <v>0.4</v>
      </c>
      <c r="L220" s="380">
        <v>0.1</v>
      </c>
      <c r="M220" s="380">
        <v>7</v>
      </c>
      <c r="N220" s="380">
        <v>1.7</v>
      </c>
      <c r="O220" s="380">
        <v>2.8</v>
      </c>
      <c r="P220" s="380">
        <v>0</v>
      </c>
      <c r="Q220" s="141">
        <v>2.6</v>
      </c>
      <c r="R220" s="377">
        <v>600</v>
      </c>
      <c r="S220" s="108" t="s">
        <v>1000</v>
      </c>
    </row>
    <row r="221" spans="1:19" s="77" customFormat="1" ht="15" customHeight="1">
      <c r="A221" s="107" t="s">
        <v>1085</v>
      </c>
      <c r="B221" s="107" t="s">
        <v>1085</v>
      </c>
      <c r="C221" s="107"/>
      <c r="D221" s="107"/>
      <c r="E221" s="107" t="s">
        <v>637</v>
      </c>
      <c r="F221" s="107" t="s">
        <v>1086</v>
      </c>
      <c r="G221" s="107" t="s">
        <v>1077</v>
      </c>
      <c r="H221" s="139"/>
      <c r="I221" s="140"/>
      <c r="J221" s="139">
        <v>15</v>
      </c>
      <c r="K221" s="379">
        <v>0.1</v>
      </c>
      <c r="L221" s="379">
        <v>0</v>
      </c>
      <c r="M221" s="379">
        <v>3.6</v>
      </c>
      <c r="N221" s="379">
        <v>1.7</v>
      </c>
      <c r="O221" s="379">
        <v>0.7</v>
      </c>
      <c r="P221" s="379">
        <v>0</v>
      </c>
      <c r="Q221" s="140">
        <v>0.5</v>
      </c>
      <c r="R221" s="376">
        <v>400</v>
      </c>
      <c r="S221" s="107" t="s">
        <v>1087</v>
      </c>
    </row>
    <row r="222" spans="1:19" s="77" customFormat="1" ht="15" customHeight="1">
      <c r="A222" s="107" t="s">
        <v>1088</v>
      </c>
      <c r="B222" s="107" t="s">
        <v>1088</v>
      </c>
      <c r="C222" s="107"/>
      <c r="D222" s="107"/>
      <c r="E222" s="107" t="s">
        <v>338</v>
      </c>
      <c r="F222" s="107" t="s">
        <v>1089</v>
      </c>
      <c r="G222" s="107" t="s">
        <v>1077</v>
      </c>
      <c r="H222" s="139"/>
      <c r="I222" s="140"/>
      <c r="J222" s="139">
        <v>31</v>
      </c>
      <c r="K222" s="379">
        <v>0.3</v>
      </c>
      <c r="L222" s="379">
        <v>0</v>
      </c>
      <c r="M222" s="379">
        <v>6</v>
      </c>
      <c r="N222" s="379">
        <v>4.2</v>
      </c>
      <c r="O222" s="379">
        <v>1</v>
      </c>
      <c r="P222" s="379">
        <v>0</v>
      </c>
      <c r="Q222" s="140">
        <v>2.1</v>
      </c>
      <c r="R222" s="376">
        <v>800</v>
      </c>
      <c r="S222" s="107" t="s">
        <v>1000</v>
      </c>
    </row>
    <row r="223" spans="1:19" ht="15" customHeight="1">
      <c r="A223" s="108" t="s">
        <v>1090</v>
      </c>
      <c r="B223" s="108" t="s">
        <v>1090</v>
      </c>
      <c r="C223" s="108" t="s">
        <v>387</v>
      </c>
      <c r="D223" s="108"/>
      <c r="E223" s="108" t="s">
        <v>388</v>
      </c>
      <c r="F223" s="108" t="s">
        <v>1091</v>
      </c>
      <c r="G223" s="108" t="s">
        <v>240</v>
      </c>
      <c r="H223" s="129" t="s">
        <v>1015</v>
      </c>
      <c r="I223" s="75" t="s">
        <v>1092</v>
      </c>
      <c r="J223" s="129">
        <v>255</v>
      </c>
      <c r="K223" s="380">
        <v>3.3</v>
      </c>
      <c r="L223" s="380">
        <v>0.9</v>
      </c>
      <c r="M223" s="380">
        <v>64</v>
      </c>
      <c r="N223" s="380">
        <v>0.6</v>
      </c>
      <c r="O223" s="380">
        <v>10.4</v>
      </c>
      <c r="P223" s="380">
        <v>0</v>
      </c>
      <c r="Q223" s="141">
        <v>26.5</v>
      </c>
      <c r="R223" s="377">
        <v>3000</v>
      </c>
      <c r="S223" s="108" t="s">
        <v>1041</v>
      </c>
    </row>
    <row r="224" spans="1:19" s="77" customFormat="1" ht="15" customHeight="1">
      <c r="A224" s="107" t="s">
        <v>1093</v>
      </c>
      <c r="B224" s="107" t="s">
        <v>1093</v>
      </c>
      <c r="C224" s="107" t="s">
        <v>387</v>
      </c>
      <c r="D224" s="107" t="s">
        <v>1094</v>
      </c>
      <c r="E224" s="107" t="s">
        <v>388</v>
      </c>
      <c r="F224" s="107" t="s">
        <v>1095</v>
      </c>
      <c r="G224" s="107" t="s">
        <v>240</v>
      </c>
      <c r="H224" s="139" t="s">
        <v>1015</v>
      </c>
      <c r="I224" s="78" t="s">
        <v>1096</v>
      </c>
      <c r="J224" s="139">
        <v>200</v>
      </c>
      <c r="K224" s="379">
        <v>2</v>
      </c>
      <c r="L224" s="379">
        <v>0.5</v>
      </c>
      <c r="M224" s="379">
        <v>40</v>
      </c>
      <c r="N224" s="379">
        <v>5</v>
      </c>
      <c r="O224" s="379">
        <v>8</v>
      </c>
      <c r="P224" s="379">
        <v>15</v>
      </c>
      <c r="Q224" s="140">
        <v>20</v>
      </c>
      <c r="R224" s="376">
        <v>3000</v>
      </c>
      <c r="S224" s="107" t="s">
        <v>1097</v>
      </c>
    </row>
    <row r="225" spans="1:19" ht="15" customHeight="1">
      <c r="A225" s="108" t="s">
        <v>1098</v>
      </c>
      <c r="B225" s="108" t="s">
        <v>1098</v>
      </c>
      <c r="C225" s="108"/>
      <c r="D225" s="108"/>
      <c r="E225" s="108" t="s">
        <v>417</v>
      </c>
      <c r="F225" s="108" t="s">
        <v>1099</v>
      </c>
      <c r="G225" s="108" t="s">
        <v>1077</v>
      </c>
      <c r="H225" s="129"/>
      <c r="I225" s="75" t="s">
        <v>1100</v>
      </c>
      <c r="J225" s="129">
        <v>400</v>
      </c>
      <c r="K225" s="380">
        <v>0</v>
      </c>
      <c r="L225" s="380">
        <v>0</v>
      </c>
      <c r="M225" s="380">
        <v>100</v>
      </c>
      <c r="N225" s="380">
        <v>100</v>
      </c>
      <c r="O225" s="380">
        <v>0</v>
      </c>
      <c r="P225" s="380">
        <v>0</v>
      </c>
      <c r="Q225" s="141">
        <v>0</v>
      </c>
      <c r="R225" s="377">
        <v>400</v>
      </c>
      <c r="S225" s="108" t="s">
        <v>1041</v>
      </c>
    </row>
    <row r="226" spans="1:19" s="77" customFormat="1" ht="15" customHeight="1">
      <c r="A226" s="107" t="s">
        <v>1101</v>
      </c>
      <c r="B226" s="107" t="s">
        <v>1101</v>
      </c>
      <c r="C226" s="107"/>
      <c r="D226" s="107"/>
      <c r="E226" s="107" t="s">
        <v>637</v>
      </c>
      <c r="F226" s="107" t="s">
        <v>1102</v>
      </c>
      <c r="G226" s="107" t="s">
        <v>1077</v>
      </c>
      <c r="H226" s="139"/>
      <c r="I226" s="140"/>
      <c r="J226" s="139">
        <v>18</v>
      </c>
      <c r="K226" s="379">
        <v>0.2</v>
      </c>
      <c r="L226" s="379">
        <v>0</v>
      </c>
      <c r="M226" s="379">
        <v>3.9</v>
      </c>
      <c r="N226" s="379">
        <v>2.6</v>
      </c>
      <c r="O226" s="379">
        <v>0.9</v>
      </c>
      <c r="P226" s="379">
        <v>0</v>
      </c>
      <c r="Q226" s="140">
        <v>1.2</v>
      </c>
      <c r="R226" s="376">
        <v>500</v>
      </c>
      <c r="S226" s="107" t="s">
        <v>1000</v>
      </c>
    </row>
    <row r="227" spans="1:19" ht="15" customHeight="1">
      <c r="A227" s="108" t="s">
        <v>1103</v>
      </c>
      <c r="B227" s="108" t="s">
        <v>1103</v>
      </c>
      <c r="C227" s="108" t="s">
        <v>744</v>
      </c>
      <c r="D227" s="108"/>
      <c r="E227" s="108" t="s">
        <v>362</v>
      </c>
      <c r="F227" s="108" t="s">
        <v>1104</v>
      </c>
      <c r="G227" s="108" t="s">
        <v>1105</v>
      </c>
      <c r="H227" s="129"/>
      <c r="I227" s="141"/>
      <c r="J227" s="129">
        <v>79</v>
      </c>
      <c r="K227" s="380">
        <v>3.7</v>
      </c>
      <c r="L227" s="380">
        <v>2.1</v>
      </c>
      <c r="M227" s="380">
        <v>5</v>
      </c>
      <c r="N227" s="380">
        <v>3.1</v>
      </c>
      <c r="O227" s="380">
        <v>3.2</v>
      </c>
      <c r="P227" s="380">
        <v>0.8</v>
      </c>
      <c r="Q227" s="141">
        <v>0</v>
      </c>
      <c r="R227" s="19">
        <v>750</v>
      </c>
      <c r="S227" s="108"/>
    </row>
    <row r="228" spans="1:19" s="77" customFormat="1" ht="15" customHeight="1">
      <c r="A228" s="107" t="s">
        <v>1106</v>
      </c>
      <c r="B228" s="107" t="s">
        <v>1106</v>
      </c>
      <c r="C228" s="107" t="s">
        <v>147</v>
      </c>
      <c r="D228" s="107">
        <v>1114</v>
      </c>
      <c r="E228" s="107" t="s">
        <v>127</v>
      </c>
      <c r="F228" s="107" t="s">
        <v>1107</v>
      </c>
      <c r="G228" s="107" t="s">
        <v>1108</v>
      </c>
      <c r="H228" s="139" t="s">
        <v>1109</v>
      </c>
      <c r="I228" s="78" t="s">
        <v>1110</v>
      </c>
      <c r="J228" s="139">
        <v>257</v>
      </c>
      <c r="K228" s="379">
        <v>4.5999999999999996</v>
      </c>
      <c r="L228" s="379">
        <v>0.6</v>
      </c>
      <c r="M228" s="379">
        <v>42</v>
      </c>
      <c r="N228" s="379">
        <v>0.4</v>
      </c>
      <c r="O228" s="379">
        <v>9.1999999999999993</v>
      </c>
      <c r="P228" s="379">
        <v>1.3</v>
      </c>
      <c r="Q228" s="140">
        <v>4.7</v>
      </c>
      <c r="R228" s="378">
        <v>600</v>
      </c>
      <c r="S228" s="107"/>
    </row>
    <row r="229" spans="1:19" ht="15" customHeight="1">
      <c r="A229" s="108" t="s">
        <v>1111</v>
      </c>
      <c r="B229" s="108" t="s">
        <v>1111</v>
      </c>
      <c r="C229" s="108" t="s">
        <v>147</v>
      </c>
      <c r="D229" s="108">
        <v>1033</v>
      </c>
      <c r="E229" s="108" t="s">
        <v>127</v>
      </c>
      <c r="F229" s="108" t="s">
        <v>1112</v>
      </c>
      <c r="G229" s="108" t="s">
        <v>142</v>
      </c>
      <c r="H229" s="129" t="s">
        <v>1113</v>
      </c>
      <c r="I229" s="75" t="s">
        <v>1114</v>
      </c>
      <c r="J229" s="129">
        <v>266</v>
      </c>
      <c r="K229" s="380">
        <v>1.6</v>
      </c>
      <c r="L229" s="380">
        <v>0.4</v>
      </c>
      <c r="M229" s="380">
        <v>50</v>
      </c>
      <c r="N229" s="380">
        <v>1.7</v>
      </c>
      <c r="O229" s="380">
        <v>10</v>
      </c>
      <c r="P229" s="380">
        <v>1.1000000000000001</v>
      </c>
      <c r="Q229" s="141">
        <v>4</v>
      </c>
      <c r="R229" s="19">
        <v>600</v>
      </c>
      <c r="S229" s="108"/>
    </row>
    <row r="230" spans="1:19" s="77" customFormat="1" ht="15" customHeight="1">
      <c r="A230" s="106" t="s">
        <v>1115</v>
      </c>
      <c r="B230" s="106" t="s">
        <v>1115</v>
      </c>
      <c r="C230" s="106"/>
      <c r="D230" s="106"/>
      <c r="E230" s="106" t="s">
        <v>596</v>
      </c>
      <c r="F230" s="106" t="s">
        <v>1116</v>
      </c>
      <c r="G230" s="106" t="s">
        <v>1077</v>
      </c>
      <c r="H230" s="137"/>
      <c r="I230" s="138"/>
      <c r="J230" s="137"/>
      <c r="K230" s="375"/>
      <c r="L230" s="375"/>
      <c r="M230" s="375"/>
      <c r="N230" s="375"/>
      <c r="O230" s="375"/>
      <c r="P230" s="375"/>
      <c r="Q230" s="138"/>
      <c r="R230" s="378">
        <v>450</v>
      </c>
      <c r="S230" s="106" t="s">
        <v>1117</v>
      </c>
    </row>
    <row r="231" spans="1:19" ht="15" customHeight="1">
      <c r="A231" s="105" t="s">
        <v>1118</v>
      </c>
      <c r="B231" s="105" t="s">
        <v>1118</v>
      </c>
      <c r="C231" s="105" t="s">
        <v>387</v>
      </c>
      <c r="D231" s="105"/>
      <c r="E231" s="105" t="s">
        <v>388</v>
      </c>
      <c r="F231" s="105" t="s">
        <v>1119</v>
      </c>
      <c r="G231" s="105" t="s">
        <v>228</v>
      </c>
      <c r="H231" s="135" t="s">
        <v>390</v>
      </c>
      <c r="I231" s="74" t="s">
        <v>1120</v>
      </c>
      <c r="J231" s="135">
        <v>282</v>
      </c>
      <c r="K231" s="374">
        <v>12</v>
      </c>
      <c r="L231" s="374">
        <v>2</v>
      </c>
      <c r="M231" s="374">
        <v>50</v>
      </c>
      <c r="N231" s="374">
        <v>10</v>
      </c>
      <c r="O231" s="374">
        <v>14</v>
      </c>
      <c r="P231" s="374">
        <v>0.1</v>
      </c>
      <c r="Q231" s="136">
        <v>35</v>
      </c>
      <c r="R231" s="377">
        <v>3000</v>
      </c>
      <c r="S231" s="105" t="s">
        <v>1121</v>
      </c>
    </row>
    <row r="232" spans="1:19" s="77" customFormat="1" ht="15" customHeight="1">
      <c r="A232" s="106" t="s">
        <v>1122</v>
      </c>
      <c r="B232" s="106" t="s">
        <v>1122</v>
      </c>
      <c r="C232" s="106" t="s">
        <v>387</v>
      </c>
      <c r="D232" s="106"/>
      <c r="E232" s="106" t="s">
        <v>388</v>
      </c>
      <c r="F232" s="106" t="s">
        <v>1123</v>
      </c>
      <c r="G232" s="106" t="s">
        <v>228</v>
      </c>
      <c r="H232" s="137"/>
      <c r="I232" s="80" t="s">
        <v>1124</v>
      </c>
      <c r="J232" s="137">
        <v>282</v>
      </c>
      <c r="K232" s="375">
        <v>13</v>
      </c>
      <c r="L232" s="375">
        <v>2</v>
      </c>
      <c r="M232" s="375">
        <v>54</v>
      </c>
      <c r="N232" s="375">
        <v>10</v>
      </c>
      <c r="O232" s="375">
        <v>14</v>
      </c>
      <c r="P232" s="375">
        <v>0.1</v>
      </c>
      <c r="Q232" s="138">
        <v>35</v>
      </c>
      <c r="R232" s="376">
        <v>3000</v>
      </c>
      <c r="S232" s="106" t="s">
        <v>1125</v>
      </c>
    </row>
    <row r="233" spans="1:19" ht="15" customHeight="1">
      <c r="A233" s="105" t="s">
        <v>1126</v>
      </c>
      <c r="B233" s="105" t="s">
        <v>1126</v>
      </c>
      <c r="C233" s="105" t="s">
        <v>1127</v>
      </c>
      <c r="D233" s="105"/>
      <c r="E233" s="105" t="s">
        <v>1128</v>
      </c>
      <c r="F233" s="105" t="s">
        <v>1129</v>
      </c>
      <c r="G233" s="105" t="s">
        <v>802</v>
      </c>
      <c r="H233" s="135"/>
      <c r="I233" s="74" t="s">
        <v>1130</v>
      </c>
      <c r="J233" s="135">
        <v>130</v>
      </c>
      <c r="K233" s="374">
        <v>8</v>
      </c>
      <c r="L233" s="374">
        <v>0.5</v>
      </c>
      <c r="M233" s="374">
        <v>6</v>
      </c>
      <c r="N233" s="374">
        <v>2</v>
      </c>
      <c r="O233" s="374">
        <v>6</v>
      </c>
      <c r="P233" s="374">
        <v>4.5</v>
      </c>
      <c r="Q233" s="136">
        <v>3</v>
      </c>
      <c r="R233" s="377">
        <v>600</v>
      </c>
      <c r="S233" s="105"/>
    </row>
    <row r="234" spans="1:19" s="77" customFormat="1" ht="15" customHeight="1">
      <c r="A234" s="106" t="s">
        <v>1131</v>
      </c>
      <c r="B234" s="106" t="s">
        <v>1131</v>
      </c>
      <c r="C234" s="106" t="s">
        <v>1132</v>
      </c>
      <c r="D234" s="106"/>
      <c r="E234" s="106" t="s">
        <v>233</v>
      </c>
      <c r="F234" s="106" t="s">
        <v>1133</v>
      </c>
      <c r="G234" s="106" t="s">
        <v>228</v>
      </c>
      <c r="H234" s="137"/>
      <c r="I234" s="138"/>
      <c r="J234" s="137">
        <v>179</v>
      </c>
      <c r="K234" s="375">
        <v>11</v>
      </c>
      <c r="L234" s="375">
        <v>3.1</v>
      </c>
      <c r="M234" s="375">
        <v>0</v>
      </c>
      <c r="N234" s="375">
        <v>0</v>
      </c>
      <c r="O234" s="375">
        <v>20</v>
      </c>
      <c r="P234" s="375">
        <v>0.3</v>
      </c>
      <c r="Q234" s="138">
        <v>0</v>
      </c>
      <c r="R234" s="376">
        <v>3200</v>
      </c>
      <c r="S234" s="106" t="s">
        <v>1134</v>
      </c>
    </row>
    <row r="235" spans="1:19" ht="15" customHeight="1">
      <c r="A235" s="105" t="s">
        <v>1135</v>
      </c>
      <c r="B235" s="105" t="s">
        <v>1135</v>
      </c>
      <c r="C235" s="105" t="s">
        <v>1136</v>
      </c>
      <c r="D235" s="105" t="s">
        <v>1137</v>
      </c>
      <c r="E235" s="105" t="s">
        <v>637</v>
      </c>
      <c r="F235" s="105" t="s">
        <v>1138</v>
      </c>
      <c r="G235" s="105" t="s">
        <v>228</v>
      </c>
      <c r="H235" s="135"/>
      <c r="I235" s="74" t="s">
        <v>1139</v>
      </c>
      <c r="J235" s="135">
        <v>69</v>
      </c>
      <c r="K235" s="374">
        <v>2.1</v>
      </c>
      <c r="L235" s="374">
        <v>0.3</v>
      </c>
      <c r="M235" s="374">
        <v>10.5</v>
      </c>
      <c r="N235" s="374">
        <v>1</v>
      </c>
      <c r="O235" s="374">
        <v>1</v>
      </c>
      <c r="P235" s="374">
        <v>0.1</v>
      </c>
      <c r="Q235" s="136">
        <v>2.8</v>
      </c>
      <c r="R235" s="377">
        <v>400</v>
      </c>
      <c r="S235" s="105" t="s">
        <v>1140</v>
      </c>
    </row>
    <row r="236" spans="1:19" ht="15" customHeight="1">
      <c r="A236" s="57" t="s">
        <v>1141</v>
      </c>
      <c r="B236" s="57" t="s">
        <v>1141</v>
      </c>
      <c r="C236" s="100" t="s">
        <v>1142</v>
      </c>
      <c r="D236" s="100">
        <v>310005</v>
      </c>
      <c r="E236" s="100" t="s">
        <v>1128</v>
      </c>
      <c r="F236" s="100" t="s">
        <v>1143</v>
      </c>
      <c r="G236" s="100" t="s">
        <v>240</v>
      </c>
      <c r="H236" s="125"/>
      <c r="I236" s="67" t="s">
        <v>1144</v>
      </c>
      <c r="J236" s="125">
        <v>477</v>
      </c>
      <c r="K236" s="355">
        <v>49</v>
      </c>
      <c r="L236" s="355">
        <v>3.2</v>
      </c>
      <c r="M236" s="355">
        <v>10</v>
      </c>
      <c r="N236" s="355">
        <v>8.6</v>
      </c>
      <c r="O236" s="355">
        <v>0.9</v>
      </c>
      <c r="P236" s="355">
        <v>1.3</v>
      </c>
      <c r="Q236" s="126">
        <v>0</v>
      </c>
      <c r="R236" s="366">
        <v>1800</v>
      </c>
      <c r="S236" s="100" t="s">
        <v>1145</v>
      </c>
    </row>
    <row r="237" spans="1:19" ht="15" customHeight="1">
      <c r="A237" s="101" t="s">
        <v>1146</v>
      </c>
      <c r="B237" s="101" t="s">
        <v>1146</v>
      </c>
      <c r="C237" s="101" t="s">
        <v>1142</v>
      </c>
      <c r="D237" s="101">
        <v>310006</v>
      </c>
      <c r="E237" s="101" t="s">
        <v>1147</v>
      </c>
      <c r="F237" s="101" t="s">
        <v>1148</v>
      </c>
      <c r="G237" s="101" t="s">
        <v>240</v>
      </c>
      <c r="H237" s="127"/>
      <c r="I237" s="67" t="s">
        <v>1149</v>
      </c>
      <c r="J237" s="127">
        <v>521</v>
      </c>
      <c r="K237" s="356">
        <v>57</v>
      </c>
      <c r="L237" s="356">
        <v>3.7</v>
      </c>
      <c r="M237" s="356">
        <v>4.0999999999999996</v>
      </c>
      <c r="N237" s="356">
        <v>2.4</v>
      </c>
      <c r="O237" s="356">
        <v>0.5</v>
      </c>
      <c r="P237" s="356">
        <v>1.2</v>
      </c>
      <c r="Q237" s="128">
        <v>0</v>
      </c>
      <c r="R237" s="366">
        <v>1900</v>
      </c>
      <c r="S237" s="100" t="s">
        <v>1145</v>
      </c>
    </row>
    <row r="238" spans="1:19" ht="15" customHeight="1">
      <c r="A238" s="109" t="s">
        <v>1150</v>
      </c>
      <c r="B238" s="109" t="s">
        <v>1150</v>
      </c>
      <c r="C238" s="100" t="s">
        <v>744</v>
      </c>
      <c r="D238" s="100"/>
      <c r="E238" s="100" t="s">
        <v>642</v>
      </c>
      <c r="F238" s="100" t="s">
        <v>1151</v>
      </c>
      <c r="G238" s="100" t="s">
        <v>228</v>
      </c>
      <c r="H238" s="125"/>
      <c r="I238" s="141"/>
      <c r="J238" s="125">
        <v>79</v>
      </c>
      <c r="K238" s="355">
        <v>2</v>
      </c>
      <c r="L238" s="355">
        <v>0.2</v>
      </c>
      <c r="M238" s="355">
        <v>11</v>
      </c>
      <c r="N238" s="355">
        <v>3.7</v>
      </c>
      <c r="O238" s="355">
        <v>5</v>
      </c>
      <c r="P238" s="355">
        <v>2.4</v>
      </c>
      <c r="Q238" s="126">
        <v>2</v>
      </c>
      <c r="R238" s="365">
        <v>990</v>
      </c>
      <c r="S238" s="100"/>
    </row>
    <row r="239" spans="1:19" ht="15" customHeight="1">
      <c r="A239" s="101" t="s">
        <v>1152</v>
      </c>
      <c r="B239" s="101" t="s">
        <v>1152</v>
      </c>
      <c r="C239" s="101" t="s">
        <v>1153</v>
      </c>
      <c r="D239" s="101" t="s">
        <v>1154</v>
      </c>
      <c r="E239" s="100" t="s">
        <v>220</v>
      </c>
      <c r="F239" s="101" t="s">
        <v>1155</v>
      </c>
      <c r="G239" s="101" t="s">
        <v>340</v>
      </c>
      <c r="H239" s="127" t="s">
        <v>1156</v>
      </c>
      <c r="I239" s="67" t="s">
        <v>1157</v>
      </c>
      <c r="J239" s="127">
        <v>152</v>
      </c>
      <c r="K239" s="356">
        <v>8.1999999999999993</v>
      </c>
      <c r="L239" s="356">
        <v>0.7</v>
      </c>
      <c r="M239" s="356">
        <v>6.3</v>
      </c>
      <c r="N239" s="356">
        <v>1.7</v>
      </c>
      <c r="O239" s="356">
        <v>11</v>
      </c>
      <c r="P239" s="356">
        <v>0.9</v>
      </c>
      <c r="Q239" s="128">
        <v>5.8</v>
      </c>
      <c r="R239" s="365">
        <v>2500</v>
      </c>
      <c r="S239" s="101"/>
    </row>
    <row r="240" spans="1:19" ht="15" customHeight="1">
      <c r="A240" s="101" t="s">
        <v>1158</v>
      </c>
      <c r="B240" s="101" t="s">
        <v>1158</v>
      </c>
      <c r="C240" s="101" t="s">
        <v>744</v>
      </c>
      <c r="D240" s="101"/>
      <c r="E240" s="101" t="s">
        <v>642</v>
      </c>
      <c r="F240" s="59" t="s">
        <v>1159</v>
      </c>
      <c r="G240" s="101" t="s">
        <v>340</v>
      </c>
      <c r="H240" s="127"/>
      <c r="I240" s="141"/>
      <c r="J240" s="127">
        <v>58</v>
      </c>
      <c r="K240" s="356">
        <v>1</v>
      </c>
      <c r="L240" s="356">
        <v>0.1</v>
      </c>
      <c r="M240" s="356">
        <v>10.6</v>
      </c>
      <c r="N240" s="356">
        <v>4.3</v>
      </c>
      <c r="O240" s="356">
        <v>2</v>
      </c>
      <c r="P240" s="356">
        <v>2.9</v>
      </c>
      <c r="Q240" s="128">
        <v>1.6</v>
      </c>
      <c r="R240" s="365">
        <v>350</v>
      </c>
      <c r="S240" s="101"/>
    </row>
    <row r="241" spans="1:19" ht="15" customHeight="1">
      <c r="A241" s="100" t="s">
        <v>1160</v>
      </c>
      <c r="B241" s="100" t="s">
        <v>1160</v>
      </c>
      <c r="C241" s="100" t="s">
        <v>1161</v>
      </c>
      <c r="D241" s="100">
        <v>111</v>
      </c>
      <c r="E241" s="100" t="s">
        <v>127</v>
      </c>
      <c r="F241" s="100" t="s">
        <v>1162</v>
      </c>
      <c r="G241" s="100" t="s">
        <v>1163</v>
      </c>
      <c r="H241" s="142" t="s">
        <v>443</v>
      </c>
      <c r="I241" s="67" t="s">
        <v>1164</v>
      </c>
      <c r="J241" s="125">
        <v>178</v>
      </c>
      <c r="K241" s="355">
        <v>2.7</v>
      </c>
      <c r="L241" s="355">
        <v>0.3</v>
      </c>
      <c r="M241" s="355">
        <v>31</v>
      </c>
      <c r="N241" s="355">
        <v>0.4</v>
      </c>
      <c r="O241" s="355">
        <v>5.0999999999999996</v>
      </c>
      <c r="P241" s="355">
        <v>1.1000000000000001</v>
      </c>
      <c r="Q241" s="126">
        <v>3.2</v>
      </c>
      <c r="R241" s="366">
        <v>600</v>
      </c>
      <c r="S241" s="100" t="s">
        <v>1165</v>
      </c>
    </row>
    <row r="242" spans="1:19" ht="15" customHeight="1">
      <c r="A242" s="101" t="s">
        <v>1166</v>
      </c>
      <c r="B242" s="101" t="s">
        <v>1166</v>
      </c>
      <c r="C242" s="101" t="s">
        <v>1167</v>
      </c>
      <c r="D242" s="101">
        <v>120450</v>
      </c>
      <c r="E242" s="101" t="s">
        <v>417</v>
      </c>
      <c r="F242" s="101" t="s">
        <v>1168</v>
      </c>
      <c r="G242" s="101" t="s">
        <v>136</v>
      </c>
      <c r="H242" s="127"/>
      <c r="I242" s="67" t="s">
        <v>1169</v>
      </c>
      <c r="J242" s="127">
        <v>312</v>
      </c>
      <c r="K242" s="356">
        <v>6.9</v>
      </c>
      <c r="L242" s="356">
        <v>0.9</v>
      </c>
      <c r="M242" s="356">
        <v>52.5</v>
      </c>
      <c r="N242" s="356">
        <v>1.8</v>
      </c>
      <c r="O242" s="356">
        <v>8.5</v>
      </c>
      <c r="P242" s="356">
        <v>1</v>
      </c>
      <c r="Q242" s="128">
        <v>2.7</v>
      </c>
      <c r="R242" s="365">
        <v>800</v>
      </c>
      <c r="S242" s="101"/>
    </row>
    <row r="243" spans="1:19" ht="15" customHeight="1">
      <c r="A243" s="100" t="s">
        <v>1170</v>
      </c>
      <c r="B243" s="100" t="s">
        <v>1170</v>
      </c>
      <c r="C243" s="100" t="s">
        <v>744</v>
      </c>
      <c r="D243" s="100"/>
      <c r="E243" s="100" t="s">
        <v>642</v>
      </c>
      <c r="F243" s="100" t="s">
        <v>1171</v>
      </c>
      <c r="G243" s="100"/>
      <c r="H243" s="125"/>
      <c r="I243" s="141"/>
      <c r="J243" s="125">
        <v>131</v>
      </c>
      <c r="K243" s="355">
        <v>7.4</v>
      </c>
      <c r="L243" s="355">
        <v>1.9</v>
      </c>
      <c r="M243" s="355">
        <v>4.0999999999999996</v>
      </c>
      <c r="N243" s="355">
        <v>2.7</v>
      </c>
      <c r="O243" s="355">
        <v>12.1</v>
      </c>
      <c r="P243" s="355">
        <v>2.4</v>
      </c>
      <c r="Q243" s="126">
        <v>0.4</v>
      </c>
      <c r="R243" s="365">
        <v>2600</v>
      </c>
      <c r="S243" s="100"/>
    </row>
    <row r="244" spans="1:19" ht="15" customHeight="1">
      <c r="A244" s="101" t="s">
        <v>1172</v>
      </c>
      <c r="B244" s="101" t="s">
        <v>1172</v>
      </c>
      <c r="C244" s="101" t="s">
        <v>744</v>
      </c>
      <c r="D244" s="101"/>
      <c r="E244" s="101" t="s">
        <v>642</v>
      </c>
      <c r="F244" s="101" t="s">
        <v>1173</v>
      </c>
      <c r="G244" s="101" t="s">
        <v>340</v>
      </c>
      <c r="H244" s="143" t="s">
        <v>1174</v>
      </c>
      <c r="I244" s="141"/>
      <c r="J244" s="127">
        <v>213</v>
      </c>
      <c r="K244" s="356">
        <v>4.0999999999999996</v>
      </c>
      <c r="L244" s="356">
        <v>0.5</v>
      </c>
      <c r="M244" s="356">
        <v>34</v>
      </c>
      <c r="N244" s="356">
        <v>3.7</v>
      </c>
      <c r="O244" s="356">
        <v>8.3000000000000007</v>
      </c>
      <c r="P244" s="356">
        <v>0.9</v>
      </c>
      <c r="Q244" s="128">
        <v>3</v>
      </c>
      <c r="R244" s="365">
        <v>350</v>
      </c>
      <c r="S244" s="101"/>
    </row>
    <row r="245" spans="1:19" ht="15" customHeight="1">
      <c r="A245" s="100" t="s">
        <v>1175</v>
      </c>
      <c r="B245" s="100" t="s">
        <v>1175</v>
      </c>
      <c r="C245" s="100" t="s">
        <v>1176</v>
      </c>
      <c r="D245" s="100" t="s">
        <v>1177</v>
      </c>
      <c r="E245" s="100" t="s">
        <v>417</v>
      </c>
      <c r="F245" s="100" t="s">
        <v>1178</v>
      </c>
      <c r="G245" s="100" t="s">
        <v>136</v>
      </c>
      <c r="H245" s="142" t="s">
        <v>1179</v>
      </c>
      <c r="I245" s="67" t="s">
        <v>1180</v>
      </c>
      <c r="J245" s="125">
        <v>215</v>
      </c>
      <c r="K245" s="355">
        <v>0.6</v>
      </c>
      <c r="L245" s="355">
        <v>0.1</v>
      </c>
      <c r="M245" s="355">
        <v>42.7</v>
      </c>
      <c r="N245" s="355">
        <v>1.1000000000000001</v>
      </c>
      <c r="O245" s="355">
        <v>8.6999999999999993</v>
      </c>
      <c r="P245" s="355">
        <v>0</v>
      </c>
      <c r="Q245" s="126">
        <v>1.9</v>
      </c>
      <c r="R245" s="365">
        <v>800</v>
      </c>
      <c r="S245" s="100"/>
    </row>
    <row r="246" spans="1:19" ht="15" customHeight="1">
      <c r="A246" s="101" t="s">
        <v>1181</v>
      </c>
      <c r="B246" s="101" t="s">
        <v>1181</v>
      </c>
      <c r="C246" s="101" t="s">
        <v>336</v>
      </c>
      <c r="D246" s="101">
        <v>42010004898</v>
      </c>
      <c r="E246" s="101" t="s">
        <v>777</v>
      </c>
      <c r="F246" s="101" t="s">
        <v>1182</v>
      </c>
      <c r="G246" s="101" t="s">
        <v>136</v>
      </c>
      <c r="H246" s="127"/>
      <c r="I246" s="67" t="s">
        <v>1183</v>
      </c>
      <c r="J246" s="127">
        <v>126</v>
      </c>
      <c r="K246" s="356">
        <v>4.5999999999999996</v>
      </c>
      <c r="L246" s="356">
        <v>0.6</v>
      </c>
      <c r="M246" s="356">
        <v>16.5</v>
      </c>
      <c r="N246" s="356">
        <v>2.5</v>
      </c>
      <c r="O246" s="356">
        <v>3.6</v>
      </c>
      <c r="P246" s="356">
        <v>0.9</v>
      </c>
      <c r="Q246" s="128">
        <v>2</v>
      </c>
      <c r="R246" s="365">
        <v>800</v>
      </c>
      <c r="S246" s="101"/>
    </row>
    <row r="247" spans="1:19" ht="15" customHeight="1">
      <c r="A247" s="100" t="s">
        <v>1184</v>
      </c>
      <c r="B247" s="100" t="s">
        <v>1184</v>
      </c>
      <c r="C247" s="100" t="s">
        <v>744</v>
      </c>
      <c r="D247" s="100"/>
      <c r="E247" s="100" t="s">
        <v>642</v>
      </c>
      <c r="F247" s="100" t="s">
        <v>1185</v>
      </c>
      <c r="G247" s="100" t="s">
        <v>1186</v>
      </c>
      <c r="H247" s="125"/>
      <c r="I247" s="141"/>
      <c r="J247" s="125">
        <v>84</v>
      </c>
      <c r="K247" s="355">
        <v>2.9</v>
      </c>
      <c r="L247" s="355">
        <v>0.6</v>
      </c>
      <c r="M247" s="355">
        <v>9.1</v>
      </c>
      <c r="N247" s="355">
        <v>2.2000000000000002</v>
      </c>
      <c r="O247" s="355">
        <v>5.6</v>
      </c>
      <c r="P247" s="355">
        <v>2.1</v>
      </c>
      <c r="Q247" s="126">
        <v>0.7</v>
      </c>
      <c r="R247" s="365">
        <v>1200</v>
      </c>
      <c r="S247" s="100"/>
    </row>
    <row r="248" spans="1:19" s="77" customFormat="1" ht="15" customHeight="1">
      <c r="A248" s="81" t="s">
        <v>1187</v>
      </c>
      <c r="B248" s="110" t="s">
        <v>1187</v>
      </c>
      <c r="C248" s="144" t="s">
        <v>744</v>
      </c>
      <c r="D248" s="144"/>
      <c r="E248" s="144" t="s">
        <v>642</v>
      </c>
      <c r="F248" s="144" t="s">
        <v>1188</v>
      </c>
      <c r="G248" s="144" t="s">
        <v>1189</v>
      </c>
      <c r="H248" s="145"/>
      <c r="I248" s="140"/>
      <c r="J248" s="145">
        <v>105</v>
      </c>
      <c r="K248" s="381">
        <v>1</v>
      </c>
      <c r="L248" s="381">
        <v>0.1</v>
      </c>
      <c r="M248" s="381">
        <v>16.8</v>
      </c>
      <c r="N248" s="381">
        <v>3.5</v>
      </c>
      <c r="O248" s="381">
        <v>6.7</v>
      </c>
      <c r="P248" s="381">
        <v>2</v>
      </c>
      <c r="Q248" s="382">
        <v>2.5</v>
      </c>
      <c r="R248" s="378">
        <v>450</v>
      </c>
      <c r="S248" s="144"/>
    </row>
    <row r="249" spans="1:19" ht="15" customHeight="1">
      <c r="A249" s="100" t="s">
        <v>1190</v>
      </c>
      <c r="B249" s="100" t="s">
        <v>1190</v>
      </c>
      <c r="C249" s="100" t="s">
        <v>926</v>
      </c>
      <c r="D249" s="100"/>
      <c r="E249" s="100" t="s">
        <v>666</v>
      </c>
      <c r="F249" s="100" t="s">
        <v>1191</v>
      </c>
      <c r="G249" s="100" t="s">
        <v>666</v>
      </c>
      <c r="H249" s="125"/>
      <c r="I249" s="141"/>
      <c r="J249" s="125">
        <v>82</v>
      </c>
      <c r="K249" s="355">
        <v>0.7</v>
      </c>
      <c r="L249" s="355">
        <v>0.1</v>
      </c>
      <c r="M249" s="355">
        <v>0</v>
      </c>
      <c r="N249" s="355">
        <v>0</v>
      </c>
      <c r="O249" s="355">
        <v>18</v>
      </c>
      <c r="P249" s="355">
        <v>1</v>
      </c>
      <c r="Q249" s="126">
        <v>0</v>
      </c>
      <c r="R249" s="365">
        <v>2100</v>
      </c>
      <c r="S249" s="100"/>
    </row>
    <row r="250" spans="1:19" ht="15" customHeight="1">
      <c r="A250" s="101" t="s">
        <v>1192</v>
      </c>
      <c r="B250" s="101" t="s">
        <v>1192</v>
      </c>
      <c r="C250" s="101" t="s">
        <v>1193</v>
      </c>
      <c r="D250" s="58">
        <v>590044</v>
      </c>
      <c r="E250" s="101" t="s">
        <v>220</v>
      </c>
      <c r="F250" s="108" t="s">
        <v>1194</v>
      </c>
      <c r="G250" s="101" t="s">
        <v>228</v>
      </c>
      <c r="H250" s="129" t="s">
        <v>1195</v>
      </c>
      <c r="I250" s="67" t="s">
        <v>1196</v>
      </c>
      <c r="J250" s="127">
        <v>205</v>
      </c>
      <c r="K250" s="356">
        <v>12</v>
      </c>
      <c r="L250" s="356">
        <v>1.1000000000000001</v>
      </c>
      <c r="M250" s="356">
        <v>6.4</v>
      </c>
      <c r="N250" s="356">
        <v>1.9</v>
      </c>
      <c r="O250" s="356">
        <v>15</v>
      </c>
      <c r="P250" s="356">
        <v>1.3</v>
      </c>
      <c r="Q250" s="128">
        <v>0</v>
      </c>
      <c r="R250" s="365">
        <v>700</v>
      </c>
      <c r="S250" s="101"/>
    </row>
    <row r="251" spans="1:19" ht="15" customHeight="1">
      <c r="A251" s="100" t="s">
        <v>1197</v>
      </c>
      <c r="B251" s="100" t="s">
        <v>1197</v>
      </c>
      <c r="C251" s="100" t="s">
        <v>1198</v>
      </c>
      <c r="D251" s="100"/>
      <c r="E251" s="100" t="s">
        <v>127</v>
      </c>
      <c r="F251" s="146" t="s">
        <v>1199</v>
      </c>
      <c r="G251" s="100" t="s">
        <v>1200</v>
      </c>
      <c r="H251" s="142" t="s">
        <v>1201</v>
      </c>
      <c r="I251" s="67" t="s">
        <v>1202</v>
      </c>
      <c r="J251" s="125">
        <v>284</v>
      </c>
      <c r="K251" s="355">
        <v>9.3000000000000007</v>
      </c>
      <c r="L251" s="355">
        <v>2.6</v>
      </c>
      <c r="M251" s="355">
        <v>42</v>
      </c>
      <c r="N251" s="355">
        <v>2.4</v>
      </c>
      <c r="O251" s="355">
        <v>6.8</v>
      </c>
      <c r="P251" s="355">
        <v>1</v>
      </c>
      <c r="Q251" s="126">
        <v>0</v>
      </c>
      <c r="R251" s="365">
        <v>600</v>
      </c>
      <c r="S251" s="100"/>
    </row>
    <row r="252" spans="1:19" ht="15" customHeight="1">
      <c r="A252" s="101" t="s">
        <v>1203</v>
      </c>
      <c r="B252" s="101" t="s">
        <v>1203</v>
      </c>
      <c r="C252" s="101" t="s">
        <v>1204</v>
      </c>
      <c r="D252" s="101" t="s">
        <v>1205</v>
      </c>
      <c r="E252" s="101" t="s">
        <v>362</v>
      </c>
      <c r="F252" s="100" t="s">
        <v>1206</v>
      </c>
      <c r="G252" s="101" t="s">
        <v>235</v>
      </c>
      <c r="H252" s="127"/>
      <c r="I252" s="67" t="s">
        <v>1207</v>
      </c>
      <c r="J252" s="127">
        <v>175</v>
      </c>
      <c r="K252" s="356">
        <v>1</v>
      </c>
      <c r="L252" s="356">
        <v>0.2</v>
      </c>
      <c r="M252" s="356">
        <v>32.9</v>
      </c>
      <c r="N252" s="356">
        <v>18.3</v>
      </c>
      <c r="O252" s="356">
        <v>8.6999999999999993</v>
      </c>
      <c r="P252" s="356">
        <v>14.4</v>
      </c>
      <c r="Q252" s="128">
        <v>0.5</v>
      </c>
      <c r="R252" s="365">
        <v>2072</v>
      </c>
      <c r="S252" s="101"/>
    </row>
    <row r="253" spans="1:19" ht="15" customHeight="1">
      <c r="A253" s="100" t="s">
        <v>1208</v>
      </c>
      <c r="B253" s="100" t="s">
        <v>1208</v>
      </c>
      <c r="C253" s="100" t="s">
        <v>744</v>
      </c>
      <c r="D253" s="100"/>
      <c r="E253" s="100" t="s">
        <v>642</v>
      </c>
      <c r="F253" s="100" t="s">
        <v>1209</v>
      </c>
      <c r="G253" s="100" t="s">
        <v>235</v>
      </c>
      <c r="H253" s="125" t="s">
        <v>1210</v>
      </c>
      <c r="I253" s="141"/>
      <c r="J253" s="125">
        <v>140</v>
      </c>
      <c r="K253" s="355">
        <v>7.6</v>
      </c>
      <c r="L253" s="355">
        <v>3.1</v>
      </c>
      <c r="M253" s="355">
        <v>6.1</v>
      </c>
      <c r="N253" s="355">
        <v>2.1</v>
      </c>
      <c r="O253" s="355">
        <v>10.6</v>
      </c>
      <c r="P253" s="355">
        <v>1.1000000000000001</v>
      </c>
      <c r="Q253" s="126">
        <v>4.3</v>
      </c>
      <c r="R253" s="365">
        <v>1400</v>
      </c>
      <c r="S253" s="100"/>
    </row>
    <row r="254" spans="1:19" ht="15" customHeight="1">
      <c r="A254" s="101" t="s">
        <v>1211</v>
      </c>
      <c r="B254" s="101" t="s">
        <v>1211</v>
      </c>
      <c r="C254" s="101" t="s">
        <v>744</v>
      </c>
      <c r="D254" s="101"/>
      <c r="E254" s="101" t="s">
        <v>642</v>
      </c>
      <c r="F254" s="100" t="s">
        <v>1212</v>
      </c>
      <c r="G254" s="101" t="s">
        <v>993</v>
      </c>
      <c r="H254" s="127"/>
      <c r="I254" s="126"/>
      <c r="J254" s="127">
        <v>120</v>
      </c>
      <c r="K254" s="356">
        <v>6.5</v>
      </c>
      <c r="L254" s="356">
        <v>3.1</v>
      </c>
      <c r="M254" s="356">
        <v>5.6</v>
      </c>
      <c r="N254" s="356">
        <v>2.2999999999999998</v>
      </c>
      <c r="O254" s="356">
        <v>9.3000000000000007</v>
      </c>
      <c r="P254" s="356">
        <v>0.2</v>
      </c>
      <c r="Q254" s="128">
        <v>0.6</v>
      </c>
      <c r="R254" s="365">
        <v>1890</v>
      </c>
      <c r="S254" s="101"/>
    </row>
    <row r="255" spans="1:19" ht="15" customHeight="1">
      <c r="A255" s="100" t="s">
        <v>1213</v>
      </c>
      <c r="B255" s="100" t="s">
        <v>1213</v>
      </c>
      <c r="C255" s="100" t="s">
        <v>744</v>
      </c>
      <c r="D255" s="100"/>
      <c r="E255" s="100" t="s">
        <v>642</v>
      </c>
      <c r="F255" s="101" t="s">
        <v>914</v>
      </c>
      <c r="G255" s="100" t="s">
        <v>136</v>
      </c>
      <c r="H255" s="127" t="s">
        <v>915</v>
      </c>
      <c r="I255" s="64" t="s">
        <v>916</v>
      </c>
      <c r="J255" s="125">
        <v>146</v>
      </c>
      <c r="K255" s="355">
        <v>0.6</v>
      </c>
      <c r="L255" s="355">
        <v>0.1</v>
      </c>
      <c r="M255" s="355">
        <v>30.4</v>
      </c>
      <c r="N255" s="355">
        <v>1.6</v>
      </c>
      <c r="O255" s="355">
        <v>5</v>
      </c>
      <c r="P255" s="355">
        <v>0</v>
      </c>
      <c r="Q255" s="126">
        <v>1.2</v>
      </c>
      <c r="R255" s="365">
        <v>600</v>
      </c>
      <c r="S255" s="100"/>
    </row>
    <row r="256" spans="1:19" ht="15" customHeight="1">
      <c r="A256" s="101" t="s">
        <v>1214</v>
      </c>
      <c r="B256" s="101" t="s">
        <v>1214</v>
      </c>
      <c r="C256" s="101" t="s">
        <v>744</v>
      </c>
      <c r="D256" s="101"/>
      <c r="E256" s="101" t="s">
        <v>362</v>
      </c>
      <c r="F256" s="108" t="s">
        <v>1215</v>
      </c>
      <c r="G256" s="101" t="s">
        <v>802</v>
      </c>
      <c r="H256" s="143" t="s">
        <v>1216</v>
      </c>
      <c r="I256" s="141"/>
      <c r="J256" s="127">
        <v>504</v>
      </c>
      <c r="K256" s="356">
        <v>53.4</v>
      </c>
      <c r="L256" s="356">
        <v>3.9</v>
      </c>
      <c r="M256" s="356">
        <v>6.4</v>
      </c>
      <c r="N256" s="356">
        <v>0.8</v>
      </c>
      <c r="O256" s="356">
        <v>1.4</v>
      </c>
      <c r="P256" s="356">
        <v>1</v>
      </c>
      <c r="Q256" s="128">
        <v>0.1</v>
      </c>
      <c r="R256" s="365">
        <v>600</v>
      </c>
      <c r="S256" s="101"/>
    </row>
    <row r="257" spans="1:19" ht="15" customHeight="1">
      <c r="A257" s="100" t="s">
        <v>1217</v>
      </c>
      <c r="B257" s="100" t="s">
        <v>1217</v>
      </c>
      <c r="C257" s="100" t="s">
        <v>926</v>
      </c>
      <c r="D257" s="100"/>
      <c r="E257" s="100" t="s">
        <v>666</v>
      </c>
      <c r="F257" s="60" t="s">
        <v>1218</v>
      </c>
      <c r="G257" s="100" t="s">
        <v>666</v>
      </c>
      <c r="H257" s="125"/>
      <c r="I257" s="141"/>
      <c r="J257" s="125">
        <v>121</v>
      </c>
      <c r="K257" s="355">
        <v>5.3</v>
      </c>
      <c r="L257" s="355">
        <v>0.6</v>
      </c>
      <c r="M257" s="355">
        <v>1</v>
      </c>
      <c r="N257" s="355">
        <v>0.5</v>
      </c>
      <c r="O257" s="355">
        <v>17.3</v>
      </c>
      <c r="P257" s="355">
        <v>1</v>
      </c>
      <c r="Q257" s="126">
        <v>0.3</v>
      </c>
      <c r="R257" s="365">
        <v>1900</v>
      </c>
      <c r="S257" s="100"/>
    </row>
    <row r="258" spans="1:19" ht="15" customHeight="1">
      <c r="A258" s="101" t="s">
        <v>1219</v>
      </c>
      <c r="B258" s="101" t="s">
        <v>1219</v>
      </c>
      <c r="C258" s="101" t="s">
        <v>1220</v>
      </c>
      <c r="D258" s="101"/>
      <c r="E258" s="101" t="s">
        <v>220</v>
      </c>
      <c r="F258" s="108" t="s">
        <v>1221</v>
      </c>
      <c r="G258" s="101" t="s">
        <v>228</v>
      </c>
      <c r="H258" s="127"/>
      <c r="I258" s="67" t="s">
        <v>1222</v>
      </c>
      <c r="J258" s="127">
        <v>339</v>
      </c>
      <c r="K258" s="356">
        <v>4.0999999999999996</v>
      </c>
      <c r="L258" s="356">
        <v>0.9</v>
      </c>
      <c r="M258" s="356">
        <v>15</v>
      </c>
      <c r="N258" s="356">
        <v>2.9</v>
      </c>
      <c r="O258" s="356">
        <v>53</v>
      </c>
      <c r="P258" s="356">
        <v>1.2</v>
      </c>
      <c r="Q258" s="128">
        <v>15</v>
      </c>
      <c r="R258" s="365">
        <v>2500</v>
      </c>
      <c r="S258" s="101"/>
    </row>
    <row r="259" spans="1:19" ht="15" customHeight="1">
      <c r="A259" s="100" t="s">
        <v>1223</v>
      </c>
      <c r="B259" s="100" t="s">
        <v>1223</v>
      </c>
      <c r="C259" s="100" t="s">
        <v>744</v>
      </c>
      <c r="D259" s="100"/>
      <c r="E259" s="100" t="s">
        <v>642</v>
      </c>
      <c r="F259" s="100" t="s">
        <v>1224</v>
      </c>
      <c r="G259" s="100" t="s">
        <v>240</v>
      </c>
      <c r="H259" s="125"/>
      <c r="I259" s="126"/>
      <c r="J259" s="125">
        <v>127</v>
      </c>
      <c r="K259" s="355">
        <v>13.8</v>
      </c>
      <c r="L259" s="355">
        <v>11.1</v>
      </c>
      <c r="M259" s="355">
        <v>7.8</v>
      </c>
      <c r="N259" s="355">
        <v>2.6</v>
      </c>
      <c r="O259" s="355">
        <v>1.1000000000000001</v>
      </c>
      <c r="P259" s="355">
        <v>1</v>
      </c>
      <c r="Q259" s="126">
        <v>0.5</v>
      </c>
      <c r="R259" s="365">
        <v>500</v>
      </c>
      <c r="S259" s="100"/>
    </row>
    <row r="260" spans="1:19" ht="15" customHeight="1">
      <c r="A260" s="101" t="s">
        <v>1225</v>
      </c>
      <c r="B260" s="101" t="s">
        <v>1225</v>
      </c>
      <c r="C260" s="101" t="s">
        <v>773</v>
      </c>
      <c r="D260" s="101"/>
      <c r="E260" s="101" t="s">
        <v>417</v>
      </c>
      <c r="F260" s="101" t="s">
        <v>1225</v>
      </c>
      <c r="G260" s="101" t="s">
        <v>228</v>
      </c>
      <c r="H260" s="127"/>
      <c r="I260" s="64" t="s">
        <v>1226</v>
      </c>
      <c r="J260" s="127">
        <v>900</v>
      </c>
      <c r="K260" s="356">
        <v>100</v>
      </c>
      <c r="L260" s="356">
        <v>7</v>
      </c>
      <c r="M260" s="356">
        <v>65</v>
      </c>
      <c r="N260" s="356">
        <v>27.5</v>
      </c>
      <c r="O260" s="356">
        <v>0</v>
      </c>
      <c r="P260" s="356">
        <v>0</v>
      </c>
      <c r="Q260" s="128">
        <v>0</v>
      </c>
      <c r="R260" s="365">
        <v>395</v>
      </c>
      <c r="S260" s="101"/>
    </row>
    <row r="261" spans="1:19" ht="15" customHeight="1">
      <c r="A261" s="100" t="s">
        <v>1227</v>
      </c>
      <c r="B261" s="100" t="s">
        <v>1227</v>
      </c>
      <c r="C261" s="100" t="s">
        <v>1228</v>
      </c>
      <c r="D261" s="100"/>
      <c r="E261" s="100" t="s">
        <v>127</v>
      </c>
      <c r="F261" s="108" t="s">
        <v>1229</v>
      </c>
      <c r="G261" s="100" t="s">
        <v>136</v>
      </c>
      <c r="H261" s="125"/>
      <c r="I261" s="63" t="s">
        <v>1230</v>
      </c>
      <c r="J261" s="125">
        <v>439</v>
      </c>
      <c r="K261" s="355">
        <v>13.6</v>
      </c>
      <c r="L261" s="355">
        <v>6.3</v>
      </c>
      <c r="M261" s="355">
        <v>67.7</v>
      </c>
      <c r="N261" s="355">
        <v>0.6</v>
      </c>
      <c r="O261" s="355">
        <v>10</v>
      </c>
      <c r="P261" s="355">
        <v>1.3</v>
      </c>
      <c r="Q261" s="126">
        <v>3</v>
      </c>
      <c r="R261" s="365">
        <v>1304</v>
      </c>
      <c r="S261" s="100"/>
    </row>
    <row r="262" spans="1:19" ht="15" customHeight="1">
      <c r="A262" s="56" t="s">
        <v>1231</v>
      </c>
      <c r="B262" s="56" t="s">
        <v>1231</v>
      </c>
      <c r="C262" s="101" t="s">
        <v>1232</v>
      </c>
      <c r="D262" s="101"/>
      <c r="E262" s="101" t="s">
        <v>637</v>
      </c>
      <c r="F262" s="108" t="s">
        <v>1233</v>
      </c>
      <c r="G262" s="101" t="s">
        <v>214</v>
      </c>
      <c r="H262" s="127" t="s">
        <v>1234</v>
      </c>
      <c r="I262" s="64" t="s">
        <v>1235</v>
      </c>
      <c r="J262" s="127">
        <v>103</v>
      </c>
      <c r="K262" s="356">
        <v>3</v>
      </c>
      <c r="L262" s="356">
        <v>2.1</v>
      </c>
      <c r="M262" s="356">
        <v>16</v>
      </c>
      <c r="N262" s="356">
        <v>1.2</v>
      </c>
      <c r="O262" s="356">
        <v>2.2000000000000002</v>
      </c>
      <c r="P262" s="356">
        <v>0.7</v>
      </c>
      <c r="Q262" s="128">
        <v>1.7</v>
      </c>
      <c r="R262" s="365">
        <v>500</v>
      </c>
      <c r="S262" s="101"/>
    </row>
    <row r="263" spans="1:19" ht="15" customHeight="1">
      <c r="A263" s="101" t="s">
        <v>1236</v>
      </c>
      <c r="B263" s="101" t="s">
        <v>1236</v>
      </c>
      <c r="C263" s="101" t="s">
        <v>336</v>
      </c>
      <c r="D263" s="101"/>
      <c r="E263" s="101" t="s">
        <v>777</v>
      </c>
      <c r="F263" s="100" t="s">
        <v>1237</v>
      </c>
      <c r="G263" s="101"/>
      <c r="H263" s="127"/>
      <c r="I263" s="64" t="s">
        <v>1238</v>
      </c>
      <c r="J263" s="127">
        <v>35</v>
      </c>
      <c r="K263" s="356">
        <v>0.3</v>
      </c>
      <c r="L263" s="356">
        <v>0</v>
      </c>
      <c r="M263" s="356">
        <v>4.5999999999999996</v>
      </c>
      <c r="N263" s="356">
        <v>3.6</v>
      </c>
      <c r="O263" s="356">
        <v>2.6</v>
      </c>
      <c r="P263" s="356">
        <v>0</v>
      </c>
      <c r="Q263" s="128">
        <v>1.8</v>
      </c>
      <c r="R263" s="365">
        <v>350</v>
      </c>
      <c r="S263" s="101"/>
    </row>
    <row r="264" spans="1:19" ht="15" customHeight="1">
      <c r="A264" s="100" t="s">
        <v>1239</v>
      </c>
      <c r="B264" s="100" t="s">
        <v>1239</v>
      </c>
      <c r="C264" s="100" t="s">
        <v>1240</v>
      </c>
      <c r="D264" s="100"/>
      <c r="E264" s="100" t="s">
        <v>362</v>
      </c>
      <c r="F264" s="100" t="s">
        <v>1241</v>
      </c>
      <c r="G264" s="100"/>
      <c r="H264" s="125"/>
      <c r="I264" s="63" t="s">
        <v>1242</v>
      </c>
      <c r="J264" s="125">
        <v>1035</v>
      </c>
      <c r="K264" s="355">
        <v>2.2999999999999998</v>
      </c>
      <c r="L264" s="355">
        <v>0.5</v>
      </c>
      <c r="M264" s="355">
        <v>33</v>
      </c>
      <c r="N264" s="355">
        <v>27.3</v>
      </c>
      <c r="O264" s="355">
        <v>23.5</v>
      </c>
      <c r="P264" s="355">
        <v>34</v>
      </c>
      <c r="Q264" s="126">
        <v>0.5</v>
      </c>
      <c r="R264" s="365">
        <v>3473</v>
      </c>
      <c r="S264" s="100"/>
    </row>
    <row r="265" spans="1:19" ht="15" customHeight="1">
      <c r="A265" s="101" t="s">
        <v>1243</v>
      </c>
      <c r="B265" s="101" t="s">
        <v>1243</v>
      </c>
      <c r="C265" s="101" t="s">
        <v>1244</v>
      </c>
      <c r="D265" s="101"/>
      <c r="E265" s="101" t="s">
        <v>127</v>
      </c>
      <c r="F265" s="100" t="s">
        <v>1245</v>
      </c>
      <c r="G265" s="101" t="s">
        <v>136</v>
      </c>
      <c r="H265" s="127"/>
      <c r="I265" s="64" t="s">
        <v>1246</v>
      </c>
      <c r="J265" s="127">
        <v>226.1</v>
      </c>
      <c r="K265" s="356">
        <v>2.2999999999999998</v>
      </c>
      <c r="L265" s="356">
        <v>0.3</v>
      </c>
      <c r="M265" s="356">
        <v>51.1</v>
      </c>
      <c r="N265" s="356">
        <v>8.8000000000000007</v>
      </c>
      <c r="O265" s="356">
        <v>8.8000000000000007</v>
      </c>
      <c r="P265" s="356">
        <v>1.1000000000000001</v>
      </c>
      <c r="Q265" s="128">
        <v>2.8</v>
      </c>
      <c r="R265" s="365">
        <v>600</v>
      </c>
      <c r="S265" s="101"/>
    </row>
    <row r="266" spans="1:19" ht="15" customHeight="1">
      <c r="A266" s="100" t="s">
        <v>1247</v>
      </c>
      <c r="B266" s="100" t="s">
        <v>1247</v>
      </c>
      <c r="C266" s="100" t="s">
        <v>926</v>
      </c>
      <c r="D266" s="100"/>
      <c r="E266" s="100" t="s">
        <v>666</v>
      </c>
      <c r="F266" s="100" t="s">
        <v>1247</v>
      </c>
      <c r="G266" s="100" t="s">
        <v>666</v>
      </c>
      <c r="H266" s="125"/>
      <c r="I266" s="126"/>
      <c r="J266" s="125">
        <v>82</v>
      </c>
      <c r="K266" s="355">
        <v>0.7</v>
      </c>
      <c r="L266" s="355">
        <v>0.1</v>
      </c>
      <c r="M266" s="355">
        <v>0</v>
      </c>
      <c r="N266" s="355">
        <v>0</v>
      </c>
      <c r="O266" s="355">
        <v>18</v>
      </c>
      <c r="P266" s="355">
        <v>0.2</v>
      </c>
      <c r="Q266" s="126">
        <v>0</v>
      </c>
      <c r="R266" s="365">
        <v>1900</v>
      </c>
      <c r="S266" s="100"/>
    </row>
    <row r="267" spans="1:19" ht="15" customHeight="1">
      <c r="A267" s="101" t="s">
        <v>1248</v>
      </c>
      <c r="B267" s="101" t="s">
        <v>1248</v>
      </c>
      <c r="C267" s="101" t="s">
        <v>926</v>
      </c>
      <c r="D267" s="101"/>
      <c r="E267" s="101" t="s">
        <v>666</v>
      </c>
      <c r="F267" s="101" t="s">
        <v>1249</v>
      </c>
      <c r="G267" s="101" t="s">
        <v>666</v>
      </c>
      <c r="H267" s="127"/>
      <c r="I267" s="64" t="s">
        <v>1250</v>
      </c>
      <c r="J267" s="127">
        <v>183</v>
      </c>
      <c r="K267" s="356">
        <v>11</v>
      </c>
      <c r="L267" s="356">
        <v>1.1000000000000001</v>
      </c>
      <c r="M267" s="356">
        <v>7.9</v>
      </c>
      <c r="N267" s="356">
        <v>2.1</v>
      </c>
      <c r="O267" s="356">
        <v>13</v>
      </c>
      <c r="P267" s="356">
        <v>2.4</v>
      </c>
      <c r="Q267" s="128">
        <v>0.3</v>
      </c>
      <c r="R267" s="365">
        <v>1800</v>
      </c>
      <c r="S267" s="101"/>
    </row>
    <row r="268" spans="1:19" ht="15" customHeight="1">
      <c r="A268" s="101" t="s">
        <v>1251</v>
      </c>
      <c r="B268" s="101" t="s">
        <v>1251</v>
      </c>
      <c r="C268" s="101" t="s">
        <v>1252</v>
      </c>
      <c r="D268" s="101">
        <v>261912</v>
      </c>
      <c r="E268" s="101" t="s">
        <v>220</v>
      </c>
      <c r="F268" s="101" t="s">
        <v>1253</v>
      </c>
      <c r="G268" s="101" t="s">
        <v>584</v>
      </c>
      <c r="H268" s="125" t="s">
        <v>619</v>
      </c>
      <c r="I268" s="64" t="s">
        <v>1254</v>
      </c>
      <c r="J268" s="127">
        <v>255</v>
      </c>
      <c r="K268" s="356">
        <v>1.9</v>
      </c>
      <c r="L268" s="356">
        <v>0.3</v>
      </c>
      <c r="M268" s="356">
        <v>43.8</v>
      </c>
      <c r="N268" s="356">
        <v>2.6</v>
      </c>
      <c r="O268" s="356">
        <v>10.4</v>
      </c>
      <c r="P268" s="356">
        <v>1.1000000000000001</v>
      </c>
      <c r="Q268" s="128">
        <v>10.199999999999999</v>
      </c>
      <c r="R268" s="365">
        <v>1200</v>
      </c>
      <c r="S268" s="101"/>
    </row>
    <row r="269" spans="1:19" ht="15" customHeight="1">
      <c r="A269" s="100" t="s">
        <v>1255</v>
      </c>
      <c r="B269" s="100" t="s">
        <v>1255</v>
      </c>
      <c r="C269" s="100" t="s">
        <v>1256</v>
      </c>
      <c r="D269" s="100"/>
      <c r="E269" s="100" t="s">
        <v>1080</v>
      </c>
      <c r="F269" s="100" t="s">
        <v>1257</v>
      </c>
      <c r="G269" s="100" t="s">
        <v>228</v>
      </c>
      <c r="H269" s="125"/>
      <c r="I269" s="63" t="s">
        <v>1258</v>
      </c>
      <c r="J269" s="125">
        <v>227</v>
      </c>
      <c r="K269" s="355">
        <v>11</v>
      </c>
      <c r="L269" s="355">
        <v>2</v>
      </c>
      <c r="M269" s="355">
        <v>18</v>
      </c>
      <c r="N269" s="355">
        <v>0</v>
      </c>
      <c r="O269" s="355">
        <v>13</v>
      </c>
      <c r="P269" s="355">
        <v>1</v>
      </c>
      <c r="Q269" s="126">
        <v>2.1</v>
      </c>
      <c r="R269" s="365">
        <v>1900</v>
      </c>
      <c r="S269" s="100"/>
    </row>
    <row r="270" spans="1:19" ht="15" customHeight="1">
      <c r="A270" s="101" t="s">
        <v>1259</v>
      </c>
      <c r="B270" s="101" t="s">
        <v>1260</v>
      </c>
      <c r="C270" s="101" t="s">
        <v>744</v>
      </c>
      <c r="D270" s="101"/>
      <c r="E270" s="101" t="s">
        <v>666</v>
      </c>
      <c r="F270" s="101" t="s">
        <v>1261</v>
      </c>
      <c r="G270" s="101" t="s">
        <v>1262</v>
      </c>
      <c r="H270" s="127"/>
      <c r="I270" s="128"/>
      <c r="J270" s="127">
        <v>108</v>
      </c>
      <c r="K270" s="356">
        <v>4.2</v>
      </c>
      <c r="L270" s="356">
        <v>2.6</v>
      </c>
      <c r="M270" s="356">
        <v>9.4</v>
      </c>
      <c r="N270" s="356">
        <v>1</v>
      </c>
      <c r="O270" s="356">
        <v>8.1999999999999993</v>
      </c>
      <c r="P270" s="356">
        <v>0.5</v>
      </c>
      <c r="Q270" s="128">
        <v>1</v>
      </c>
      <c r="R270" s="365">
        <v>1890</v>
      </c>
      <c r="S270" s="101"/>
    </row>
    <row r="271" spans="1:19" ht="15" customHeight="1">
      <c r="A271" s="100" t="s">
        <v>1263</v>
      </c>
      <c r="B271" s="100" t="s">
        <v>1263</v>
      </c>
      <c r="C271" s="100" t="s">
        <v>1264</v>
      </c>
      <c r="D271" s="100">
        <v>3203</v>
      </c>
      <c r="E271" s="100" t="s">
        <v>642</v>
      </c>
      <c r="F271" s="100" t="s">
        <v>1265</v>
      </c>
      <c r="G271" s="100" t="s">
        <v>1266</v>
      </c>
      <c r="H271" s="125"/>
      <c r="I271" s="63" t="s">
        <v>1267</v>
      </c>
      <c r="J271" s="125">
        <v>189</v>
      </c>
      <c r="K271" s="355">
        <v>17</v>
      </c>
      <c r="L271" s="355">
        <v>1</v>
      </c>
      <c r="M271" s="355">
        <v>8</v>
      </c>
      <c r="N271" s="355">
        <v>7.8</v>
      </c>
      <c r="O271" s="355">
        <v>1</v>
      </c>
      <c r="P271" s="355">
        <v>1.3</v>
      </c>
      <c r="Q271" s="126">
        <v>0</v>
      </c>
      <c r="R271" s="365">
        <v>600</v>
      </c>
      <c r="S271" s="100"/>
    </row>
    <row r="272" spans="1:19" ht="15" customHeight="1">
      <c r="A272" s="101" t="s">
        <v>1268</v>
      </c>
      <c r="B272" s="101" t="s">
        <v>1268</v>
      </c>
      <c r="C272" s="101" t="s">
        <v>744</v>
      </c>
      <c r="D272" s="101"/>
      <c r="E272" s="101" t="s">
        <v>220</v>
      </c>
      <c r="F272" s="147" t="s">
        <v>1269</v>
      </c>
      <c r="G272" s="101" t="s">
        <v>228</v>
      </c>
      <c r="H272" s="127" t="s">
        <v>296</v>
      </c>
      <c r="I272" s="128"/>
      <c r="J272" s="127">
        <v>216</v>
      </c>
      <c r="K272" s="356">
        <v>13.8</v>
      </c>
      <c r="L272" s="356">
        <v>1.2</v>
      </c>
      <c r="M272" s="356">
        <v>6.8</v>
      </c>
      <c r="N272" s="356">
        <v>2.2000000000000002</v>
      </c>
      <c r="O272" s="356">
        <v>13.7</v>
      </c>
      <c r="P272" s="356">
        <v>2</v>
      </c>
      <c r="Q272" s="128">
        <v>0</v>
      </c>
      <c r="R272" s="365">
        <v>350</v>
      </c>
      <c r="S272" s="101"/>
    </row>
    <row r="273" spans="1:19" ht="15" customHeight="1">
      <c r="A273" s="100" t="s">
        <v>1270</v>
      </c>
      <c r="B273" s="100" t="s">
        <v>1270</v>
      </c>
      <c r="C273" s="100" t="s">
        <v>926</v>
      </c>
      <c r="D273" s="100"/>
      <c r="E273" s="100" t="s">
        <v>666</v>
      </c>
      <c r="F273" s="100" t="s">
        <v>1271</v>
      </c>
      <c r="G273" s="100" t="s">
        <v>666</v>
      </c>
      <c r="H273" s="125"/>
      <c r="I273" s="126"/>
      <c r="J273" s="125">
        <v>113</v>
      </c>
      <c r="K273" s="355">
        <v>4.4000000000000004</v>
      </c>
      <c r="L273" s="355">
        <v>0.5</v>
      </c>
      <c r="M273" s="355">
        <v>1</v>
      </c>
      <c r="N273" s="355">
        <v>0.5</v>
      </c>
      <c r="O273" s="355">
        <v>17.3</v>
      </c>
      <c r="P273" s="355">
        <v>1</v>
      </c>
      <c r="Q273" s="126">
        <v>0.3</v>
      </c>
      <c r="R273" s="365">
        <v>1900</v>
      </c>
      <c r="S273" s="100"/>
    </row>
    <row r="274" spans="1:19" ht="15" customHeight="1">
      <c r="A274" s="101" t="s">
        <v>1272</v>
      </c>
      <c r="B274" s="101" t="s">
        <v>1272</v>
      </c>
      <c r="C274" s="101" t="s">
        <v>288</v>
      </c>
      <c r="D274" s="101">
        <v>9066</v>
      </c>
      <c r="E274" s="101" t="s">
        <v>666</v>
      </c>
      <c r="F274" s="101" t="s">
        <v>1273</v>
      </c>
      <c r="G274" s="101" t="s">
        <v>1274</v>
      </c>
      <c r="H274" s="127"/>
      <c r="I274" s="64" t="s">
        <v>1275</v>
      </c>
      <c r="J274" s="127">
        <v>127</v>
      </c>
      <c r="K274" s="356">
        <v>1.6</v>
      </c>
      <c r="L274" s="356">
        <v>0.2</v>
      </c>
      <c r="M274" s="356">
        <v>14.1</v>
      </c>
      <c r="N274" s="356">
        <v>0.3</v>
      </c>
      <c r="O274" s="356">
        <v>13.9</v>
      </c>
      <c r="P274" s="356">
        <v>1.1000000000000001</v>
      </c>
      <c r="Q274" s="128">
        <v>0</v>
      </c>
      <c r="R274" s="365">
        <v>1890</v>
      </c>
      <c r="S274" s="101"/>
    </row>
    <row r="275" spans="1:19" ht="15" customHeight="1">
      <c r="A275" s="100" t="s">
        <v>1276</v>
      </c>
      <c r="B275" s="100" t="s">
        <v>1276</v>
      </c>
      <c r="C275" s="100" t="s">
        <v>1070</v>
      </c>
      <c r="D275" s="100">
        <v>112060</v>
      </c>
      <c r="E275" s="100" t="s">
        <v>205</v>
      </c>
      <c r="F275" s="100" t="s">
        <v>1277</v>
      </c>
      <c r="G275" s="100" t="s">
        <v>214</v>
      </c>
      <c r="H275" s="125"/>
      <c r="I275" s="63" t="s">
        <v>1278</v>
      </c>
      <c r="J275" s="125">
        <v>320</v>
      </c>
      <c r="K275" s="355">
        <v>26.5</v>
      </c>
      <c r="L275" s="355">
        <v>13.2</v>
      </c>
      <c r="M275" s="355">
        <v>17.3</v>
      </c>
      <c r="N275" s="355">
        <v>0</v>
      </c>
      <c r="O275" s="355">
        <v>3.9</v>
      </c>
      <c r="P275" s="355">
        <v>2</v>
      </c>
      <c r="Q275" s="126">
        <v>0</v>
      </c>
      <c r="R275" s="365">
        <v>3500</v>
      </c>
      <c r="S275" s="100"/>
    </row>
    <row r="276" spans="1:19" ht="15" customHeight="1">
      <c r="A276" s="101" t="s">
        <v>1279</v>
      </c>
      <c r="B276" s="101" t="s">
        <v>1279</v>
      </c>
      <c r="C276" s="101" t="s">
        <v>744</v>
      </c>
      <c r="D276" s="101"/>
      <c r="E276" s="101" t="s">
        <v>220</v>
      </c>
      <c r="F276" t="s">
        <v>1280</v>
      </c>
      <c r="G276" s="101" t="s">
        <v>246</v>
      </c>
      <c r="H276" s="127"/>
      <c r="I276" s="64" t="s">
        <v>1281</v>
      </c>
      <c r="J276" s="127">
        <v>92</v>
      </c>
      <c r="K276" s="356">
        <v>8.4</v>
      </c>
      <c r="L276" s="356">
        <v>7.6</v>
      </c>
      <c r="M276" s="356">
        <v>5.3</v>
      </c>
      <c r="N276" s="356">
        <v>0.9</v>
      </c>
      <c r="O276" s="356">
        <v>8.6999999999999993</v>
      </c>
      <c r="P276" s="356">
        <v>0.6</v>
      </c>
      <c r="Q276" s="128">
        <v>1.9</v>
      </c>
      <c r="R276" s="365">
        <v>2500</v>
      </c>
      <c r="S276" s="101"/>
    </row>
    <row r="277" spans="1:19" ht="15" customHeight="1">
      <c r="A277" s="100" t="s">
        <v>1282</v>
      </c>
      <c r="B277" s="100" t="s">
        <v>1282</v>
      </c>
      <c r="C277" s="100" t="s">
        <v>387</v>
      </c>
      <c r="D277" s="100"/>
      <c r="E277" s="100" t="s">
        <v>388</v>
      </c>
      <c r="F277" s="100" t="s">
        <v>1283</v>
      </c>
      <c r="G277" s="100" t="s">
        <v>228</v>
      </c>
      <c r="H277" s="127" t="s">
        <v>390</v>
      </c>
      <c r="I277" s="63" t="s">
        <v>1284</v>
      </c>
      <c r="J277" s="383">
        <v>290</v>
      </c>
      <c r="K277" s="384">
        <v>3.9</v>
      </c>
      <c r="L277" s="384">
        <v>0.7</v>
      </c>
      <c r="M277" s="384">
        <v>42</v>
      </c>
      <c r="N277" s="384">
        <v>41</v>
      </c>
      <c r="O277" s="384">
        <v>14</v>
      </c>
      <c r="P277" s="384">
        <v>0.1</v>
      </c>
      <c r="Q277" s="385">
        <v>0</v>
      </c>
      <c r="R277" s="365">
        <v>5271</v>
      </c>
      <c r="S277" s="100"/>
    </row>
    <row r="278" spans="1:19" ht="15" customHeight="1">
      <c r="A278" s="101" t="s">
        <v>1285</v>
      </c>
      <c r="B278" s="101" t="s">
        <v>1285</v>
      </c>
      <c r="C278" s="101" t="s">
        <v>744</v>
      </c>
      <c r="D278" s="101"/>
      <c r="E278" s="101" t="s">
        <v>642</v>
      </c>
      <c r="F278" s="101" t="s">
        <v>1286</v>
      </c>
      <c r="G278" s="101" t="s">
        <v>1287</v>
      </c>
      <c r="H278" s="127"/>
      <c r="I278" s="128"/>
      <c r="J278" s="127">
        <v>118</v>
      </c>
      <c r="K278" s="356">
        <v>3.3</v>
      </c>
      <c r="L278" s="356">
        <v>1.1000000000000001</v>
      </c>
      <c r="M278" s="356">
        <v>6.9</v>
      </c>
      <c r="N278" s="356">
        <v>4</v>
      </c>
      <c r="O278" s="356">
        <v>17.600000000000001</v>
      </c>
      <c r="P278" s="356">
        <v>1.2</v>
      </c>
      <c r="Q278" s="128">
        <v>3.4</v>
      </c>
      <c r="R278" s="365">
        <v>2500</v>
      </c>
      <c r="S278" s="101"/>
    </row>
    <row r="279" spans="1:19" ht="15" customHeight="1">
      <c r="A279" s="100" t="s">
        <v>1288</v>
      </c>
      <c r="B279" s="100" t="s">
        <v>1288</v>
      </c>
      <c r="C279" s="100" t="s">
        <v>744</v>
      </c>
      <c r="D279" s="100"/>
      <c r="E279" s="100" t="s">
        <v>642</v>
      </c>
      <c r="F279" s="100" t="s">
        <v>1289</v>
      </c>
      <c r="G279" s="100" t="s">
        <v>1290</v>
      </c>
      <c r="H279" s="125"/>
      <c r="I279" s="126"/>
      <c r="J279" s="125">
        <v>83</v>
      </c>
      <c r="K279" s="355">
        <v>2.5</v>
      </c>
      <c r="L279" s="355">
        <v>0.2</v>
      </c>
      <c r="M279" s="355">
        <v>7.1</v>
      </c>
      <c r="N279" s="355">
        <v>3.6</v>
      </c>
      <c r="O279" s="355">
        <v>9.8000000000000007</v>
      </c>
      <c r="P279" s="355">
        <v>0.9</v>
      </c>
      <c r="Q279" s="126">
        <v>2.2000000000000002</v>
      </c>
      <c r="R279" s="365">
        <v>350</v>
      </c>
      <c r="S279" s="100"/>
    </row>
    <row r="280" spans="1:19" ht="15" customHeight="1">
      <c r="A280" s="101" t="s">
        <v>1291</v>
      </c>
      <c r="B280" s="101" t="s">
        <v>1291</v>
      </c>
      <c r="C280" s="101" t="s">
        <v>1292</v>
      </c>
      <c r="D280" s="101">
        <v>125021</v>
      </c>
      <c r="E280" s="101" t="s">
        <v>220</v>
      </c>
      <c r="F280" s="101" t="s">
        <v>1293</v>
      </c>
      <c r="G280" s="101" t="s">
        <v>318</v>
      </c>
      <c r="H280" s="127"/>
      <c r="I280" s="64" t="s">
        <v>1294</v>
      </c>
      <c r="J280" s="127">
        <v>115</v>
      </c>
      <c r="K280" s="356">
        <v>0.4</v>
      </c>
      <c r="L280" s="356">
        <v>0</v>
      </c>
      <c r="M280" s="356">
        <v>1.8</v>
      </c>
      <c r="N280" s="356">
        <v>0.2</v>
      </c>
      <c r="O280" s="356">
        <v>23.8</v>
      </c>
      <c r="P280" s="356">
        <v>0.5</v>
      </c>
      <c r="Q280" s="128">
        <v>4.5999999999999996</v>
      </c>
      <c r="R280" s="365">
        <v>600</v>
      </c>
      <c r="S280" s="101"/>
    </row>
    <row r="281" spans="1:19" ht="15" customHeight="1">
      <c r="A281" s="100" t="s">
        <v>1295</v>
      </c>
      <c r="B281" s="100" t="s">
        <v>1295</v>
      </c>
      <c r="C281" s="100" t="s">
        <v>719</v>
      </c>
      <c r="D281" s="100">
        <v>72423057</v>
      </c>
      <c r="E281" s="100" t="s">
        <v>1080</v>
      </c>
      <c r="F281" s="100" t="s">
        <v>1296</v>
      </c>
      <c r="G281" s="100"/>
      <c r="H281" s="125"/>
      <c r="I281" s="63" t="s">
        <v>1297</v>
      </c>
      <c r="J281" s="125">
        <v>80</v>
      </c>
      <c r="K281" s="355">
        <v>0.6</v>
      </c>
      <c r="L281" s="355">
        <v>0.2</v>
      </c>
      <c r="M281" s="355">
        <v>0.2</v>
      </c>
      <c r="N281" s="355">
        <v>0.1</v>
      </c>
      <c r="O281" s="355">
        <v>18</v>
      </c>
      <c r="P281" s="355">
        <v>0.7</v>
      </c>
      <c r="Q281" s="126">
        <v>0</v>
      </c>
      <c r="R281" s="365">
        <v>2900</v>
      </c>
      <c r="S281" s="100"/>
    </row>
    <row r="282" spans="1:19" ht="15" customHeight="1">
      <c r="A282" s="101" t="s">
        <v>1298</v>
      </c>
      <c r="B282" s="101" t="s">
        <v>1298</v>
      </c>
      <c r="C282" s="101" t="s">
        <v>1299</v>
      </c>
      <c r="D282" s="101"/>
      <c r="E282" s="101" t="s">
        <v>1080</v>
      </c>
      <c r="F282" s="101" t="s">
        <v>1300</v>
      </c>
      <c r="G282" s="101"/>
      <c r="H282" s="127"/>
      <c r="I282" s="64" t="s">
        <v>1301</v>
      </c>
      <c r="J282" s="127">
        <v>221</v>
      </c>
      <c r="K282" s="356">
        <v>4.4000000000000004</v>
      </c>
      <c r="L282" s="356">
        <v>0.4</v>
      </c>
      <c r="M282" s="356">
        <v>35.1</v>
      </c>
      <c r="N282" s="356">
        <v>1.3</v>
      </c>
      <c r="O282" s="356">
        <v>4</v>
      </c>
      <c r="P282" s="356">
        <v>0.8</v>
      </c>
      <c r="Q282" s="128">
        <v>12.8</v>
      </c>
      <c r="R282" s="365">
        <v>600</v>
      </c>
      <c r="S282" s="101"/>
    </row>
    <row r="283" spans="1:19" ht="15" customHeight="1">
      <c r="A283" s="100" t="s">
        <v>1302</v>
      </c>
      <c r="B283" s="100" t="s">
        <v>1302</v>
      </c>
      <c r="C283" s="100" t="s">
        <v>1299</v>
      </c>
      <c r="D283" s="100"/>
      <c r="E283" s="100" t="s">
        <v>1080</v>
      </c>
      <c r="F283" s="100" t="s">
        <v>1303</v>
      </c>
      <c r="G283" s="100"/>
      <c r="H283" s="125"/>
      <c r="I283" s="63" t="s">
        <v>1304</v>
      </c>
      <c r="J283" s="125">
        <v>219</v>
      </c>
      <c r="K283" s="355">
        <v>5.3</v>
      </c>
      <c r="L283" s="355">
        <v>0.5</v>
      </c>
      <c r="M283" s="355">
        <v>32.299999999999997</v>
      </c>
      <c r="N283" s="355">
        <v>1.2</v>
      </c>
      <c r="O283" s="355">
        <v>3.3</v>
      </c>
      <c r="P283" s="355">
        <v>0.7</v>
      </c>
      <c r="Q283" s="126">
        <v>14.8</v>
      </c>
      <c r="R283" s="365">
        <v>600</v>
      </c>
      <c r="S283" s="100"/>
    </row>
    <row r="284" spans="1:19" ht="15" customHeight="1">
      <c r="A284" s="101" t="s">
        <v>1305</v>
      </c>
      <c r="B284" s="101" t="s">
        <v>1305</v>
      </c>
      <c r="C284" s="101" t="s">
        <v>1299</v>
      </c>
      <c r="D284" s="101"/>
      <c r="E284" s="101" t="s">
        <v>1080</v>
      </c>
      <c r="F284" s="101" t="s">
        <v>1306</v>
      </c>
      <c r="G284" s="101"/>
      <c r="H284" s="127"/>
      <c r="I284" s="64" t="s">
        <v>1307</v>
      </c>
      <c r="J284" s="127">
        <v>225</v>
      </c>
      <c r="K284" s="356">
        <v>3</v>
      </c>
      <c r="L284" s="356">
        <v>0.3</v>
      </c>
      <c r="M284" s="356">
        <v>41</v>
      </c>
      <c r="N284" s="356">
        <v>1.6</v>
      </c>
      <c r="O284" s="356">
        <v>2.1</v>
      </c>
      <c r="P284" s="356">
        <v>1</v>
      </c>
      <c r="Q284" s="128">
        <v>12.7</v>
      </c>
      <c r="R284" s="365">
        <v>600</v>
      </c>
      <c r="S284" s="101"/>
    </row>
    <row r="285" spans="1:19" ht="15" customHeight="1">
      <c r="A285" s="100" t="s">
        <v>1308</v>
      </c>
      <c r="B285" s="100" t="s">
        <v>1308</v>
      </c>
      <c r="C285" s="100" t="s">
        <v>1299</v>
      </c>
      <c r="D285" s="100"/>
      <c r="E285" s="100" t="s">
        <v>1080</v>
      </c>
      <c r="F285" s="100" t="s">
        <v>1309</v>
      </c>
      <c r="G285" s="100"/>
      <c r="H285" s="125"/>
      <c r="I285" s="63" t="s">
        <v>1310</v>
      </c>
      <c r="J285" s="125">
        <v>227</v>
      </c>
      <c r="K285" s="355">
        <v>4.2</v>
      </c>
      <c r="L285" s="355">
        <v>0.4</v>
      </c>
      <c r="M285" s="355">
        <v>39.799999999999997</v>
      </c>
      <c r="N285" s="355">
        <v>1.5</v>
      </c>
      <c r="O285" s="355">
        <v>2.1</v>
      </c>
      <c r="P285" s="355">
        <v>0.9</v>
      </c>
      <c r="Q285" s="126">
        <v>10.7</v>
      </c>
      <c r="R285" s="365">
        <v>600</v>
      </c>
      <c r="S285" s="100"/>
    </row>
    <row r="286" spans="1:19" ht="15" customHeight="1">
      <c r="A286" s="101" t="s">
        <v>1311</v>
      </c>
      <c r="B286" s="101" t="s">
        <v>1311</v>
      </c>
      <c r="C286" s="101" t="s">
        <v>1299</v>
      </c>
      <c r="D286" s="101"/>
      <c r="E286" s="101" t="s">
        <v>1080</v>
      </c>
      <c r="F286" s="101" t="s">
        <v>1312</v>
      </c>
      <c r="G286" s="101"/>
      <c r="H286" s="127"/>
      <c r="I286" s="64" t="s">
        <v>1313</v>
      </c>
      <c r="J286" s="127">
        <v>236</v>
      </c>
      <c r="K286" s="356">
        <v>9</v>
      </c>
      <c r="L286" s="356">
        <v>2.7</v>
      </c>
      <c r="M286" s="356">
        <v>31.1</v>
      </c>
      <c r="N286" s="356">
        <v>3</v>
      </c>
      <c r="O286" s="356">
        <v>1.5</v>
      </c>
      <c r="P286" s="356">
        <v>0.9</v>
      </c>
      <c r="Q286" s="128">
        <v>12.2</v>
      </c>
      <c r="R286" s="365">
        <v>600</v>
      </c>
      <c r="S286" s="101"/>
    </row>
    <row r="287" spans="1:19" ht="15" customHeight="1">
      <c r="A287" s="100" t="s">
        <v>1314</v>
      </c>
      <c r="B287" s="100" t="s">
        <v>1314</v>
      </c>
      <c r="C287" s="100" t="s">
        <v>1315</v>
      </c>
      <c r="D287" s="100"/>
      <c r="E287" s="100" t="s">
        <v>127</v>
      </c>
      <c r="F287" s="100" t="s">
        <v>1316</v>
      </c>
      <c r="G287" s="100" t="s">
        <v>1317</v>
      </c>
      <c r="H287" s="125" t="s">
        <v>1318</v>
      </c>
      <c r="I287" s="63" t="s">
        <v>1319</v>
      </c>
      <c r="J287" s="125">
        <v>329</v>
      </c>
      <c r="K287" s="355">
        <v>1.5</v>
      </c>
      <c r="L287" s="355">
        <v>0.3</v>
      </c>
      <c r="M287" s="355">
        <v>60</v>
      </c>
      <c r="N287" s="355">
        <v>2.5</v>
      </c>
      <c r="O287" s="355">
        <v>8.3000000000000007</v>
      </c>
      <c r="P287" s="355">
        <v>1.4</v>
      </c>
      <c r="Q287" s="126">
        <v>21</v>
      </c>
      <c r="R287" s="365">
        <v>600</v>
      </c>
      <c r="S287" s="100"/>
    </row>
    <row r="288" spans="1:19" ht="15" customHeight="1">
      <c r="A288" s="101" t="s">
        <v>1320</v>
      </c>
      <c r="B288" s="101" t="s">
        <v>1320</v>
      </c>
      <c r="C288" s="101" t="s">
        <v>1321</v>
      </c>
      <c r="D288" s="101"/>
      <c r="E288" s="101" t="s">
        <v>1080</v>
      </c>
      <c r="F288" s="101" t="s">
        <v>1322</v>
      </c>
      <c r="G288" s="101"/>
      <c r="H288" s="127"/>
      <c r="I288" s="64" t="s">
        <v>1323</v>
      </c>
      <c r="J288" s="127">
        <v>218</v>
      </c>
      <c r="K288" s="356">
        <v>1.2</v>
      </c>
      <c r="L288" s="356">
        <v>0.2</v>
      </c>
      <c r="M288" s="356">
        <v>45.9</v>
      </c>
      <c r="N288" s="356">
        <v>0.5</v>
      </c>
      <c r="O288" s="356">
        <v>5.6</v>
      </c>
      <c r="P288" s="356">
        <v>1</v>
      </c>
      <c r="Q288" s="128">
        <v>1.5</v>
      </c>
      <c r="R288" s="365">
        <v>600</v>
      </c>
      <c r="S288" s="101"/>
    </row>
    <row r="289" spans="1:19" ht="15" customHeight="1">
      <c r="A289" s="100" t="s">
        <v>1324</v>
      </c>
      <c r="B289" s="100" t="s">
        <v>1324</v>
      </c>
      <c r="C289" s="100" t="s">
        <v>1299</v>
      </c>
      <c r="D289" s="100"/>
      <c r="E289" s="100" t="s">
        <v>1080</v>
      </c>
      <c r="F289" s="100" t="s">
        <v>1325</v>
      </c>
      <c r="G289" s="100"/>
      <c r="H289" s="125"/>
      <c r="I289" s="63" t="s">
        <v>1326</v>
      </c>
      <c r="J289" s="125">
        <v>103</v>
      </c>
      <c r="K289" s="355">
        <v>8.1</v>
      </c>
      <c r="L289" s="355">
        <v>7.7</v>
      </c>
      <c r="M289" s="355">
        <v>9.5</v>
      </c>
      <c r="N289" s="355">
        <v>5.4</v>
      </c>
      <c r="O289" s="355">
        <v>0.8</v>
      </c>
      <c r="P289" s="355">
        <v>0</v>
      </c>
      <c r="Q289" s="126">
        <v>0</v>
      </c>
      <c r="R289" s="365">
        <v>700</v>
      </c>
      <c r="S289" s="100"/>
    </row>
    <row r="290" spans="1:19" ht="15" customHeight="1">
      <c r="A290" s="101" t="s">
        <v>1327</v>
      </c>
      <c r="B290" s="101" t="s">
        <v>1327</v>
      </c>
      <c r="C290" s="101" t="s">
        <v>1328</v>
      </c>
      <c r="D290" s="101"/>
      <c r="E290" s="101" t="s">
        <v>417</v>
      </c>
      <c r="F290" s="101" t="s">
        <v>1329</v>
      </c>
      <c r="G290" s="101" t="s">
        <v>1330</v>
      </c>
      <c r="H290" s="127" t="s">
        <v>915</v>
      </c>
      <c r="I290" s="64" t="s">
        <v>1331</v>
      </c>
      <c r="J290" s="368">
        <v>351</v>
      </c>
      <c r="K290" s="369">
        <v>1.38</v>
      </c>
      <c r="L290" s="369">
        <v>0.3</v>
      </c>
      <c r="M290" s="369">
        <v>73</v>
      </c>
      <c r="N290" s="369">
        <v>3.8</v>
      </c>
      <c r="O290" s="369">
        <v>12</v>
      </c>
      <c r="P290" s="369">
        <v>0.01</v>
      </c>
      <c r="Q290" s="370">
        <v>2.8</v>
      </c>
      <c r="R290" s="365">
        <v>400</v>
      </c>
      <c r="S290" s="101"/>
    </row>
    <row r="291" spans="1:19" ht="15" customHeight="1">
      <c r="A291" s="100" t="s">
        <v>1332</v>
      </c>
      <c r="B291" s="100" t="s">
        <v>1332</v>
      </c>
      <c r="C291" s="100" t="s">
        <v>1333</v>
      </c>
      <c r="D291" s="100"/>
      <c r="E291" s="100" t="s">
        <v>220</v>
      </c>
      <c r="F291" s="100" t="s">
        <v>1334</v>
      </c>
      <c r="G291" s="100" t="s">
        <v>235</v>
      </c>
      <c r="H291" s="125" t="s">
        <v>1335</v>
      </c>
      <c r="I291" s="63" t="s">
        <v>1336</v>
      </c>
      <c r="J291" s="125">
        <v>77</v>
      </c>
      <c r="K291" s="355">
        <v>2</v>
      </c>
      <c r="L291" s="355">
        <v>0.3</v>
      </c>
      <c r="M291" s="355">
        <v>9.9</v>
      </c>
      <c r="N291" s="355">
        <v>9.6999999999999993</v>
      </c>
      <c r="O291" s="355">
        <v>3.6</v>
      </c>
      <c r="P291" s="355">
        <v>0.2</v>
      </c>
      <c r="Q291" s="126">
        <v>0.6</v>
      </c>
      <c r="R291" s="365">
        <v>750</v>
      </c>
      <c r="S291" s="100"/>
    </row>
    <row r="292" spans="1:19" ht="15" customHeight="1">
      <c r="A292" s="101" t="s">
        <v>1337</v>
      </c>
      <c r="B292" s="101" t="s">
        <v>1337</v>
      </c>
      <c r="C292" s="101" t="s">
        <v>1338</v>
      </c>
      <c r="D292" s="101"/>
      <c r="E292" s="101" t="s">
        <v>362</v>
      </c>
      <c r="F292" s="100" t="s">
        <v>1339</v>
      </c>
      <c r="G292" s="101" t="s">
        <v>240</v>
      </c>
      <c r="H292" s="127"/>
      <c r="I292" s="63" t="s">
        <v>1340</v>
      </c>
      <c r="J292" s="127">
        <v>631</v>
      </c>
      <c r="K292" s="356">
        <v>70</v>
      </c>
      <c r="L292" s="356">
        <v>4.7</v>
      </c>
      <c r="M292" s="356">
        <v>2.4</v>
      </c>
      <c r="N292" s="356">
        <v>1.5</v>
      </c>
      <c r="O292" s="356">
        <v>0.1</v>
      </c>
      <c r="P292" s="356">
        <v>1</v>
      </c>
      <c r="Q292" s="128">
        <v>0</v>
      </c>
      <c r="R292" s="365">
        <v>600</v>
      </c>
      <c r="S292" s="101"/>
    </row>
    <row r="293" spans="1:19" ht="15" customHeight="1">
      <c r="A293" s="100" t="s">
        <v>1341</v>
      </c>
      <c r="B293" s="100" t="s">
        <v>1341</v>
      </c>
      <c r="C293" s="100" t="s">
        <v>744</v>
      </c>
      <c r="D293" s="100"/>
      <c r="E293" s="100" t="s">
        <v>362</v>
      </c>
      <c r="F293" s="100" t="s">
        <v>1342</v>
      </c>
      <c r="G293" s="100" t="s">
        <v>1343</v>
      </c>
      <c r="H293" s="125"/>
      <c r="I293" s="126"/>
      <c r="J293" s="125">
        <v>346</v>
      </c>
      <c r="K293" s="355">
        <v>31.9</v>
      </c>
      <c r="L293" s="355">
        <v>2.2000000000000002</v>
      </c>
      <c r="M293" s="355">
        <v>6.1</v>
      </c>
      <c r="N293" s="355">
        <v>4.3</v>
      </c>
      <c r="O293" s="355">
        <v>1.7</v>
      </c>
      <c r="P293" s="355">
        <v>0.7</v>
      </c>
      <c r="Q293" s="126">
        <v>0.3</v>
      </c>
      <c r="R293" s="365">
        <v>750</v>
      </c>
      <c r="S293" s="100"/>
    </row>
    <row r="294" spans="1:19" ht="15" customHeight="1">
      <c r="A294" s="101" t="s">
        <v>1344</v>
      </c>
      <c r="B294" s="101" t="s">
        <v>1344</v>
      </c>
      <c r="C294" s="101" t="s">
        <v>744</v>
      </c>
      <c r="D294" s="101"/>
      <c r="E294" s="101" t="s">
        <v>642</v>
      </c>
      <c r="F294" s="101" t="s">
        <v>1329</v>
      </c>
      <c r="G294" s="101" t="s">
        <v>1330</v>
      </c>
      <c r="H294" s="127" t="s">
        <v>915</v>
      </c>
      <c r="I294" s="128"/>
      <c r="J294" s="127">
        <v>146</v>
      </c>
      <c r="K294" s="356">
        <v>0.6</v>
      </c>
      <c r="L294" s="356">
        <v>0.1</v>
      </c>
      <c r="M294" s="356">
        <v>30.4</v>
      </c>
      <c r="N294" s="356">
        <v>1.6</v>
      </c>
      <c r="O294" s="356">
        <v>5</v>
      </c>
      <c r="P294" s="356">
        <v>0</v>
      </c>
      <c r="Q294" s="128">
        <v>1.2</v>
      </c>
      <c r="R294" s="365">
        <v>600</v>
      </c>
      <c r="S294" s="101"/>
    </row>
    <row r="295" spans="1:19" ht="15" customHeight="1">
      <c r="A295" s="100" t="s">
        <v>1345</v>
      </c>
      <c r="B295" s="100" t="s">
        <v>1345</v>
      </c>
      <c r="C295" s="100" t="s">
        <v>744</v>
      </c>
      <c r="D295" s="100"/>
      <c r="E295" s="100" t="s">
        <v>642</v>
      </c>
      <c r="F295" s="100" t="s">
        <v>1346</v>
      </c>
      <c r="G295" s="100"/>
      <c r="H295" s="125"/>
      <c r="I295" s="63" t="s">
        <v>1347</v>
      </c>
      <c r="J295" s="125">
        <v>105</v>
      </c>
      <c r="K295" s="355">
        <v>5.0999999999999996</v>
      </c>
      <c r="L295" s="355">
        <v>3.3</v>
      </c>
      <c r="M295" s="355">
        <v>7.8</v>
      </c>
      <c r="N295" s="355">
        <v>1.5</v>
      </c>
      <c r="O295" s="355">
        <v>6.9</v>
      </c>
      <c r="P295" s="355">
        <v>0.6</v>
      </c>
      <c r="Q295" s="126">
        <v>0.8</v>
      </c>
      <c r="R295" s="365">
        <v>1200</v>
      </c>
      <c r="S295" s="100"/>
    </row>
    <row r="296" spans="1:19" s="77" customFormat="1" ht="15" customHeight="1">
      <c r="A296" s="107" t="s">
        <v>1348</v>
      </c>
      <c r="B296" s="107" t="s">
        <v>1348</v>
      </c>
      <c r="C296" s="107" t="s">
        <v>1161</v>
      </c>
      <c r="D296" s="107">
        <v>646</v>
      </c>
      <c r="E296" s="107" t="s">
        <v>127</v>
      </c>
      <c r="F296" s="107" t="s">
        <v>1349</v>
      </c>
      <c r="G296" s="107" t="s">
        <v>1350</v>
      </c>
      <c r="H296" s="139" t="s">
        <v>443</v>
      </c>
      <c r="I296" s="78" t="s">
        <v>1351</v>
      </c>
      <c r="J296" s="139">
        <v>212</v>
      </c>
      <c r="K296" s="379">
        <v>0.9</v>
      </c>
      <c r="L296" s="379">
        <v>0.1</v>
      </c>
      <c r="M296" s="379">
        <v>41</v>
      </c>
      <c r="N296" s="379">
        <v>2.1</v>
      </c>
      <c r="O296" s="379">
        <v>7.5</v>
      </c>
      <c r="P296" s="379">
        <v>1.9</v>
      </c>
      <c r="Q296" s="140">
        <v>4.0999999999999996</v>
      </c>
      <c r="R296" s="378">
        <v>600</v>
      </c>
      <c r="S296" s="107"/>
    </row>
    <row r="297" spans="1:19" ht="15" customHeight="1">
      <c r="A297" s="108" t="s">
        <v>1352</v>
      </c>
      <c r="B297" s="108" t="s">
        <v>1352</v>
      </c>
      <c r="C297" s="108" t="s">
        <v>1353</v>
      </c>
      <c r="D297" s="108"/>
      <c r="E297" s="108" t="s">
        <v>127</v>
      </c>
      <c r="F297" s="108" t="s">
        <v>1354</v>
      </c>
      <c r="G297" s="108" t="s">
        <v>1317</v>
      </c>
      <c r="H297" s="129" t="s">
        <v>443</v>
      </c>
      <c r="I297" s="67" t="s">
        <v>1355</v>
      </c>
      <c r="J297" s="129">
        <v>340</v>
      </c>
      <c r="K297" s="380">
        <v>2.6</v>
      </c>
      <c r="L297" s="380">
        <v>0.5</v>
      </c>
      <c r="M297" s="380">
        <v>61</v>
      </c>
      <c r="N297" s="380">
        <v>1.6</v>
      </c>
      <c r="O297" s="380">
        <v>10</v>
      </c>
      <c r="P297" s="380">
        <v>1.4</v>
      </c>
      <c r="Q297" s="141">
        <v>20</v>
      </c>
      <c r="R297" s="365">
        <v>600</v>
      </c>
      <c r="S297" s="108"/>
    </row>
    <row r="298" spans="1:19" s="77" customFormat="1" ht="15" customHeight="1">
      <c r="A298" s="107" t="s">
        <v>1356</v>
      </c>
      <c r="B298" s="107" t="s">
        <v>1356</v>
      </c>
      <c r="C298" s="107" t="s">
        <v>744</v>
      </c>
      <c r="D298" s="107"/>
      <c r="E298" s="107" t="s">
        <v>642</v>
      </c>
      <c r="F298" s="107" t="s">
        <v>1357</v>
      </c>
      <c r="G298" s="107"/>
      <c r="H298" s="139"/>
      <c r="I298" s="140"/>
      <c r="J298" s="139">
        <v>102</v>
      </c>
      <c r="K298" s="379">
        <v>5.0999999999999996</v>
      </c>
      <c r="L298" s="379">
        <v>2</v>
      </c>
      <c r="M298" s="379">
        <v>7</v>
      </c>
      <c r="N298" s="379">
        <v>3</v>
      </c>
      <c r="O298" s="379">
        <v>7.8</v>
      </c>
      <c r="P298" s="379">
        <v>0.8</v>
      </c>
      <c r="Q298" s="140">
        <v>1.7</v>
      </c>
      <c r="R298" s="378">
        <v>600</v>
      </c>
      <c r="S298" s="107"/>
    </row>
    <row r="299" spans="1:19" ht="15" customHeight="1">
      <c r="A299" s="108" t="s">
        <v>1358</v>
      </c>
      <c r="B299" s="108" t="s">
        <v>1358</v>
      </c>
      <c r="C299" s="108" t="s">
        <v>1359</v>
      </c>
      <c r="D299" s="108"/>
      <c r="E299" s="108" t="s">
        <v>127</v>
      </c>
      <c r="F299" s="108" t="s">
        <v>1360</v>
      </c>
      <c r="G299" s="108" t="s">
        <v>136</v>
      </c>
      <c r="H299" s="129" t="s">
        <v>1361</v>
      </c>
      <c r="I299" s="67" t="s">
        <v>1362</v>
      </c>
      <c r="J299" s="129">
        <v>225.3</v>
      </c>
      <c r="K299" s="380">
        <v>2</v>
      </c>
      <c r="L299" s="380">
        <v>0.6</v>
      </c>
      <c r="M299" s="380">
        <v>48.5</v>
      </c>
      <c r="N299" s="380">
        <v>0.9</v>
      </c>
      <c r="O299" s="380">
        <v>7.4</v>
      </c>
      <c r="P299" s="380">
        <v>0.24</v>
      </c>
      <c r="Q299" s="141">
        <v>2</v>
      </c>
      <c r="R299" s="365">
        <v>1466</v>
      </c>
      <c r="S299" s="108"/>
    </row>
    <row r="300" spans="1:19" s="77" customFormat="1" ht="15" customHeight="1">
      <c r="A300" s="107" t="s">
        <v>1363</v>
      </c>
      <c r="B300" s="107" t="s">
        <v>1363</v>
      </c>
      <c r="C300" s="107" t="s">
        <v>1364</v>
      </c>
      <c r="D300" s="107">
        <v>812</v>
      </c>
      <c r="E300" s="107" t="s">
        <v>642</v>
      </c>
      <c r="F300" s="144" t="s">
        <v>1365</v>
      </c>
      <c r="G300" s="107"/>
      <c r="H300" s="139" t="s">
        <v>619</v>
      </c>
      <c r="I300" s="78" t="s">
        <v>1366</v>
      </c>
      <c r="J300" s="139">
        <v>139</v>
      </c>
      <c r="K300" s="379">
        <v>4.9000000000000004</v>
      </c>
      <c r="L300" s="379">
        <v>1.7</v>
      </c>
      <c r="M300" s="379">
        <v>13.7</v>
      </c>
      <c r="N300" s="379">
        <v>3.3</v>
      </c>
      <c r="O300" s="379">
        <v>8.3000000000000007</v>
      </c>
      <c r="P300" s="379">
        <v>0.7</v>
      </c>
      <c r="Q300" s="140">
        <v>3.1</v>
      </c>
      <c r="R300" s="378">
        <v>1200</v>
      </c>
      <c r="S300" s="107"/>
    </row>
    <row r="301" spans="1:19" ht="15" customHeight="1">
      <c r="A301" s="108" t="s">
        <v>1367</v>
      </c>
      <c r="B301" s="108" t="s">
        <v>1367</v>
      </c>
      <c r="C301" s="108" t="s">
        <v>744</v>
      </c>
      <c r="D301" s="108"/>
      <c r="E301" s="108" t="s">
        <v>642</v>
      </c>
      <c r="F301" s="100" t="s">
        <v>1368</v>
      </c>
      <c r="G301" s="108" t="s">
        <v>666</v>
      </c>
      <c r="H301" s="129"/>
      <c r="I301" s="141"/>
      <c r="J301" s="129">
        <v>88</v>
      </c>
      <c r="K301" s="380">
        <v>4.3</v>
      </c>
      <c r="L301" s="380">
        <v>3.2</v>
      </c>
      <c r="M301" s="380">
        <v>8.4</v>
      </c>
      <c r="N301" s="380">
        <v>1.4</v>
      </c>
      <c r="O301" s="380">
        <v>6.5</v>
      </c>
      <c r="P301" s="380">
        <v>0.5</v>
      </c>
      <c r="Q301" s="141">
        <v>0.6</v>
      </c>
      <c r="R301" s="365">
        <v>1500</v>
      </c>
      <c r="S301" s="108"/>
    </row>
    <row r="302" spans="1:19" ht="15" customHeight="1">
      <c r="A302" s="4" t="s">
        <v>1369</v>
      </c>
      <c r="B302" s="4" t="s">
        <v>1369</v>
      </c>
      <c r="C302" s="4" t="s">
        <v>1370</v>
      </c>
      <c r="D302" s="4"/>
      <c r="E302" s="4" t="s">
        <v>220</v>
      </c>
      <c r="F302" t="s">
        <v>1371</v>
      </c>
      <c r="G302" s="4"/>
      <c r="H302" s="4"/>
      <c r="I302" s="68" t="s">
        <v>1372</v>
      </c>
      <c r="J302" s="19">
        <v>244</v>
      </c>
      <c r="K302" s="19">
        <v>24</v>
      </c>
      <c r="L302" s="19">
        <v>21</v>
      </c>
      <c r="M302" s="19">
        <v>8.1</v>
      </c>
      <c r="N302" s="19">
        <v>0.1</v>
      </c>
      <c r="O302" s="19">
        <v>0</v>
      </c>
      <c r="P302" s="19">
        <v>1.2</v>
      </c>
      <c r="Q302" s="19">
        <v>0</v>
      </c>
      <c r="R302" s="365">
        <v>3500</v>
      </c>
      <c r="S302" s="4"/>
    </row>
    <row r="303" spans="1:19" ht="15" customHeight="1">
      <c r="A303" t="s">
        <v>1373</v>
      </c>
      <c r="B303" t="s">
        <v>1373</v>
      </c>
      <c r="C303" s="71" t="s">
        <v>1374</v>
      </c>
      <c r="D303" s="70">
        <v>208027</v>
      </c>
      <c r="E303" s="71" t="s">
        <v>220</v>
      </c>
      <c r="F303" t="s">
        <v>1375</v>
      </c>
      <c r="G303" s="71" t="s">
        <v>222</v>
      </c>
      <c r="H303" s="71"/>
      <c r="I303" s="72" t="s">
        <v>1376</v>
      </c>
      <c r="J303" s="386">
        <v>89</v>
      </c>
      <c r="K303" s="386">
        <v>2.1</v>
      </c>
      <c r="L303" s="386">
        <v>0.2</v>
      </c>
      <c r="M303" s="386">
        <v>16</v>
      </c>
      <c r="N303" s="386">
        <v>7.6</v>
      </c>
      <c r="O303" s="386">
        <v>1.1000000000000001</v>
      </c>
      <c r="P303" s="386">
        <v>0.06</v>
      </c>
      <c r="Q303" s="386">
        <v>0.9</v>
      </c>
      <c r="R303" s="387">
        <v>800</v>
      </c>
      <c r="S303" s="71"/>
    </row>
    <row r="304" spans="1:19" ht="15" customHeight="1">
      <c r="A304" s="82" t="s">
        <v>1377</v>
      </c>
      <c r="B304" s="82" t="s">
        <v>1377</v>
      </c>
      <c r="C304" s="82" t="s">
        <v>1378</v>
      </c>
      <c r="D304" s="82" t="s">
        <v>1379</v>
      </c>
      <c r="E304" s="82" t="s">
        <v>417</v>
      </c>
      <c r="F304" s="82" t="s">
        <v>1380</v>
      </c>
      <c r="G304" s="82" t="s">
        <v>136</v>
      </c>
      <c r="H304" s="82"/>
      <c r="I304" s="84" t="s">
        <v>1381</v>
      </c>
      <c r="J304" s="82">
        <v>347</v>
      </c>
      <c r="K304" s="82">
        <v>1</v>
      </c>
      <c r="L304" s="82">
        <v>0.2</v>
      </c>
      <c r="M304" s="82">
        <v>72</v>
      </c>
      <c r="N304" s="82">
        <v>0.5</v>
      </c>
      <c r="O304" s="82">
        <v>11</v>
      </c>
      <c r="P304" s="82">
        <v>0</v>
      </c>
      <c r="Q304" s="82">
        <v>3</v>
      </c>
      <c r="R304" s="82">
        <v>600</v>
      </c>
      <c r="S304" s="82"/>
    </row>
    <row r="305" spans="1:19" s="77" customFormat="1" ht="15" customHeight="1">
      <c r="A305" s="83" t="s">
        <v>1382</v>
      </c>
      <c r="B305" s="83" t="s">
        <v>1382</v>
      </c>
      <c r="C305" s="83"/>
      <c r="D305" s="83"/>
      <c r="E305" s="83" t="s">
        <v>417</v>
      </c>
      <c r="F305" s="83"/>
      <c r="G305" s="83"/>
      <c r="H305" s="83"/>
      <c r="I305" s="83"/>
      <c r="J305" s="83"/>
      <c r="K305" s="83"/>
      <c r="L305" s="83"/>
      <c r="M305" s="83"/>
      <c r="N305" s="83"/>
      <c r="O305" s="83"/>
      <c r="P305" s="83"/>
      <c r="Q305" s="83"/>
      <c r="R305" s="83">
        <v>600</v>
      </c>
      <c r="S305" s="83" t="s">
        <v>1383</v>
      </c>
    </row>
    <row r="306" spans="1:19" ht="15" customHeight="1">
      <c r="A306" s="82" t="s">
        <v>1384</v>
      </c>
      <c r="B306" s="82" t="s">
        <v>1384</v>
      </c>
      <c r="C306" s="82" t="s">
        <v>1385</v>
      </c>
      <c r="D306" s="82"/>
      <c r="E306" s="82" t="s">
        <v>1386</v>
      </c>
      <c r="F306" s="82" t="s">
        <v>1387</v>
      </c>
      <c r="G306" s="82"/>
      <c r="H306" s="82"/>
      <c r="I306" s="84" t="s">
        <v>1388</v>
      </c>
      <c r="J306" s="388">
        <v>900</v>
      </c>
      <c r="K306" s="388">
        <v>100</v>
      </c>
      <c r="L306" s="388">
        <v>15</v>
      </c>
      <c r="M306" s="388">
        <v>0</v>
      </c>
      <c r="N306" s="388">
        <v>0</v>
      </c>
      <c r="O306" s="388">
        <v>0</v>
      </c>
      <c r="P306" s="388">
        <v>0</v>
      </c>
      <c r="Q306" s="388">
        <v>0</v>
      </c>
      <c r="R306" s="82">
        <v>324</v>
      </c>
      <c r="S306" s="82"/>
    </row>
    <row r="307" spans="1:19" s="77" customFormat="1" ht="15" customHeight="1">
      <c r="A307" s="83" t="s">
        <v>1389</v>
      </c>
      <c r="B307" s="83" t="s">
        <v>1389</v>
      </c>
      <c r="C307" s="83" t="s">
        <v>1390</v>
      </c>
      <c r="D307" s="83"/>
      <c r="E307" s="83" t="s">
        <v>388</v>
      </c>
      <c r="F307" s="83" t="s">
        <v>1391</v>
      </c>
      <c r="G307" s="83"/>
      <c r="H307" s="83" t="s">
        <v>1015</v>
      </c>
      <c r="I307" s="85" t="s">
        <v>1392</v>
      </c>
      <c r="J307" s="389">
        <v>311</v>
      </c>
      <c r="K307" s="389">
        <v>4</v>
      </c>
      <c r="L307" s="389">
        <v>0.7</v>
      </c>
      <c r="M307" s="389">
        <v>38</v>
      </c>
      <c r="N307" s="389">
        <v>38</v>
      </c>
      <c r="O307" s="389">
        <v>18</v>
      </c>
      <c r="P307" s="389">
        <v>0.3</v>
      </c>
      <c r="Q307" s="389">
        <v>0</v>
      </c>
      <c r="R307" s="83">
        <v>7633</v>
      </c>
      <c r="S307" s="83"/>
    </row>
    <row r="308" spans="1:19" ht="15" customHeight="1">
      <c r="A308" s="82" t="s">
        <v>1393</v>
      </c>
      <c r="B308" s="82" t="s">
        <v>1393</v>
      </c>
      <c r="C308" s="82"/>
      <c r="D308" s="82"/>
      <c r="E308" s="82" t="s">
        <v>637</v>
      </c>
      <c r="F308" s="82" t="s">
        <v>1394</v>
      </c>
      <c r="G308" s="82"/>
      <c r="H308" s="82"/>
      <c r="I308" s="82" t="s">
        <v>933</v>
      </c>
      <c r="J308" s="388">
        <v>24</v>
      </c>
      <c r="K308" s="388">
        <v>0.2</v>
      </c>
      <c r="L308" s="388">
        <v>0</v>
      </c>
      <c r="M308" s="388">
        <v>4.0999999999999996</v>
      </c>
      <c r="N308" s="388">
        <v>0</v>
      </c>
      <c r="O308" s="388">
        <v>1.3</v>
      </c>
      <c r="P308" s="388">
        <v>0</v>
      </c>
      <c r="Q308" s="388">
        <v>2.2999999999999998</v>
      </c>
      <c r="R308" s="82">
        <v>600</v>
      </c>
      <c r="S308" s="82"/>
    </row>
    <row r="309" spans="1:19" s="77" customFormat="1" ht="15" customHeight="1">
      <c r="A309" s="83" t="s">
        <v>1395</v>
      </c>
      <c r="B309" s="83" t="s">
        <v>1395</v>
      </c>
      <c r="C309" s="83"/>
      <c r="D309" s="83"/>
      <c r="E309" s="83" t="s">
        <v>596</v>
      </c>
      <c r="F309" s="83" t="s">
        <v>1395</v>
      </c>
      <c r="G309" s="83"/>
      <c r="H309" s="83"/>
      <c r="I309" s="83" t="s">
        <v>933</v>
      </c>
      <c r="J309" s="389">
        <v>35</v>
      </c>
      <c r="K309" s="389">
        <v>0.2</v>
      </c>
      <c r="L309" s="389">
        <v>0</v>
      </c>
      <c r="M309" s="389">
        <v>10</v>
      </c>
      <c r="N309" s="389">
        <v>1.7</v>
      </c>
      <c r="O309" s="389">
        <v>0.7</v>
      </c>
      <c r="P309" s="389">
        <v>0</v>
      </c>
      <c r="Q309" s="389">
        <v>1.5</v>
      </c>
      <c r="R309" s="83">
        <v>600</v>
      </c>
      <c r="S309" s="83"/>
    </row>
    <row r="310" spans="1:19" ht="15" customHeight="1">
      <c r="A310" s="82" t="s">
        <v>1396</v>
      </c>
      <c r="B310" s="82" t="s">
        <v>1396</v>
      </c>
      <c r="C310" s="82"/>
      <c r="D310" s="82"/>
      <c r="E310" s="82" t="s">
        <v>388</v>
      </c>
      <c r="F310" s="82" t="s">
        <v>1397</v>
      </c>
      <c r="G310" s="82"/>
      <c r="H310" s="82"/>
      <c r="I310" s="82" t="s">
        <v>933</v>
      </c>
      <c r="J310" s="388">
        <v>33</v>
      </c>
      <c r="K310" s="388">
        <v>0.5</v>
      </c>
      <c r="L310" s="388">
        <v>0</v>
      </c>
      <c r="M310" s="388">
        <v>3.7</v>
      </c>
      <c r="N310" s="388">
        <v>0.9</v>
      </c>
      <c r="O310" s="388">
        <v>2.1</v>
      </c>
      <c r="P310" s="388">
        <v>0.1</v>
      </c>
      <c r="Q310" s="388">
        <v>0</v>
      </c>
      <c r="R310" s="82">
        <v>600</v>
      </c>
      <c r="S310" s="82"/>
    </row>
    <row r="311" spans="1:19" s="77" customFormat="1" ht="15" customHeight="1">
      <c r="A311" s="83" t="s">
        <v>1398</v>
      </c>
      <c r="B311" s="83" t="s">
        <v>1398</v>
      </c>
      <c r="C311" s="83"/>
      <c r="D311" s="83"/>
      <c r="E311" s="83" t="s">
        <v>417</v>
      </c>
      <c r="F311" s="83"/>
      <c r="G311" s="83"/>
      <c r="H311" s="83"/>
      <c r="I311" s="83"/>
      <c r="J311" s="389"/>
      <c r="K311" s="389"/>
      <c r="L311" s="389"/>
      <c r="M311" s="389"/>
      <c r="N311" s="389"/>
      <c r="O311" s="389"/>
      <c r="P311" s="389"/>
      <c r="Q311" s="389"/>
      <c r="R311" s="83">
        <v>800</v>
      </c>
      <c r="S311" s="83" t="s">
        <v>1383</v>
      </c>
    </row>
    <row r="312" spans="1:19" ht="15" customHeight="1">
      <c r="A312" s="82" t="s">
        <v>1399</v>
      </c>
      <c r="B312" s="82" t="s">
        <v>1399</v>
      </c>
      <c r="C312" s="82"/>
      <c r="D312" s="82"/>
      <c r="E312" s="82" t="s">
        <v>666</v>
      </c>
      <c r="F312" s="82"/>
      <c r="G312" s="82"/>
      <c r="H312" s="82"/>
      <c r="I312" s="82" t="s">
        <v>933</v>
      </c>
      <c r="J312" s="388">
        <v>82</v>
      </c>
      <c r="K312" s="388">
        <v>0.2</v>
      </c>
      <c r="L312" s="388">
        <v>0</v>
      </c>
      <c r="M312" s="388">
        <v>0</v>
      </c>
      <c r="N312" s="388">
        <v>0</v>
      </c>
      <c r="O312" s="388">
        <v>19.8</v>
      </c>
      <c r="P312" s="388">
        <v>0</v>
      </c>
      <c r="Q312" s="388">
        <v>0</v>
      </c>
      <c r="R312" s="82">
        <v>1900</v>
      </c>
      <c r="S312" s="82"/>
    </row>
    <row r="313" spans="1:19" s="77" customFormat="1" ht="15" customHeight="1">
      <c r="A313" s="83" t="s">
        <v>1400</v>
      </c>
      <c r="B313" s="83" t="s">
        <v>1400</v>
      </c>
      <c r="C313" s="83"/>
      <c r="D313" s="83"/>
      <c r="E313" s="83" t="s">
        <v>1401</v>
      </c>
      <c r="F313" s="83"/>
      <c r="G313" s="83"/>
      <c r="H313" s="83"/>
      <c r="I313" s="83"/>
      <c r="J313" s="389"/>
      <c r="K313" s="389"/>
      <c r="L313" s="389"/>
      <c r="M313" s="389"/>
      <c r="N313" s="389"/>
      <c r="O313" s="389"/>
      <c r="P313" s="389"/>
      <c r="Q313" s="389"/>
      <c r="R313" s="83">
        <v>1800</v>
      </c>
      <c r="S313" s="83" t="s">
        <v>1383</v>
      </c>
    </row>
    <row r="314" spans="1:19" ht="15" customHeight="1">
      <c r="A314" s="82" t="s">
        <v>1402</v>
      </c>
      <c r="B314" s="82" t="s">
        <v>1402</v>
      </c>
      <c r="C314" s="82"/>
      <c r="D314" s="82"/>
      <c r="E314" s="82" t="s">
        <v>388</v>
      </c>
      <c r="F314" s="82" t="s">
        <v>1403</v>
      </c>
      <c r="G314" s="82"/>
      <c r="H314" s="82"/>
      <c r="I314" s="82" t="s">
        <v>933</v>
      </c>
      <c r="J314" s="388">
        <v>83</v>
      </c>
      <c r="K314" s="388">
        <v>0.8</v>
      </c>
      <c r="L314" s="388">
        <v>0.2</v>
      </c>
      <c r="M314" s="388">
        <v>15.8</v>
      </c>
      <c r="N314" s="388">
        <v>0</v>
      </c>
      <c r="O314" s="388">
        <v>1.8</v>
      </c>
      <c r="P314" s="388">
        <v>0</v>
      </c>
      <c r="Q314" s="388">
        <v>2</v>
      </c>
      <c r="R314" s="82">
        <v>600</v>
      </c>
      <c r="S314" s="82"/>
    </row>
    <row r="315" spans="1:19" s="77" customFormat="1" ht="15" customHeight="1">
      <c r="A315" s="83" t="s">
        <v>1404</v>
      </c>
      <c r="B315" s="83" t="s">
        <v>1404</v>
      </c>
      <c r="C315" s="83" t="s">
        <v>1405</v>
      </c>
      <c r="D315" s="83">
        <v>10100171</v>
      </c>
      <c r="E315" s="83" t="s">
        <v>1386</v>
      </c>
      <c r="F315" t="s">
        <v>1406</v>
      </c>
      <c r="G315" s="83" t="s">
        <v>318</v>
      </c>
      <c r="H315" s="83"/>
      <c r="I315" s="85" t="s">
        <v>1407</v>
      </c>
      <c r="J315" s="389">
        <v>61</v>
      </c>
      <c r="K315" s="389">
        <v>0</v>
      </c>
      <c r="L315" s="389">
        <v>0</v>
      </c>
      <c r="M315" s="389">
        <v>6.3</v>
      </c>
      <c r="N315" s="389">
        <v>0</v>
      </c>
      <c r="O315" s="389">
        <v>9</v>
      </c>
      <c r="P315" s="389">
        <v>5.5</v>
      </c>
      <c r="Q315" s="389">
        <v>0.8</v>
      </c>
      <c r="R315" s="83">
        <v>600</v>
      </c>
      <c r="S315" s="83"/>
    </row>
    <row r="316" spans="1:19" ht="15" customHeight="1">
      <c r="A316" s="82" t="s">
        <v>1408</v>
      </c>
      <c r="B316" s="82" t="s">
        <v>1408</v>
      </c>
      <c r="C316" s="82"/>
      <c r="D316" s="82"/>
      <c r="E316" s="82" t="s">
        <v>417</v>
      </c>
      <c r="F316" s="82"/>
      <c r="G316" s="82"/>
      <c r="H316" s="82"/>
      <c r="I316" s="82"/>
      <c r="J316" s="82"/>
      <c r="K316" s="82"/>
      <c r="L316" s="82"/>
      <c r="M316" s="82"/>
      <c r="N316" s="82"/>
      <c r="O316" s="82"/>
      <c r="P316" s="82"/>
      <c r="Q316" s="82"/>
      <c r="R316" s="82">
        <v>600</v>
      </c>
      <c r="S316" s="82" t="s">
        <v>1383</v>
      </c>
    </row>
    <row r="317" spans="1:19" s="77" customFormat="1" ht="15" customHeight="1">
      <c r="A317" s="83" t="s">
        <v>1409</v>
      </c>
      <c r="B317" s="83" t="s">
        <v>1409</v>
      </c>
      <c r="C317" s="83"/>
      <c r="D317" s="83"/>
      <c r="E317" s="83" t="s">
        <v>417</v>
      </c>
      <c r="F317" s="83"/>
      <c r="G317" s="83"/>
      <c r="H317" s="83"/>
      <c r="I317" s="83"/>
      <c r="J317" s="83"/>
      <c r="K317" s="83"/>
      <c r="L317" s="83"/>
      <c r="M317" s="83"/>
      <c r="N317" s="83"/>
      <c r="O317" s="83"/>
      <c r="P317" s="83"/>
      <c r="Q317" s="83"/>
      <c r="R317" s="83">
        <v>350</v>
      </c>
      <c r="S317" s="83" t="s">
        <v>1383</v>
      </c>
    </row>
    <row r="318" spans="1:19" ht="15" customHeight="1">
      <c r="A318" s="82" t="s">
        <v>1410</v>
      </c>
      <c r="B318" s="82" t="s">
        <v>1410</v>
      </c>
      <c r="C318" s="82"/>
      <c r="D318" s="82"/>
      <c r="E318" s="82" t="s">
        <v>417</v>
      </c>
      <c r="F318" s="82"/>
      <c r="G318" s="82"/>
      <c r="H318" s="82"/>
      <c r="I318" s="82"/>
      <c r="J318" s="82"/>
      <c r="K318" s="82"/>
      <c r="L318" s="82"/>
      <c r="M318" s="82"/>
      <c r="N318" s="82"/>
      <c r="O318" s="82"/>
      <c r="P318" s="82"/>
      <c r="Q318" s="82"/>
      <c r="R318" s="82">
        <v>350</v>
      </c>
      <c r="S318" s="82" t="s">
        <v>1383</v>
      </c>
    </row>
    <row r="319" spans="1:19" s="77" customFormat="1" ht="15" customHeight="1">
      <c r="A319" s="83" t="s">
        <v>1411</v>
      </c>
      <c r="B319" s="83" t="s">
        <v>1411</v>
      </c>
      <c r="C319" s="83"/>
      <c r="D319" s="83"/>
      <c r="E319" s="83" t="s">
        <v>1412</v>
      </c>
      <c r="F319" s="83"/>
      <c r="G319" s="83"/>
      <c r="H319" s="83"/>
      <c r="I319" s="83"/>
      <c r="J319" s="83"/>
      <c r="K319" s="83"/>
      <c r="L319" s="83"/>
      <c r="M319" s="83"/>
      <c r="N319" s="83"/>
      <c r="O319" s="83"/>
      <c r="P319" s="83"/>
      <c r="Q319" s="83"/>
      <c r="R319" s="83">
        <v>350</v>
      </c>
      <c r="S319" s="83" t="s">
        <v>1383</v>
      </c>
    </row>
    <row r="320" spans="1:19" ht="15" customHeight="1">
      <c r="A320" s="82" t="s">
        <v>1413</v>
      </c>
      <c r="B320" s="82" t="s">
        <v>1413</v>
      </c>
      <c r="C320" s="82"/>
      <c r="D320" s="82"/>
      <c r="E320" s="82" t="s">
        <v>1412</v>
      </c>
      <c r="F320" s="82"/>
      <c r="G320" s="82"/>
      <c r="H320" s="82"/>
      <c r="I320" s="82"/>
      <c r="J320" s="82"/>
      <c r="K320" s="82"/>
      <c r="L320" s="82"/>
      <c r="M320" s="82"/>
      <c r="N320" s="82"/>
      <c r="O320" s="82"/>
      <c r="P320" s="82"/>
      <c r="Q320" s="82"/>
      <c r="R320" s="82">
        <v>1200</v>
      </c>
      <c r="S320" s="82" t="s">
        <v>1383</v>
      </c>
    </row>
    <row r="321" spans="1:19" s="77" customFormat="1" ht="15" customHeight="1">
      <c r="A321" s="83" t="s">
        <v>1414</v>
      </c>
      <c r="B321" s="83" t="s">
        <v>1414</v>
      </c>
      <c r="C321" s="83"/>
      <c r="D321" s="83"/>
      <c r="E321" s="83" t="s">
        <v>1412</v>
      </c>
      <c r="F321" s="83" t="s">
        <v>1415</v>
      </c>
      <c r="G321" s="83"/>
      <c r="H321" s="83"/>
      <c r="I321" s="85" t="s">
        <v>1416</v>
      </c>
      <c r="J321" s="83">
        <v>361</v>
      </c>
      <c r="K321" s="83">
        <v>1.3</v>
      </c>
      <c r="L321" s="83">
        <v>0.1</v>
      </c>
      <c r="M321" s="83">
        <v>59</v>
      </c>
      <c r="N321" s="83">
        <v>9.5</v>
      </c>
      <c r="O321" s="83">
        <v>27</v>
      </c>
      <c r="P321" s="83">
        <v>0</v>
      </c>
      <c r="Q321" s="83">
        <v>6.2</v>
      </c>
      <c r="R321" s="390">
        <v>400</v>
      </c>
      <c r="S321" s="83"/>
    </row>
    <row r="322" spans="1:19" s="88" customFormat="1" ht="15" customHeight="1">
      <c r="A322" s="87" t="s">
        <v>1417</v>
      </c>
      <c r="B322" s="87" t="s">
        <v>1417</v>
      </c>
      <c r="C322" s="87"/>
      <c r="D322" s="87"/>
      <c r="E322" s="87" t="s">
        <v>1401</v>
      </c>
      <c r="F322" s="87"/>
      <c r="G322" s="87"/>
      <c r="H322" s="87"/>
      <c r="I322" s="87"/>
      <c r="J322" s="87"/>
      <c r="K322" s="87"/>
      <c r="L322" s="87"/>
      <c r="M322" s="87"/>
      <c r="N322" s="87"/>
      <c r="O322" s="87"/>
      <c r="P322" s="87"/>
      <c r="Q322" s="87"/>
      <c r="R322" s="87">
        <v>1900</v>
      </c>
      <c r="S322" s="87" t="s">
        <v>1383</v>
      </c>
    </row>
    <row r="323" spans="1:19" s="77" customFormat="1" ht="15" customHeight="1">
      <c r="A323" s="83" t="s">
        <v>1418</v>
      </c>
      <c r="B323" s="83" t="s">
        <v>1418</v>
      </c>
      <c r="C323" s="83"/>
      <c r="D323" s="83"/>
      <c r="E323" s="87" t="s">
        <v>1401</v>
      </c>
      <c r="F323" s="83"/>
      <c r="G323" s="83"/>
      <c r="H323" s="83"/>
      <c r="I323" s="83"/>
      <c r="J323" s="83"/>
      <c r="K323" s="83"/>
      <c r="L323" s="83"/>
      <c r="M323" s="83"/>
      <c r="N323" s="83"/>
      <c r="O323" s="83"/>
      <c r="P323" s="83"/>
      <c r="Q323" s="83"/>
      <c r="R323" s="83">
        <v>2500</v>
      </c>
      <c r="S323" s="83" t="s">
        <v>1383</v>
      </c>
    </row>
    <row r="324" spans="1:19" ht="15" customHeight="1">
      <c r="A324" s="82" t="s">
        <v>1419</v>
      </c>
      <c r="B324" s="82" t="s">
        <v>1419</v>
      </c>
      <c r="C324" s="82"/>
      <c r="D324" s="82"/>
      <c r="E324" s="82" t="s">
        <v>417</v>
      </c>
      <c r="F324" s="82"/>
      <c r="G324" s="82"/>
      <c r="H324" s="82"/>
      <c r="I324" s="82"/>
      <c r="J324" s="82"/>
      <c r="K324" s="82"/>
      <c r="L324" s="82"/>
      <c r="M324" s="82"/>
      <c r="N324" s="82"/>
      <c r="O324" s="82"/>
      <c r="P324" s="82"/>
      <c r="Q324" s="82"/>
      <c r="R324" s="82">
        <v>450</v>
      </c>
      <c r="S324" s="82" t="s">
        <v>1383</v>
      </c>
    </row>
    <row r="325" spans="1:19" s="77" customFormat="1" ht="15" customHeight="1">
      <c r="A325" s="83" t="s">
        <v>1420</v>
      </c>
      <c r="B325" s="83" t="s">
        <v>1420</v>
      </c>
      <c r="C325" s="83"/>
      <c r="D325" s="83"/>
      <c r="E325" s="83" t="s">
        <v>1421</v>
      </c>
      <c r="F325" s="83"/>
      <c r="G325" s="83"/>
      <c r="H325" s="83"/>
      <c r="I325" s="83"/>
      <c r="J325" s="83"/>
      <c r="K325" s="83"/>
      <c r="L325" s="83"/>
      <c r="M325" s="83"/>
      <c r="N325" s="83"/>
      <c r="O325" s="83"/>
      <c r="P325" s="83"/>
      <c r="Q325" s="83"/>
      <c r="R325" s="83">
        <v>600</v>
      </c>
      <c r="S325" s="83" t="s">
        <v>1383</v>
      </c>
    </row>
    <row r="326" spans="1:19" ht="15" customHeight="1">
      <c r="A326" s="82" t="s">
        <v>1422</v>
      </c>
      <c r="B326" s="82" t="s">
        <v>1422</v>
      </c>
      <c r="C326" s="82"/>
      <c r="D326" s="82"/>
      <c r="E326" s="82" t="s">
        <v>127</v>
      </c>
      <c r="F326" s="82"/>
      <c r="G326" s="82"/>
      <c r="H326" s="82"/>
      <c r="I326" s="82"/>
      <c r="J326" s="82"/>
      <c r="K326" s="82"/>
      <c r="L326" s="82"/>
      <c r="M326" s="82"/>
      <c r="N326" s="82"/>
      <c r="O326" s="82"/>
      <c r="P326" s="82"/>
      <c r="Q326" s="82"/>
      <c r="R326" s="82">
        <v>600</v>
      </c>
      <c r="S326" s="82" t="s">
        <v>1383</v>
      </c>
    </row>
    <row r="327" spans="1:19" s="77" customFormat="1" ht="15" customHeight="1">
      <c r="A327" s="83" t="s">
        <v>1423</v>
      </c>
      <c r="B327" s="83" t="s">
        <v>1423</v>
      </c>
      <c r="C327" s="83"/>
      <c r="D327" s="83"/>
      <c r="E327" s="83" t="s">
        <v>388</v>
      </c>
      <c r="F327" s="83"/>
      <c r="G327" s="83"/>
      <c r="H327" s="83"/>
      <c r="I327" s="83"/>
      <c r="J327" s="83"/>
      <c r="K327" s="83"/>
      <c r="L327" s="83"/>
      <c r="M327" s="83"/>
      <c r="N327" s="83"/>
      <c r="O327" s="83"/>
      <c r="P327" s="83"/>
      <c r="Q327" s="83"/>
      <c r="R327" s="83">
        <v>600</v>
      </c>
      <c r="S327" s="83" t="s">
        <v>1383</v>
      </c>
    </row>
    <row r="328" spans="1:19" ht="15" customHeight="1">
      <c r="A328" s="82" t="s">
        <v>1424</v>
      </c>
      <c r="B328" s="82" t="s">
        <v>1424</v>
      </c>
      <c r="C328" s="82"/>
      <c r="D328" s="82"/>
      <c r="E328" s="82" t="s">
        <v>388</v>
      </c>
      <c r="F328" s="82"/>
      <c r="G328" s="82"/>
      <c r="H328" s="82"/>
      <c r="I328" s="82"/>
      <c r="J328" s="82"/>
      <c r="K328" s="82"/>
      <c r="L328" s="82"/>
      <c r="M328" s="82"/>
      <c r="N328" s="82"/>
      <c r="O328" s="82"/>
      <c r="P328" s="82"/>
      <c r="Q328" s="82"/>
      <c r="R328" s="82">
        <v>1200</v>
      </c>
      <c r="S328" s="82" t="s">
        <v>1383</v>
      </c>
    </row>
    <row r="329" spans="1:19" s="77" customFormat="1" ht="15" customHeight="1">
      <c r="A329" s="83" t="s">
        <v>1425</v>
      </c>
      <c r="B329" s="83" t="s">
        <v>1425</v>
      </c>
      <c r="C329" s="83"/>
      <c r="D329" s="83"/>
      <c r="E329" s="83" t="s">
        <v>388</v>
      </c>
      <c r="F329" s="83"/>
      <c r="G329" s="83"/>
      <c r="H329" s="83"/>
      <c r="I329" s="83"/>
      <c r="J329" s="83"/>
      <c r="K329" s="83"/>
      <c r="L329" s="83"/>
      <c r="M329" s="83"/>
      <c r="N329" s="83"/>
      <c r="O329" s="83"/>
      <c r="P329" s="83"/>
      <c r="Q329" s="83"/>
      <c r="R329" s="83">
        <v>600</v>
      </c>
      <c r="S329" s="83" t="s">
        <v>1383</v>
      </c>
    </row>
    <row r="330" spans="1:19" ht="15" customHeight="1">
      <c r="A330" s="82" t="s">
        <v>1426</v>
      </c>
      <c r="B330" s="82" t="s">
        <v>1426</v>
      </c>
      <c r="C330" s="82"/>
      <c r="D330" s="82"/>
      <c r="E330" s="82" t="s">
        <v>220</v>
      </c>
      <c r="F330" s="82"/>
      <c r="G330" s="82"/>
      <c r="H330" s="82"/>
      <c r="I330" s="82"/>
      <c r="J330" s="82"/>
      <c r="K330" s="82"/>
      <c r="L330" s="82"/>
      <c r="M330" s="82"/>
      <c r="N330" s="82"/>
      <c r="O330" s="82"/>
      <c r="P330" s="82"/>
      <c r="Q330" s="82"/>
      <c r="R330" s="82">
        <v>1200</v>
      </c>
      <c r="S330" s="82" t="s">
        <v>1383</v>
      </c>
    </row>
    <row r="331" spans="1:19" s="77" customFormat="1" ht="15" customHeight="1">
      <c r="A331" s="83" t="s">
        <v>1427</v>
      </c>
      <c r="B331" s="83" t="s">
        <v>1427</v>
      </c>
      <c r="C331" s="83"/>
      <c r="D331" s="83"/>
      <c r="E331" s="83" t="s">
        <v>205</v>
      </c>
      <c r="F331" s="83"/>
      <c r="G331" s="83"/>
      <c r="H331" s="83"/>
      <c r="I331" s="83"/>
      <c r="J331" s="83"/>
      <c r="K331" s="83"/>
      <c r="L331" s="83"/>
      <c r="M331" s="83"/>
      <c r="N331" s="83"/>
      <c r="O331" s="83"/>
      <c r="P331" s="83"/>
      <c r="Q331" s="83"/>
      <c r="R331" s="83">
        <v>2800</v>
      </c>
      <c r="S331" s="83" t="s">
        <v>1383</v>
      </c>
    </row>
    <row r="332" spans="1:19" ht="15" customHeight="1">
      <c r="A332" s="82" t="s">
        <v>1428</v>
      </c>
      <c r="B332" s="82" t="s">
        <v>1428</v>
      </c>
      <c r="C332" s="82" t="s">
        <v>506</v>
      </c>
      <c r="D332" s="82"/>
      <c r="E332" s="82" t="s">
        <v>205</v>
      </c>
      <c r="F332" s="82" t="s">
        <v>1429</v>
      </c>
      <c r="G332" s="82" t="s">
        <v>214</v>
      </c>
      <c r="H332" s="82"/>
      <c r="I332" s="86" t="s">
        <v>1430</v>
      </c>
      <c r="J332" s="82">
        <v>360</v>
      </c>
      <c r="K332" s="82">
        <v>32</v>
      </c>
      <c r="L332" s="82">
        <v>11</v>
      </c>
      <c r="M332" s="82">
        <v>1.9</v>
      </c>
      <c r="N332" s="82">
        <v>1.8</v>
      </c>
      <c r="O332" s="82">
        <v>15</v>
      </c>
      <c r="P332" s="82">
        <v>3.1</v>
      </c>
      <c r="Q332" s="82">
        <v>0</v>
      </c>
      <c r="R332" s="82">
        <v>2800</v>
      </c>
      <c r="S332" s="82"/>
    </row>
    <row r="333" spans="1:19" s="77" customFormat="1" ht="15" customHeight="1">
      <c r="A333" s="83" t="s">
        <v>1431</v>
      </c>
      <c r="B333" s="83" t="s">
        <v>1431</v>
      </c>
      <c r="C333" s="83"/>
      <c r="D333" s="83"/>
      <c r="E333" s="83" t="s">
        <v>417</v>
      </c>
      <c r="F333" s="83"/>
      <c r="G333" s="83"/>
      <c r="H333" s="83"/>
      <c r="I333" s="83"/>
      <c r="J333" s="83"/>
      <c r="K333" s="83"/>
      <c r="L333" s="83"/>
      <c r="M333" s="83"/>
      <c r="N333" s="83"/>
      <c r="O333" s="83"/>
      <c r="P333" s="83"/>
      <c r="Q333" s="83"/>
      <c r="R333" s="83">
        <v>1500</v>
      </c>
      <c r="S333" s="83" t="s">
        <v>1383</v>
      </c>
    </row>
    <row r="334" spans="1:19" ht="15" customHeight="1">
      <c r="A334" s="82" t="s">
        <v>1432</v>
      </c>
      <c r="B334" s="82" t="s">
        <v>1432</v>
      </c>
      <c r="C334" s="82"/>
      <c r="D334" s="82"/>
      <c r="E334" s="82" t="s">
        <v>596</v>
      </c>
      <c r="F334" s="82"/>
      <c r="G334" s="82"/>
      <c r="H334" s="82"/>
      <c r="I334" s="82"/>
      <c r="J334" s="82"/>
      <c r="K334" s="82"/>
      <c r="L334" s="82"/>
      <c r="M334" s="82"/>
      <c r="N334" s="82"/>
      <c r="O334" s="82"/>
      <c r="P334" s="82"/>
      <c r="Q334" s="82"/>
      <c r="R334" s="82">
        <v>600</v>
      </c>
      <c r="S334" s="82" t="s">
        <v>1383</v>
      </c>
    </row>
    <row r="335" spans="1:19" s="77" customFormat="1" ht="15" customHeight="1">
      <c r="A335" s="83" t="s">
        <v>1433</v>
      </c>
      <c r="B335" s="83" t="s">
        <v>1433</v>
      </c>
      <c r="C335" s="83"/>
      <c r="D335" s="83"/>
      <c r="E335" s="83" t="s">
        <v>220</v>
      </c>
      <c r="F335" s="83"/>
      <c r="G335" s="83"/>
      <c r="H335" s="83"/>
      <c r="I335" s="83"/>
      <c r="J335" s="83"/>
      <c r="K335" s="83"/>
      <c r="L335" s="83"/>
      <c r="M335" s="83"/>
      <c r="N335" s="83"/>
      <c r="O335" s="83"/>
      <c r="P335" s="83"/>
      <c r="Q335" s="83"/>
      <c r="R335" s="83">
        <v>1800</v>
      </c>
      <c r="S335" s="83" t="s">
        <v>1383</v>
      </c>
    </row>
    <row r="336" spans="1:19" ht="15" customHeight="1">
      <c r="A336" s="82" t="s">
        <v>1434</v>
      </c>
      <c r="B336" s="82" t="s">
        <v>1434</v>
      </c>
      <c r="C336" s="82"/>
      <c r="D336" s="82"/>
      <c r="E336" s="82" t="s">
        <v>127</v>
      </c>
      <c r="F336" s="82"/>
      <c r="G336" s="82"/>
      <c r="H336" s="82"/>
      <c r="I336" s="82"/>
      <c r="J336" s="82"/>
      <c r="K336" s="82"/>
      <c r="L336" s="82"/>
      <c r="M336" s="82"/>
      <c r="N336" s="82"/>
      <c r="O336" s="82"/>
      <c r="P336" s="82"/>
      <c r="Q336" s="82"/>
      <c r="R336" s="82">
        <v>600</v>
      </c>
      <c r="S336" s="82" t="s">
        <v>1383</v>
      </c>
    </row>
    <row r="337" spans="1:19" s="77" customFormat="1" ht="15" customHeight="1">
      <c r="A337" s="83" t="s">
        <v>1435</v>
      </c>
      <c r="B337" s="83" t="s">
        <v>1435</v>
      </c>
      <c r="C337" s="83" t="s">
        <v>1436</v>
      </c>
      <c r="D337" s="83">
        <v>31083120</v>
      </c>
      <c r="E337" s="83" t="s">
        <v>417</v>
      </c>
      <c r="F337" s="83" t="s">
        <v>1437</v>
      </c>
      <c r="G337" s="83" t="s">
        <v>136</v>
      </c>
      <c r="H337" s="83"/>
      <c r="I337" s="85" t="s">
        <v>1438</v>
      </c>
      <c r="J337" s="83">
        <v>400</v>
      </c>
      <c r="K337" s="83">
        <v>3</v>
      </c>
      <c r="L337" s="83">
        <v>0</v>
      </c>
      <c r="M337" s="83">
        <v>80</v>
      </c>
      <c r="N337" s="83">
        <v>0</v>
      </c>
      <c r="O337" s="83">
        <v>14</v>
      </c>
      <c r="P337" s="83">
        <v>0</v>
      </c>
      <c r="Q337" s="83">
        <v>0</v>
      </c>
      <c r="R337" s="83">
        <v>500</v>
      </c>
      <c r="S337" s="83" t="s">
        <v>1383</v>
      </c>
    </row>
    <row r="338" spans="1:19" ht="15" customHeight="1">
      <c r="A338" s="82" t="s">
        <v>1439</v>
      </c>
      <c r="B338" s="82" t="s">
        <v>1439</v>
      </c>
      <c r="C338" s="82"/>
      <c r="D338" s="82"/>
      <c r="E338" s="82" t="s">
        <v>417</v>
      </c>
      <c r="F338" s="82"/>
      <c r="G338" s="82"/>
      <c r="H338" s="82"/>
      <c r="I338" s="82"/>
      <c r="J338" s="82"/>
      <c r="K338" s="82"/>
      <c r="L338" s="82"/>
      <c r="M338" s="82"/>
      <c r="N338" s="82"/>
      <c r="O338" s="82"/>
      <c r="P338" s="82"/>
      <c r="Q338" s="82"/>
      <c r="R338" s="82">
        <v>800</v>
      </c>
      <c r="S338" s="82" t="s">
        <v>1383</v>
      </c>
    </row>
    <row r="339" spans="1:19" s="77" customFormat="1" ht="15" customHeight="1">
      <c r="A339" s="83" t="s">
        <v>1440</v>
      </c>
      <c r="B339" s="83" t="s">
        <v>1440</v>
      </c>
      <c r="C339" s="83"/>
      <c r="D339" s="83"/>
      <c r="E339" s="83" t="s">
        <v>1401</v>
      </c>
      <c r="F339" s="83"/>
      <c r="G339" s="83"/>
      <c r="H339" s="83"/>
      <c r="I339" s="83"/>
      <c r="J339" s="83"/>
      <c r="K339" s="83"/>
      <c r="L339" s="83"/>
      <c r="M339" s="83"/>
      <c r="N339" s="83"/>
      <c r="O339" s="83"/>
      <c r="P339" s="83"/>
      <c r="Q339" s="83"/>
      <c r="R339" s="83">
        <v>1900</v>
      </c>
      <c r="S339" s="83" t="s">
        <v>1383</v>
      </c>
    </row>
    <row r="340" spans="1:19" ht="15" customHeight="1">
      <c r="A340" s="82" t="s">
        <v>1441</v>
      </c>
      <c r="B340" s="82" t="s">
        <v>1441</v>
      </c>
      <c r="C340" s="82"/>
      <c r="D340" s="82"/>
      <c r="E340" s="82" t="s">
        <v>637</v>
      </c>
      <c r="F340" s="82" t="s">
        <v>1441</v>
      </c>
      <c r="G340" s="82"/>
      <c r="H340" s="82"/>
      <c r="I340" s="82" t="s">
        <v>933</v>
      </c>
      <c r="J340" s="82">
        <v>35</v>
      </c>
      <c r="K340" s="82">
        <v>0.1</v>
      </c>
      <c r="L340" s="82">
        <v>0.02</v>
      </c>
      <c r="M340" s="82">
        <v>5.4</v>
      </c>
      <c r="N340" s="82">
        <v>5.0999999999999996</v>
      </c>
      <c r="O340" s="82">
        <v>1.6</v>
      </c>
      <c r="P340" s="82">
        <v>0.01</v>
      </c>
      <c r="Q340" s="82">
        <v>3.3</v>
      </c>
      <c r="R340" s="82">
        <v>600</v>
      </c>
      <c r="S340" s="82"/>
    </row>
    <row r="341" spans="1:19" s="77" customFormat="1" ht="15" customHeight="1">
      <c r="A341" s="83" t="s">
        <v>1442</v>
      </c>
      <c r="B341" s="83" t="s">
        <v>1442</v>
      </c>
      <c r="C341" s="83"/>
      <c r="D341" s="83"/>
      <c r="E341" s="83" t="s">
        <v>637</v>
      </c>
      <c r="F341" s="83"/>
      <c r="G341" s="83"/>
      <c r="H341" s="83"/>
      <c r="I341" s="83"/>
      <c r="J341" s="83"/>
      <c r="K341" s="83"/>
      <c r="L341" s="83"/>
      <c r="M341" s="83"/>
      <c r="N341" s="83"/>
      <c r="O341" s="83"/>
      <c r="P341" s="83"/>
      <c r="Q341" s="83"/>
      <c r="R341" s="83">
        <v>350</v>
      </c>
      <c r="S341" s="83" t="s">
        <v>1383</v>
      </c>
    </row>
    <row r="342" spans="1:19" ht="15" customHeight="1">
      <c r="A342" s="82" t="s">
        <v>1443</v>
      </c>
      <c r="B342" s="82" t="s">
        <v>1443</v>
      </c>
      <c r="C342" s="82" t="s">
        <v>1390</v>
      </c>
      <c r="D342" s="82" t="s">
        <v>1444</v>
      </c>
      <c r="E342" s="82" t="s">
        <v>388</v>
      </c>
      <c r="F342" s="82" t="s">
        <v>1445</v>
      </c>
      <c r="G342" s="82"/>
      <c r="H342" s="83" t="s">
        <v>1015</v>
      </c>
      <c r="I342" s="86" t="s">
        <v>1446</v>
      </c>
      <c r="J342" s="82">
        <v>296</v>
      </c>
      <c r="K342" s="82">
        <v>2.1</v>
      </c>
      <c r="L342" s="82">
        <v>0.6</v>
      </c>
      <c r="M342" s="82">
        <v>69</v>
      </c>
      <c r="N342" s="82">
        <v>0</v>
      </c>
      <c r="O342" s="82">
        <v>10</v>
      </c>
      <c r="P342" s="82">
        <v>0.01</v>
      </c>
      <c r="Q342" s="82">
        <v>0</v>
      </c>
      <c r="R342" s="82">
        <v>600</v>
      </c>
      <c r="S342" s="82"/>
    </row>
    <row r="343" spans="1:19" s="77" customFormat="1" ht="15" customHeight="1">
      <c r="A343" s="83" t="s">
        <v>1447</v>
      </c>
      <c r="B343" s="83" t="s">
        <v>1447</v>
      </c>
      <c r="C343" s="83"/>
      <c r="D343" s="83"/>
      <c r="E343" s="83" t="s">
        <v>637</v>
      </c>
      <c r="F343" s="83" t="s">
        <v>1448</v>
      </c>
      <c r="G343" s="83"/>
      <c r="H343" s="83"/>
      <c r="I343" s="83" t="s">
        <v>933</v>
      </c>
      <c r="J343" s="83">
        <v>22</v>
      </c>
      <c r="K343" s="83">
        <v>0.3</v>
      </c>
      <c r="L343" s="83">
        <v>7.0000000000000007E-2</v>
      </c>
      <c r="M343" s="83">
        <v>1.9</v>
      </c>
      <c r="N343" s="83">
        <v>0.4</v>
      </c>
      <c r="O343" s="83">
        <v>2.2999999999999998</v>
      </c>
      <c r="P343" s="83">
        <v>0.01</v>
      </c>
      <c r="Q343" s="83">
        <v>1.7</v>
      </c>
      <c r="R343" s="83">
        <v>600</v>
      </c>
      <c r="S343" s="83"/>
    </row>
    <row r="344" spans="1:19" ht="15" customHeight="1">
      <c r="A344" s="82" t="s">
        <v>1449</v>
      </c>
      <c r="B344" s="82" t="s">
        <v>1449</v>
      </c>
      <c r="C344" s="82"/>
      <c r="D344" s="82"/>
      <c r="E344" s="82" t="s">
        <v>417</v>
      </c>
      <c r="F344" s="82"/>
      <c r="G344" s="82"/>
      <c r="H344" s="82"/>
      <c r="I344" s="82"/>
      <c r="J344" s="82"/>
      <c r="K344" s="82"/>
      <c r="L344" s="82"/>
      <c r="M344" s="82"/>
      <c r="N344" s="82"/>
      <c r="O344" s="82"/>
      <c r="P344" s="82"/>
      <c r="Q344" s="82"/>
      <c r="R344" s="82">
        <v>350</v>
      </c>
      <c r="S344" s="82" t="s">
        <v>1383</v>
      </c>
    </row>
    <row r="345" spans="1:19" s="77" customFormat="1" ht="15" customHeight="1">
      <c r="A345" s="83" t="s">
        <v>1450</v>
      </c>
      <c r="B345" s="83" t="s">
        <v>1450</v>
      </c>
      <c r="C345" s="83"/>
      <c r="D345" s="83"/>
      <c r="E345" s="83" t="s">
        <v>417</v>
      </c>
      <c r="F345" s="83"/>
      <c r="G345" s="83"/>
      <c r="H345" s="83"/>
      <c r="I345" s="83"/>
      <c r="J345" s="83"/>
      <c r="K345" s="83"/>
      <c r="L345" s="83"/>
      <c r="M345" s="83"/>
      <c r="N345" s="83"/>
      <c r="O345" s="83"/>
      <c r="P345" s="83"/>
      <c r="Q345" s="83"/>
      <c r="R345" s="83">
        <v>600</v>
      </c>
      <c r="S345" s="83" t="s">
        <v>1383</v>
      </c>
    </row>
    <row r="346" spans="1:19" ht="15" customHeight="1">
      <c r="A346" s="82" t="s">
        <v>1451</v>
      </c>
      <c r="B346" s="82" t="s">
        <v>1451</v>
      </c>
      <c r="C346" s="82" t="s">
        <v>1452</v>
      </c>
      <c r="D346" s="82"/>
      <c r="E346" s="82" t="s">
        <v>596</v>
      </c>
      <c r="F346" s="82" t="s">
        <v>1453</v>
      </c>
      <c r="G346" s="82"/>
      <c r="H346" s="82" t="s">
        <v>1454</v>
      </c>
      <c r="I346" s="86" t="s">
        <v>1455</v>
      </c>
      <c r="J346" s="388">
        <v>324</v>
      </c>
      <c r="K346" s="388">
        <v>0.5</v>
      </c>
      <c r="L346" s="388">
        <v>0</v>
      </c>
      <c r="M346" s="388">
        <v>78</v>
      </c>
      <c r="N346" s="388">
        <v>61.2</v>
      </c>
      <c r="O346" s="388">
        <v>2.5</v>
      </c>
      <c r="P346" s="388">
        <v>0.06</v>
      </c>
      <c r="Q346" s="388">
        <v>1</v>
      </c>
      <c r="R346" s="82">
        <v>600</v>
      </c>
      <c r="S346" s="82"/>
    </row>
    <row r="347" spans="1:19" ht="15" customHeight="1">
      <c r="A347" s="82" t="s">
        <v>1456</v>
      </c>
      <c r="B347" s="82" t="s">
        <v>1456</v>
      </c>
      <c r="C347" s="82"/>
      <c r="D347" s="82"/>
      <c r="E347" s="82" t="s">
        <v>1386</v>
      </c>
      <c r="F347" s="82"/>
      <c r="G347" s="82"/>
      <c r="H347" s="82"/>
      <c r="I347" s="82"/>
      <c r="J347" s="388"/>
      <c r="K347" s="388"/>
      <c r="L347" s="388"/>
      <c r="M347" s="388"/>
      <c r="N347" s="388"/>
      <c r="O347" s="388"/>
      <c r="P347" s="388"/>
      <c r="Q347" s="388"/>
      <c r="R347" s="82">
        <v>600</v>
      </c>
      <c r="S347" s="82" t="s">
        <v>1383</v>
      </c>
    </row>
    <row r="348" spans="1:19" ht="15" customHeight="1">
      <c r="A348" s="73" t="s">
        <v>1457</v>
      </c>
      <c r="B348" s="73" t="s">
        <v>1457</v>
      </c>
      <c r="C348" s="73" t="s">
        <v>147</v>
      </c>
      <c r="D348" s="73">
        <v>1055</v>
      </c>
      <c r="E348" s="73" t="s">
        <v>127</v>
      </c>
      <c r="F348" t="s">
        <v>1458</v>
      </c>
      <c r="G348" s="73" t="s">
        <v>1459</v>
      </c>
      <c r="H348" s="73" t="s">
        <v>1460</v>
      </c>
      <c r="I348" s="94" t="s">
        <v>1461</v>
      </c>
      <c r="J348" s="391">
        <v>245</v>
      </c>
      <c r="K348" s="391">
        <v>4.0999999999999996</v>
      </c>
      <c r="L348" s="391">
        <v>0.7</v>
      </c>
      <c r="M348" s="391">
        <v>39</v>
      </c>
      <c r="N348" s="391">
        <v>2.2000000000000002</v>
      </c>
      <c r="O348" s="391">
        <v>9.6</v>
      </c>
      <c r="P348" s="391">
        <v>1</v>
      </c>
      <c r="Q348" s="391">
        <v>6.1</v>
      </c>
      <c r="R348" s="392">
        <v>600</v>
      </c>
      <c r="S348" s="73"/>
    </row>
    <row r="349" spans="1:19" ht="15" customHeight="1">
      <c r="A349" s="5" t="s">
        <v>1462</v>
      </c>
      <c r="B349" s="5" t="s">
        <v>1462</v>
      </c>
      <c r="C349" s="5" t="s">
        <v>1463</v>
      </c>
      <c r="D349" s="5">
        <v>960986</v>
      </c>
      <c r="E349" s="5" t="s">
        <v>1080</v>
      </c>
      <c r="F349" s="5" t="s">
        <v>1464</v>
      </c>
      <c r="G349" s="5"/>
      <c r="H349" s="5"/>
      <c r="I349" s="98" t="s">
        <v>1465</v>
      </c>
      <c r="J349" s="393">
        <v>345</v>
      </c>
      <c r="K349" s="393">
        <v>0.8</v>
      </c>
      <c r="L349" s="393">
        <v>0.2</v>
      </c>
      <c r="M349" s="393">
        <v>79</v>
      </c>
      <c r="N349" s="393">
        <v>1</v>
      </c>
      <c r="O349" s="393">
        <v>5.5</v>
      </c>
      <c r="P349" s="393">
        <v>0</v>
      </c>
      <c r="Q349" s="393">
        <v>2.5</v>
      </c>
      <c r="R349" s="392">
        <v>1200</v>
      </c>
      <c r="S349" s="5"/>
    </row>
    <row r="350" spans="1:19" ht="15" customHeight="1">
      <c r="A350" s="4" t="s">
        <v>1466</v>
      </c>
      <c r="B350" s="4" t="s">
        <v>1466</v>
      </c>
      <c r="C350" s="4" t="s">
        <v>1463</v>
      </c>
      <c r="D350" s="4"/>
      <c r="E350" s="4" t="s">
        <v>1080</v>
      </c>
      <c r="F350" s="4" t="s">
        <v>1467</v>
      </c>
      <c r="G350" s="4"/>
      <c r="H350" s="4"/>
      <c r="I350" s="4"/>
      <c r="J350" s="393">
        <v>144</v>
      </c>
      <c r="K350" s="393">
        <v>0.3</v>
      </c>
      <c r="L350" s="393">
        <v>0.08</v>
      </c>
      <c r="M350" s="393">
        <v>33</v>
      </c>
      <c r="N350" s="393">
        <v>0.4</v>
      </c>
      <c r="O350" s="393">
        <v>2.1</v>
      </c>
      <c r="P350" s="393">
        <v>0</v>
      </c>
      <c r="Q350" s="393">
        <v>1</v>
      </c>
      <c r="R350" s="392">
        <v>1800</v>
      </c>
      <c r="S350" s="4"/>
    </row>
    <row r="351" spans="1:19" ht="15" customHeight="1">
      <c r="A351" s="5" t="s">
        <v>1468</v>
      </c>
      <c r="B351" s="5" t="s">
        <v>1468</v>
      </c>
      <c r="C351" s="5" t="s">
        <v>744</v>
      </c>
      <c r="D351" s="5"/>
      <c r="E351" s="5" t="s">
        <v>642</v>
      </c>
      <c r="F351" s="5" t="s">
        <v>1469</v>
      </c>
      <c r="G351" s="5" t="s">
        <v>240</v>
      </c>
      <c r="H351" s="5"/>
      <c r="I351" s="5"/>
      <c r="J351" s="393">
        <v>168</v>
      </c>
      <c r="K351" s="393">
        <v>11.7</v>
      </c>
      <c r="L351" s="393">
        <v>6.8</v>
      </c>
      <c r="M351" s="393">
        <v>6.4</v>
      </c>
      <c r="N351" s="393">
        <v>2.5</v>
      </c>
      <c r="O351" s="393">
        <v>9.5</v>
      </c>
      <c r="P351" s="393">
        <v>1.5</v>
      </c>
      <c r="Q351" s="393">
        <v>0.5</v>
      </c>
      <c r="R351" s="392">
        <v>1890</v>
      </c>
      <c r="S351" s="5"/>
    </row>
    <row r="352" spans="1:19" ht="15" customHeight="1">
      <c r="A352" s="116" t="s">
        <v>1470</v>
      </c>
      <c r="B352" s="116" t="s">
        <v>1470</v>
      </c>
      <c r="C352" s="4" t="s">
        <v>1471</v>
      </c>
      <c r="D352" s="4"/>
      <c r="E352" s="4" t="s">
        <v>205</v>
      </c>
      <c r="F352" s="4" t="s">
        <v>1472</v>
      </c>
      <c r="G352" s="4" t="s">
        <v>1473</v>
      </c>
      <c r="H352" s="4"/>
      <c r="I352" s="68" t="s">
        <v>1474</v>
      </c>
      <c r="J352" s="393">
        <v>81</v>
      </c>
      <c r="K352" s="393">
        <v>0.3</v>
      </c>
      <c r="L352" s="393">
        <v>0.2</v>
      </c>
      <c r="M352" s="393">
        <v>9.6</v>
      </c>
      <c r="N352" s="393">
        <v>9.6</v>
      </c>
      <c r="O352" s="393">
        <v>10</v>
      </c>
      <c r="P352" s="393">
        <v>0.1</v>
      </c>
      <c r="Q352" s="393">
        <v>0</v>
      </c>
      <c r="R352" s="394">
        <v>700</v>
      </c>
      <c r="S352" s="4"/>
    </row>
    <row r="353" spans="1:19" ht="15" customHeight="1">
      <c r="A353" s="119" t="s">
        <v>1475</v>
      </c>
      <c r="B353" s="119" t="s">
        <v>1475</v>
      </c>
      <c r="C353" s="71" t="s">
        <v>1299</v>
      </c>
      <c r="D353" s="71"/>
      <c r="E353" s="71" t="s">
        <v>1080</v>
      </c>
      <c r="F353" s="71" t="s">
        <v>1476</v>
      </c>
      <c r="G353" s="71"/>
      <c r="H353" s="71"/>
      <c r="I353" s="72" t="s">
        <v>1477</v>
      </c>
      <c r="J353" s="395">
        <v>165</v>
      </c>
      <c r="K353" s="395">
        <v>14</v>
      </c>
      <c r="L353" s="395">
        <v>12</v>
      </c>
      <c r="M353" s="395">
        <v>6.5</v>
      </c>
      <c r="N353" s="395">
        <v>3.6</v>
      </c>
      <c r="O353" s="395">
        <v>1</v>
      </c>
      <c r="P353" s="395">
        <v>0</v>
      </c>
      <c r="Q353" s="395">
        <v>0</v>
      </c>
      <c r="R353" s="396">
        <v>900</v>
      </c>
      <c r="S353" s="71"/>
    </row>
    <row r="354" spans="1:19" ht="15" customHeight="1">
      <c r="A354" s="4" t="s">
        <v>1478</v>
      </c>
      <c r="B354" s="4" t="s">
        <v>1479</v>
      </c>
      <c r="C354" s="4" t="s">
        <v>1480</v>
      </c>
      <c r="D354" s="4">
        <v>233</v>
      </c>
      <c r="E354" s="4" t="s">
        <v>220</v>
      </c>
      <c r="F354" s="77" t="s">
        <v>1481</v>
      </c>
      <c r="G354" s="4"/>
      <c r="H354" s="77" t="s">
        <v>619</v>
      </c>
      <c r="I354" s="68" t="s">
        <v>1482</v>
      </c>
      <c r="J354" s="393">
        <v>151</v>
      </c>
      <c r="K354" s="393">
        <v>7</v>
      </c>
      <c r="L354" s="393">
        <v>3.3</v>
      </c>
      <c r="M354" s="393">
        <v>15.2</v>
      </c>
      <c r="N354" s="393">
        <v>2.5</v>
      </c>
      <c r="O354" s="393">
        <v>5.0999999999999996</v>
      </c>
      <c r="P354" s="393">
        <v>0.9</v>
      </c>
      <c r="Q354" s="393">
        <v>3.6</v>
      </c>
      <c r="R354" s="394">
        <v>1200</v>
      </c>
      <c r="S354" s="4"/>
    </row>
    <row r="355" spans="1:19" ht="15" customHeight="1">
      <c r="A355" s="5" t="s">
        <v>1483</v>
      </c>
      <c r="B355" s="5" t="s">
        <v>1483</v>
      </c>
      <c r="C355" s="5" t="s">
        <v>1193</v>
      </c>
      <c r="D355" s="5"/>
      <c r="E355" s="5" t="s">
        <v>220</v>
      </c>
      <c r="F355" s="172" t="s">
        <v>1484</v>
      </c>
      <c r="G355" s="5"/>
      <c r="H355" s="5"/>
      <c r="I355" s="54" t="s">
        <v>1485</v>
      </c>
      <c r="J355" s="393">
        <v>153</v>
      </c>
      <c r="K355" s="393">
        <v>15</v>
      </c>
      <c r="L355" s="393">
        <v>6.5</v>
      </c>
      <c r="M355" s="393">
        <v>3</v>
      </c>
      <c r="N355" s="393">
        <v>1.3</v>
      </c>
      <c r="O355" s="393">
        <v>1.3</v>
      </c>
      <c r="P355" s="393">
        <v>0.25</v>
      </c>
      <c r="Q355" s="393">
        <v>0</v>
      </c>
      <c r="R355" s="394">
        <v>1800</v>
      </c>
      <c r="S355" s="5"/>
    </row>
    <row r="356" spans="1:19" ht="15" customHeight="1">
      <c r="A356" s="173" t="s">
        <v>1486</v>
      </c>
      <c r="B356" s="173" t="s">
        <v>1486</v>
      </c>
      <c r="C356" s="4" t="s">
        <v>1487</v>
      </c>
      <c r="D356" s="4"/>
      <c r="E356" s="4"/>
      <c r="F356" s="4"/>
      <c r="G356" s="4"/>
      <c r="H356" s="4"/>
      <c r="I356" s="68" t="s">
        <v>1488</v>
      </c>
      <c r="J356" s="393"/>
      <c r="K356" s="393"/>
      <c r="L356" s="393"/>
      <c r="M356" s="393"/>
      <c r="N356" s="393"/>
      <c r="O356" s="393"/>
      <c r="P356" s="393"/>
      <c r="Q356" s="393"/>
      <c r="R356" s="365">
        <v>1480</v>
      </c>
      <c r="S356" s="4"/>
    </row>
    <row r="357" spans="1:19" ht="15" customHeight="1">
      <c r="A357" s="5" t="s">
        <v>1489</v>
      </c>
      <c r="B357" s="5" t="s">
        <v>1490</v>
      </c>
      <c r="C357" s="5" t="s">
        <v>1491</v>
      </c>
      <c r="D357" s="5">
        <v>261914</v>
      </c>
      <c r="E357" s="5" t="s">
        <v>220</v>
      </c>
      <c r="F357" t="s">
        <v>1492</v>
      </c>
      <c r="G357" s="5" t="s">
        <v>1493</v>
      </c>
      <c r="H357" s="5"/>
      <c r="I357" s="98" t="s">
        <v>1494</v>
      </c>
      <c r="J357" s="393">
        <v>254</v>
      </c>
      <c r="K357" s="393">
        <v>8.6999999999999993</v>
      </c>
      <c r="L357" s="393">
        <v>1.1000000000000001</v>
      </c>
      <c r="M357" s="393">
        <v>32.6</v>
      </c>
      <c r="N357" s="393">
        <v>2.2999999999999998</v>
      </c>
      <c r="O357" s="393">
        <v>8.1</v>
      </c>
      <c r="P357" s="393">
        <v>0.8</v>
      </c>
      <c r="Q357" s="393">
        <v>6.5</v>
      </c>
      <c r="R357" s="365">
        <v>3698</v>
      </c>
      <c r="S357" s="5"/>
    </row>
    <row r="358" spans="1:19" ht="15" customHeight="1">
      <c r="A358" s="4" t="s">
        <v>1495</v>
      </c>
      <c r="B358" s="4" t="s">
        <v>1496</v>
      </c>
      <c r="C358" s="4" t="s">
        <v>1497</v>
      </c>
      <c r="D358" s="4"/>
      <c r="E358" s="4"/>
      <c r="F358" t="s">
        <v>1498</v>
      </c>
      <c r="G358" s="4" t="s">
        <v>1499</v>
      </c>
      <c r="H358" t="s">
        <v>1500</v>
      </c>
      <c r="I358" s="68" t="s">
        <v>1501</v>
      </c>
      <c r="J358" s="393">
        <v>111</v>
      </c>
      <c r="K358" s="393">
        <v>4</v>
      </c>
      <c r="L358" s="393">
        <v>0.9</v>
      </c>
      <c r="M358" s="393">
        <v>15</v>
      </c>
      <c r="N358" s="393">
        <v>3.2</v>
      </c>
      <c r="O358" s="393">
        <v>2.9</v>
      </c>
      <c r="P358" s="393">
        <v>0.8</v>
      </c>
      <c r="Q358" s="393">
        <v>1.5</v>
      </c>
      <c r="R358" s="365">
        <v>2558.4</v>
      </c>
      <c r="S358" s="4"/>
    </row>
    <row r="359" spans="1:19" ht="15" customHeight="1">
      <c r="A359" s="5" t="s">
        <v>1502</v>
      </c>
      <c r="B359" s="5" t="s">
        <v>1502</v>
      </c>
      <c r="C359" s="5" t="s">
        <v>744</v>
      </c>
      <c r="D359" s="5"/>
      <c r="E359" s="5" t="s">
        <v>1080</v>
      </c>
      <c r="F359" s="195" t="s">
        <v>1503</v>
      </c>
      <c r="G359" s="5" t="s">
        <v>222</v>
      </c>
      <c r="H359" s="5"/>
      <c r="I359" s="5"/>
      <c r="J359" s="393">
        <v>107</v>
      </c>
      <c r="K359" s="393">
        <v>5</v>
      </c>
      <c r="L359" s="393">
        <v>1.4</v>
      </c>
      <c r="M359" s="393">
        <v>6.7</v>
      </c>
      <c r="N359" s="393">
        <v>1.4</v>
      </c>
      <c r="O359" s="393">
        <v>7.8</v>
      </c>
      <c r="P359" s="393">
        <v>0.33</v>
      </c>
      <c r="Q359" s="393">
        <v>0</v>
      </c>
      <c r="R359" s="394">
        <v>1200</v>
      </c>
      <c r="S359" s="5"/>
    </row>
    <row r="360" spans="1:19" ht="15" customHeight="1">
      <c r="A360" s="4" t="s">
        <v>1504</v>
      </c>
      <c r="B360" s="4" t="s">
        <v>1504</v>
      </c>
      <c r="C360" s="4" t="s">
        <v>744</v>
      </c>
      <c r="D360" s="4"/>
      <c r="E360" s="4"/>
      <c r="F360" s="4" t="s">
        <v>1505</v>
      </c>
      <c r="G360" s="4"/>
      <c r="H360" s="4"/>
      <c r="I360" s="4"/>
      <c r="J360" s="393">
        <v>15.7</v>
      </c>
      <c r="K360" s="393">
        <v>0.14000000000000001</v>
      </c>
      <c r="L360" s="393">
        <v>0</v>
      </c>
      <c r="M360" s="393">
        <v>3.5</v>
      </c>
      <c r="N360" s="393">
        <v>2.09</v>
      </c>
      <c r="O360" s="393">
        <v>0.8</v>
      </c>
      <c r="P360" s="393">
        <v>0.01</v>
      </c>
      <c r="Q360" s="393">
        <v>0.97</v>
      </c>
      <c r="R360" s="394">
        <v>600</v>
      </c>
      <c r="S360" s="4"/>
    </row>
    <row r="361" spans="1:19" ht="15" customHeight="1">
      <c r="A361" s="5" t="s">
        <v>1506</v>
      </c>
      <c r="B361" s="5" t="s">
        <v>1506</v>
      </c>
      <c r="C361" s="5" t="s">
        <v>336</v>
      </c>
      <c r="D361" s="54" t="s">
        <v>1507</v>
      </c>
      <c r="E361" s="5" t="s">
        <v>220</v>
      </c>
      <c r="F361" s="5" t="s">
        <v>1508</v>
      </c>
      <c r="G361" s="5" t="s">
        <v>136</v>
      </c>
      <c r="H361" s="5"/>
      <c r="I361" s="98" t="s">
        <v>1509</v>
      </c>
      <c r="J361" s="393">
        <v>228</v>
      </c>
      <c r="K361" s="393">
        <v>12</v>
      </c>
      <c r="L361" s="393">
        <v>1.3</v>
      </c>
      <c r="M361" s="393">
        <v>22</v>
      </c>
      <c r="N361" s="393">
        <v>1.6</v>
      </c>
      <c r="O361" s="393">
        <v>6.9</v>
      </c>
      <c r="P361" s="393">
        <v>0.96</v>
      </c>
      <c r="Q361" s="393">
        <v>4</v>
      </c>
      <c r="R361" s="397">
        <v>1003</v>
      </c>
      <c r="S361" s="5"/>
    </row>
    <row r="362" spans="1:19" ht="15" customHeight="1">
      <c r="A362" s="4" t="s">
        <v>1510</v>
      </c>
      <c r="B362" s="4" t="s">
        <v>1511</v>
      </c>
      <c r="C362" s="4" t="s">
        <v>744</v>
      </c>
      <c r="D362" s="4"/>
      <c r="E362" s="4" t="s">
        <v>1080</v>
      </c>
      <c r="F362" s="4" t="s">
        <v>1512</v>
      </c>
      <c r="G362" s="4"/>
      <c r="H362" s="4"/>
      <c r="I362" s="4"/>
      <c r="J362" s="393">
        <v>130.4</v>
      </c>
      <c r="K362" s="393">
        <v>13.8</v>
      </c>
      <c r="L362" s="393">
        <v>5.65</v>
      </c>
      <c r="M362" s="393">
        <v>11.8</v>
      </c>
      <c r="N362" s="393">
        <v>1.07</v>
      </c>
      <c r="O362" s="393">
        <v>10.95</v>
      </c>
      <c r="P362" s="393">
        <v>2.25</v>
      </c>
      <c r="Q362" s="393">
        <v>1.03</v>
      </c>
      <c r="R362" s="394">
        <v>1800</v>
      </c>
      <c r="S362" s="4"/>
    </row>
    <row r="363" spans="1:19" ht="15" customHeight="1">
      <c r="A363" s="4" t="s">
        <v>1513</v>
      </c>
      <c r="B363" s="4" t="s">
        <v>1513</v>
      </c>
      <c r="C363" s="219" t="s">
        <v>1514</v>
      </c>
      <c r="D363" s="219" t="s">
        <v>1515</v>
      </c>
      <c r="E363" s="4" t="s">
        <v>362</v>
      </c>
      <c r="F363" s="219" t="s">
        <v>1516</v>
      </c>
      <c r="G363" s="219" t="s">
        <v>1517</v>
      </c>
      <c r="H363" s="4"/>
      <c r="I363" s="219" t="s">
        <v>1518</v>
      </c>
      <c r="J363" s="398">
        <v>0</v>
      </c>
      <c r="K363" s="398">
        <v>0</v>
      </c>
      <c r="L363" s="398">
        <v>0</v>
      </c>
      <c r="M363" s="398">
        <v>0</v>
      </c>
      <c r="N363" s="398">
        <v>0</v>
      </c>
      <c r="O363" s="398">
        <v>0</v>
      </c>
      <c r="P363" s="398">
        <v>0</v>
      </c>
      <c r="Q363" s="398">
        <v>0</v>
      </c>
      <c r="R363" s="399">
        <v>900</v>
      </c>
      <c r="S363" s="4" t="s">
        <v>1519</v>
      </c>
    </row>
    <row r="364" spans="1:19" ht="15" customHeight="1">
      <c r="A364" s="4" t="s">
        <v>1520</v>
      </c>
      <c r="B364" s="4" t="s">
        <v>1520</v>
      </c>
      <c r="C364" s="223" t="s">
        <v>1514</v>
      </c>
      <c r="D364" s="223" t="s">
        <v>1515</v>
      </c>
      <c r="E364" s="4" t="s">
        <v>233</v>
      </c>
      <c r="F364" s="223" t="s">
        <v>1516</v>
      </c>
      <c r="G364" s="223" t="s">
        <v>1521</v>
      </c>
      <c r="H364" s="4"/>
      <c r="I364" s="223" t="s">
        <v>1518</v>
      </c>
      <c r="J364" s="398"/>
      <c r="K364" s="398"/>
      <c r="L364" s="398"/>
      <c r="M364" s="398"/>
      <c r="N364" s="398"/>
      <c r="O364" s="398"/>
      <c r="P364" s="398"/>
      <c r="Q364" s="398"/>
      <c r="R364" s="399">
        <v>2900</v>
      </c>
      <c r="S364" s="4" t="s">
        <v>1522</v>
      </c>
    </row>
    <row r="365" spans="1:19">
      <c r="A365" s="4" t="s">
        <v>1523</v>
      </c>
      <c r="B365" s="4" t="s">
        <v>1523</v>
      </c>
      <c r="C365" s="223" t="s">
        <v>1514</v>
      </c>
      <c r="D365" s="223" t="s">
        <v>1515</v>
      </c>
      <c r="E365" s="4" t="s">
        <v>127</v>
      </c>
      <c r="F365" s="223" t="s">
        <v>1516</v>
      </c>
      <c r="G365" s="223" t="s">
        <v>1524</v>
      </c>
      <c r="H365" s="4"/>
      <c r="I365" s="223" t="s">
        <v>1518</v>
      </c>
      <c r="J365" s="398"/>
      <c r="K365" s="398"/>
      <c r="L365" s="398"/>
      <c r="M365" s="398"/>
      <c r="N365" s="398"/>
      <c r="O365" s="398"/>
      <c r="P365" s="398"/>
      <c r="Q365" s="398"/>
      <c r="R365" s="399">
        <v>600</v>
      </c>
      <c r="S365" s="4" t="s">
        <v>1525</v>
      </c>
    </row>
    <row r="366" spans="1:19">
      <c r="A366" s="4" t="s">
        <v>1526</v>
      </c>
      <c r="B366" s="4" t="s">
        <v>1526</v>
      </c>
      <c r="C366" s="223" t="s">
        <v>1514</v>
      </c>
      <c r="D366" s="223" t="s">
        <v>1515</v>
      </c>
      <c r="E366" s="4" t="s">
        <v>362</v>
      </c>
      <c r="F366" s="223" t="s">
        <v>1516</v>
      </c>
      <c r="G366" s="223" t="s">
        <v>1521</v>
      </c>
      <c r="H366" s="4"/>
      <c r="I366" s="223" t="s">
        <v>1518</v>
      </c>
      <c r="J366" s="398"/>
      <c r="K366" s="398"/>
      <c r="L366" s="398"/>
      <c r="M366" s="398"/>
      <c r="N366" s="398"/>
      <c r="O366" s="398"/>
      <c r="P366" s="398"/>
      <c r="Q366" s="398"/>
      <c r="R366" s="399">
        <v>600</v>
      </c>
      <c r="S366" s="4" t="s">
        <v>1527</v>
      </c>
    </row>
    <row r="367" spans="1:19">
      <c r="A367" s="4" t="s">
        <v>1528</v>
      </c>
      <c r="B367" s="4" t="s">
        <v>1528</v>
      </c>
      <c r="C367" s="223" t="s">
        <v>1514</v>
      </c>
      <c r="D367" s="223" t="s">
        <v>1515</v>
      </c>
      <c r="E367" s="4" t="s">
        <v>233</v>
      </c>
      <c r="F367" s="223" t="s">
        <v>1516</v>
      </c>
      <c r="G367" s="223" t="s">
        <v>1521</v>
      </c>
      <c r="H367" s="4"/>
      <c r="I367" s="223" t="s">
        <v>1518</v>
      </c>
      <c r="J367" s="398"/>
      <c r="K367" s="398"/>
      <c r="L367" s="398"/>
      <c r="M367" s="398"/>
      <c r="N367" s="398"/>
      <c r="O367" s="398"/>
      <c r="P367" s="398"/>
      <c r="Q367" s="398"/>
      <c r="R367" s="399">
        <v>2000</v>
      </c>
      <c r="S367" s="4" t="s">
        <v>1529</v>
      </c>
    </row>
    <row r="368" spans="1:19">
      <c r="A368" s="4" t="s">
        <v>1530</v>
      </c>
      <c r="B368" s="4" t="s">
        <v>1530</v>
      </c>
      <c r="C368" s="223" t="s">
        <v>1514</v>
      </c>
      <c r="D368" s="223" t="s">
        <v>1515</v>
      </c>
      <c r="E368" s="4" t="s">
        <v>417</v>
      </c>
      <c r="F368" s="223" t="s">
        <v>1516</v>
      </c>
      <c r="G368" s="223" t="s">
        <v>1521</v>
      </c>
      <c r="H368" s="4"/>
      <c r="I368" s="223" t="s">
        <v>1518</v>
      </c>
      <c r="J368" s="398"/>
      <c r="K368" s="398"/>
      <c r="L368" s="398"/>
      <c r="M368" s="398"/>
      <c r="N368" s="398"/>
      <c r="O368" s="398"/>
      <c r="P368" s="398"/>
      <c r="Q368" s="398"/>
      <c r="R368" s="399">
        <v>1500</v>
      </c>
      <c r="S368" s="4" t="s">
        <v>1531</v>
      </c>
    </row>
    <row r="369" spans="1:18">
      <c r="A369" t="s">
        <v>1532</v>
      </c>
      <c r="B369" t="s">
        <v>1532</v>
      </c>
      <c r="C369" t="s">
        <v>1533</v>
      </c>
      <c r="D369">
        <v>59409</v>
      </c>
      <c r="E369" t="s">
        <v>642</v>
      </c>
      <c r="F369" s="227" t="s">
        <v>1534</v>
      </c>
      <c r="J369" s="400">
        <v>138</v>
      </c>
      <c r="K369" s="400">
        <v>5.2</v>
      </c>
      <c r="L369" s="400">
        <v>2.12</v>
      </c>
      <c r="M369" s="400">
        <v>8.82</v>
      </c>
      <c r="N369" s="400">
        <v>0.69</v>
      </c>
      <c r="O369" s="400">
        <v>13.28</v>
      </c>
      <c r="P369" s="400">
        <v>1.28</v>
      </c>
      <c r="Q369" s="400">
        <v>0.82</v>
      </c>
      <c r="R369" s="401">
        <v>900</v>
      </c>
    </row>
    <row r="370" spans="1:18">
      <c r="A370" t="s">
        <v>1535</v>
      </c>
      <c r="B370" t="s">
        <v>1535</v>
      </c>
      <c r="C370" t="s">
        <v>1536</v>
      </c>
      <c r="D370" t="s">
        <v>1537</v>
      </c>
      <c r="E370" t="s">
        <v>127</v>
      </c>
      <c r="F370" t="s">
        <v>1538</v>
      </c>
      <c r="G370" t="s">
        <v>1163</v>
      </c>
      <c r="I370" s="54" t="s">
        <v>1539</v>
      </c>
      <c r="J370">
        <v>266</v>
      </c>
      <c r="K370">
        <v>4.7</v>
      </c>
      <c r="L370">
        <v>0.6</v>
      </c>
      <c r="M370">
        <v>42</v>
      </c>
      <c r="N370">
        <v>4.9000000000000004</v>
      </c>
      <c r="O370">
        <v>11</v>
      </c>
      <c r="P370">
        <v>1</v>
      </c>
      <c r="Q370">
        <v>5</v>
      </c>
      <c r="R370" s="401">
        <v>700</v>
      </c>
    </row>
    <row r="371" spans="1:18">
      <c r="A371" t="s">
        <v>1540</v>
      </c>
      <c r="B371" t="s">
        <v>1540</v>
      </c>
      <c r="C371" t="s">
        <v>1541</v>
      </c>
      <c r="D371">
        <v>540091</v>
      </c>
      <c r="E371" t="s">
        <v>127</v>
      </c>
      <c r="F371" t="s">
        <v>1542</v>
      </c>
      <c r="G371" t="s">
        <v>136</v>
      </c>
      <c r="I371" s="54" t="s">
        <v>1543</v>
      </c>
      <c r="J371">
        <v>252</v>
      </c>
      <c r="K371">
        <v>1.6</v>
      </c>
      <c r="L371">
        <v>0.2</v>
      </c>
      <c r="M371">
        <v>50</v>
      </c>
      <c r="N371">
        <v>2</v>
      </c>
      <c r="O371">
        <v>8.1</v>
      </c>
      <c r="P371">
        <v>1</v>
      </c>
      <c r="Q371">
        <v>2.6</v>
      </c>
      <c r="R371" s="401">
        <v>700</v>
      </c>
    </row>
    <row r="372" spans="1:18">
      <c r="A372" t="s">
        <v>1544</v>
      </c>
      <c r="B372" t="s">
        <v>1544</v>
      </c>
      <c r="C372" t="s">
        <v>1545</v>
      </c>
      <c r="D372">
        <v>590049</v>
      </c>
      <c r="E372" t="s">
        <v>220</v>
      </c>
      <c r="F372" t="s">
        <v>1546</v>
      </c>
      <c r="G372" t="s">
        <v>235</v>
      </c>
      <c r="H372" t="s">
        <v>1547</v>
      </c>
      <c r="I372" s="54" t="s">
        <v>1548</v>
      </c>
      <c r="J372">
        <v>229</v>
      </c>
      <c r="K372">
        <v>13</v>
      </c>
      <c r="L372">
        <v>1</v>
      </c>
      <c r="M372">
        <v>13</v>
      </c>
      <c r="N372">
        <v>0.9</v>
      </c>
      <c r="O372">
        <v>13</v>
      </c>
      <c r="P372">
        <v>1</v>
      </c>
      <c r="Q372">
        <v>4.2</v>
      </c>
      <c r="R372">
        <v>1245</v>
      </c>
    </row>
    <row r="373" spans="1:18">
      <c r="A373" t="s">
        <v>1549</v>
      </c>
      <c r="B373" t="s">
        <v>305</v>
      </c>
      <c r="C373" t="s">
        <v>1550</v>
      </c>
      <c r="D373" t="s">
        <v>1551</v>
      </c>
      <c r="E373" t="s">
        <v>220</v>
      </c>
      <c r="F373" t="s">
        <v>1552</v>
      </c>
      <c r="I373" s="54" t="s">
        <v>1553</v>
      </c>
      <c r="J373">
        <v>182</v>
      </c>
      <c r="K373">
        <v>7.5</v>
      </c>
      <c r="L373">
        <v>0.8</v>
      </c>
      <c r="M373">
        <v>24.7</v>
      </c>
      <c r="N373">
        <v>5.3</v>
      </c>
      <c r="O373">
        <v>1.9</v>
      </c>
      <c r="P373">
        <v>1.4</v>
      </c>
      <c r="R373" s="402">
        <v>1000</v>
      </c>
    </row>
    <row r="374" spans="1:18">
      <c r="A374" t="s">
        <v>1554</v>
      </c>
      <c r="B374" t="s">
        <v>1554</v>
      </c>
      <c r="C374" t="s">
        <v>955</v>
      </c>
      <c r="E374" t="s">
        <v>642</v>
      </c>
      <c r="F374" t="s">
        <v>1555</v>
      </c>
      <c r="I374" s="54" t="s">
        <v>1556</v>
      </c>
      <c r="J374">
        <v>140</v>
      </c>
      <c r="K374">
        <v>4.5999999999999996</v>
      </c>
      <c r="L374">
        <v>1.8</v>
      </c>
      <c r="M374">
        <v>16</v>
      </c>
      <c r="N374">
        <v>5.0999999999999996</v>
      </c>
      <c r="O374">
        <v>8.6999999999999993</v>
      </c>
      <c r="P374">
        <v>0.83</v>
      </c>
      <c r="Q374">
        <v>0</v>
      </c>
      <c r="R374">
        <v>1650</v>
      </c>
    </row>
    <row r="375" spans="1:18">
      <c r="A375" t="s">
        <v>1557</v>
      </c>
      <c r="B375" t="s">
        <v>1557</v>
      </c>
      <c r="C375" t="s">
        <v>1558</v>
      </c>
      <c r="E375" t="s">
        <v>1559</v>
      </c>
      <c r="F375" t="s">
        <v>1560</v>
      </c>
      <c r="G375" t="s">
        <v>1561</v>
      </c>
      <c r="I375" s="54" t="s">
        <v>1562</v>
      </c>
      <c r="J375">
        <v>307</v>
      </c>
      <c r="K375">
        <v>24</v>
      </c>
      <c r="L375">
        <v>12</v>
      </c>
      <c r="M375">
        <v>15</v>
      </c>
      <c r="N375">
        <v>0.63</v>
      </c>
      <c r="O375">
        <v>8.1</v>
      </c>
      <c r="P375">
        <v>1.1000000000000001</v>
      </c>
      <c r="Q375">
        <v>0</v>
      </c>
      <c r="R375" s="402">
        <v>1200</v>
      </c>
    </row>
    <row r="376" spans="1:18">
      <c r="A376" t="s">
        <v>1563</v>
      </c>
      <c r="B376" t="s">
        <v>1563</v>
      </c>
      <c r="C376" t="s">
        <v>1564</v>
      </c>
      <c r="E376" t="s">
        <v>1080</v>
      </c>
      <c r="F376" t="s">
        <v>1565</v>
      </c>
      <c r="I376" s="54" t="s">
        <v>1566</v>
      </c>
      <c r="J376">
        <v>256</v>
      </c>
      <c r="K376">
        <v>5.7</v>
      </c>
      <c r="L376">
        <v>1</v>
      </c>
      <c r="M376">
        <v>47.1</v>
      </c>
      <c r="N376">
        <v>1.6</v>
      </c>
      <c r="O376">
        <v>2.1</v>
      </c>
      <c r="P376">
        <v>1.7</v>
      </c>
      <c r="Q376">
        <v>0</v>
      </c>
      <c r="R376" s="403">
        <v>1400</v>
      </c>
    </row>
    <row r="377" spans="1:18">
      <c r="A377" t="s">
        <v>1567</v>
      </c>
      <c r="B377" t="s">
        <v>1567</v>
      </c>
      <c r="C377" t="s">
        <v>744</v>
      </c>
      <c r="E377" t="s">
        <v>1080</v>
      </c>
      <c r="F377" t="s">
        <v>1568</v>
      </c>
      <c r="I377" s="54"/>
      <c r="R377" s="403">
        <v>1200</v>
      </c>
    </row>
    <row r="378" spans="1:18">
      <c r="A378" t="s">
        <v>1569</v>
      </c>
      <c r="B378" t="s">
        <v>1569</v>
      </c>
      <c r="C378" t="s">
        <v>744</v>
      </c>
      <c r="E378" t="s">
        <v>1080</v>
      </c>
      <c r="F378" s="77" t="s">
        <v>1570</v>
      </c>
      <c r="I378" s="54"/>
      <c r="J378">
        <v>168</v>
      </c>
      <c r="K378">
        <v>9.5</v>
      </c>
      <c r="L378">
        <v>4.2</v>
      </c>
      <c r="M378">
        <v>9.9</v>
      </c>
      <c r="N378">
        <v>1.6</v>
      </c>
      <c r="O378">
        <v>9.6</v>
      </c>
      <c r="P378">
        <v>0.6</v>
      </c>
      <c r="Q378">
        <v>2.2999999999999998</v>
      </c>
      <c r="R378" s="403">
        <v>1500</v>
      </c>
    </row>
    <row r="379" spans="1:18">
      <c r="A379" t="s">
        <v>1571</v>
      </c>
      <c r="B379" t="s">
        <v>1571</v>
      </c>
      <c r="C379" t="s">
        <v>744</v>
      </c>
      <c r="E379" t="s">
        <v>1080</v>
      </c>
      <c r="F379" s="88" t="s">
        <v>1572</v>
      </c>
      <c r="I379" s="54"/>
      <c r="J379">
        <v>134</v>
      </c>
      <c r="K379">
        <v>1.5</v>
      </c>
      <c r="L379">
        <v>0.65</v>
      </c>
      <c r="M379">
        <v>4.25</v>
      </c>
      <c r="N379">
        <v>0.6</v>
      </c>
      <c r="O379">
        <v>0.2</v>
      </c>
      <c r="P379">
        <v>0.8</v>
      </c>
      <c r="Q379">
        <v>0.02</v>
      </c>
      <c r="R379" s="403">
        <v>800</v>
      </c>
    </row>
    <row r="380" spans="1:18">
      <c r="A380" t="s">
        <v>1573</v>
      </c>
      <c r="B380" t="s">
        <v>1574</v>
      </c>
      <c r="C380" t="s">
        <v>1575</v>
      </c>
      <c r="D380" t="s">
        <v>1576</v>
      </c>
      <c r="E380" t="s">
        <v>220</v>
      </c>
      <c r="F380" s="88" t="s">
        <v>1577</v>
      </c>
      <c r="G380" t="s">
        <v>136</v>
      </c>
      <c r="I380" s="54" t="s">
        <v>1578</v>
      </c>
      <c r="J380">
        <v>177</v>
      </c>
      <c r="K380">
        <v>8.3000000000000007</v>
      </c>
      <c r="L380">
        <v>1</v>
      </c>
      <c r="M380">
        <v>20</v>
      </c>
      <c r="N380">
        <v>4</v>
      </c>
      <c r="O380">
        <v>3.8</v>
      </c>
      <c r="P380">
        <v>1.4</v>
      </c>
      <c r="Q380">
        <v>3.5</v>
      </c>
      <c r="R380" s="403">
        <v>1300</v>
      </c>
    </row>
    <row r="381" spans="1:18">
      <c r="A381" t="s">
        <v>1579</v>
      </c>
      <c r="B381" t="s">
        <v>1580</v>
      </c>
      <c r="C381" t="s">
        <v>1581</v>
      </c>
      <c r="E381" t="s">
        <v>1080</v>
      </c>
      <c r="F381" s="88" t="s">
        <v>1582</v>
      </c>
      <c r="I381" s="54" t="s">
        <v>1583</v>
      </c>
      <c r="J381">
        <v>268</v>
      </c>
      <c r="K381">
        <v>2.2000000000000002</v>
      </c>
      <c r="L381">
        <v>0.7</v>
      </c>
      <c r="M381">
        <v>58</v>
      </c>
      <c r="N381">
        <v>0.3</v>
      </c>
      <c r="O381">
        <v>1.9</v>
      </c>
      <c r="P381">
        <v>1.3</v>
      </c>
      <c r="Q381">
        <v>0</v>
      </c>
      <c r="R381" s="403"/>
    </row>
    <row r="382" spans="1:18">
      <c r="A382" t="s">
        <v>1584</v>
      </c>
      <c r="B382" t="s">
        <v>1584</v>
      </c>
      <c r="C382" t="s">
        <v>744</v>
      </c>
      <c r="E382" t="s">
        <v>220</v>
      </c>
      <c r="F382" s="88" t="s">
        <v>1585</v>
      </c>
      <c r="G382" t="s">
        <v>318</v>
      </c>
      <c r="I382" s="54"/>
      <c r="J382">
        <v>80</v>
      </c>
      <c r="K382">
        <v>2.2799999999999998</v>
      </c>
      <c r="L382">
        <v>0.9</v>
      </c>
      <c r="M382">
        <v>4.0999999999999996</v>
      </c>
      <c r="N382">
        <v>1.5</v>
      </c>
      <c r="O382">
        <v>9.9</v>
      </c>
      <c r="P382">
        <v>0.88</v>
      </c>
      <c r="Q382">
        <v>2.1</v>
      </c>
      <c r="R382" s="403"/>
    </row>
    <row r="383" spans="1:18">
      <c r="A383" t="s">
        <v>1586</v>
      </c>
      <c r="B383" t="s">
        <v>1587</v>
      </c>
      <c r="C383" t="s">
        <v>1588</v>
      </c>
      <c r="D383">
        <v>77620220</v>
      </c>
      <c r="E383" t="s">
        <v>362</v>
      </c>
      <c r="F383" s="88" t="s">
        <v>1589</v>
      </c>
      <c r="G383" t="s">
        <v>214</v>
      </c>
      <c r="I383" s="54" t="s">
        <v>1590</v>
      </c>
      <c r="J383">
        <v>218</v>
      </c>
      <c r="K383">
        <v>21</v>
      </c>
      <c r="L383">
        <v>6.2</v>
      </c>
      <c r="M383">
        <v>6.6</v>
      </c>
      <c r="N383">
        <v>2.8</v>
      </c>
      <c r="O383">
        <v>1.6</v>
      </c>
      <c r="P383">
        <v>0.9</v>
      </c>
      <c r="Q383">
        <v>0.1</v>
      </c>
      <c r="R383" s="403"/>
    </row>
    <row r="384" spans="1:18">
      <c r="A384" t="s">
        <v>1591</v>
      </c>
      <c r="B384" t="s">
        <v>1591</v>
      </c>
      <c r="C384" t="s">
        <v>1592</v>
      </c>
      <c r="E384" t="s">
        <v>1080</v>
      </c>
      <c r="F384" s="101" t="s">
        <v>1593</v>
      </c>
      <c r="I384" s="54"/>
      <c r="J384">
        <v>265.39999999999998</v>
      </c>
      <c r="K384">
        <v>13.1</v>
      </c>
      <c r="L384">
        <v>3.2</v>
      </c>
      <c r="M384">
        <v>29.6</v>
      </c>
      <c r="N384">
        <v>2.9</v>
      </c>
      <c r="O384">
        <v>1.4</v>
      </c>
      <c r="P384">
        <v>0.9</v>
      </c>
      <c r="Q384">
        <v>11.6</v>
      </c>
      <c r="R384" s="403"/>
    </row>
    <row r="385" spans="1:19">
      <c r="A385" t="s">
        <v>1594</v>
      </c>
      <c r="B385" t="s">
        <v>1595</v>
      </c>
      <c r="C385" t="s">
        <v>1596</v>
      </c>
      <c r="E385" t="s">
        <v>777</v>
      </c>
      <c r="F385" t="s">
        <v>1597</v>
      </c>
      <c r="I385" s="54" t="s">
        <v>1598</v>
      </c>
      <c r="J385">
        <v>69</v>
      </c>
      <c r="K385">
        <v>2.1</v>
      </c>
      <c r="L385">
        <v>0.3</v>
      </c>
      <c r="M385">
        <v>10.5</v>
      </c>
      <c r="N385">
        <v>1</v>
      </c>
      <c r="O385">
        <v>1</v>
      </c>
      <c r="P385">
        <v>0.05</v>
      </c>
      <c r="Q385">
        <v>2.8</v>
      </c>
      <c r="R385" s="403"/>
    </row>
    <row r="386" spans="1:19">
      <c r="A386" t="s">
        <v>1599</v>
      </c>
      <c r="B386" t="s">
        <v>1600</v>
      </c>
      <c r="C386" t="s">
        <v>1596</v>
      </c>
      <c r="E386" t="s">
        <v>777</v>
      </c>
      <c r="F386" t="s">
        <v>1601</v>
      </c>
      <c r="I386" s="54" t="s">
        <v>1602</v>
      </c>
      <c r="J386">
        <v>48</v>
      </c>
      <c r="K386">
        <v>0.1</v>
      </c>
      <c r="L386">
        <v>0</v>
      </c>
      <c r="M386">
        <v>7.7</v>
      </c>
      <c r="N386">
        <v>4</v>
      </c>
      <c r="O386">
        <v>2.4</v>
      </c>
      <c r="P386">
        <v>0.08</v>
      </c>
      <c r="Q386">
        <v>0</v>
      </c>
      <c r="R386" s="403"/>
    </row>
    <row r="387" spans="1:19">
      <c r="A387" t="s">
        <v>1603</v>
      </c>
      <c r="B387" t="s">
        <v>1604</v>
      </c>
      <c r="C387" t="s">
        <v>1605</v>
      </c>
      <c r="E387" t="s">
        <v>417</v>
      </c>
      <c r="F387" t="s">
        <v>1606</v>
      </c>
      <c r="G387" t="s">
        <v>136</v>
      </c>
      <c r="H387" t="s">
        <v>1607</v>
      </c>
      <c r="I387" s="54" t="s">
        <v>1608</v>
      </c>
      <c r="J387">
        <v>140</v>
      </c>
      <c r="K387">
        <v>0.48</v>
      </c>
      <c r="L387">
        <v>0.12</v>
      </c>
      <c r="M387">
        <v>28.2</v>
      </c>
      <c r="N387">
        <v>1.28</v>
      </c>
      <c r="O387">
        <v>5</v>
      </c>
      <c r="P387">
        <v>0</v>
      </c>
      <c r="Q387">
        <v>1.4</v>
      </c>
      <c r="R387" s="403"/>
    </row>
    <row r="388" spans="1:19">
      <c r="A388" t="s">
        <v>641</v>
      </c>
      <c r="B388" t="s">
        <v>1609</v>
      </c>
      <c r="C388" t="s">
        <v>744</v>
      </c>
      <c r="E388" t="s">
        <v>642</v>
      </c>
      <c r="F388" t="s">
        <v>1610</v>
      </c>
      <c r="G388" t="s">
        <v>136</v>
      </c>
      <c r="I388" s="54"/>
      <c r="J388">
        <f>ROUND(Réttabanki!G554,1)</f>
        <v>73.5</v>
      </c>
      <c r="K388">
        <f>ROUND(Réttabanki!H554,1)</f>
        <v>1.5</v>
      </c>
      <c r="L388">
        <f>ROUND(Réttabanki!I554,1)</f>
        <v>0.6</v>
      </c>
      <c r="M388">
        <f>ROUND(Réttabanki!J554,1)</f>
        <v>12.1</v>
      </c>
      <c r="O388">
        <f>ROUND(Réttabanki!L554,1)</f>
        <v>2.2000000000000002</v>
      </c>
      <c r="P388">
        <f>ROUND(Réttabanki!M554,1)</f>
        <v>0.8</v>
      </c>
      <c r="Q388">
        <f>ROUND(Réttabanki!N554,1)</f>
        <v>0.5</v>
      </c>
      <c r="R388" s="403"/>
    </row>
    <row r="389" spans="1:19">
      <c r="A389" t="s">
        <v>1611</v>
      </c>
      <c r="B389" t="s">
        <v>1611</v>
      </c>
      <c r="C389" t="s">
        <v>744</v>
      </c>
      <c r="E389" t="s">
        <v>642</v>
      </c>
      <c r="F389" s="201" t="s">
        <v>1612</v>
      </c>
      <c r="G389" t="s">
        <v>340</v>
      </c>
      <c r="I389" s="54"/>
      <c r="J389">
        <v>198.27</v>
      </c>
      <c r="K389">
        <v>8.66</v>
      </c>
      <c r="L389">
        <v>1.56</v>
      </c>
      <c r="M389">
        <v>8.68</v>
      </c>
      <c r="O389">
        <v>21.57</v>
      </c>
      <c r="P389">
        <v>3.9</v>
      </c>
      <c r="Q389">
        <v>0.39</v>
      </c>
      <c r="R389" s="403"/>
    </row>
    <row r="390" spans="1:19">
      <c r="A390" t="s">
        <v>1613</v>
      </c>
      <c r="B390" t="s">
        <v>1614</v>
      </c>
      <c r="C390" t="s">
        <v>1615</v>
      </c>
      <c r="D390">
        <v>23100007</v>
      </c>
      <c r="E390" t="s">
        <v>362</v>
      </c>
      <c r="F390" s="201" t="s">
        <v>1616</v>
      </c>
      <c r="G390" t="s">
        <v>1617</v>
      </c>
      <c r="H390" t="s">
        <v>1618</v>
      </c>
      <c r="I390" s="54" t="s">
        <v>1619</v>
      </c>
      <c r="J390">
        <v>106</v>
      </c>
      <c r="K390" t="s">
        <v>1620</v>
      </c>
      <c r="L390" t="s">
        <v>1621</v>
      </c>
      <c r="M390" t="s">
        <v>1622</v>
      </c>
      <c r="N390" t="s">
        <v>1623</v>
      </c>
      <c r="O390" t="s">
        <v>1624</v>
      </c>
      <c r="P390" t="s">
        <v>1625</v>
      </c>
      <c r="Q390">
        <v>0</v>
      </c>
      <c r="R390" s="403"/>
    </row>
    <row r="391" spans="1:19">
      <c r="A391" t="s">
        <v>1626</v>
      </c>
      <c r="B391" t="s">
        <v>1626</v>
      </c>
      <c r="C391" t="s">
        <v>744</v>
      </c>
      <c r="E391" t="s">
        <v>642</v>
      </c>
      <c r="F391" t="s">
        <v>1627</v>
      </c>
      <c r="I391" s="54"/>
      <c r="J391" s="400" t="s">
        <v>1628</v>
      </c>
      <c r="K391" s="400" t="s">
        <v>1629</v>
      </c>
      <c r="L391" s="400" t="s">
        <v>1630</v>
      </c>
      <c r="M391" s="400" t="s">
        <v>1631</v>
      </c>
      <c r="N391" s="400"/>
      <c r="O391" s="400" t="s">
        <v>1632</v>
      </c>
      <c r="P391" s="400" t="s">
        <v>1633</v>
      </c>
      <c r="Q391" s="400" t="s">
        <v>1633</v>
      </c>
      <c r="R391" s="403"/>
    </row>
    <row r="392" spans="1:19">
      <c r="A392" t="s">
        <v>1634</v>
      </c>
      <c r="B392" t="s">
        <v>1634</v>
      </c>
      <c r="C392" t="s">
        <v>926</v>
      </c>
      <c r="E392" t="s">
        <v>666</v>
      </c>
      <c r="F392" t="s">
        <v>1635</v>
      </c>
      <c r="G392" t="s">
        <v>1636</v>
      </c>
      <c r="I392" s="54" t="s">
        <v>1637</v>
      </c>
      <c r="J392">
        <v>101</v>
      </c>
      <c r="K392" t="s">
        <v>1638</v>
      </c>
      <c r="L392" t="s">
        <v>1630</v>
      </c>
      <c r="M392" t="s">
        <v>1639</v>
      </c>
      <c r="N392" t="s">
        <v>1640</v>
      </c>
      <c r="O392" t="s">
        <v>1641</v>
      </c>
      <c r="P392" t="s">
        <v>1633</v>
      </c>
      <c r="Q392" t="s">
        <v>1630</v>
      </c>
      <c r="R392" s="403"/>
    </row>
    <row r="393" spans="1:19">
      <c r="A393" t="s">
        <v>1642</v>
      </c>
      <c r="E393" t="s">
        <v>642</v>
      </c>
      <c r="F393" s="227" t="s">
        <v>1643</v>
      </c>
      <c r="I393" s="54"/>
      <c r="J393" s="400">
        <v>138</v>
      </c>
      <c r="K393" s="400">
        <v>5.2</v>
      </c>
      <c r="L393" s="400">
        <v>2.12</v>
      </c>
      <c r="M393" s="400">
        <v>8.82</v>
      </c>
      <c r="N393" s="400">
        <v>0.69</v>
      </c>
      <c r="O393" s="400">
        <v>13.28</v>
      </c>
      <c r="P393" s="400">
        <v>1.28</v>
      </c>
      <c r="Q393" s="400">
        <v>0.82</v>
      </c>
      <c r="R393" s="403"/>
    </row>
    <row r="394" spans="1:19">
      <c r="A394" t="s">
        <v>1644</v>
      </c>
      <c r="B394" t="s">
        <v>1645</v>
      </c>
      <c r="C394" t="s">
        <v>336</v>
      </c>
      <c r="E394" t="s">
        <v>220</v>
      </c>
      <c r="F394" s="227" t="s">
        <v>1646</v>
      </c>
      <c r="G394" t="s">
        <v>228</v>
      </c>
      <c r="I394" s="54" t="s">
        <v>1647</v>
      </c>
      <c r="J394" s="400">
        <v>208</v>
      </c>
      <c r="K394" s="400" t="s">
        <v>1648</v>
      </c>
      <c r="L394" s="400" t="s">
        <v>1649</v>
      </c>
      <c r="M394" s="400" t="s">
        <v>1650</v>
      </c>
      <c r="N394" s="400" t="s">
        <v>1623</v>
      </c>
      <c r="O394" s="400" t="s">
        <v>1651</v>
      </c>
      <c r="P394" s="400" t="s">
        <v>1633</v>
      </c>
      <c r="Q394" s="400" t="s">
        <v>1652</v>
      </c>
      <c r="R394" s="403"/>
    </row>
    <row r="395" spans="1:19">
      <c r="A395" t="s">
        <v>1653</v>
      </c>
      <c r="B395" t="s">
        <v>1654</v>
      </c>
      <c r="C395" t="s">
        <v>1655</v>
      </c>
      <c r="D395" t="s">
        <v>1656</v>
      </c>
      <c r="E395" t="s">
        <v>127</v>
      </c>
      <c r="F395" t="s">
        <v>1657</v>
      </c>
      <c r="G395" t="s">
        <v>136</v>
      </c>
      <c r="H395" t="s">
        <v>1658</v>
      </c>
      <c r="I395" s="54" t="s">
        <v>1659</v>
      </c>
      <c r="J395" s="400">
        <v>343</v>
      </c>
      <c r="K395" s="400">
        <v>10</v>
      </c>
      <c r="L395" s="400" t="s">
        <v>1633</v>
      </c>
      <c r="M395" s="400">
        <v>57</v>
      </c>
      <c r="N395" s="400">
        <v>27</v>
      </c>
      <c r="O395" s="400" t="s">
        <v>1660</v>
      </c>
      <c r="P395" s="400" t="s">
        <v>1640</v>
      </c>
      <c r="Q395" s="400" t="s">
        <v>1661</v>
      </c>
      <c r="R395" s="403"/>
    </row>
    <row r="396" spans="1:19" s="249" customFormat="1">
      <c r="I396" s="250"/>
    </row>
    <row r="397" spans="1:19">
      <c r="A397" t="s">
        <v>848</v>
      </c>
      <c r="B397" t="s">
        <v>848</v>
      </c>
      <c r="C397" t="s">
        <v>850</v>
      </c>
      <c r="D397">
        <v>9445</v>
      </c>
      <c r="E397" t="s">
        <v>362</v>
      </c>
      <c r="I397" s="54"/>
      <c r="R397">
        <v>600</v>
      </c>
      <c r="S397" t="s">
        <v>1662</v>
      </c>
    </row>
    <row r="398" spans="1:19">
      <c r="A398" t="s">
        <v>1663</v>
      </c>
      <c r="B398" t="s">
        <v>1663</v>
      </c>
      <c r="I398" s="54"/>
      <c r="R398">
        <v>300</v>
      </c>
    </row>
    <row r="399" spans="1:19">
      <c r="A399" t="s">
        <v>862</v>
      </c>
      <c r="B399" t="s">
        <v>862</v>
      </c>
      <c r="C399" t="s">
        <v>681</v>
      </c>
      <c r="D399">
        <v>101</v>
      </c>
      <c r="E399" t="s">
        <v>205</v>
      </c>
      <c r="I399" s="54"/>
      <c r="R399">
        <v>200</v>
      </c>
      <c r="S399" t="s">
        <v>1662</v>
      </c>
    </row>
    <row r="400" spans="1:19">
      <c r="A400" t="s">
        <v>1664</v>
      </c>
      <c r="B400" t="s">
        <v>1664</v>
      </c>
      <c r="I400" s="54"/>
      <c r="R400">
        <v>497</v>
      </c>
    </row>
    <row r="401" spans="1:19">
      <c r="A401" t="s">
        <v>1259</v>
      </c>
      <c r="B401" t="s">
        <v>1259</v>
      </c>
      <c r="C401" t="s">
        <v>744</v>
      </c>
      <c r="E401" t="s">
        <v>666</v>
      </c>
      <c r="I401" s="54"/>
      <c r="R401">
        <v>1890</v>
      </c>
      <c r="S401" t="s">
        <v>1662</v>
      </c>
    </row>
    <row r="402" spans="1:19">
      <c r="A402" t="s">
        <v>1665</v>
      </c>
      <c r="B402" t="s">
        <v>1665</v>
      </c>
      <c r="C402" t="s">
        <v>744</v>
      </c>
      <c r="E402" t="s">
        <v>220</v>
      </c>
      <c r="I402" s="54"/>
      <c r="R402">
        <v>2500</v>
      </c>
      <c r="S402" t="s">
        <v>1662</v>
      </c>
    </row>
    <row r="403" spans="1:19">
      <c r="A403" t="s">
        <v>1666</v>
      </c>
      <c r="B403" t="s">
        <v>1666</v>
      </c>
      <c r="I403" s="54"/>
      <c r="R403">
        <v>2000</v>
      </c>
      <c r="S403" t="s">
        <v>1662</v>
      </c>
    </row>
    <row r="404" spans="1:19">
      <c r="A404" t="s">
        <v>1667</v>
      </c>
      <c r="B404" t="s">
        <v>1667</v>
      </c>
      <c r="F404" s="218"/>
      <c r="I404" s="54"/>
      <c r="R404">
        <v>3000</v>
      </c>
      <c r="S404" t="s">
        <v>1662</v>
      </c>
    </row>
    <row r="405" spans="1:19">
      <c r="A405" t="s">
        <v>1668</v>
      </c>
      <c r="B405" t="s">
        <v>1668</v>
      </c>
      <c r="I405" s="54"/>
      <c r="R405">
        <v>600</v>
      </c>
      <c r="S405" t="s">
        <v>1662</v>
      </c>
    </row>
    <row r="406" spans="1:19">
      <c r="A406" t="s">
        <v>1669</v>
      </c>
      <c r="B406" t="s">
        <v>1669</v>
      </c>
      <c r="I406" s="54"/>
      <c r="R406">
        <v>2200</v>
      </c>
      <c r="S406" t="s">
        <v>1662</v>
      </c>
    </row>
    <row r="407" spans="1:19">
      <c r="A407" t="s">
        <v>1670</v>
      </c>
      <c r="B407" t="s">
        <v>1670</v>
      </c>
      <c r="I407" s="54"/>
      <c r="R407">
        <v>2800</v>
      </c>
      <c r="S407" t="s">
        <v>1662</v>
      </c>
    </row>
    <row r="408" spans="1:19">
      <c r="A408" t="s">
        <v>1671</v>
      </c>
      <c r="B408" t="s">
        <v>1671</v>
      </c>
      <c r="I408" s="54"/>
      <c r="R408">
        <v>2390</v>
      </c>
      <c r="S408" t="s">
        <v>1662</v>
      </c>
    </row>
    <row r="409" spans="1:19">
      <c r="A409" t="s">
        <v>1672</v>
      </c>
      <c r="B409" t="s">
        <v>1672</v>
      </c>
      <c r="I409" s="54"/>
      <c r="R409">
        <v>2200</v>
      </c>
      <c r="S409" t="s">
        <v>1662</v>
      </c>
    </row>
    <row r="410" spans="1:19">
      <c r="A410" t="s">
        <v>1673</v>
      </c>
      <c r="B410" t="s">
        <v>1673</v>
      </c>
      <c r="I410" s="54"/>
      <c r="R410">
        <v>2000</v>
      </c>
      <c r="S410" t="s">
        <v>1662</v>
      </c>
    </row>
    <row r="411" spans="1:19">
      <c r="A411" t="s">
        <v>1674</v>
      </c>
      <c r="B411" t="s">
        <v>1674</v>
      </c>
      <c r="I411" s="54"/>
      <c r="R411">
        <v>1900</v>
      </c>
      <c r="S411" t="s">
        <v>1662</v>
      </c>
    </row>
    <row r="412" spans="1:19">
      <c r="A412" t="s">
        <v>1675</v>
      </c>
      <c r="B412" t="s">
        <v>1675</v>
      </c>
      <c r="I412" s="54"/>
      <c r="R412">
        <v>900</v>
      </c>
      <c r="S412" t="s">
        <v>1662</v>
      </c>
    </row>
    <row r="413" spans="1:19">
      <c r="A413" t="s">
        <v>1676</v>
      </c>
      <c r="B413" t="s">
        <v>1676</v>
      </c>
      <c r="F413" t="s">
        <v>1677</v>
      </c>
      <c r="G413" t="s">
        <v>228</v>
      </c>
      <c r="I413" s="54" t="s">
        <v>933</v>
      </c>
      <c r="J413">
        <v>60</v>
      </c>
      <c r="K413">
        <v>0.1</v>
      </c>
      <c r="L413">
        <v>0</v>
      </c>
      <c r="M413">
        <v>14</v>
      </c>
      <c r="N413">
        <v>13</v>
      </c>
      <c r="O413">
        <v>0.4</v>
      </c>
      <c r="P413">
        <v>0.01</v>
      </c>
      <c r="Q413">
        <v>1</v>
      </c>
      <c r="R413">
        <v>700</v>
      </c>
      <c r="S413" t="s">
        <v>1662</v>
      </c>
    </row>
    <row r="414" spans="1:19">
      <c r="A414" t="s">
        <v>1678</v>
      </c>
      <c r="B414" t="s">
        <v>1678</v>
      </c>
      <c r="I414" s="54"/>
      <c r="R414">
        <v>800</v>
      </c>
      <c r="S414" t="s">
        <v>1662</v>
      </c>
    </row>
    <row r="415" spans="1:19">
      <c r="A415" t="s">
        <v>1679</v>
      </c>
      <c r="B415" t="s">
        <v>1679</v>
      </c>
      <c r="I415" s="54"/>
      <c r="R415">
        <v>1200</v>
      </c>
      <c r="S415" t="s">
        <v>1662</v>
      </c>
    </row>
    <row r="416" spans="1:19">
      <c r="A416" t="s">
        <v>1680</v>
      </c>
      <c r="B416" t="s">
        <v>1680</v>
      </c>
      <c r="I416" s="54"/>
      <c r="R416">
        <v>3500</v>
      </c>
      <c r="S416" t="s">
        <v>1662</v>
      </c>
    </row>
    <row r="417" spans="1:19">
      <c r="A417" t="s">
        <v>1681</v>
      </c>
      <c r="B417" t="s">
        <v>1681</v>
      </c>
      <c r="I417" s="54"/>
      <c r="R417">
        <v>900</v>
      </c>
      <c r="S417" t="s">
        <v>1662</v>
      </c>
    </row>
    <row r="418" spans="1:19">
      <c r="A418" t="s">
        <v>1682</v>
      </c>
      <c r="B418" t="s">
        <v>1682</v>
      </c>
      <c r="I418" s="54"/>
      <c r="R418">
        <v>500</v>
      </c>
      <c r="S418" t="s">
        <v>1662</v>
      </c>
    </row>
    <row r="419" spans="1:19">
      <c r="A419" t="s">
        <v>1683</v>
      </c>
      <c r="B419" t="s">
        <v>1683</v>
      </c>
      <c r="I419" s="54"/>
      <c r="R419">
        <v>350</v>
      </c>
      <c r="S419" t="s">
        <v>1662</v>
      </c>
    </row>
    <row r="420" spans="1:19">
      <c r="A420" t="s">
        <v>1684</v>
      </c>
      <c r="B420" t="s">
        <v>1684</v>
      </c>
      <c r="I420" s="54"/>
      <c r="R420">
        <v>1200</v>
      </c>
      <c r="S420" t="s">
        <v>1662</v>
      </c>
    </row>
    <row r="421" spans="1:19">
      <c r="A421" t="s">
        <v>1685</v>
      </c>
      <c r="B421" t="s">
        <v>1685</v>
      </c>
      <c r="I421" s="54"/>
      <c r="R421">
        <v>1200</v>
      </c>
      <c r="S421" t="s">
        <v>1662</v>
      </c>
    </row>
    <row r="422" spans="1:19">
      <c r="A422" t="s">
        <v>1686</v>
      </c>
      <c r="B422" t="s">
        <v>1686</v>
      </c>
      <c r="I422" s="54"/>
      <c r="R422">
        <v>800</v>
      </c>
      <c r="S422" t="s">
        <v>1662</v>
      </c>
    </row>
    <row r="423" spans="1:19">
      <c r="A423" t="s">
        <v>1687</v>
      </c>
      <c r="B423" t="s">
        <v>1687</v>
      </c>
      <c r="I423" s="54"/>
      <c r="R423">
        <v>2500</v>
      </c>
      <c r="S423" t="s">
        <v>1662</v>
      </c>
    </row>
    <row r="424" spans="1:19">
      <c r="A424" t="s">
        <v>1688</v>
      </c>
      <c r="B424" t="s">
        <v>1688</v>
      </c>
      <c r="I424" s="54"/>
      <c r="R424">
        <v>1200</v>
      </c>
      <c r="S424" t="s">
        <v>1662</v>
      </c>
    </row>
    <row r="425" spans="1:19">
      <c r="A425" t="s">
        <v>1689</v>
      </c>
      <c r="B425" t="s">
        <v>1689</v>
      </c>
      <c r="I425" s="54"/>
      <c r="R425">
        <v>900</v>
      </c>
      <c r="S425" t="s">
        <v>1662</v>
      </c>
    </row>
    <row r="426" spans="1:19">
      <c r="A426" t="s">
        <v>1690</v>
      </c>
      <c r="B426" t="s">
        <v>1690</v>
      </c>
      <c r="I426" s="54"/>
      <c r="R426">
        <v>1200</v>
      </c>
      <c r="S426" t="s">
        <v>1662</v>
      </c>
    </row>
    <row r="427" spans="1:19">
      <c r="A427" t="s">
        <v>1691</v>
      </c>
      <c r="B427" t="s">
        <v>1691</v>
      </c>
      <c r="I427" s="54"/>
      <c r="R427">
        <v>1800</v>
      </c>
      <c r="S427" t="s">
        <v>1662</v>
      </c>
    </row>
    <row r="428" spans="1:19">
      <c r="A428" t="s">
        <v>1692</v>
      </c>
      <c r="B428" t="s">
        <v>1692</v>
      </c>
      <c r="I428" s="54"/>
      <c r="R428">
        <v>3000</v>
      </c>
      <c r="S428" t="s">
        <v>1662</v>
      </c>
    </row>
    <row r="429" spans="1:19">
      <c r="A429" t="s">
        <v>1693</v>
      </c>
      <c r="B429" t="s">
        <v>1693</v>
      </c>
      <c r="I429" s="54"/>
      <c r="R429">
        <v>1400</v>
      </c>
      <c r="S429" t="s">
        <v>1662</v>
      </c>
    </row>
    <row r="430" spans="1:19">
      <c r="A430" t="s">
        <v>1694</v>
      </c>
      <c r="B430" t="s">
        <v>1694</v>
      </c>
      <c r="I430" s="54"/>
      <c r="R430">
        <v>1200</v>
      </c>
      <c r="S430" t="s">
        <v>1662</v>
      </c>
    </row>
    <row r="431" spans="1:19">
      <c r="A431" t="s">
        <v>1695</v>
      </c>
      <c r="B431" t="s">
        <v>1695</v>
      </c>
      <c r="I431" s="54"/>
      <c r="R431">
        <v>4000</v>
      </c>
      <c r="S431" t="s">
        <v>1662</v>
      </c>
    </row>
    <row r="432" spans="1:19">
      <c r="A432" t="s">
        <v>1696</v>
      </c>
      <c r="B432" t="s">
        <v>1696</v>
      </c>
      <c r="I432" s="54"/>
      <c r="R432">
        <v>1500</v>
      </c>
      <c r="S432" t="s">
        <v>1662</v>
      </c>
    </row>
    <row r="433" spans="1:19">
      <c r="A433" t="s">
        <v>1697</v>
      </c>
      <c r="B433" t="s">
        <v>1697</v>
      </c>
      <c r="I433" s="54"/>
      <c r="R433">
        <v>1300</v>
      </c>
      <c r="S433" t="s">
        <v>1662</v>
      </c>
    </row>
    <row r="434" spans="1:19">
      <c r="A434" t="s">
        <v>1698</v>
      </c>
      <c r="B434" t="s">
        <v>1698</v>
      </c>
      <c r="I434" s="54"/>
      <c r="R434">
        <v>1400</v>
      </c>
      <c r="S434" t="s">
        <v>1662</v>
      </c>
    </row>
    <row r="435" spans="1:19">
      <c r="A435" t="s">
        <v>1699</v>
      </c>
      <c r="B435" t="s">
        <v>1699</v>
      </c>
      <c r="I435" s="54"/>
      <c r="R435">
        <v>1800</v>
      </c>
      <c r="S435" t="s">
        <v>1662</v>
      </c>
    </row>
    <row r="436" spans="1:19">
      <c r="A436" t="s">
        <v>1700</v>
      </c>
      <c r="B436" t="s">
        <v>1700</v>
      </c>
      <c r="I436" s="54"/>
      <c r="R436">
        <v>1300</v>
      </c>
      <c r="S436" t="s">
        <v>1662</v>
      </c>
    </row>
    <row r="437" spans="1:19">
      <c r="A437" t="s">
        <v>1701</v>
      </c>
      <c r="B437" t="s">
        <v>1701</v>
      </c>
      <c r="I437" s="54"/>
      <c r="R437">
        <v>3500</v>
      </c>
      <c r="S437" t="s">
        <v>1662</v>
      </c>
    </row>
    <row r="438" spans="1:19">
      <c r="A438" t="s">
        <v>1702</v>
      </c>
      <c r="B438" t="s">
        <v>1702</v>
      </c>
      <c r="I438" s="54"/>
      <c r="R438">
        <v>1200</v>
      </c>
      <c r="S438" t="s">
        <v>1662</v>
      </c>
    </row>
    <row r="439" spans="1:19">
      <c r="A439" t="s">
        <v>1703</v>
      </c>
      <c r="B439" t="s">
        <v>1703</v>
      </c>
      <c r="I439" s="54"/>
      <c r="R439">
        <v>700</v>
      </c>
      <c r="S439" t="s">
        <v>1662</v>
      </c>
    </row>
    <row r="440" spans="1:19">
      <c r="A440" t="s">
        <v>1704</v>
      </c>
      <c r="B440" t="s">
        <v>1704</v>
      </c>
      <c r="I440" s="54"/>
      <c r="R440">
        <v>1400</v>
      </c>
      <c r="S440" t="s">
        <v>1662</v>
      </c>
    </row>
    <row r="441" spans="1:19">
      <c r="A441" t="s">
        <v>1705</v>
      </c>
      <c r="B441" t="s">
        <v>1705</v>
      </c>
      <c r="I441" s="54"/>
      <c r="R441">
        <v>1600</v>
      </c>
      <c r="S441" t="s">
        <v>1662</v>
      </c>
    </row>
    <row r="442" spans="1:19">
      <c r="A442" t="s">
        <v>1706</v>
      </c>
      <c r="B442" t="s">
        <v>1706</v>
      </c>
      <c r="I442" s="54"/>
      <c r="R442">
        <v>750</v>
      </c>
      <c r="S442" t="s">
        <v>1662</v>
      </c>
    </row>
    <row r="443" spans="1:19">
      <c r="A443" t="s">
        <v>1707</v>
      </c>
      <c r="B443" t="s">
        <v>1707</v>
      </c>
      <c r="I443" s="54"/>
      <c r="R443">
        <v>2500</v>
      </c>
      <c r="S443" t="s">
        <v>1662</v>
      </c>
    </row>
    <row r="444" spans="1:19">
      <c r="A444" t="s">
        <v>1708</v>
      </c>
      <c r="B444" t="s">
        <v>1708</v>
      </c>
      <c r="I444" s="54"/>
      <c r="R444">
        <v>2000</v>
      </c>
      <c r="S444" t="s">
        <v>1662</v>
      </c>
    </row>
    <row r="445" spans="1:19">
      <c r="A445" t="s">
        <v>1709</v>
      </c>
      <c r="B445" t="s">
        <v>1709</v>
      </c>
      <c r="I445" s="54"/>
      <c r="R445">
        <v>800</v>
      </c>
      <c r="S445" t="s">
        <v>1662</v>
      </c>
    </row>
    <row r="446" spans="1:19">
      <c r="A446" t="s">
        <v>1710</v>
      </c>
      <c r="B446" t="s">
        <v>1710</v>
      </c>
      <c r="I446" s="54"/>
      <c r="R446">
        <v>1200</v>
      </c>
      <c r="S446" t="s">
        <v>1662</v>
      </c>
    </row>
    <row r="447" spans="1:19">
      <c r="A447" t="s">
        <v>1711</v>
      </c>
      <c r="B447" t="s">
        <v>1711</v>
      </c>
      <c r="I447" s="54"/>
      <c r="R447">
        <v>300</v>
      </c>
      <c r="S447" t="s">
        <v>1662</v>
      </c>
    </row>
    <row r="448" spans="1:19">
      <c r="A448" t="s">
        <v>1712</v>
      </c>
      <c r="B448" t="s">
        <v>1712</v>
      </c>
      <c r="I448" s="54"/>
      <c r="R448">
        <v>1200</v>
      </c>
      <c r="S448" t="s">
        <v>1662</v>
      </c>
    </row>
    <row r="449" spans="1:19">
      <c r="A449" t="s">
        <v>1713</v>
      </c>
      <c r="B449" t="s">
        <v>1713</v>
      </c>
      <c r="I449" s="54"/>
      <c r="R449">
        <v>2500</v>
      </c>
      <c r="S449" t="s">
        <v>1662</v>
      </c>
    </row>
    <row r="450" spans="1:19">
      <c r="A450" t="s">
        <v>1714</v>
      </c>
      <c r="B450" t="s">
        <v>1714</v>
      </c>
      <c r="I450" s="54"/>
      <c r="R450">
        <v>700</v>
      </c>
      <c r="S450" t="s">
        <v>1662</v>
      </c>
    </row>
    <row r="451" spans="1:19">
      <c r="A451" t="s">
        <v>1715</v>
      </c>
      <c r="B451" t="s">
        <v>1715</v>
      </c>
      <c r="I451" s="54"/>
      <c r="R451">
        <v>600</v>
      </c>
      <c r="S451" t="s">
        <v>1662</v>
      </c>
    </row>
    <row r="452" spans="1:19">
      <c r="A452" t="s">
        <v>1716</v>
      </c>
      <c r="B452" t="s">
        <v>1716</v>
      </c>
      <c r="I452" s="54"/>
      <c r="R452">
        <v>1200</v>
      </c>
      <c r="S452" t="s">
        <v>1662</v>
      </c>
    </row>
    <row r="453" spans="1:19">
      <c r="A453" t="s">
        <v>1717</v>
      </c>
      <c r="B453" t="s">
        <v>1717</v>
      </c>
      <c r="I453" s="54"/>
      <c r="R453">
        <v>2800</v>
      </c>
      <c r="S453" t="s">
        <v>1662</v>
      </c>
    </row>
    <row r="454" spans="1:19">
      <c r="A454" t="s">
        <v>1718</v>
      </c>
      <c r="B454" t="s">
        <v>1718</v>
      </c>
      <c r="I454" s="54"/>
      <c r="R454">
        <v>1800</v>
      </c>
      <c r="S454" t="s">
        <v>1662</v>
      </c>
    </row>
    <row r="455" spans="1:19">
      <c r="A455" t="s">
        <v>1719</v>
      </c>
      <c r="B455" t="s">
        <v>1719</v>
      </c>
      <c r="I455" s="54"/>
      <c r="R455">
        <v>1200</v>
      </c>
      <c r="S455" t="s">
        <v>1662</v>
      </c>
    </row>
    <row r="456" spans="1:19">
      <c r="A456" t="s">
        <v>1720</v>
      </c>
      <c r="B456" t="s">
        <v>1720</v>
      </c>
      <c r="I456" s="54"/>
      <c r="R456">
        <v>1200</v>
      </c>
      <c r="S456" t="s">
        <v>1662</v>
      </c>
    </row>
    <row r="457" spans="1:19">
      <c r="A457" t="s">
        <v>1721</v>
      </c>
      <c r="B457" t="s">
        <v>1721</v>
      </c>
      <c r="I457" s="54"/>
      <c r="R457">
        <v>3200</v>
      </c>
      <c r="S457" t="s">
        <v>1662</v>
      </c>
    </row>
    <row r="458" spans="1:19">
      <c r="A458" t="s">
        <v>1722</v>
      </c>
      <c r="B458" t="s">
        <v>1722</v>
      </c>
      <c r="I458" s="54"/>
      <c r="R458">
        <v>3000</v>
      </c>
      <c r="S458" t="s">
        <v>1662</v>
      </c>
    </row>
    <row r="459" spans="1:19">
      <c r="A459" t="s">
        <v>1723</v>
      </c>
      <c r="B459" t="s">
        <v>1723</v>
      </c>
      <c r="I459" s="54"/>
      <c r="R459">
        <v>600</v>
      </c>
      <c r="S459" t="s">
        <v>1662</v>
      </c>
    </row>
    <row r="460" spans="1:19">
      <c r="A460" t="s">
        <v>1724</v>
      </c>
      <c r="B460" t="s">
        <v>1724</v>
      </c>
      <c r="C460" t="s">
        <v>1725</v>
      </c>
      <c r="E460" t="s">
        <v>637</v>
      </c>
      <c r="I460" s="54"/>
      <c r="R460">
        <v>400</v>
      </c>
      <c r="S460" t="s">
        <v>1662</v>
      </c>
    </row>
    <row r="461" spans="1:19">
      <c r="A461" t="s">
        <v>1726</v>
      </c>
      <c r="B461" t="s">
        <v>1726</v>
      </c>
      <c r="C461" t="s">
        <v>1066</v>
      </c>
      <c r="E461" t="s">
        <v>205</v>
      </c>
      <c r="I461" s="54"/>
      <c r="R461">
        <v>2800</v>
      </c>
      <c r="S461" t="s">
        <v>1662</v>
      </c>
    </row>
    <row r="462" spans="1:19">
      <c r="A462" t="s">
        <v>1727</v>
      </c>
      <c r="B462" t="s">
        <v>1727</v>
      </c>
      <c r="R462">
        <v>2282</v>
      </c>
    </row>
    <row r="463" spans="1:19">
      <c r="A463" t="s">
        <v>1728</v>
      </c>
      <c r="B463" t="s">
        <v>1728</v>
      </c>
      <c r="C463" t="s">
        <v>773</v>
      </c>
      <c r="D463">
        <v>31083131</v>
      </c>
      <c r="R463">
        <v>365.2</v>
      </c>
    </row>
    <row r="464" spans="1:19">
      <c r="A464" t="s">
        <v>1729</v>
      </c>
      <c r="B464" t="s">
        <v>1729</v>
      </c>
      <c r="C464" t="s">
        <v>773</v>
      </c>
      <c r="D464">
        <v>25065230</v>
      </c>
      <c r="H464">
        <v>0</v>
      </c>
      <c r="R464">
        <v>450</v>
      </c>
    </row>
    <row r="465" spans="1:19">
      <c r="A465" t="s">
        <v>1730</v>
      </c>
      <c r="B465" t="s">
        <v>1730</v>
      </c>
      <c r="C465" t="s">
        <v>773</v>
      </c>
      <c r="D465">
        <v>76214140</v>
      </c>
      <c r="H465">
        <v>0</v>
      </c>
      <c r="R465">
        <v>415</v>
      </c>
    </row>
    <row r="466" spans="1:19">
      <c r="A466" t="s">
        <v>1731</v>
      </c>
      <c r="B466" t="s">
        <v>1731</v>
      </c>
      <c r="C466" t="s">
        <v>773</v>
      </c>
      <c r="D466">
        <v>31031803</v>
      </c>
      <c r="H466">
        <v>0</v>
      </c>
      <c r="R466">
        <v>300.38461538461502</v>
      </c>
    </row>
    <row r="467" spans="1:19">
      <c r="A467" t="s">
        <v>1732</v>
      </c>
      <c r="B467" t="s">
        <v>1732</v>
      </c>
      <c r="C467" t="s">
        <v>773</v>
      </c>
      <c r="D467">
        <v>41023014</v>
      </c>
      <c r="H467">
        <v>0</v>
      </c>
      <c r="R467">
        <v>260</v>
      </c>
    </row>
    <row r="468" spans="1:19">
      <c r="A468" t="s">
        <v>1733</v>
      </c>
      <c r="B468" t="s">
        <v>1733</v>
      </c>
      <c r="C468" t="s">
        <v>773</v>
      </c>
      <c r="D468" t="s">
        <v>1734</v>
      </c>
      <c r="H468">
        <v>0</v>
      </c>
      <c r="R468">
        <v>2.5597269624573399E-2</v>
      </c>
    </row>
    <row r="469" spans="1:19">
      <c r="A469" t="s">
        <v>1735</v>
      </c>
      <c r="B469" t="s">
        <v>1735</v>
      </c>
      <c r="C469" t="s">
        <v>773</v>
      </c>
      <c r="D469" t="s">
        <v>1736</v>
      </c>
      <c r="H469">
        <v>0</v>
      </c>
      <c r="R469">
        <v>37.8066666666667</v>
      </c>
    </row>
    <row r="470" spans="1:19">
      <c r="A470" t="s">
        <v>1737</v>
      </c>
      <c r="B470" t="s">
        <v>1737</v>
      </c>
      <c r="C470" t="s">
        <v>773</v>
      </c>
      <c r="D470" t="s">
        <v>1738</v>
      </c>
      <c r="R470">
        <v>275.58333333333297</v>
      </c>
    </row>
    <row r="471" spans="1:19">
      <c r="A471" t="s">
        <v>1739</v>
      </c>
      <c r="B471" t="s">
        <v>1739</v>
      </c>
      <c r="C471" t="s">
        <v>1740</v>
      </c>
      <c r="D471" t="s">
        <v>1741</v>
      </c>
      <c r="R471">
        <v>2037.75</v>
      </c>
    </row>
    <row r="472" spans="1:19">
      <c r="A472" t="s">
        <v>1742</v>
      </c>
      <c r="B472" t="s">
        <v>1742</v>
      </c>
      <c r="C472" t="s">
        <v>1743</v>
      </c>
      <c r="D472">
        <v>10045</v>
      </c>
      <c r="R472">
        <v>3199</v>
      </c>
    </row>
    <row r="473" spans="1:19">
      <c r="A473" t="s">
        <v>1744</v>
      </c>
      <c r="B473" t="s">
        <v>1744</v>
      </c>
      <c r="C473" t="s">
        <v>1745</v>
      </c>
      <c r="D473" t="s">
        <v>1746</v>
      </c>
      <c r="E473" t="s">
        <v>1747</v>
      </c>
      <c r="F473" t="s">
        <v>1748</v>
      </c>
      <c r="G473" t="s">
        <v>228</v>
      </c>
      <c r="H473" t="s">
        <v>1749</v>
      </c>
      <c r="J473">
        <v>111</v>
      </c>
      <c r="K473">
        <v>3.5</v>
      </c>
      <c r="L473">
        <v>0.3</v>
      </c>
      <c r="M473">
        <v>16</v>
      </c>
      <c r="N473">
        <v>10</v>
      </c>
      <c r="O473">
        <v>2</v>
      </c>
      <c r="P473">
        <v>0.35</v>
      </c>
      <c r="Q473">
        <v>3.7</v>
      </c>
      <c r="R473" s="249"/>
      <c r="S473" t="s">
        <v>1750</v>
      </c>
    </row>
    <row r="474" spans="1:19">
      <c r="A474" t="s">
        <v>1751</v>
      </c>
      <c r="B474" t="s">
        <v>1751</v>
      </c>
      <c r="C474" t="s">
        <v>1752</v>
      </c>
      <c r="D474" t="s">
        <v>1753</v>
      </c>
      <c r="E474" t="s">
        <v>1754</v>
      </c>
      <c r="F474" t="s">
        <v>1755</v>
      </c>
      <c r="G474" t="s">
        <v>1756</v>
      </c>
      <c r="H474" t="s">
        <v>1757</v>
      </c>
      <c r="J474">
        <v>473</v>
      </c>
      <c r="K474">
        <v>51.6</v>
      </c>
      <c r="L474">
        <v>5</v>
      </c>
      <c r="M474">
        <v>2</v>
      </c>
      <c r="N474">
        <v>1.6</v>
      </c>
      <c r="O474">
        <v>2.2000000000000002</v>
      </c>
      <c r="P474">
        <v>0.9</v>
      </c>
      <c r="R474" s="249"/>
      <c r="S474" t="s">
        <v>1758</v>
      </c>
    </row>
    <row r="475" spans="1:19">
      <c r="A475" t="s">
        <v>1759</v>
      </c>
      <c r="B475" t="s">
        <v>1759</v>
      </c>
      <c r="C475" t="s">
        <v>1760</v>
      </c>
      <c r="D475">
        <v>727</v>
      </c>
      <c r="E475" t="s">
        <v>1754</v>
      </c>
      <c r="F475" t="s">
        <v>1761</v>
      </c>
      <c r="G475" t="s">
        <v>1762</v>
      </c>
      <c r="H475" t="s">
        <v>1763</v>
      </c>
      <c r="J475">
        <v>181</v>
      </c>
      <c r="K475">
        <v>0.5</v>
      </c>
      <c r="L475">
        <v>0</v>
      </c>
      <c r="M475">
        <v>43</v>
      </c>
      <c r="N475">
        <v>39</v>
      </c>
      <c r="O475">
        <v>0.8</v>
      </c>
      <c r="P475">
        <v>4</v>
      </c>
      <c r="R475" s="249"/>
      <c r="S475" t="s">
        <v>1764</v>
      </c>
    </row>
    <row r="476" spans="1:19">
      <c r="A476" t="s">
        <v>1765</v>
      </c>
      <c r="B476" t="s">
        <v>1765</v>
      </c>
      <c r="C476" t="s">
        <v>1766</v>
      </c>
      <c r="D476" t="s">
        <v>1137</v>
      </c>
      <c r="E476" t="s">
        <v>1747</v>
      </c>
      <c r="F476" t="s">
        <v>1767</v>
      </c>
      <c r="G476" t="s">
        <v>228</v>
      </c>
      <c r="H476" t="s">
        <v>1763</v>
      </c>
      <c r="J476">
        <v>69</v>
      </c>
      <c r="K476">
        <v>2.1</v>
      </c>
      <c r="L476">
        <v>0.3</v>
      </c>
      <c r="M476">
        <v>10.5</v>
      </c>
      <c r="N476">
        <v>1</v>
      </c>
      <c r="O476">
        <v>1</v>
      </c>
      <c r="P476">
        <v>0.05</v>
      </c>
      <c r="Q476">
        <v>2.8</v>
      </c>
      <c r="R476" s="249"/>
      <c r="S476" t="s">
        <v>1768</v>
      </c>
    </row>
    <row r="477" spans="1:19">
      <c r="A477" t="s">
        <v>1769</v>
      </c>
      <c r="B477" t="s">
        <v>1769</v>
      </c>
      <c r="E477" t="s">
        <v>637</v>
      </c>
      <c r="F477" t="s">
        <v>473</v>
      </c>
      <c r="G477" t="s">
        <v>228</v>
      </c>
      <c r="I477" t="s">
        <v>933</v>
      </c>
      <c r="J477">
        <v>31</v>
      </c>
      <c r="K477">
        <v>0.2</v>
      </c>
      <c r="L477">
        <v>0.1</v>
      </c>
      <c r="M477">
        <v>5.8</v>
      </c>
      <c r="N477">
        <v>3.8</v>
      </c>
      <c r="O477">
        <v>1.4</v>
      </c>
      <c r="P477">
        <v>0.06</v>
      </c>
      <c r="Q477">
        <v>2.1</v>
      </c>
      <c r="R477" s="249"/>
      <c r="S477" t="s">
        <v>1770</v>
      </c>
    </row>
    <row r="478" spans="1:19">
      <c r="A478" t="s">
        <v>1771</v>
      </c>
      <c r="B478" t="s">
        <v>1771</v>
      </c>
      <c r="E478" t="s">
        <v>637</v>
      </c>
      <c r="F478" t="s">
        <v>1772</v>
      </c>
      <c r="G478" t="s">
        <v>228</v>
      </c>
      <c r="I478" t="s">
        <v>933</v>
      </c>
      <c r="J478">
        <v>14</v>
      </c>
      <c r="K478">
        <v>0.1</v>
      </c>
      <c r="L478">
        <v>0</v>
      </c>
      <c r="M478">
        <v>1.8</v>
      </c>
      <c r="N478">
        <v>1.4</v>
      </c>
      <c r="O478">
        <v>0.9</v>
      </c>
      <c r="P478">
        <v>0.01</v>
      </c>
      <c r="Q478">
        <v>1.2</v>
      </c>
      <c r="R478" s="249"/>
      <c r="S478" t="s">
        <v>1773</v>
      </c>
    </row>
    <row r="479" spans="1:19">
      <c r="A479" t="s">
        <v>1774</v>
      </c>
      <c r="B479" t="s">
        <v>1774</v>
      </c>
      <c r="C479" t="s">
        <v>1775</v>
      </c>
      <c r="D479" t="s">
        <v>1776</v>
      </c>
      <c r="E479" t="s">
        <v>362</v>
      </c>
      <c r="F479" t="s">
        <v>1777</v>
      </c>
      <c r="G479" t="s">
        <v>1778</v>
      </c>
      <c r="H479" t="s">
        <v>1779</v>
      </c>
      <c r="J479">
        <f>40/19*100</f>
        <v>210.52631578947367</v>
      </c>
      <c r="K479">
        <f>0/19*100</f>
        <v>0</v>
      </c>
      <c r="L479">
        <f>0/19*100</f>
        <v>0</v>
      </c>
      <c r="M479">
        <f>9/19*100</f>
        <v>47.368421052631575</v>
      </c>
      <c r="N479">
        <f>8/19*100</f>
        <v>42.105263157894733</v>
      </c>
      <c r="O479">
        <f>1/19*100</f>
        <v>5.2631578947368416</v>
      </c>
      <c r="P479">
        <f>320/1000*2.5/19*100</f>
        <v>4.2105263157894735</v>
      </c>
      <c r="Q479">
        <f>0/19*100</f>
        <v>0</v>
      </c>
      <c r="R479" s="249"/>
      <c r="S479" t="s">
        <v>1780</v>
      </c>
    </row>
    <row r="480" spans="1:19">
      <c r="A480" t="s">
        <v>1781</v>
      </c>
      <c r="B480" t="s">
        <v>1781</v>
      </c>
      <c r="C480" t="s">
        <v>1782</v>
      </c>
      <c r="R480" s="435">
        <f>3866/7</f>
        <v>552.28571428571433</v>
      </c>
    </row>
  </sheetData>
  <autoFilter ref="A2:S353" xr:uid="{00000000-0001-0000-0000-000000000000}"/>
  <mergeCells count="2">
    <mergeCell ref="A1:S1"/>
    <mergeCell ref="H187:I187"/>
  </mergeCells>
  <hyperlinks>
    <hyperlink ref="I3" r:id="rId1" xr:uid="{37274E65-7761-43E7-BDAF-B648676F93C9}"/>
    <hyperlink ref="I4" r:id="rId2" xr:uid="{724EBE16-6AE0-458E-A275-07F9D2436489}"/>
    <hyperlink ref="I5" r:id="rId3" xr:uid="{FAA67403-C3CD-4AFA-934B-51FA470ED6DB}"/>
    <hyperlink ref="I6" r:id="rId4" xr:uid="{7801601D-5C8E-4A4D-938C-3AEA1F182CDA}"/>
    <hyperlink ref="I7" r:id="rId5" xr:uid="{F2371763-2942-4C6D-AF54-4A9927C91A82}"/>
    <hyperlink ref="I8" r:id="rId6" xr:uid="{B7A58E6F-BF46-4FBB-B78A-F43814C23D08}"/>
    <hyperlink ref="I9" r:id="rId7" xr:uid="{67263597-ED16-4A92-90E6-D01BB6F75385}"/>
    <hyperlink ref="I10" r:id="rId8" xr:uid="{B1C0CBC2-4ECB-4F2A-B212-894144051D9E}"/>
    <hyperlink ref="I11" r:id="rId9" xr:uid="{B9815709-AA45-47C2-BA2A-E71C7756CC21}"/>
    <hyperlink ref="I12" r:id="rId10" xr:uid="{766BEE78-4CDF-410C-8441-42A96EC4EE70}"/>
    <hyperlink ref="I13" r:id="rId11" xr:uid="{B6E4D99C-B0BA-4D7B-802A-47B58A1A2428}"/>
    <hyperlink ref="I14" r:id="rId12" xr:uid="{AB9D099E-8302-4C2F-95CB-27B8B64F9BF3}"/>
    <hyperlink ref="I15" r:id="rId13" xr:uid="{EB5623AB-01BB-4313-A659-223D1C3B9AEA}"/>
    <hyperlink ref="I16" r:id="rId14" xr:uid="{62885780-F6F2-4BA7-A261-EB41993198AD}"/>
    <hyperlink ref="I17" r:id="rId15" xr:uid="{73879465-0A1A-4307-9ED0-0D4E86522D2A}"/>
    <hyperlink ref="I19" r:id="rId16" xr:uid="{6F341CFB-CCA3-439F-AEAD-A4D7A36A4B82}"/>
    <hyperlink ref="I20" r:id="rId17" xr:uid="{2648AA0D-8A26-498C-95B0-D93B416EBBB5}"/>
    <hyperlink ref="I21" r:id="rId18" xr:uid="{98D714B5-BE7D-4789-A2C9-15C77A28AEDC}"/>
    <hyperlink ref="I22" r:id="rId19" xr:uid="{A89DC798-F48E-42E4-ADE1-2B3C2652E686}"/>
    <hyperlink ref="I23" r:id="rId20" xr:uid="{D50A2F5D-E1CE-49E7-B887-BEF78D84A464}"/>
    <hyperlink ref="I25" r:id="rId21" xr:uid="{E7CF1B1C-B018-4FF9-8D30-C67450B2FEF7}"/>
    <hyperlink ref="I26" r:id="rId22" xr:uid="{0C58BE19-0269-42EF-AD1A-17121E6FE3D2}"/>
    <hyperlink ref="I28" r:id="rId23" xr:uid="{62FE5BF4-90DE-4344-A802-EC42F1B59D9B}"/>
    <hyperlink ref="I29" r:id="rId24" xr:uid="{0B9F0A34-D677-4F2C-97AF-D9D610D2048A}"/>
    <hyperlink ref="I30" r:id="rId25" xr:uid="{A9C6DF13-1B1A-4376-9180-BF4BD135B128}"/>
    <hyperlink ref="I31" r:id="rId26" xr:uid="{E0BF9EC7-AD37-44A7-A416-C81F937BF17A}"/>
    <hyperlink ref="I32" r:id="rId27" xr:uid="{B87AD17D-913F-4740-A5B8-6CC2F6A03D61}"/>
    <hyperlink ref="I33" r:id="rId28" xr:uid="{A825B9D2-32EF-4F46-9B05-4B7FBF38B0B5}"/>
    <hyperlink ref="I34" r:id="rId29" xr:uid="{5902E9B1-62A0-40FB-8C21-4FE554F6298A}"/>
    <hyperlink ref="I35" r:id="rId30" xr:uid="{AF990EEA-3C0E-4ACA-9FCB-D80D062EA131}"/>
    <hyperlink ref="I36" r:id="rId31" xr:uid="{799C2C82-D38B-438E-B8FB-7641B758BA6B}"/>
    <hyperlink ref="I37" r:id="rId32" xr:uid="{1CEFC2AF-0640-4722-B124-2E66716BD521}"/>
    <hyperlink ref="I38" r:id="rId33" xr:uid="{C5CDE502-97AF-4C09-9510-36FD051872F8}"/>
    <hyperlink ref="I39" r:id="rId34" xr:uid="{44D55A6D-5F2E-4E74-B500-304E0181969C}"/>
    <hyperlink ref="I40" r:id="rId35" xr:uid="{446B666D-B578-4CFA-91FD-0247FC416900}"/>
    <hyperlink ref="I41" r:id="rId36" xr:uid="{31C07A07-3FAF-4493-805A-D691A8788129}"/>
    <hyperlink ref="I42" r:id="rId37" xr:uid="{7952A4F1-76F3-4AC0-BA53-195CECF81CF3}"/>
    <hyperlink ref="I43" r:id="rId38" xr:uid="{33D2F105-0792-4E3E-81D7-D76D7364095C}"/>
    <hyperlink ref="I44" r:id="rId39" xr:uid="{1A6B960E-B045-47FC-BBFB-B436B9FDE70B}"/>
    <hyperlink ref="I45" r:id="rId40" xr:uid="{286C3D24-B8DB-4A32-B6B0-DA78C59CFFC9}"/>
    <hyperlink ref="I46" r:id="rId41" xr:uid="{9DBB6C6F-49E9-4CC4-B64B-B0C5048183F3}"/>
    <hyperlink ref="I47" r:id="rId42" xr:uid="{9D827E88-7BCE-4279-9DDA-CC41C80F5735}"/>
    <hyperlink ref="I48" r:id="rId43" xr:uid="{42457D74-5F53-46F1-A792-9B86F5567C5B}"/>
    <hyperlink ref="I49" r:id="rId44" xr:uid="{8C76F44A-3028-4384-ABF2-6A1804723E66}"/>
    <hyperlink ref="I50" r:id="rId45" xr:uid="{A9AAC4C1-F9B4-460F-BFBD-3ACCC52E7F29}"/>
    <hyperlink ref="I51" r:id="rId46" xr:uid="{5A8CEBC6-430F-493F-B652-502E554768EB}"/>
    <hyperlink ref="I52" r:id="rId47" xr:uid="{BC4C184A-1392-4B65-BFC6-54E54DEAC710}"/>
    <hyperlink ref="I53" r:id="rId48" xr:uid="{D603819D-E346-48E7-8F17-DF51324C7AA5}"/>
    <hyperlink ref="I54" r:id="rId49" xr:uid="{51293BB8-9A7B-4350-A88D-F38F26020E64}"/>
    <hyperlink ref="I55" r:id="rId50" xr:uid="{ADD624BB-C090-43AC-B6F0-DC8427533FB0}"/>
    <hyperlink ref="I57" r:id="rId51" xr:uid="{A57551FE-C32E-407D-A9E1-E904C087610D}"/>
    <hyperlink ref="I59" r:id="rId52" xr:uid="{FD69529D-44C1-4E54-819D-FDD3BED71758}"/>
    <hyperlink ref="I60" r:id="rId53" xr:uid="{A01B76C8-353B-4D40-A094-8153C1FF66F5}"/>
    <hyperlink ref="I61" r:id="rId54" xr:uid="{29EA6FC5-0B3E-4171-B6C6-60856FFE1351}"/>
    <hyperlink ref="I62" r:id="rId55" xr:uid="{104A2FF9-D0A4-443B-82BC-B3ADA343BAAC}"/>
    <hyperlink ref="I63" r:id="rId56" xr:uid="{65A1DB0B-F44E-4314-ADD3-0A0AE4D1B560}"/>
    <hyperlink ref="I64" r:id="rId57" xr:uid="{105864CD-6A4B-45A0-AFC5-BD9D33015E8A}"/>
    <hyperlink ref="I65" r:id="rId58" xr:uid="{620E1D6C-B787-4A3A-93DA-317914AC9BBD}"/>
    <hyperlink ref="I66" r:id="rId59" xr:uid="{A14FA4D9-F016-4585-B885-E21780905827}"/>
    <hyperlink ref="I67" r:id="rId60" xr:uid="{202356FF-4CAF-40C1-B51F-A4C5DCE22BDD}"/>
    <hyperlink ref="I68" r:id="rId61" xr:uid="{4D888A96-0168-4F2E-98AE-9BE3371DB400}"/>
    <hyperlink ref="I69" r:id="rId62" xr:uid="{FCCAB210-B23C-4CE7-88DE-1FE24AD83FF7}"/>
    <hyperlink ref="I70" r:id="rId63" xr:uid="{81C24FF3-DE69-47B0-B83F-F3FB43656DFD}"/>
    <hyperlink ref="I71" r:id="rId64" xr:uid="{EABAABB5-9CF0-4405-81EC-D972071DD624}"/>
    <hyperlink ref="I72" r:id="rId65" xr:uid="{35E76C9C-9306-4F4E-980C-C44004634A2A}"/>
    <hyperlink ref="I73" r:id="rId66" xr:uid="{1F962212-B45D-4295-97D4-D75F672A1EF5}"/>
    <hyperlink ref="I74" r:id="rId67" xr:uid="{1780729C-4145-4607-B8DE-096A8F3AE15E}"/>
    <hyperlink ref="I75" r:id="rId68" xr:uid="{F1F84593-CAEA-497E-9E48-AF8ABE99ABC5}"/>
    <hyperlink ref="I76" r:id="rId69" xr:uid="{BB45E09C-E545-45AD-9DFA-FD3003664EA9}"/>
    <hyperlink ref="I77" r:id="rId70" xr:uid="{1BE77C7F-B31E-4CBF-A5C1-749427C016FC}"/>
    <hyperlink ref="I78" r:id="rId71" xr:uid="{225794E6-2E1C-4882-90AC-EB512869FF8C}"/>
    <hyperlink ref="I79" r:id="rId72" xr:uid="{9AAF56DD-E35D-49E3-95C1-3662B9BDC69F}"/>
    <hyperlink ref="I80" r:id="rId73" xr:uid="{EE05CE52-1053-400A-BDE8-52AB3BE5654E}"/>
    <hyperlink ref="I81" r:id="rId74" xr:uid="{3A27F1BF-F137-4283-BF6C-515460E1F71C}"/>
    <hyperlink ref="I82" r:id="rId75" xr:uid="{586E83C6-F1AE-47E8-8C70-D672D4F009CD}"/>
    <hyperlink ref="I84" r:id="rId76" xr:uid="{1CB74F5E-FE63-4ED0-9C87-121D8D220744}"/>
    <hyperlink ref="I85" r:id="rId77" xr:uid="{DFB2F736-A183-4BDC-A57B-568022424863}"/>
    <hyperlink ref="I86" r:id="rId78" xr:uid="{643C9D89-3F56-4D7F-91F3-79A3070B29D0}"/>
    <hyperlink ref="I87" r:id="rId79" xr:uid="{13CDC18C-2175-44B4-98F5-20C1877421F9}"/>
    <hyperlink ref="I88" r:id="rId80" xr:uid="{623AFE35-51D2-483E-A7F4-0869DD9778AE}"/>
    <hyperlink ref="I89" r:id="rId81" xr:uid="{810975D1-0652-4781-9791-841BBC0D2942}"/>
    <hyperlink ref="I90" r:id="rId82" xr:uid="{41B5712B-CD1B-4108-B2D6-28E83BE7072C}"/>
    <hyperlink ref="I92" r:id="rId83" xr:uid="{F2D22428-7F95-4BD4-B23A-37E73391355F}"/>
    <hyperlink ref="I94" r:id="rId84" xr:uid="{541B0DB3-3938-4772-BE5E-53F194F58937}"/>
    <hyperlink ref="I95" r:id="rId85" xr:uid="{B070C079-D8BF-4E35-95C5-4456C84D8E43}"/>
    <hyperlink ref="I96" r:id="rId86" xr:uid="{BC969A6E-C506-4639-BE93-3B4C89B31B40}"/>
    <hyperlink ref="I97" r:id="rId87" xr:uid="{95029BE2-DBAA-4ACD-8EAA-2F2E52B8CE72}"/>
    <hyperlink ref="I98" r:id="rId88" xr:uid="{AE3A886C-39A4-413D-9EE9-CCF802437EDD}"/>
    <hyperlink ref="I99" r:id="rId89" xr:uid="{65100E33-4B33-49BF-8AA1-E3C6F2AE68BF}"/>
    <hyperlink ref="I101" r:id="rId90" xr:uid="{BEBAE522-16DD-4744-8935-355D21AAB6CC}"/>
    <hyperlink ref="I103" r:id="rId91" xr:uid="{6DBDD39C-0D8E-4902-8B4C-5FF4C44A1930}"/>
    <hyperlink ref="I104" r:id="rId92" xr:uid="{09408F90-2AFD-4074-8660-70BD94C22B3F}"/>
    <hyperlink ref="I105" r:id="rId93" xr:uid="{2844A782-5514-40E0-A695-7A93E3BE6856}"/>
    <hyperlink ref="I106" r:id="rId94" xr:uid="{5637DDF9-9FF1-40FD-9EEA-714496614A5E}"/>
    <hyperlink ref="I107" r:id="rId95" xr:uid="{59A39CA5-1242-4C68-9349-B2DE027E8624}"/>
    <hyperlink ref="I108" r:id="rId96" xr:uid="{01B88DC4-F1D8-4332-9D27-BFF4DC1B688D}"/>
    <hyperlink ref="I109" r:id="rId97" xr:uid="{A39B41FD-7D18-41B8-B96E-E68E2FC781F7}"/>
    <hyperlink ref="I110" r:id="rId98" xr:uid="{AAA1F5B3-C1A2-4649-83C3-2E2E7D8B9DE5}"/>
    <hyperlink ref="I112" r:id="rId99" xr:uid="{A7574428-E9B4-4990-9FE9-C4EB854D5C9F}"/>
    <hyperlink ref="I113" r:id="rId100" xr:uid="{61C3FDFF-181B-41AA-BE01-1FE5AD39FB8A}"/>
    <hyperlink ref="I114" r:id="rId101" xr:uid="{6AAFD447-90E2-4536-9D84-9C16B59C7072}"/>
    <hyperlink ref="I116" r:id="rId102" xr:uid="{AA61727C-5844-4C0D-8521-41869C1A6A06}"/>
    <hyperlink ref="I117" r:id="rId103" xr:uid="{476B91E1-2C2C-4940-BE9C-C794BF45050E}"/>
    <hyperlink ref="I118" r:id="rId104" xr:uid="{BF6E9668-54A6-4F90-82CD-7A66B3ED1F29}"/>
    <hyperlink ref="I120" r:id="rId105" xr:uid="{0A3C9722-A7A8-445E-A12A-262BE8ECB5DB}"/>
    <hyperlink ref="I121" r:id="rId106" xr:uid="{6BA62CE2-1406-4C6E-8203-21B8FCED68DE}"/>
    <hyperlink ref="I122" r:id="rId107" xr:uid="{800BD562-42A4-46D4-BE7E-093FDC7293BA}"/>
    <hyperlink ref="I123" r:id="rId108" xr:uid="{B9934FDD-8EFC-43B0-8F20-DC3F40D7C6DE}"/>
    <hyperlink ref="I124" r:id="rId109" xr:uid="{D9F4E57B-A968-46D6-AEC5-7658E09B067C}"/>
    <hyperlink ref="I125" r:id="rId110" xr:uid="{A0247D44-5EF1-48FD-AC9F-EBD9B188C6FE}"/>
    <hyperlink ref="I126" r:id="rId111" xr:uid="{ABD309AF-BD07-452E-A457-0FE6E4BFD18F}"/>
    <hyperlink ref="I127" r:id="rId112" xr:uid="{C684F8FE-A5CB-4EB4-8A80-8054FBD0E5E6}"/>
    <hyperlink ref="I128" r:id="rId113" xr:uid="{AA4099B0-B4D4-4957-84C9-BBD67580FB74}"/>
    <hyperlink ref="I129" r:id="rId114" xr:uid="{BB098826-7857-41A7-BA48-A31FAC1408BA}"/>
    <hyperlink ref="I130" r:id="rId115" xr:uid="{76B9B4DE-C9E3-4663-B306-65BEAC8DA59E}"/>
    <hyperlink ref="I131" r:id="rId116" xr:uid="{BA6BC76F-6792-4435-B506-8F25AF701ADD}"/>
    <hyperlink ref="I132" r:id="rId117" xr:uid="{41083F70-21BC-4FC0-9B8A-835927E8693D}"/>
    <hyperlink ref="I133" r:id="rId118" xr:uid="{8146310D-D226-4A78-BA2B-A3B81576553B}"/>
    <hyperlink ref="I134" r:id="rId119" xr:uid="{FBD73D3B-D2DD-4D74-8FF6-F95735A2DFFD}"/>
    <hyperlink ref="I135" r:id="rId120" xr:uid="{A31807C9-2C29-424E-8E72-AE34E24BECDF}"/>
    <hyperlink ref="I136" r:id="rId121" xr:uid="{52A93519-B9DF-4100-9C30-33730F182AD9}"/>
    <hyperlink ref="I137" r:id="rId122" xr:uid="{96C312DF-6B51-41EE-9906-3E84B71233A7}"/>
    <hyperlink ref="I138" r:id="rId123" xr:uid="{8D7A070F-FF20-401C-86A0-44253AAE7334}"/>
    <hyperlink ref="I140" r:id="rId124" xr:uid="{4ED823D0-6ADC-49D1-B213-9052F5BEEC11}"/>
    <hyperlink ref="I141" r:id="rId125" xr:uid="{A82B5C7D-A9F1-4EDB-AEB1-281673706E8F}"/>
    <hyperlink ref="I143" r:id="rId126" xr:uid="{E0D46B30-5A45-4668-9E61-DF3C01DB5EA3}"/>
    <hyperlink ref="I144" r:id="rId127" xr:uid="{C98192F9-5F5D-4D24-B821-5E7DDCE0AB24}"/>
    <hyperlink ref="I145" r:id="rId128" xr:uid="{5D187946-24F4-4D57-9AFA-D915138CCFF2}"/>
    <hyperlink ref="I146" r:id="rId129" xr:uid="{54754E09-A9FC-4F9E-AB16-7F0F7474A953}"/>
    <hyperlink ref="I147" r:id="rId130" xr:uid="{236515B6-0D25-4492-AC0C-D07088F83D39}"/>
    <hyperlink ref="I148" r:id="rId131" xr:uid="{2B04F7B7-5ECD-4013-9378-D5E828249BD9}"/>
    <hyperlink ref="I149" r:id="rId132" xr:uid="{2D1423A0-787A-4322-8C6F-8D25F33E08DC}"/>
    <hyperlink ref="I150" r:id="rId133" xr:uid="{B41E2CF5-706E-4E53-AD48-5678DB7D4987}"/>
    <hyperlink ref="I151" r:id="rId134" xr:uid="{EBC69244-266C-47AA-B174-47AFA9729054}"/>
    <hyperlink ref="I152" r:id="rId135" xr:uid="{9D7EA3A3-9EEF-44D4-9321-77C9342F3600}"/>
    <hyperlink ref="I153" r:id="rId136" xr:uid="{92CC10E4-A71A-4487-9241-E132A3DC84B2}"/>
    <hyperlink ref="I154" r:id="rId137" xr:uid="{1366E7CA-4838-4818-8395-9B9E991DFE1C}"/>
    <hyperlink ref="I155" r:id="rId138" xr:uid="{C50BAEB2-4AE9-497F-931E-61DF3DAC2AFF}"/>
    <hyperlink ref="I156" r:id="rId139" xr:uid="{5C1AF6E8-8FDD-4C4E-830D-87CC90D469D4}"/>
    <hyperlink ref="I157" r:id="rId140" xr:uid="{4BEF52AD-4684-440C-8B97-414045CEB2B3}"/>
    <hyperlink ref="I158" r:id="rId141" xr:uid="{5272F0AA-7E3D-4B4C-8730-5EF720584361}"/>
    <hyperlink ref="I159" r:id="rId142" xr:uid="{0DC42B28-3422-4D7F-832A-327F1AAA7706}"/>
    <hyperlink ref="I160" r:id="rId143" xr:uid="{0BF77386-29BB-4627-9A8D-EED4A2ACB41C}"/>
    <hyperlink ref="I161" r:id="rId144" xr:uid="{7ADAD3B4-7C65-4D5C-9101-00EDB3AA94A8}"/>
    <hyperlink ref="I162" r:id="rId145" xr:uid="{4226A591-D105-4841-AFB3-AF2C1CC9B6EF}"/>
    <hyperlink ref="I163" r:id="rId146" xr:uid="{C372FC2E-5972-4C89-B4FA-7411D972B7D2}"/>
    <hyperlink ref="I164" r:id="rId147" xr:uid="{99B9FE74-9510-467A-8E97-B13F7D620327}"/>
    <hyperlink ref="I165" r:id="rId148" xr:uid="{E058E332-E9E6-4B79-9B45-7CF58A683A4B}"/>
    <hyperlink ref="I167" r:id="rId149" xr:uid="{B0D9AC3B-7C6A-4B5E-A52A-E1D7FC9804AD}"/>
    <hyperlink ref="I179" r:id="rId150" xr:uid="{859D49A9-DA88-477D-BB19-FABD45526B5F}"/>
    <hyperlink ref="I180" r:id="rId151" xr:uid="{0BFDB1AF-C032-440E-88A0-CF861711BA2B}"/>
    <hyperlink ref="I182" r:id="rId152" xr:uid="{3B0962DA-618D-47DF-B0CE-B04463665016}"/>
    <hyperlink ref="I183" r:id="rId153" xr:uid="{F30916C0-48C5-4D01-88BD-81D9BF5FB66B}"/>
    <hyperlink ref="I184" r:id="rId154" xr:uid="{100816A1-B88C-48EB-B0E6-FE6F72F46096}"/>
    <hyperlink ref="I185" r:id="rId155" xr:uid="{E143A0C7-829B-41F1-9867-6690C0DBF9EA}"/>
    <hyperlink ref="I194" r:id="rId156" xr:uid="{C5092650-B650-47CE-BB48-9CCCF00C218F}"/>
    <hyperlink ref="I203" r:id="rId157" xr:uid="{CBD3E18A-9AC5-49D0-B48C-EC0CFB20BCE4}"/>
    <hyperlink ref="I204" r:id="rId158" xr:uid="{14970775-A406-4651-BA24-D4EECF36AF74}"/>
    <hyperlink ref="I205" r:id="rId159" xr:uid="{DB777A9C-E10D-406A-9249-6AE5BB1230CD}"/>
    <hyperlink ref="I206" r:id="rId160" xr:uid="{5276C6E8-9079-4199-AE0D-F1036903EA8F}"/>
    <hyperlink ref="I207" r:id="rId161" xr:uid="{335EC218-8A8A-4822-9F34-3AEAF46033AF}"/>
    <hyperlink ref="I212" r:id="rId162" xr:uid="{5E6335FE-0E0C-4CCE-ADD1-0D50F646F5B9}"/>
    <hyperlink ref="I213" r:id="rId163" xr:uid="{E29891D7-7A37-470A-9A43-39C8EF3DB9D7}"/>
    <hyperlink ref="I214" r:id="rId164" xr:uid="{6AE0B792-F89F-4E80-B707-1B4D81FA0BB2}"/>
    <hyperlink ref="I215" r:id="rId165" xr:uid="{DB6AC69F-970C-4D1C-AA05-9EF63C6375EC}"/>
    <hyperlink ref="I216" r:id="rId166" xr:uid="{D8AAFA7A-46B6-4057-A398-DF99628E0C7B}"/>
    <hyperlink ref="I217" r:id="rId167" xr:uid="{1AB00E2A-A4E2-4C95-B8BB-F79964A8391E}"/>
    <hyperlink ref="I218" r:id="rId168" xr:uid="{E902D679-359E-4CAD-A44C-5D7A0156C304}"/>
    <hyperlink ref="I223" r:id="rId169" xr:uid="{EA29F56B-03AA-4038-BAA7-3813075C1011}"/>
    <hyperlink ref="I224" r:id="rId170" xr:uid="{0A0E6597-0473-40F1-BCC6-5D2A5C30AA30}"/>
    <hyperlink ref="I225" r:id="rId171" xr:uid="{DDE6FC77-DA78-48DF-AD12-DE15576264F9}"/>
    <hyperlink ref="I228" r:id="rId172" xr:uid="{A3C14B06-CD54-4803-8E14-7DABE3A3EB25}"/>
    <hyperlink ref="I229" r:id="rId173" xr:uid="{D6F983CC-5656-4A8F-9EAD-0BB82057A771}"/>
    <hyperlink ref="I231" r:id="rId174" xr:uid="{EFCFC330-6BF0-47C1-B23D-45EBCE71F20C}"/>
    <hyperlink ref="I232" r:id="rId175" xr:uid="{07AB0017-5966-4C29-829F-09A4B30570B7}"/>
    <hyperlink ref="I233" r:id="rId176" xr:uid="{0FC77A31-E99D-4095-8376-8F355103B783}"/>
    <hyperlink ref="I235" r:id="rId177" xr:uid="{52B560DC-31A0-4EA1-A8AB-11598FEFC79C}"/>
    <hyperlink ref="I236" r:id="rId178" xr:uid="{CB6ACE25-C55B-4191-8C1A-918EB8885C0C}"/>
    <hyperlink ref="I237" r:id="rId179" xr:uid="{5A42F92E-3CC8-4283-9A85-8B525A691454}"/>
    <hyperlink ref="I239" r:id="rId180" xr:uid="{F5D94491-C198-468D-B2A3-9BF5FC712243}"/>
    <hyperlink ref="I241" r:id="rId181" xr:uid="{02383715-D4BD-4FD9-8FED-19A0048C092C}"/>
    <hyperlink ref="I242" r:id="rId182" xr:uid="{0C60BF2F-7E4C-4A32-A615-6A10699BFC75}"/>
    <hyperlink ref="I245" r:id="rId183" xr:uid="{1D7B0CB8-4EDA-4F91-B077-1AF496AE46D1}"/>
    <hyperlink ref="I246" r:id="rId184" xr:uid="{159A0140-6E85-4AEC-9D39-479098CC6514}"/>
    <hyperlink ref="I250" r:id="rId185" xr:uid="{E2562C7E-AC44-43A1-B2C2-B86A85B7DB18}"/>
    <hyperlink ref="I251" r:id="rId186" xr:uid="{539BEC82-A07B-49F3-BDC2-54844C450448}"/>
    <hyperlink ref="I252" r:id="rId187" xr:uid="{0BAA012D-253F-4213-BEEB-8606C19A2A04}"/>
    <hyperlink ref="I255" r:id="rId188" xr:uid="{5F582BA1-179E-4D7D-A288-B7BE2E2A2267}"/>
    <hyperlink ref="I258" r:id="rId189" xr:uid="{27561A70-D52F-424A-BA49-87F258D3A44B}"/>
    <hyperlink ref="I260" r:id="rId190" xr:uid="{2EDFA5DB-B507-4CB0-A095-1B4E6C61EA4B}"/>
    <hyperlink ref="I262" r:id="rId191" xr:uid="{4D7F8321-966C-4425-A28B-5EF198C544FF}"/>
    <hyperlink ref="I263" r:id="rId192" xr:uid="{F1260D92-457F-47CD-BD12-0B60243E8298}"/>
    <hyperlink ref="I264" r:id="rId193" xr:uid="{95B27285-4930-492A-816C-7A96FB0EB0C6}"/>
    <hyperlink ref="I265" r:id="rId194" xr:uid="{678CB1E3-DE3E-4382-BFFD-097CFC9A22BD}"/>
    <hyperlink ref="I267" r:id="rId195" xr:uid="{44AFFDD5-25F2-4064-967C-07F533D783A8}"/>
    <hyperlink ref="I268" r:id="rId196" xr:uid="{DBF988B1-CAE4-4BFF-99CA-53252D81CD5D}"/>
    <hyperlink ref="I269" r:id="rId197" xr:uid="{A14B0BE8-C62A-4322-BAFE-21912C263335}"/>
    <hyperlink ref="I271" r:id="rId198" xr:uid="{571C3EE9-B547-40C1-A1B5-F49D8E57499E}"/>
    <hyperlink ref="I274" r:id="rId199" xr:uid="{FE2EA4E4-4995-45F3-8AB9-432D97A00D4B}"/>
    <hyperlink ref="I275" r:id="rId200" xr:uid="{721ED06A-9201-4E68-A4F6-79F0C0D92828}"/>
    <hyperlink ref="I276" r:id="rId201" xr:uid="{F47FB84B-ADF0-40B2-AC33-F0D405777FE3}"/>
    <hyperlink ref="I277" r:id="rId202" xr:uid="{2E3E6AA8-7527-4FFB-8876-9B6ED3B653BF}"/>
    <hyperlink ref="I280" r:id="rId203" xr:uid="{AF17AD54-652A-49C0-AAB8-4E7B28103F01}"/>
    <hyperlink ref="I281" r:id="rId204" xr:uid="{343EE907-D1BD-4F81-80C7-1AAD3EA2EBF5}"/>
    <hyperlink ref="I282" r:id="rId205" xr:uid="{9F8059CD-1014-4BE6-BDA3-EB80FCDA5438}"/>
    <hyperlink ref="I283" r:id="rId206" xr:uid="{663368B0-AC3B-4372-AEF9-A080EC45407C}"/>
    <hyperlink ref="I284" r:id="rId207" xr:uid="{E2B99B87-719B-4F59-85C8-644228BB68DE}"/>
    <hyperlink ref="I285" r:id="rId208" xr:uid="{6A551B11-5A2B-467C-8B5F-32FC9B8C6B35}"/>
    <hyperlink ref="I286" r:id="rId209" xr:uid="{EE03F3FF-E768-46E4-B469-0F455CBB8D78}"/>
    <hyperlink ref="I287" r:id="rId210" xr:uid="{89E5F2DA-55CE-4C5C-9146-05CA447AB25E}"/>
    <hyperlink ref="I288" r:id="rId211" xr:uid="{A6D7CCED-E7F6-464C-8D5F-56BE6E7D0D84}"/>
    <hyperlink ref="I289" r:id="rId212" xr:uid="{B7367686-E6DF-4385-A890-A03AA34F8104}"/>
    <hyperlink ref="I290" r:id="rId213" xr:uid="{A85FE6E8-D85E-45BF-B1CC-3970B644B703}"/>
    <hyperlink ref="I291" r:id="rId214" xr:uid="{7BE543F2-9B00-45DC-9B7D-0065A7E244AE}"/>
    <hyperlink ref="I292" r:id="rId215" xr:uid="{CACDECE6-A02A-4C3E-88DB-D785F089A165}"/>
    <hyperlink ref="I295" r:id="rId216" xr:uid="{56AEF9A6-5658-463E-951F-DC7BCD4AAB5D}"/>
    <hyperlink ref="I296" r:id="rId217" xr:uid="{A27C1692-D793-44DF-B0C2-230057094B03}"/>
    <hyperlink ref="I297" r:id="rId218" xr:uid="{07A896DA-E68B-45D8-8D89-A07246BE5D34}"/>
    <hyperlink ref="I299" r:id="rId219" xr:uid="{81B73170-5F2C-4F4A-9A98-9CBE9BA11971}"/>
    <hyperlink ref="I300" r:id="rId220" xr:uid="{2A950903-A87B-493E-8992-E186B1C4EE8A}"/>
    <hyperlink ref="I302" r:id="rId221" xr:uid="{BF39E610-4C7B-4040-B3E7-DE406745C711}"/>
    <hyperlink ref="I303" r:id="rId222" xr:uid="{2FE84C6C-24E8-47D2-BC5C-74C676470BA7}"/>
    <hyperlink ref="I304" r:id="rId223" xr:uid="{4EEEBA36-B458-48A0-9798-2125E9DD7DED}"/>
    <hyperlink ref="I306" r:id="rId224" xr:uid="{EBEC221C-130C-4FE0-B01A-404514681BFE}"/>
    <hyperlink ref="I307" r:id="rId225" xr:uid="{47907975-540C-476A-9A07-E2676A7F6C45}"/>
    <hyperlink ref="I346" r:id="rId226" xr:uid="{40FA1DF6-B946-443E-AD6A-6000A0D73F53}"/>
    <hyperlink ref="I315" r:id="rId227" xr:uid="{DACDEFA2-6F3A-4E92-ACC8-BA1F7EE55B9F}"/>
    <hyperlink ref="I321" r:id="rId228" xr:uid="{BAF95301-A050-4C5D-B17F-AC96C231A7B2}"/>
    <hyperlink ref="I337" r:id="rId229" xr:uid="{0C4EE573-62C4-46FD-A156-1DE799BD1369}"/>
    <hyperlink ref="I342" r:id="rId230" xr:uid="{47371A07-C065-421F-AC31-892FD2AB18EA}"/>
    <hyperlink ref="I332" r:id="rId231" xr:uid="{8ED12979-1EC6-4353-8A8F-BE5C7D42A742}"/>
    <hyperlink ref="I348" r:id="rId232" xr:uid="{6FCCDC8E-75B4-499D-9BAA-EBE8082FEE92}"/>
    <hyperlink ref="I349" r:id="rId233" xr:uid="{1DAA6EB1-069D-4762-8EF4-A7D03429FAAF}"/>
    <hyperlink ref="I261" r:id="rId234" xr:uid="{C735A1B1-2C9B-40B5-B80E-7BDDE263EFCD}"/>
    <hyperlink ref="I352" r:id="rId235" xr:uid="{E1D47CFA-8F8E-4CAD-8133-7CC133366D0C}"/>
    <hyperlink ref="I353" r:id="rId236" xr:uid="{F6B8AFA8-3E5D-4EA6-A5A3-9CB59C275F2B}"/>
    <hyperlink ref="I119" r:id="rId237" xr:uid="{09024C79-7213-4845-9614-1380B524D9E1}"/>
    <hyperlink ref="I354" r:id="rId238" xr:uid="{1C4068FD-1CCE-43D7-850A-8B8E9F91642A}"/>
    <hyperlink ref="I355" r:id="rId239" xr:uid="{300EB4B8-C1B4-49E4-A098-8A9EDC7FE674}"/>
    <hyperlink ref="I356" r:id="rId240" xr:uid="{5BA159F2-2943-4856-98CE-A2BA7EAC666D}"/>
    <hyperlink ref="I357" r:id="rId241" xr:uid="{9B6DF1ED-AE4F-4242-8389-E951B8D89B55}"/>
    <hyperlink ref="I358" r:id="rId242" xr:uid="{0F30D383-7E27-4C81-AB90-1D77D610CEF2}"/>
    <hyperlink ref="I27" r:id="rId243" xr:uid="{5DB9E103-4FBB-43A0-9020-5DF771607D5E}"/>
    <hyperlink ref="D361" r:id="rId244" xr:uid="{33EB556B-EA08-4D79-9E65-97378E6D191C}"/>
    <hyperlink ref="I361" r:id="rId245" xr:uid="{8E8ECAD9-DFB9-497C-AF22-65C09C099E5B}"/>
    <hyperlink ref="I370" r:id="rId246" xr:uid="{8DF2D532-FA78-40F4-B844-1837A7663838}"/>
    <hyperlink ref="I371" r:id="rId247" xr:uid="{7CBF294E-F685-46CB-A653-6F84975D072C}"/>
    <hyperlink ref="I111" r:id="rId248" xr:uid="{6EAC22A3-75CE-49B8-8392-6EC76BC4ADA7}"/>
    <hyperlink ref="I372" r:id="rId249" xr:uid="{978C6A5E-8CD7-4595-AA28-0F7B17629EE2}"/>
    <hyperlink ref="I373" r:id="rId250" xr:uid="{C497B541-6AD5-411A-A159-A357E4F2A042}"/>
    <hyperlink ref="I374" r:id="rId251" xr:uid="{3CC1BF8F-6859-4EBB-858E-217C70E70587}"/>
    <hyperlink ref="I375" r:id="rId252" xr:uid="{953A5AEC-A319-4BB8-ABE9-AED7748D933C}"/>
    <hyperlink ref="I376" r:id="rId253" xr:uid="{010DE4F1-4CF2-4949-902D-E24DD76E2AEB}"/>
    <hyperlink ref="I380" r:id="rId254" xr:uid="{BB0A6B06-E4F4-49AF-BD42-3CC8110072B5}"/>
    <hyperlink ref="I381" r:id="rId255" xr:uid="{06229900-0126-476D-97CD-49E09A690E3D}"/>
    <hyperlink ref="I181" r:id="rId256" xr:uid="{6F406153-FFB4-4E47-9A7E-BA84ED224A11}"/>
    <hyperlink ref="I383" r:id="rId257" xr:uid="{44649A43-9F16-4A74-B505-5230F5A8AEE3}"/>
    <hyperlink ref="I91" r:id="rId258" xr:uid="{BBD671E5-5411-4699-9A4F-8B21B1DFB1E7}"/>
    <hyperlink ref="I385" r:id="rId259" xr:uid="{0CB7A380-0F06-4809-9ED5-0E991A559035}"/>
    <hyperlink ref="I386" r:id="rId260" xr:uid="{81DE92FA-EDE5-4D83-9601-954C116C712A}"/>
    <hyperlink ref="I387" r:id="rId261" xr:uid="{FC8C36DA-D21D-465E-8AF6-FBEB5098C077}"/>
    <hyperlink ref="I390" r:id="rId262" xr:uid="{70B87CD8-375E-4D4C-A5AB-DB63693A0EE3}"/>
    <hyperlink ref="I394" r:id="rId263" xr:uid="{9E43E0AF-FB4C-4E1F-867E-8EFFDD282BCD}"/>
    <hyperlink ref="I392" r:id="rId264" xr:uid="{21161055-1F62-428E-8308-5F3E54BCA3DA}"/>
    <hyperlink ref="I395" r:id="rId265" xr:uid="{E2C58EBA-9EF6-46EC-866F-3AC9AB8D8CD7}"/>
  </hyperlinks>
  <pageMargins left="0.75" right="0.75" top="1" bottom="1" header="0.511811023622047" footer="0.511811023622047"/>
  <pageSetup paperSize="9" orientation="portrait" horizontalDpi="300" verticalDpi="300" r:id="rId266"/>
  <drawing r:id="rId267"/>
  <legacyDrawing r:id="rId26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W869"/>
  <sheetViews>
    <sheetView zoomScaleNormal="100" workbookViewId="0">
      <pane xSplit="1" ySplit="2" topLeftCell="B3" activePane="bottomRight" state="frozen"/>
      <selection pane="topRight" activeCell="B1" sqref="B1"/>
      <selection pane="bottomLeft" activeCell="A3" sqref="A3"/>
      <selection pane="bottomRight" activeCell="B356" sqref="B356"/>
    </sheetView>
  </sheetViews>
  <sheetFormatPr defaultColWidth="8.6640625" defaultRowHeight="15" customHeight="1" outlineLevelCol="1"/>
  <cols>
    <col min="1" max="1" width="39.88671875" customWidth="1"/>
    <col min="2" max="2" width="55.88671875" customWidth="1"/>
    <col min="3" max="3" width="9" customWidth="1"/>
    <col min="4" max="4" width="183.5546875" customWidth="1"/>
    <col min="5" max="5" width="21.109375" customWidth="1"/>
    <col min="6" max="6" width="114.33203125" customWidth="1"/>
    <col min="7" max="7" width="10.5546875" customWidth="1"/>
    <col min="8" max="8" width="8" customWidth="1"/>
    <col min="9" max="9" width="10.5546875" customWidth="1"/>
    <col min="10" max="10" width="8.44140625" customWidth="1"/>
    <col min="11" max="14" width="8" customWidth="1"/>
    <col min="15" max="15" width="9.5546875" customWidth="1"/>
    <col min="16" max="16" width="56.6640625" customWidth="1"/>
    <col min="17" max="17" width="50" customWidth="1"/>
    <col min="18" max="18" width="123.33203125" customWidth="1"/>
    <col min="19" max="19" width="34.88671875" customWidth="1"/>
    <col min="20" max="20" width="16.44140625" customWidth="1"/>
    <col min="21" max="21" width="18.109375" customWidth="1"/>
    <col min="23" max="23" width="8.6640625" outlineLevel="1"/>
  </cols>
  <sheetData>
    <row r="1" spans="1:23" ht="18" customHeight="1">
      <c r="A1" s="761" t="s">
        <v>1783</v>
      </c>
      <c r="B1" s="761"/>
      <c r="C1" s="761"/>
      <c r="D1" s="761"/>
      <c r="E1" s="761"/>
      <c r="F1" s="761"/>
      <c r="G1" s="761"/>
      <c r="H1" s="761"/>
      <c r="I1" s="761"/>
      <c r="J1" s="761"/>
      <c r="K1" s="761"/>
      <c r="L1" s="761"/>
      <c r="M1" s="761"/>
      <c r="N1" s="761"/>
      <c r="O1" s="761"/>
      <c r="P1" s="761"/>
      <c r="Q1" s="461" t="s">
        <v>1784</v>
      </c>
      <c r="R1" s="461" t="s">
        <v>1784</v>
      </c>
      <c r="S1" s="201"/>
      <c r="T1" s="201"/>
      <c r="U1" s="201"/>
      <c r="V1" s="201"/>
      <c r="W1" s="201"/>
    </row>
    <row r="2" spans="1:23" ht="40.200000000000003">
      <c r="A2" s="462" t="s">
        <v>1785</v>
      </c>
      <c r="B2" s="463" t="s">
        <v>1786</v>
      </c>
      <c r="C2" s="463" t="s">
        <v>1787</v>
      </c>
      <c r="D2" s="463" t="s">
        <v>1788</v>
      </c>
      <c r="E2" s="463" t="s">
        <v>1789</v>
      </c>
      <c r="F2" s="463" t="s">
        <v>1790</v>
      </c>
      <c r="G2" s="463" t="s">
        <v>115</v>
      </c>
      <c r="H2" s="463" t="s">
        <v>116</v>
      </c>
      <c r="I2" s="463" t="s">
        <v>117</v>
      </c>
      <c r="J2" s="463" t="s">
        <v>118</v>
      </c>
      <c r="K2" s="463" t="s">
        <v>119</v>
      </c>
      <c r="L2" s="463" t="s">
        <v>120</v>
      </c>
      <c r="M2" s="463" t="s">
        <v>121</v>
      </c>
      <c r="N2" s="463" t="s">
        <v>122</v>
      </c>
      <c r="O2" s="463" t="s">
        <v>1791</v>
      </c>
      <c r="P2" s="464" t="s">
        <v>1792</v>
      </c>
      <c r="Q2" s="465" t="s">
        <v>1793</v>
      </c>
      <c r="R2" s="466" t="s">
        <v>1794</v>
      </c>
      <c r="S2" s="467" t="s">
        <v>1795</v>
      </c>
      <c r="T2" s="467" t="s">
        <v>1796</v>
      </c>
      <c r="U2" s="467" t="s">
        <v>1797</v>
      </c>
      <c r="V2" s="201"/>
      <c r="W2" s="467" t="s">
        <v>1798</v>
      </c>
    </row>
    <row r="3" spans="1:23" ht="66.599999999999994">
      <c r="A3" s="468" t="s">
        <v>1799</v>
      </c>
      <c r="B3" s="468" t="s">
        <v>1784</v>
      </c>
      <c r="C3" s="468" t="s">
        <v>1784</v>
      </c>
      <c r="D3" s="469" t="s">
        <v>1800</v>
      </c>
      <c r="E3" s="469" t="s">
        <v>1801</v>
      </c>
      <c r="F3" s="469"/>
      <c r="G3" s="469">
        <v>117.83</v>
      </c>
      <c r="H3" s="469">
        <v>7.2</v>
      </c>
      <c r="I3" s="469">
        <v>2.65</v>
      </c>
      <c r="J3" s="469">
        <v>16.399999999999999</v>
      </c>
      <c r="K3" s="469"/>
      <c r="L3" s="469">
        <v>7.25</v>
      </c>
      <c r="M3" s="469">
        <v>2.62</v>
      </c>
      <c r="N3" s="469">
        <v>0.3</v>
      </c>
      <c r="O3" s="469" t="s">
        <v>1784</v>
      </c>
      <c r="P3" s="468" t="s">
        <v>1802</v>
      </c>
      <c r="Q3" s="470" t="s">
        <v>1803</v>
      </c>
      <c r="R3" s="470" t="s">
        <v>1804</v>
      </c>
      <c r="S3" s="471" t="s">
        <v>1799</v>
      </c>
      <c r="T3" s="201"/>
      <c r="U3" s="529" t="s">
        <v>1805</v>
      </c>
      <c r="V3" s="201"/>
      <c r="W3" s="201" t="s">
        <v>1799</v>
      </c>
    </row>
    <row r="4" spans="1:23" ht="14.4">
      <c r="A4" s="472" t="s">
        <v>1784</v>
      </c>
      <c r="B4" s="473" t="s">
        <v>721</v>
      </c>
      <c r="C4" s="473">
        <v>25000</v>
      </c>
      <c r="D4" s="474" t="s">
        <v>722</v>
      </c>
      <c r="E4" s="474"/>
      <c r="F4" s="474"/>
      <c r="G4" s="474">
        <v>110</v>
      </c>
      <c r="H4" s="474">
        <v>12</v>
      </c>
      <c r="I4" s="474">
        <v>6</v>
      </c>
      <c r="J4" s="474">
        <v>12</v>
      </c>
      <c r="K4" s="474">
        <v>0.6</v>
      </c>
      <c r="L4" s="474">
        <v>12</v>
      </c>
      <c r="M4" s="474">
        <v>1.6</v>
      </c>
      <c r="N4" s="474" t="s">
        <v>1784</v>
      </c>
      <c r="O4" s="530">
        <v>45</v>
      </c>
      <c r="P4" s="473" t="s">
        <v>1784</v>
      </c>
      <c r="Q4" s="475" t="s">
        <v>1784</v>
      </c>
      <c r="R4" s="475" t="s">
        <v>1784</v>
      </c>
      <c r="S4" s="93" t="s">
        <v>1799</v>
      </c>
      <c r="T4" s="532">
        <v>45000</v>
      </c>
      <c r="U4" s="201"/>
      <c r="V4" s="201"/>
      <c r="W4" s="201" t="s">
        <v>1799</v>
      </c>
    </row>
    <row r="5" spans="1:23" ht="14.4">
      <c r="A5" s="476" t="s">
        <v>1784</v>
      </c>
      <c r="B5" s="477" t="s">
        <v>554</v>
      </c>
      <c r="C5" s="477">
        <v>18000</v>
      </c>
      <c r="D5" s="474" t="s">
        <v>551</v>
      </c>
      <c r="E5" s="474" t="s">
        <v>228</v>
      </c>
      <c r="F5" s="474"/>
      <c r="G5" s="474">
        <v>113</v>
      </c>
      <c r="H5" s="474">
        <v>0.4</v>
      </c>
      <c r="I5" s="474">
        <v>0</v>
      </c>
      <c r="J5" s="474">
        <v>19</v>
      </c>
      <c r="K5" s="474">
        <v>14</v>
      </c>
      <c r="L5" s="474">
        <v>6</v>
      </c>
      <c r="M5" s="474">
        <v>0.1</v>
      </c>
      <c r="N5" s="474" t="s">
        <v>1784</v>
      </c>
      <c r="O5" s="530">
        <v>8</v>
      </c>
      <c r="P5" s="477" t="s">
        <v>1784</v>
      </c>
      <c r="Q5" s="477" t="s">
        <v>1784</v>
      </c>
      <c r="R5" s="477" t="s">
        <v>1784</v>
      </c>
      <c r="S5" s="93" t="s">
        <v>1799</v>
      </c>
      <c r="T5" s="534">
        <v>8100</v>
      </c>
      <c r="U5" s="201"/>
      <c r="V5" s="201"/>
      <c r="W5" s="201" t="s">
        <v>1799</v>
      </c>
    </row>
    <row r="6" spans="1:23" ht="14.4">
      <c r="A6" s="472" t="s">
        <v>1784</v>
      </c>
      <c r="B6" s="473" t="s">
        <v>1002</v>
      </c>
      <c r="C6" s="473">
        <v>5000</v>
      </c>
      <c r="D6" s="474" t="s">
        <v>1003</v>
      </c>
      <c r="E6" s="474" t="s">
        <v>228</v>
      </c>
      <c r="F6" s="474"/>
      <c r="G6" s="474">
        <v>40</v>
      </c>
      <c r="H6" s="474">
        <v>0.1</v>
      </c>
      <c r="I6" s="474">
        <v>0</v>
      </c>
      <c r="J6" s="474">
        <v>9.3000000000000007</v>
      </c>
      <c r="K6" s="474">
        <v>4.2</v>
      </c>
      <c r="L6" s="474">
        <v>1.1000000000000001</v>
      </c>
      <c r="M6" s="474">
        <v>0</v>
      </c>
      <c r="N6" s="474">
        <v>1.7</v>
      </c>
      <c r="O6" s="530">
        <v>1</v>
      </c>
      <c r="P6" s="473" t="s">
        <v>1784</v>
      </c>
      <c r="Q6" s="475" t="s">
        <v>1784</v>
      </c>
      <c r="R6" s="475" t="s">
        <v>1784</v>
      </c>
      <c r="S6" s="93" t="s">
        <v>1799</v>
      </c>
      <c r="T6" s="535">
        <v>1250</v>
      </c>
      <c r="U6" s="201"/>
      <c r="V6" s="201"/>
      <c r="W6" s="201" t="s">
        <v>1799</v>
      </c>
    </row>
    <row r="7" spans="1:23" ht="14.4">
      <c r="A7" s="476" t="s">
        <v>1784</v>
      </c>
      <c r="B7" s="477" t="s">
        <v>998</v>
      </c>
      <c r="C7" s="477">
        <v>3000</v>
      </c>
      <c r="D7" s="474" t="s">
        <v>999</v>
      </c>
      <c r="E7" s="474" t="s">
        <v>228</v>
      </c>
      <c r="F7" s="474"/>
      <c r="G7" s="474">
        <v>41</v>
      </c>
      <c r="H7" s="474">
        <v>0.2</v>
      </c>
      <c r="I7" s="474">
        <v>0</v>
      </c>
      <c r="J7" s="474">
        <v>9.6</v>
      </c>
      <c r="K7" s="474">
        <v>4.7</v>
      </c>
      <c r="L7" s="474">
        <v>0.9</v>
      </c>
      <c r="M7" s="474">
        <v>0.1</v>
      </c>
      <c r="N7" s="474">
        <v>2.8</v>
      </c>
      <c r="O7" s="530">
        <v>1</v>
      </c>
      <c r="P7" s="477" t="s">
        <v>1784</v>
      </c>
      <c r="Q7" s="477" t="s">
        <v>1784</v>
      </c>
      <c r="R7" s="477" t="s">
        <v>1784</v>
      </c>
      <c r="S7" s="93" t="s">
        <v>1799</v>
      </c>
      <c r="T7" s="536">
        <v>750</v>
      </c>
      <c r="U7" s="201"/>
      <c r="V7" s="201"/>
      <c r="W7" s="201" t="s">
        <v>1799</v>
      </c>
    </row>
    <row r="8" spans="1:23" ht="14.4">
      <c r="A8" s="472" t="s">
        <v>1784</v>
      </c>
      <c r="B8" s="473" t="s">
        <v>1012</v>
      </c>
      <c r="C8" s="473">
        <v>4000</v>
      </c>
      <c r="D8" s="474" t="s">
        <v>1012</v>
      </c>
      <c r="E8" s="474" t="s">
        <v>228</v>
      </c>
      <c r="F8" s="474"/>
      <c r="G8" s="474">
        <v>0</v>
      </c>
      <c r="H8" s="474">
        <v>0</v>
      </c>
      <c r="I8" s="474">
        <v>0</v>
      </c>
      <c r="J8" s="474">
        <v>0</v>
      </c>
      <c r="K8" s="474">
        <v>0</v>
      </c>
      <c r="L8" s="474">
        <v>0</v>
      </c>
      <c r="M8" s="474">
        <v>0</v>
      </c>
      <c r="N8" s="474">
        <v>0</v>
      </c>
      <c r="O8" s="530">
        <v>0</v>
      </c>
      <c r="P8" s="473" t="s">
        <v>1784</v>
      </c>
      <c r="Q8" s="475" t="s">
        <v>1784</v>
      </c>
      <c r="R8" s="475" t="s">
        <v>1784</v>
      </c>
      <c r="S8" s="93" t="s">
        <v>1799</v>
      </c>
      <c r="T8" s="537">
        <v>400</v>
      </c>
      <c r="U8" s="201"/>
      <c r="V8" s="201"/>
      <c r="W8" s="201" t="s">
        <v>1799</v>
      </c>
    </row>
    <row r="9" spans="1:23" ht="14.4">
      <c r="A9" s="476" t="s">
        <v>1784</v>
      </c>
      <c r="B9" s="477" t="s">
        <v>531</v>
      </c>
      <c r="C9" s="477">
        <v>300</v>
      </c>
      <c r="D9" s="474" t="s">
        <v>533</v>
      </c>
      <c r="E9" s="474" t="s">
        <v>228</v>
      </c>
      <c r="F9" s="474"/>
      <c r="G9" s="474">
        <v>400</v>
      </c>
      <c r="H9" s="474">
        <v>0</v>
      </c>
      <c r="I9" s="474">
        <v>0</v>
      </c>
      <c r="J9" s="474">
        <v>100</v>
      </c>
      <c r="K9" s="474">
        <v>100</v>
      </c>
      <c r="L9" s="474">
        <v>0</v>
      </c>
      <c r="M9" s="474">
        <v>0</v>
      </c>
      <c r="N9" s="474">
        <v>0</v>
      </c>
      <c r="O9" s="530">
        <v>0</v>
      </c>
      <c r="P9" s="477" t="s">
        <v>1784</v>
      </c>
      <c r="Q9" s="477" t="s">
        <v>1784</v>
      </c>
      <c r="R9" s="477" t="s">
        <v>1784</v>
      </c>
      <c r="S9" s="93" t="s">
        <v>1799</v>
      </c>
      <c r="T9" s="538">
        <v>105</v>
      </c>
      <c r="U9" s="201"/>
      <c r="V9" s="201"/>
      <c r="W9" s="201" t="s">
        <v>1799</v>
      </c>
    </row>
    <row r="10" spans="1:23" ht="14.4">
      <c r="A10" s="472" t="s">
        <v>1784</v>
      </c>
      <c r="B10" s="473" t="s">
        <v>834</v>
      </c>
      <c r="C10" s="473">
        <v>80</v>
      </c>
      <c r="D10" s="474" t="s">
        <v>835</v>
      </c>
      <c r="E10" s="474"/>
      <c r="F10" s="474" t="s">
        <v>390</v>
      </c>
      <c r="G10" s="474">
        <v>480</v>
      </c>
      <c r="H10" s="474">
        <v>10</v>
      </c>
      <c r="I10" s="474">
        <v>2.7</v>
      </c>
      <c r="J10" s="474">
        <v>64</v>
      </c>
      <c r="K10" s="474">
        <v>4.0999999999999996</v>
      </c>
      <c r="L10" s="474">
        <v>11</v>
      </c>
      <c r="M10" s="474">
        <v>0</v>
      </c>
      <c r="N10" s="474" t="s">
        <v>1784</v>
      </c>
      <c r="O10" s="530">
        <v>1</v>
      </c>
      <c r="P10" s="473" t="s">
        <v>1784</v>
      </c>
      <c r="Q10" s="475" t="s">
        <v>1784</v>
      </c>
      <c r="R10" s="475" t="s">
        <v>1784</v>
      </c>
      <c r="S10" s="93" t="s">
        <v>1799</v>
      </c>
      <c r="T10" s="539">
        <v>788</v>
      </c>
      <c r="U10" s="201"/>
      <c r="V10" s="201"/>
      <c r="W10" s="201" t="s">
        <v>1799</v>
      </c>
    </row>
    <row r="11" spans="1:23" ht="14.4">
      <c r="A11" s="476" t="s">
        <v>1784</v>
      </c>
      <c r="B11" s="477" t="s">
        <v>837</v>
      </c>
      <c r="C11" s="477">
        <v>40</v>
      </c>
      <c r="D11" s="474" t="s">
        <v>838</v>
      </c>
      <c r="E11" s="474"/>
      <c r="F11" s="474" t="s">
        <v>390</v>
      </c>
      <c r="G11" s="474">
        <v>386</v>
      </c>
      <c r="H11" s="474">
        <v>3.3</v>
      </c>
      <c r="I11" s="474">
        <v>1</v>
      </c>
      <c r="J11" s="474">
        <v>65</v>
      </c>
      <c r="K11" s="474">
        <v>0.6</v>
      </c>
      <c r="L11" s="474">
        <v>11</v>
      </c>
      <c r="M11" s="474">
        <v>0.1</v>
      </c>
      <c r="N11" s="474" t="s">
        <v>1784</v>
      </c>
      <c r="O11" s="530">
        <v>0</v>
      </c>
      <c r="P11" s="477" t="s">
        <v>1784</v>
      </c>
      <c r="Q11" s="477" t="s">
        <v>1784</v>
      </c>
      <c r="R11" s="477" t="s">
        <v>1784</v>
      </c>
      <c r="S11" s="93" t="s">
        <v>1799</v>
      </c>
      <c r="T11" s="540">
        <v>280</v>
      </c>
      <c r="U11" s="201"/>
      <c r="V11" s="201"/>
      <c r="W11" s="201" t="s">
        <v>1799</v>
      </c>
    </row>
    <row r="12" spans="1:23" ht="14.4">
      <c r="A12" s="476" t="s">
        <v>1784</v>
      </c>
      <c r="B12" s="477" t="s">
        <v>622</v>
      </c>
      <c r="C12" s="477">
        <v>300</v>
      </c>
      <c r="D12" s="474" t="s">
        <v>624</v>
      </c>
      <c r="E12" s="474" t="s">
        <v>625</v>
      </c>
      <c r="F12" s="474"/>
      <c r="G12" s="474" t="s">
        <v>1784</v>
      </c>
      <c r="H12" s="474" t="s">
        <v>1784</v>
      </c>
      <c r="I12" s="474" t="s">
        <v>1784</v>
      </c>
      <c r="J12" s="474" t="s">
        <v>1784</v>
      </c>
      <c r="K12" s="474" t="s">
        <v>1784</v>
      </c>
      <c r="L12" s="474" t="s">
        <v>1784</v>
      </c>
      <c r="M12" s="474" t="s">
        <v>1784</v>
      </c>
      <c r="N12" s="474" t="s">
        <v>1784</v>
      </c>
      <c r="O12" s="474" t="s">
        <v>1784</v>
      </c>
      <c r="P12" s="477" t="s">
        <v>1784</v>
      </c>
      <c r="Q12" s="477" t="s">
        <v>1784</v>
      </c>
      <c r="R12" s="477" t="s">
        <v>1784</v>
      </c>
      <c r="S12" s="93" t="s">
        <v>1799</v>
      </c>
      <c r="T12" s="541">
        <v>270</v>
      </c>
      <c r="U12" s="201"/>
      <c r="V12" s="201"/>
      <c r="W12" s="201" t="s">
        <v>1799</v>
      </c>
    </row>
    <row r="13" spans="1:23" ht="14.4">
      <c r="A13" s="472" t="s">
        <v>1784</v>
      </c>
      <c r="B13" s="473" t="s">
        <v>379</v>
      </c>
      <c r="C13" s="473">
        <v>800</v>
      </c>
      <c r="D13" s="474" t="s">
        <v>382</v>
      </c>
      <c r="E13" s="474" t="s">
        <v>228</v>
      </c>
      <c r="F13" s="474" t="s">
        <v>383</v>
      </c>
      <c r="G13" s="474">
        <v>0</v>
      </c>
      <c r="H13" s="474">
        <v>0</v>
      </c>
      <c r="I13" s="474">
        <v>0</v>
      </c>
      <c r="J13" s="474">
        <v>0</v>
      </c>
      <c r="K13" s="474">
        <v>0</v>
      </c>
      <c r="L13" s="474">
        <v>0</v>
      </c>
      <c r="M13" s="474">
        <v>100</v>
      </c>
      <c r="N13" s="474" t="s">
        <v>1784</v>
      </c>
      <c r="O13" s="530">
        <v>0</v>
      </c>
      <c r="P13" s="473" t="s">
        <v>1784</v>
      </c>
      <c r="Q13" s="475" t="s">
        <v>1784</v>
      </c>
      <c r="R13" s="475" t="s">
        <v>1784</v>
      </c>
      <c r="S13" s="93" t="s">
        <v>1799</v>
      </c>
      <c r="T13" s="542">
        <v>96</v>
      </c>
      <c r="U13" s="201"/>
      <c r="V13" s="201"/>
      <c r="W13" s="201" t="s">
        <v>1799</v>
      </c>
    </row>
    <row r="14" spans="1:23" ht="14.4">
      <c r="A14" s="472" t="s">
        <v>1784</v>
      </c>
      <c r="B14" s="473" t="s">
        <v>1668</v>
      </c>
      <c r="C14" s="473">
        <v>80</v>
      </c>
      <c r="D14" s="474"/>
      <c r="E14" s="474"/>
      <c r="F14" s="474"/>
      <c r="G14" s="474" t="s">
        <v>1784</v>
      </c>
      <c r="H14" s="474" t="s">
        <v>1784</v>
      </c>
      <c r="I14" s="474" t="s">
        <v>1784</v>
      </c>
      <c r="J14" s="474" t="s">
        <v>1784</v>
      </c>
      <c r="K14" s="474" t="s">
        <v>1784</v>
      </c>
      <c r="L14" s="474" t="s">
        <v>1784</v>
      </c>
      <c r="M14" s="474" t="s">
        <v>1784</v>
      </c>
      <c r="N14" s="474" t="s">
        <v>1784</v>
      </c>
      <c r="O14" s="474" t="s">
        <v>1784</v>
      </c>
      <c r="P14" s="473" t="s">
        <v>1784</v>
      </c>
      <c r="Q14" s="475" t="s">
        <v>1784</v>
      </c>
      <c r="R14" s="475" t="s">
        <v>1784</v>
      </c>
      <c r="S14" s="93" t="s">
        <v>1799</v>
      </c>
      <c r="T14" s="543">
        <v>48</v>
      </c>
      <c r="U14" s="201"/>
      <c r="V14" s="201"/>
      <c r="W14" s="201" t="s">
        <v>1799</v>
      </c>
    </row>
    <row r="15" spans="1:23" ht="14.4">
      <c r="A15" s="476" t="s">
        <v>1784</v>
      </c>
      <c r="B15" s="477" t="s">
        <v>421</v>
      </c>
      <c r="C15" s="477">
        <v>1200</v>
      </c>
      <c r="D15" s="474" t="s">
        <v>423</v>
      </c>
      <c r="E15" s="474" t="s">
        <v>228</v>
      </c>
      <c r="F15" s="474"/>
      <c r="G15" s="474" t="s">
        <v>1784</v>
      </c>
      <c r="H15" s="474" t="s">
        <v>1784</v>
      </c>
      <c r="I15" s="474" t="s">
        <v>1784</v>
      </c>
      <c r="J15" s="474" t="s">
        <v>1784</v>
      </c>
      <c r="K15" s="474" t="s">
        <v>1784</v>
      </c>
      <c r="L15" s="474" t="s">
        <v>1784</v>
      </c>
      <c r="M15" s="474" t="s">
        <v>1784</v>
      </c>
      <c r="N15" s="474" t="s">
        <v>1784</v>
      </c>
      <c r="O15" s="530">
        <v>0</v>
      </c>
      <c r="P15" s="477" t="s">
        <v>1784</v>
      </c>
      <c r="Q15" s="477" t="s">
        <v>1784</v>
      </c>
      <c r="R15" s="477" t="s">
        <v>1784</v>
      </c>
      <c r="S15" s="93" t="s">
        <v>1799</v>
      </c>
      <c r="T15" s="544">
        <v>480</v>
      </c>
      <c r="U15" s="201"/>
      <c r="V15" s="201"/>
      <c r="W15" s="201" t="s">
        <v>1799</v>
      </c>
    </row>
    <row r="16" spans="1:23" ht="14.4">
      <c r="A16" s="476" t="s">
        <v>1784</v>
      </c>
      <c r="B16" s="477" t="s">
        <v>1225</v>
      </c>
      <c r="C16" s="477">
        <v>1200</v>
      </c>
      <c r="D16" s="474" t="s">
        <v>1225</v>
      </c>
      <c r="E16" s="474" t="s">
        <v>228</v>
      </c>
      <c r="F16" s="474"/>
      <c r="G16" s="474" t="s">
        <v>1784</v>
      </c>
      <c r="H16" s="474" t="s">
        <v>1784</v>
      </c>
      <c r="I16" s="474" t="s">
        <v>1784</v>
      </c>
      <c r="J16" s="474" t="s">
        <v>1784</v>
      </c>
      <c r="K16" s="474" t="s">
        <v>1784</v>
      </c>
      <c r="L16" s="474" t="s">
        <v>1784</v>
      </c>
      <c r="M16" s="474" t="s">
        <v>1784</v>
      </c>
      <c r="N16" s="474" t="s">
        <v>1784</v>
      </c>
      <c r="O16" s="474" t="s">
        <v>1784</v>
      </c>
      <c r="P16" s="477" t="s">
        <v>1784</v>
      </c>
      <c r="Q16" s="477" t="s">
        <v>1784</v>
      </c>
      <c r="R16" s="477" t="s">
        <v>1784</v>
      </c>
      <c r="S16" s="93" t="s">
        <v>1799</v>
      </c>
      <c r="T16" s="545">
        <v>474</v>
      </c>
      <c r="U16" s="201"/>
      <c r="V16" s="201"/>
      <c r="W16" s="201" t="s">
        <v>1799</v>
      </c>
    </row>
    <row r="17" spans="1:23" ht="14.4">
      <c r="A17" s="476" t="s">
        <v>1784</v>
      </c>
      <c r="B17" s="477" t="s">
        <v>1054</v>
      </c>
      <c r="C17" s="477">
        <v>1000</v>
      </c>
      <c r="D17" s="474" t="s">
        <v>1057</v>
      </c>
      <c r="E17" s="474" t="s">
        <v>340</v>
      </c>
      <c r="F17" s="474"/>
      <c r="G17" s="474" t="s">
        <v>1784</v>
      </c>
      <c r="H17" s="474" t="s">
        <v>1784</v>
      </c>
      <c r="I17" s="474" t="s">
        <v>1784</v>
      </c>
      <c r="J17" s="474" t="s">
        <v>1784</v>
      </c>
      <c r="K17" s="474" t="s">
        <v>1784</v>
      </c>
      <c r="L17" s="474" t="s">
        <v>1784</v>
      </c>
      <c r="M17" s="474" t="s">
        <v>1784</v>
      </c>
      <c r="N17" s="474" t="s">
        <v>1784</v>
      </c>
      <c r="O17" s="474" t="s">
        <v>1784</v>
      </c>
      <c r="P17" s="477" t="s">
        <v>1784</v>
      </c>
      <c r="Q17" s="477" t="s">
        <v>1784</v>
      </c>
      <c r="R17" s="477" t="s">
        <v>1784</v>
      </c>
      <c r="S17" s="93" t="s">
        <v>1799</v>
      </c>
      <c r="T17" s="547">
        <v>600</v>
      </c>
      <c r="U17" s="201"/>
      <c r="V17" s="201"/>
      <c r="W17" s="201" t="s">
        <v>1799</v>
      </c>
    </row>
    <row r="18" spans="1:23" ht="40.200000000000003">
      <c r="A18" s="478" t="s">
        <v>982</v>
      </c>
      <c r="B18" s="478" t="s">
        <v>1784</v>
      </c>
      <c r="C18" s="478" t="s">
        <v>1784</v>
      </c>
      <c r="D18" s="469" t="s">
        <v>1806</v>
      </c>
      <c r="E18" s="469" t="s">
        <v>1807</v>
      </c>
      <c r="F18" s="469"/>
      <c r="G18" s="469">
        <v>113.55</v>
      </c>
      <c r="H18" s="469">
        <v>6.55</v>
      </c>
      <c r="I18" s="469">
        <v>2.39</v>
      </c>
      <c r="J18" s="469">
        <v>7.33</v>
      </c>
      <c r="K18" s="469"/>
      <c r="L18" s="469">
        <v>6.86</v>
      </c>
      <c r="M18" s="469">
        <v>1.08</v>
      </c>
      <c r="N18" s="469">
        <v>1.8</v>
      </c>
      <c r="O18" s="469" t="s">
        <v>1784</v>
      </c>
      <c r="P18" s="478" t="s">
        <v>1808</v>
      </c>
      <c r="Q18" s="479" t="s">
        <v>1809</v>
      </c>
      <c r="R18" s="479" t="s">
        <v>1810</v>
      </c>
      <c r="S18" s="471" t="s">
        <v>982</v>
      </c>
      <c r="T18" s="201"/>
      <c r="U18" s="548" t="s">
        <v>1811</v>
      </c>
      <c r="V18" s="201"/>
      <c r="W18" s="201" t="s">
        <v>982</v>
      </c>
    </row>
    <row r="19" spans="1:23" ht="14.4">
      <c r="A19" s="476" t="s">
        <v>1784</v>
      </c>
      <c r="B19" s="477" t="s">
        <v>1030</v>
      </c>
      <c r="C19" s="477">
        <v>35000</v>
      </c>
      <c r="D19" s="474" t="s">
        <v>1031</v>
      </c>
      <c r="E19" s="474" t="s">
        <v>228</v>
      </c>
      <c r="F19" s="474"/>
      <c r="G19" s="474">
        <v>77</v>
      </c>
      <c r="H19" s="474">
        <v>0.1</v>
      </c>
      <c r="I19" s="474">
        <v>0</v>
      </c>
      <c r="J19" s="474">
        <v>17</v>
      </c>
      <c r="K19" s="474">
        <v>0.8</v>
      </c>
      <c r="L19" s="474">
        <v>2</v>
      </c>
      <c r="M19" s="474">
        <v>0</v>
      </c>
      <c r="N19" s="474">
        <v>2.2000000000000002</v>
      </c>
      <c r="O19" s="530">
        <v>137</v>
      </c>
      <c r="P19" s="477" t="s">
        <v>1784</v>
      </c>
      <c r="Q19" s="477" t="s">
        <v>1784</v>
      </c>
      <c r="R19" s="477" t="s">
        <v>1784</v>
      </c>
      <c r="S19" s="93" t="s">
        <v>982</v>
      </c>
      <c r="T19" s="550">
        <v>136500</v>
      </c>
      <c r="U19" s="201"/>
      <c r="V19" s="201"/>
      <c r="W19" s="201" t="s">
        <v>982</v>
      </c>
    </row>
    <row r="20" spans="1:23" ht="14.4">
      <c r="A20" s="472" t="s">
        <v>1784</v>
      </c>
      <c r="B20" s="473" t="s">
        <v>998</v>
      </c>
      <c r="C20" s="473">
        <v>18000</v>
      </c>
      <c r="D20" s="474" t="s">
        <v>999</v>
      </c>
      <c r="E20" s="474" t="s">
        <v>228</v>
      </c>
      <c r="F20" s="474"/>
      <c r="G20" s="474">
        <v>41</v>
      </c>
      <c r="H20" s="474">
        <v>0.2</v>
      </c>
      <c r="I20" s="474">
        <v>0</v>
      </c>
      <c r="J20" s="474">
        <v>9.6</v>
      </c>
      <c r="K20" s="474">
        <v>4.7</v>
      </c>
      <c r="L20" s="474">
        <v>0.9</v>
      </c>
      <c r="M20" s="474">
        <v>0.1</v>
      </c>
      <c r="N20" s="474">
        <v>2.8</v>
      </c>
      <c r="O20" s="530">
        <v>5</v>
      </c>
      <c r="P20" s="473" t="s">
        <v>1784</v>
      </c>
      <c r="Q20" s="475" t="s">
        <v>1784</v>
      </c>
      <c r="R20" s="475" t="s">
        <v>1784</v>
      </c>
      <c r="S20" s="93" t="s">
        <v>982</v>
      </c>
      <c r="T20" s="551">
        <v>4500</v>
      </c>
      <c r="U20" s="201"/>
      <c r="V20" s="201"/>
      <c r="W20" s="201" t="s">
        <v>982</v>
      </c>
    </row>
    <row r="21" spans="1:23" ht="14.4">
      <c r="A21" s="472" t="s">
        <v>1784</v>
      </c>
      <c r="B21" s="473" t="s">
        <v>1088</v>
      </c>
      <c r="C21" s="473">
        <v>18000</v>
      </c>
      <c r="D21" s="474" t="s">
        <v>1089</v>
      </c>
      <c r="E21" s="474" t="s">
        <v>1077</v>
      </c>
      <c r="F21" s="474"/>
      <c r="G21" s="474" t="s">
        <v>1784</v>
      </c>
      <c r="H21" s="474" t="s">
        <v>1784</v>
      </c>
      <c r="I21" s="474" t="s">
        <v>1784</v>
      </c>
      <c r="J21" s="474" t="s">
        <v>1784</v>
      </c>
      <c r="K21" s="474" t="s">
        <v>1784</v>
      </c>
      <c r="L21" s="474" t="s">
        <v>1784</v>
      </c>
      <c r="M21" s="474" t="s">
        <v>1784</v>
      </c>
      <c r="N21" s="474" t="s">
        <v>1784</v>
      </c>
      <c r="O21" s="474" t="s">
        <v>1784</v>
      </c>
      <c r="P21" s="473" t="s">
        <v>1784</v>
      </c>
      <c r="Q21" s="475" t="s">
        <v>1784</v>
      </c>
      <c r="R21" s="475" t="s">
        <v>1784</v>
      </c>
      <c r="S21" s="93" t="s">
        <v>982</v>
      </c>
      <c r="T21" s="552">
        <v>14400</v>
      </c>
      <c r="U21" s="201"/>
      <c r="V21" s="201"/>
      <c r="W21" s="201" t="s">
        <v>982</v>
      </c>
    </row>
    <row r="22" spans="1:23" ht="14.4">
      <c r="A22" s="472" t="s">
        <v>1784</v>
      </c>
      <c r="B22" s="473" t="s">
        <v>1006</v>
      </c>
      <c r="C22" s="473">
        <v>2000</v>
      </c>
      <c r="D22" s="474" t="s">
        <v>1007</v>
      </c>
      <c r="E22" s="474" t="s">
        <v>340</v>
      </c>
      <c r="F22" s="474"/>
      <c r="G22" s="474" t="s">
        <v>1784</v>
      </c>
      <c r="H22" s="474" t="s">
        <v>1784</v>
      </c>
      <c r="I22" s="474" t="s">
        <v>1784</v>
      </c>
      <c r="J22" s="474" t="s">
        <v>1784</v>
      </c>
      <c r="K22" s="474" t="s">
        <v>1784</v>
      </c>
      <c r="L22" s="474" t="s">
        <v>1784</v>
      </c>
      <c r="M22" s="474" t="s">
        <v>1784</v>
      </c>
      <c r="N22" s="474" t="s">
        <v>1784</v>
      </c>
      <c r="O22" s="474" t="s">
        <v>1784</v>
      </c>
      <c r="P22" s="473" t="s">
        <v>1784</v>
      </c>
      <c r="Q22" s="475" t="s">
        <v>1784</v>
      </c>
      <c r="R22" s="475" t="s">
        <v>1784</v>
      </c>
      <c r="S22" s="93" t="s">
        <v>982</v>
      </c>
      <c r="T22" s="553">
        <v>1000</v>
      </c>
      <c r="U22" s="201"/>
      <c r="V22" s="201"/>
      <c r="W22" s="201" t="s">
        <v>982</v>
      </c>
    </row>
    <row r="23" spans="1:23" ht="14.4">
      <c r="A23" s="476" t="s">
        <v>1784</v>
      </c>
      <c r="B23" s="477" t="s">
        <v>1002</v>
      </c>
      <c r="C23" s="477">
        <v>12000</v>
      </c>
      <c r="D23" s="474" t="s">
        <v>1003</v>
      </c>
      <c r="E23" s="474" t="s">
        <v>228</v>
      </c>
      <c r="F23" s="474"/>
      <c r="G23" s="474">
        <v>40</v>
      </c>
      <c r="H23" s="474">
        <v>0.1</v>
      </c>
      <c r="I23" s="474">
        <v>0</v>
      </c>
      <c r="J23" s="474">
        <v>9.3000000000000007</v>
      </c>
      <c r="K23" s="474">
        <v>4.2</v>
      </c>
      <c r="L23" s="474">
        <v>1.1000000000000001</v>
      </c>
      <c r="M23" s="474">
        <v>0</v>
      </c>
      <c r="N23" s="474">
        <v>1.7</v>
      </c>
      <c r="O23" s="530">
        <v>3</v>
      </c>
      <c r="P23" s="477" t="s">
        <v>1784</v>
      </c>
      <c r="Q23" s="477" t="s">
        <v>1784</v>
      </c>
      <c r="R23" s="477" t="s">
        <v>1784</v>
      </c>
      <c r="S23" s="93" t="s">
        <v>982</v>
      </c>
      <c r="T23" s="555">
        <v>3000</v>
      </c>
      <c r="U23" s="201"/>
      <c r="V23" s="201"/>
      <c r="W23" s="201" t="s">
        <v>982</v>
      </c>
    </row>
    <row r="24" spans="1:23" ht="14.4">
      <c r="A24" s="472" t="s">
        <v>1784</v>
      </c>
      <c r="B24" s="473" t="s">
        <v>554</v>
      </c>
      <c r="C24" s="473">
        <v>2500</v>
      </c>
      <c r="D24" s="474" t="s">
        <v>551</v>
      </c>
      <c r="E24" s="474" t="s">
        <v>228</v>
      </c>
      <c r="F24" s="474"/>
      <c r="G24" s="474">
        <v>113</v>
      </c>
      <c r="H24" s="474">
        <v>0.4</v>
      </c>
      <c r="I24" s="474">
        <v>0</v>
      </c>
      <c r="J24" s="474">
        <v>19</v>
      </c>
      <c r="K24" s="474">
        <v>14</v>
      </c>
      <c r="L24" s="474">
        <v>6</v>
      </c>
      <c r="M24" s="474">
        <v>0.1</v>
      </c>
      <c r="N24" s="474" t="s">
        <v>1784</v>
      </c>
      <c r="O24" s="530">
        <v>1</v>
      </c>
      <c r="P24" s="473" t="s">
        <v>1784</v>
      </c>
      <c r="Q24" s="475" t="s">
        <v>1784</v>
      </c>
      <c r="R24" s="475" t="s">
        <v>1784</v>
      </c>
      <c r="S24" s="93" t="s">
        <v>982</v>
      </c>
      <c r="T24" s="556">
        <v>1125</v>
      </c>
      <c r="U24" s="201"/>
      <c r="V24" s="201"/>
      <c r="W24" s="201" t="s">
        <v>982</v>
      </c>
    </row>
    <row r="25" spans="1:23" ht="14.4">
      <c r="A25" s="476" t="s">
        <v>1784</v>
      </c>
      <c r="B25" s="477" t="s">
        <v>379</v>
      </c>
      <c r="C25" s="477">
        <v>600</v>
      </c>
      <c r="D25" s="474" t="s">
        <v>382</v>
      </c>
      <c r="E25" s="474" t="s">
        <v>228</v>
      </c>
      <c r="F25" s="474" t="s">
        <v>383</v>
      </c>
      <c r="G25" s="474">
        <v>0</v>
      </c>
      <c r="H25" s="474">
        <v>0</v>
      </c>
      <c r="I25" s="474">
        <v>0</v>
      </c>
      <c r="J25" s="474">
        <v>0</v>
      </c>
      <c r="K25" s="474">
        <v>0</v>
      </c>
      <c r="L25" s="474">
        <v>0</v>
      </c>
      <c r="M25" s="474">
        <v>100</v>
      </c>
      <c r="N25" s="474" t="s">
        <v>1784</v>
      </c>
      <c r="O25" s="530">
        <v>0</v>
      </c>
      <c r="P25" s="477" t="s">
        <v>1784</v>
      </c>
      <c r="Q25" s="477" t="s">
        <v>1784</v>
      </c>
      <c r="R25" s="477" t="s">
        <v>1784</v>
      </c>
      <c r="S25" s="93" t="s">
        <v>982</v>
      </c>
      <c r="T25" s="557">
        <v>72</v>
      </c>
      <c r="U25" s="201"/>
      <c r="V25" s="201"/>
      <c r="W25" s="201" t="s">
        <v>982</v>
      </c>
    </row>
    <row r="26" spans="1:23" ht="14.4">
      <c r="A26" s="472" t="s">
        <v>1784</v>
      </c>
      <c r="B26" s="473" t="s">
        <v>837</v>
      </c>
      <c r="C26" s="473">
        <v>80</v>
      </c>
      <c r="D26" s="474" t="s">
        <v>838</v>
      </c>
      <c r="E26" s="474"/>
      <c r="F26" s="474" t="s">
        <v>390</v>
      </c>
      <c r="G26" s="474">
        <v>386</v>
      </c>
      <c r="H26" s="474">
        <v>3.3</v>
      </c>
      <c r="I26" s="474">
        <v>1</v>
      </c>
      <c r="J26" s="474">
        <v>65</v>
      </c>
      <c r="K26" s="474">
        <v>0.6</v>
      </c>
      <c r="L26" s="474">
        <v>11</v>
      </c>
      <c r="M26" s="474">
        <v>0.1</v>
      </c>
      <c r="N26" s="474" t="s">
        <v>1784</v>
      </c>
      <c r="O26" s="530">
        <v>1</v>
      </c>
      <c r="P26" s="473" t="s">
        <v>1784</v>
      </c>
      <c r="Q26" s="475" t="s">
        <v>1784</v>
      </c>
      <c r="R26" s="475" t="s">
        <v>1784</v>
      </c>
      <c r="S26" s="93" t="s">
        <v>982</v>
      </c>
      <c r="T26" s="558">
        <v>560</v>
      </c>
      <c r="U26" s="201"/>
      <c r="V26" s="201"/>
      <c r="W26" s="201" t="s">
        <v>982</v>
      </c>
    </row>
    <row r="27" spans="1:23" ht="14.4">
      <c r="A27" s="472" t="s">
        <v>1784</v>
      </c>
      <c r="B27" s="473" t="s">
        <v>1225</v>
      </c>
      <c r="C27" s="473">
        <v>1500</v>
      </c>
      <c r="D27" s="474" t="s">
        <v>1225</v>
      </c>
      <c r="E27" s="474" t="s">
        <v>228</v>
      </c>
      <c r="F27" s="474"/>
      <c r="G27" s="474" t="s">
        <v>1784</v>
      </c>
      <c r="H27" s="474" t="s">
        <v>1784</v>
      </c>
      <c r="I27" s="474" t="s">
        <v>1784</v>
      </c>
      <c r="J27" s="474" t="s">
        <v>1784</v>
      </c>
      <c r="K27" s="474" t="s">
        <v>1784</v>
      </c>
      <c r="L27" s="474" t="s">
        <v>1784</v>
      </c>
      <c r="M27" s="474" t="s">
        <v>1784</v>
      </c>
      <c r="N27" s="474" t="s">
        <v>1784</v>
      </c>
      <c r="O27" s="474" t="s">
        <v>1784</v>
      </c>
      <c r="P27" s="473" t="s">
        <v>1784</v>
      </c>
      <c r="Q27" s="475" t="s">
        <v>1784</v>
      </c>
      <c r="R27" s="475" t="s">
        <v>1784</v>
      </c>
      <c r="S27" s="93" t="s">
        <v>982</v>
      </c>
      <c r="T27" s="559">
        <v>593</v>
      </c>
      <c r="U27" s="201"/>
      <c r="V27" s="201"/>
      <c r="W27" s="201" t="s">
        <v>982</v>
      </c>
    </row>
    <row r="28" spans="1:23" ht="14.4">
      <c r="A28" s="472" t="s">
        <v>1784</v>
      </c>
      <c r="B28" s="473" t="s">
        <v>1054</v>
      </c>
      <c r="C28" s="473">
        <v>1200</v>
      </c>
      <c r="D28" s="474" t="s">
        <v>1057</v>
      </c>
      <c r="E28" s="474" t="s">
        <v>340</v>
      </c>
      <c r="F28" s="474"/>
      <c r="G28" s="474" t="s">
        <v>1784</v>
      </c>
      <c r="H28" s="474" t="s">
        <v>1784</v>
      </c>
      <c r="I28" s="474" t="s">
        <v>1784</v>
      </c>
      <c r="J28" s="474" t="s">
        <v>1784</v>
      </c>
      <c r="K28" s="474" t="s">
        <v>1784</v>
      </c>
      <c r="L28" s="474" t="s">
        <v>1784</v>
      </c>
      <c r="M28" s="474" t="s">
        <v>1784</v>
      </c>
      <c r="N28" s="474" t="s">
        <v>1784</v>
      </c>
      <c r="O28" s="474" t="s">
        <v>1784</v>
      </c>
      <c r="P28" s="473" t="s">
        <v>1784</v>
      </c>
      <c r="Q28" s="475" t="s">
        <v>1784</v>
      </c>
      <c r="R28" s="475" t="s">
        <v>1784</v>
      </c>
      <c r="S28" s="93" t="s">
        <v>982</v>
      </c>
      <c r="T28" s="561">
        <v>720</v>
      </c>
      <c r="U28" s="201"/>
      <c r="V28" s="201"/>
      <c r="W28" s="201" t="s">
        <v>982</v>
      </c>
    </row>
    <row r="29" spans="1:23" ht="14.4">
      <c r="A29" s="472" t="s">
        <v>1784</v>
      </c>
      <c r="B29" s="473" t="s">
        <v>393</v>
      </c>
      <c r="C29" s="473">
        <v>400</v>
      </c>
      <c r="D29" s="474" t="s">
        <v>394</v>
      </c>
      <c r="E29" s="474" t="s">
        <v>228</v>
      </c>
      <c r="F29" s="474" t="s">
        <v>390</v>
      </c>
      <c r="G29" s="474" t="s">
        <v>1784</v>
      </c>
      <c r="H29" s="474" t="s">
        <v>1784</v>
      </c>
      <c r="I29" s="474" t="s">
        <v>1784</v>
      </c>
      <c r="J29" s="474" t="s">
        <v>1784</v>
      </c>
      <c r="K29" s="474" t="s">
        <v>1784</v>
      </c>
      <c r="L29" s="474" t="s">
        <v>1784</v>
      </c>
      <c r="M29" s="474" t="s">
        <v>1784</v>
      </c>
      <c r="N29" s="474" t="s">
        <v>1784</v>
      </c>
      <c r="O29" s="474" t="s">
        <v>1784</v>
      </c>
      <c r="P29" s="473" t="s">
        <v>1784</v>
      </c>
      <c r="Q29" s="475" t="s">
        <v>1784</v>
      </c>
      <c r="R29" s="475" t="s">
        <v>1784</v>
      </c>
      <c r="S29" s="93" t="s">
        <v>982</v>
      </c>
      <c r="T29" s="555">
        <v>1725</v>
      </c>
      <c r="U29" s="201"/>
      <c r="V29" s="201"/>
      <c r="W29" s="201" t="s">
        <v>982</v>
      </c>
    </row>
    <row r="30" spans="1:23" ht="14.4">
      <c r="A30" s="472" t="s">
        <v>1784</v>
      </c>
      <c r="B30" s="473" t="s">
        <v>1667</v>
      </c>
      <c r="C30" s="473">
        <v>100</v>
      </c>
      <c r="D30" s="474"/>
      <c r="E30" s="474"/>
      <c r="F30" s="474"/>
      <c r="G30" s="474" t="s">
        <v>1784</v>
      </c>
      <c r="H30" s="474" t="s">
        <v>1784</v>
      </c>
      <c r="I30" s="474" t="s">
        <v>1784</v>
      </c>
      <c r="J30" s="474" t="s">
        <v>1784</v>
      </c>
      <c r="K30" s="474" t="s">
        <v>1784</v>
      </c>
      <c r="L30" s="474" t="s">
        <v>1784</v>
      </c>
      <c r="M30" s="474" t="s">
        <v>1784</v>
      </c>
      <c r="N30" s="474" t="s">
        <v>1784</v>
      </c>
      <c r="O30" s="474" t="s">
        <v>1784</v>
      </c>
      <c r="P30" s="473" t="s">
        <v>1784</v>
      </c>
      <c r="Q30" s="475" t="s">
        <v>1784</v>
      </c>
      <c r="R30" s="475" t="s">
        <v>1784</v>
      </c>
      <c r="S30" s="93" t="s">
        <v>982</v>
      </c>
      <c r="T30" s="562">
        <v>300</v>
      </c>
      <c r="U30" s="201"/>
      <c r="V30" s="201"/>
      <c r="W30" s="201" t="s">
        <v>982</v>
      </c>
    </row>
    <row r="31" spans="1:23" ht="14.4">
      <c r="A31" s="472" t="s">
        <v>1784</v>
      </c>
      <c r="B31" s="473" t="s">
        <v>1024</v>
      </c>
      <c r="C31" s="473">
        <v>50</v>
      </c>
      <c r="D31" s="474" t="s">
        <v>1025</v>
      </c>
      <c r="E31" s="474" t="s">
        <v>228</v>
      </c>
      <c r="F31" s="474" t="s">
        <v>1015</v>
      </c>
      <c r="G31" s="474" t="s">
        <v>1784</v>
      </c>
      <c r="H31" s="474" t="s">
        <v>1784</v>
      </c>
      <c r="I31" s="474" t="s">
        <v>1784</v>
      </c>
      <c r="J31" s="474" t="s">
        <v>1784</v>
      </c>
      <c r="K31" s="474" t="s">
        <v>1784</v>
      </c>
      <c r="L31" s="474" t="s">
        <v>1784</v>
      </c>
      <c r="M31" s="474" t="s">
        <v>1784</v>
      </c>
      <c r="N31" s="474" t="s">
        <v>1784</v>
      </c>
      <c r="O31" s="474" t="s">
        <v>1784</v>
      </c>
      <c r="P31" s="473" t="s">
        <v>1784</v>
      </c>
      <c r="Q31" s="475" t="s">
        <v>1784</v>
      </c>
      <c r="R31" s="475" t="s">
        <v>1784</v>
      </c>
      <c r="S31" s="93" t="s">
        <v>982</v>
      </c>
      <c r="T31" s="563">
        <v>150</v>
      </c>
      <c r="U31" s="201"/>
      <c r="V31" s="201"/>
      <c r="W31" s="201" t="s">
        <v>982</v>
      </c>
    </row>
    <row r="32" spans="1:23" ht="14.4">
      <c r="A32" s="476" t="s">
        <v>1784</v>
      </c>
      <c r="B32" s="477" t="s">
        <v>1012</v>
      </c>
      <c r="C32" s="477">
        <v>7350</v>
      </c>
      <c r="D32" s="474" t="s">
        <v>1012</v>
      </c>
      <c r="E32" s="474" t="s">
        <v>228</v>
      </c>
      <c r="F32" s="474"/>
      <c r="G32" s="474">
        <v>0</v>
      </c>
      <c r="H32" s="474">
        <v>0</v>
      </c>
      <c r="I32" s="474">
        <v>0</v>
      </c>
      <c r="J32" s="474">
        <v>0</v>
      </c>
      <c r="K32" s="474">
        <v>0</v>
      </c>
      <c r="L32" s="474">
        <v>0</v>
      </c>
      <c r="M32" s="474">
        <v>0</v>
      </c>
      <c r="N32" s="474">
        <v>0</v>
      </c>
      <c r="O32" s="530">
        <v>1</v>
      </c>
      <c r="P32" s="477" t="s">
        <v>1784</v>
      </c>
      <c r="Q32" s="477" t="s">
        <v>1784</v>
      </c>
      <c r="R32" s="477" t="s">
        <v>1784</v>
      </c>
      <c r="S32" s="93" t="s">
        <v>982</v>
      </c>
      <c r="T32" s="564">
        <v>735</v>
      </c>
      <c r="U32" s="201"/>
      <c r="V32" s="201"/>
      <c r="W32" s="201" t="s">
        <v>982</v>
      </c>
    </row>
    <row r="33" spans="1:23" ht="14.4">
      <c r="A33" s="472" t="s">
        <v>1784</v>
      </c>
      <c r="B33" s="473" t="s">
        <v>421</v>
      </c>
      <c r="C33" s="473">
        <v>1200</v>
      </c>
      <c r="D33" s="474" t="s">
        <v>423</v>
      </c>
      <c r="E33" s="474" t="s">
        <v>228</v>
      </c>
      <c r="F33" s="474"/>
      <c r="G33" s="474" t="s">
        <v>1784</v>
      </c>
      <c r="H33" s="474" t="s">
        <v>1784</v>
      </c>
      <c r="I33" s="474" t="s">
        <v>1784</v>
      </c>
      <c r="J33" s="474" t="s">
        <v>1784</v>
      </c>
      <c r="K33" s="474" t="s">
        <v>1784</v>
      </c>
      <c r="L33" s="474" t="s">
        <v>1784</v>
      </c>
      <c r="M33" s="474" t="s">
        <v>1784</v>
      </c>
      <c r="N33" s="474" t="s">
        <v>1784</v>
      </c>
      <c r="O33" s="530">
        <v>0</v>
      </c>
      <c r="P33" s="473" t="s">
        <v>1784</v>
      </c>
      <c r="Q33" s="475" t="s">
        <v>1784</v>
      </c>
      <c r="R33" s="475" t="s">
        <v>1784</v>
      </c>
      <c r="S33" s="93" t="s">
        <v>982</v>
      </c>
      <c r="T33" s="544">
        <v>480</v>
      </c>
      <c r="U33" s="201"/>
      <c r="V33" s="201"/>
      <c r="W33" s="201" t="s">
        <v>982</v>
      </c>
    </row>
    <row r="34" spans="1:23" ht="53.4">
      <c r="A34" s="468" t="s">
        <v>984</v>
      </c>
      <c r="B34" s="468" t="s">
        <v>1784</v>
      </c>
      <c r="C34" s="468" t="s">
        <v>1784</v>
      </c>
      <c r="D34" s="469" t="s">
        <v>1812</v>
      </c>
      <c r="E34" s="469" t="s">
        <v>1077</v>
      </c>
      <c r="F34" s="469"/>
      <c r="G34" s="469">
        <v>123.69</v>
      </c>
      <c r="H34" s="469">
        <v>7.79</v>
      </c>
      <c r="I34" s="469">
        <v>3.39</v>
      </c>
      <c r="J34" s="469">
        <v>5.39</v>
      </c>
      <c r="K34" s="469"/>
      <c r="L34" s="469">
        <v>8.81</v>
      </c>
      <c r="M34" s="469">
        <v>1.55</v>
      </c>
      <c r="N34" s="469">
        <v>0.7</v>
      </c>
      <c r="O34" s="469" t="s">
        <v>1784</v>
      </c>
      <c r="P34" s="468" t="s">
        <v>1813</v>
      </c>
      <c r="Q34" s="470" t="s">
        <v>1814</v>
      </c>
      <c r="R34" s="470" t="s">
        <v>1815</v>
      </c>
      <c r="S34" s="471" t="s">
        <v>984</v>
      </c>
      <c r="T34" s="201"/>
      <c r="U34" s="565" t="s">
        <v>1816</v>
      </c>
      <c r="V34" s="201"/>
      <c r="W34" s="201" t="s">
        <v>984</v>
      </c>
    </row>
    <row r="35" spans="1:23" ht="14.4">
      <c r="A35" s="472" t="s">
        <v>1784</v>
      </c>
      <c r="B35" s="473" t="s">
        <v>718</v>
      </c>
      <c r="C35" s="473">
        <v>35000</v>
      </c>
      <c r="D35" s="474" t="s">
        <v>263</v>
      </c>
      <c r="E35" s="474"/>
      <c r="F35" s="474"/>
      <c r="G35" s="474">
        <v>137</v>
      </c>
      <c r="H35" s="474">
        <v>9</v>
      </c>
      <c r="I35" s="474">
        <v>2.2999999999999998</v>
      </c>
      <c r="J35" s="474" t="s">
        <v>1784</v>
      </c>
      <c r="K35" s="474" t="s">
        <v>1784</v>
      </c>
      <c r="L35" s="474">
        <v>14</v>
      </c>
      <c r="M35" s="474">
        <v>0.8</v>
      </c>
      <c r="N35" s="474" t="s">
        <v>1784</v>
      </c>
      <c r="O35" s="530">
        <v>61</v>
      </c>
      <c r="P35" s="473" t="s">
        <v>1784</v>
      </c>
      <c r="Q35" s="475" t="s">
        <v>1784</v>
      </c>
      <c r="R35" s="475" t="s">
        <v>1784</v>
      </c>
      <c r="S35" s="93" t="s">
        <v>984</v>
      </c>
      <c r="T35" s="566">
        <v>60690</v>
      </c>
      <c r="U35" s="201"/>
      <c r="V35" s="201"/>
      <c r="W35" s="201" t="s">
        <v>984</v>
      </c>
    </row>
    <row r="36" spans="1:23" ht="14.4">
      <c r="A36" s="476" t="s">
        <v>1784</v>
      </c>
      <c r="B36" s="477" t="s">
        <v>1088</v>
      </c>
      <c r="C36" s="477">
        <v>6000</v>
      </c>
      <c r="D36" s="474" t="s">
        <v>1089</v>
      </c>
      <c r="E36" s="474" t="s">
        <v>1077</v>
      </c>
      <c r="F36" s="474"/>
      <c r="G36" s="474" t="s">
        <v>1784</v>
      </c>
      <c r="H36" s="474" t="s">
        <v>1784</v>
      </c>
      <c r="I36" s="474" t="s">
        <v>1784</v>
      </c>
      <c r="J36" s="474" t="s">
        <v>1784</v>
      </c>
      <c r="K36" s="474" t="s">
        <v>1784</v>
      </c>
      <c r="L36" s="474" t="s">
        <v>1784</v>
      </c>
      <c r="M36" s="474" t="s">
        <v>1784</v>
      </c>
      <c r="N36" s="474" t="s">
        <v>1784</v>
      </c>
      <c r="O36" s="530">
        <v>5</v>
      </c>
      <c r="P36" s="477" t="s">
        <v>1784</v>
      </c>
      <c r="Q36" s="477" t="s">
        <v>1784</v>
      </c>
      <c r="R36" s="477" t="s">
        <v>1817</v>
      </c>
      <c r="S36" s="93" t="s">
        <v>984</v>
      </c>
      <c r="T36" s="551">
        <v>4800</v>
      </c>
      <c r="U36" s="201"/>
      <c r="V36" s="201"/>
      <c r="W36" s="201" t="s">
        <v>984</v>
      </c>
    </row>
    <row r="37" spans="1:23" ht="14.4">
      <c r="A37" s="472" t="s">
        <v>1784</v>
      </c>
      <c r="B37" s="473" t="s">
        <v>613</v>
      </c>
      <c r="C37" s="473">
        <v>8000</v>
      </c>
      <c r="D37" s="474" t="s">
        <v>614</v>
      </c>
      <c r="E37" s="474" t="s">
        <v>228</v>
      </c>
      <c r="F37" s="474"/>
      <c r="G37" s="474">
        <v>114</v>
      </c>
      <c r="H37" s="474">
        <v>8.6</v>
      </c>
      <c r="I37" s="474">
        <v>1.1000000000000001</v>
      </c>
      <c r="J37" s="474">
        <v>6.9</v>
      </c>
      <c r="K37" s="474">
        <v>3.9</v>
      </c>
      <c r="L37" s="474">
        <v>1.2</v>
      </c>
      <c r="M37" s="474">
        <v>0</v>
      </c>
      <c r="N37" s="474">
        <v>1.9</v>
      </c>
      <c r="O37" s="530">
        <v>3</v>
      </c>
      <c r="P37" s="473" t="s">
        <v>1784</v>
      </c>
      <c r="Q37" s="475" t="s">
        <v>1784</v>
      </c>
      <c r="R37" s="475" t="s">
        <v>1784</v>
      </c>
      <c r="S37" s="93" t="s">
        <v>984</v>
      </c>
      <c r="T37" s="555">
        <v>3200</v>
      </c>
      <c r="U37" s="201"/>
      <c r="V37" s="201"/>
      <c r="W37" s="201" t="s">
        <v>984</v>
      </c>
    </row>
    <row r="38" spans="1:23" ht="14.4">
      <c r="A38" s="476" t="s">
        <v>1784</v>
      </c>
      <c r="B38" s="477" t="s">
        <v>998</v>
      </c>
      <c r="C38" s="477">
        <v>8000</v>
      </c>
      <c r="D38" s="474" t="s">
        <v>999</v>
      </c>
      <c r="E38" s="474" t="s">
        <v>228</v>
      </c>
      <c r="F38" s="474"/>
      <c r="G38" s="474">
        <v>41</v>
      </c>
      <c r="H38" s="474">
        <v>0.2</v>
      </c>
      <c r="I38" s="474">
        <v>0</v>
      </c>
      <c r="J38" s="474">
        <v>9.6</v>
      </c>
      <c r="K38" s="474">
        <v>4.7</v>
      </c>
      <c r="L38" s="474">
        <v>0.9</v>
      </c>
      <c r="M38" s="474">
        <v>0.1</v>
      </c>
      <c r="N38" s="474">
        <v>2.8</v>
      </c>
      <c r="O38" s="530">
        <v>2</v>
      </c>
      <c r="P38" s="477" t="s">
        <v>1784</v>
      </c>
      <c r="Q38" s="477" t="s">
        <v>1784</v>
      </c>
      <c r="R38" s="477" t="s">
        <v>1784</v>
      </c>
      <c r="S38" s="93" t="s">
        <v>984</v>
      </c>
      <c r="T38" s="555">
        <v>2000</v>
      </c>
      <c r="U38" s="201"/>
      <c r="V38" s="201"/>
      <c r="W38" s="201" t="s">
        <v>984</v>
      </c>
    </row>
    <row r="39" spans="1:23" ht="14.4">
      <c r="A39" s="472" t="s">
        <v>1784</v>
      </c>
      <c r="B39" s="473" t="s">
        <v>410</v>
      </c>
      <c r="C39" s="473">
        <v>12000</v>
      </c>
      <c r="D39" s="474" t="s">
        <v>412</v>
      </c>
      <c r="E39" s="474" t="s">
        <v>228</v>
      </c>
      <c r="F39" s="474"/>
      <c r="G39" s="474">
        <v>181</v>
      </c>
      <c r="H39" s="474">
        <v>18</v>
      </c>
      <c r="I39" s="474">
        <v>15.3</v>
      </c>
      <c r="J39" s="474">
        <v>2.8</v>
      </c>
      <c r="K39" s="474">
        <v>1</v>
      </c>
      <c r="L39" s="474">
        <v>2</v>
      </c>
      <c r="M39" s="474">
        <v>0</v>
      </c>
      <c r="N39" s="474">
        <v>0</v>
      </c>
      <c r="O39" s="530">
        <v>5</v>
      </c>
      <c r="P39" s="473" t="s">
        <v>1784</v>
      </c>
      <c r="Q39" s="475" t="s">
        <v>1784</v>
      </c>
      <c r="R39" s="475" t="s">
        <v>1784</v>
      </c>
      <c r="S39" s="93" t="s">
        <v>984</v>
      </c>
      <c r="T39" s="551">
        <v>5400</v>
      </c>
      <c r="U39" s="201"/>
      <c r="V39" s="201"/>
      <c r="W39" s="201" t="s">
        <v>984</v>
      </c>
    </row>
    <row r="40" spans="1:23" ht="14.4">
      <c r="A40" s="472" t="s">
        <v>1784</v>
      </c>
      <c r="B40" s="473" t="s">
        <v>817</v>
      </c>
      <c r="C40" s="473">
        <v>1200</v>
      </c>
      <c r="D40" s="474" t="s">
        <v>819</v>
      </c>
      <c r="E40" s="474"/>
      <c r="F40" s="474"/>
      <c r="G40" s="474" t="s">
        <v>1784</v>
      </c>
      <c r="H40" s="474" t="s">
        <v>1784</v>
      </c>
      <c r="I40" s="474" t="s">
        <v>1784</v>
      </c>
      <c r="J40" s="474" t="s">
        <v>1784</v>
      </c>
      <c r="K40" s="474" t="s">
        <v>1784</v>
      </c>
      <c r="L40" s="474" t="s">
        <v>1784</v>
      </c>
      <c r="M40" s="474" t="s">
        <v>1784</v>
      </c>
      <c r="N40" s="474" t="s">
        <v>1784</v>
      </c>
      <c r="O40" s="474" t="s">
        <v>1784</v>
      </c>
      <c r="P40" s="473" t="s">
        <v>1784</v>
      </c>
      <c r="Q40" s="475" t="s">
        <v>1784</v>
      </c>
      <c r="R40" s="475" t="s">
        <v>1784</v>
      </c>
      <c r="S40" s="93" t="s">
        <v>984</v>
      </c>
      <c r="T40" s="561">
        <v>720</v>
      </c>
      <c r="U40" s="201"/>
      <c r="V40" s="201"/>
      <c r="W40" s="201" t="s">
        <v>984</v>
      </c>
    </row>
    <row r="41" spans="1:23" ht="14.4">
      <c r="A41" s="476" t="s">
        <v>1784</v>
      </c>
      <c r="B41" s="477" t="s">
        <v>393</v>
      </c>
      <c r="C41" s="477">
        <v>500</v>
      </c>
      <c r="D41" s="474" t="s">
        <v>394</v>
      </c>
      <c r="E41" s="474" t="s">
        <v>228</v>
      </c>
      <c r="F41" s="474" t="s">
        <v>390</v>
      </c>
      <c r="G41" s="474">
        <v>385</v>
      </c>
      <c r="H41" s="474">
        <v>0.8</v>
      </c>
      <c r="I41" s="474">
        <v>0.1</v>
      </c>
      <c r="J41" s="474">
        <v>73</v>
      </c>
      <c r="K41" s="474">
        <v>24</v>
      </c>
      <c r="L41" s="474">
        <v>17</v>
      </c>
      <c r="M41" s="474">
        <v>0.1</v>
      </c>
      <c r="N41" s="474" t="s">
        <v>1784</v>
      </c>
      <c r="O41" s="530">
        <v>2</v>
      </c>
      <c r="P41" s="477" t="s">
        <v>1784</v>
      </c>
      <c r="Q41" s="477" t="s">
        <v>1784</v>
      </c>
      <c r="R41" s="477" t="s">
        <v>1784</v>
      </c>
      <c r="S41" s="93" t="s">
        <v>984</v>
      </c>
      <c r="T41" s="555">
        <v>2157</v>
      </c>
      <c r="U41" s="201"/>
      <c r="V41" s="201"/>
      <c r="W41" s="201" t="s">
        <v>984</v>
      </c>
    </row>
    <row r="42" spans="1:23" ht="14.4">
      <c r="A42" s="472" t="s">
        <v>1784</v>
      </c>
      <c r="B42" s="473" t="s">
        <v>421</v>
      </c>
      <c r="C42" s="473">
        <v>1000</v>
      </c>
      <c r="D42" s="474" t="s">
        <v>423</v>
      </c>
      <c r="E42" s="474" t="s">
        <v>228</v>
      </c>
      <c r="F42" s="474"/>
      <c r="G42" s="474" t="s">
        <v>1784</v>
      </c>
      <c r="H42" s="474" t="s">
        <v>1784</v>
      </c>
      <c r="I42" s="474" t="s">
        <v>1784</v>
      </c>
      <c r="J42" s="474" t="s">
        <v>1784</v>
      </c>
      <c r="K42" s="474" t="s">
        <v>1784</v>
      </c>
      <c r="L42" s="474" t="s">
        <v>1784</v>
      </c>
      <c r="M42" s="474" t="s">
        <v>1784</v>
      </c>
      <c r="N42" s="474" t="s">
        <v>1784</v>
      </c>
      <c r="O42" s="530">
        <v>0</v>
      </c>
      <c r="P42" s="473" t="s">
        <v>1784</v>
      </c>
      <c r="Q42" s="475" t="s">
        <v>1784</v>
      </c>
      <c r="R42" s="475" t="s">
        <v>1784</v>
      </c>
      <c r="S42" s="93" t="s">
        <v>984</v>
      </c>
      <c r="T42" s="537">
        <v>400</v>
      </c>
      <c r="U42" s="201"/>
      <c r="V42" s="201"/>
      <c r="W42" s="201" t="s">
        <v>984</v>
      </c>
    </row>
    <row r="43" spans="1:23" ht="14.4">
      <c r="A43" s="472" t="s">
        <v>1784</v>
      </c>
      <c r="B43" s="473" t="s">
        <v>386</v>
      </c>
      <c r="C43" s="473">
        <v>500</v>
      </c>
      <c r="D43" s="474" t="s">
        <v>389</v>
      </c>
      <c r="E43" s="474" t="s">
        <v>228</v>
      </c>
      <c r="F43" s="474" t="s">
        <v>390</v>
      </c>
      <c r="G43" s="474" t="s">
        <v>1784</v>
      </c>
      <c r="H43" s="474" t="s">
        <v>1784</v>
      </c>
      <c r="I43" s="474" t="s">
        <v>1784</v>
      </c>
      <c r="J43" s="474" t="s">
        <v>1784</v>
      </c>
      <c r="K43" s="474" t="s">
        <v>1784</v>
      </c>
      <c r="L43" s="474" t="s">
        <v>1784</v>
      </c>
      <c r="M43" s="474" t="s">
        <v>1784</v>
      </c>
      <c r="N43" s="474" t="s">
        <v>1784</v>
      </c>
      <c r="O43" s="474" t="s">
        <v>1784</v>
      </c>
      <c r="P43" s="473" t="s">
        <v>1784</v>
      </c>
      <c r="Q43" s="475" t="s">
        <v>1784</v>
      </c>
      <c r="R43" s="475" t="s">
        <v>1784</v>
      </c>
      <c r="S43" s="93" t="s">
        <v>984</v>
      </c>
      <c r="T43" s="201"/>
      <c r="U43" s="201"/>
      <c r="V43" s="201"/>
      <c r="W43" s="201" t="s">
        <v>984</v>
      </c>
    </row>
    <row r="44" spans="1:23" ht="14.4">
      <c r="A44" s="472" t="s">
        <v>1784</v>
      </c>
      <c r="B44" s="473" t="s">
        <v>1013</v>
      </c>
      <c r="C44" s="473">
        <v>500</v>
      </c>
      <c r="D44" s="474" t="s">
        <v>1014</v>
      </c>
      <c r="E44" s="474" t="s">
        <v>228</v>
      </c>
      <c r="F44" s="474" t="s">
        <v>1015</v>
      </c>
      <c r="G44" s="474" t="s">
        <v>1784</v>
      </c>
      <c r="H44" s="474" t="s">
        <v>1784</v>
      </c>
      <c r="I44" s="474" t="s">
        <v>1784</v>
      </c>
      <c r="J44" s="474" t="s">
        <v>1784</v>
      </c>
      <c r="K44" s="474" t="s">
        <v>1784</v>
      </c>
      <c r="L44" s="474" t="s">
        <v>1784</v>
      </c>
      <c r="M44" s="474" t="s">
        <v>1784</v>
      </c>
      <c r="N44" s="474" t="s">
        <v>1784</v>
      </c>
      <c r="O44" s="474" t="s">
        <v>1784</v>
      </c>
      <c r="P44" s="473" t="s">
        <v>1784</v>
      </c>
      <c r="Q44" s="475" t="s">
        <v>1784</v>
      </c>
      <c r="R44" s="475" t="s">
        <v>1784</v>
      </c>
      <c r="S44" s="93" t="s">
        <v>984</v>
      </c>
      <c r="T44" s="567">
        <v>1500</v>
      </c>
      <c r="U44" s="201"/>
      <c r="V44" s="201"/>
      <c r="W44" s="201" t="s">
        <v>984</v>
      </c>
    </row>
    <row r="45" spans="1:23" ht="14.4">
      <c r="A45" s="476" t="s">
        <v>1784</v>
      </c>
      <c r="B45" s="477" t="s">
        <v>379</v>
      </c>
      <c r="C45" s="477">
        <v>600</v>
      </c>
      <c r="D45" s="474" t="s">
        <v>382</v>
      </c>
      <c r="E45" s="474" t="s">
        <v>228</v>
      </c>
      <c r="F45" s="474" t="s">
        <v>383</v>
      </c>
      <c r="G45" s="474">
        <v>0</v>
      </c>
      <c r="H45" s="474">
        <v>0</v>
      </c>
      <c r="I45" s="474">
        <v>0</v>
      </c>
      <c r="J45" s="474">
        <v>0</v>
      </c>
      <c r="K45" s="474">
        <v>0</v>
      </c>
      <c r="L45" s="474">
        <v>0</v>
      </c>
      <c r="M45" s="474">
        <v>100</v>
      </c>
      <c r="N45" s="474" t="s">
        <v>1784</v>
      </c>
      <c r="O45" s="530">
        <v>0</v>
      </c>
      <c r="P45" s="477" t="s">
        <v>1784</v>
      </c>
      <c r="Q45" s="477" t="s">
        <v>1784</v>
      </c>
      <c r="R45" s="477" t="s">
        <v>1784</v>
      </c>
      <c r="S45" s="93" t="s">
        <v>984</v>
      </c>
      <c r="T45" s="557">
        <v>72</v>
      </c>
      <c r="U45" s="201"/>
      <c r="V45" s="201"/>
      <c r="W45" s="201" t="s">
        <v>984</v>
      </c>
    </row>
    <row r="46" spans="1:23" ht="14.4">
      <c r="A46" s="472" t="s">
        <v>1784</v>
      </c>
      <c r="B46" s="473" t="s">
        <v>837</v>
      </c>
      <c r="C46" s="473">
        <v>100</v>
      </c>
      <c r="D46" s="474" t="s">
        <v>838</v>
      </c>
      <c r="E46" s="474"/>
      <c r="F46" s="474" t="s">
        <v>390</v>
      </c>
      <c r="G46" s="474">
        <v>386</v>
      </c>
      <c r="H46" s="474">
        <v>3.3</v>
      </c>
      <c r="I46" s="474">
        <v>1</v>
      </c>
      <c r="J46" s="474">
        <v>65</v>
      </c>
      <c r="K46" s="474">
        <v>0.6</v>
      </c>
      <c r="L46" s="474">
        <v>11</v>
      </c>
      <c r="M46" s="474">
        <v>0.1</v>
      </c>
      <c r="N46" s="474" t="s">
        <v>1784</v>
      </c>
      <c r="O46" s="530">
        <v>1</v>
      </c>
      <c r="P46" s="473" t="s">
        <v>1784</v>
      </c>
      <c r="Q46" s="475" t="s">
        <v>1784</v>
      </c>
      <c r="R46" s="475" t="s">
        <v>1784</v>
      </c>
      <c r="S46" s="93" t="s">
        <v>984</v>
      </c>
      <c r="T46" s="568">
        <v>700</v>
      </c>
      <c r="U46" s="201"/>
      <c r="V46" s="201"/>
      <c r="W46" s="201" t="s">
        <v>984</v>
      </c>
    </row>
    <row r="47" spans="1:23" ht="14.4">
      <c r="A47" s="476" t="s">
        <v>1784</v>
      </c>
      <c r="B47" s="477" t="s">
        <v>1012</v>
      </c>
      <c r="C47" s="477">
        <v>7600</v>
      </c>
      <c r="D47" s="474" t="s">
        <v>1012</v>
      </c>
      <c r="E47" s="474" t="s">
        <v>228</v>
      </c>
      <c r="F47" s="474"/>
      <c r="G47" s="474">
        <v>0</v>
      </c>
      <c r="H47" s="474">
        <v>0</v>
      </c>
      <c r="I47" s="474">
        <v>0</v>
      </c>
      <c r="J47" s="474">
        <v>0</v>
      </c>
      <c r="K47" s="474">
        <v>0</v>
      </c>
      <c r="L47" s="474">
        <v>0</v>
      </c>
      <c r="M47" s="474">
        <v>0</v>
      </c>
      <c r="N47" s="474">
        <v>0</v>
      </c>
      <c r="O47" s="530">
        <v>1</v>
      </c>
      <c r="P47" s="477" t="s">
        <v>1784</v>
      </c>
      <c r="Q47" s="477" t="s">
        <v>1784</v>
      </c>
      <c r="R47" s="477" t="s">
        <v>1784</v>
      </c>
      <c r="S47" s="93" t="s">
        <v>984</v>
      </c>
      <c r="T47" s="569">
        <v>760</v>
      </c>
      <c r="U47" s="201"/>
      <c r="V47" s="201"/>
      <c r="W47" s="201" t="s">
        <v>984</v>
      </c>
    </row>
    <row r="48" spans="1:23" ht="40.200000000000003">
      <c r="A48" s="478" t="s">
        <v>1184</v>
      </c>
      <c r="B48" s="478" t="s">
        <v>1784</v>
      </c>
      <c r="C48" s="478" t="s">
        <v>1784</v>
      </c>
      <c r="D48" s="469" t="s">
        <v>1818</v>
      </c>
      <c r="E48" s="469" t="s">
        <v>1819</v>
      </c>
      <c r="F48" s="469"/>
      <c r="G48" s="469">
        <v>105.64</v>
      </c>
      <c r="H48" s="469">
        <v>3.29</v>
      </c>
      <c r="I48" s="469">
        <v>0.72</v>
      </c>
      <c r="J48" s="469">
        <v>13.26</v>
      </c>
      <c r="K48" s="469"/>
      <c r="L48" s="469">
        <v>6.06</v>
      </c>
      <c r="M48" s="469">
        <v>1.96</v>
      </c>
      <c r="N48" s="469">
        <v>0.3</v>
      </c>
      <c r="O48" s="469" t="s">
        <v>1784</v>
      </c>
      <c r="P48" s="478" t="s">
        <v>1820</v>
      </c>
      <c r="Q48" s="479" t="s">
        <v>1821</v>
      </c>
      <c r="R48" s="479" t="s">
        <v>1822</v>
      </c>
      <c r="S48" s="471" t="s">
        <v>1184</v>
      </c>
      <c r="T48" s="201"/>
      <c r="U48" s="570" t="s">
        <v>1823</v>
      </c>
      <c r="V48" s="201"/>
      <c r="W48" s="201" t="s">
        <v>1184</v>
      </c>
    </row>
    <row r="49" spans="1:23" ht="14.4">
      <c r="A49" s="476" t="s">
        <v>1784</v>
      </c>
      <c r="B49" s="477" t="s">
        <v>265</v>
      </c>
      <c r="C49" s="477">
        <v>25000</v>
      </c>
      <c r="D49" s="474" t="s">
        <v>267</v>
      </c>
      <c r="E49" s="474"/>
      <c r="F49" s="474"/>
      <c r="G49" s="474">
        <v>137</v>
      </c>
      <c r="H49" s="474">
        <v>9</v>
      </c>
      <c r="I49" s="474">
        <v>2.2999999999999998</v>
      </c>
      <c r="J49" s="474" t="s">
        <v>1784</v>
      </c>
      <c r="K49" s="474" t="s">
        <v>1784</v>
      </c>
      <c r="L49" s="474">
        <v>14</v>
      </c>
      <c r="M49" s="474">
        <v>0.8</v>
      </c>
      <c r="N49" s="474" t="s">
        <v>1784</v>
      </c>
      <c r="O49" s="530">
        <v>60</v>
      </c>
      <c r="P49" s="477" t="s">
        <v>1784</v>
      </c>
      <c r="Q49" s="477" t="s">
        <v>1784</v>
      </c>
      <c r="R49" s="477" t="s">
        <v>1784</v>
      </c>
      <c r="S49" s="93" t="s">
        <v>1184</v>
      </c>
      <c r="T49" s="566">
        <v>60000</v>
      </c>
      <c r="U49" s="201"/>
      <c r="V49" s="201"/>
      <c r="W49" s="201" t="s">
        <v>1184</v>
      </c>
    </row>
    <row r="50" spans="1:23" ht="14.4">
      <c r="A50" s="472" t="s">
        <v>1784</v>
      </c>
      <c r="B50" s="473" t="s">
        <v>1012</v>
      </c>
      <c r="C50" s="473">
        <v>45000</v>
      </c>
      <c r="D50" s="474" t="s">
        <v>1012</v>
      </c>
      <c r="E50" s="474" t="s">
        <v>228</v>
      </c>
      <c r="F50" s="474"/>
      <c r="G50" s="474">
        <v>0</v>
      </c>
      <c r="H50" s="474">
        <v>0</v>
      </c>
      <c r="I50" s="474">
        <v>0</v>
      </c>
      <c r="J50" s="474">
        <v>0</v>
      </c>
      <c r="K50" s="474">
        <v>0</v>
      </c>
      <c r="L50" s="474">
        <v>0</v>
      </c>
      <c r="M50" s="474">
        <v>0</v>
      </c>
      <c r="N50" s="474">
        <v>0</v>
      </c>
      <c r="O50" s="530">
        <v>5</v>
      </c>
      <c r="P50" s="473" t="s">
        <v>1784</v>
      </c>
      <c r="Q50" s="475" t="s">
        <v>1784</v>
      </c>
      <c r="R50" s="475" t="s">
        <v>1784</v>
      </c>
      <c r="S50" s="93" t="s">
        <v>1184</v>
      </c>
      <c r="T50" s="551">
        <v>4500</v>
      </c>
      <c r="U50" s="201"/>
      <c r="V50" s="201"/>
      <c r="W50" s="201" t="s">
        <v>1184</v>
      </c>
    </row>
    <row r="51" spans="1:23" ht="14.4">
      <c r="A51" s="472" t="s">
        <v>1784</v>
      </c>
      <c r="B51" s="473" t="s">
        <v>1033</v>
      </c>
      <c r="C51" s="473">
        <v>12000</v>
      </c>
      <c r="D51" s="474" t="s">
        <v>1035</v>
      </c>
      <c r="E51" s="474" t="s">
        <v>136</v>
      </c>
      <c r="F51" s="474" t="s">
        <v>1036</v>
      </c>
      <c r="G51" s="474" t="s">
        <v>1784</v>
      </c>
      <c r="H51" s="474" t="s">
        <v>1784</v>
      </c>
      <c r="I51" s="474" t="s">
        <v>1784</v>
      </c>
      <c r="J51" s="474" t="s">
        <v>1784</v>
      </c>
      <c r="K51" s="474" t="s">
        <v>1784</v>
      </c>
      <c r="L51" s="474" t="s">
        <v>1784</v>
      </c>
      <c r="M51" s="474" t="s">
        <v>1784</v>
      </c>
      <c r="N51" s="474" t="s">
        <v>1784</v>
      </c>
      <c r="O51" s="474" t="s">
        <v>1784</v>
      </c>
      <c r="P51" s="473" t="s">
        <v>1784</v>
      </c>
      <c r="Q51" s="475" t="s">
        <v>1784</v>
      </c>
      <c r="R51" s="475" t="s">
        <v>1784</v>
      </c>
      <c r="S51" s="93" t="s">
        <v>1184</v>
      </c>
      <c r="T51" s="571">
        <v>6000</v>
      </c>
      <c r="U51" s="201"/>
      <c r="V51" s="201"/>
      <c r="W51" s="201" t="s">
        <v>1184</v>
      </c>
    </row>
    <row r="52" spans="1:23" ht="14.4">
      <c r="A52" s="476" t="s">
        <v>1784</v>
      </c>
      <c r="B52" s="477" t="s">
        <v>817</v>
      </c>
      <c r="C52" s="477">
        <v>5000</v>
      </c>
      <c r="D52" s="474" t="s">
        <v>819</v>
      </c>
      <c r="E52" s="474"/>
      <c r="F52" s="474"/>
      <c r="G52" s="474">
        <v>278</v>
      </c>
      <c r="H52" s="474">
        <v>1.3</v>
      </c>
      <c r="I52" s="474">
        <v>0.1</v>
      </c>
      <c r="J52" s="474">
        <v>52.6</v>
      </c>
      <c r="K52" s="474">
        <v>36.5</v>
      </c>
      <c r="L52" s="474">
        <v>13.8</v>
      </c>
      <c r="M52" s="474">
        <v>27</v>
      </c>
      <c r="N52" s="474">
        <v>0.4</v>
      </c>
      <c r="O52" s="530">
        <v>3</v>
      </c>
      <c r="P52" s="477" t="s">
        <v>1784</v>
      </c>
      <c r="Q52" s="477" t="s">
        <v>1784</v>
      </c>
      <c r="R52" s="477" t="s">
        <v>1784</v>
      </c>
      <c r="S52" s="93" t="s">
        <v>1184</v>
      </c>
      <c r="T52" s="555">
        <v>3000</v>
      </c>
      <c r="U52" s="201"/>
      <c r="V52" s="201"/>
      <c r="W52" s="201" t="s">
        <v>1184</v>
      </c>
    </row>
    <row r="53" spans="1:23" ht="14.4">
      <c r="A53" s="472" t="s">
        <v>1784</v>
      </c>
      <c r="B53" s="473" t="s">
        <v>998</v>
      </c>
      <c r="C53" s="473">
        <v>5000</v>
      </c>
      <c r="D53" s="474" t="s">
        <v>999</v>
      </c>
      <c r="E53" s="474" t="s">
        <v>228</v>
      </c>
      <c r="F53" s="474"/>
      <c r="G53" s="474">
        <v>41</v>
      </c>
      <c r="H53" s="474">
        <v>0.2</v>
      </c>
      <c r="I53" s="474">
        <v>0</v>
      </c>
      <c r="J53" s="474">
        <v>9.6</v>
      </c>
      <c r="K53" s="474">
        <v>4.7</v>
      </c>
      <c r="L53" s="474">
        <v>0.9</v>
      </c>
      <c r="M53" s="474">
        <v>0.1</v>
      </c>
      <c r="N53" s="474">
        <v>2.8</v>
      </c>
      <c r="O53" s="530">
        <v>1</v>
      </c>
      <c r="P53" s="473" t="s">
        <v>1784</v>
      </c>
      <c r="Q53" s="475" t="s">
        <v>1784</v>
      </c>
      <c r="R53" s="475" t="s">
        <v>1784</v>
      </c>
      <c r="S53" s="93" t="s">
        <v>1184</v>
      </c>
      <c r="T53" s="535">
        <v>1250</v>
      </c>
      <c r="U53" s="201"/>
      <c r="V53" s="201"/>
      <c r="W53" s="201" t="s">
        <v>1184</v>
      </c>
    </row>
    <row r="54" spans="1:23" ht="14.4">
      <c r="A54" s="476" t="s">
        <v>1784</v>
      </c>
      <c r="B54" s="477" t="s">
        <v>1002</v>
      </c>
      <c r="C54" s="477">
        <v>3000</v>
      </c>
      <c r="D54" s="474" t="s">
        <v>1003</v>
      </c>
      <c r="E54" s="474" t="s">
        <v>228</v>
      </c>
      <c r="F54" s="474"/>
      <c r="G54" s="474">
        <v>40</v>
      </c>
      <c r="H54" s="474">
        <v>0.1</v>
      </c>
      <c r="I54" s="474">
        <v>0</v>
      </c>
      <c r="J54" s="474">
        <v>9.3000000000000007</v>
      </c>
      <c r="K54" s="474">
        <v>4.2</v>
      </c>
      <c r="L54" s="474">
        <v>1.1000000000000001</v>
      </c>
      <c r="M54" s="474">
        <v>0</v>
      </c>
      <c r="N54" s="474">
        <v>1.7</v>
      </c>
      <c r="O54" s="530">
        <v>1</v>
      </c>
      <c r="P54" s="477" t="s">
        <v>1784</v>
      </c>
      <c r="Q54" s="477" t="s">
        <v>1784</v>
      </c>
      <c r="R54" s="477" t="s">
        <v>1784</v>
      </c>
      <c r="S54" s="93" t="s">
        <v>1184</v>
      </c>
      <c r="T54" s="536">
        <v>750</v>
      </c>
      <c r="U54" s="201"/>
      <c r="V54" s="201"/>
      <c r="W54" s="201" t="s">
        <v>1184</v>
      </c>
    </row>
    <row r="55" spans="1:23" ht="14.4">
      <c r="A55" s="472" t="s">
        <v>1784</v>
      </c>
      <c r="B55" s="473" t="s">
        <v>1004</v>
      </c>
      <c r="C55" s="473">
        <v>2000</v>
      </c>
      <c r="D55" s="474" t="s">
        <v>1005</v>
      </c>
      <c r="E55" s="474" t="s">
        <v>228</v>
      </c>
      <c r="F55" s="474"/>
      <c r="G55" s="474">
        <v>61</v>
      </c>
      <c r="H55" s="474">
        <v>0.3</v>
      </c>
      <c r="I55" s="474">
        <v>0</v>
      </c>
      <c r="J55" s="474">
        <v>14.2</v>
      </c>
      <c r="K55" s="474">
        <v>3.9</v>
      </c>
      <c r="L55" s="474">
        <v>1.5</v>
      </c>
      <c r="M55" s="474">
        <v>0</v>
      </c>
      <c r="N55" s="474">
        <v>1.8</v>
      </c>
      <c r="O55" s="530">
        <v>1</v>
      </c>
      <c r="P55" s="473" t="s">
        <v>1784</v>
      </c>
      <c r="Q55" s="475" t="s">
        <v>1784</v>
      </c>
      <c r="R55" s="475" t="s">
        <v>1784</v>
      </c>
      <c r="S55" s="93" t="s">
        <v>1184</v>
      </c>
      <c r="T55" s="572">
        <v>800</v>
      </c>
      <c r="U55" s="201"/>
      <c r="V55" s="201"/>
      <c r="W55" s="201" t="s">
        <v>1184</v>
      </c>
    </row>
    <row r="56" spans="1:23" ht="14.4">
      <c r="A56" s="476" t="s">
        <v>1784</v>
      </c>
      <c r="B56" s="477" t="s">
        <v>1006</v>
      </c>
      <c r="C56" s="477">
        <v>1000</v>
      </c>
      <c r="D56" s="474" t="s">
        <v>1007</v>
      </c>
      <c r="E56" s="474" t="s">
        <v>340</v>
      </c>
      <c r="F56" s="474"/>
      <c r="G56" s="474">
        <v>16</v>
      </c>
      <c r="H56" s="474">
        <v>0.2</v>
      </c>
      <c r="I56" s="474">
        <v>0</v>
      </c>
      <c r="J56" s="474">
        <v>3</v>
      </c>
      <c r="K56" s="474">
        <v>1.3</v>
      </c>
      <c r="L56" s="474">
        <v>0.7</v>
      </c>
      <c r="M56" s="474">
        <v>0.1</v>
      </c>
      <c r="N56" s="474">
        <v>1.6</v>
      </c>
      <c r="O56" s="530">
        <v>1</v>
      </c>
      <c r="P56" s="477" t="s">
        <v>1784</v>
      </c>
      <c r="Q56" s="477" t="s">
        <v>1784</v>
      </c>
      <c r="R56" s="477" t="s">
        <v>1784</v>
      </c>
      <c r="S56" s="93" t="s">
        <v>1184</v>
      </c>
      <c r="T56" s="573">
        <v>500</v>
      </c>
      <c r="U56" s="201"/>
      <c r="V56" s="201"/>
      <c r="W56" s="201" t="s">
        <v>1184</v>
      </c>
    </row>
    <row r="57" spans="1:23" ht="14.4">
      <c r="A57" s="472" t="s">
        <v>1784</v>
      </c>
      <c r="B57" s="473" t="s">
        <v>393</v>
      </c>
      <c r="C57" s="473">
        <v>500</v>
      </c>
      <c r="D57" s="474" t="s">
        <v>394</v>
      </c>
      <c r="E57" s="474" t="s">
        <v>228</v>
      </c>
      <c r="F57" s="474" t="s">
        <v>390</v>
      </c>
      <c r="G57" s="474">
        <v>385</v>
      </c>
      <c r="H57" s="474">
        <v>0.8</v>
      </c>
      <c r="I57" s="474">
        <v>0.1</v>
      </c>
      <c r="J57" s="474">
        <v>73</v>
      </c>
      <c r="K57" s="474">
        <v>24</v>
      </c>
      <c r="L57" s="474">
        <v>17</v>
      </c>
      <c r="M57" s="474">
        <v>0.1</v>
      </c>
      <c r="N57" s="474" t="s">
        <v>1784</v>
      </c>
      <c r="O57" s="530">
        <v>2</v>
      </c>
      <c r="P57" s="473" t="s">
        <v>1784</v>
      </c>
      <c r="Q57" s="475" t="s">
        <v>1784</v>
      </c>
      <c r="R57" s="475" t="s">
        <v>1784</v>
      </c>
      <c r="S57" s="93" t="s">
        <v>1184</v>
      </c>
      <c r="T57" s="555">
        <v>2157</v>
      </c>
      <c r="U57" s="201"/>
      <c r="V57" s="201"/>
      <c r="W57" s="201" t="s">
        <v>1184</v>
      </c>
    </row>
    <row r="58" spans="1:23" ht="14.4">
      <c r="A58" s="472" t="s">
        <v>1784</v>
      </c>
      <c r="B58" s="473" t="s">
        <v>1225</v>
      </c>
      <c r="C58" s="473">
        <v>500</v>
      </c>
      <c r="D58" s="474" t="s">
        <v>1225</v>
      </c>
      <c r="E58" s="474" t="s">
        <v>228</v>
      </c>
      <c r="F58" s="474"/>
      <c r="G58" s="474" t="s">
        <v>1784</v>
      </c>
      <c r="H58" s="474" t="s">
        <v>1784</v>
      </c>
      <c r="I58" s="474" t="s">
        <v>1784</v>
      </c>
      <c r="J58" s="474" t="s">
        <v>1784</v>
      </c>
      <c r="K58" s="474" t="s">
        <v>1784</v>
      </c>
      <c r="L58" s="474" t="s">
        <v>1784</v>
      </c>
      <c r="M58" s="474" t="s">
        <v>1784</v>
      </c>
      <c r="N58" s="474" t="s">
        <v>1784</v>
      </c>
      <c r="O58" s="474" t="s">
        <v>1784</v>
      </c>
      <c r="P58" s="473" t="s">
        <v>1784</v>
      </c>
      <c r="Q58" s="475" t="s">
        <v>1784</v>
      </c>
      <c r="R58" s="475" t="s">
        <v>1784</v>
      </c>
      <c r="S58" s="93" t="s">
        <v>1184</v>
      </c>
      <c r="T58" s="574">
        <v>198</v>
      </c>
      <c r="U58" s="201"/>
      <c r="V58" s="201"/>
      <c r="W58" s="201" t="s">
        <v>1184</v>
      </c>
    </row>
    <row r="59" spans="1:23" ht="14.4">
      <c r="A59" s="472" t="s">
        <v>1784</v>
      </c>
      <c r="B59" s="473" t="s">
        <v>1020</v>
      </c>
      <c r="C59" s="473">
        <v>300</v>
      </c>
      <c r="D59" s="474" t="s">
        <v>1022</v>
      </c>
      <c r="E59" s="474" t="s">
        <v>228</v>
      </c>
      <c r="F59" s="474" t="s">
        <v>1015</v>
      </c>
      <c r="G59" s="474" t="s">
        <v>1784</v>
      </c>
      <c r="H59" s="474" t="s">
        <v>1784</v>
      </c>
      <c r="I59" s="474" t="s">
        <v>1784</v>
      </c>
      <c r="J59" s="474" t="s">
        <v>1784</v>
      </c>
      <c r="K59" s="474" t="s">
        <v>1784</v>
      </c>
      <c r="L59" s="474" t="s">
        <v>1784</v>
      </c>
      <c r="M59" s="474" t="s">
        <v>1784</v>
      </c>
      <c r="N59" s="474" t="s">
        <v>1784</v>
      </c>
      <c r="O59" s="474" t="s">
        <v>1784</v>
      </c>
      <c r="P59" s="473" t="s">
        <v>1784</v>
      </c>
      <c r="Q59" s="475" t="s">
        <v>1784</v>
      </c>
      <c r="R59" s="475" t="s">
        <v>1784</v>
      </c>
      <c r="S59" s="93" t="s">
        <v>1184</v>
      </c>
      <c r="T59" s="576">
        <v>900</v>
      </c>
      <c r="U59" s="201"/>
      <c r="V59" s="201"/>
      <c r="W59" s="201" t="s">
        <v>1184</v>
      </c>
    </row>
    <row r="60" spans="1:23" ht="14.4">
      <c r="A60" s="476" t="s">
        <v>1784</v>
      </c>
      <c r="B60" s="477" t="s">
        <v>379</v>
      </c>
      <c r="C60" s="477">
        <v>400</v>
      </c>
      <c r="D60" s="474" t="s">
        <v>382</v>
      </c>
      <c r="E60" s="474" t="s">
        <v>228</v>
      </c>
      <c r="F60" s="474" t="s">
        <v>383</v>
      </c>
      <c r="G60" s="474">
        <v>0</v>
      </c>
      <c r="H60" s="474">
        <v>0</v>
      </c>
      <c r="I60" s="474">
        <v>0</v>
      </c>
      <c r="J60" s="474">
        <v>0</v>
      </c>
      <c r="K60" s="474">
        <v>0</v>
      </c>
      <c r="L60" s="474">
        <v>0</v>
      </c>
      <c r="M60" s="474">
        <v>100</v>
      </c>
      <c r="N60" s="474" t="s">
        <v>1784</v>
      </c>
      <c r="O60" s="530">
        <v>0</v>
      </c>
      <c r="P60" s="477" t="s">
        <v>1784</v>
      </c>
      <c r="Q60" s="477" t="s">
        <v>1784</v>
      </c>
      <c r="R60" s="477" t="s">
        <v>1784</v>
      </c>
      <c r="S60" s="93" t="s">
        <v>1184</v>
      </c>
      <c r="T60" s="543">
        <v>48</v>
      </c>
      <c r="U60" s="201"/>
      <c r="V60" s="201"/>
      <c r="W60" s="201" t="s">
        <v>1184</v>
      </c>
    </row>
    <row r="61" spans="1:23" ht="14.4">
      <c r="A61" s="472" t="s">
        <v>1784</v>
      </c>
      <c r="B61" s="473" t="s">
        <v>837</v>
      </c>
      <c r="C61" s="473">
        <v>300</v>
      </c>
      <c r="D61" s="474" t="s">
        <v>838</v>
      </c>
      <c r="E61" s="474"/>
      <c r="F61" s="474" t="s">
        <v>390</v>
      </c>
      <c r="G61" s="474">
        <v>386</v>
      </c>
      <c r="H61" s="474">
        <v>3.3</v>
      </c>
      <c r="I61" s="474">
        <v>1</v>
      </c>
      <c r="J61" s="474">
        <v>65</v>
      </c>
      <c r="K61" s="474">
        <v>0.6</v>
      </c>
      <c r="L61" s="474">
        <v>11</v>
      </c>
      <c r="M61" s="474">
        <v>0.1</v>
      </c>
      <c r="N61" s="474" t="s">
        <v>1784</v>
      </c>
      <c r="O61" s="530">
        <v>2</v>
      </c>
      <c r="P61" s="473" t="s">
        <v>1784</v>
      </c>
      <c r="Q61" s="475" t="s">
        <v>1784</v>
      </c>
      <c r="R61" s="475" t="s">
        <v>1784</v>
      </c>
      <c r="S61" s="93" t="s">
        <v>1184</v>
      </c>
      <c r="T61" s="555">
        <v>2100</v>
      </c>
      <c r="U61" s="201"/>
      <c r="V61" s="201"/>
      <c r="W61" s="201" t="s">
        <v>1184</v>
      </c>
    </row>
    <row r="62" spans="1:23" ht="40.200000000000003">
      <c r="A62" s="468" t="s">
        <v>1824</v>
      </c>
      <c r="B62" s="468" t="s">
        <v>1784</v>
      </c>
      <c r="C62" s="468" t="s">
        <v>1784</v>
      </c>
      <c r="D62" s="469" t="s">
        <v>1825</v>
      </c>
      <c r="E62" s="469" t="s">
        <v>1826</v>
      </c>
      <c r="F62" s="469"/>
      <c r="G62" s="469">
        <v>218.95</v>
      </c>
      <c r="H62" s="469">
        <v>13.73</v>
      </c>
      <c r="I62" s="469">
        <v>7.52</v>
      </c>
      <c r="J62" s="469">
        <v>7.2</v>
      </c>
      <c r="K62" s="469"/>
      <c r="L62" s="469">
        <v>8.52</v>
      </c>
      <c r="M62" s="469">
        <v>1.04</v>
      </c>
      <c r="N62" s="469">
        <v>0.4</v>
      </c>
      <c r="O62" s="469" t="s">
        <v>1784</v>
      </c>
      <c r="P62" s="468" t="s">
        <v>1827</v>
      </c>
      <c r="Q62" s="470" t="s">
        <v>1828</v>
      </c>
      <c r="R62" s="470" t="s">
        <v>1829</v>
      </c>
      <c r="S62" s="471" t="s">
        <v>1824</v>
      </c>
      <c r="T62" s="201"/>
      <c r="U62" s="577" t="s">
        <v>1830</v>
      </c>
      <c r="V62" s="201"/>
      <c r="W62" s="201" t="s">
        <v>1824</v>
      </c>
    </row>
    <row r="63" spans="1:23" ht="14.4">
      <c r="A63" s="472" t="s">
        <v>1784</v>
      </c>
      <c r="B63" s="473" t="s">
        <v>899</v>
      </c>
      <c r="C63" s="473">
        <v>18000</v>
      </c>
      <c r="D63" s="474" t="s">
        <v>901</v>
      </c>
      <c r="E63" s="474" t="s">
        <v>214</v>
      </c>
      <c r="F63" s="474"/>
      <c r="G63" s="474">
        <v>301</v>
      </c>
      <c r="H63" s="474">
        <v>21</v>
      </c>
      <c r="I63" s="474">
        <v>12</v>
      </c>
      <c r="J63" s="474">
        <v>3.2</v>
      </c>
      <c r="K63" s="474">
        <v>1</v>
      </c>
      <c r="L63" s="474">
        <v>24</v>
      </c>
      <c r="M63" s="474">
        <v>1.4</v>
      </c>
      <c r="N63" s="474">
        <v>0</v>
      </c>
      <c r="O63" s="530">
        <v>27</v>
      </c>
      <c r="P63" s="473" t="s">
        <v>1784</v>
      </c>
      <c r="Q63" s="475" t="s">
        <v>1784</v>
      </c>
      <c r="R63" s="475" t="s">
        <v>1784</v>
      </c>
      <c r="S63" s="93" t="s">
        <v>1824</v>
      </c>
      <c r="T63" s="578">
        <v>27000</v>
      </c>
      <c r="U63" s="201"/>
      <c r="V63" s="201"/>
      <c r="W63" s="201" t="s">
        <v>1824</v>
      </c>
    </row>
    <row r="64" spans="1:23" ht="14.4">
      <c r="A64" s="476" t="s">
        <v>1784</v>
      </c>
      <c r="B64" s="477" t="s">
        <v>862</v>
      </c>
      <c r="C64" s="477">
        <v>20000</v>
      </c>
      <c r="D64" s="474" t="s">
        <v>864</v>
      </c>
      <c r="E64" s="474" t="s">
        <v>214</v>
      </c>
      <c r="F64" s="474" t="s">
        <v>865</v>
      </c>
      <c r="G64" s="474">
        <v>67</v>
      </c>
      <c r="H64" s="474">
        <v>3.9</v>
      </c>
      <c r="I64" s="474">
        <v>2.2999999999999998</v>
      </c>
      <c r="J64" s="474">
        <v>4.7</v>
      </c>
      <c r="K64" s="474">
        <v>4.7</v>
      </c>
      <c r="L64" s="474">
        <v>3.3</v>
      </c>
      <c r="M64" s="474">
        <v>0.1</v>
      </c>
      <c r="N64" s="474">
        <v>0</v>
      </c>
      <c r="O64" s="530">
        <v>4</v>
      </c>
      <c r="P64" s="477" t="s">
        <v>1784</v>
      </c>
      <c r="Q64" s="477" t="s">
        <v>1784</v>
      </c>
      <c r="R64" s="477" t="s">
        <v>1784</v>
      </c>
      <c r="S64" s="93" t="s">
        <v>1824</v>
      </c>
      <c r="T64" s="551">
        <v>4000</v>
      </c>
      <c r="U64" s="201"/>
      <c r="V64" s="201"/>
      <c r="W64" s="201" t="s">
        <v>1824</v>
      </c>
    </row>
    <row r="65" spans="1:23" ht="14.4">
      <c r="A65" s="476" t="s">
        <v>1784</v>
      </c>
      <c r="B65" s="477" t="s">
        <v>1042</v>
      </c>
      <c r="C65" s="477">
        <v>10000</v>
      </c>
      <c r="D65" s="474" t="s">
        <v>1044</v>
      </c>
      <c r="E65" s="474" t="s">
        <v>214</v>
      </c>
      <c r="F65" s="474"/>
      <c r="G65" s="474" t="s">
        <v>1784</v>
      </c>
      <c r="H65" s="474" t="s">
        <v>1784</v>
      </c>
      <c r="I65" s="474" t="s">
        <v>1784</v>
      </c>
      <c r="J65" s="474" t="s">
        <v>1784</v>
      </c>
      <c r="K65" s="474" t="s">
        <v>1784</v>
      </c>
      <c r="L65" s="474" t="s">
        <v>1784</v>
      </c>
      <c r="M65" s="474" t="s">
        <v>1784</v>
      </c>
      <c r="N65" s="474" t="s">
        <v>1784</v>
      </c>
      <c r="O65" s="474" t="s">
        <v>1784</v>
      </c>
      <c r="P65" s="477" t="s">
        <v>1784</v>
      </c>
      <c r="Q65" s="477" t="s">
        <v>1784</v>
      </c>
      <c r="R65" s="477" t="s">
        <v>1784</v>
      </c>
      <c r="S65" s="93" t="s">
        <v>1824</v>
      </c>
      <c r="T65" s="534">
        <v>9000</v>
      </c>
      <c r="U65" s="201"/>
      <c r="V65" s="201"/>
      <c r="W65" s="201" t="s">
        <v>1824</v>
      </c>
    </row>
    <row r="66" spans="1:23" ht="14.4">
      <c r="A66" s="476" t="s">
        <v>1784</v>
      </c>
      <c r="B66" s="477" t="s">
        <v>1083</v>
      </c>
      <c r="C66" s="477">
        <v>5000</v>
      </c>
      <c r="D66" s="474" t="s">
        <v>1084</v>
      </c>
      <c r="E66" s="474" t="s">
        <v>1077</v>
      </c>
      <c r="F66" s="474"/>
      <c r="G66" s="474" t="s">
        <v>1784</v>
      </c>
      <c r="H66" s="474" t="s">
        <v>1784</v>
      </c>
      <c r="I66" s="474" t="s">
        <v>1784</v>
      </c>
      <c r="J66" s="474" t="s">
        <v>1784</v>
      </c>
      <c r="K66" s="474" t="s">
        <v>1784</v>
      </c>
      <c r="L66" s="474" t="s">
        <v>1784</v>
      </c>
      <c r="M66" s="474" t="s">
        <v>1784</v>
      </c>
      <c r="N66" s="474" t="s">
        <v>1784</v>
      </c>
      <c r="O66" s="474" t="s">
        <v>1784</v>
      </c>
      <c r="P66" s="477" t="s">
        <v>1784</v>
      </c>
      <c r="Q66" s="477" t="s">
        <v>1784</v>
      </c>
      <c r="R66" s="477" t="s">
        <v>1784</v>
      </c>
      <c r="S66" s="93" t="s">
        <v>1824</v>
      </c>
      <c r="T66" s="555">
        <v>3000</v>
      </c>
      <c r="U66" s="201"/>
      <c r="V66" s="201"/>
      <c r="W66" s="201" t="s">
        <v>1824</v>
      </c>
    </row>
    <row r="67" spans="1:23" ht="14.4">
      <c r="A67" s="476" t="s">
        <v>1784</v>
      </c>
      <c r="B67" s="477" t="s">
        <v>1088</v>
      </c>
      <c r="C67" s="477">
        <v>3000</v>
      </c>
      <c r="D67" s="474" t="s">
        <v>1089</v>
      </c>
      <c r="E67" s="474" t="s">
        <v>1077</v>
      </c>
      <c r="F67" s="474"/>
      <c r="G67" s="474" t="s">
        <v>1784</v>
      </c>
      <c r="H67" s="474" t="s">
        <v>1784</v>
      </c>
      <c r="I67" s="474" t="s">
        <v>1784</v>
      </c>
      <c r="J67" s="474" t="s">
        <v>1784</v>
      </c>
      <c r="K67" s="474" t="s">
        <v>1784</v>
      </c>
      <c r="L67" s="474" t="s">
        <v>1784</v>
      </c>
      <c r="M67" s="474" t="s">
        <v>1784</v>
      </c>
      <c r="N67" s="474" t="s">
        <v>1784</v>
      </c>
      <c r="O67" s="474" t="s">
        <v>1784</v>
      </c>
      <c r="P67" s="477" t="s">
        <v>1784</v>
      </c>
      <c r="Q67" s="477" t="s">
        <v>1784</v>
      </c>
      <c r="R67" s="477" t="s">
        <v>1784</v>
      </c>
      <c r="S67" s="93" t="s">
        <v>1824</v>
      </c>
      <c r="T67" s="555">
        <v>2400</v>
      </c>
      <c r="U67" s="201"/>
      <c r="V67" s="201"/>
      <c r="W67" s="201" t="s">
        <v>1824</v>
      </c>
    </row>
    <row r="68" spans="1:23" ht="14.4">
      <c r="A68" s="472" t="s">
        <v>1784</v>
      </c>
      <c r="B68" s="473" t="s">
        <v>759</v>
      </c>
      <c r="C68" s="473">
        <v>4000</v>
      </c>
      <c r="D68" s="474" t="s">
        <v>761</v>
      </c>
      <c r="E68" s="474"/>
      <c r="F68" s="474"/>
      <c r="G68" s="474">
        <v>30</v>
      </c>
      <c r="H68" s="474">
        <v>0.4</v>
      </c>
      <c r="I68" s="474">
        <v>0.1</v>
      </c>
      <c r="J68" s="474">
        <v>4.4000000000000004</v>
      </c>
      <c r="K68" s="474">
        <v>4.2</v>
      </c>
      <c r="L68" s="474">
        <v>0.6</v>
      </c>
      <c r="M68" s="474">
        <v>0.1</v>
      </c>
      <c r="N68" s="474">
        <v>3.2</v>
      </c>
      <c r="O68" s="530">
        <v>2</v>
      </c>
      <c r="P68" s="473" t="s">
        <v>1784</v>
      </c>
      <c r="Q68" s="475" t="s">
        <v>1784</v>
      </c>
      <c r="R68" s="475" t="s">
        <v>1784</v>
      </c>
      <c r="S68" s="93" t="s">
        <v>1824</v>
      </c>
      <c r="T68" s="579">
        <v>1600</v>
      </c>
      <c r="U68" s="201"/>
      <c r="V68" s="201"/>
      <c r="W68" s="201" t="s">
        <v>1824</v>
      </c>
    </row>
    <row r="69" spans="1:23" ht="14.4">
      <c r="A69" s="476" t="s">
        <v>1784</v>
      </c>
      <c r="B69" s="477" t="s">
        <v>1002</v>
      </c>
      <c r="C69" s="477">
        <v>2000</v>
      </c>
      <c r="D69" s="474" t="s">
        <v>1003</v>
      </c>
      <c r="E69" s="474" t="s">
        <v>228</v>
      </c>
      <c r="F69" s="474"/>
      <c r="G69" s="474">
        <v>40</v>
      </c>
      <c r="H69" s="474">
        <v>0.1</v>
      </c>
      <c r="I69" s="474">
        <v>0</v>
      </c>
      <c r="J69" s="474">
        <v>9.3000000000000007</v>
      </c>
      <c r="K69" s="474">
        <v>4.2</v>
      </c>
      <c r="L69" s="474">
        <v>1.1000000000000001</v>
      </c>
      <c r="M69" s="474">
        <v>0</v>
      </c>
      <c r="N69" s="474">
        <v>1.7</v>
      </c>
      <c r="O69" s="530">
        <v>1</v>
      </c>
      <c r="P69" s="477" t="s">
        <v>1784</v>
      </c>
      <c r="Q69" s="477" t="s">
        <v>1784</v>
      </c>
      <c r="R69" s="477" t="s">
        <v>1784</v>
      </c>
      <c r="S69" s="93" t="s">
        <v>1824</v>
      </c>
      <c r="T69" s="573">
        <v>500</v>
      </c>
      <c r="U69" s="201"/>
      <c r="V69" s="201"/>
      <c r="W69" s="201" t="s">
        <v>1824</v>
      </c>
    </row>
    <row r="70" spans="1:23" ht="14.4">
      <c r="A70" s="472" t="s">
        <v>1784</v>
      </c>
      <c r="B70" s="473" t="s">
        <v>421</v>
      </c>
      <c r="C70" s="473">
        <v>1200</v>
      </c>
      <c r="D70" s="474" t="s">
        <v>423</v>
      </c>
      <c r="E70" s="474" t="s">
        <v>228</v>
      </c>
      <c r="F70" s="474"/>
      <c r="G70" s="474" t="s">
        <v>1784</v>
      </c>
      <c r="H70" s="474" t="s">
        <v>1784</v>
      </c>
      <c r="I70" s="474" t="s">
        <v>1784</v>
      </c>
      <c r="J70" s="474" t="s">
        <v>1784</v>
      </c>
      <c r="K70" s="474" t="s">
        <v>1784</v>
      </c>
      <c r="L70" s="474" t="s">
        <v>1784</v>
      </c>
      <c r="M70" s="474" t="s">
        <v>1784</v>
      </c>
      <c r="N70" s="474" t="s">
        <v>1784</v>
      </c>
      <c r="O70" s="530">
        <v>0</v>
      </c>
      <c r="P70" s="473" t="s">
        <v>1784</v>
      </c>
      <c r="Q70" s="475" t="s">
        <v>1784</v>
      </c>
      <c r="R70" s="475" t="s">
        <v>1784</v>
      </c>
      <c r="S70" s="93" t="s">
        <v>1824</v>
      </c>
      <c r="T70" s="544">
        <v>480</v>
      </c>
      <c r="U70" s="201"/>
      <c r="V70" s="201"/>
      <c r="W70" s="201" t="s">
        <v>1824</v>
      </c>
    </row>
    <row r="71" spans="1:23" ht="14.4">
      <c r="A71" s="472" t="s">
        <v>1784</v>
      </c>
      <c r="B71" s="473" t="s">
        <v>1225</v>
      </c>
      <c r="C71" s="473">
        <v>800</v>
      </c>
      <c r="D71" s="474" t="s">
        <v>1225</v>
      </c>
      <c r="E71" s="474" t="s">
        <v>228</v>
      </c>
      <c r="F71" s="474"/>
      <c r="G71" s="474" t="s">
        <v>1784</v>
      </c>
      <c r="H71" s="474" t="s">
        <v>1784</v>
      </c>
      <c r="I71" s="474" t="s">
        <v>1784</v>
      </c>
      <c r="J71" s="474" t="s">
        <v>1784</v>
      </c>
      <c r="K71" s="474" t="s">
        <v>1784</v>
      </c>
      <c r="L71" s="474" t="s">
        <v>1784</v>
      </c>
      <c r="M71" s="474" t="s">
        <v>1784</v>
      </c>
      <c r="N71" s="474" t="s">
        <v>1784</v>
      </c>
      <c r="O71" s="474" t="s">
        <v>1784</v>
      </c>
      <c r="P71" s="473" t="s">
        <v>1784</v>
      </c>
      <c r="Q71" s="475" t="s">
        <v>1784</v>
      </c>
      <c r="R71" s="475" t="s">
        <v>1784</v>
      </c>
      <c r="S71" s="93" t="s">
        <v>1824</v>
      </c>
      <c r="T71" s="580">
        <v>316</v>
      </c>
      <c r="U71" s="201"/>
      <c r="V71" s="201"/>
      <c r="W71" s="201" t="s">
        <v>1824</v>
      </c>
    </row>
    <row r="72" spans="1:23" ht="14.4">
      <c r="A72" s="472" t="s">
        <v>1784</v>
      </c>
      <c r="B72" s="473" t="s">
        <v>393</v>
      </c>
      <c r="C72" s="473">
        <v>400</v>
      </c>
      <c r="D72" s="474" t="s">
        <v>394</v>
      </c>
      <c r="E72" s="474" t="s">
        <v>228</v>
      </c>
      <c r="F72" s="474" t="s">
        <v>390</v>
      </c>
      <c r="G72" s="474" t="s">
        <v>1784</v>
      </c>
      <c r="H72" s="474" t="s">
        <v>1784</v>
      </c>
      <c r="I72" s="474" t="s">
        <v>1784</v>
      </c>
      <c r="J72" s="474" t="s">
        <v>1784</v>
      </c>
      <c r="K72" s="474" t="s">
        <v>1784</v>
      </c>
      <c r="L72" s="474" t="s">
        <v>1784</v>
      </c>
      <c r="M72" s="474" t="s">
        <v>1784</v>
      </c>
      <c r="N72" s="474" t="s">
        <v>1784</v>
      </c>
      <c r="O72" s="474" t="s">
        <v>1784</v>
      </c>
      <c r="P72" s="473" t="s">
        <v>1784</v>
      </c>
      <c r="Q72" s="475" t="s">
        <v>1784</v>
      </c>
      <c r="R72" s="475" t="s">
        <v>1784</v>
      </c>
      <c r="S72" s="93" t="s">
        <v>1824</v>
      </c>
      <c r="T72" s="555">
        <v>1725</v>
      </c>
      <c r="U72" s="201"/>
      <c r="V72" s="201"/>
      <c r="W72" s="201" t="s">
        <v>1824</v>
      </c>
    </row>
    <row r="73" spans="1:23" ht="14.4">
      <c r="A73" s="476" t="s">
        <v>1784</v>
      </c>
      <c r="B73" s="477" t="s">
        <v>379</v>
      </c>
      <c r="C73" s="477">
        <v>400</v>
      </c>
      <c r="D73" s="474" t="s">
        <v>382</v>
      </c>
      <c r="E73" s="474" t="s">
        <v>228</v>
      </c>
      <c r="F73" s="474" t="s">
        <v>383</v>
      </c>
      <c r="G73" s="474">
        <v>0</v>
      </c>
      <c r="H73" s="474">
        <v>0</v>
      </c>
      <c r="I73" s="474">
        <v>0</v>
      </c>
      <c r="J73" s="474">
        <v>0</v>
      </c>
      <c r="K73" s="474">
        <v>0</v>
      </c>
      <c r="L73" s="474">
        <v>0</v>
      </c>
      <c r="M73" s="474">
        <v>100</v>
      </c>
      <c r="N73" s="474" t="s">
        <v>1784</v>
      </c>
      <c r="O73" s="530">
        <v>0</v>
      </c>
      <c r="P73" s="477" t="s">
        <v>1784</v>
      </c>
      <c r="Q73" s="477" t="s">
        <v>1784</v>
      </c>
      <c r="R73" s="477" t="s">
        <v>1784</v>
      </c>
      <c r="S73" s="93" t="s">
        <v>1824</v>
      </c>
      <c r="T73" s="543">
        <v>48</v>
      </c>
      <c r="U73" s="201"/>
      <c r="V73" s="201"/>
      <c r="W73" s="201" t="s">
        <v>1824</v>
      </c>
    </row>
    <row r="74" spans="1:23" ht="14.4">
      <c r="A74" s="472" t="s">
        <v>1784</v>
      </c>
      <c r="B74" s="473" t="s">
        <v>1090</v>
      </c>
      <c r="C74" s="473">
        <v>200</v>
      </c>
      <c r="D74" s="474" t="s">
        <v>1091</v>
      </c>
      <c r="E74" s="474" t="s">
        <v>240</v>
      </c>
      <c r="F74" s="474" t="s">
        <v>1015</v>
      </c>
      <c r="G74" s="474">
        <v>386</v>
      </c>
      <c r="H74" s="474">
        <v>3.3</v>
      </c>
      <c r="I74" s="474">
        <v>1</v>
      </c>
      <c r="J74" s="474">
        <v>65</v>
      </c>
      <c r="K74" s="474">
        <v>0.6</v>
      </c>
      <c r="L74" s="474">
        <v>11</v>
      </c>
      <c r="M74" s="474">
        <v>0.1</v>
      </c>
      <c r="N74" s="474" t="s">
        <v>1784</v>
      </c>
      <c r="O74" s="530">
        <v>1</v>
      </c>
      <c r="P74" s="473" t="s">
        <v>1784</v>
      </c>
      <c r="Q74" s="475" t="s">
        <v>1784</v>
      </c>
      <c r="R74" s="475" t="s">
        <v>1784</v>
      </c>
      <c r="S74" s="93" t="s">
        <v>1824</v>
      </c>
      <c r="T74" s="547">
        <v>600</v>
      </c>
      <c r="U74" s="201"/>
      <c r="V74" s="201"/>
      <c r="W74" s="201" t="s">
        <v>1824</v>
      </c>
    </row>
    <row r="75" spans="1:23" ht="53.4">
      <c r="A75" s="468" t="s">
        <v>1831</v>
      </c>
      <c r="B75" s="468" t="s">
        <v>1784</v>
      </c>
      <c r="C75" s="468" t="s">
        <v>1784</v>
      </c>
      <c r="D75" s="469" t="s">
        <v>1832</v>
      </c>
      <c r="E75" s="469" t="s">
        <v>228</v>
      </c>
      <c r="F75" s="469"/>
      <c r="G75" s="469">
        <v>54.16</v>
      </c>
      <c r="H75" s="469">
        <v>2.2999999999999998</v>
      </c>
      <c r="I75" s="469">
        <v>0.85</v>
      </c>
      <c r="J75" s="469">
        <v>6.71</v>
      </c>
      <c r="K75" s="469"/>
      <c r="L75" s="469">
        <v>1.34</v>
      </c>
      <c r="M75" s="469">
        <v>2.64</v>
      </c>
      <c r="N75" s="469">
        <v>0.7</v>
      </c>
      <c r="O75" s="469" t="s">
        <v>1784</v>
      </c>
      <c r="P75" s="468" t="s">
        <v>1833</v>
      </c>
      <c r="Q75" s="470" t="s">
        <v>1834</v>
      </c>
      <c r="R75" s="470" t="s">
        <v>1835</v>
      </c>
      <c r="S75" s="471" t="s">
        <v>1831</v>
      </c>
      <c r="T75" s="201"/>
      <c r="U75" s="581" t="s">
        <v>1836</v>
      </c>
      <c r="V75" s="201"/>
      <c r="W75" s="201" t="s">
        <v>1831</v>
      </c>
    </row>
    <row r="76" spans="1:23" ht="14.4">
      <c r="A76" s="472" t="s">
        <v>1784</v>
      </c>
      <c r="B76" s="473" t="s">
        <v>806</v>
      </c>
      <c r="C76" s="473">
        <v>5500</v>
      </c>
      <c r="D76" s="474" t="s">
        <v>808</v>
      </c>
      <c r="E76" s="474"/>
      <c r="F76" s="474"/>
      <c r="G76" s="474">
        <v>478</v>
      </c>
      <c r="H76" s="474">
        <v>29.4</v>
      </c>
      <c r="I76" s="474">
        <v>12.7</v>
      </c>
      <c r="J76" s="474">
        <v>47</v>
      </c>
      <c r="K76" s="474">
        <v>19.399999999999999</v>
      </c>
      <c r="L76" s="474">
        <v>4.8</v>
      </c>
      <c r="M76" s="474">
        <v>9.4</v>
      </c>
      <c r="N76" s="474">
        <v>3.3</v>
      </c>
      <c r="O76" s="530">
        <v>3</v>
      </c>
      <c r="P76" s="473" t="s">
        <v>1784</v>
      </c>
      <c r="Q76" s="475" t="s">
        <v>1784</v>
      </c>
      <c r="R76" s="475" t="s">
        <v>1784</v>
      </c>
      <c r="S76" s="93" t="s">
        <v>1831</v>
      </c>
      <c r="T76" s="555">
        <v>3300</v>
      </c>
      <c r="U76" s="201"/>
      <c r="V76" s="201"/>
      <c r="W76" s="201" t="s">
        <v>1831</v>
      </c>
    </row>
    <row r="77" spans="1:23" ht="14.4">
      <c r="A77" s="476" t="s">
        <v>1784</v>
      </c>
      <c r="B77" s="477" t="s">
        <v>768</v>
      </c>
      <c r="C77" s="477">
        <v>2500</v>
      </c>
      <c r="D77" s="474" t="s">
        <v>770</v>
      </c>
      <c r="E77" s="474"/>
      <c r="F77" s="474"/>
      <c r="G77" s="474">
        <v>28</v>
      </c>
      <c r="H77" s="474">
        <v>0.4</v>
      </c>
      <c r="I77" s="474">
        <v>0.1</v>
      </c>
      <c r="J77" s="474">
        <v>4.5</v>
      </c>
      <c r="K77" s="474">
        <v>4.3</v>
      </c>
      <c r="L77" s="474">
        <v>0.9</v>
      </c>
      <c r="M77" s="474">
        <v>0</v>
      </c>
      <c r="N77" s="474">
        <v>1.6</v>
      </c>
      <c r="O77" s="530">
        <v>1</v>
      </c>
      <c r="P77" s="477" t="s">
        <v>1784</v>
      </c>
      <c r="Q77" s="477" t="s">
        <v>1784</v>
      </c>
      <c r="R77" s="477" t="s">
        <v>1784</v>
      </c>
      <c r="S77" s="93" t="s">
        <v>1831</v>
      </c>
      <c r="T77" s="553">
        <v>1000</v>
      </c>
      <c r="U77" s="201"/>
      <c r="V77" s="201"/>
      <c r="W77" s="201" t="s">
        <v>1831</v>
      </c>
    </row>
    <row r="78" spans="1:23" ht="14.4">
      <c r="A78" s="472" t="s">
        <v>1784</v>
      </c>
      <c r="B78" s="473" t="s">
        <v>613</v>
      </c>
      <c r="C78" s="473">
        <v>2000</v>
      </c>
      <c r="D78" s="474" t="s">
        <v>614</v>
      </c>
      <c r="E78" s="474" t="s">
        <v>228</v>
      </c>
      <c r="F78" s="474"/>
      <c r="G78" s="474">
        <v>114</v>
      </c>
      <c r="H78" s="474">
        <v>8.6</v>
      </c>
      <c r="I78" s="474">
        <v>1.1000000000000001</v>
      </c>
      <c r="J78" s="474">
        <v>6.9</v>
      </c>
      <c r="K78" s="474">
        <v>3.9</v>
      </c>
      <c r="L78" s="474">
        <v>1.2</v>
      </c>
      <c r="M78" s="474">
        <v>0</v>
      </c>
      <c r="N78" s="474">
        <v>1.9</v>
      </c>
      <c r="O78" s="530">
        <v>1</v>
      </c>
      <c r="P78" s="473" t="s">
        <v>1784</v>
      </c>
      <c r="Q78" s="475" t="s">
        <v>1784</v>
      </c>
      <c r="R78" s="475" t="s">
        <v>1784</v>
      </c>
      <c r="S78" s="93" t="s">
        <v>1831</v>
      </c>
      <c r="T78" s="572">
        <v>800</v>
      </c>
      <c r="U78" s="201"/>
      <c r="V78" s="201"/>
      <c r="W78" s="201" t="s">
        <v>1831</v>
      </c>
    </row>
    <row r="79" spans="1:23" ht="14.4">
      <c r="A79" s="476" t="s">
        <v>1784</v>
      </c>
      <c r="B79" s="477" t="s">
        <v>608</v>
      </c>
      <c r="C79" s="477">
        <v>1250</v>
      </c>
      <c r="D79" s="474" t="s">
        <v>610</v>
      </c>
      <c r="E79" s="474" t="s">
        <v>228</v>
      </c>
      <c r="F79" s="474"/>
      <c r="G79" s="474">
        <v>17</v>
      </c>
      <c r="H79" s="474">
        <v>0.2</v>
      </c>
      <c r="I79" s="474" t="s">
        <v>1784</v>
      </c>
      <c r="J79" s="474">
        <v>1.8</v>
      </c>
      <c r="K79" s="474">
        <v>1.7</v>
      </c>
      <c r="L79" s="474">
        <v>0.9</v>
      </c>
      <c r="M79" s="474">
        <v>0.5</v>
      </c>
      <c r="N79" s="474">
        <v>2.2999999999999998</v>
      </c>
      <c r="O79" s="530">
        <v>1</v>
      </c>
      <c r="P79" s="477" t="s">
        <v>1784</v>
      </c>
      <c r="Q79" s="477" t="s">
        <v>1784</v>
      </c>
      <c r="R79" s="477" t="s">
        <v>1784</v>
      </c>
      <c r="S79" s="93" t="s">
        <v>1831</v>
      </c>
      <c r="T79" s="573">
        <v>500</v>
      </c>
      <c r="U79" s="201"/>
      <c r="V79" s="201"/>
      <c r="W79" s="201" t="s">
        <v>1831</v>
      </c>
    </row>
    <row r="80" spans="1:23" ht="14.4">
      <c r="A80" s="472" t="s">
        <v>1784</v>
      </c>
      <c r="B80" s="473" t="s">
        <v>817</v>
      </c>
      <c r="C80" s="473">
        <v>5000</v>
      </c>
      <c r="D80" s="474" t="s">
        <v>819</v>
      </c>
      <c r="E80" s="474"/>
      <c r="F80" s="474"/>
      <c r="G80" s="474">
        <v>278</v>
      </c>
      <c r="H80" s="474">
        <v>1.3</v>
      </c>
      <c r="I80" s="474">
        <v>0.1</v>
      </c>
      <c r="J80" s="474">
        <v>52.6</v>
      </c>
      <c r="K80" s="474">
        <v>36.5</v>
      </c>
      <c r="L80" s="474">
        <v>13.8</v>
      </c>
      <c r="M80" s="474">
        <v>27</v>
      </c>
      <c r="N80" s="474">
        <v>0.4</v>
      </c>
      <c r="O80" s="530">
        <v>3</v>
      </c>
      <c r="P80" s="473" t="s">
        <v>1784</v>
      </c>
      <c r="Q80" s="475" t="s">
        <v>1784</v>
      </c>
      <c r="R80" s="475" t="s">
        <v>1784</v>
      </c>
      <c r="S80" s="93" t="s">
        <v>1831</v>
      </c>
      <c r="T80" s="555">
        <v>3000</v>
      </c>
      <c r="U80" s="201"/>
      <c r="V80" s="201"/>
      <c r="W80" s="201" t="s">
        <v>1831</v>
      </c>
    </row>
    <row r="81" spans="1:23" ht="14.4">
      <c r="A81" s="476" t="s">
        <v>1784</v>
      </c>
      <c r="B81" s="477" t="s">
        <v>1009</v>
      </c>
      <c r="C81" s="477">
        <v>400</v>
      </c>
      <c r="D81" s="474" t="s">
        <v>1010</v>
      </c>
      <c r="E81" s="474" t="s">
        <v>228</v>
      </c>
      <c r="F81" s="474"/>
      <c r="G81" s="474">
        <v>149</v>
      </c>
      <c r="H81" s="474">
        <v>0.5</v>
      </c>
      <c r="I81" s="474">
        <v>0.1</v>
      </c>
      <c r="J81" s="474">
        <v>33.1</v>
      </c>
      <c r="K81" s="474">
        <v>1</v>
      </c>
      <c r="L81" s="474">
        <v>6.4</v>
      </c>
      <c r="M81" s="474">
        <v>0</v>
      </c>
      <c r="N81" s="474">
        <v>2.1</v>
      </c>
      <c r="O81" s="530">
        <v>1</v>
      </c>
      <c r="P81" s="477" t="s">
        <v>1784</v>
      </c>
      <c r="Q81" s="477" t="s">
        <v>1784</v>
      </c>
      <c r="R81" s="477" t="s">
        <v>1784</v>
      </c>
      <c r="S81" s="93" t="s">
        <v>1831</v>
      </c>
      <c r="T81" s="547">
        <v>600</v>
      </c>
      <c r="U81" s="201"/>
      <c r="V81" s="201"/>
      <c r="W81" s="201" t="s">
        <v>1831</v>
      </c>
    </row>
    <row r="82" spans="1:23" ht="14.4">
      <c r="A82" s="472" t="s">
        <v>1784</v>
      </c>
      <c r="B82" s="473" t="s">
        <v>379</v>
      </c>
      <c r="C82" s="473">
        <v>500</v>
      </c>
      <c r="D82" s="474" t="s">
        <v>382</v>
      </c>
      <c r="E82" s="474" t="s">
        <v>228</v>
      </c>
      <c r="F82" s="474" t="s">
        <v>383</v>
      </c>
      <c r="G82" s="474">
        <v>0</v>
      </c>
      <c r="H82" s="474">
        <v>0</v>
      </c>
      <c r="I82" s="474">
        <v>0</v>
      </c>
      <c r="J82" s="474">
        <v>0</v>
      </c>
      <c r="K82" s="474">
        <v>0</v>
      </c>
      <c r="L82" s="474">
        <v>0</v>
      </c>
      <c r="M82" s="474">
        <v>100</v>
      </c>
      <c r="N82" s="474" t="s">
        <v>1784</v>
      </c>
      <c r="O82" s="530">
        <v>0</v>
      </c>
      <c r="P82" s="473" t="s">
        <v>1784</v>
      </c>
      <c r="Q82" s="475" t="s">
        <v>1784</v>
      </c>
      <c r="R82" s="475" t="s">
        <v>1784</v>
      </c>
      <c r="S82" s="93" t="s">
        <v>1831</v>
      </c>
      <c r="T82" s="582">
        <v>60</v>
      </c>
      <c r="U82" s="201"/>
      <c r="V82" s="201"/>
      <c r="W82" s="201" t="s">
        <v>1831</v>
      </c>
    </row>
    <row r="83" spans="1:23" ht="14.4">
      <c r="A83" s="476" t="s">
        <v>1784</v>
      </c>
      <c r="B83" s="477" t="s">
        <v>755</v>
      </c>
      <c r="C83" s="477">
        <v>9000</v>
      </c>
      <c r="D83" s="474" t="s">
        <v>757</v>
      </c>
      <c r="E83" s="474"/>
      <c r="F83" s="474"/>
      <c r="G83" s="474">
        <v>57</v>
      </c>
      <c r="H83" s="474">
        <v>2.4</v>
      </c>
      <c r="I83" s="474">
        <v>0.5</v>
      </c>
      <c r="J83" s="474">
        <v>5.2</v>
      </c>
      <c r="K83" s="474">
        <v>3.8</v>
      </c>
      <c r="L83" s="474">
        <v>2</v>
      </c>
      <c r="M83" s="474">
        <v>0.2</v>
      </c>
      <c r="N83" s="474">
        <v>3.1</v>
      </c>
      <c r="O83" s="530">
        <v>4</v>
      </c>
      <c r="P83" s="477" t="s">
        <v>1784</v>
      </c>
      <c r="Q83" s="477" t="s">
        <v>1784</v>
      </c>
      <c r="R83" s="477" t="s">
        <v>1784</v>
      </c>
      <c r="S83" s="93" t="s">
        <v>1831</v>
      </c>
      <c r="T83" s="555">
        <v>3600</v>
      </c>
      <c r="U83" s="201"/>
      <c r="V83" s="201"/>
      <c r="W83" s="201" t="s">
        <v>1831</v>
      </c>
    </row>
    <row r="84" spans="1:23" ht="14.4">
      <c r="A84" s="472" t="s">
        <v>1784</v>
      </c>
      <c r="B84" s="473" t="s">
        <v>1012</v>
      </c>
      <c r="C84" s="473">
        <v>64526</v>
      </c>
      <c r="D84" s="474" t="s">
        <v>1012</v>
      </c>
      <c r="E84" s="474" t="s">
        <v>228</v>
      </c>
      <c r="F84" s="474"/>
      <c r="G84" s="474">
        <v>0</v>
      </c>
      <c r="H84" s="474">
        <v>0</v>
      </c>
      <c r="I84" s="474">
        <v>0</v>
      </c>
      <c r="J84" s="474">
        <v>0</v>
      </c>
      <c r="K84" s="474">
        <v>0</v>
      </c>
      <c r="L84" s="474">
        <v>0</v>
      </c>
      <c r="M84" s="474">
        <v>0</v>
      </c>
      <c r="N84" s="474">
        <v>0</v>
      </c>
      <c r="O84" s="530">
        <v>6</v>
      </c>
      <c r="P84" s="473" t="s">
        <v>1784</v>
      </c>
      <c r="Q84" s="475" t="s">
        <v>1784</v>
      </c>
      <c r="R84" s="475" t="s">
        <v>1784</v>
      </c>
      <c r="S84" s="93" t="s">
        <v>1831</v>
      </c>
      <c r="T84" s="571">
        <v>6453</v>
      </c>
      <c r="U84" s="201"/>
      <c r="V84" s="201"/>
      <c r="W84" s="201" t="s">
        <v>1831</v>
      </c>
    </row>
    <row r="85" spans="1:23" ht="40.200000000000003">
      <c r="A85" s="468" t="s">
        <v>1837</v>
      </c>
      <c r="B85" s="468" t="s">
        <v>1784</v>
      </c>
      <c r="C85" s="468" t="s">
        <v>1784</v>
      </c>
      <c r="D85" s="469" t="s">
        <v>1838</v>
      </c>
      <c r="E85" s="469" t="s">
        <v>1839</v>
      </c>
      <c r="F85" s="469"/>
      <c r="G85" s="469">
        <v>115.06</v>
      </c>
      <c r="H85" s="469">
        <v>4.18</v>
      </c>
      <c r="I85" s="469">
        <v>2.62</v>
      </c>
      <c r="J85" s="469">
        <v>9.64</v>
      </c>
      <c r="K85" s="469"/>
      <c r="L85" s="469">
        <v>10.050000000000001</v>
      </c>
      <c r="M85" s="469">
        <v>0.68</v>
      </c>
      <c r="N85" s="469">
        <v>0.9</v>
      </c>
      <c r="O85" s="469" t="s">
        <v>1784</v>
      </c>
      <c r="P85" s="468" t="s">
        <v>1840</v>
      </c>
      <c r="Q85" s="470" t="s">
        <v>1841</v>
      </c>
      <c r="R85" s="470" t="s">
        <v>1842</v>
      </c>
      <c r="S85" s="471" t="s">
        <v>1837</v>
      </c>
      <c r="T85" s="201"/>
      <c r="U85" s="583" t="s">
        <v>1843</v>
      </c>
      <c r="V85" s="201"/>
      <c r="W85" s="201" t="s">
        <v>1837</v>
      </c>
    </row>
    <row r="86" spans="1:23" ht="14.4">
      <c r="A86" s="472" t="s">
        <v>1784</v>
      </c>
      <c r="B86" s="473" t="s">
        <v>925</v>
      </c>
      <c r="C86" s="473">
        <v>40000</v>
      </c>
      <c r="D86" s="474" t="s">
        <v>925</v>
      </c>
      <c r="E86" s="474" t="s">
        <v>666</v>
      </c>
      <c r="F86" s="474"/>
      <c r="G86" s="474">
        <v>61</v>
      </c>
      <c r="H86" s="474">
        <v>1</v>
      </c>
      <c r="I86" s="474">
        <v>0</v>
      </c>
      <c r="J86" s="474">
        <v>0</v>
      </c>
      <c r="K86" s="474">
        <v>0</v>
      </c>
      <c r="L86" s="474">
        <v>14</v>
      </c>
      <c r="M86" s="474">
        <v>3</v>
      </c>
      <c r="N86" s="474" t="s">
        <v>1784</v>
      </c>
      <c r="O86" s="530">
        <v>84</v>
      </c>
      <c r="P86" s="473" t="s">
        <v>1784</v>
      </c>
      <c r="Q86" s="475" t="s">
        <v>1784</v>
      </c>
      <c r="R86" s="475" t="s">
        <v>1784</v>
      </c>
      <c r="S86" s="93" t="s">
        <v>1837</v>
      </c>
      <c r="T86" s="584">
        <v>83600</v>
      </c>
      <c r="U86" s="201"/>
      <c r="V86" s="201"/>
      <c r="W86" s="201" t="s">
        <v>1837</v>
      </c>
    </row>
    <row r="87" spans="1:23" ht="14.4">
      <c r="A87" s="476" t="s">
        <v>1784</v>
      </c>
      <c r="B87" s="477" t="s">
        <v>1001</v>
      </c>
      <c r="C87" s="477">
        <v>36000</v>
      </c>
      <c r="D87" s="474" t="s">
        <v>677</v>
      </c>
      <c r="E87" s="474" t="s">
        <v>228</v>
      </c>
      <c r="F87" s="474"/>
      <c r="G87" s="474">
        <v>77</v>
      </c>
      <c r="H87" s="474">
        <v>0.1</v>
      </c>
      <c r="I87" s="474">
        <v>0</v>
      </c>
      <c r="J87" s="474">
        <v>17</v>
      </c>
      <c r="K87" s="474">
        <v>0.8</v>
      </c>
      <c r="L87" s="474">
        <v>2</v>
      </c>
      <c r="M87" s="474">
        <v>0</v>
      </c>
      <c r="N87" s="474">
        <v>2.2000000000000002</v>
      </c>
      <c r="O87" s="530">
        <v>7</v>
      </c>
      <c r="P87" s="477" t="s">
        <v>1784</v>
      </c>
      <c r="Q87" s="477" t="s">
        <v>1784</v>
      </c>
      <c r="R87" s="477" t="s">
        <v>1784</v>
      </c>
      <c r="S87" s="93" t="s">
        <v>1837</v>
      </c>
      <c r="T87" s="571">
        <v>7200</v>
      </c>
      <c r="U87" s="201"/>
      <c r="V87" s="201"/>
      <c r="W87" s="201" t="s">
        <v>1837</v>
      </c>
    </row>
    <row r="88" spans="1:23" ht="14.4">
      <c r="A88" s="472" t="s">
        <v>1784</v>
      </c>
      <c r="B88" s="473" t="s">
        <v>1002</v>
      </c>
      <c r="C88" s="473">
        <v>4500</v>
      </c>
      <c r="D88" s="474" t="s">
        <v>1003</v>
      </c>
      <c r="E88" s="474" t="s">
        <v>228</v>
      </c>
      <c r="F88" s="474"/>
      <c r="G88" s="474">
        <v>40</v>
      </c>
      <c r="H88" s="474">
        <v>0.1</v>
      </c>
      <c r="I88" s="474">
        <v>0</v>
      </c>
      <c r="J88" s="474">
        <v>9.3000000000000007</v>
      </c>
      <c r="K88" s="474">
        <v>4.2</v>
      </c>
      <c r="L88" s="474">
        <v>1.1000000000000001</v>
      </c>
      <c r="M88" s="474">
        <v>0</v>
      </c>
      <c r="N88" s="474">
        <v>1.7</v>
      </c>
      <c r="O88" s="530">
        <v>1</v>
      </c>
      <c r="P88" s="473" t="s">
        <v>1784</v>
      </c>
      <c r="Q88" s="475" t="s">
        <v>1784</v>
      </c>
      <c r="R88" s="475" t="s">
        <v>1784</v>
      </c>
      <c r="S88" s="93" t="s">
        <v>1837</v>
      </c>
      <c r="T88" s="556">
        <v>1125</v>
      </c>
      <c r="U88" s="201"/>
      <c r="V88" s="201"/>
      <c r="W88" s="201" t="s">
        <v>1837</v>
      </c>
    </row>
    <row r="89" spans="1:23" ht="14.4">
      <c r="A89" s="472" t="s">
        <v>1784</v>
      </c>
      <c r="B89" s="473" t="s">
        <v>1225</v>
      </c>
      <c r="C89" s="473">
        <v>800</v>
      </c>
      <c r="D89" s="474" t="s">
        <v>1225</v>
      </c>
      <c r="E89" s="474" t="s">
        <v>228</v>
      </c>
      <c r="F89" s="474"/>
      <c r="G89" s="474" t="s">
        <v>1784</v>
      </c>
      <c r="H89" s="474" t="s">
        <v>1784</v>
      </c>
      <c r="I89" s="474" t="s">
        <v>1784</v>
      </c>
      <c r="J89" s="474" t="s">
        <v>1784</v>
      </c>
      <c r="K89" s="474" t="s">
        <v>1784</v>
      </c>
      <c r="L89" s="474" t="s">
        <v>1784</v>
      </c>
      <c r="M89" s="474" t="s">
        <v>1784</v>
      </c>
      <c r="N89" s="474" t="s">
        <v>1784</v>
      </c>
      <c r="O89" s="474" t="s">
        <v>1784</v>
      </c>
      <c r="P89" s="473" t="s">
        <v>1784</v>
      </c>
      <c r="Q89" s="475" t="s">
        <v>1784</v>
      </c>
      <c r="R89" s="475" t="s">
        <v>1784</v>
      </c>
      <c r="S89" s="93" t="s">
        <v>1837</v>
      </c>
      <c r="T89" s="580">
        <v>316</v>
      </c>
      <c r="U89" s="201"/>
      <c r="V89" s="201"/>
      <c r="W89" s="201" t="s">
        <v>1837</v>
      </c>
    </row>
    <row r="90" spans="1:23" ht="14.4">
      <c r="A90" s="476" t="s">
        <v>1784</v>
      </c>
      <c r="B90" s="477" t="s">
        <v>225</v>
      </c>
      <c r="C90" s="477">
        <v>10000</v>
      </c>
      <c r="D90" s="474" t="s">
        <v>227</v>
      </c>
      <c r="E90" s="474" t="s">
        <v>228</v>
      </c>
      <c r="F90" s="474"/>
      <c r="G90" s="474">
        <v>295</v>
      </c>
      <c r="H90" s="474">
        <v>30</v>
      </c>
      <c r="I90" s="474">
        <v>25</v>
      </c>
      <c r="J90" s="474">
        <v>6.2</v>
      </c>
      <c r="K90" s="474" t="s">
        <v>1784</v>
      </c>
      <c r="L90" s="474">
        <v>0</v>
      </c>
      <c r="M90" s="474">
        <v>0.1</v>
      </c>
      <c r="N90" s="474">
        <v>0</v>
      </c>
      <c r="O90" s="530">
        <v>18</v>
      </c>
      <c r="P90" s="477" t="s">
        <v>1784</v>
      </c>
      <c r="Q90" s="477" t="s">
        <v>1784</v>
      </c>
      <c r="R90" s="477" t="s">
        <v>1784</v>
      </c>
      <c r="S90" s="93" t="s">
        <v>1837</v>
      </c>
      <c r="T90" s="585">
        <v>18000</v>
      </c>
      <c r="U90" s="201"/>
      <c r="V90" s="201"/>
      <c r="W90" s="201" t="s">
        <v>1837</v>
      </c>
    </row>
    <row r="91" spans="1:23" ht="14.4">
      <c r="A91" s="472" t="s">
        <v>1784</v>
      </c>
      <c r="B91" s="473" t="s">
        <v>1012</v>
      </c>
      <c r="C91" s="473">
        <v>5000</v>
      </c>
      <c r="D91" s="474" t="s">
        <v>1012</v>
      </c>
      <c r="E91" s="474" t="s">
        <v>228</v>
      </c>
      <c r="F91" s="474"/>
      <c r="G91" s="474">
        <v>0</v>
      </c>
      <c r="H91" s="474">
        <v>0</v>
      </c>
      <c r="I91" s="474">
        <v>0</v>
      </c>
      <c r="J91" s="474">
        <v>0</v>
      </c>
      <c r="K91" s="474">
        <v>0</v>
      </c>
      <c r="L91" s="474">
        <v>0</v>
      </c>
      <c r="M91" s="474">
        <v>0</v>
      </c>
      <c r="N91" s="474">
        <v>0</v>
      </c>
      <c r="O91" s="530">
        <v>1</v>
      </c>
      <c r="P91" s="473" t="s">
        <v>1784</v>
      </c>
      <c r="Q91" s="475" t="s">
        <v>1784</v>
      </c>
      <c r="R91" s="475" t="s">
        <v>1784</v>
      </c>
      <c r="S91" s="93" t="s">
        <v>1837</v>
      </c>
      <c r="T91" s="573">
        <v>500</v>
      </c>
      <c r="U91" s="201"/>
      <c r="V91" s="201"/>
      <c r="W91" s="201" t="s">
        <v>1837</v>
      </c>
    </row>
    <row r="92" spans="1:23" ht="14.4">
      <c r="A92" s="476" t="s">
        <v>1784</v>
      </c>
      <c r="B92" s="477" t="s">
        <v>421</v>
      </c>
      <c r="C92" s="477">
        <v>1800</v>
      </c>
      <c r="D92" s="474" t="s">
        <v>423</v>
      </c>
      <c r="E92" s="474" t="s">
        <v>228</v>
      </c>
      <c r="F92" s="474"/>
      <c r="G92" s="474" t="s">
        <v>1784</v>
      </c>
      <c r="H92" s="474" t="s">
        <v>1784</v>
      </c>
      <c r="I92" s="474" t="s">
        <v>1784</v>
      </c>
      <c r="J92" s="474" t="s">
        <v>1784</v>
      </c>
      <c r="K92" s="474" t="s">
        <v>1784</v>
      </c>
      <c r="L92" s="474" t="s">
        <v>1784</v>
      </c>
      <c r="M92" s="474" t="s">
        <v>1784</v>
      </c>
      <c r="N92" s="474" t="s">
        <v>1784</v>
      </c>
      <c r="O92" s="530">
        <v>1</v>
      </c>
      <c r="P92" s="477" t="s">
        <v>1784</v>
      </c>
      <c r="Q92" s="477" t="s">
        <v>1784</v>
      </c>
      <c r="R92" s="477" t="s">
        <v>1784</v>
      </c>
      <c r="S92" s="93" t="s">
        <v>1837</v>
      </c>
      <c r="T92" s="561">
        <v>720</v>
      </c>
      <c r="U92" s="201"/>
      <c r="V92" s="201"/>
      <c r="W92" s="201" t="s">
        <v>1837</v>
      </c>
    </row>
    <row r="93" spans="1:23" ht="14.4">
      <c r="A93" s="472" t="s">
        <v>1784</v>
      </c>
      <c r="B93" s="473" t="s">
        <v>379</v>
      </c>
      <c r="C93" s="473">
        <v>550</v>
      </c>
      <c r="D93" s="474" t="s">
        <v>382</v>
      </c>
      <c r="E93" s="474" t="s">
        <v>228</v>
      </c>
      <c r="F93" s="474" t="s">
        <v>383</v>
      </c>
      <c r="G93" s="474">
        <v>0</v>
      </c>
      <c r="H93" s="474">
        <v>0</v>
      </c>
      <c r="I93" s="474">
        <v>0</v>
      </c>
      <c r="J93" s="474">
        <v>0</v>
      </c>
      <c r="K93" s="474">
        <v>0</v>
      </c>
      <c r="L93" s="474">
        <v>0</v>
      </c>
      <c r="M93" s="474">
        <v>100</v>
      </c>
      <c r="N93" s="474" t="s">
        <v>1784</v>
      </c>
      <c r="O93" s="530">
        <v>0</v>
      </c>
      <c r="P93" s="473" t="s">
        <v>1784</v>
      </c>
      <c r="Q93" s="475" t="s">
        <v>1784</v>
      </c>
      <c r="R93" s="475" t="s">
        <v>1784</v>
      </c>
      <c r="S93" s="93" t="s">
        <v>1837</v>
      </c>
      <c r="T93" s="557">
        <v>66</v>
      </c>
      <c r="U93" s="201"/>
      <c r="V93" s="201"/>
      <c r="W93" s="201" t="s">
        <v>1837</v>
      </c>
    </row>
    <row r="94" spans="1:23" ht="14.4">
      <c r="A94" s="472" t="s">
        <v>1784</v>
      </c>
      <c r="B94" s="480" t="s">
        <v>1039</v>
      </c>
      <c r="C94" s="473">
        <v>400</v>
      </c>
      <c r="D94" s="474" t="s">
        <v>1040</v>
      </c>
      <c r="E94" s="474" t="s">
        <v>625</v>
      </c>
      <c r="F94" s="474"/>
      <c r="G94" s="474" t="s">
        <v>1784</v>
      </c>
      <c r="H94" s="474" t="s">
        <v>1784</v>
      </c>
      <c r="I94" s="474" t="s">
        <v>1784</v>
      </c>
      <c r="J94" s="474" t="s">
        <v>1784</v>
      </c>
      <c r="K94" s="474" t="s">
        <v>1784</v>
      </c>
      <c r="L94" s="474" t="s">
        <v>1784</v>
      </c>
      <c r="M94" s="474" t="s">
        <v>1784</v>
      </c>
      <c r="N94" s="474" t="s">
        <v>1784</v>
      </c>
      <c r="O94" s="474" t="s">
        <v>1784</v>
      </c>
      <c r="P94" s="473" t="s">
        <v>1784</v>
      </c>
      <c r="Q94" s="475" t="s">
        <v>1784</v>
      </c>
      <c r="R94" s="475" t="s">
        <v>1784</v>
      </c>
      <c r="S94" s="93" t="s">
        <v>1837</v>
      </c>
      <c r="T94" s="586">
        <v>240</v>
      </c>
      <c r="U94" s="201"/>
      <c r="V94" s="201"/>
      <c r="W94" s="201" t="s">
        <v>1837</v>
      </c>
    </row>
    <row r="95" spans="1:23" ht="14.4">
      <c r="A95" s="472" t="s">
        <v>1784</v>
      </c>
      <c r="B95" s="473" t="s">
        <v>1098</v>
      </c>
      <c r="C95" s="473">
        <v>250</v>
      </c>
      <c r="D95" s="474" t="s">
        <v>1099</v>
      </c>
      <c r="E95" s="474" t="s">
        <v>1077</v>
      </c>
      <c r="F95" s="474"/>
      <c r="G95" s="474" t="s">
        <v>1784</v>
      </c>
      <c r="H95" s="474" t="s">
        <v>1784</v>
      </c>
      <c r="I95" s="474" t="s">
        <v>1784</v>
      </c>
      <c r="J95" s="474" t="s">
        <v>1784</v>
      </c>
      <c r="K95" s="474" t="s">
        <v>1784</v>
      </c>
      <c r="L95" s="474" t="s">
        <v>1784</v>
      </c>
      <c r="M95" s="474" t="s">
        <v>1784</v>
      </c>
      <c r="N95" s="474" t="s">
        <v>1784</v>
      </c>
      <c r="O95" s="474" t="s">
        <v>1784</v>
      </c>
      <c r="P95" s="473" t="s">
        <v>1784</v>
      </c>
      <c r="Q95" s="475" t="s">
        <v>1784</v>
      </c>
      <c r="R95" s="475" t="s">
        <v>1784</v>
      </c>
      <c r="S95" s="93" t="s">
        <v>1837</v>
      </c>
      <c r="T95" s="542">
        <v>100</v>
      </c>
      <c r="U95" s="201"/>
      <c r="V95" s="201"/>
      <c r="W95" s="201" t="s">
        <v>1837</v>
      </c>
    </row>
    <row r="96" spans="1:23" ht="14.4">
      <c r="A96" s="472" t="s">
        <v>1784</v>
      </c>
      <c r="B96" s="473" t="s">
        <v>831</v>
      </c>
      <c r="C96" s="473">
        <v>40</v>
      </c>
      <c r="D96" s="474" t="s">
        <v>832</v>
      </c>
      <c r="E96" s="474"/>
      <c r="F96" s="474" t="s">
        <v>390</v>
      </c>
      <c r="G96" s="474" t="s">
        <v>1784</v>
      </c>
      <c r="H96" s="474" t="s">
        <v>1784</v>
      </c>
      <c r="I96" s="474" t="s">
        <v>1784</v>
      </c>
      <c r="J96" s="474" t="s">
        <v>1784</v>
      </c>
      <c r="K96" s="474" t="s">
        <v>1784</v>
      </c>
      <c r="L96" s="474" t="s">
        <v>1784</v>
      </c>
      <c r="M96" s="474" t="s">
        <v>1784</v>
      </c>
      <c r="N96" s="474" t="s">
        <v>1784</v>
      </c>
      <c r="O96" s="474" t="s">
        <v>1784</v>
      </c>
      <c r="P96" s="473" t="s">
        <v>1784</v>
      </c>
      <c r="Q96" s="475" t="s">
        <v>1784</v>
      </c>
      <c r="R96" s="475" t="s">
        <v>1784</v>
      </c>
      <c r="S96" s="93" t="s">
        <v>1837</v>
      </c>
      <c r="T96" s="587">
        <v>145</v>
      </c>
      <c r="U96" s="201"/>
      <c r="V96" s="201"/>
      <c r="W96" s="201" t="s">
        <v>1837</v>
      </c>
    </row>
    <row r="97" spans="1:23" ht="14.4">
      <c r="A97" s="472" t="s">
        <v>1784</v>
      </c>
      <c r="B97" s="473" t="s">
        <v>1013</v>
      </c>
      <c r="C97" s="473">
        <v>60</v>
      </c>
      <c r="D97" s="474" t="s">
        <v>1014</v>
      </c>
      <c r="E97" s="474" t="s">
        <v>228</v>
      </c>
      <c r="F97" s="474" t="s">
        <v>1015</v>
      </c>
      <c r="G97" s="474" t="s">
        <v>1784</v>
      </c>
      <c r="H97" s="474" t="s">
        <v>1784</v>
      </c>
      <c r="I97" s="474" t="s">
        <v>1784</v>
      </c>
      <c r="J97" s="474" t="s">
        <v>1784</v>
      </c>
      <c r="K97" s="474" t="s">
        <v>1784</v>
      </c>
      <c r="L97" s="474" t="s">
        <v>1784</v>
      </c>
      <c r="M97" s="474" t="s">
        <v>1784</v>
      </c>
      <c r="N97" s="474" t="s">
        <v>1784</v>
      </c>
      <c r="O97" s="474" t="s">
        <v>1784</v>
      </c>
      <c r="P97" s="473" t="s">
        <v>1784</v>
      </c>
      <c r="Q97" s="475" t="s">
        <v>1784</v>
      </c>
      <c r="R97" s="475" t="s">
        <v>1784</v>
      </c>
      <c r="S97" s="93" t="s">
        <v>1837</v>
      </c>
      <c r="T97" s="588">
        <v>180</v>
      </c>
      <c r="U97" s="201"/>
      <c r="V97" s="201"/>
      <c r="W97" s="201" t="s">
        <v>1837</v>
      </c>
    </row>
    <row r="98" spans="1:23" ht="14.4">
      <c r="A98" s="476" t="s">
        <v>1784</v>
      </c>
      <c r="B98" s="477" t="s">
        <v>837</v>
      </c>
      <c r="C98" s="477">
        <v>100</v>
      </c>
      <c r="D98" s="474" t="s">
        <v>838</v>
      </c>
      <c r="E98" s="474"/>
      <c r="F98" s="474" t="s">
        <v>390</v>
      </c>
      <c r="G98" s="474">
        <v>386</v>
      </c>
      <c r="H98" s="474">
        <v>3.3</v>
      </c>
      <c r="I98" s="474">
        <v>1</v>
      </c>
      <c r="J98" s="474">
        <v>65</v>
      </c>
      <c r="K98" s="474">
        <v>0.6</v>
      </c>
      <c r="L98" s="474">
        <v>11</v>
      </c>
      <c r="M98" s="474">
        <v>0.1</v>
      </c>
      <c r="N98" s="474" t="s">
        <v>1784</v>
      </c>
      <c r="O98" s="530">
        <v>1</v>
      </c>
      <c r="P98" s="477" t="s">
        <v>1784</v>
      </c>
      <c r="Q98" s="477" t="s">
        <v>1784</v>
      </c>
      <c r="R98" s="477" t="s">
        <v>1784</v>
      </c>
      <c r="S98" s="93" t="s">
        <v>1837</v>
      </c>
      <c r="T98" s="568">
        <v>700</v>
      </c>
      <c r="U98" s="201"/>
      <c r="V98" s="201"/>
      <c r="W98" s="201" t="s">
        <v>1837</v>
      </c>
    </row>
    <row r="99" spans="1:23" ht="66.599999999999994">
      <c r="A99" s="478" t="s">
        <v>970</v>
      </c>
      <c r="B99" s="478" t="s">
        <v>1784</v>
      </c>
      <c r="C99" s="478" t="s">
        <v>1784</v>
      </c>
      <c r="D99" s="469" t="s">
        <v>1844</v>
      </c>
      <c r="E99" s="469" t="s">
        <v>340</v>
      </c>
      <c r="F99" s="469"/>
      <c r="G99" s="469">
        <v>106.54</v>
      </c>
      <c r="H99" s="469">
        <v>4.92</v>
      </c>
      <c r="I99" s="469">
        <v>1.07</v>
      </c>
      <c r="J99" s="469">
        <v>7.89</v>
      </c>
      <c r="K99" s="469"/>
      <c r="L99" s="469">
        <v>8.1999999999999993</v>
      </c>
      <c r="M99" s="469">
        <v>5.08</v>
      </c>
      <c r="N99" s="469">
        <v>0.4</v>
      </c>
      <c r="O99" s="469" t="s">
        <v>1784</v>
      </c>
      <c r="P99" s="478" t="s">
        <v>1845</v>
      </c>
      <c r="Q99" s="479" t="s">
        <v>1846</v>
      </c>
      <c r="R99" s="479" t="s">
        <v>1847</v>
      </c>
      <c r="S99" s="471" t="s">
        <v>970</v>
      </c>
      <c r="T99" s="201"/>
      <c r="U99" s="589" t="s">
        <v>1848</v>
      </c>
      <c r="V99" s="201"/>
      <c r="W99" s="201" t="s">
        <v>970</v>
      </c>
    </row>
    <row r="100" spans="1:23" ht="14.4">
      <c r="A100" s="476" t="s">
        <v>1784</v>
      </c>
      <c r="B100" s="477" t="s">
        <v>588</v>
      </c>
      <c r="C100" s="477">
        <v>35000</v>
      </c>
      <c r="D100" s="474" t="s">
        <v>589</v>
      </c>
      <c r="E100" s="474" t="s">
        <v>228</v>
      </c>
      <c r="F100" s="474"/>
      <c r="G100" s="474">
        <v>179</v>
      </c>
      <c r="H100" s="474">
        <v>11</v>
      </c>
      <c r="I100" s="474">
        <v>3.1</v>
      </c>
      <c r="J100" s="474">
        <v>0</v>
      </c>
      <c r="K100" s="474">
        <v>0</v>
      </c>
      <c r="L100" s="474">
        <v>20</v>
      </c>
      <c r="M100" s="474">
        <v>0.2</v>
      </c>
      <c r="N100" s="474">
        <v>0</v>
      </c>
      <c r="O100" s="530">
        <v>70</v>
      </c>
      <c r="P100" s="477" t="s">
        <v>1784</v>
      </c>
      <c r="Q100" s="477" t="s">
        <v>1784</v>
      </c>
      <c r="R100" s="477" t="s">
        <v>1784</v>
      </c>
      <c r="S100" s="93" t="s">
        <v>970</v>
      </c>
      <c r="T100" s="590">
        <v>70000</v>
      </c>
      <c r="U100" s="201"/>
      <c r="V100" s="201"/>
      <c r="W100" s="201" t="s">
        <v>970</v>
      </c>
    </row>
    <row r="101" spans="1:23" ht="14.4">
      <c r="A101" s="472" t="s">
        <v>1784</v>
      </c>
      <c r="B101" s="473" t="s">
        <v>335</v>
      </c>
      <c r="C101" s="473">
        <v>10000</v>
      </c>
      <c r="D101" s="474" t="s">
        <v>339</v>
      </c>
      <c r="E101" s="474" t="s">
        <v>340</v>
      </c>
      <c r="F101" s="474"/>
      <c r="G101" s="474">
        <v>26</v>
      </c>
      <c r="H101" s="474">
        <v>0.4</v>
      </c>
      <c r="I101" s="474">
        <v>0.1</v>
      </c>
      <c r="J101" s="474">
        <v>3.4</v>
      </c>
      <c r="K101" s="474">
        <v>2.9</v>
      </c>
      <c r="L101" s="474">
        <v>1</v>
      </c>
      <c r="M101" s="474">
        <v>0.1</v>
      </c>
      <c r="N101" s="474">
        <v>2.5</v>
      </c>
      <c r="O101" s="530">
        <v>4</v>
      </c>
      <c r="P101" s="473" t="s">
        <v>1784</v>
      </c>
      <c r="Q101" s="475" t="s">
        <v>1784</v>
      </c>
      <c r="R101" s="475" t="s">
        <v>1784</v>
      </c>
      <c r="S101" s="93" t="s">
        <v>970</v>
      </c>
      <c r="T101" s="551">
        <v>4000</v>
      </c>
      <c r="U101" s="201"/>
      <c r="V101" s="201"/>
      <c r="W101" s="201" t="s">
        <v>970</v>
      </c>
    </row>
    <row r="102" spans="1:23" ht="27">
      <c r="A102" s="476" t="s">
        <v>1784</v>
      </c>
      <c r="B102" s="477" t="s">
        <v>484</v>
      </c>
      <c r="C102" s="477">
        <v>8000</v>
      </c>
      <c r="D102" s="474" t="s">
        <v>485</v>
      </c>
      <c r="E102" s="474" t="s">
        <v>228</v>
      </c>
      <c r="F102" s="474"/>
      <c r="G102" s="474">
        <v>33</v>
      </c>
      <c r="H102" s="474">
        <v>0</v>
      </c>
      <c r="I102" s="474">
        <v>0</v>
      </c>
      <c r="J102" s="474">
        <v>5.5</v>
      </c>
      <c r="K102" s="474">
        <v>4.8</v>
      </c>
      <c r="L102" s="474">
        <v>1.6</v>
      </c>
      <c r="M102" s="474">
        <v>1</v>
      </c>
      <c r="N102" s="474">
        <v>1.9</v>
      </c>
      <c r="O102" s="530">
        <v>5</v>
      </c>
      <c r="P102" s="477" t="s">
        <v>1784</v>
      </c>
      <c r="Q102" s="477" t="s">
        <v>1784</v>
      </c>
      <c r="R102" s="477" t="s">
        <v>1784</v>
      </c>
      <c r="S102" s="93" t="s">
        <v>970</v>
      </c>
      <c r="T102" s="551">
        <v>4800</v>
      </c>
      <c r="U102" s="201"/>
      <c r="V102" s="201"/>
      <c r="W102" s="201" t="s">
        <v>970</v>
      </c>
    </row>
    <row r="103" spans="1:23" ht="14.4">
      <c r="A103" s="472" t="s">
        <v>1784</v>
      </c>
      <c r="B103" s="473" t="s">
        <v>554</v>
      </c>
      <c r="C103" s="473">
        <v>3000</v>
      </c>
      <c r="D103" s="474" t="s">
        <v>551</v>
      </c>
      <c r="E103" s="474" t="s">
        <v>228</v>
      </c>
      <c r="F103" s="474"/>
      <c r="G103" s="474">
        <v>113</v>
      </c>
      <c r="H103" s="474">
        <v>0.4</v>
      </c>
      <c r="I103" s="474">
        <v>0</v>
      </c>
      <c r="J103" s="474">
        <v>19</v>
      </c>
      <c r="K103" s="474">
        <v>14</v>
      </c>
      <c r="L103" s="474">
        <v>6</v>
      </c>
      <c r="M103" s="474">
        <v>0.1</v>
      </c>
      <c r="N103" s="474" t="s">
        <v>1784</v>
      </c>
      <c r="O103" s="530">
        <v>1</v>
      </c>
      <c r="P103" s="473" t="s">
        <v>1784</v>
      </c>
      <c r="Q103" s="475" t="s">
        <v>1784</v>
      </c>
      <c r="R103" s="475" t="s">
        <v>1784</v>
      </c>
      <c r="S103" s="93" t="s">
        <v>970</v>
      </c>
      <c r="T103" s="591">
        <v>1350</v>
      </c>
      <c r="U103" s="201"/>
      <c r="V103" s="201"/>
      <c r="W103" s="201" t="s">
        <v>970</v>
      </c>
    </row>
    <row r="104" spans="1:23" ht="14.4">
      <c r="A104" s="472" t="s">
        <v>1784</v>
      </c>
      <c r="B104" s="473" t="s">
        <v>541</v>
      </c>
      <c r="C104" s="473">
        <v>2000</v>
      </c>
      <c r="D104" s="474" t="s">
        <v>542</v>
      </c>
      <c r="E104" s="474" t="s">
        <v>228</v>
      </c>
      <c r="F104" s="474" t="s">
        <v>390</v>
      </c>
      <c r="G104" s="474" t="s">
        <v>1784</v>
      </c>
      <c r="H104" s="474" t="s">
        <v>1784</v>
      </c>
      <c r="I104" s="474" t="s">
        <v>1784</v>
      </c>
      <c r="J104" s="474" t="s">
        <v>1784</v>
      </c>
      <c r="K104" s="474" t="s">
        <v>1784</v>
      </c>
      <c r="L104" s="474" t="s">
        <v>1784</v>
      </c>
      <c r="M104" s="474" t="s">
        <v>1784</v>
      </c>
      <c r="N104" s="474" t="s">
        <v>1784</v>
      </c>
      <c r="O104" s="474" t="s">
        <v>1784</v>
      </c>
      <c r="P104" s="473" t="s">
        <v>1784</v>
      </c>
      <c r="Q104" s="475" t="s">
        <v>1784</v>
      </c>
      <c r="R104" s="475" t="s">
        <v>1784</v>
      </c>
      <c r="S104" s="93" t="s">
        <v>970</v>
      </c>
      <c r="T104" s="571">
        <v>5828</v>
      </c>
      <c r="U104" s="201"/>
      <c r="V104" s="201"/>
      <c r="W104" s="201" t="s">
        <v>970</v>
      </c>
    </row>
    <row r="105" spans="1:23" ht="14.4">
      <c r="A105" s="476" t="s">
        <v>1784</v>
      </c>
      <c r="B105" s="477" t="s">
        <v>1009</v>
      </c>
      <c r="C105" s="477">
        <v>500</v>
      </c>
      <c r="D105" s="474" t="s">
        <v>1010</v>
      </c>
      <c r="E105" s="474" t="s">
        <v>228</v>
      </c>
      <c r="F105" s="474"/>
      <c r="G105" s="474">
        <v>149</v>
      </c>
      <c r="H105" s="474">
        <v>0.5</v>
      </c>
      <c r="I105" s="474">
        <v>0.1</v>
      </c>
      <c r="J105" s="474">
        <v>33.1</v>
      </c>
      <c r="K105" s="474">
        <v>1</v>
      </c>
      <c r="L105" s="474">
        <v>6.4</v>
      </c>
      <c r="M105" s="474">
        <v>0</v>
      </c>
      <c r="N105" s="474">
        <v>2.1</v>
      </c>
      <c r="O105" s="530">
        <v>1</v>
      </c>
      <c r="P105" s="477" t="s">
        <v>1784</v>
      </c>
      <c r="Q105" s="477" t="s">
        <v>1784</v>
      </c>
      <c r="R105" s="477" t="s">
        <v>1784</v>
      </c>
      <c r="S105" s="93" t="s">
        <v>970</v>
      </c>
      <c r="T105" s="536">
        <v>750</v>
      </c>
      <c r="U105" s="201"/>
      <c r="V105" s="201"/>
      <c r="W105" s="201" t="s">
        <v>970</v>
      </c>
    </row>
    <row r="106" spans="1:23" ht="14.4">
      <c r="A106" s="476" t="s">
        <v>1784</v>
      </c>
      <c r="B106" s="477" t="s">
        <v>1225</v>
      </c>
      <c r="C106" s="477">
        <v>1500</v>
      </c>
      <c r="D106" s="474" t="s">
        <v>1225</v>
      </c>
      <c r="E106" s="474" t="s">
        <v>228</v>
      </c>
      <c r="F106" s="474"/>
      <c r="G106" s="474" t="s">
        <v>1784</v>
      </c>
      <c r="H106" s="474" t="s">
        <v>1784</v>
      </c>
      <c r="I106" s="474" t="s">
        <v>1784</v>
      </c>
      <c r="J106" s="474" t="s">
        <v>1784</v>
      </c>
      <c r="K106" s="474" t="s">
        <v>1784</v>
      </c>
      <c r="L106" s="474" t="s">
        <v>1784</v>
      </c>
      <c r="M106" s="474" t="s">
        <v>1784</v>
      </c>
      <c r="N106" s="474" t="s">
        <v>1784</v>
      </c>
      <c r="O106" s="474" t="s">
        <v>1784</v>
      </c>
      <c r="P106" s="477" t="s">
        <v>1784</v>
      </c>
      <c r="Q106" s="477" t="s">
        <v>1784</v>
      </c>
      <c r="R106" s="477" t="s">
        <v>1784</v>
      </c>
      <c r="S106" s="93" t="s">
        <v>970</v>
      </c>
      <c r="T106" s="559">
        <v>593</v>
      </c>
      <c r="U106" s="201"/>
      <c r="V106" s="201"/>
      <c r="W106" s="201" t="s">
        <v>970</v>
      </c>
    </row>
    <row r="107" spans="1:23" ht="14.4">
      <c r="A107" s="476" t="s">
        <v>1784</v>
      </c>
      <c r="B107" s="477" t="s">
        <v>1054</v>
      </c>
      <c r="C107" s="477">
        <v>12000</v>
      </c>
      <c r="D107" s="474" t="s">
        <v>1057</v>
      </c>
      <c r="E107" s="474" t="s">
        <v>340</v>
      </c>
      <c r="F107" s="474"/>
      <c r="G107" s="474" t="s">
        <v>1784</v>
      </c>
      <c r="H107" s="474" t="s">
        <v>1784</v>
      </c>
      <c r="I107" s="474" t="s">
        <v>1784</v>
      </c>
      <c r="J107" s="474" t="s">
        <v>1784</v>
      </c>
      <c r="K107" s="474" t="s">
        <v>1784</v>
      </c>
      <c r="L107" s="474" t="s">
        <v>1784</v>
      </c>
      <c r="M107" s="474" t="s">
        <v>1784</v>
      </c>
      <c r="N107" s="474" t="s">
        <v>1784</v>
      </c>
      <c r="O107" s="474" t="s">
        <v>1784</v>
      </c>
      <c r="P107" s="477" t="s">
        <v>1784</v>
      </c>
      <c r="Q107" s="477" t="s">
        <v>1784</v>
      </c>
      <c r="R107" s="477" t="s">
        <v>1784</v>
      </c>
      <c r="S107" s="93" t="s">
        <v>970</v>
      </c>
      <c r="T107" s="571">
        <v>7200</v>
      </c>
      <c r="U107" s="201"/>
      <c r="V107" s="201"/>
      <c r="W107" s="201" t="s">
        <v>970</v>
      </c>
    </row>
    <row r="108" spans="1:23" ht="14.4">
      <c r="A108" s="472" t="s">
        <v>1784</v>
      </c>
      <c r="B108" s="473" t="s">
        <v>421</v>
      </c>
      <c r="C108" s="473">
        <v>1200</v>
      </c>
      <c r="D108" s="474" t="s">
        <v>423</v>
      </c>
      <c r="E108" s="474" t="s">
        <v>228</v>
      </c>
      <c r="F108" s="474"/>
      <c r="G108" s="474" t="s">
        <v>1784</v>
      </c>
      <c r="H108" s="474" t="s">
        <v>1784</v>
      </c>
      <c r="I108" s="474" t="s">
        <v>1784</v>
      </c>
      <c r="J108" s="474" t="s">
        <v>1784</v>
      </c>
      <c r="K108" s="474" t="s">
        <v>1784</v>
      </c>
      <c r="L108" s="474" t="s">
        <v>1784</v>
      </c>
      <c r="M108" s="474" t="s">
        <v>1784</v>
      </c>
      <c r="N108" s="474" t="s">
        <v>1784</v>
      </c>
      <c r="O108" s="530">
        <v>0</v>
      </c>
      <c r="P108" s="473" t="s">
        <v>1784</v>
      </c>
      <c r="Q108" s="475" t="s">
        <v>1784</v>
      </c>
      <c r="R108" s="475" t="s">
        <v>1784</v>
      </c>
      <c r="S108" s="93" t="s">
        <v>970</v>
      </c>
      <c r="T108" s="544">
        <v>480</v>
      </c>
      <c r="U108" s="201"/>
      <c r="V108" s="201"/>
      <c r="W108" s="201" t="s">
        <v>970</v>
      </c>
    </row>
    <row r="109" spans="1:23" ht="14.4">
      <c r="A109" s="476" t="s">
        <v>1784</v>
      </c>
      <c r="B109" s="477" t="s">
        <v>379</v>
      </c>
      <c r="C109" s="477">
        <v>600</v>
      </c>
      <c r="D109" s="474" t="s">
        <v>382</v>
      </c>
      <c r="E109" s="474" t="s">
        <v>228</v>
      </c>
      <c r="F109" s="474" t="s">
        <v>383</v>
      </c>
      <c r="G109" s="474">
        <v>0</v>
      </c>
      <c r="H109" s="474">
        <v>0</v>
      </c>
      <c r="I109" s="474">
        <v>0</v>
      </c>
      <c r="J109" s="474">
        <v>0</v>
      </c>
      <c r="K109" s="474">
        <v>0</v>
      </c>
      <c r="L109" s="474">
        <v>0</v>
      </c>
      <c r="M109" s="474">
        <v>100</v>
      </c>
      <c r="N109" s="474" t="s">
        <v>1784</v>
      </c>
      <c r="O109" s="530">
        <v>0</v>
      </c>
      <c r="P109" s="477" t="s">
        <v>1784</v>
      </c>
      <c r="Q109" s="477" t="s">
        <v>1784</v>
      </c>
      <c r="R109" s="477" t="s">
        <v>1784</v>
      </c>
      <c r="S109" s="93" t="s">
        <v>970</v>
      </c>
      <c r="T109" s="557">
        <v>72</v>
      </c>
      <c r="U109" s="201"/>
      <c r="V109" s="201"/>
      <c r="W109" s="201" t="s">
        <v>970</v>
      </c>
    </row>
    <row r="110" spans="1:23" ht="14.4">
      <c r="A110" s="472" t="s">
        <v>1784</v>
      </c>
      <c r="B110" s="473" t="s">
        <v>837</v>
      </c>
      <c r="C110" s="473">
        <v>100</v>
      </c>
      <c r="D110" s="474" t="s">
        <v>838</v>
      </c>
      <c r="E110" s="474"/>
      <c r="F110" s="474" t="s">
        <v>390</v>
      </c>
      <c r="G110" s="474">
        <v>386</v>
      </c>
      <c r="H110" s="474">
        <v>3.3</v>
      </c>
      <c r="I110" s="474">
        <v>1</v>
      </c>
      <c r="J110" s="474">
        <v>65</v>
      </c>
      <c r="K110" s="474">
        <v>0.6</v>
      </c>
      <c r="L110" s="474">
        <v>11</v>
      </c>
      <c r="M110" s="474">
        <v>0.1</v>
      </c>
      <c r="N110" s="474" t="s">
        <v>1784</v>
      </c>
      <c r="O110" s="530">
        <v>1</v>
      </c>
      <c r="P110" s="473" t="s">
        <v>1784</v>
      </c>
      <c r="Q110" s="475" t="s">
        <v>1784</v>
      </c>
      <c r="R110" s="475" t="s">
        <v>1784</v>
      </c>
      <c r="S110" s="93" t="s">
        <v>970</v>
      </c>
      <c r="T110" s="568">
        <v>700</v>
      </c>
      <c r="U110" s="201"/>
      <c r="V110" s="201"/>
      <c r="W110" s="201" t="s">
        <v>970</v>
      </c>
    </row>
    <row r="111" spans="1:23" ht="14.4">
      <c r="A111" s="476" t="s">
        <v>1784</v>
      </c>
      <c r="B111" s="477" t="s">
        <v>1012</v>
      </c>
      <c r="C111" s="477">
        <v>41600</v>
      </c>
      <c r="D111" s="474" t="s">
        <v>1012</v>
      </c>
      <c r="E111" s="474" t="s">
        <v>228</v>
      </c>
      <c r="F111" s="474"/>
      <c r="G111" s="474">
        <v>0</v>
      </c>
      <c r="H111" s="474">
        <v>0</v>
      </c>
      <c r="I111" s="474">
        <v>0</v>
      </c>
      <c r="J111" s="474">
        <v>0</v>
      </c>
      <c r="K111" s="474">
        <v>0</v>
      </c>
      <c r="L111" s="474">
        <v>0</v>
      </c>
      <c r="M111" s="474">
        <v>0</v>
      </c>
      <c r="N111" s="474">
        <v>0</v>
      </c>
      <c r="O111" s="530">
        <v>4</v>
      </c>
      <c r="P111" s="477" t="s">
        <v>1784</v>
      </c>
      <c r="Q111" s="477" t="s">
        <v>1784</v>
      </c>
      <c r="R111" s="477" t="s">
        <v>1784</v>
      </c>
      <c r="S111" s="93" t="s">
        <v>970</v>
      </c>
      <c r="T111" s="551">
        <v>4160</v>
      </c>
      <c r="U111" s="201"/>
      <c r="V111" s="201"/>
      <c r="W111" s="201" t="s">
        <v>970</v>
      </c>
    </row>
    <row r="112" spans="1:23" ht="40.200000000000003">
      <c r="A112" s="478" t="s">
        <v>975</v>
      </c>
      <c r="B112" s="478" t="s">
        <v>1784</v>
      </c>
      <c r="C112" s="478" t="s">
        <v>1784</v>
      </c>
      <c r="D112" s="469" t="s">
        <v>1849</v>
      </c>
      <c r="E112" s="469" t="s">
        <v>1850</v>
      </c>
      <c r="F112" s="469"/>
      <c r="G112" s="469">
        <v>96.2</v>
      </c>
      <c r="H112" s="469">
        <v>4.54</v>
      </c>
      <c r="I112" s="469">
        <v>0.96</v>
      </c>
      <c r="J112" s="469">
        <v>8.1300000000000008</v>
      </c>
      <c r="K112" s="469"/>
      <c r="L112" s="469">
        <v>6.66</v>
      </c>
      <c r="M112" s="469">
        <v>1.01</v>
      </c>
      <c r="N112" s="469">
        <v>1.1000000000000001</v>
      </c>
      <c r="O112" s="469" t="s">
        <v>1784</v>
      </c>
      <c r="P112" s="478" t="s">
        <v>1851</v>
      </c>
      <c r="Q112" s="479" t="s">
        <v>1852</v>
      </c>
      <c r="R112" s="479" t="s">
        <v>1853</v>
      </c>
      <c r="S112" s="471" t="s">
        <v>975</v>
      </c>
      <c r="T112" s="201"/>
      <c r="U112" s="592" t="s">
        <v>1854</v>
      </c>
      <c r="V112" s="201"/>
      <c r="W112" s="201" t="s">
        <v>975</v>
      </c>
    </row>
    <row r="113" spans="1:23" ht="14.4">
      <c r="A113" s="476" t="s">
        <v>1784</v>
      </c>
      <c r="B113" s="477" t="s">
        <v>588</v>
      </c>
      <c r="C113" s="477">
        <v>30000</v>
      </c>
      <c r="D113" s="474" t="s">
        <v>589</v>
      </c>
      <c r="E113" s="474" t="s">
        <v>228</v>
      </c>
      <c r="F113" s="474"/>
      <c r="G113" s="474">
        <v>179</v>
      </c>
      <c r="H113" s="474">
        <v>11</v>
      </c>
      <c r="I113" s="474">
        <v>3.1</v>
      </c>
      <c r="J113" s="474">
        <v>0</v>
      </c>
      <c r="K113" s="474">
        <v>0</v>
      </c>
      <c r="L113" s="474">
        <v>20</v>
      </c>
      <c r="M113" s="474">
        <v>0.2</v>
      </c>
      <c r="N113" s="474">
        <v>0</v>
      </c>
      <c r="O113" s="530">
        <v>60</v>
      </c>
      <c r="P113" s="477" t="s">
        <v>1784</v>
      </c>
      <c r="Q113" s="477" t="s">
        <v>1784</v>
      </c>
      <c r="R113" s="477" t="s">
        <v>1784</v>
      </c>
      <c r="S113" s="93" t="s">
        <v>975</v>
      </c>
      <c r="T113" s="566">
        <v>60000</v>
      </c>
      <c r="U113" s="201"/>
      <c r="V113" s="201"/>
      <c r="W113" s="201" t="s">
        <v>975</v>
      </c>
    </row>
    <row r="114" spans="1:23" ht="14.4">
      <c r="A114" s="472" t="s">
        <v>1784</v>
      </c>
      <c r="B114" s="473" t="s">
        <v>1001</v>
      </c>
      <c r="C114" s="473">
        <v>25000</v>
      </c>
      <c r="D114" s="474" t="s">
        <v>677</v>
      </c>
      <c r="E114" s="474" t="s">
        <v>228</v>
      </c>
      <c r="F114" s="474"/>
      <c r="G114" s="474">
        <v>77</v>
      </c>
      <c r="H114" s="474">
        <v>0.1</v>
      </c>
      <c r="I114" s="474">
        <v>0</v>
      </c>
      <c r="J114" s="474">
        <v>17</v>
      </c>
      <c r="K114" s="474">
        <v>0.8</v>
      </c>
      <c r="L114" s="474">
        <v>2</v>
      </c>
      <c r="M114" s="474">
        <v>0</v>
      </c>
      <c r="N114" s="474">
        <v>2.2000000000000002</v>
      </c>
      <c r="O114" s="530">
        <v>5</v>
      </c>
      <c r="P114" s="473" t="s">
        <v>1784</v>
      </c>
      <c r="Q114" s="475" t="s">
        <v>1784</v>
      </c>
      <c r="R114" s="475" t="s">
        <v>1784</v>
      </c>
      <c r="S114" s="93" t="s">
        <v>975</v>
      </c>
      <c r="T114" s="551">
        <v>5000</v>
      </c>
      <c r="U114" s="201"/>
      <c r="V114" s="201"/>
      <c r="W114" s="201" t="s">
        <v>975</v>
      </c>
    </row>
    <row r="115" spans="1:23" ht="14.4">
      <c r="A115" s="476" t="s">
        <v>1784</v>
      </c>
      <c r="B115" s="477" t="s">
        <v>998</v>
      </c>
      <c r="C115" s="477">
        <v>10000</v>
      </c>
      <c r="D115" s="474" t="s">
        <v>999</v>
      </c>
      <c r="E115" s="474" t="s">
        <v>228</v>
      </c>
      <c r="F115" s="474"/>
      <c r="G115" s="474">
        <v>41</v>
      </c>
      <c r="H115" s="474">
        <v>0.2</v>
      </c>
      <c r="I115" s="474">
        <v>0</v>
      </c>
      <c r="J115" s="474">
        <v>9.6</v>
      </c>
      <c r="K115" s="474">
        <v>4.7</v>
      </c>
      <c r="L115" s="474">
        <v>0.9</v>
      </c>
      <c r="M115" s="474">
        <v>0.1</v>
      </c>
      <c r="N115" s="474">
        <v>2.8</v>
      </c>
      <c r="O115" s="530">
        <v>3</v>
      </c>
      <c r="P115" s="477" t="s">
        <v>1784</v>
      </c>
      <c r="Q115" s="477" t="s">
        <v>1784</v>
      </c>
      <c r="R115" s="477" t="s">
        <v>1784</v>
      </c>
      <c r="S115" s="93" t="s">
        <v>975</v>
      </c>
      <c r="T115" s="555">
        <v>2500</v>
      </c>
      <c r="U115" s="201"/>
      <c r="V115" s="201"/>
      <c r="W115" s="201" t="s">
        <v>975</v>
      </c>
    </row>
    <row r="116" spans="1:23" ht="14.4">
      <c r="A116" s="472" t="s">
        <v>1784</v>
      </c>
      <c r="B116" s="473" t="s">
        <v>1002</v>
      </c>
      <c r="C116" s="473">
        <v>8000</v>
      </c>
      <c r="D116" s="474" t="s">
        <v>1003</v>
      </c>
      <c r="E116" s="474" t="s">
        <v>228</v>
      </c>
      <c r="F116" s="474"/>
      <c r="G116" s="474">
        <v>40</v>
      </c>
      <c r="H116" s="474">
        <v>0.1</v>
      </c>
      <c r="I116" s="474">
        <v>0</v>
      </c>
      <c r="J116" s="474">
        <v>9.3000000000000007</v>
      </c>
      <c r="K116" s="474">
        <v>4.2</v>
      </c>
      <c r="L116" s="474">
        <v>1.1000000000000001</v>
      </c>
      <c r="M116" s="474">
        <v>0</v>
      </c>
      <c r="N116" s="474">
        <v>1.7</v>
      </c>
      <c r="O116" s="530">
        <v>2</v>
      </c>
      <c r="P116" s="473" t="s">
        <v>1784</v>
      </c>
      <c r="Q116" s="475" t="s">
        <v>1784</v>
      </c>
      <c r="R116" s="475" t="s">
        <v>1784</v>
      </c>
      <c r="S116" s="93" t="s">
        <v>975</v>
      </c>
      <c r="T116" s="555">
        <v>2000</v>
      </c>
      <c r="U116" s="201"/>
      <c r="V116" s="201"/>
      <c r="W116" s="201" t="s">
        <v>975</v>
      </c>
    </row>
    <row r="117" spans="1:23" ht="14.4">
      <c r="A117" s="476" t="s">
        <v>1784</v>
      </c>
      <c r="B117" s="477" t="s">
        <v>768</v>
      </c>
      <c r="C117" s="477">
        <v>5000</v>
      </c>
      <c r="D117" s="474" t="s">
        <v>770</v>
      </c>
      <c r="E117" s="474"/>
      <c r="F117" s="474"/>
      <c r="G117" s="474">
        <v>28</v>
      </c>
      <c r="H117" s="474">
        <v>0.4</v>
      </c>
      <c r="I117" s="474">
        <v>0.1</v>
      </c>
      <c r="J117" s="474">
        <v>4.5</v>
      </c>
      <c r="K117" s="474">
        <v>4.3</v>
      </c>
      <c r="L117" s="474">
        <v>0.9</v>
      </c>
      <c r="M117" s="474">
        <v>0</v>
      </c>
      <c r="N117" s="474">
        <v>1.6</v>
      </c>
      <c r="O117" s="530">
        <v>2</v>
      </c>
      <c r="P117" s="477" t="s">
        <v>1784</v>
      </c>
      <c r="Q117" s="477" t="s">
        <v>1784</v>
      </c>
      <c r="R117" s="477" t="s">
        <v>1784</v>
      </c>
      <c r="S117" s="93" t="s">
        <v>975</v>
      </c>
      <c r="T117" s="555">
        <v>2000</v>
      </c>
      <c r="U117" s="201"/>
      <c r="V117" s="201"/>
      <c r="W117" s="201" t="s">
        <v>975</v>
      </c>
    </row>
    <row r="118" spans="1:23" ht="14.4">
      <c r="A118" s="476" t="s">
        <v>1784</v>
      </c>
      <c r="B118" s="477" t="s">
        <v>772</v>
      </c>
      <c r="C118" s="477">
        <v>6000</v>
      </c>
      <c r="D118" s="474" t="s">
        <v>774</v>
      </c>
      <c r="E118" s="474"/>
      <c r="F118" s="474"/>
      <c r="G118" s="474" t="s">
        <v>1784</v>
      </c>
      <c r="H118" s="474" t="s">
        <v>1784</v>
      </c>
      <c r="I118" s="474" t="s">
        <v>1784</v>
      </c>
      <c r="J118" s="474" t="s">
        <v>1784</v>
      </c>
      <c r="K118" s="474" t="s">
        <v>1784</v>
      </c>
      <c r="L118" s="474" t="s">
        <v>1784</v>
      </c>
      <c r="M118" s="474" t="s">
        <v>1784</v>
      </c>
      <c r="N118" s="474" t="s">
        <v>1784</v>
      </c>
      <c r="O118" s="474" t="s">
        <v>1784</v>
      </c>
      <c r="P118" s="477" t="s">
        <v>1784</v>
      </c>
      <c r="Q118" s="477" t="s">
        <v>1784</v>
      </c>
      <c r="R118" s="477" t="s">
        <v>1784</v>
      </c>
      <c r="S118" s="93" t="s">
        <v>975</v>
      </c>
      <c r="T118" s="555">
        <v>3216</v>
      </c>
      <c r="U118" s="201"/>
      <c r="V118" s="201"/>
      <c r="W118" s="201" t="s">
        <v>975</v>
      </c>
    </row>
    <row r="119" spans="1:23" ht="14.4">
      <c r="A119" s="472" t="s">
        <v>1784</v>
      </c>
      <c r="B119" s="473" t="s">
        <v>554</v>
      </c>
      <c r="C119" s="473">
        <v>2500</v>
      </c>
      <c r="D119" s="474" t="s">
        <v>551</v>
      </c>
      <c r="E119" s="474" t="s">
        <v>228</v>
      </c>
      <c r="F119" s="474"/>
      <c r="G119" s="474">
        <v>113</v>
      </c>
      <c r="H119" s="474">
        <v>0.4</v>
      </c>
      <c r="I119" s="474">
        <v>0</v>
      </c>
      <c r="J119" s="474">
        <v>19</v>
      </c>
      <c r="K119" s="474">
        <v>14</v>
      </c>
      <c r="L119" s="474">
        <v>6</v>
      </c>
      <c r="M119" s="474">
        <v>0.1</v>
      </c>
      <c r="N119" s="474" t="s">
        <v>1784</v>
      </c>
      <c r="O119" s="530">
        <v>1</v>
      </c>
      <c r="P119" s="473" t="s">
        <v>1784</v>
      </c>
      <c r="Q119" s="475" t="s">
        <v>1784</v>
      </c>
      <c r="R119" s="475" t="s">
        <v>1784</v>
      </c>
      <c r="S119" s="93" t="s">
        <v>975</v>
      </c>
      <c r="T119" s="556">
        <v>1125</v>
      </c>
      <c r="U119" s="201"/>
      <c r="V119" s="201"/>
      <c r="W119" s="201" t="s">
        <v>975</v>
      </c>
    </row>
    <row r="120" spans="1:23" ht="14.4">
      <c r="A120" s="472" t="s">
        <v>1784</v>
      </c>
      <c r="B120" s="473" t="s">
        <v>1054</v>
      </c>
      <c r="C120" s="473">
        <v>1200</v>
      </c>
      <c r="D120" s="474" t="s">
        <v>1057</v>
      </c>
      <c r="E120" s="474" t="s">
        <v>340</v>
      </c>
      <c r="F120" s="474"/>
      <c r="G120" s="474" t="s">
        <v>1784</v>
      </c>
      <c r="H120" s="474" t="s">
        <v>1784</v>
      </c>
      <c r="I120" s="474" t="s">
        <v>1784</v>
      </c>
      <c r="J120" s="474" t="s">
        <v>1784</v>
      </c>
      <c r="K120" s="474" t="s">
        <v>1784</v>
      </c>
      <c r="L120" s="474" t="s">
        <v>1784</v>
      </c>
      <c r="M120" s="474" t="s">
        <v>1784</v>
      </c>
      <c r="N120" s="474" t="s">
        <v>1784</v>
      </c>
      <c r="O120" s="474" t="s">
        <v>1784</v>
      </c>
      <c r="P120" s="473" t="s">
        <v>1784</v>
      </c>
      <c r="Q120" s="475" t="s">
        <v>1784</v>
      </c>
      <c r="R120" s="475" t="s">
        <v>1784</v>
      </c>
      <c r="S120" s="93" t="s">
        <v>975</v>
      </c>
      <c r="T120" s="561">
        <v>720</v>
      </c>
      <c r="U120" s="201"/>
      <c r="V120" s="201"/>
      <c r="W120" s="201" t="s">
        <v>975</v>
      </c>
    </row>
    <row r="121" spans="1:23" ht="14.4">
      <c r="A121" s="472" t="s">
        <v>1784</v>
      </c>
      <c r="B121" s="473" t="s">
        <v>393</v>
      </c>
      <c r="C121" s="473">
        <v>300</v>
      </c>
      <c r="D121" s="474" t="s">
        <v>394</v>
      </c>
      <c r="E121" s="474" t="s">
        <v>228</v>
      </c>
      <c r="F121" s="474" t="s">
        <v>390</v>
      </c>
      <c r="G121" s="474" t="s">
        <v>1784</v>
      </c>
      <c r="H121" s="474" t="s">
        <v>1784</v>
      </c>
      <c r="I121" s="474" t="s">
        <v>1784</v>
      </c>
      <c r="J121" s="474" t="s">
        <v>1784</v>
      </c>
      <c r="K121" s="474" t="s">
        <v>1784</v>
      </c>
      <c r="L121" s="474" t="s">
        <v>1784</v>
      </c>
      <c r="M121" s="474" t="s">
        <v>1784</v>
      </c>
      <c r="N121" s="474" t="s">
        <v>1784</v>
      </c>
      <c r="O121" s="474" t="s">
        <v>1784</v>
      </c>
      <c r="P121" s="473" t="s">
        <v>1784</v>
      </c>
      <c r="Q121" s="475" t="s">
        <v>1784</v>
      </c>
      <c r="R121" s="475" t="s">
        <v>1784</v>
      </c>
      <c r="S121" s="93" t="s">
        <v>975</v>
      </c>
      <c r="T121" s="593">
        <v>1294</v>
      </c>
      <c r="U121" s="201"/>
      <c r="V121" s="201"/>
      <c r="W121" s="201" t="s">
        <v>975</v>
      </c>
    </row>
    <row r="122" spans="1:23" ht="14.4">
      <c r="A122" s="472" t="s">
        <v>1784</v>
      </c>
      <c r="B122" s="473" t="s">
        <v>1225</v>
      </c>
      <c r="C122" s="473">
        <v>1500</v>
      </c>
      <c r="D122" s="474" t="s">
        <v>1225</v>
      </c>
      <c r="E122" s="474" t="s">
        <v>228</v>
      </c>
      <c r="F122" s="474"/>
      <c r="G122" s="474" t="s">
        <v>1784</v>
      </c>
      <c r="H122" s="474" t="s">
        <v>1784</v>
      </c>
      <c r="I122" s="474" t="s">
        <v>1784</v>
      </c>
      <c r="J122" s="474" t="s">
        <v>1784</v>
      </c>
      <c r="K122" s="474" t="s">
        <v>1784</v>
      </c>
      <c r="L122" s="474" t="s">
        <v>1784</v>
      </c>
      <c r="M122" s="474" t="s">
        <v>1784</v>
      </c>
      <c r="N122" s="474" t="s">
        <v>1784</v>
      </c>
      <c r="O122" s="474" t="s">
        <v>1784</v>
      </c>
      <c r="P122" s="473" t="s">
        <v>1784</v>
      </c>
      <c r="Q122" s="475" t="s">
        <v>1784</v>
      </c>
      <c r="R122" s="475" t="s">
        <v>1784</v>
      </c>
      <c r="S122" s="93" t="s">
        <v>975</v>
      </c>
      <c r="T122" s="559">
        <v>593</v>
      </c>
      <c r="U122" s="201"/>
      <c r="V122" s="201"/>
      <c r="W122" s="201" t="s">
        <v>975</v>
      </c>
    </row>
    <row r="123" spans="1:23" ht="14.4">
      <c r="A123" s="472" t="s">
        <v>1784</v>
      </c>
      <c r="B123" s="473" t="s">
        <v>1017</v>
      </c>
      <c r="C123" s="473">
        <v>250</v>
      </c>
      <c r="D123" s="474" t="s">
        <v>1018</v>
      </c>
      <c r="E123" s="474" t="s">
        <v>228</v>
      </c>
      <c r="F123" s="474" t="s">
        <v>1015</v>
      </c>
      <c r="G123" s="474" t="s">
        <v>1784</v>
      </c>
      <c r="H123" s="474" t="s">
        <v>1784</v>
      </c>
      <c r="I123" s="474" t="s">
        <v>1784</v>
      </c>
      <c r="J123" s="474" t="s">
        <v>1784</v>
      </c>
      <c r="K123" s="474" t="s">
        <v>1784</v>
      </c>
      <c r="L123" s="474" t="s">
        <v>1784</v>
      </c>
      <c r="M123" s="474" t="s">
        <v>1784</v>
      </c>
      <c r="N123" s="474" t="s">
        <v>1784</v>
      </c>
      <c r="O123" s="474" t="s">
        <v>1784</v>
      </c>
      <c r="P123" s="473" t="s">
        <v>1784</v>
      </c>
      <c r="Q123" s="475" t="s">
        <v>1784</v>
      </c>
      <c r="R123" s="475" t="s">
        <v>1784</v>
      </c>
      <c r="S123" s="93" t="s">
        <v>975</v>
      </c>
      <c r="T123" s="536">
        <v>750</v>
      </c>
      <c r="U123" s="201"/>
      <c r="V123" s="201"/>
      <c r="W123" s="201" t="s">
        <v>975</v>
      </c>
    </row>
    <row r="124" spans="1:23" ht="14.4">
      <c r="A124" s="476" t="s">
        <v>1784</v>
      </c>
      <c r="B124" s="477" t="s">
        <v>379</v>
      </c>
      <c r="C124" s="477">
        <v>600</v>
      </c>
      <c r="D124" s="474" t="s">
        <v>382</v>
      </c>
      <c r="E124" s="474" t="s">
        <v>228</v>
      </c>
      <c r="F124" s="474" t="s">
        <v>383</v>
      </c>
      <c r="G124" s="474">
        <v>0</v>
      </c>
      <c r="H124" s="474">
        <v>0</v>
      </c>
      <c r="I124" s="474">
        <v>0</v>
      </c>
      <c r="J124" s="474">
        <v>0</v>
      </c>
      <c r="K124" s="474">
        <v>0</v>
      </c>
      <c r="L124" s="474">
        <v>0</v>
      </c>
      <c r="M124" s="474">
        <v>100</v>
      </c>
      <c r="N124" s="474" t="s">
        <v>1784</v>
      </c>
      <c r="O124" s="530">
        <v>0</v>
      </c>
      <c r="P124" s="477" t="s">
        <v>1784</v>
      </c>
      <c r="Q124" s="477" t="s">
        <v>1784</v>
      </c>
      <c r="R124" s="477" t="s">
        <v>1784</v>
      </c>
      <c r="S124" s="93" t="s">
        <v>975</v>
      </c>
      <c r="T124" s="557">
        <v>72</v>
      </c>
      <c r="U124" s="201"/>
      <c r="V124" s="201"/>
      <c r="W124" s="201" t="s">
        <v>975</v>
      </c>
    </row>
    <row r="125" spans="1:23" ht="14.4">
      <c r="A125" s="472" t="s">
        <v>1784</v>
      </c>
      <c r="B125" s="473" t="s">
        <v>1090</v>
      </c>
      <c r="C125" s="473">
        <v>100</v>
      </c>
      <c r="D125" s="474" t="s">
        <v>1091</v>
      </c>
      <c r="E125" s="474" t="s">
        <v>240</v>
      </c>
      <c r="F125" s="474" t="s">
        <v>1015</v>
      </c>
      <c r="G125" s="474">
        <v>386</v>
      </c>
      <c r="H125" s="474">
        <v>3.3</v>
      </c>
      <c r="I125" s="474">
        <v>1</v>
      </c>
      <c r="J125" s="474">
        <v>65</v>
      </c>
      <c r="K125" s="474">
        <v>0.6</v>
      </c>
      <c r="L125" s="474">
        <v>11</v>
      </c>
      <c r="M125" s="474">
        <v>0.1</v>
      </c>
      <c r="N125" s="474" t="s">
        <v>1784</v>
      </c>
      <c r="O125" s="530">
        <v>0</v>
      </c>
      <c r="P125" s="473" t="s">
        <v>1784</v>
      </c>
      <c r="Q125" s="475" t="s">
        <v>1784</v>
      </c>
      <c r="R125" s="475" t="s">
        <v>1784</v>
      </c>
      <c r="S125" s="93" t="s">
        <v>975</v>
      </c>
      <c r="T125" s="562">
        <v>300</v>
      </c>
      <c r="U125" s="201"/>
      <c r="V125" s="201"/>
      <c r="W125" s="201" t="s">
        <v>975</v>
      </c>
    </row>
    <row r="126" spans="1:23" ht="14.4">
      <c r="A126" s="476" t="s">
        <v>1784</v>
      </c>
      <c r="B126" s="477" t="s">
        <v>1012</v>
      </c>
      <c r="C126" s="477">
        <v>18300</v>
      </c>
      <c r="D126" s="474" t="s">
        <v>1012</v>
      </c>
      <c r="E126" s="474" t="s">
        <v>228</v>
      </c>
      <c r="F126" s="474"/>
      <c r="G126" s="474">
        <v>0</v>
      </c>
      <c r="H126" s="474">
        <v>0</v>
      </c>
      <c r="I126" s="474">
        <v>0</v>
      </c>
      <c r="J126" s="474">
        <v>0</v>
      </c>
      <c r="K126" s="474">
        <v>0</v>
      </c>
      <c r="L126" s="474">
        <v>0</v>
      </c>
      <c r="M126" s="474">
        <v>0</v>
      </c>
      <c r="N126" s="474">
        <v>0</v>
      </c>
      <c r="O126" s="530">
        <v>2</v>
      </c>
      <c r="P126" s="477" t="s">
        <v>1784</v>
      </c>
      <c r="Q126" s="477" t="s">
        <v>1784</v>
      </c>
      <c r="R126" s="477" t="s">
        <v>1784</v>
      </c>
      <c r="S126" s="93" t="s">
        <v>975</v>
      </c>
      <c r="T126" s="555">
        <v>1830</v>
      </c>
      <c r="U126" s="201"/>
      <c r="V126" s="201"/>
      <c r="W126" s="201" t="s">
        <v>975</v>
      </c>
    </row>
    <row r="127" spans="1:23" ht="53.4">
      <c r="A127" s="478" t="s">
        <v>1855</v>
      </c>
      <c r="B127" s="478" t="s">
        <v>1784</v>
      </c>
      <c r="C127" s="478" t="s">
        <v>1784</v>
      </c>
      <c r="D127" s="469" t="s">
        <v>1856</v>
      </c>
      <c r="E127" s="469" t="s">
        <v>1826</v>
      </c>
      <c r="F127" s="469"/>
      <c r="G127" s="469">
        <v>169.6</v>
      </c>
      <c r="H127" s="469">
        <v>12.06</v>
      </c>
      <c r="I127" s="469">
        <v>5.99</v>
      </c>
      <c r="J127" s="469">
        <v>4.9400000000000004</v>
      </c>
      <c r="K127" s="469"/>
      <c r="L127" s="469">
        <v>6.99</v>
      </c>
      <c r="M127" s="469">
        <v>0.61</v>
      </c>
      <c r="N127" s="469">
        <v>0.3</v>
      </c>
      <c r="O127" s="469" t="s">
        <v>1784</v>
      </c>
      <c r="P127" s="478" t="s">
        <v>1857</v>
      </c>
      <c r="Q127" s="479" t="s">
        <v>1858</v>
      </c>
      <c r="R127" s="479" t="s">
        <v>1859</v>
      </c>
      <c r="S127" s="471" t="s">
        <v>1855</v>
      </c>
      <c r="T127" s="201"/>
      <c r="U127" s="531" t="s">
        <v>1860</v>
      </c>
      <c r="V127" s="201"/>
      <c r="W127" s="201" t="s">
        <v>1855</v>
      </c>
    </row>
    <row r="128" spans="1:23" ht="14.4">
      <c r="A128" s="476" t="s">
        <v>1784</v>
      </c>
      <c r="B128" s="477" t="s">
        <v>265</v>
      </c>
      <c r="C128" s="477">
        <v>25000</v>
      </c>
      <c r="D128" s="474" t="s">
        <v>267</v>
      </c>
      <c r="E128" s="474"/>
      <c r="F128" s="474"/>
      <c r="G128" s="474">
        <v>137</v>
      </c>
      <c r="H128" s="474">
        <v>9</v>
      </c>
      <c r="I128" s="474">
        <v>2.2999999999999998</v>
      </c>
      <c r="J128" s="474" t="s">
        <v>1784</v>
      </c>
      <c r="K128" s="474" t="s">
        <v>1784</v>
      </c>
      <c r="L128" s="474">
        <v>14</v>
      </c>
      <c r="M128" s="474">
        <v>0.8</v>
      </c>
      <c r="N128" s="474" t="s">
        <v>1784</v>
      </c>
      <c r="O128" s="530">
        <v>60</v>
      </c>
      <c r="P128" s="477" t="s">
        <v>1784</v>
      </c>
      <c r="Q128" s="477" t="s">
        <v>1784</v>
      </c>
      <c r="R128" s="477" t="s">
        <v>1784</v>
      </c>
      <c r="S128" s="93" t="s">
        <v>1855</v>
      </c>
      <c r="T128" s="566">
        <v>60000</v>
      </c>
      <c r="U128" s="201"/>
      <c r="V128" s="201"/>
      <c r="W128" s="201" t="s">
        <v>1855</v>
      </c>
    </row>
    <row r="129" spans="1:23" ht="14.4">
      <c r="A129" s="476" t="s">
        <v>1784</v>
      </c>
      <c r="B129" s="477" t="s">
        <v>1042</v>
      </c>
      <c r="C129" s="477">
        <v>15000</v>
      </c>
      <c r="D129" s="474" t="s">
        <v>1044</v>
      </c>
      <c r="E129" s="474" t="s">
        <v>214</v>
      </c>
      <c r="F129" s="474"/>
      <c r="G129" s="474" t="s">
        <v>1784</v>
      </c>
      <c r="H129" s="474" t="s">
        <v>1784</v>
      </c>
      <c r="I129" s="474" t="s">
        <v>1784</v>
      </c>
      <c r="J129" s="474" t="s">
        <v>1784</v>
      </c>
      <c r="K129" s="474" t="s">
        <v>1784</v>
      </c>
      <c r="L129" s="474" t="s">
        <v>1784</v>
      </c>
      <c r="M129" s="474" t="s">
        <v>1784</v>
      </c>
      <c r="N129" s="474" t="s">
        <v>1784</v>
      </c>
      <c r="O129" s="474" t="s">
        <v>1784</v>
      </c>
      <c r="P129" s="477" t="s">
        <v>1784</v>
      </c>
      <c r="Q129" s="477" t="s">
        <v>1784</v>
      </c>
      <c r="R129" s="477" t="s">
        <v>1784</v>
      </c>
      <c r="S129" s="93" t="s">
        <v>1855</v>
      </c>
      <c r="T129" s="595">
        <v>13500</v>
      </c>
      <c r="U129" s="201"/>
      <c r="V129" s="201"/>
      <c r="W129" s="201" t="s">
        <v>1855</v>
      </c>
    </row>
    <row r="130" spans="1:23" ht="14.4">
      <c r="A130" s="472" t="s">
        <v>1784</v>
      </c>
      <c r="B130" s="473" t="s">
        <v>862</v>
      </c>
      <c r="C130" s="473">
        <v>10000</v>
      </c>
      <c r="D130" s="474" t="s">
        <v>864</v>
      </c>
      <c r="E130" s="474" t="s">
        <v>214</v>
      </c>
      <c r="F130" s="474" t="s">
        <v>865</v>
      </c>
      <c r="G130" s="474">
        <v>67</v>
      </c>
      <c r="H130" s="474">
        <v>3.9</v>
      </c>
      <c r="I130" s="474">
        <v>2.2999999999999998</v>
      </c>
      <c r="J130" s="474">
        <v>4.7</v>
      </c>
      <c r="K130" s="474">
        <v>4.7</v>
      </c>
      <c r="L130" s="474">
        <v>3.3</v>
      </c>
      <c r="M130" s="474">
        <v>0.1</v>
      </c>
      <c r="N130" s="474">
        <v>0</v>
      </c>
      <c r="O130" s="530">
        <v>2</v>
      </c>
      <c r="P130" s="473" t="s">
        <v>1784</v>
      </c>
      <c r="Q130" s="475" t="s">
        <v>1784</v>
      </c>
      <c r="R130" s="475" t="s">
        <v>1784</v>
      </c>
      <c r="S130" s="93" t="s">
        <v>1855</v>
      </c>
      <c r="T130" s="555">
        <v>2000</v>
      </c>
      <c r="U130" s="201"/>
      <c r="V130" s="201"/>
      <c r="W130" s="201" t="s">
        <v>1855</v>
      </c>
    </row>
    <row r="131" spans="1:23" ht="14.4">
      <c r="A131" s="476" t="s">
        <v>1784</v>
      </c>
      <c r="B131" s="477" t="s">
        <v>899</v>
      </c>
      <c r="C131" s="477">
        <v>3000</v>
      </c>
      <c r="D131" s="474" t="s">
        <v>901</v>
      </c>
      <c r="E131" s="474" t="s">
        <v>214</v>
      </c>
      <c r="F131" s="474"/>
      <c r="G131" s="474">
        <v>301</v>
      </c>
      <c r="H131" s="474">
        <v>21</v>
      </c>
      <c r="I131" s="474">
        <v>12</v>
      </c>
      <c r="J131" s="474">
        <v>3.2</v>
      </c>
      <c r="K131" s="474">
        <v>1</v>
      </c>
      <c r="L131" s="474">
        <v>24</v>
      </c>
      <c r="M131" s="474">
        <v>1.4</v>
      </c>
      <c r="N131" s="474">
        <v>0</v>
      </c>
      <c r="O131" s="530">
        <v>5</v>
      </c>
      <c r="P131" s="477" t="s">
        <v>1784</v>
      </c>
      <c r="Q131" s="477" t="s">
        <v>1784</v>
      </c>
      <c r="R131" s="477" t="s">
        <v>1784</v>
      </c>
      <c r="S131" s="93" t="s">
        <v>1855</v>
      </c>
      <c r="T131" s="551">
        <v>4500</v>
      </c>
      <c r="U131" s="201"/>
      <c r="V131" s="201"/>
      <c r="W131" s="201" t="s">
        <v>1855</v>
      </c>
    </row>
    <row r="132" spans="1:23" ht="14.4">
      <c r="A132" s="476" t="s">
        <v>1784</v>
      </c>
      <c r="B132" s="477" t="s">
        <v>1083</v>
      </c>
      <c r="C132" s="477">
        <v>5000</v>
      </c>
      <c r="D132" s="474" t="s">
        <v>1084</v>
      </c>
      <c r="E132" s="474" t="s">
        <v>1077</v>
      </c>
      <c r="F132" s="474"/>
      <c r="G132" s="474" t="s">
        <v>1784</v>
      </c>
      <c r="H132" s="474" t="s">
        <v>1784</v>
      </c>
      <c r="I132" s="474" t="s">
        <v>1784</v>
      </c>
      <c r="J132" s="474" t="s">
        <v>1784</v>
      </c>
      <c r="K132" s="474" t="s">
        <v>1784</v>
      </c>
      <c r="L132" s="474" t="s">
        <v>1784</v>
      </c>
      <c r="M132" s="474" t="s">
        <v>1784</v>
      </c>
      <c r="N132" s="474" t="s">
        <v>1784</v>
      </c>
      <c r="O132" s="474" t="s">
        <v>1784</v>
      </c>
      <c r="P132" s="477" t="s">
        <v>1784</v>
      </c>
      <c r="Q132" s="477" t="s">
        <v>1784</v>
      </c>
      <c r="R132" s="477" t="s">
        <v>1784</v>
      </c>
      <c r="S132" s="93" t="s">
        <v>1855</v>
      </c>
      <c r="T132" s="555">
        <v>3000</v>
      </c>
      <c r="U132" s="201"/>
      <c r="V132" s="201"/>
      <c r="W132" s="201" t="s">
        <v>1855</v>
      </c>
    </row>
    <row r="133" spans="1:23" ht="14.4">
      <c r="A133" s="476" t="s">
        <v>1784</v>
      </c>
      <c r="B133" s="477" t="s">
        <v>1088</v>
      </c>
      <c r="C133" s="477">
        <v>4000</v>
      </c>
      <c r="D133" s="474" t="s">
        <v>1089</v>
      </c>
      <c r="E133" s="474" t="s">
        <v>1077</v>
      </c>
      <c r="F133" s="474"/>
      <c r="G133" s="474" t="s">
        <v>1784</v>
      </c>
      <c r="H133" s="474" t="s">
        <v>1784</v>
      </c>
      <c r="I133" s="474" t="s">
        <v>1784</v>
      </c>
      <c r="J133" s="474" t="s">
        <v>1784</v>
      </c>
      <c r="K133" s="474" t="s">
        <v>1784</v>
      </c>
      <c r="L133" s="474" t="s">
        <v>1784</v>
      </c>
      <c r="M133" s="474" t="s">
        <v>1784</v>
      </c>
      <c r="N133" s="474" t="s">
        <v>1784</v>
      </c>
      <c r="O133" s="474" t="s">
        <v>1784</v>
      </c>
      <c r="P133" s="477" t="s">
        <v>1784</v>
      </c>
      <c r="Q133" s="477" t="s">
        <v>1784</v>
      </c>
      <c r="R133" s="477" t="s">
        <v>1784</v>
      </c>
      <c r="S133" s="93" t="s">
        <v>1855</v>
      </c>
      <c r="T133" s="555">
        <v>3200</v>
      </c>
      <c r="U133" s="201"/>
      <c r="V133" s="201"/>
      <c r="W133" s="201" t="s">
        <v>1855</v>
      </c>
    </row>
    <row r="134" spans="1:23" ht="14.4">
      <c r="A134" s="472" t="s">
        <v>1784</v>
      </c>
      <c r="B134" s="473" t="s">
        <v>998</v>
      </c>
      <c r="C134" s="473">
        <v>3000</v>
      </c>
      <c r="D134" s="474" t="s">
        <v>999</v>
      </c>
      <c r="E134" s="474" t="s">
        <v>228</v>
      </c>
      <c r="F134" s="474"/>
      <c r="G134" s="474">
        <v>41</v>
      </c>
      <c r="H134" s="474">
        <v>0.2</v>
      </c>
      <c r="I134" s="474">
        <v>0</v>
      </c>
      <c r="J134" s="474">
        <v>9.6</v>
      </c>
      <c r="K134" s="474">
        <v>4.7</v>
      </c>
      <c r="L134" s="474">
        <v>0.9</v>
      </c>
      <c r="M134" s="474">
        <v>0.1</v>
      </c>
      <c r="N134" s="474">
        <v>2.8</v>
      </c>
      <c r="O134" s="530">
        <v>1</v>
      </c>
      <c r="P134" s="473" t="s">
        <v>1784</v>
      </c>
      <c r="Q134" s="475" t="s">
        <v>1784</v>
      </c>
      <c r="R134" s="475" t="s">
        <v>1784</v>
      </c>
      <c r="S134" s="93" t="s">
        <v>1855</v>
      </c>
      <c r="T134" s="536">
        <v>750</v>
      </c>
      <c r="U134" s="201"/>
      <c r="V134" s="201"/>
      <c r="W134" s="201" t="s">
        <v>1855</v>
      </c>
    </row>
    <row r="135" spans="1:23" ht="14.4">
      <c r="A135" s="476" t="s">
        <v>1784</v>
      </c>
      <c r="B135" s="477" t="s">
        <v>1002</v>
      </c>
      <c r="C135" s="477">
        <v>3000</v>
      </c>
      <c r="D135" s="474" t="s">
        <v>1003</v>
      </c>
      <c r="E135" s="474" t="s">
        <v>228</v>
      </c>
      <c r="F135" s="474"/>
      <c r="G135" s="474">
        <v>40</v>
      </c>
      <c r="H135" s="474">
        <v>0.1</v>
      </c>
      <c r="I135" s="474">
        <v>0</v>
      </c>
      <c r="J135" s="474">
        <v>9.3000000000000007</v>
      </c>
      <c r="K135" s="474">
        <v>4.2</v>
      </c>
      <c r="L135" s="474">
        <v>1.1000000000000001</v>
      </c>
      <c r="M135" s="474">
        <v>0</v>
      </c>
      <c r="N135" s="474">
        <v>1.7</v>
      </c>
      <c r="O135" s="530">
        <v>1</v>
      </c>
      <c r="P135" s="477" t="s">
        <v>1784</v>
      </c>
      <c r="Q135" s="477" t="s">
        <v>1784</v>
      </c>
      <c r="R135" s="477" t="s">
        <v>1784</v>
      </c>
      <c r="S135" s="93" t="s">
        <v>1855</v>
      </c>
      <c r="T135" s="536">
        <v>750</v>
      </c>
      <c r="U135" s="201"/>
      <c r="V135" s="201"/>
      <c r="W135" s="201" t="s">
        <v>1855</v>
      </c>
    </row>
    <row r="136" spans="1:23" ht="14.4">
      <c r="A136" s="472" t="s">
        <v>1784</v>
      </c>
      <c r="B136" s="473" t="s">
        <v>421</v>
      </c>
      <c r="C136" s="473">
        <v>1000</v>
      </c>
      <c r="D136" s="474" t="s">
        <v>423</v>
      </c>
      <c r="E136" s="474" t="s">
        <v>228</v>
      </c>
      <c r="F136" s="474"/>
      <c r="G136" s="474" t="s">
        <v>1784</v>
      </c>
      <c r="H136" s="474" t="s">
        <v>1784</v>
      </c>
      <c r="I136" s="474" t="s">
        <v>1784</v>
      </c>
      <c r="J136" s="474" t="s">
        <v>1784</v>
      </c>
      <c r="K136" s="474" t="s">
        <v>1784</v>
      </c>
      <c r="L136" s="474" t="s">
        <v>1784</v>
      </c>
      <c r="M136" s="474" t="s">
        <v>1784</v>
      </c>
      <c r="N136" s="474" t="s">
        <v>1784</v>
      </c>
      <c r="O136" s="530">
        <v>0</v>
      </c>
      <c r="P136" s="473" t="s">
        <v>1784</v>
      </c>
      <c r="Q136" s="475" t="s">
        <v>1784</v>
      </c>
      <c r="R136" s="475" t="s">
        <v>1784</v>
      </c>
      <c r="S136" s="93" t="s">
        <v>1855</v>
      </c>
      <c r="T136" s="537">
        <v>400</v>
      </c>
      <c r="U136" s="201"/>
      <c r="V136" s="201"/>
      <c r="W136" s="201" t="s">
        <v>1855</v>
      </c>
    </row>
    <row r="137" spans="1:23" ht="14.4">
      <c r="A137" s="472" t="s">
        <v>1784</v>
      </c>
      <c r="B137" s="473" t="s">
        <v>1225</v>
      </c>
      <c r="C137" s="473">
        <v>500</v>
      </c>
      <c r="D137" s="474" t="s">
        <v>1225</v>
      </c>
      <c r="E137" s="474" t="s">
        <v>228</v>
      </c>
      <c r="F137" s="474"/>
      <c r="G137" s="474" t="s">
        <v>1784</v>
      </c>
      <c r="H137" s="474" t="s">
        <v>1784</v>
      </c>
      <c r="I137" s="474" t="s">
        <v>1784</v>
      </c>
      <c r="J137" s="474" t="s">
        <v>1784</v>
      </c>
      <c r="K137" s="474" t="s">
        <v>1784</v>
      </c>
      <c r="L137" s="474" t="s">
        <v>1784</v>
      </c>
      <c r="M137" s="474" t="s">
        <v>1784</v>
      </c>
      <c r="N137" s="474" t="s">
        <v>1784</v>
      </c>
      <c r="O137" s="474" t="s">
        <v>1784</v>
      </c>
      <c r="P137" s="473" t="s">
        <v>1784</v>
      </c>
      <c r="Q137" s="475" t="s">
        <v>1784</v>
      </c>
      <c r="R137" s="475" t="s">
        <v>1784</v>
      </c>
      <c r="S137" s="93" t="s">
        <v>1855</v>
      </c>
      <c r="T137" s="574">
        <v>198</v>
      </c>
      <c r="U137" s="201"/>
      <c r="V137" s="201"/>
      <c r="W137" s="201" t="s">
        <v>1855</v>
      </c>
    </row>
    <row r="138" spans="1:23" ht="14.4">
      <c r="A138" s="472" t="s">
        <v>1784</v>
      </c>
      <c r="B138" s="473" t="s">
        <v>393</v>
      </c>
      <c r="C138" s="473">
        <v>300</v>
      </c>
      <c r="D138" s="474" t="s">
        <v>394</v>
      </c>
      <c r="E138" s="474" t="s">
        <v>228</v>
      </c>
      <c r="F138" s="474" t="s">
        <v>390</v>
      </c>
      <c r="G138" s="474" t="s">
        <v>1784</v>
      </c>
      <c r="H138" s="474" t="s">
        <v>1784</v>
      </c>
      <c r="I138" s="474" t="s">
        <v>1784</v>
      </c>
      <c r="J138" s="474" t="s">
        <v>1784</v>
      </c>
      <c r="K138" s="474" t="s">
        <v>1784</v>
      </c>
      <c r="L138" s="474" t="s">
        <v>1784</v>
      </c>
      <c r="M138" s="474" t="s">
        <v>1784</v>
      </c>
      <c r="N138" s="474" t="s">
        <v>1784</v>
      </c>
      <c r="O138" s="474" t="s">
        <v>1784</v>
      </c>
      <c r="P138" s="473" t="s">
        <v>1784</v>
      </c>
      <c r="Q138" s="475" t="s">
        <v>1784</v>
      </c>
      <c r="R138" s="475" t="s">
        <v>1784</v>
      </c>
      <c r="S138" s="93" t="s">
        <v>1855</v>
      </c>
      <c r="T138" s="593">
        <v>1294</v>
      </c>
      <c r="U138" s="201"/>
      <c r="V138" s="201"/>
      <c r="W138" s="201" t="s">
        <v>1855</v>
      </c>
    </row>
    <row r="139" spans="1:23" ht="14.4">
      <c r="A139" s="476" t="s">
        <v>1784</v>
      </c>
      <c r="B139" s="477" t="s">
        <v>379</v>
      </c>
      <c r="C139" s="477">
        <v>150</v>
      </c>
      <c r="D139" s="474" t="s">
        <v>382</v>
      </c>
      <c r="E139" s="474" t="s">
        <v>228</v>
      </c>
      <c r="F139" s="474" t="s">
        <v>383</v>
      </c>
      <c r="G139" s="474">
        <v>0</v>
      </c>
      <c r="H139" s="474">
        <v>0</v>
      </c>
      <c r="I139" s="474">
        <v>0</v>
      </c>
      <c r="J139" s="474">
        <v>0</v>
      </c>
      <c r="K139" s="474">
        <v>0</v>
      </c>
      <c r="L139" s="474">
        <v>0</v>
      </c>
      <c r="M139" s="474">
        <v>100</v>
      </c>
      <c r="N139" s="474" t="s">
        <v>1784</v>
      </c>
      <c r="O139" s="530">
        <v>0</v>
      </c>
      <c r="P139" s="477" t="s">
        <v>1784</v>
      </c>
      <c r="Q139" s="477" t="s">
        <v>1784</v>
      </c>
      <c r="R139" s="477" t="s">
        <v>1784</v>
      </c>
      <c r="S139" s="93" t="s">
        <v>1855</v>
      </c>
      <c r="T139" s="596">
        <v>18</v>
      </c>
      <c r="U139" s="201"/>
      <c r="V139" s="201"/>
      <c r="W139" s="201" t="s">
        <v>1855</v>
      </c>
    </row>
    <row r="140" spans="1:23" ht="14.4">
      <c r="A140" s="472" t="s">
        <v>1784</v>
      </c>
      <c r="B140" s="480" t="s">
        <v>1090</v>
      </c>
      <c r="C140" s="473">
        <v>50</v>
      </c>
      <c r="D140" s="474" t="s">
        <v>1091</v>
      </c>
      <c r="E140" s="474" t="s">
        <v>240</v>
      </c>
      <c r="F140" s="474" t="s">
        <v>1015</v>
      </c>
      <c r="G140" s="474">
        <v>386</v>
      </c>
      <c r="H140" s="474">
        <v>3.3</v>
      </c>
      <c r="I140" s="474">
        <v>1</v>
      </c>
      <c r="J140" s="474">
        <v>65</v>
      </c>
      <c r="K140" s="474">
        <v>0.6</v>
      </c>
      <c r="L140" s="474">
        <v>11</v>
      </c>
      <c r="M140" s="474">
        <v>0.1</v>
      </c>
      <c r="N140" s="474" t="s">
        <v>1784</v>
      </c>
      <c r="O140" s="530">
        <v>0</v>
      </c>
      <c r="P140" s="473" t="s">
        <v>1784</v>
      </c>
      <c r="Q140" s="475" t="s">
        <v>1784</v>
      </c>
      <c r="R140" s="475" t="s">
        <v>1784</v>
      </c>
      <c r="S140" s="93" t="s">
        <v>1855</v>
      </c>
      <c r="T140" s="563">
        <v>150</v>
      </c>
      <c r="U140" s="201"/>
      <c r="V140" s="201"/>
      <c r="W140" s="201" t="s">
        <v>1855</v>
      </c>
    </row>
    <row r="141" spans="1:23" ht="14.4">
      <c r="A141" s="472" t="s">
        <v>1784</v>
      </c>
      <c r="B141" s="473" t="s">
        <v>817</v>
      </c>
      <c r="C141" s="473">
        <v>200</v>
      </c>
      <c r="D141" s="474" t="s">
        <v>819</v>
      </c>
      <c r="E141" s="474"/>
      <c r="F141" s="474"/>
      <c r="G141" s="474" t="s">
        <v>1784</v>
      </c>
      <c r="H141" s="474" t="s">
        <v>1784</v>
      </c>
      <c r="I141" s="474" t="s">
        <v>1784</v>
      </c>
      <c r="J141" s="474" t="s">
        <v>1784</v>
      </c>
      <c r="K141" s="474" t="s">
        <v>1784</v>
      </c>
      <c r="L141" s="474" t="s">
        <v>1784</v>
      </c>
      <c r="M141" s="474" t="s">
        <v>1784</v>
      </c>
      <c r="N141" s="474" t="s">
        <v>1784</v>
      </c>
      <c r="O141" s="474" t="s">
        <v>1784</v>
      </c>
      <c r="P141" s="473" t="s">
        <v>1784</v>
      </c>
      <c r="Q141" s="475" t="s">
        <v>1784</v>
      </c>
      <c r="R141" s="475" t="s">
        <v>1784</v>
      </c>
      <c r="S141" s="93" t="s">
        <v>1855</v>
      </c>
      <c r="T141" s="597">
        <v>120</v>
      </c>
      <c r="U141" s="201"/>
      <c r="V141" s="201"/>
      <c r="W141" s="201" t="s">
        <v>1855</v>
      </c>
    </row>
    <row r="142" spans="1:23" ht="14.4">
      <c r="A142" s="476" t="s">
        <v>1784</v>
      </c>
      <c r="B142" s="477" t="s">
        <v>1012</v>
      </c>
      <c r="C142" s="477">
        <v>5000</v>
      </c>
      <c r="D142" s="474" t="s">
        <v>1012</v>
      </c>
      <c r="E142" s="474" t="s">
        <v>228</v>
      </c>
      <c r="F142" s="474"/>
      <c r="G142" s="474">
        <v>0</v>
      </c>
      <c r="H142" s="474">
        <v>0</v>
      </c>
      <c r="I142" s="474">
        <v>0</v>
      </c>
      <c r="J142" s="474">
        <v>0</v>
      </c>
      <c r="K142" s="474">
        <v>0</v>
      </c>
      <c r="L142" s="474">
        <v>0</v>
      </c>
      <c r="M142" s="474">
        <v>0</v>
      </c>
      <c r="N142" s="474">
        <v>0</v>
      </c>
      <c r="O142" s="530">
        <v>1</v>
      </c>
      <c r="P142" s="477" t="s">
        <v>1784</v>
      </c>
      <c r="Q142" s="477" t="s">
        <v>1784</v>
      </c>
      <c r="R142" s="477" t="s">
        <v>1784</v>
      </c>
      <c r="S142" s="93" t="s">
        <v>1855</v>
      </c>
      <c r="T142" s="573">
        <v>500</v>
      </c>
      <c r="U142" s="201"/>
      <c r="V142" s="201"/>
      <c r="W142" s="201" t="s">
        <v>1855</v>
      </c>
    </row>
    <row r="143" spans="1:23" ht="53.4">
      <c r="A143" s="478" t="s">
        <v>1861</v>
      </c>
      <c r="B143" s="478" t="s">
        <v>1784</v>
      </c>
      <c r="C143" s="478" t="s">
        <v>1784</v>
      </c>
      <c r="D143" s="469" t="s">
        <v>1862</v>
      </c>
      <c r="E143" s="469" t="s">
        <v>584</v>
      </c>
      <c r="F143" s="469"/>
      <c r="G143" s="469">
        <v>150.27000000000001</v>
      </c>
      <c r="H143" s="469">
        <v>5.45</v>
      </c>
      <c r="I143" s="469">
        <v>3.18</v>
      </c>
      <c r="J143" s="469">
        <v>19.59</v>
      </c>
      <c r="K143" s="469"/>
      <c r="L143" s="469">
        <v>4.22</v>
      </c>
      <c r="M143" s="469">
        <v>1.32</v>
      </c>
      <c r="N143" s="469">
        <v>3.2</v>
      </c>
      <c r="O143" s="469" t="s">
        <v>1784</v>
      </c>
      <c r="P143" s="478" t="s">
        <v>1863</v>
      </c>
      <c r="Q143" s="479" t="s">
        <v>1864</v>
      </c>
      <c r="R143" s="479" t="s">
        <v>1865</v>
      </c>
      <c r="S143" s="471" t="s">
        <v>1861</v>
      </c>
      <c r="T143" s="201"/>
      <c r="U143" s="598" t="s">
        <v>1866</v>
      </c>
      <c r="V143" s="201"/>
      <c r="W143" s="201" t="s">
        <v>1861</v>
      </c>
    </row>
    <row r="144" spans="1:23" ht="27">
      <c r="A144" s="476" t="s">
        <v>1784</v>
      </c>
      <c r="B144" s="477" t="s">
        <v>951</v>
      </c>
      <c r="C144" s="477">
        <v>25000</v>
      </c>
      <c r="D144" s="474" t="s">
        <v>952</v>
      </c>
      <c r="E144" s="474" t="s">
        <v>584</v>
      </c>
      <c r="F144" s="474" t="s">
        <v>619</v>
      </c>
      <c r="G144" s="474">
        <v>215</v>
      </c>
      <c r="H144" s="474">
        <v>2</v>
      </c>
      <c r="I144" s="474">
        <v>0.3</v>
      </c>
      <c r="J144" s="474">
        <v>36.9</v>
      </c>
      <c r="K144" s="474">
        <v>1.4</v>
      </c>
      <c r="L144" s="474">
        <v>8.4</v>
      </c>
      <c r="M144" s="474">
        <v>0.9</v>
      </c>
      <c r="N144" s="474">
        <v>7.7</v>
      </c>
      <c r="O144" s="530">
        <v>15</v>
      </c>
      <c r="P144" s="477" t="s">
        <v>1784</v>
      </c>
      <c r="Q144" s="477" t="s">
        <v>1784</v>
      </c>
      <c r="R144" s="477" t="s">
        <v>1784</v>
      </c>
      <c r="S144" s="93" t="s">
        <v>1861</v>
      </c>
      <c r="T144" s="552">
        <v>15000</v>
      </c>
      <c r="U144" s="201"/>
      <c r="V144" s="201"/>
      <c r="W144" s="201" t="s">
        <v>1861</v>
      </c>
    </row>
    <row r="145" spans="1:23" ht="14.4">
      <c r="A145" s="472" t="s">
        <v>1784</v>
      </c>
      <c r="B145" s="473" t="s">
        <v>1013</v>
      </c>
      <c r="C145" s="473">
        <v>500</v>
      </c>
      <c r="D145" s="474" t="s">
        <v>1014</v>
      </c>
      <c r="E145" s="474" t="s">
        <v>228</v>
      </c>
      <c r="F145" s="474" t="s">
        <v>1015</v>
      </c>
      <c r="G145" s="474" t="s">
        <v>1784</v>
      </c>
      <c r="H145" s="474" t="s">
        <v>1784</v>
      </c>
      <c r="I145" s="474" t="s">
        <v>1784</v>
      </c>
      <c r="J145" s="474" t="s">
        <v>1784</v>
      </c>
      <c r="K145" s="474" t="s">
        <v>1784</v>
      </c>
      <c r="L145" s="474" t="s">
        <v>1784</v>
      </c>
      <c r="M145" s="474" t="s">
        <v>1784</v>
      </c>
      <c r="N145" s="474" t="s">
        <v>1784</v>
      </c>
      <c r="O145" s="530">
        <v>2</v>
      </c>
      <c r="P145" s="473" t="s">
        <v>1784</v>
      </c>
      <c r="Q145" s="475" t="s">
        <v>1784</v>
      </c>
      <c r="R145" s="475" t="s">
        <v>1817</v>
      </c>
      <c r="S145" s="93" t="s">
        <v>1861</v>
      </c>
      <c r="T145" s="567">
        <v>1500</v>
      </c>
      <c r="U145" s="201"/>
      <c r="V145" s="201"/>
      <c r="W145" s="201" t="s">
        <v>1861</v>
      </c>
    </row>
    <row r="146" spans="1:23" ht="14.4">
      <c r="A146" s="476" t="s">
        <v>1784</v>
      </c>
      <c r="B146" s="477" t="s">
        <v>613</v>
      </c>
      <c r="C146" s="477">
        <v>8000</v>
      </c>
      <c r="D146" s="474" t="s">
        <v>614</v>
      </c>
      <c r="E146" s="474" t="s">
        <v>228</v>
      </c>
      <c r="F146" s="474"/>
      <c r="G146" s="474">
        <v>114</v>
      </c>
      <c r="H146" s="474">
        <v>8.6</v>
      </c>
      <c r="I146" s="474">
        <v>1.1000000000000001</v>
      </c>
      <c r="J146" s="474">
        <v>6.9</v>
      </c>
      <c r="K146" s="474">
        <v>3.9</v>
      </c>
      <c r="L146" s="474">
        <v>1.2</v>
      </c>
      <c r="M146" s="474">
        <v>0</v>
      </c>
      <c r="N146" s="474">
        <v>1.9</v>
      </c>
      <c r="O146" s="530">
        <v>3</v>
      </c>
      <c r="P146" s="477" t="s">
        <v>1784</v>
      </c>
      <c r="Q146" s="477" t="s">
        <v>1784</v>
      </c>
      <c r="R146" s="477" t="s">
        <v>1784</v>
      </c>
      <c r="S146" s="93" t="s">
        <v>1861</v>
      </c>
      <c r="T146" s="555">
        <v>3200</v>
      </c>
      <c r="U146" s="201"/>
      <c r="V146" s="201"/>
      <c r="W146" s="201" t="s">
        <v>1861</v>
      </c>
    </row>
    <row r="147" spans="1:23" ht="14.4">
      <c r="A147" s="472" t="s">
        <v>1784</v>
      </c>
      <c r="B147" s="473" t="s">
        <v>998</v>
      </c>
      <c r="C147" s="473">
        <v>8000</v>
      </c>
      <c r="D147" s="474" t="s">
        <v>999</v>
      </c>
      <c r="E147" s="474" t="s">
        <v>228</v>
      </c>
      <c r="F147" s="474"/>
      <c r="G147" s="474">
        <v>41</v>
      </c>
      <c r="H147" s="474">
        <v>0.2</v>
      </c>
      <c r="I147" s="474">
        <v>0</v>
      </c>
      <c r="J147" s="474">
        <v>9.6</v>
      </c>
      <c r="K147" s="474">
        <v>4.7</v>
      </c>
      <c r="L147" s="474">
        <v>0.9</v>
      </c>
      <c r="M147" s="474">
        <v>0.1</v>
      </c>
      <c r="N147" s="474">
        <v>2.8</v>
      </c>
      <c r="O147" s="530">
        <v>2</v>
      </c>
      <c r="P147" s="473" t="s">
        <v>1784</v>
      </c>
      <c r="Q147" s="475" t="s">
        <v>1784</v>
      </c>
      <c r="R147" s="475" t="s">
        <v>1784</v>
      </c>
      <c r="S147" s="93" t="s">
        <v>1861</v>
      </c>
      <c r="T147" s="555">
        <v>2000</v>
      </c>
      <c r="U147" s="201"/>
      <c r="V147" s="201"/>
      <c r="W147" s="201" t="s">
        <v>1861</v>
      </c>
    </row>
    <row r="148" spans="1:23" ht="14.4">
      <c r="A148" s="476" t="s">
        <v>1784</v>
      </c>
      <c r="B148" s="477" t="s">
        <v>410</v>
      </c>
      <c r="C148" s="477">
        <v>12000</v>
      </c>
      <c r="D148" s="474" t="s">
        <v>412</v>
      </c>
      <c r="E148" s="474" t="s">
        <v>228</v>
      </c>
      <c r="F148" s="474"/>
      <c r="G148" s="474">
        <v>181</v>
      </c>
      <c r="H148" s="474">
        <v>18</v>
      </c>
      <c r="I148" s="474">
        <v>15.3</v>
      </c>
      <c r="J148" s="474">
        <v>2.8</v>
      </c>
      <c r="K148" s="474">
        <v>1</v>
      </c>
      <c r="L148" s="474">
        <v>2</v>
      </c>
      <c r="M148" s="474">
        <v>0</v>
      </c>
      <c r="N148" s="474">
        <v>0</v>
      </c>
      <c r="O148" s="530">
        <v>5</v>
      </c>
      <c r="P148" s="477" t="s">
        <v>1784</v>
      </c>
      <c r="Q148" s="477" t="s">
        <v>1784</v>
      </c>
      <c r="R148" s="477" t="s">
        <v>1784</v>
      </c>
      <c r="S148" s="93" t="s">
        <v>1861</v>
      </c>
      <c r="T148" s="551">
        <v>5400</v>
      </c>
      <c r="U148" s="201"/>
      <c r="V148" s="201"/>
      <c r="W148" s="201" t="s">
        <v>1861</v>
      </c>
    </row>
    <row r="149" spans="1:23" ht="14.4">
      <c r="A149" s="472" t="s">
        <v>1784</v>
      </c>
      <c r="B149" s="473" t="s">
        <v>393</v>
      </c>
      <c r="C149" s="473">
        <v>500</v>
      </c>
      <c r="D149" s="474" t="s">
        <v>394</v>
      </c>
      <c r="E149" s="474" t="s">
        <v>228</v>
      </c>
      <c r="F149" s="474" t="s">
        <v>390</v>
      </c>
      <c r="G149" s="474">
        <v>385</v>
      </c>
      <c r="H149" s="474">
        <v>0.8</v>
      </c>
      <c r="I149" s="474">
        <v>0.1</v>
      </c>
      <c r="J149" s="474">
        <v>73</v>
      </c>
      <c r="K149" s="474">
        <v>24</v>
      </c>
      <c r="L149" s="474">
        <v>17</v>
      </c>
      <c r="M149" s="474">
        <v>0.1</v>
      </c>
      <c r="N149" s="474" t="s">
        <v>1784</v>
      </c>
      <c r="O149" s="530">
        <v>2</v>
      </c>
      <c r="P149" s="473" t="s">
        <v>1784</v>
      </c>
      <c r="Q149" s="475" t="s">
        <v>1784</v>
      </c>
      <c r="R149" s="475" t="s">
        <v>1784</v>
      </c>
      <c r="S149" s="93" t="s">
        <v>1861</v>
      </c>
      <c r="T149" s="555">
        <v>2157</v>
      </c>
      <c r="U149" s="201"/>
      <c r="V149" s="201"/>
      <c r="W149" s="201" t="s">
        <v>1861</v>
      </c>
    </row>
    <row r="150" spans="1:23" ht="14.4">
      <c r="A150" s="476" t="s">
        <v>1784</v>
      </c>
      <c r="B150" s="477" t="s">
        <v>421</v>
      </c>
      <c r="C150" s="477">
        <v>1000</v>
      </c>
      <c r="D150" s="474" t="s">
        <v>423</v>
      </c>
      <c r="E150" s="474" t="s">
        <v>228</v>
      </c>
      <c r="F150" s="474"/>
      <c r="G150" s="474" t="s">
        <v>1784</v>
      </c>
      <c r="H150" s="474" t="s">
        <v>1784</v>
      </c>
      <c r="I150" s="474" t="s">
        <v>1784</v>
      </c>
      <c r="J150" s="474" t="s">
        <v>1784</v>
      </c>
      <c r="K150" s="474" t="s">
        <v>1784</v>
      </c>
      <c r="L150" s="474" t="s">
        <v>1784</v>
      </c>
      <c r="M150" s="474" t="s">
        <v>1784</v>
      </c>
      <c r="N150" s="474" t="s">
        <v>1784</v>
      </c>
      <c r="O150" s="530">
        <v>0</v>
      </c>
      <c r="P150" s="477" t="s">
        <v>1784</v>
      </c>
      <c r="Q150" s="477" t="s">
        <v>1784</v>
      </c>
      <c r="R150" s="477" t="s">
        <v>1784</v>
      </c>
      <c r="S150" s="93" t="s">
        <v>1861</v>
      </c>
      <c r="T150" s="537">
        <v>400</v>
      </c>
      <c r="U150" s="201"/>
      <c r="V150" s="201"/>
      <c r="W150" s="201" t="s">
        <v>1861</v>
      </c>
    </row>
    <row r="151" spans="1:23" ht="14.4">
      <c r="A151" s="472" t="s">
        <v>1784</v>
      </c>
      <c r="B151" s="473" t="s">
        <v>379</v>
      </c>
      <c r="C151" s="473">
        <v>600</v>
      </c>
      <c r="D151" s="474" t="s">
        <v>382</v>
      </c>
      <c r="E151" s="474" t="s">
        <v>228</v>
      </c>
      <c r="F151" s="474" t="s">
        <v>383</v>
      </c>
      <c r="G151" s="474">
        <v>0</v>
      </c>
      <c r="H151" s="474">
        <v>0</v>
      </c>
      <c r="I151" s="474">
        <v>0</v>
      </c>
      <c r="J151" s="474">
        <v>0</v>
      </c>
      <c r="K151" s="474">
        <v>0</v>
      </c>
      <c r="L151" s="474">
        <v>0</v>
      </c>
      <c r="M151" s="474">
        <v>100</v>
      </c>
      <c r="N151" s="474" t="s">
        <v>1784</v>
      </c>
      <c r="O151" s="530">
        <v>0</v>
      </c>
      <c r="P151" s="473" t="s">
        <v>1784</v>
      </c>
      <c r="Q151" s="475" t="s">
        <v>1784</v>
      </c>
      <c r="R151" s="475" t="s">
        <v>1784</v>
      </c>
      <c r="S151" s="93" t="s">
        <v>1861</v>
      </c>
      <c r="T151" s="557">
        <v>72</v>
      </c>
      <c r="U151" s="201"/>
      <c r="V151" s="201"/>
      <c r="W151" s="201" t="s">
        <v>1861</v>
      </c>
    </row>
    <row r="152" spans="1:23" ht="14.4">
      <c r="A152" s="476" t="s">
        <v>1784</v>
      </c>
      <c r="B152" s="477" t="s">
        <v>1012</v>
      </c>
      <c r="C152" s="477">
        <v>7600</v>
      </c>
      <c r="D152" s="474" t="s">
        <v>1012</v>
      </c>
      <c r="E152" s="474" t="s">
        <v>228</v>
      </c>
      <c r="F152" s="474"/>
      <c r="G152" s="474">
        <v>0</v>
      </c>
      <c r="H152" s="474">
        <v>0</v>
      </c>
      <c r="I152" s="474">
        <v>0</v>
      </c>
      <c r="J152" s="474">
        <v>0</v>
      </c>
      <c r="K152" s="474">
        <v>0</v>
      </c>
      <c r="L152" s="474">
        <v>0</v>
      </c>
      <c r="M152" s="474">
        <v>0</v>
      </c>
      <c r="N152" s="474">
        <v>0</v>
      </c>
      <c r="O152" s="530">
        <v>1</v>
      </c>
      <c r="P152" s="477" t="s">
        <v>1784</v>
      </c>
      <c r="Q152" s="477" t="s">
        <v>1784</v>
      </c>
      <c r="R152" s="477" t="s">
        <v>1784</v>
      </c>
      <c r="S152" s="93" t="s">
        <v>1861</v>
      </c>
      <c r="T152" s="569">
        <v>760</v>
      </c>
      <c r="U152" s="201"/>
      <c r="V152" s="201"/>
      <c r="W152" s="201" t="s">
        <v>1861</v>
      </c>
    </row>
    <row r="153" spans="1:23" ht="53.4">
      <c r="A153" s="481" t="s">
        <v>1867</v>
      </c>
      <c r="B153" s="481" t="s">
        <v>1784</v>
      </c>
      <c r="C153" s="481" t="s">
        <v>1784</v>
      </c>
      <c r="D153" s="481" t="s">
        <v>1868</v>
      </c>
      <c r="E153" s="481" t="s">
        <v>228</v>
      </c>
      <c r="F153" s="481"/>
      <c r="G153" s="481">
        <v>91.69</v>
      </c>
      <c r="H153" s="481">
        <v>4.37</v>
      </c>
      <c r="I153" s="481">
        <v>1.21</v>
      </c>
      <c r="J153" s="481">
        <v>4.17</v>
      </c>
      <c r="K153" s="481"/>
      <c r="L153" s="481">
        <v>8.73</v>
      </c>
      <c r="M153" s="481">
        <v>0.87</v>
      </c>
      <c r="N153" s="481">
        <v>0.2</v>
      </c>
      <c r="O153" s="481" t="s">
        <v>1784</v>
      </c>
      <c r="P153" s="481" t="s">
        <v>1869</v>
      </c>
      <c r="Q153" s="477" t="s">
        <v>1870</v>
      </c>
      <c r="R153" s="477" t="s">
        <v>1871</v>
      </c>
      <c r="S153" s="471" t="s">
        <v>1867</v>
      </c>
      <c r="T153" s="201"/>
      <c r="U153" s="599" t="s">
        <v>1872</v>
      </c>
      <c r="V153" s="201"/>
      <c r="W153" s="201" t="s">
        <v>1867</v>
      </c>
    </row>
    <row r="154" spans="1:23" ht="14.4">
      <c r="A154" s="472" t="s">
        <v>1784</v>
      </c>
      <c r="B154" s="473" t="s">
        <v>588</v>
      </c>
      <c r="C154" s="473">
        <v>39000</v>
      </c>
      <c r="D154" s="474" t="s">
        <v>589</v>
      </c>
      <c r="E154" s="474" t="s">
        <v>228</v>
      </c>
      <c r="F154" s="474"/>
      <c r="G154" s="474" t="s">
        <v>1784</v>
      </c>
      <c r="H154" s="474" t="s">
        <v>1784</v>
      </c>
      <c r="I154" s="474" t="s">
        <v>1784</v>
      </c>
      <c r="J154" s="474" t="s">
        <v>1784</v>
      </c>
      <c r="K154" s="474">
        <v>0</v>
      </c>
      <c r="L154" s="474" t="s">
        <v>1784</v>
      </c>
      <c r="M154" s="474" t="s">
        <v>1784</v>
      </c>
      <c r="N154" s="474">
        <v>0</v>
      </c>
      <c r="O154" s="530">
        <v>78</v>
      </c>
      <c r="P154" s="473" t="s">
        <v>1784</v>
      </c>
      <c r="Q154" s="475" t="s">
        <v>1784</v>
      </c>
      <c r="R154" s="475" t="s">
        <v>1784</v>
      </c>
      <c r="S154" s="93" t="s">
        <v>1867</v>
      </c>
      <c r="T154" s="600">
        <v>78000</v>
      </c>
      <c r="U154" s="201"/>
      <c r="V154" s="201"/>
      <c r="W154" s="201" t="s">
        <v>1867</v>
      </c>
    </row>
    <row r="155" spans="1:23" ht="14.4">
      <c r="A155" s="476" t="s">
        <v>1784</v>
      </c>
      <c r="B155" s="477" t="s">
        <v>772</v>
      </c>
      <c r="C155" s="477">
        <v>19500</v>
      </c>
      <c r="D155" s="474" t="s">
        <v>774</v>
      </c>
      <c r="E155" s="474"/>
      <c r="F155" s="474"/>
      <c r="G155" s="474" t="s">
        <v>1784</v>
      </c>
      <c r="H155" s="474" t="s">
        <v>1784</v>
      </c>
      <c r="I155" s="474" t="s">
        <v>1784</v>
      </c>
      <c r="J155" s="474" t="s">
        <v>1784</v>
      </c>
      <c r="K155" s="474">
        <v>0.7</v>
      </c>
      <c r="L155" s="474" t="s">
        <v>1784</v>
      </c>
      <c r="M155" s="474" t="s">
        <v>1784</v>
      </c>
      <c r="N155" s="474">
        <v>0</v>
      </c>
      <c r="O155" s="530">
        <v>10</v>
      </c>
      <c r="P155" s="477" t="s">
        <v>1784</v>
      </c>
      <c r="Q155" s="477" t="s">
        <v>1784</v>
      </c>
      <c r="R155" s="477" t="s">
        <v>1784</v>
      </c>
      <c r="S155" s="93" t="s">
        <v>1867</v>
      </c>
      <c r="T155" s="602">
        <v>10452</v>
      </c>
      <c r="U155" s="201"/>
      <c r="V155" s="201"/>
      <c r="W155" s="201" t="s">
        <v>1867</v>
      </c>
    </row>
    <row r="156" spans="1:23" ht="14.4">
      <c r="A156" s="472" t="s">
        <v>1784</v>
      </c>
      <c r="B156" s="473" t="s">
        <v>554</v>
      </c>
      <c r="C156" s="473">
        <v>7800</v>
      </c>
      <c r="D156" s="474" t="s">
        <v>551</v>
      </c>
      <c r="E156" s="474" t="s">
        <v>228</v>
      </c>
      <c r="F156" s="474"/>
      <c r="G156" s="474" t="s">
        <v>1784</v>
      </c>
      <c r="H156" s="474" t="s">
        <v>1784</v>
      </c>
      <c r="I156" s="474" t="s">
        <v>1784</v>
      </c>
      <c r="J156" s="474" t="s">
        <v>1784</v>
      </c>
      <c r="K156" s="474">
        <v>1.1000000000000001</v>
      </c>
      <c r="L156" s="474" t="s">
        <v>1784</v>
      </c>
      <c r="M156" s="474" t="s">
        <v>1784</v>
      </c>
      <c r="N156" s="474">
        <v>0</v>
      </c>
      <c r="O156" s="530">
        <v>4</v>
      </c>
      <c r="P156" s="473" t="s">
        <v>1784</v>
      </c>
      <c r="Q156" s="475" t="s">
        <v>1784</v>
      </c>
      <c r="R156" s="475" t="s">
        <v>1784</v>
      </c>
      <c r="S156" s="93" t="s">
        <v>1867</v>
      </c>
      <c r="T156" s="555">
        <v>3510</v>
      </c>
      <c r="U156" s="201"/>
      <c r="V156" s="201"/>
      <c r="W156" s="201" t="s">
        <v>1867</v>
      </c>
    </row>
    <row r="157" spans="1:23" ht="14.4">
      <c r="A157" s="476" t="s">
        <v>1784</v>
      </c>
      <c r="B157" s="477" t="s">
        <v>1002</v>
      </c>
      <c r="C157" s="477">
        <v>6500</v>
      </c>
      <c r="D157" s="474" t="s">
        <v>1003</v>
      </c>
      <c r="E157" s="474" t="s">
        <v>228</v>
      </c>
      <c r="F157" s="474"/>
      <c r="G157" s="474" t="s">
        <v>1784</v>
      </c>
      <c r="H157" s="474" t="s">
        <v>1784</v>
      </c>
      <c r="I157" s="474" t="s">
        <v>1784</v>
      </c>
      <c r="J157" s="474" t="s">
        <v>1784</v>
      </c>
      <c r="K157" s="474">
        <v>0.3</v>
      </c>
      <c r="L157" s="474" t="s">
        <v>1784</v>
      </c>
      <c r="M157" s="474" t="s">
        <v>1784</v>
      </c>
      <c r="N157" s="474">
        <v>0.1</v>
      </c>
      <c r="O157" s="530">
        <v>2</v>
      </c>
      <c r="P157" s="477" t="s">
        <v>1784</v>
      </c>
      <c r="Q157" s="477" t="s">
        <v>1784</v>
      </c>
      <c r="R157" s="477" t="s">
        <v>1784</v>
      </c>
      <c r="S157" s="93" t="s">
        <v>1867</v>
      </c>
      <c r="T157" s="555">
        <v>1625</v>
      </c>
      <c r="U157" s="201"/>
      <c r="V157" s="201"/>
      <c r="W157" s="201" t="s">
        <v>1867</v>
      </c>
    </row>
    <row r="158" spans="1:23" ht="14.4">
      <c r="A158" s="472" t="s">
        <v>1784</v>
      </c>
      <c r="B158" s="473" t="s">
        <v>998</v>
      </c>
      <c r="C158" s="473">
        <v>3900</v>
      </c>
      <c r="D158" s="474" t="s">
        <v>999</v>
      </c>
      <c r="E158" s="474" t="s">
        <v>228</v>
      </c>
      <c r="F158" s="474"/>
      <c r="G158" s="474" t="s">
        <v>1784</v>
      </c>
      <c r="H158" s="474" t="s">
        <v>1784</v>
      </c>
      <c r="I158" s="474" t="s">
        <v>1784</v>
      </c>
      <c r="J158" s="474" t="s">
        <v>1784</v>
      </c>
      <c r="K158" s="474">
        <v>0.2</v>
      </c>
      <c r="L158" s="474" t="s">
        <v>1784</v>
      </c>
      <c r="M158" s="474" t="s">
        <v>1784</v>
      </c>
      <c r="N158" s="474">
        <v>0.1</v>
      </c>
      <c r="O158" s="530">
        <v>1</v>
      </c>
      <c r="P158" s="473" t="s">
        <v>1784</v>
      </c>
      <c r="Q158" s="475" t="s">
        <v>1784</v>
      </c>
      <c r="R158" s="475" t="s">
        <v>1784</v>
      </c>
      <c r="S158" s="93" t="s">
        <v>1867</v>
      </c>
      <c r="T158" s="603">
        <v>975</v>
      </c>
      <c r="U158" s="201"/>
      <c r="V158" s="201"/>
      <c r="W158" s="201" t="s">
        <v>1867</v>
      </c>
    </row>
    <row r="159" spans="1:23" ht="14.4">
      <c r="A159" s="476" t="s">
        <v>1784</v>
      </c>
      <c r="B159" s="477" t="s">
        <v>1009</v>
      </c>
      <c r="C159" s="477">
        <v>650</v>
      </c>
      <c r="D159" s="474" t="s">
        <v>1010</v>
      </c>
      <c r="E159" s="474" t="s">
        <v>228</v>
      </c>
      <c r="F159" s="474"/>
      <c r="G159" s="474" t="s">
        <v>1784</v>
      </c>
      <c r="H159" s="474" t="s">
        <v>1784</v>
      </c>
      <c r="I159" s="474" t="s">
        <v>1784</v>
      </c>
      <c r="J159" s="474" t="s">
        <v>1784</v>
      </c>
      <c r="K159" s="474">
        <v>0</v>
      </c>
      <c r="L159" s="474" t="s">
        <v>1784</v>
      </c>
      <c r="M159" s="474" t="s">
        <v>1784</v>
      </c>
      <c r="N159" s="474">
        <v>0</v>
      </c>
      <c r="O159" s="530">
        <v>1</v>
      </c>
      <c r="P159" s="477" t="s">
        <v>1784</v>
      </c>
      <c r="Q159" s="477" t="s">
        <v>1784</v>
      </c>
      <c r="R159" s="477" t="s">
        <v>1784</v>
      </c>
      <c r="S159" s="93" t="s">
        <v>1867</v>
      </c>
      <c r="T159" s="603">
        <v>975</v>
      </c>
      <c r="U159" s="201"/>
      <c r="V159" s="201"/>
      <c r="W159" s="201" t="s">
        <v>1867</v>
      </c>
    </row>
    <row r="160" spans="1:23" ht="14.4">
      <c r="A160" s="472" t="s">
        <v>1784</v>
      </c>
      <c r="B160" s="473" t="s">
        <v>834</v>
      </c>
      <c r="C160" s="473">
        <v>130</v>
      </c>
      <c r="D160" s="474" t="s">
        <v>835</v>
      </c>
      <c r="E160" s="474"/>
      <c r="F160" s="474" t="s">
        <v>390</v>
      </c>
      <c r="G160" s="474" t="s">
        <v>1784</v>
      </c>
      <c r="H160" s="474" t="s">
        <v>1784</v>
      </c>
      <c r="I160" s="474" t="s">
        <v>1784</v>
      </c>
      <c r="J160" s="474" t="s">
        <v>1784</v>
      </c>
      <c r="K160" s="474">
        <v>0</v>
      </c>
      <c r="L160" s="474" t="s">
        <v>1784</v>
      </c>
      <c r="M160" s="474" t="s">
        <v>1784</v>
      </c>
      <c r="N160" s="474">
        <v>0</v>
      </c>
      <c r="O160" s="530">
        <v>1</v>
      </c>
      <c r="P160" s="473" t="s">
        <v>1784</v>
      </c>
      <c r="Q160" s="475" t="s">
        <v>1784</v>
      </c>
      <c r="R160" s="475" t="s">
        <v>1784</v>
      </c>
      <c r="S160" s="93" t="s">
        <v>1867</v>
      </c>
      <c r="T160" s="605">
        <v>1281</v>
      </c>
      <c r="U160" s="201"/>
      <c r="V160" s="201"/>
      <c r="W160" s="201" t="s">
        <v>1867</v>
      </c>
    </row>
    <row r="161" spans="1:23" ht="14.4">
      <c r="A161" s="476" t="s">
        <v>1784</v>
      </c>
      <c r="B161" s="477" t="s">
        <v>837</v>
      </c>
      <c r="C161" s="477">
        <v>65</v>
      </c>
      <c r="D161" s="474" t="s">
        <v>838</v>
      </c>
      <c r="E161" s="474"/>
      <c r="F161" s="474" t="s">
        <v>390</v>
      </c>
      <c r="G161" s="474" t="s">
        <v>1784</v>
      </c>
      <c r="H161" s="474" t="s">
        <v>1784</v>
      </c>
      <c r="I161" s="474" t="s">
        <v>1784</v>
      </c>
      <c r="J161" s="474" t="s">
        <v>1784</v>
      </c>
      <c r="K161" s="474">
        <v>0</v>
      </c>
      <c r="L161" s="474" t="s">
        <v>1784</v>
      </c>
      <c r="M161" s="474" t="s">
        <v>1784</v>
      </c>
      <c r="N161" s="474">
        <v>0</v>
      </c>
      <c r="O161" s="530">
        <v>0</v>
      </c>
      <c r="P161" s="477" t="s">
        <v>1784</v>
      </c>
      <c r="Q161" s="477" t="s">
        <v>1784</v>
      </c>
      <c r="R161" s="477" t="s">
        <v>1784</v>
      </c>
      <c r="S161" s="93" t="s">
        <v>1867</v>
      </c>
      <c r="T161" s="606">
        <v>455</v>
      </c>
      <c r="U161" s="201"/>
      <c r="V161" s="201"/>
      <c r="W161" s="201" t="s">
        <v>1867</v>
      </c>
    </row>
    <row r="162" spans="1:23" ht="14.4">
      <c r="A162" s="472" t="s">
        <v>1784</v>
      </c>
      <c r="B162" s="473" t="s">
        <v>379</v>
      </c>
      <c r="C162" s="473">
        <v>780</v>
      </c>
      <c r="D162" s="474" t="s">
        <v>382</v>
      </c>
      <c r="E162" s="474" t="s">
        <v>228</v>
      </c>
      <c r="F162" s="474" t="s">
        <v>383</v>
      </c>
      <c r="G162" s="474" t="s">
        <v>1784</v>
      </c>
      <c r="H162" s="474" t="s">
        <v>1784</v>
      </c>
      <c r="I162" s="474" t="s">
        <v>1784</v>
      </c>
      <c r="J162" s="474" t="s">
        <v>1784</v>
      </c>
      <c r="K162" s="474">
        <v>0</v>
      </c>
      <c r="L162" s="474" t="s">
        <v>1784</v>
      </c>
      <c r="M162" s="474" t="s">
        <v>1784</v>
      </c>
      <c r="N162" s="474">
        <v>0</v>
      </c>
      <c r="O162" s="530">
        <v>0</v>
      </c>
      <c r="P162" s="473" t="s">
        <v>1784</v>
      </c>
      <c r="Q162" s="475" t="s">
        <v>1784</v>
      </c>
      <c r="R162" s="475" t="s">
        <v>1784</v>
      </c>
      <c r="S162" s="93" t="s">
        <v>1867</v>
      </c>
      <c r="T162" s="607">
        <v>94</v>
      </c>
      <c r="U162" s="201"/>
      <c r="V162" s="201"/>
      <c r="W162" s="201" t="s">
        <v>1867</v>
      </c>
    </row>
    <row r="163" spans="1:23" ht="14.4">
      <c r="A163" s="476" t="s">
        <v>1784</v>
      </c>
      <c r="B163" s="477" t="s">
        <v>531</v>
      </c>
      <c r="C163" s="477">
        <v>390</v>
      </c>
      <c r="D163" s="474" t="s">
        <v>533</v>
      </c>
      <c r="E163" s="474" t="s">
        <v>228</v>
      </c>
      <c r="F163" s="474"/>
      <c r="G163" s="474" t="s">
        <v>1784</v>
      </c>
      <c r="H163" s="474" t="s">
        <v>1784</v>
      </c>
      <c r="I163" s="474" t="s">
        <v>1784</v>
      </c>
      <c r="J163" s="474" t="s">
        <v>1784</v>
      </c>
      <c r="K163" s="474">
        <v>0.4</v>
      </c>
      <c r="L163" s="474" t="s">
        <v>1784</v>
      </c>
      <c r="M163" s="474" t="s">
        <v>1784</v>
      </c>
      <c r="N163" s="474">
        <v>0</v>
      </c>
      <c r="O163" s="530">
        <v>0</v>
      </c>
      <c r="P163" s="477" t="s">
        <v>1784</v>
      </c>
      <c r="Q163" s="477" t="s">
        <v>1784</v>
      </c>
      <c r="R163" s="477" t="s">
        <v>1784</v>
      </c>
      <c r="S163" s="93" t="s">
        <v>1867</v>
      </c>
      <c r="T163" s="609">
        <v>137</v>
      </c>
      <c r="U163" s="201"/>
      <c r="V163" s="201"/>
      <c r="W163" s="201" t="s">
        <v>1867</v>
      </c>
    </row>
    <row r="164" spans="1:23" ht="14.4">
      <c r="A164" s="472" t="s">
        <v>1784</v>
      </c>
      <c r="B164" s="473" t="s">
        <v>1012</v>
      </c>
      <c r="C164" s="473">
        <v>21285</v>
      </c>
      <c r="D164" s="474" t="s">
        <v>1012</v>
      </c>
      <c r="E164" s="474" t="s">
        <v>228</v>
      </c>
      <c r="F164" s="474"/>
      <c r="G164" s="474" t="s">
        <v>1784</v>
      </c>
      <c r="H164" s="474" t="s">
        <v>1784</v>
      </c>
      <c r="I164" s="474" t="s">
        <v>1784</v>
      </c>
      <c r="J164" s="474" t="s">
        <v>1784</v>
      </c>
      <c r="K164" s="474">
        <v>0</v>
      </c>
      <c r="L164" s="474" t="s">
        <v>1784</v>
      </c>
      <c r="M164" s="474" t="s">
        <v>1784</v>
      </c>
      <c r="N164" s="474">
        <v>0</v>
      </c>
      <c r="O164" s="530">
        <v>2</v>
      </c>
      <c r="P164" s="473" t="s">
        <v>1784</v>
      </c>
      <c r="Q164" s="475" t="s">
        <v>1784</v>
      </c>
      <c r="R164" s="475" t="s">
        <v>1784</v>
      </c>
      <c r="S164" s="93" t="s">
        <v>1867</v>
      </c>
      <c r="T164" s="555">
        <v>2129</v>
      </c>
      <c r="U164" s="201"/>
      <c r="V164" s="201"/>
      <c r="W164" s="201" t="s">
        <v>1867</v>
      </c>
    </row>
    <row r="165" spans="1:23" ht="79.8">
      <c r="A165" s="481" t="s">
        <v>1873</v>
      </c>
      <c r="B165" s="481" t="s">
        <v>1784</v>
      </c>
      <c r="C165" s="481" t="s">
        <v>1784</v>
      </c>
      <c r="D165" s="481" t="s">
        <v>1874</v>
      </c>
      <c r="E165" s="481" t="s">
        <v>1875</v>
      </c>
      <c r="F165" s="481"/>
      <c r="G165" s="481">
        <v>117.95</v>
      </c>
      <c r="H165" s="481">
        <v>7</v>
      </c>
      <c r="I165" s="481">
        <v>2.99</v>
      </c>
      <c r="J165" s="481">
        <v>4.12</v>
      </c>
      <c r="K165" s="481"/>
      <c r="L165" s="481">
        <v>9.74</v>
      </c>
      <c r="M165" s="481">
        <v>1.54</v>
      </c>
      <c r="N165" s="481">
        <v>0.5</v>
      </c>
      <c r="O165" s="481" t="s">
        <v>1784</v>
      </c>
      <c r="P165" s="481" t="s">
        <v>1876</v>
      </c>
      <c r="Q165" s="477" t="s">
        <v>1877</v>
      </c>
      <c r="R165" s="477" t="s">
        <v>1878</v>
      </c>
      <c r="S165" s="471" t="s">
        <v>1873</v>
      </c>
      <c r="T165" s="201"/>
      <c r="U165" s="610" t="s">
        <v>1879</v>
      </c>
      <c r="V165" s="201"/>
      <c r="W165" s="201" t="s">
        <v>1873</v>
      </c>
    </row>
    <row r="166" spans="1:23" ht="14.4">
      <c r="A166" s="472" t="s">
        <v>1784</v>
      </c>
      <c r="B166" s="473" t="s">
        <v>883</v>
      </c>
      <c r="C166" s="473">
        <v>46700</v>
      </c>
      <c r="D166" s="474" t="s">
        <v>885</v>
      </c>
      <c r="E166" s="474"/>
      <c r="F166" s="474"/>
      <c r="G166" s="474" t="s">
        <v>1784</v>
      </c>
      <c r="H166" s="474" t="s">
        <v>1784</v>
      </c>
      <c r="I166" s="474" t="s">
        <v>1784</v>
      </c>
      <c r="J166" s="474" t="s">
        <v>1784</v>
      </c>
      <c r="K166" s="474">
        <v>0</v>
      </c>
      <c r="L166" s="474" t="s">
        <v>1784</v>
      </c>
      <c r="M166" s="474" t="s">
        <v>1784</v>
      </c>
      <c r="N166" s="474">
        <v>0</v>
      </c>
      <c r="O166" s="530">
        <v>135</v>
      </c>
      <c r="P166" s="473" t="s">
        <v>1784</v>
      </c>
      <c r="Q166" s="475" t="s">
        <v>1784</v>
      </c>
      <c r="R166" s="475" t="s">
        <v>1784</v>
      </c>
      <c r="S166" s="93" t="s">
        <v>1873</v>
      </c>
      <c r="T166" s="611">
        <v>135430</v>
      </c>
      <c r="U166" s="201"/>
      <c r="V166" s="201"/>
      <c r="W166" s="201" t="s">
        <v>1873</v>
      </c>
    </row>
    <row r="167" spans="1:23" ht="14.4">
      <c r="A167" s="472" t="s">
        <v>1784</v>
      </c>
      <c r="B167" s="473" t="s">
        <v>998</v>
      </c>
      <c r="C167" s="473">
        <v>13300</v>
      </c>
      <c r="D167" s="474" t="s">
        <v>999</v>
      </c>
      <c r="E167" s="474" t="s">
        <v>228</v>
      </c>
      <c r="F167" s="474"/>
      <c r="G167" s="474" t="s">
        <v>1784</v>
      </c>
      <c r="H167" s="474" t="s">
        <v>1784</v>
      </c>
      <c r="I167" s="474" t="s">
        <v>1784</v>
      </c>
      <c r="J167" s="474" t="s">
        <v>1784</v>
      </c>
      <c r="K167" s="474">
        <v>0.6</v>
      </c>
      <c r="L167" s="474" t="s">
        <v>1784</v>
      </c>
      <c r="M167" s="474" t="s">
        <v>1784</v>
      </c>
      <c r="N167" s="474">
        <v>0.4</v>
      </c>
      <c r="O167" s="530">
        <v>3</v>
      </c>
      <c r="P167" s="473" t="s">
        <v>1784</v>
      </c>
      <c r="Q167" s="475" t="s">
        <v>1784</v>
      </c>
      <c r="R167" s="475" t="s">
        <v>1784</v>
      </c>
      <c r="S167" s="93" t="s">
        <v>1873</v>
      </c>
      <c r="T167" s="555">
        <v>3325</v>
      </c>
      <c r="U167" s="201"/>
      <c r="V167" s="201"/>
      <c r="W167" s="201" t="s">
        <v>1873</v>
      </c>
    </row>
    <row r="168" spans="1:23" ht="14.4">
      <c r="A168" s="476" t="s">
        <v>1784</v>
      </c>
      <c r="B168" s="477" t="s">
        <v>1002</v>
      </c>
      <c r="C168" s="477">
        <v>5300</v>
      </c>
      <c r="D168" s="474" t="s">
        <v>1003</v>
      </c>
      <c r="E168" s="474" t="s">
        <v>228</v>
      </c>
      <c r="F168" s="474"/>
      <c r="G168" s="474" t="s">
        <v>1784</v>
      </c>
      <c r="H168" s="474" t="s">
        <v>1784</v>
      </c>
      <c r="I168" s="474" t="s">
        <v>1784</v>
      </c>
      <c r="J168" s="474" t="s">
        <v>1784</v>
      </c>
      <c r="K168" s="474">
        <v>0.2</v>
      </c>
      <c r="L168" s="474" t="s">
        <v>1784</v>
      </c>
      <c r="M168" s="474" t="s">
        <v>1784</v>
      </c>
      <c r="N168" s="474">
        <v>0.1</v>
      </c>
      <c r="O168" s="530">
        <v>1</v>
      </c>
      <c r="P168" s="477" t="s">
        <v>1784</v>
      </c>
      <c r="Q168" s="477" t="s">
        <v>1784</v>
      </c>
      <c r="R168" s="477" t="s">
        <v>1784</v>
      </c>
      <c r="S168" s="93" t="s">
        <v>1873</v>
      </c>
      <c r="T168" s="612">
        <v>1325</v>
      </c>
      <c r="U168" s="201"/>
      <c r="V168" s="201"/>
      <c r="W168" s="201" t="s">
        <v>1873</v>
      </c>
    </row>
    <row r="169" spans="1:23" ht="14.4">
      <c r="A169" s="472" t="s">
        <v>1784</v>
      </c>
      <c r="B169" s="473" t="s">
        <v>1054</v>
      </c>
      <c r="C169" s="473">
        <v>2000</v>
      </c>
      <c r="D169" s="474" t="s">
        <v>1057</v>
      </c>
      <c r="E169" s="474" t="s">
        <v>340</v>
      </c>
      <c r="F169" s="474"/>
      <c r="G169" s="474" t="s">
        <v>1784</v>
      </c>
      <c r="H169" s="474" t="s">
        <v>1784</v>
      </c>
      <c r="I169" s="474" t="s">
        <v>1784</v>
      </c>
      <c r="J169" s="474" t="s">
        <v>1784</v>
      </c>
      <c r="K169" s="474">
        <v>0.6</v>
      </c>
      <c r="L169" s="474" t="s">
        <v>1784</v>
      </c>
      <c r="M169" s="474" t="s">
        <v>1784</v>
      </c>
      <c r="N169" s="474">
        <v>0</v>
      </c>
      <c r="O169" s="530">
        <v>1</v>
      </c>
      <c r="P169" s="473" t="s">
        <v>1784</v>
      </c>
      <c r="Q169" s="475" t="s">
        <v>1784</v>
      </c>
      <c r="R169" s="475" t="s">
        <v>1784</v>
      </c>
      <c r="S169" s="93" t="s">
        <v>1873</v>
      </c>
      <c r="T169" s="614">
        <v>1200</v>
      </c>
      <c r="U169" s="201"/>
      <c r="V169" s="201"/>
      <c r="W169" s="201" t="s">
        <v>1873</v>
      </c>
    </row>
    <row r="170" spans="1:23" ht="14.4">
      <c r="A170" s="476" t="s">
        <v>1784</v>
      </c>
      <c r="B170" s="477" t="s">
        <v>554</v>
      </c>
      <c r="C170" s="477">
        <v>2000</v>
      </c>
      <c r="D170" s="474" t="s">
        <v>551</v>
      </c>
      <c r="E170" s="474" t="s">
        <v>228</v>
      </c>
      <c r="F170" s="474"/>
      <c r="G170" s="474" t="s">
        <v>1784</v>
      </c>
      <c r="H170" s="474" t="s">
        <v>1784</v>
      </c>
      <c r="I170" s="474" t="s">
        <v>1784</v>
      </c>
      <c r="J170" s="474" t="s">
        <v>1784</v>
      </c>
      <c r="K170" s="474">
        <v>0.3</v>
      </c>
      <c r="L170" s="474" t="s">
        <v>1784</v>
      </c>
      <c r="M170" s="474" t="s">
        <v>1784</v>
      </c>
      <c r="N170" s="474">
        <v>0</v>
      </c>
      <c r="O170" s="530">
        <v>1</v>
      </c>
      <c r="P170" s="477" t="s">
        <v>1784</v>
      </c>
      <c r="Q170" s="477" t="s">
        <v>1784</v>
      </c>
      <c r="R170" s="477" t="s">
        <v>1784</v>
      </c>
      <c r="S170" s="93" t="s">
        <v>1873</v>
      </c>
      <c r="T170" s="576">
        <v>900</v>
      </c>
      <c r="U170" s="201"/>
      <c r="V170" s="201"/>
      <c r="W170" s="201" t="s">
        <v>1873</v>
      </c>
    </row>
    <row r="171" spans="1:23" ht="14.4">
      <c r="A171" s="472" t="s">
        <v>1784</v>
      </c>
      <c r="B171" s="473" t="s">
        <v>1098</v>
      </c>
      <c r="C171" s="473">
        <v>1070</v>
      </c>
      <c r="D171" s="474" t="s">
        <v>1099</v>
      </c>
      <c r="E171" s="474" t="s">
        <v>1077</v>
      </c>
      <c r="F171" s="474"/>
      <c r="G171" s="474" t="s">
        <v>1784</v>
      </c>
      <c r="H171" s="474" t="s">
        <v>1784</v>
      </c>
      <c r="I171" s="474" t="s">
        <v>1784</v>
      </c>
      <c r="J171" s="474" t="s">
        <v>1784</v>
      </c>
      <c r="K171" s="474">
        <v>1.1000000000000001</v>
      </c>
      <c r="L171" s="474" t="s">
        <v>1784</v>
      </c>
      <c r="M171" s="474" t="s">
        <v>1784</v>
      </c>
      <c r="N171" s="474">
        <v>0</v>
      </c>
      <c r="O171" s="530">
        <v>0</v>
      </c>
      <c r="P171" s="473" t="s">
        <v>1784</v>
      </c>
      <c r="Q171" s="475" t="s">
        <v>1784</v>
      </c>
      <c r="R171" s="475" t="s">
        <v>1784</v>
      </c>
      <c r="S171" s="93" t="s">
        <v>1873</v>
      </c>
      <c r="T171" s="615">
        <v>428</v>
      </c>
      <c r="U171" s="201"/>
      <c r="V171" s="201"/>
      <c r="W171" s="201" t="s">
        <v>1873</v>
      </c>
    </row>
    <row r="172" spans="1:23" ht="14.4">
      <c r="A172" s="476" t="s">
        <v>1784</v>
      </c>
      <c r="B172" s="477" t="s">
        <v>1039</v>
      </c>
      <c r="C172" s="477">
        <v>670</v>
      </c>
      <c r="D172" s="474" t="s">
        <v>1040</v>
      </c>
      <c r="E172" s="474" t="s">
        <v>625</v>
      </c>
      <c r="F172" s="474"/>
      <c r="G172" s="474" t="s">
        <v>1784</v>
      </c>
      <c r="H172" s="474" t="s">
        <v>1784</v>
      </c>
      <c r="I172" s="474" t="s">
        <v>1784</v>
      </c>
      <c r="J172" s="474" t="s">
        <v>1784</v>
      </c>
      <c r="K172" s="474">
        <v>0</v>
      </c>
      <c r="L172" s="474" t="s">
        <v>1784</v>
      </c>
      <c r="M172" s="474" t="s">
        <v>1784</v>
      </c>
      <c r="N172" s="474">
        <v>0</v>
      </c>
      <c r="O172" s="530">
        <v>0</v>
      </c>
      <c r="P172" s="477" t="s">
        <v>1784</v>
      </c>
      <c r="Q172" s="477" t="s">
        <v>1784</v>
      </c>
      <c r="R172" s="477" t="s">
        <v>1784</v>
      </c>
      <c r="S172" s="93" t="s">
        <v>1873</v>
      </c>
      <c r="T172" s="537">
        <v>402</v>
      </c>
      <c r="U172" s="201"/>
      <c r="V172" s="201"/>
      <c r="W172" s="201" t="s">
        <v>1873</v>
      </c>
    </row>
    <row r="173" spans="1:23" ht="14.4">
      <c r="A173" s="472" t="s">
        <v>1784</v>
      </c>
      <c r="B173" s="473" t="s">
        <v>505</v>
      </c>
      <c r="C173" s="473">
        <v>1330</v>
      </c>
      <c r="D173" s="474" t="s">
        <v>507</v>
      </c>
      <c r="E173" s="474" t="s">
        <v>214</v>
      </c>
      <c r="F173" s="474"/>
      <c r="G173" s="474" t="s">
        <v>1784</v>
      </c>
      <c r="H173" s="474" t="s">
        <v>1784</v>
      </c>
      <c r="I173" s="474" t="s">
        <v>1784</v>
      </c>
      <c r="J173" s="474" t="s">
        <v>1784</v>
      </c>
      <c r="K173" s="474">
        <v>0</v>
      </c>
      <c r="L173" s="474" t="s">
        <v>1784</v>
      </c>
      <c r="M173" s="474" t="s">
        <v>1784</v>
      </c>
      <c r="N173" s="474">
        <v>0</v>
      </c>
      <c r="O173" s="530">
        <v>3</v>
      </c>
      <c r="P173" s="473" t="s">
        <v>1784</v>
      </c>
      <c r="Q173" s="475" t="s">
        <v>1784</v>
      </c>
      <c r="R173" s="475" t="s">
        <v>1784</v>
      </c>
      <c r="S173" s="93" t="s">
        <v>1873</v>
      </c>
      <c r="T173" s="555">
        <v>3059</v>
      </c>
      <c r="U173" s="201"/>
      <c r="V173" s="201"/>
      <c r="W173" s="201" t="s">
        <v>1873</v>
      </c>
    </row>
    <row r="174" spans="1:23" ht="14.4">
      <c r="A174" s="476" t="s">
        <v>1784</v>
      </c>
      <c r="B174" s="477" t="s">
        <v>1667</v>
      </c>
      <c r="C174" s="477">
        <v>70</v>
      </c>
      <c r="D174" s="474"/>
      <c r="E174" s="474"/>
      <c r="F174" s="474"/>
      <c r="G174" s="474" t="s">
        <v>1784</v>
      </c>
      <c r="H174" s="474" t="s">
        <v>1784</v>
      </c>
      <c r="I174" s="474" t="s">
        <v>1784</v>
      </c>
      <c r="J174" s="474" t="s">
        <v>1784</v>
      </c>
      <c r="K174" s="474">
        <v>0</v>
      </c>
      <c r="L174" s="474" t="s">
        <v>1784</v>
      </c>
      <c r="M174" s="474" t="s">
        <v>1784</v>
      </c>
      <c r="N174" s="474">
        <v>0</v>
      </c>
      <c r="O174" s="530">
        <v>0</v>
      </c>
      <c r="P174" s="477" t="s">
        <v>1784</v>
      </c>
      <c r="Q174" s="477" t="s">
        <v>1784</v>
      </c>
      <c r="R174" s="477" t="s">
        <v>1784</v>
      </c>
      <c r="S174" s="93" t="s">
        <v>1873</v>
      </c>
      <c r="T174" s="616">
        <v>210</v>
      </c>
      <c r="U174" s="201"/>
      <c r="V174" s="201"/>
      <c r="W174" s="201" t="s">
        <v>1873</v>
      </c>
    </row>
    <row r="175" spans="1:23" ht="14.4">
      <c r="A175" s="472" t="s">
        <v>1784</v>
      </c>
      <c r="B175" s="473" t="s">
        <v>828</v>
      </c>
      <c r="C175" s="473">
        <v>30</v>
      </c>
      <c r="D175" s="474" t="s">
        <v>829</v>
      </c>
      <c r="E175" s="474"/>
      <c r="F175" s="474" t="s">
        <v>390</v>
      </c>
      <c r="G175" s="474" t="s">
        <v>1784</v>
      </c>
      <c r="H175" s="474" t="s">
        <v>1784</v>
      </c>
      <c r="I175" s="474" t="s">
        <v>1784</v>
      </c>
      <c r="J175" s="474" t="s">
        <v>1784</v>
      </c>
      <c r="K175" s="474">
        <v>0</v>
      </c>
      <c r="L175" s="474" t="s">
        <v>1784</v>
      </c>
      <c r="M175" s="474" t="s">
        <v>1784</v>
      </c>
      <c r="N175" s="474">
        <v>0</v>
      </c>
      <c r="O175" s="530">
        <v>1</v>
      </c>
      <c r="P175" s="473" t="s">
        <v>1784</v>
      </c>
      <c r="Q175" s="475" t="s">
        <v>1784</v>
      </c>
      <c r="R175" s="475" t="s">
        <v>1784</v>
      </c>
      <c r="S175" s="93" t="s">
        <v>1873</v>
      </c>
      <c r="T175" s="617">
        <v>513</v>
      </c>
      <c r="U175" s="201"/>
      <c r="V175" s="201"/>
      <c r="W175" s="201" t="s">
        <v>1873</v>
      </c>
    </row>
    <row r="176" spans="1:23" ht="14.4">
      <c r="A176" s="476" t="s">
        <v>1784</v>
      </c>
      <c r="B176" s="477" t="s">
        <v>837</v>
      </c>
      <c r="C176" s="477">
        <v>80</v>
      </c>
      <c r="D176" s="474" t="s">
        <v>838</v>
      </c>
      <c r="E176" s="474"/>
      <c r="F176" s="474" t="s">
        <v>390</v>
      </c>
      <c r="G176" s="474" t="s">
        <v>1784</v>
      </c>
      <c r="H176" s="474" t="s">
        <v>1784</v>
      </c>
      <c r="I176" s="474" t="s">
        <v>1784</v>
      </c>
      <c r="J176" s="474" t="s">
        <v>1784</v>
      </c>
      <c r="K176" s="474">
        <v>0</v>
      </c>
      <c r="L176" s="474" t="s">
        <v>1784</v>
      </c>
      <c r="M176" s="474" t="s">
        <v>1784</v>
      </c>
      <c r="N176" s="474">
        <v>0</v>
      </c>
      <c r="O176" s="530">
        <v>1</v>
      </c>
      <c r="P176" s="477" t="s">
        <v>1784</v>
      </c>
      <c r="Q176" s="477" t="s">
        <v>1784</v>
      </c>
      <c r="R176" s="477" t="s">
        <v>1784</v>
      </c>
      <c r="S176" s="93" t="s">
        <v>1873</v>
      </c>
      <c r="T176" s="558">
        <v>560</v>
      </c>
      <c r="U176" s="201"/>
      <c r="V176" s="201"/>
      <c r="W176" s="201" t="s">
        <v>1873</v>
      </c>
    </row>
    <row r="177" spans="1:23" ht="14.4">
      <c r="A177" s="472" t="s">
        <v>1784</v>
      </c>
      <c r="B177" s="473" t="s">
        <v>379</v>
      </c>
      <c r="C177" s="473">
        <v>760</v>
      </c>
      <c r="D177" s="474" t="s">
        <v>382</v>
      </c>
      <c r="E177" s="474" t="s">
        <v>228</v>
      </c>
      <c r="F177" s="474" t="s">
        <v>383</v>
      </c>
      <c r="G177" s="474" t="s">
        <v>1784</v>
      </c>
      <c r="H177" s="474" t="s">
        <v>1784</v>
      </c>
      <c r="I177" s="474" t="s">
        <v>1784</v>
      </c>
      <c r="J177" s="474" t="s">
        <v>1784</v>
      </c>
      <c r="K177" s="474">
        <v>0</v>
      </c>
      <c r="L177" s="474" t="s">
        <v>1784</v>
      </c>
      <c r="M177" s="474" t="s">
        <v>1784</v>
      </c>
      <c r="N177" s="474">
        <v>0</v>
      </c>
      <c r="O177" s="530">
        <v>0</v>
      </c>
      <c r="P177" s="473" t="s">
        <v>1784</v>
      </c>
      <c r="Q177" s="475" t="s">
        <v>1784</v>
      </c>
      <c r="R177" s="475" t="s">
        <v>1784</v>
      </c>
      <c r="S177" s="93" t="s">
        <v>1873</v>
      </c>
      <c r="T177" s="607">
        <v>91</v>
      </c>
      <c r="U177" s="201"/>
      <c r="V177" s="201"/>
      <c r="W177" s="201" t="s">
        <v>1873</v>
      </c>
    </row>
    <row r="178" spans="1:23" ht="14.4">
      <c r="A178" s="476" t="s">
        <v>1784</v>
      </c>
      <c r="B178" s="477" t="s">
        <v>1012</v>
      </c>
      <c r="C178" s="477">
        <v>26690</v>
      </c>
      <c r="D178" s="474" t="s">
        <v>1012</v>
      </c>
      <c r="E178" s="474" t="s">
        <v>228</v>
      </c>
      <c r="F178" s="474"/>
      <c r="G178" s="474" t="s">
        <v>1784</v>
      </c>
      <c r="H178" s="474" t="s">
        <v>1784</v>
      </c>
      <c r="I178" s="474" t="s">
        <v>1784</v>
      </c>
      <c r="J178" s="474" t="s">
        <v>1784</v>
      </c>
      <c r="K178" s="474">
        <v>0</v>
      </c>
      <c r="L178" s="474" t="s">
        <v>1784</v>
      </c>
      <c r="M178" s="474" t="s">
        <v>1784</v>
      </c>
      <c r="N178" s="474">
        <v>0</v>
      </c>
      <c r="O178" s="530">
        <v>3</v>
      </c>
      <c r="P178" s="477" t="s">
        <v>1784</v>
      </c>
      <c r="Q178" s="477" t="s">
        <v>1784</v>
      </c>
      <c r="R178" s="477" t="s">
        <v>1784</v>
      </c>
      <c r="S178" s="93" t="s">
        <v>1873</v>
      </c>
      <c r="T178" s="555">
        <v>2669</v>
      </c>
      <c r="U178" s="201"/>
      <c r="V178" s="201"/>
      <c r="W178" s="201" t="s">
        <v>1873</v>
      </c>
    </row>
    <row r="179" spans="1:23" ht="93">
      <c r="A179" s="481" t="s">
        <v>1880</v>
      </c>
      <c r="B179" s="481" t="s">
        <v>1784</v>
      </c>
      <c r="C179" s="481" t="s">
        <v>1784</v>
      </c>
      <c r="D179" s="481" t="s">
        <v>1881</v>
      </c>
      <c r="E179" s="481" t="s">
        <v>1882</v>
      </c>
      <c r="F179" s="481"/>
      <c r="G179" s="481">
        <v>123.73</v>
      </c>
      <c r="H179" s="481">
        <v>7.95</v>
      </c>
      <c r="I179" s="481">
        <v>3.66</v>
      </c>
      <c r="J179" s="481">
        <v>4.21</v>
      </c>
      <c r="K179" s="481"/>
      <c r="L179" s="481">
        <v>9.82</v>
      </c>
      <c r="M179" s="481">
        <v>0.78</v>
      </c>
      <c r="N179" s="481">
        <v>0.5</v>
      </c>
      <c r="O179" s="481" t="s">
        <v>1784</v>
      </c>
      <c r="P179" s="481" t="s">
        <v>1883</v>
      </c>
      <c r="Q179" s="475" t="s">
        <v>1884</v>
      </c>
      <c r="R179" s="475" t="s">
        <v>1885</v>
      </c>
      <c r="S179" s="471" t="s">
        <v>1880</v>
      </c>
      <c r="T179" s="201"/>
      <c r="U179" s="618" t="s">
        <v>1886</v>
      </c>
      <c r="V179" s="201"/>
      <c r="W179" s="201" t="s">
        <v>1880</v>
      </c>
    </row>
    <row r="180" spans="1:23" ht="14.4">
      <c r="A180" s="476" t="s">
        <v>1784</v>
      </c>
      <c r="B180" s="477" t="s">
        <v>1247</v>
      </c>
      <c r="C180" s="477">
        <v>50000</v>
      </c>
      <c r="D180" s="474" t="s">
        <v>1247</v>
      </c>
      <c r="E180" s="474" t="s">
        <v>666</v>
      </c>
      <c r="F180" s="474"/>
      <c r="G180" s="474" t="s">
        <v>1784</v>
      </c>
      <c r="H180" s="474" t="s">
        <v>1784</v>
      </c>
      <c r="I180" s="474" t="s">
        <v>1784</v>
      </c>
      <c r="J180" s="474" t="s">
        <v>1784</v>
      </c>
      <c r="K180" s="474">
        <v>0</v>
      </c>
      <c r="L180" s="474" t="s">
        <v>1784</v>
      </c>
      <c r="M180" s="474" t="s">
        <v>1784</v>
      </c>
      <c r="N180" s="474">
        <v>0</v>
      </c>
      <c r="O180" s="530">
        <v>95</v>
      </c>
      <c r="P180" s="477" t="s">
        <v>1784</v>
      </c>
      <c r="Q180" s="477" t="s">
        <v>1784</v>
      </c>
      <c r="R180" s="477" t="s">
        <v>1784</v>
      </c>
      <c r="S180" s="93" t="s">
        <v>1880</v>
      </c>
      <c r="T180" s="619">
        <v>95000</v>
      </c>
      <c r="U180" s="201"/>
      <c r="V180" s="201"/>
      <c r="W180" s="201" t="s">
        <v>1880</v>
      </c>
    </row>
    <row r="181" spans="1:23" ht="14.4">
      <c r="A181" s="476" t="s">
        <v>1784</v>
      </c>
      <c r="B181" s="477" t="s">
        <v>1042</v>
      </c>
      <c r="C181" s="477">
        <v>10000</v>
      </c>
      <c r="D181" s="474" t="s">
        <v>1044</v>
      </c>
      <c r="E181" s="474" t="s">
        <v>214</v>
      </c>
      <c r="F181" s="474"/>
      <c r="G181" s="474" t="s">
        <v>1784</v>
      </c>
      <c r="H181" s="474" t="s">
        <v>1784</v>
      </c>
      <c r="I181" s="474" t="s">
        <v>1784</v>
      </c>
      <c r="J181" s="474" t="s">
        <v>1784</v>
      </c>
      <c r="K181" s="474">
        <v>0.3</v>
      </c>
      <c r="L181" s="474" t="s">
        <v>1784</v>
      </c>
      <c r="M181" s="474" t="s">
        <v>1784</v>
      </c>
      <c r="N181" s="474">
        <v>0</v>
      </c>
      <c r="O181" s="530">
        <v>9</v>
      </c>
      <c r="P181" s="477" t="s">
        <v>1784</v>
      </c>
      <c r="Q181" s="477" t="s">
        <v>1784</v>
      </c>
      <c r="R181" s="477" t="s">
        <v>1784</v>
      </c>
      <c r="S181" s="93" t="s">
        <v>1880</v>
      </c>
      <c r="T181" s="534">
        <v>9000</v>
      </c>
      <c r="U181" s="201"/>
      <c r="V181" s="201"/>
      <c r="W181" s="201" t="s">
        <v>1880</v>
      </c>
    </row>
    <row r="182" spans="1:23" ht="14.4">
      <c r="A182" s="472" t="s">
        <v>1784</v>
      </c>
      <c r="B182" s="473" t="s">
        <v>505</v>
      </c>
      <c r="C182" s="473">
        <v>2500</v>
      </c>
      <c r="D182" s="474" t="s">
        <v>507</v>
      </c>
      <c r="E182" s="474" t="s">
        <v>214</v>
      </c>
      <c r="F182" s="474"/>
      <c r="G182" s="474" t="s">
        <v>1784</v>
      </c>
      <c r="H182" s="474" t="s">
        <v>1784</v>
      </c>
      <c r="I182" s="474" t="s">
        <v>1784</v>
      </c>
      <c r="J182" s="474" t="s">
        <v>1784</v>
      </c>
      <c r="K182" s="474">
        <v>0</v>
      </c>
      <c r="L182" s="474" t="s">
        <v>1784</v>
      </c>
      <c r="M182" s="474" t="s">
        <v>1784</v>
      </c>
      <c r="N182" s="474">
        <v>0</v>
      </c>
      <c r="O182" s="530">
        <v>6</v>
      </c>
      <c r="P182" s="473" t="s">
        <v>1784</v>
      </c>
      <c r="Q182" s="475" t="s">
        <v>1784</v>
      </c>
      <c r="R182" s="475" t="s">
        <v>1784</v>
      </c>
      <c r="S182" s="93" t="s">
        <v>1880</v>
      </c>
      <c r="T182" s="551">
        <v>5750</v>
      </c>
      <c r="U182" s="201"/>
      <c r="V182" s="201"/>
      <c r="W182" s="201" t="s">
        <v>1880</v>
      </c>
    </row>
    <row r="183" spans="1:23" ht="14.4">
      <c r="A183" s="476" t="s">
        <v>1784</v>
      </c>
      <c r="B183" s="477" t="s">
        <v>1784</v>
      </c>
      <c r="C183" s="477">
        <v>1250</v>
      </c>
      <c r="D183" s="474" t="s">
        <v>1784</v>
      </c>
      <c r="E183" s="474" t="s">
        <v>1784</v>
      </c>
      <c r="F183" s="474" t="s">
        <v>1784</v>
      </c>
      <c r="G183" s="474" t="s">
        <v>1784</v>
      </c>
      <c r="H183" s="474" t="s">
        <v>1784</v>
      </c>
      <c r="I183" s="474" t="s">
        <v>1784</v>
      </c>
      <c r="J183" s="474" t="s">
        <v>1784</v>
      </c>
      <c r="K183" s="474" t="s">
        <v>1784</v>
      </c>
      <c r="L183" s="474" t="s">
        <v>1784</v>
      </c>
      <c r="M183" s="474" t="s">
        <v>1784</v>
      </c>
      <c r="N183" s="474" t="s">
        <v>1784</v>
      </c>
      <c r="O183" s="474" t="s">
        <v>1784</v>
      </c>
      <c r="P183" s="477" t="s">
        <v>1784</v>
      </c>
      <c r="Q183" s="477" t="s">
        <v>1784</v>
      </c>
      <c r="R183" s="477" t="s">
        <v>1784</v>
      </c>
      <c r="S183" s="93">
        <v>0</v>
      </c>
      <c r="T183" s="201"/>
      <c r="U183" s="201"/>
      <c r="V183" s="201"/>
      <c r="W183" s="201" t="s">
        <v>1880</v>
      </c>
    </row>
    <row r="184" spans="1:23" ht="14.4">
      <c r="A184" s="472" t="s">
        <v>1784</v>
      </c>
      <c r="B184" s="473" t="s">
        <v>1039</v>
      </c>
      <c r="C184" s="473">
        <v>630</v>
      </c>
      <c r="D184" s="474" t="s">
        <v>1040</v>
      </c>
      <c r="E184" s="474" t="s">
        <v>625</v>
      </c>
      <c r="F184" s="474"/>
      <c r="G184" s="474" t="s">
        <v>1784</v>
      </c>
      <c r="H184" s="474" t="s">
        <v>1784</v>
      </c>
      <c r="I184" s="474" t="s">
        <v>1784</v>
      </c>
      <c r="J184" s="474" t="s">
        <v>1784</v>
      </c>
      <c r="K184" s="474">
        <v>0</v>
      </c>
      <c r="L184" s="474" t="s">
        <v>1784</v>
      </c>
      <c r="M184" s="474" t="s">
        <v>1784</v>
      </c>
      <c r="N184" s="474">
        <v>0</v>
      </c>
      <c r="O184" s="530">
        <v>0</v>
      </c>
      <c r="P184" s="473" t="s">
        <v>1784</v>
      </c>
      <c r="Q184" s="475" t="s">
        <v>1784</v>
      </c>
      <c r="R184" s="475" t="s">
        <v>1784</v>
      </c>
      <c r="S184" s="93" t="s">
        <v>1880</v>
      </c>
      <c r="T184" s="620">
        <v>378</v>
      </c>
      <c r="U184" s="201"/>
      <c r="V184" s="201"/>
      <c r="W184" s="201" t="s">
        <v>1880</v>
      </c>
    </row>
    <row r="185" spans="1:23" ht="14.4">
      <c r="A185" s="476" t="s">
        <v>1784</v>
      </c>
      <c r="B185" s="477" t="s">
        <v>1020</v>
      </c>
      <c r="C185" s="477">
        <v>130</v>
      </c>
      <c r="D185" s="474" t="s">
        <v>1022</v>
      </c>
      <c r="E185" s="474" t="s">
        <v>228</v>
      </c>
      <c r="F185" s="474" t="s">
        <v>1015</v>
      </c>
      <c r="G185" s="474" t="s">
        <v>1784</v>
      </c>
      <c r="H185" s="474" t="s">
        <v>1784</v>
      </c>
      <c r="I185" s="474" t="s">
        <v>1784</v>
      </c>
      <c r="J185" s="474" t="s">
        <v>1784</v>
      </c>
      <c r="K185" s="474">
        <v>0</v>
      </c>
      <c r="L185" s="474" t="s">
        <v>1784</v>
      </c>
      <c r="M185" s="474" t="s">
        <v>1784</v>
      </c>
      <c r="N185" s="474">
        <v>0</v>
      </c>
      <c r="O185" s="530">
        <v>0</v>
      </c>
      <c r="P185" s="477" t="s">
        <v>1784</v>
      </c>
      <c r="Q185" s="477" t="s">
        <v>1784</v>
      </c>
      <c r="R185" s="477" t="s">
        <v>1784</v>
      </c>
      <c r="S185" s="93" t="s">
        <v>1880</v>
      </c>
      <c r="T185" s="621">
        <v>390</v>
      </c>
      <c r="U185" s="201"/>
      <c r="V185" s="201"/>
      <c r="W185" s="201" t="s">
        <v>1880</v>
      </c>
    </row>
    <row r="186" spans="1:23" ht="14.4">
      <c r="A186" s="472" t="s">
        <v>1784</v>
      </c>
      <c r="B186" s="473" t="s">
        <v>1667</v>
      </c>
      <c r="C186" s="473">
        <v>60</v>
      </c>
      <c r="D186" s="474"/>
      <c r="E186" s="474"/>
      <c r="F186" s="474"/>
      <c r="G186" s="474" t="s">
        <v>1784</v>
      </c>
      <c r="H186" s="474" t="s">
        <v>1784</v>
      </c>
      <c r="I186" s="474" t="s">
        <v>1784</v>
      </c>
      <c r="J186" s="474" t="s">
        <v>1784</v>
      </c>
      <c r="K186" s="474">
        <v>0</v>
      </c>
      <c r="L186" s="474" t="s">
        <v>1784</v>
      </c>
      <c r="M186" s="474" t="s">
        <v>1784</v>
      </c>
      <c r="N186" s="474">
        <v>0</v>
      </c>
      <c r="O186" s="530">
        <v>0</v>
      </c>
      <c r="P186" s="473" t="s">
        <v>1784</v>
      </c>
      <c r="Q186" s="475" t="s">
        <v>1784</v>
      </c>
      <c r="R186" s="475" t="s">
        <v>1784</v>
      </c>
      <c r="S186" s="93" t="s">
        <v>1880</v>
      </c>
      <c r="T186" s="588">
        <v>180</v>
      </c>
      <c r="U186" s="201"/>
      <c r="V186" s="201"/>
      <c r="W186" s="201" t="s">
        <v>1880</v>
      </c>
    </row>
    <row r="187" spans="1:23" ht="14.4">
      <c r="A187" s="476" t="s">
        <v>1784</v>
      </c>
      <c r="B187" s="477" t="s">
        <v>421</v>
      </c>
      <c r="C187" s="477">
        <v>1000</v>
      </c>
      <c r="D187" s="474" t="s">
        <v>423</v>
      </c>
      <c r="E187" s="474" t="s">
        <v>228</v>
      </c>
      <c r="F187" s="474"/>
      <c r="G187" s="474" t="s">
        <v>1784</v>
      </c>
      <c r="H187" s="474" t="s">
        <v>1784</v>
      </c>
      <c r="I187" s="474" t="s">
        <v>1784</v>
      </c>
      <c r="J187" s="474" t="s">
        <v>1784</v>
      </c>
      <c r="K187" s="474">
        <v>0</v>
      </c>
      <c r="L187" s="474" t="s">
        <v>1784</v>
      </c>
      <c r="M187" s="474" t="s">
        <v>1784</v>
      </c>
      <c r="N187" s="474">
        <v>0</v>
      </c>
      <c r="O187" s="530">
        <v>0</v>
      </c>
      <c r="P187" s="477" t="s">
        <v>1784</v>
      </c>
      <c r="Q187" s="477" t="s">
        <v>1784</v>
      </c>
      <c r="R187" s="477" t="s">
        <v>1784</v>
      </c>
      <c r="S187" s="93" t="s">
        <v>1880</v>
      </c>
      <c r="T187" s="537">
        <v>400</v>
      </c>
      <c r="U187" s="201"/>
      <c r="V187" s="201"/>
      <c r="W187" s="201" t="s">
        <v>1880</v>
      </c>
    </row>
    <row r="188" spans="1:23" ht="14.4">
      <c r="A188" s="472" t="s">
        <v>1784</v>
      </c>
      <c r="B188" s="473" t="s">
        <v>1083</v>
      </c>
      <c r="C188" s="473">
        <v>10000</v>
      </c>
      <c r="D188" s="474" t="s">
        <v>1084</v>
      </c>
      <c r="E188" s="474" t="s">
        <v>1077</v>
      </c>
      <c r="F188" s="474"/>
      <c r="G188" s="474" t="s">
        <v>1784</v>
      </c>
      <c r="H188" s="474" t="s">
        <v>1784</v>
      </c>
      <c r="I188" s="474" t="s">
        <v>1784</v>
      </c>
      <c r="J188" s="474" t="s">
        <v>1784</v>
      </c>
      <c r="K188" s="474">
        <v>0.2</v>
      </c>
      <c r="L188" s="474" t="s">
        <v>1784</v>
      </c>
      <c r="M188" s="474" t="s">
        <v>1784</v>
      </c>
      <c r="N188" s="474">
        <v>0.3</v>
      </c>
      <c r="O188" s="530">
        <v>6</v>
      </c>
      <c r="P188" s="473" t="s">
        <v>1784</v>
      </c>
      <c r="Q188" s="475" t="s">
        <v>1784</v>
      </c>
      <c r="R188" s="475" t="s">
        <v>1784</v>
      </c>
      <c r="S188" s="93" t="s">
        <v>1880</v>
      </c>
      <c r="T188" s="571">
        <v>6000</v>
      </c>
      <c r="U188" s="201"/>
      <c r="V188" s="201"/>
      <c r="W188" s="201" t="s">
        <v>1880</v>
      </c>
    </row>
    <row r="189" spans="1:23" ht="14.4">
      <c r="A189" s="476" t="s">
        <v>1784</v>
      </c>
      <c r="B189" s="477" t="s">
        <v>998</v>
      </c>
      <c r="C189" s="477">
        <v>6250</v>
      </c>
      <c r="D189" s="474" t="s">
        <v>999</v>
      </c>
      <c r="E189" s="474" t="s">
        <v>228</v>
      </c>
      <c r="F189" s="474"/>
      <c r="G189" s="474" t="s">
        <v>1784</v>
      </c>
      <c r="H189" s="474" t="s">
        <v>1784</v>
      </c>
      <c r="I189" s="474" t="s">
        <v>1784</v>
      </c>
      <c r="J189" s="474" t="s">
        <v>1784</v>
      </c>
      <c r="K189" s="474">
        <v>0.3</v>
      </c>
      <c r="L189" s="474" t="s">
        <v>1784</v>
      </c>
      <c r="M189" s="474" t="s">
        <v>1784</v>
      </c>
      <c r="N189" s="474">
        <v>0.2</v>
      </c>
      <c r="O189" s="530">
        <v>2</v>
      </c>
      <c r="P189" s="477" t="s">
        <v>1784</v>
      </c>
      <c r="Q189" s="477" t="s">
        <v>1784</v>
      </c>
      <c r="R189" s="477" t="s">
        <v>1784</v>
      </c>
      <c r="S189" s="93" t="s">
        <v>1880</v>
      </c>
      <c r="T189" s="622">
        <v>1563</v>
      </c>
      <c r="U189" s="201"/>
      <c r="V189" s="201"/>
      <c r="W189" s="201" t="s">
        <v>1880</v>
      </c>
    </row>
    <row r="190" spans="1:23" ht="14.4">
      <c r="A190" s="472" t="s">
        <v>1784</v>
      </c>
      <c r="B190" s="473" t="s">
        <v>1002</v>
      </c>
      <c r="C190" s="473">
        <v>2500</v>
      </c>
      <c r="D190" s="474" t="s">
        <v>1003</v>
      </c>
      <c r="E190" s="474" t="s">
        <v>228</v>
      </c>
      <c r="F190" s="474"/>
      <c r="G190" s="474" t="s">
        <v>1784</v>
      </c>
      <c r="H190" s="474" t="s">
        <v>1784</v>
      </c>
      <c r="I190" s="474" t="s">
        <v>1784</v>
      </c>
      <c r="J190" s="474" t="s">
        <v>1784</v>
      </c>
      <c r="K190" s="474">
        <v>0.1</v>
      </c>
      <c r="L190" s="474" t="s">
        <v>1784</v>
      </c>
      <c r="M190" s="474" t="s">
        <v>1784</v>
      </c>
      <c r="N190" s="474">
        <v>0</v>
      </c>
      <c r="O190" s="530">
        <v>1</v>
      </c>
      <c r="P190" s="473" t="s">
        <v>1784</v>
      </c>
      <c r="Q190" s="475" t="s">
        <v>1784</v>
      </c>
      <c r="R190" s="475" t="s">
        <v>1784</v>
      </c>
      <c r="S190" s="93" t="s">
        <v>1880</v>
      </c>
      <c r="T190" s="623">
        <v>625</v>
      </c>
      <c r="U190" s="201"/>
      <c r="V190" s="201"/>
      <c r="W190" s="201" t="s">
        <v>1880</v>
      </c>
    </row>
    <row r="191" spans="1:23" ht="14.4">
      <c r="A191" s="476" t="s">
        <v>1784</v>
      </c>
      <c r="B191" s="477" t="s">
        <v>1009</v>
      </c>
      <c r="C191" s="477">
        <v>380</v>
      </c>
      <c r="D191" s="474" t="s">
        <v>1010</v>
      </c>
      <c r="E191" s="474" t="s">
        <v>228</v>
      </c>
      <c r="F191" s="474"/>
      <c r="G191" s="474" t="s">
        <v>1784</v>
      </c>
      <c r="H191" s="474" t="s">
        <v>1784</v>
      </c>
      <c r="I191" s="474" t="s">
        <v>1784</v>
      </c>
      <c r="J191" s="474" t="s">
        <v>1784</v>
      </c>
      <c r="K191" s="474">
        <v>0</v>
      </c>
      <c r="L191" s="474" t="s">
        <v>1784</v>
      </c>
      <c r="M191" s="474" t="s">
        <v>1784</v>
      </c>
      <c r="N191" s="474">
        <v>0</v>
      </c>
      <c r="O191" s="530">
        <v>1</v>
      </c>
      <c r="P191" s="477" t="s">
        <v>1784</v>
      </c>
      <c r="Q191" s="477" t="s">
        <v>1784</v>
      </c>
      <c r="R191" s="477" t="s">
        <v>1784</v>
      </c>
      <c r="S191" s="93" t="s">
        <v>1880</v>
      </c>
      <c r="T191" s="624">
        <v>570</v>
      </c>
      <c r="U191" s="201"/>
      <c r="V191" s="201"/>
      <c r="W191" s="201" t="s">
        <v>1880</v>
      </c>
    </row>
    <row r="192" spans="1:23" ht="14.4">
      <c r="A192" s="472" t="s">
        <v>1784</v>
      </c>
      <c r="B192" s="473" t="s">
        <v>379</v>
      </c>
      <c r="C192" s="473">
        <v>630</v>
      </c>
      <c r="D192" s="474" t="s">
        <v>382</v>
      </c>
      <c r="E192" s="474" t="s">
        <v>228</v>
      </c>
      <c r="F192" s="474" t="s">
        <v>383</v>
      </c>
      <c r="G192" s="474" t="s">
        <v>1784</v>
      </c>
      <c r="H192" s="474" t="s">
        <v>1784</v>
      </c>
      <c r="I192" s="474" t="s">
        <v>1784</v>
      </c>
      <c r="J192" s="474" t="s">
        <v>1784</v>
      </c>
      <c r="K192" s="474">
        <v>0</v>
      </c>
      <c r="L192" s="474" t="s">
        <v>1784</v>
      </c>
      <c r="M192" s="474" t="s">
        <v>1784</v>
      </c>
      <c r="N192" s="474">
        <v>0</v>
      </c>
      <c r="O192" s="530">
        <v>0</v>
      </c>
      <c r="P192" s="473" t="s">
        <v>1784</v>
      </c>
      <c r="Q192" s="475" t="s">
        <v>1784</v>
      </c>
      <c r="R192" s="475" t="s">
        <v>1784</v>
      </c>
      <c r="S192" s="93" t="s">
        <v>1880</v>
      </c>
      <c r="T192" s="625">
        <v>76</v>
      </c>
      <c r="U192" s="201"/>
      <c r="V192" s="201"/>
      <c r="W192" s="201" t="s">
        <v>1880</v>
      </c>
    </row>
    <row r="193" spans="1:23" ht="14.4">
      <c r="A193" s="476" t="s">
        <v>1784</v>
      </c>
      <c r="B193" s="477" t="s">
        <v>837</v>
      </c>
      <c r="C193" s="477">
        <v>60</v>
      </c>
      <c r="D193" s="474" t="s">
        <v>838</v>
      </c>
      <c r="E193" s="474"/>
      <c r="F193" s="474" t="s">
        <v>390</v>
      </c>
      <c r="G193" s="474" t="s">
        <v>1784</v>
      </c>
      <c r="H193" s="474" t="s">
        <v>1784</v>
      </c>
      <c r="I193" s="474" t="s">
        <v>1784</v>
      </c>
      <c r="J193" s="474" t="s">
        <v>1784</v>
      </c>
      <c r="K193" s="474">
        <v>0</v>
      </c>
      <c r="L193" s="474" t="s">
        <v>1784</v>
      </c>
      <c r="M193" s="474" t="s">
        <v>1784</v>
      </c>
      <c r="N193" s="474">
        <v>0</v>
      </c>
      <c r="O193" s="530">
        <v>0</v>
      </c>
      <c r="P193" s="477" t="s">
        <v>1784</v>
      </c>
      <c r="Q193" s="477" t="s">
        <v>1784</v>
      </c>
      <c r="R193" s="477" t="s">
        <v>1784</v>
      </c>
      <c r="S193" s="93" t="s">
        <v>1880</v>
      </c>
      <c r="T193" s="626">
        <v>420</v>
      </c>
      <c r="U193" s="201"/>
      <c r="V193" s="201"/>
      <c r="W193" s="201" t="s">
        <v>1880</v>
      </c>
    </row>
    <row r="194" spans="1:23" ht="14.4">
      <c r="A194" s="472" t="s">
        <v>1784</v>
      </c>
      <c r="B194" s="473" t="s">
        <v>1225</v>
      </c>
      <c r="C194" s="473">
        <v>1880</v>
      </c>
      <c r="D194" s="474" t="s">
        <v>1225</v>
      </c>
      <c r="E194" s="474" t="s">
        <v>228</v>
      </c>
      <c r="F194" s="474"/>
      <c r="G194" s="474" t="s">
        <v>1784</v>
      </c>
      <c r="H194" s="474" t="s">
        <v>1784</v>
      </c>
      <c r="I194" s="474" t="s">
        <v>1784</v>
      </c>
      <c r="J194" s="474" t="s">
        <v>1784</v>
      </c>
      <c r="K194" s="474">
        <v>0.5</v>
      </c>
      <c r="L194" s="474" t="s">
        <v>1784</v>
      </c>
      <c r="M194" s="474" t="s">
        <v>1784</v>
      </c>
      <c r="N194" s="474">
        <v>0</v>
      </c>
      <c r="O194" s="530">
        <v>1</v>
      </c>
      <c r="P194" s="473" t="s">
        <v>1784</v>
      </c>
      <c r="Q194" s="475" t="s">
        <v>1784</v>
      </c>
      <c r="R194" s="475" t="s">
        <v>1784</v>
      </c>
      <c r="S194" s="93" t="s">
        <v>1880</v>
      </c>
      <c r="T194" s="627">
        <v>743</v>
      </c>
      <c r="U194" s="201"/>
      <c r="V194" s="201"/>
      <c r="W194" s="201" t="s">
        <v>1880</v>
      </c>
    </row>
    <row r="195" spans="1:23" ht="14.4">
      <c r="A195" s="476" t="s">
        <v>1784</v>
      </c>
      <c r="B195" s="477" t="s">
        <v>1012</v>
      </c>
      <c r="C195" s="477">
        <v>12730</v>
      </c>
      <c r="D195" s="474" t="s">
        <v>1012</v>
      </c>
      <c r="E195" s="474" t="s">
        <v>228</v>
      </c>
      <c r="F195" s="474"/>
      <c r="G195" s="474" t="s">
        <v>1784</v>
      </c>
      <c r="H195" s="474" t="s">
        <v>1784</v>
      </c>
      <c r="I195" s="474" t="s">
        <v>1784</v>
      </c>
      <c r="J195" s="474" t="s">
        <v>1784</v>
      </c>
      <c r="K195" s="474">
        <v>0</v>
      </c>
      <c r="L195" s="474" t="s">
        <v>1784</v>
      </c>
      <c r="M195" s="474" t="s">
        <v>1784</v>
      </c>
      <c r="N195" s="474">
        <v>0</v>
      </c>
      <c r="O195" s="530">
        <v>1</v>
      </c>
      <c r="P195" s="477" t="s">
        <v>1784</v>
      </c>
      <c r="Q195" s="477" t="s">
        <v>1784</v>
      </c>
      <c r="R195" s="477" t="s">
        <v>1784</v>
      </c>
      <c r="S195" s="93" t="s">
        <v>1880</v>
      </c>
      <c r="T195" s="629">
        <v>1273</v>
      </c>
      <c r="U195" s="201"/>
      <c r="V195" s="201"/>
      <c r="W195" s="201" t="s">
        <v>1880</v>
      </c>
    </row>
    <row r="196" spans="1:23" ht="66.599999999999994">
      <c r="A196" s="481" t="s">
        <v>1887</v>
      </c>
      <c r="B196" s="481" t="s">
        <v>1784</v>
      </c>
      <c r="C196" s="481" t="s">
        <v>1784</v>
      </c>
      <c r="D196" s="481" t="s">
        <v>1888</v>
      </c>
      <c r="E196" s="481" t="s">
        <v>625</v>
      </c>
      <c r="F196" s="481"/>
      <c r="G196" s="481">
        <v>166.31</v>
      </c>
      <c r="H196" s="481">
        <v>12.21</v>
      </c>
      <c r="I196" s="481">
        <v>2.5299999999999998</v>
      </c>
      <c r="J196" s="481">
        <v>1.22</v>
      </c>
      <c r="K196" s="481"/>
      <c r="L196" s="481">
        <v>12.92</v>
      </c>
      <c r="M196" s="481">
        <v>1.71</v>
      </c>
      <c r="N196" s="481">
        <v>0.3</v>
      </c>
      <c r="O196" s="481" t="s">
        <v>1784</v>
      </c>
      <c r="P196" s="481" t="s">
        <v>1889</v>
      </c>
      <c r="Q196" s="475" t="s">
        <v>1890</v>
      </c>
      <c r="R196" s="475" t="s">
        <v>1891</v>
      </c>
      <c r="S196" s="471" t="s">
        <v>1887</v>
      </c>
      <c r="T196" s="201"/>
      <c r="U196" s="630" t="s">
        <v>1892</v>
      </c>
      <c r="V196" s="201"/>
      <c r="W196" s="201" t="s">
        <v>1887</v>
      </c>
    </row>
    <row r="197" spans="1:23" ht="14.4">
      <c r="A197" s="476" t="s">
        <v>1784</v>
      </c>
      <c r="B197" s="477" t="s">
        <v>265</v>
      </c>
      <c r="C197" s="477">
        <v>90000</v>
      </c>
      <c r="D197" s="474" t="s">
        <v>267</v>
      </c>
      <c r="E197" s="474"/>
      <c r="F197" s="474"/>
      <c r="G197" s="474" t="s">
        <v>1784</v>
      </c>
      <c r="H197" s="474" t="s">
        <v>1784</v>
      </c>
      <c r="I197" s="474" t="s">
        <v>1784</v>
      </c>
      <c r="J197" s="474" t="s">
        <v>1784</v>
      </c>
      <c r="K197" s="474">
        <v>0</v>
      </c>
      <c r="L197" s="474" t="s">
        <v>1784</v>
      </c>
      <c r="M197" s="474" t="s">
        <v>1784</v>
      </c>
      <c r="N197" s="474">
        <v>0</v>
      </c>
      <c r="O197" s="530">
        <v>216</v>
      </c>
      <c r="P197" s="477" t="s">
        <v>1784</v>
      </c>
      <c r="Q197" s="477" t="s">
        <v>1784</v>
      </c>
      <c r="R197" s="477" t="s">
        <v>1784</v>
      </c>
      <c r="S197" s="93" t="s">
        <v>1887</v>
      </c>
      <c r="T197" s="632">
        <v>216000</v>
      </c>
      <c r="U197" s="201"/>
      <c r="V197" s="201"/>
      <c r="W197" s="201" t="s">
        <v>1887</v>
      </c>
    </row>
    <row r="198" spans="1:23" ht="14.4">
      <c r="A198" s="476" t="s">
        <v>1784</v>
      </c>
      <c r="B198" s="477" t="s">
        <v>1011</v>
      </c>
      <c r="C198" s="477">
        <v>4000</v>
      </c>
      <c r="D198" s="474" t="s">
        <v>1011</v>
      </c>
      <c r="E198" s="474" t="s">
        <v>228</v>
      </c>
      <c r="F198" s="474"/>
      <c r="G198" s="474" t="s">
        <v>1784</v>
      </c>
      <c r="H198" s="474" t="s">
        <v>1784</v>
      </c>
      <c r="I198" s="474" t="s">
        <v>1784</v>
      </c>
      <c r="J198" s="474" t="s">
        <v>1784</v>
      </c>
      <c r="K198" s="474">
        <v>0</v>
      </c>
      <c r="L198" s="474" t="s">
        <v>1784</v>
      </c>
      <c r="M198" s="474" t="s">
        <v>1784</v>
      </c>
      <c r="N198" s="474">
        <v>0</v>
      </c>
      <c r="O198" s="530">
        <v>2</v>
      </c>
      <c r="P198" s="477" t="s">
        <v>1784</v>
      </c>
      <c r="Q198" s="477" t="s">
        <v>1784</v>
      </c>
      <c r="R198" s="477" t="s">
        <v>1784</v>
      </c>
      <c r="S198" s="93" t="s">
        <v>1887</v>
      </c>
      <c r="T198" s="579">
        <v>1600</v>
      </c>
      <c r="U198" s="201"/>
      <c r="V198" s="201"/>
      <c r="W198" s="201" t="s">
        <v>1887</v>
      </c>
    </row>
    <row r="199" spans="1:23" ht="14.4">
      <c r="A199" s="472" t="s">
        <v>1784</v>
      </c>
      <c r="B199" s="473" t="s">
        <v>1009</v>
      </c>
      <c r="C199" s="473">
        <v>1300</v>
      </c>
      <c r="D199" s="474" t="s">
        <v>1010</v>
      </c>
      <c r="E199" s="474" t="s">
        <v>228</v>
      </c>
      <c r="F199" s="474"/>
      <c r="G199" s="474" t="s">
        <v>1784</v>
      </c>
      <c r="H199" s="474" t="s">
        <v>1784</v>
      </c>
      <c r="I199" s="474" t="s">
        <v>1784</v>
      </c>
      <c r="J199" s="474" t="s">
        <v>1784</v>
      </c>
      <c r="K199" s="474">
        <v>0</v>
      </c>
      <c r="L199" s="474" t="s">
        <v>1784</v>
      </c>
      <c r="M199" s="474" t="s">
        <v>1784</v>
      </c>
      <c r="N199" s="474">
        <v>0</v>
      </c>
      <c r="O199" s="530">
        <v>2</v>
      </c>
      <c r="P199" s="473" t="s">
        <v>1784</v>
      </c>
      <c r="Q199" s="475" t="s">
        <v>1784</v>
      </c>
      <c r="R199" s="475" t="s">
        <v>1784</v>
      </c>
      <c r="S199" s="93" t="s">
        <v>1887</v>
      </c>
      <c r="T199" s="555">
        <v>1950</v>
      </c>
      <c r="U199" s="201"/>
      <c r="V199" s="201"/>
      <c r="W199" s="201" t="s">
        <v>1887</v>
      </c>
    </row>
    <row r="200" spans="1:23" ht="14.4">
      <c r="A200" s="476" t="s">
        <v>1784</v>
      </c>
      <c r="B200" s="477" t="s">
        <v>1020</v>
      </c>
      <c r="C200" s="477">
        <v>500</v>
      </c>
      <c r="D200" s="474" t="s">
        <v>1022</v>
      </c>
      <c r="E200" s="474" t="s">
        <v>228</v>
      </c>
      <c r="F200" s="474" t="s">
        <v>1015</v>
      </c>
      <c r="G200" s="474" t="s">
        <v>1784</v>
      </c>
      <c r="H200" s="474" t="s">
        <v>1784</v>
      </c>
      <c r="I200" s="474" t="s">
        <v>1784</v>
      </c>
      <c r="J200" s="474" t="s">
        <v>1784</v>
      </c>
      <c r="K200" s="474">
        <v>0</v>
      </c>
      <c r="L200" s="474" t="s">
        <v>1784</v>
      </c>
      <c r="M200" s="474" t="s">
        <v>1784</v>
      </c>
      <c r="N200" s="474">
        <v>0.1</v>
      </c>
      <c r="O200" s="530">
        <v>2</v>
      </c>
      <c r="P200" s="477" t="s">
        <v>1784</v>
      </c>
      <c r="Q200" s="477" t="s">
        <v>1784</v>
      </c>
      <c r="R200" s="477" t="s">
        <v>1784</v>
      </c>
      <c r="S200" s="93" t="s">
        <v>1887</v>
      </c>
      <c r="T200" s="567">
        <v>1500</v>
      </c>
      <c r="U200" s="201"/>
      <c r="V200" s="201"/>
      <c r="W200" s="201" t="s">
        <v>1887</v>
      </c>
    </row>
    <row r="201" spans="1:23" ht="14.4">
      <c r="A201" s="472" t="s">
        <v>1784</v>
      </c>
      <c r="B201" s="473" t="s">
        <v>834</v>
      </c>
      <c r="C201" s="473">
        <v>300</v>
      </c>
      <c r="D201" s="474" t="s">
        <v>835</v>
      </c>
      <c r="E201" s="474"/>
      <c r="F201" s="474" t="s">
        <v>390</v>
      </c>
      <c r="G201" s="474" t="s">
        <v>1784</v>
      </c>
      <c r="H201" s="474" t="s">
        <v>1784</v>
      </c>
      <c r="I201" s="474" t="s">
        <v>1784</v>
      </c>
      <c r="J201" s="474" t="s">
        <v>1784</v>
      </c>
      <c r="K201" s="474">
        <v>0</v>
      </c>
      <c r="L201" s="474" t="s">
        <v>1784</v>
      </c>
      <c r="M201" s="474" t="s">
        <v>1784</v>
      </c>
      <c r="N201" s="474">
        <v>0</v>
      </c>
      <c r="O201" s="530">
        <v>3</v>
      </c>
      <c r="P201" s="473" t="s">
        <v>1784</v>
      </c>
      <c r="Q201" s="475" t="s">
        <v>1784</v>
      </c>
      <c r="R201" s="475" t="s">
        <v>1784</v>
      </c>
      <c r="S201" s="93" t="s">
        <v>1887</v>
      </c>
      <c r="T201" s="555">
        <v>2957</v>
      </c>
      <c r="U201" s="201"/>
      <c r="V201" s="201"/>
      <c r="W201" s="201" t="s">
        <v>1887</v>
      </c>
    </row>
    <row r="202" spans="1:23" ht="14.4">
      <c r="A202" s="476" t="s">
        <v>1784</v>
      </c>
      <c r="B202" s="477" t="s">
        <v>1039</v>
      </c>
      <c r="C202" s="477">
        <v>1600</v>
      </c>
      <c r="D202" s="474" t="s">
        <v>1040</v>
      </c>
      <c r="E202" s="474" t="s">
        <v>625</v>
      </c>
      <c r="F202" s="474"/>
      <c r="G202" s="474" t="s">
        <v>1784</v>
      </c>
      <c r="H202" s="474" t="s">
        <v>1784</v>
      </c>
      <c r="I202" s="474" t="s">
        <v>1784</v>
      </c>
      <c r="J202" s="474" t="s">
        <v>1784</v>
      </c>
      <c r="K202" s="474">
        <v>0</v>
      </c>
      <c r="L202" s="474" t="s">
        <v>1784</v>
      </c>
      <c r="M202" s="474" t="s">
        <v>1784</v>
      </c>
      <c r="N202" s="474">
        <v>0</v>
      </c>
      <c r="O202" s="530">
        <v>1</v>
      </c>
      <c r="P202" s="477" t="s">
        <v>1784</v>
      </c>
      <c r="Q202" s="477" t="s">
        <v>1784</v>
      </c>
      <c r="R202" s="477" t="s">
        <v>1784</v>
      </c>
      <c r="S202" s="93" t="s">
        <v>1887</v>
      </c>
      <c r="T202" s="633">
        <v>960</v>
      </c>
      <c r="U202" s="201"/>
      <c r="V202" s="201"/>
      <c r="W202" s="201" t="s">
        <v>1887</v>
      </c>
    </row>
    <row r="203" spans="1:23" ht="14.4">
      <c r="A203" s="472" t="s">
        <v>1784</v>
      </c>
      <c r="B203" s="473" t="s">
        <v>849</v>
      </c>
      <c r="C203" s="473">
        <v>800</v>
      </c>
      <c r="D203" s="474" t="s">
        <v>851</v>
      </c>
      <c r="E203" s="474" t="s">
        <v>625</v>
      </c>
      <c r="F203" s="474"/>
      <c r="G203" s="474" t="s">
        <v>1784</v>
      </c>
      <c r="H203" s="474" t="s">
        <v>1784</v>
      </c>
      <c r="I203" s="474" t="s">
        <v>1784</v>
      </c>
      <c r="J203" s="474" t="s">
        <v>1784</v>
      </c>
      <c r="K203" s="474">
        <v>0</v>
      </c>
      <c r="L203" s="474" t="s">
        <v>1784</v>
      </c>
      <c r="M203" s="474" t="s">
        <v>1784</v>
      </c>
      <c r="N203" s="474">
        <v>0</v>
      </c>
      <c r="O203" s="530">
        <v>0</v>
      </c>
      <c r="P203" s="473" t="s">
        <v>1784</v>
      </c>
      <c r="Q203" s="475" t="s">
        <v>1784</v>
      </c>
      <c r="R203" s="475" t="s">
        <v>1784</v>
      </c>
      <c r="S203" s="93" t="s">
        <v>1887</v>
      </c>
      <c r="T203" s="544">
        <v>480</v>
      </c>
      <c r="U203" s="201"/>
      <c r="V203" s="201"/>
      <c r="W203" s="201" t="s">
        <v>1887</v>
      </c>
    </row>
    <row r="204" spans="1:23" ht="14.4">
      <c r="A204" s="476" t="s">
        <v>1784</v>
      </c>
      <c r="B204" s="477" t="s">
        <v>1118</v>
      </c>
      <c r="C204" s="477">
        <v>150</v>
      </c>
      <c r="D204" s="474" t="s">
        <v>1119</v>
      </c>
      <c r="E204" s="474" t="s">
        <v>228</v>
      </c>
      <c r="F204" s="474" t="s">
        <v>390</v>
      </c>
      <c r="G204" s="474" t="s">
        <v>1784</v>
      </c>
      <c r="H204" s="474" t="s">
        <v>1784</v>
      </c>
      <c r="I204" s="474" t="s">
        <v>1784</v>
      </c>
      <c r="J204" s="474" t="s">
        <v>1784</v>
      </c>
      <c r="K204" s="474">
        <v>0</v>
      </c>
      <c r="L204" s="474" t="s">
        <v>1784</v>
      </c>
      <c r="M204" s="474" t="s">
        <v>1784</v>
      </c>
      <c r="N204" s="474">
        <v>0.1</v>
      </c>
      <c r="O204" s="530">
        <v>0</v>
      </c>
      <c r="P204" s="477" t="s">
        <v>1784</v>
      </c>
      <c r="Q204" s="477" t="s">
        <v>1784</v>
      </c>
      <c r="R204" s="477" t="s">
        <v>1784</v>
      </c>
      <c r="S204" s="93" t="s">
        <v>1887</v>
      </c>
      <c r="T204" s="606">
        <v>450</v>
      </c>
      <c r="U204" s="201"/>
      <c r="V204" s="201"/>
      <c r="W204" s="201" t="s">
        <v>1887</v>
      </c>
    </row>
    <row r="205" spans="1:23" ht="14.4">
      <c r="A205" s="472" t="s">
        <v>1784</v>
      </c>
      <c r="B205" s="473" t="s">
        <v>1122</v>
      </c>
      <c r="C205" s="473">
        <v>200</v>
      </c>
      <c r="D205" s="474" t="s">
        <v>1123</v>
      </c>
      <c r="E205" s="474" t="s">
        <v>228</v>
      </c>
      <c r="F205" s="474"/>
      <c r="G205" s="474" t="s">
        <v>1784</v>
      </c>
      <c r="H205" s="474" t="s">
        <v>1784</v>
      </c>
      <c r="I205" s="474" t="s">
        <v>1784</v>
      </c>
      <c r="J205" s="474" t="s">
        <v>1784</v>
      </c>
      <c r="K205" s="474">
        <v>0</v>
      </c>
      <c r="L205" s="474" t="s">
        <v>1784</v>
      </c>
      <c r="M205" s="474" t="s">
        <v>1784</v>
      </c>
      <c r="N205" s="474">
        <v>0.1</v>
      </c>
      <c r="O205" s="530">
        <v>1</v>
      </c>
      <c r="P205" s="473" t="s">
        <v>1784</v>
      </c>
      <c r="Q205" s="475" t="s">
        <v>1784</v>
      </c>
      <c r="R205" s="475" t="s">
        <v>1784</v>
      </c>
      <c r="S205" s="93" t="s">
        <v>1887</v>
      </c>
      <c r="T205" s="547">
        <v>600</v>
      </c>
      <c r="U205" s="201"/>
      <c r="V205" s="201"/>
      <c r="W205" s="201" t="s">
        <v>1887</v>
      </c>
    </row>
    <row r="206" spans="1:23" ht="14.4">
      <c r="A206" s="476" t="s">
        <v>1784</v>
      </c>
      <c r="B206" s="477" t="s">
        <v>379</v>
      </c>
      <c r="C206" s="477">
        <v>990</v>
      </c>
      <c r="D206" s="474" t="s">
        <v>382</v>
      </c>
      <c r="E206" s="474" t="s">
        <v>228</v>
      </c>
      <c r="F206" s="474" t="s">
        <v>383</v>
      </c>
      <c r="G206" s="474" t="s">
        <v>1784</v>
      </c>
      <c r="H206" s="474" t="s">
        <v>1784</v>
      </c>
      <c r="I206" s="474" t="s">
        <v>1784</v>
      </c>
      <c r="J206" s="474" t="s">
        <v>1784</v>
      </c>
      <c r="K206" s="474">
        <v>0</v>
      </c>
      <c r="L206" s="474" t="s">
        <v>1784</v>
      </c>
      <c r="M206" s="474" t="s">
        <v>1784</v>
      </c>
      <c r="N206" s="474">
        <v>0</v>
      </c>
      <c r="O206" s="530">
        <v>0</v>
      </c>
      <c r="P206" s="477" t="s">
        <v>1784</v>
      </c>
      <c r="Q206" s="477" t="s">
        <v>1784</v>
      </c>
      <c r="R206" s="477" t="s">
        <v>1784</v>
      </c>
      <c r="S206" s="93" t="s">
        <v>1887</v>
      </c>
      <c r="T206" s="597">
        <v>119</v>
      </c>
      <c r="U206" s="201"/>
      <c r="V206" s="201"/>
      <c r="W206" s="201" t="s">
        <v>1887</v>
      </c>
    </row>
    <row r="207" spans="1:23" ht="14.4">
      <c r="A207" s="472" t="s">
        <v>1784</v>
      </c>
      <c r="B207" s="473" t="s">
        <v>837</v>
      </c>
      <c r="C207" s="473">
        <v>160</v>
      </c>
      <c r="D207" s="474" t="s">
        <v>838</v>
      </c>
      <c r="E207" s="474"/>
      <c r="F207" s="474" t="s">
        <v>390</v>
      </c>
      <c r="G207" s="474" t="s">
        <v>1784</v>
      </c>
      <c r="H207" s="474" t="s">
        <v>1784</v>
      </c>
      <c r="I207" s="474" t="s">
        <v>1784</v>
      </c>
      <c r="J207" s="474" t="s">
        <v>1784</v>
      </c>
      <c r="K207" s="474">
        <v>0</v>
      </c>
      <c r="L207" s="474" t="s">
        <v>1784</v>
      </c>
      <c r="M207" s="474" t="s">
        <v>1784</v>
      </c>
      <c r="N207" s="474">
        <v>0</v>
      </c>
      <c r="O207" s="530">
        <v>1</v>
      </c>
      <c r="P207" s="473" t="s">
        <v>1784</v>
      </c>
      <c r="Q207" s="475" t="s">
        <v>1784</v>
      </c>
      <c r="R207" s="475" t="s">
        <v>1784</v>
      </c>
      <c r="S207" s="93" t="s">
        <v>1887</v>
      </c>
      <c r="T207" s="634">
        <v>1120</v>
      </c>
      <c r="U207" s="201"/>
      <c r="V207" s="201"/>
      <c r="W207" s="201" t="s">
        <v>1887</v>
      </c>
    </row>
    <row r="208" spans="1:23" ht="66.599999999999994">
      <c r="A208" s="481" t="s">
        <v>1893</v>
      </c>
      <c r="B208" s="481" t="s">
        <v>1784</v>
      </c>
      <c r="C208" s="481" t="s">
        <v>1784</v>
      </c>
      <c r="D208" s="481" t="s">
        <v>1894</v>
      </c>
      <c r="E208" s="481" t="s">
        <v>1895</v>
      </c>
      <c r="F208" s="481"/>
      <c r="G208" s="481">
        <v>38.6</v>
      </c>
      <c r="H208" s="481">
        <v>1.99</v>
      </c>
      <c r="I208" s="481">
        <v>0.14000000000000001</v>
      </c>
      <c r="J208" s="481">
        <v>5.53</v>
      </c>
      <c r="K208" s="481"/>
      <c r="L208" s="481">
        <v>0.9</v>
      </c>
      <c r="M208" s="481">
        <v>1.29</v>
      </c>
      <c r="N208" s="481">
        <v>0.5</v>
      </c>
      <c r="O208" s="481" t="s">
        <v>1784</v>
      </c>
      <c r="P208" s="481" t="s">
        <v>1896</v>
      </c>
      <c r="Q208" s="477" t="s">
        <v>1897</v>
      </c>
      <c r="R208" s="477" t="s">
        <v>1898</v>
      </c>
      <c r="S208" s="471" t="s">
        <v>1893</v>
      </c>
      <c r="T208" s="201"/>
      <c r="U208" s="635" t="s">
        <v>1899</v>
      </c>
      <c r="V208" s="201"/>
      <c r="W208" s="201" t="s">
        <v>1893</v>
      </c>
    </row>
    <row r="209" spans="1:23" ht="27">
      <c r="A209" s="472" t="s">
        <v>1784</v>
      </c>
      <c r="B209" s="473" t="s">
        <v>1520</v>
      </c>
      <c r="C209" s="473">
        <v>37500</v>
      </c>
      <c r="D209" s="474" t="s">
        <v>1516</v>
      </c>
      <c r="E209" s="474" t="s">
        <v>1521</v>
      </c>
      <c r="F209" s="474"/>
      <c r="G209" s="474" t="s">
        <v>1784</v>
      </c>
      <c r="H209" s="474" t="s">
        <v>1784</v>
      </c>
      <c r="I209" s="474" t="s">
        <v>1784</v>
      </c>
      <c r="J209" s="474" t="s">
        <v>1784</v>
      </c>
      <c r="K209" s="474">
        <v>0</v>
      </c>
      <c r="L209" s="474" t="s">
        <v>1784</v>
      </c>
      <c r="M209" s="474" t="s">
        <v>1784</v>
      </c>
      <c r="N209" s="474">
        <v>0</v>
      </c>
      <c r="O209" s="530">
        <v>109</v>
      </c>
      <c r="P209" s="473" t="s">
        <v>1784</v>
      </c>
      <c r="Q209" s="475" t="s">
        <v>1784</v>
      </c>
      <c r="R209" s="475" t="s">
        <v>1784</v>
      </c>
      <c r="S209" s="93" t="s">
        <v>1893</v>
      </c>
      <c r="T209" s="636">
        <v>108750</v>
      </c>
      <c r="U209" s="201"/>
      <c r="V209" s="201"/>
      <c r="W209" s="201" t="s">
        <v>1893</v>
      </c>
    </row>
    <row r="210" spans="1:23" ht="14.4">
      <c r="A210" s="472" t="s">
        <v>1784</v>
      </c>
      <c r="B210" s="473" t="s">
        <v>772</v>
      </c>
      <c r="C210" s="473">
        <v>15000</v>
      </c>
      <c r="D210" s="474" t="s">
        <v>774</v>
      </c>
      <c r="E210" s="474"/>
      <c r="F210" s="474"/>
      <c r="G210" s="474" t="s">
        <v>1784</v>
      </c>
      <c r="H210" s="474" t="s">
        <v>1784</v>
      </c>
      <c r="I210" s="474" t="s">
        <v>1784</v>
      </c>
      <c r="J210" s="474" t="s">
        <v>1784</v>
      </c>
      <c r="K210" s="474">
        <v>0.5</v>
      </c>
      <c r="L210" s="474" t="s">
        <v>1784</v>
      </c>
      <c r="M210" s="474" t="s">
        <v>1784</v>
      </c>
      <c r="N210" s="474">
        <v>0</v>
      </c>
      <c r="O210" s="530">
        <v>8</v>
      </c>
      <c r="P210" s="473" t="s">
        <v>1784</v>
      </c>
      <c r="Q210" s="475" t="s">
        <v>1784</v>
      </c>
      <c r="R210" s="475" t="s">
        <v>1784</v>
      </c>
      <c r="S210" s="93" t="s">
        <v>1893</v>
      </c>
      <c r="T210" s="534">
        <v>8040</v>
      </c>
      <c r="U210" s="201"/>
      <c r="V210" s="201"/>
      <c r="W210" s="201" t="s">
        <v>1893</v>
      </c>
    </row>
    <row r="211" spans="1:23" ht="14.4">
      <c r="A211" s="476" t="s">
        <v>1784</v>
      </c>
      <c r="B211" s="477" t="s">
        <v>998</v>
      </c>
      <c r="C211" s="477">
        <v>10000</v>
      </c>
      <c r="D211" s="474" t="s">
        <v>999</v>
      </c>
      <c r="E211" s="474" t="s">
        <v>228</v>
      </c>
      <c r="F211" s="474"/>
      <c r="G211" s="474" t="s">
        <v>1784</v>
      </c>
      <c r="H211" s="474" t="s">
        <v>1784</v>
      </c>
      <c r="I211" s="474" t="s">
        <v>1784</v>
      </c>
      <c r="J211" s="474" t="s">
        <v>1784</v>
      </c>
      <c r="K211" s="474">
        <v>0.5</v>
      </c>
      <c r="L211" s="474" t="s">
        <v>1784</v>
      </c>
      <c r="M211" s="474" t="s">
        <v>1784</v>
      </c>
      <c r="N211" s="474">
        <v>0.3</v>
      </c>
      <c r="O211" s="530">
        <v>3</v>
      </c>
      <c r="P211" s="477" t="s">
        <v>1784</v>
      </c>
      <c r="Q211" s="477" t="s">
        <v>1784</v>
      </c>
      <c r="R211" s="477" t="s">
        <v>1784</v>
      </c>
      <c r="S211" s="93" t="s">
        <v>1893</v>
      </c>
      <c r="T211" s="555">
        <v>2500</v>
      </c>
      <c r="U211" s="201"/>
      <c r="V211" s="201"/>
      <c r="W211" s="201" t="s">
        <v>1893</v>
      </c>
    </row>
    <row r="212" spans="1:23" ht="14.4">
      <c r="A212" s="472" t="s">
        <v>1784</v>
      </c>
      <c r="B212" s="473" t="s">
        <v>1002</v>
      </c>
      <c r="C212" s="473">
        <v>7500</v>
      </c>
      <c r="D212" s="474" t="s">
        <v>1003</v>
      </c>
      <c r="E212" s="474" t="s">
        <v>228</v>
      </c>
      <c r="F212" s="474"/>
      <c r="G212" s="474" t="s">
        <v>1784</v>
      </c>
      <c r="H212" s="474" t="s">
        <v>1784</v>
      </c>
      <c r="I212" s="474" t="s">
        <v>1784</v>
      </c>
      <c r="J212" s="474" t="s">
        <v>1784</v>
      </c>
      <c r="K212" s="474">
        <v>0.3</v>
      </c>
      <c r="L212" s="474" t="s">
        <v>1784</v>
      </c>
      <c r="M212" s="474" t="s">
        <v>1784</v>
      </c>
      <c r="N212" s="474">
        <v>0.1</v>
      </c>
      <c r="O212" s="530">
        <v>2</v>
      </c>
      <c r="P212" s="473" t="s">
        <v>1784</v>
      </c>
      <c r="Q212" s="475" t="s">
        <v>1784</v>
      </c>
      <c r="R212" s="475" t="s">
        <v>1784</v>
      </c>
      <c r="S212" s="93" t="s">
        <v>1893</v>
      </c>
      <c r="T212" s="555">
        <v>1875</v>
      </c>
      <c r="U212" s="201"/>
      <c r="V212" s="201"/>
      <c r="W212" s="201" t="s">
        <v>1893</v>
      </c>
    </row>
    <row r="213" spans="1:23" ht="14.4">
      <c r="A213" s="476" t="s">
        <v>1784</v>
      </c>
      <c r="B213" s="477" t="s">
        <v>1004</v>
      </c>
      <c r="C213" s="477">
        <v>2500</v>
      </c>
      <c r="D213" s="474" t="s">
        <v>1005</v>
      </c>
      <c r="E213" s="474" t="s">
        <v>228</v>
      </c>
      <c r="F213" s="474"/>
      <c r="G213" s="474" t="s">
        <v>1784</v>
      </c>
      <c r="H213" s="474" t="s">
        <v>1784</v>
      </c>
      <c r="I213" s="474" t="s">
        <v>1784</v>
      </c>
      <c r="J213" s="474" t="s">
        <v>1784</v>
      </c>
      <c r="K213" s="474">
        <v>0.1</v>
      </c>
      <c r="L213" s="474" t="s">
        <v>1784</v>
      </c>
      <c r="M213" s="474" t="s">
        <v>1784</v>
      </c>
      <c r="N213" s="474">
        <v>0</v>
      </c>
      <c r="O213" s="530">
        <v>1</v>
      </c>
      <c r="P213" s="477" t="s">
        <v>1784</v>
      </c>
      <c r="Q213" s="477" t="s">
        <v>1784</v>
      </c>
      <c r="R213" s="477" t="s">
        <v>1784</v>
      </c>
      <c r="S213" s="93" t="s">
        <v>1893</v>
      </c>
      <c r="T213" s="553">
        <v>1000</v>
      </c>
      <c r="U213" s="201"/>
      <c r="V213" s="201"/>
      <c r="W213" s="201" t="s">
        <v>1893</v>
      </c>
    </row>
    <row r="214" spans="1:23" ht="14.4">
      <c r="A214" s="472" t="s">
        <v>1784</v>
      </c>
      <c r="B214" s="473" t="s">
        <v>1006</v>
      </c>
      <c r="C214" s="473">
        <v>2500</v>
      </c>
      <c r="D214" s="474" t="s">
        <v>1007</v>
      </c>
      <c r="E214" s="474" t="s">
        <v>340</v>
      </c>
      <c r="F214" s="474"/>
      <c r="G214" s="474" t="s">
        <v>1784</v>
      </c>
      <c r="H214" s="474" t="s">
        <v>1784</v>
      </c>
      <c r="I214" s="474" t="s">
        <v>1784</v>
      </c>
      <c r="J214" s="474" t="s">
        <v>1784</v>
      </c>
      <c r="K214" s="474">
        <v>0</v>
      </c>
      <c r="L214" s="474" t="s">
        <v>1784</v>
      </c>
      <c r="M214" s="474" t="s">
        <v>1784</v>
      </c>
      <c r="N214" s="474">
        <v>0</v>
      </c>
      <c r="O214" s="530">
        <v>1</v>
      </c>
      <c r="P214" s="473" t="s">
        <v>1784</v>
      </c>
      <c r="Q214" s="475" t="s">
        <v>1784</v>
      </c>
      <c r="R214" s="475" t="s">
        <v>1784</v>
      </c>
      <c r="S214" s="93" t="s">
        <v>1893</v>
      </c>
      <c r="T214" s="535">
        <v>1250</v>
      </c>
      <c r="U214" s="201"/>
      <c r="V214" s="201"/>
      <c r="W214" s="201" t="s">
        <v>1893</v>
      </c>
    </row>
    <row r="215" spans="1:23" ht="14.4">
      <c r="A215" s="476" t="s">
        <v>1784</v>
      </c>
      <c r="B215" s="477" t="s">
        <v>1009</v>
      </c>
      <c r="C215" s="477">
        <v>630</v>
      </c>
      <c r="D215" s="474" t="s">
        <v>1010</v>
      </c>
      <c r="E215" s="474" t="s">
        <v>228</v>
      </c>
      <c r="F215" s="474"/>
      <c r="G215" s="474" t="s">
        <v>1784</v>
      </c>
      <c r="H215" s="474" t="s">
        <v>1784</v>
      </c>
      <c r="I215" s="474" t="s">
        <v>1784</v>
      </c>
      <c r="J215" s="474" t="s">
        <v>1784</v>
      </c>
      <c r="K215" s="474">
        <v>0</v>
      </c>
      <c r="L215" s="474" t="s">
        <v>1784</v>
      </c>
      <c r="M215" s="474" t="s">
        <v>1784</v>
      </c>
      <c r="N215" s="474">
        <v>0</v>
      </c>
      <c r="O215" s="530">
        <v>1</v>
      </c>
      <c r="P215" s="477" t="s">
        <v>1784</v>
      </c>
      <c r="Q215" s="477" t="s">
        <v>1784</v>
      </c>
      <c r="R215" s="477" t="s">
        <v>1784</v>
      </c>
      <c r="S215" s="93" t="s">
        <v>1893</v>
      </c>
      <c r="T215" s="637">
        <v>945</v>
      </c>
      <c r="U215" s="201"/>
      <c r="V215" s="201"/>
      <c r="W215" s="201" t="s">
        <v>1893</v>
      </c>
    </row>
    <row r="216" spans="1:23" ht="14.4">
      <c r="A216" s="472" t="s">
        <v>1784</v>
      </c>
      <c r="B216" s="473" t="s">
        <v>554</v>
      </c>
      <c r="C216" s="473">
        <v>2500</v>
      </c>
      <c r="D216" s="474" t="s">
        <v>551</v>
      </c>
      <c r="E216" s="474" t="s">
        <v>228</v>
      </c>
      <c r="F216" s="474"/>
      <c r="G216" s="474" t="s">
        <v>1784</v>
      </c>
      <c r="H216" s="474" t="s">
        <v>1784</v>
      </c>
      <c r="I216" s="474" t="s">
        <v>1784</v>
      </c>
      <c r="J216" s="474" t="s">
        <v>1784</v>
      </c>
      <c r="K216" s="474">
        <v>0.4</v>
      </c>
      <c r="L216" s="474" t="s">
        <v>1784</v>
      </c>
      <c r="M216" s="474" t="s">
        <v>1784</v>
      </c>
      <c r="N216" s="474">
        <v>0</v>
      </c>
      <c r="O216" s="530">
        <v>1</v>
      </c>
      <c r="P216" s="473" t="s">
        <v>1784</v>
      </c>
      <c r="Q216" s="475" t="s">
        <v>1784</v>
      </c>
      <c r="R216" s="475" t="s">
        <v>1784</v>
      </c>
      <c r="S216" s="93" t="s">
        <v>1893</v>
      </c>
      <c r="T216" s="556">
        <v>1125</v>
      </c>
      <c r="U216" s="201"/>
      <c r="V216" s="201"/>
      <c r="W216" s="201" t="s">
        <v>1893</v>
      </c>
    </row>
    <row r="217" spans="1:23" ht="14.4">
      <c r="A217" s="476" t="s">
        <v>1784</v>
      </c>
      <c r="B217" s="477" t="s">
        <v>1054</v>
      </c>
      <c r="C217" s="477">
        <v>1500</v>
      </c>
      <c r="D217" s="474" t="s">
        <v>1057</v>
      </c>
      <c r="E217" s="474" t="s">
        <v>340</v>
      </c>
      <c r="F217" s="474"/>
      <c r="G217" s="474" t="s">
        <v>1784</v>
      </c>
      <c r="H217" s="474" t="s">
        <v>1784</v>
      </c>
      <c r="I217" s="474" t="s">
        <v>1784</v>
      </c>
      <c r="J217" s="474" t="s">
        <v>1784</v>
      </c>
      <c r="K217" s="474">
        <v>0.4</v>
      </c>
      <c r="L217" s="474" t="s">
        <v>1784</v>
      </c>
      <c r="M217" s="474" t="s">
        <v>1784</v>
      </c>
      <c r="N217" s="474">
        <v>0</v>
      </c>
      <c r="O217" s="530">
        <v>1</v>
      </c>
      <c r="P217" s="477" t="s">
        <v>1784</v>
      </c>
      <c r="Q217" s="477" t="s">
        <v>1784</v>
      </c>
      <c r="R217" s="477" t="s">
        <v>1784</v>
      </c>
      <c r="S217" s="93" t="s">
        <v>1893</v>
      </c>
      <c r="T217" s="576">
        <v>900</v>
      </c>
      <c r="U217" s="201"/>
      <c r="V217" s="201"/>
      <c r="W217" s="201" t="s">
        <v>1893</v>
      </c>
    </row>
    <row r="218" spans="1:23" ht="14.4">
      <c r="A218" s="472" t="s">
        <v>1784</v>
      </c>
      <c r="B218" s="473" t="s">
        <v>1667</v>
      </c>
      <c r="C218" s="473">
        <v>80</v>
      </c>
      <c r="D218" s="474"/>
      <c r="E218" s="474"/>
      <c r="F218" s="474"/>
      <c r="G218" s="474" t="s">
        <v>1784</v>
      </c>
      <c r="H218" s="474" t="s">
        <v>1784</v>
      </c>
      <c r="I218" s="474" t="s">
        <v>1784</v>
      </c>
      <c r="J218" s="474" t="s">
        <v>1784</v>
      </c>
      <c r="K218" s="474">
        <v>0</v>
      </c>
      <c r="L218" s="474" t="s">
        <v>1784</v>
      </c>
      <c r="M218" s="474" t="s">
        <v>1784</v>
      </c>
      <c r="N218" s="474">
        <v>0</v>
      </c>
      <c r="O218" s="530">
        <v>0</v>
      </c>
      <c r="P218" s="473" t="s">
        <v>1784</v>
      </c>
      <c r="Q218" s="475" t="s">
        <v>1784</v>
      </c>
      <c r="R218" s="475" t="s">
        <v>1784</v>
      </c>
      <c r="S218" s="93" t="s">
        <v>1893</v>
      </c>
      <c r="T218" s="586">
        <v>240</v>
      </c>
      <c r="U218" s="201"/>
      <c r="V218" s="201"/>
      <c r="W218" s="201" t="s">
        <v>1893</v>
      </c>
    </row>
    <row r="219" spans="1:23" ht="14.4">
      <c r="A219" s="476" t="s">
        <v>1784</v>
      </c>
      <c r="B219" s="477" t="s">
        <v>1024</v>
      </c>
      <c r="C219" s="477">
        <v>80</v>
      </c>
      <c r="D219" s="474" t="s">
        <v>1025</v>
      </c>
      <c r="E219" s="474" t="s">
        <v>228</v>
      </c>
      <c r="F219" s="474" t="s">
        <v>1015</v>
      </c>
      <c r="G219" s="474" t="s">
        <v>1784</v>
      </c>
      <c r="H219" s="474" t="s">
        <v>1784</v>
      </c>
      <c r="I219" s="474" t="s">
        <v>1784</v>
      </c>
      <c r="J219" s="474" t="s">
        <v>1784</v>
      </c>
      <c r="K219" s="474">
        <v>0</v>
      </c>
      <c r="L219" s="474" t="s">
        <v>1784</v>
      </c>
      <c r="M219" s="474" t="s">
        <v>1784</v>
      </c>
      <c r="N219" s="474">
        <v>0</v>
      </c>
      <c r="O219" s="530">
        <v>0</v>
      </c>
      <c r="P219" s="477" t="s">
        <v>1784</v>
      </c>
      <c r="Q219" s="477" t="s">
        <v>1784</v>
      </c>
      <c r="R219" s="477" t="s">
        <v>1784</v>
      </c>
      <c r="S219" s="93" t="s">
        <v>1893</v>
      </c>
      <c r="T219" s="586">
        <v>240</v>
      </c>
      <c r="U219" s="201"/>
      <c r="V219" s="201"/>
      <c r="W219" s="201" t="s">
        <v>1893</v>
      </c>
    </row>
    <row r="220" spans="1:23" ht="14.4">
      <c r="A220" s="472" t="s">
        <v>1784</v>
      </c>
      <c r="B220" s="473" t="s">
        <v>834</v>
      </c>
      <c r="C220" s="473">
        <v>80</v>
      </c>
      <c r="D220" s="474" t="s">
        <v>835</v>
      </c>
      <c r="E220" s="474"/>
      <c r="F220" s="474" t="s">
        <v>390</v>
      </c>
      <c r="G220" s="474" t="s">
        <v>1784</v>
      </c>
      <c r="H220" s="474" t="s">
        <v>1784</v>
      </c>
      <c r="I220" s="474" t="s">
        <v>1784</v>
      </c>
      <c r="J220" s="474" t="s">
        <v>1784</v>
      </c>
      <c r="K220" s="474">
        <v>0</v>
      </c>
      <c r="L220" s="474" t="s">
        <v>1784</v>
      </c>
      <c r="M220" s="474" t="s">
        <v>1784</v>
      </c>
      <c r="N220" s="474">
        <v>0</v>
      </c>
      <c r="O220" s="530">
        <v>1</v>
      </c>
      <c r="P220" s="473" t="s">
        <v>1784</v>
      </c>
      <c r="Q220" s="475" t="s">
        <v>1784</v>
      </c>
      <c r="R220" s="475" t="s">
        <v>1784</v>
      </c>
      <c r="S220" s="93" t="s">
        <v>1893</v>
      </c>
      <c r="T220" s="539">
        <v>788</v>
      </c>
      <c r="U220" s="201"/>
      <c r="V220" s="201"/>
      <c r="W220" s="201" t="s">
        <v>1893</v>
      </c>
    </row>
    <row r="221" spans="1:23" ht="14.4">
      <c r="A221" s="476" t="s">
        <v>1784</v>
      </c>
      <c r="B221" s="477" t="s">
        <v>828</v>
      </c>
      <c r="C221" s="477">
        <v>30</v>
      </c>
      <c r="D221" s="474" t="s">
        <v>829</v>
      </c>
      <c r="E221" s="474"/>
      <c r="F221" s="474" t="s">
        <v>390</v>
      </c>
      <c r="G221" s="474" t="s">
        <v>1784</v>
      </c>
      <c r="H221" s="474" t="s">
        <v>1784</v>
      </c>
      <c r="I221" s="474" t="s">
        <v>1784</v>
      </c>
      <c r="J221" s="474" t="s">
        <v>1784</v>
      </c>
      <c r="K221" s="474">
        <v>0</v>
      </c>
      <c r="L221" s="474" t="s">
        <v>1784</v>
      </c>
      <c r="M221" s="474" t="s">
        <v>1784</v>
      </c>
      <c r="N221" s="474">
        <v>0</v>
      </c>
      <c r="O221" s="530">
        <v>1</v>
      </c>
      <c r="P221" s="477" t="s">
        <v>1784</v>
      </c>
      <c r="Q221" s="477" t="s">
        <v>1784</v>
      </c>
      <c r="R221" s="477" t="s">
        <v>1784</v>
      </c>
      <c r="S221" s="93" t="s">
        <v>1893</v>
      </c>
      <c r="T221" s="617">
        <v>513</v>
      </c>
      <c r="U221" s="201"/>
      <c r="V221" s="201"/>
      <c r="W221" s="201" t="s">
        <v>1893</v>
      </c>
    </row>
    <row r="222" spans="1:23" ht="14.4">
      <c r="A222" s="472" t="s">
        <v>1784</v>
      </c>
      <c r="B222" s="473" t="s">
        <v>837</v>
      </c>
      <c r="C222" s="473">
        <v>100</v>
      </c>
      <c r="D222" s="474" t="s">
        <v>838</v>
      </c>
      <c r="E222" s="474"/>
      <c r="F222" s="474" t="s">
        <v>390</v>
      </c>
      <c r="G222" s="474" t="s">
        <v>1784</v>
      </c>
      <c r="H222" s="474" t="s">
        <v>1784</v>
      </c>
      <c r="I222" s="474" t="s">
        <v>1784</v>
      </c>
      <c r="J222" s="474" t="s">
        <v>1784</v>
      </c>
      <c r="K222" s="474">
        <v>0</v>
      </c>
      <c r="L222" s="474" t="s">
        <v>1784</v>
      </c>
      <c r="M222" s="474" t="s">
        <v>1784</v>
      </c>
      <c r="N222" s="474">
        <v>0</v>
      </c>
      <c r="O222" s="530">
        <v>1</v>
      </c>
      <c r="P222" s="473" t="s">
        <v>1784</v>
      </c>
      <c r="Q222" s="475" t="s">
        <v>1784</v>
      </c>
      <c r="R222" s="475" t="s">
        <v>1784</v>
      </c>
      <c r="S222" s="93" t="s">
        <v>1893</v>
      </c>
      <c r="T222" s="568">
        <v>700</v>
      </c>
      <c r="U222" s="201"/>
      <c r="V222" s="201"/>
      <c r="W222" s="201" t="s">
        <v>1893</v>
      </c>
    </row>
    <row r="223" spans="1:23" ht="14.4">
      <c r="A223" s="476" t="s">
        <v>1784</v>
      </c>
      <c r="B223" s="477" t="s">
        <v>379</v>
      </c>
      <c r="C223" s="477">
        <v>750</v>
      </c>
      <c r="D223" s="474" t="s">
        <v>382</v>
      </c>
      <c r="E223" s="474" t="s">
        <v>228</v>
      </c>
      <c r="F223" s="474" t="s">
        <v>383</v>
      </c>
      <c r="G223" s="474" t="s">
        <v>1784</v>
      </c>
      <c r="H223" s="474" t="s">
        <v>1784</v>
      </c>
      <c r="I223" s="474" t="s">
        <v>1784</v>
      </c>
      <c r="J223" s="474" t="s">
        <v>1784</v>
      </c>
      <c r="K223" s="474">
        <v>0</v>
      </c>
      <c r="L223" s="474" t="s">
        <v>1784</v>
      </c>
      <c r="M223" s="474" t="s">
        <v>1784</v>
      </c>
      <c r="N223" s="474">
        <v>0</v>
      </c>
      <c r="O223" s="530">
        <v>0</v>
      </c>
      <c r="P223" s="477" t="s">
        <v>1784</v>
      </c>
      <c r="Q223" s="477" t="s">
        <v>1784</v>
      </c>
      <c r="R223" s="477" t="s">
        <v>1784</v>
      </c>
      <c r="S223" s="93" t="s">
        <v>1893</v>
      </c>
      <c r="T223" s="607">
        <v>90</v>
      </c>
      <c r="U223" s="201"/>
      <c r="V223" s="201"/>
      <c r="W223" s="201" t="s">
        <v>1893</v>
      </c>
    </row>
    <row r="224" spans="1:23" ht="14.4">
      <c r="A224" s="472" t="s">
        <v>1784</v>
      </c>
      <c r="B224" s="473" t="s">
        <v>1225</v>
      </c>
      <c r="C224" s="473">
        <v>1880</v>
      </c>
      <c r="D224" s="474" t="s">
        <v>1225</v>
      </c>
      <c r="E224" s="474" t="s">
        <v>228</v>
      </c>
      <c r="F224" s="474"/>
      <c r="G224" s="474" t="s">
        <v>1784</v>
      </c>
      <c r="H224" s="474" t="s">
        <v>1784</v>
      </c>
      <c r="I224" s="474" t="s">
        <v>1784</v>
      </c>
      <c r="J224" s="474" t="s">
        <v>1784</v>
      </c>
      <c r="K224" s="474">
        <v>0.5</v>
      </c>
      <c r="L224" s="474" t="s">
        <v>1784</v>
      </c>
      <c r="M224" s="474" t="s">
        <v>1784</v>
      </c>
      <c r="N224" s="474">
        <v>0</v>
      </c>
      <c r="O224" s="530">
        <v>1</v>
      </c>
      <c r="P224" s="473" t="s">
        <v>1784</v>
      </c>
      <c r="Q224" s="475" t="s">
        <v>1784</v>
      </c>
      <c r="R224" s="475" t="s">
        <v>1784</v>
      </c>
      <c r="S224" s="93" t="s">
        <v>1893</v>
      </c>
      <c r="T224" s="627">
        <v>743</v>
      </c>
      <c r="U224" s="201"/>
      <c r="V224" s="201"/>
      <c r="W224" s="201" t="s">
        <v>1893</v>
      </c>
    </row>
    <row r="225" spans="1:23" ht="14.4">
      <c r="A225" s="476" t="s">
        <v>1784</v>
      </c>
      <c r="B225" s="477" t="s">
        <v>1012</v>
      </c>
      <c r="C225" s="477">
        <v>17370</v>
      </c>
      <c r="D225" s="474" t="s">
        <v>1012</v>
      </c>
      <c r="E225" s="474" t="s">
        <v>228</v>
      </c>
      <c r="F225" s="474"/>
      <c r="G225" s="474" t="s">
        <v>1784</v>
      </c>
      <c r="H225" s="474" t="s">
        <v>1784</v>
      </c>
      <c r="I225" s="474" t="s">
        <v>1784</v>
      </c>
      <c r="J225" s="474" t="s">
        <v>1784</v>
      </c>
      <c r="K225" s="474">
        <v>0</v>
      </c>
      <c r="L225" s="474" t="s">
        <v>1784</v>
      </c>
      <c r="M225" s="474" t="s">
        <v>1784</v>
      </c>
      <c r="N225" s="474">
        <v>0</v>
      </c>
      <c r="O225" s="530">
        <v>2</v>
      </c>
      <c r="P225" s="477" t="s">
        <v>1784</v>
      </c>
      <c r="Q225" s="477" t="s">
        <v>1784</v>
      </c>
      <c r="R225" s="477" t="s">
        <v>1784</v>
      </c>
      <c r="S225" s="93" t="s">
        <v>1893</v>
      </c>
      <c r="T225" s="555">
        <v>1737</v>
      </c>
      <c r="U225" s="201"/>
      <c r="V225" s="201"/>
      <c r="W225" s="201" t="s">
        <v>1893</v>
      </c>
    </row>
    <row r="226" spans="1:23" ht="66.599999999999994">
      <c r="A226" s="481" t="s">
        <v>1900</v>
      </c>
      <c r="B226" s="481" t="s">
        <v>1784</v>
      </c>
      <c r="C226" s="481" t="s">
        <v>1784</v>
      </c>
      <c r="D226" s="481" t="s">
        <v>1901</v>
      </c>
      <c r="E226" s="481" t="s">
        <v>1902</v>
      </c>
      <c r="F226" s="481"/>
      <c r="G226" s="481">
        <v>107.3</v>
      </c>
      <c r="H226" s="481">
        <v>3.7</v>
      </c>
      <c r="I226" s="481">
        <v>1.92</v>
      </c>
      <c r="J226" s="481">
        <v>8.0399999999999991</v>
      </c>
      <c r="K226" s="481"/>
      <c r="L226" s="481">
        <v>7.26</v>
      </c>
      <c r="M226" s="481">
        <v>1.79</v>
      </c>
      <c r="N226" s="481">
        <v>0.8</v>
      </c>
      <c r="O226" s="481" t="s">
        <v>1784</v>
      </c>
      <c r="P226" s="481" t="s">
        <v>1903</v>
      </c>
      <c r="Q226" s="475" t="s">
        <v>1904</v>
      </c>
      <c r="R226" s="475" t="s">
        <v>1905</v>
      </c>
      <c r="S226" s="471" t="s">
        <v>1900</v>
      </c>
      <c r="T226" s="201"/>
      <c r="U226" s="638" t="s">
        <v>1906</v>
      </c>
      <c r="V226" s="201"/>
      <c r="W226" s="201" t="s">
        <v>1900</v>
      </c>
    </row>
    <row r="227" spans="1:23" ht="14.4">
      <c r="A227" s="476" t="s">
        <v>1784</v>
      </c>
      <c r="B227" s="477" t="s">
        <v>692</v>
      </c>
      <c r="C227" s="477">
        <v>43500</v>
      </c>
      <c r="D227" s="474" t="s">
        <v>693</v>
      </c>
      <c r="E227" s="474" t="s">
        <v>666</v>
      </c>
      <c r="F227" s="474"/>
      <c r="G227" s="474" t="s">
        <v>1784</v>
      </c>
      <c r="H227" s="474" t="s">
        <v>1784</v>
      </c>
      <c r="I227" s="474" t="s">
        <v>1784</v>
      </c>
      <c r="J227" s="474" t="s">
        <v>1784</v>
      </c>
      <c r="K227" s="474">
        <v>0</v>
      </c>
      <c r="L227" s="474" t="s">
        <v>1784</v>
      </c>
      <c r="M227" s="474" t="s">
        <v>1784</v>
      </c>
      <c r="N227" s="474">
        <v>0</v>
      </c>
      <c r="O227" s="530">
        <v>91</v>
      </c>
      <c r="P227" s="477" t="s">
        <v>1784</v>
      </c>
      <c r="Q227" s="477" t="s">
        <v>1784</v>
      </c>
      <c r="R227" s="477" t="s">
        <v>1784</v>
      </c>
      <c r="S227" s="93" t="s">
        <v>1900</v>
      </c>
      <c r="T227" s="639">
        <v>90915</v>
      </c>
      <c r="U227" s="201"/>
      <c r="V227" s="201"/>
      <c r="W227" s="201" t="s">
        <v>1900</v>
      </c>
    </row>
    <row r="228" spans="1:23" ht="14.4">
      <c r="A228" s="472" t="s">
        <v>1784</v>
      </c>
      <c r="B228" s="473" t="s">
        <v>1001</v>
      </c>
      <c r="C228" s="473">
        <v>32600</v>
      </c>
      <c r="D228" s="474" t="s">
        <v>677</v>
      </c>
      <c r="E228" s="474" t="s">
        <v>228</v>
      </c>
      <c r="F228" s="474"/>
      <c r="G228" s="474" t="s">
        <v>1784</v>
      </c>
      <c r="H228" s="474" t="s">
        <v>1784</v>
      </c>
      <c r="I228" s="474" t="s">
        <v>1784</v>
      </c>
      <c r="J228" s="474" t="s">
        <v>1784</v>
      </c>
      <c r="K228" s="474">
        <v>0.3</v>
      </c>
      <c r="L228" s="474" t="s">
        <v>1784</v>
      </c>
      <c r="M228" s="474" t="s">
        <v>1784</v>
      </c>
      <c r="N228" s="474">
        <v>0.7</v>
      </c>
      <c r="O228" s="530">
        <v>7</v>
      </c>
      <c r="P228" s="473" t="s">
        <v>1784</v>
      </c>
      <c r="Q228" s="475" t="s">
        <v>1784</v>
      </c>
      <c r="R228" s="475" t="s">
        <v>1784</v>
      </c>
      <c r="S228" s="93" t="s">
        <v>1900</v>
      </c>
      <c r="T228" s="571">
        <v>6520</v>
      </c>
      <c r="U228" s="201"/>
      <c r="V228" s="201"/>
      <c r="W228" s="201" t="s">
        <v>1900</v>
      </c>
    </row>
    <row r="229" spans="1:23" ht="14.4">
      <c r="A229" s="476" t="s">
        <v>1784</v>
      </c>
      <c r="B229" s="477" t="s">
        <v>1002</v>
      </c>
      <c r="C229" s="477">
        <v>4900</v>
      </c>
      <c r="D229" s="474" t="s">
        <v>1003</v>
      </c>
      <c r="E229" s="474" t="s">
        <v>228</v>
      </c>
      <c r="F229" s="474"/>
      <c r="G229" s="474" t="s">
        <v>1784</v>
      </c>
      <c r="H229" s="474" t="s">
        <v>1784</v>
      </c>
      <c r="I229" s="474" t="s">
        <v>1784</v>
      </c>
      <c r="J229" s="474" t="s">
        <v>1784</v>
      </c>
      <c r="K229" s="474">
        <v>0.2</v>
      </c>
      <c r="L229" s="474" t="s">
        <v>1784</v>
      </c>
      <c r="M229" s="474" t="s">
        <v>1784</v>
      </c>
      <c r="N229" s="474">
        <v>0.1</v>
      </c>
      <c r="O229" s="530">
        <v>1</v>
      </c>
      <c r="P229" s="477" t="s">
        <v>1784</v>
      </c>
      <c r="Q229" s="477" t="s">
        <v>1784</v>
      </c>
      <c r="R229" s="477" t="s">
        <v>1784</v>
      </c>
      <c r="S229" s="93" t="s">
        <v>1900</v>
      </c>
      <c r="T229" s="641">
        <v>1225</v>
      </c>
      <c r="U229" s="201"/>
      <c r="V229" s="201"/>
      <c r="W229" s="201" t="s">
        <v>1900</v>
      </c>
    </row>
    <row r="230" spans="1:23" ht="14.4">
      <c r="A230" s="472" t="s">
        <v>1784</v>
      </c>
      <c r="B230" s="473" t="s">
        <v>862</v>
      </c>
      <c r="C230" s="473">
        <v>13000</v>
      </c>
      <c r="D230" s="474" t="s">
        <v>864</v>
      </c>
      <c r="E230" s="474" t="s">
        <v>214</v>
      </c>
      <c r="F230" s="474" t="s">
        <v>865</v>
      </c>
      <c r="G230" s="474" t="s">
        <v>1784</v>
      </c>
      <c r="H230" s="474" t="s">
        <v>1784</v>
      </c>
      <c r="I230" s="474" t="s">
        <v>1784</v>
      </c>
      <c r="J230" s="474" t="s">
        <v>1784</v>
      </c>
      <c r="K230" s="474">
        <v>0</v>
      </c>
      <c r="L230" s="474" t="s">
        <v>1784</v>
      </c>
      <c r="M230" s="474" t="s">
        <v>1784</v>
      </c>
      <c r="N230" s="474">
        <v>0</v>
      </c>
      <c r="O230" s="530">
        <v>3</v>
      </c>
      <c r="P230" s="473" t="s">
        <v>1784</v>
      </c>
      <c r="Q230" s="475" t="s">
        <v>1784</v>
      </c>
      <c r="R230" s="475" t="s">
        <v>1784</v>
      </c>
      <c r="S230" s="93" t="s">
        <v>1900</v>
      </c>
      <c r="T230" s="555">
        <v>2600</v>
      </c>
      <c r="U230" s="201"/>
      <c r="V230" s="201"/>
      <c r="W230" s="201" t="s">
        <v>1900</v>
      </c>
    </row>
    <row r="231" spans="1:23" ht="14.4">
      <c r="A231" s="476" t="s">
        <v>1784</v>
      </c>
      <c r="B231" s="477" t="s">
        <v>505</v>
      </c>
      <c r="C231" s="477">
        <v>3300</v>
      </c>
      <c r="D231" s="474" t="s">
        <v>507</v>
      </c>
      <c r="E231" s="474" t="s">
        <v>214</v>
      </c>
      <c r="F231" s="474"/>
      <c r="G231" s="474" t="s">
        <v>1784</v>
      </c>
      <c r="H231" s="474" t="s">
        <v>1784</v>
      </c>
      <c r="I231" s="474" t="s">
        <v>1784</v>
      </c>
      <c r="J231" s="474" t="s">
        <v>1784</v>
      </c>
      <c r="K231" s="474">
        <v>0</v>
      </c>
      <c r="L231" s="474" t="s">
        <v>1784</v>
      </c>
      <c r="M231" s="474" t="s">
        <v>1784</v>
      </c>
      <c r="N231" s="474">
        <v>0</v>
      </c>
      <c r="O231" s="530">
        <v>8</v>
      </c>
      <c r="P231" s="477" t="s">
        <v>1784</v>
      </c>
      <c r="Q231" s="477" t="s">
        <v>1784</v>
      </c>
      <c r="R231" s="477" t="s">
        <v>1784</v>
      </c>
      <c r="S231" s="93" t="s">
        <v>1900</v>
      </c>
      <c r="T231" s="571">
        <v>7590</v>
      </c>
      <c r="U231" s="201"/>
      <c r="V231" s="201"/>
      <c r="W231" s="201" t="s">
        <v>1900</v>
      </c>
    </row>
    <row r="232" spans="1:23" ht="14.4">
      <c r="A232" s="472" t="s">
        <v>1784</v>
      </c>
      <c r="B232" s="473" t="s">
        <v>421</v>
      </c>
      <c r="C232" s="473">
        <v>1600</v>
      </c>
      <c r="D232" s="474" t="s">
        <v>423</v>
      </c>
      <c r="E232" s="474" t="s">
        <v>228</v>
      </c>
      <c r="F232" s="474"/>
      <c r="G232" s="474" t="s">
        <v>1784</v>
      </c>
      <c r="H232" s="474" t="s">
        <v>1784</v>
      </c>
      <c r="I232" s="474" t="s">
        <v>1784</v>
      </c>
      <c r="J232" s="474" t="s">
        <v>1784</v>
      </c>
      <c r="K232" s="474">
        <v>0</v>
      </c>
      <c r="L232" s="474" t="s">
        <v>1784</v>
      </c>
      <c r="M232" s="474" t="s">
        <v>1784</v>
      </c>
      <c r="N232" s="474">
        <v>0</v>
      </c>
      <c r="O232" s="530">
        <v>1</v>
      </c>
      <c r="P232" s="473" t="s">
        <v>1784</v>
      </c>
      <c r="Q232" s="475" t="s">
        <v>1784</v>
      </c>
      <c r="R232" s="475" t="s">
        <v>1784</v>
      </c>
      <c r="S232" s="93" t="s">
        <v>1900</v>
      </c>
      <c r="T232" s="642">
        <v>640</v>
      </c>
      <c r="U232" s="201"/>
      <c r="V232" s="201"/>
      <c r="W232" s="201" t="s">
        <v>1900</v>
      </c>
    </row>
    <row r="233" spans="1:23" ht="14.4">
      <c r="A233" s="472" t="s">
        <v>1784</v>
      </c>
      <c r="B233" s="473" t="s">
        <v>379</v>
      </c>
      <c r="C233" s="473">
        <v>430</v>
      </c>
      <c r="D233" s="474" t="s">
        <v>382</v>
      </c>
      <c r="E233" s="474" t="s">
        <v>228</v>
      </c>
      <c r="F233" s="474" t="s">
        <v>383</v>
      </c>
      <c r="G233" s="474" t="s">
        <v>1784</v>
      </c>
      <c r="H233" s="474" t="s">
        <v>1784</v>
      </c>
      <c r="I233" s="474" t="s">
        <v>1784</v>
      </c>
      <c r="J233" s="474" t="s">
        <v>1784</v>
      </c>
      <c r="K233" s="474">
        <v>0</v>
      </c>
      <c r="L233" s="474" t="s">
        <v>1784</v>
      </c>
      <c r="M233" s="474" t="s">
        <v>1784</v>
      </c>
      <c r="N233" s="474">
        <v>0</v>
      </c>
      <c r="O233" s="530">
        <v>0</v>
      </c>
      <c r="P233" s="473" t="s">
        <v>1784</v>
      </c>
      <c r="Q233" s="475" t="s">
        <v>1784</v>
      </c>
      <c r="R233" s="475" t="s">
        <v>1784</v>
      </c>
      <c r="S233" s="93" t="s">
        <v>1900</v>
      </c>
      <c r="T233" s="543">
        <v>52</v>
      </c>
      <c r="U233" s="201"/>
      <c r="V233" s="201"/>
      <c r="W233" s="201" t="s">
        <v>1900</v>
      </c>
    </row>
    <row r="234" spans="1:23" ht="14.4">
      <c r="A234" s="476" t="s">
        <v>1784</v>
      </c>
      <c r="B234" s="477" t="s">
        <v>837</v>
      </c>
      <c r="C234" s="477">
        <v>70</v>
      </c>
      <c r="D234" s="474" t="s">
        <v>838</v>
      </c>
      <c r="E234" s="474"/>
      <c r="F234" s="474" t="s">
        <v>390</v>
      </c>
      <c r="G234" s="474" t="s">
        <v>1784</v>
      </c>
      <c r="H234" s="474" t="s">
        <v>1784</v>
      </c>
      <c r="I234" s="474" t="s">
        <v>1784</v>
      </c>
      <c r="J234" s="474" t="s">
        <v>1784</v>
      </c>
      <c r="K234" s="474">
        <v>0</v>
      </c>
      <c r="L234" s="474" t="s">
        <v>1784</v>
      </c>
      <c r="M234" s="474" t="s">
        <v>1784</v>
      </c>
      <c r="N234" s="474">
        <v>0</v>
      </c>
      <c r="O234" s="530">
        <v>0</v>
      </c>
      <c r="P234" s="477" t="s">
        <v>1784</v>
      </c>
      <c r="Q234" s="477" t="s">
        <v>1784</v>
      </c>
      <c r="R234" s="477" t="s">
        <v>1784</v>
      </c>
      <c r="S234" s="93" t="s">
        <v>1900</v>
      </c>
      <c r="T234" s="643">
        <v>490</v>
      </c>
      <c r="U234" s="201"/>
      <c r="V234" s="201"/>
      <c r="W234" s="201" t="s">
        <v>1900</v>
      </c>
    </row>
    <row r="235" spans="1:23" ht="14.4">
      <c r="A235" s="472" t="s">
        <v>1784</v>
      </c>
      <c r="B235" s="473" t="s">
        <v>1012</v>
      </c>
      <c r="C235" s="473">
        <v>600</v>
      </c>
      <c r="D235" s="474" t="s">
        <v>1012</v>
      </c>
      <c r="E235" s="474" t="s">
        <v>228</v>
      </c>
      <c r="F235" s="474"/>
      <c r="G235" s="474" t="s">
        <v>1784</v>
      </c>
      <c r="H235" s="474" t="s">
        <v>1784</v>
      </c>
      <c r="I235" s="474" t="s">
        <v>1784</v>
      </c>
      <c r="J235" s="474" t="s">
        <v>1784</v>
      </c>
      <c r="K235" s="474">
        <v>0</v>
      </c>
      <c r="L235" s="474" t="s">
        <v>1784</v>
      </c>
      <c r="M235" s="474" t="s">
        <v>1784</v>
      </c>
      <c r="N235" s="474">
        <v>0</v>
      </c>
      <c r="O235" s="530">
        <v>0</v>
      </c>
      <c r="P235" s="473" t="s">
        <v>1784</v>
      </c>
      <c r="Q235" s="475" t="s">
        <v>1784</v>
      </c>
      <c r="R235" s="475" t="s">
        <v>1784</v>
      </c>
      <c r="S235" s="93" t="s">
        <v>1900</v>
      </c>
      <c r="T235" s="582">
        <v>60</v>
      </c>
      <c r="U235" s="201"/>
      <c r="V235" s="201"/>
      <c r="W235" s="201" t="s">
        <v>1900</v>
      </c>
    </row>
    <row r="236" spans="1:23" ht="27">
      <c r="A236" s="481" t="s">
        <v>1907</v>
      </c>
      <c r="B236" s="481" t="s">
        <v>1784</v>
      </c>
      <c r="C236" s="481" t="s">
        <v>1784</v>
      </c>
      <c r="D236" s="481" t="s">
        <v>1908</v>
      </c>
      <c r="E236" s="481" t="s">
        <v>584</v>
      </c>
      <c r="F236" s="481"/>
      <c r="G236" s="481">
        <v>121.8</v>
      </c>
      <c r="H236" s="481">
        <v>1.98</v>
      </c>
      <c r="I236" s="481">
        <v>0.76</v>
      </c>
      <c r="J236" s="481">
        <v>24.76</v>
      </c>
      <c r="K236" s="481"/>
      <c r="L236" s="481">
        <v>2.3199999999999998</v>
      </c>
      <c r="M236" s="481">
        <v>0.54</v>
      </c>
      <c r="N236" s="481">
        <v>3.3</v>
      </c>
      <c r="O236" s="481" t="s">
        <v>1784</v>
      </c>
      <c r="P236" s="481" t="s">
        <v>1909</v>
      </c>
      <c r="Q236" s="477" t="s">
        <v>1910</v>
      </c>
      <c r="R236" s="477" t="s">
        <v>1911</v>
      </c>
      <c r="S236" s="471" t="s">
        <v>1907</v>
      </c>
      <c r="T236" s="201"/>
      <c r="U236" s="644" t="s">
        <v>1912</v>
      </c>
      <c r="V236" s="201"/>
      <c r="W236" s="201" t="s">
        <v>1907</v>
      </c>
    </row>
    <row r="237" spans="1:23" ht="14.4">
      <c r="A237" s="472" t="s">
        <v>1784</v>
      </c>
      <c r="B237" s="473" t="s">
        <v>958</v>
      </c>
      <c r="C237" s="473">
        <v>85000</v>
      </c>
      <c r="D237" s="474" t="s">
        <v>959</v>
      </c>
      <c r="E237" s="474" t="s">
        <v>584</v>
      </c>
      <c r="F237" s="474"/>
      <c r="G237" s="474" t="s">
        <v>1784</v>
      </c>
      <c r="H237" s="474" t="s">
        <v>1784</v>
      </c>
      <c r="I237" s="474" t="s">
        <v>1784</v>
      </c>
      <c r="J237" s="474" t="s">
        <v>1784</v>
      </c>
      <c r="K237" s="474">
        <v>0.1</v>
      </c>
      <c r="L237" s="474" t="s">
        <v>1784</v>
      </c>
      <c r="M237" s="474" t="s">
        <v>1784</v>
      </c>
      <c r="N237" s="474">
        <v>3.2</v>
      </c>
      <c r="O237" s="530">
        <v>34</v>
      </c>
      <c r="P237" s="473" t="s">
        <v>1784</v>
      </c>
      <c r="Q237" s="475" t="s">
        <v>1784</v>
      </c>
      <c r="R237" s="475" t="s">
        <v>1784</v>
      </c>
      <c r="S237" s="93" t="s">
        <v>1907</v>
      </c>
      <c r="T237" s="645">
        <v>34000</v>
      </c>
      <c r="U237" s="201"/>
      <c r="V237" s="201"/>
      <c r="W237" s="201" t="s">
        <v>1907</v>
      </c>
    </row>
    <row r="238" spans="1:23" ht="27">
      <c r="A238" s="476" t="s">
        <v>1784</v>
      </c>
      <c r="B238" s="480" t="s">
        <v>1483</v>
      </c>
      <c r="C238" s="477">
        <v>10000</v>
      </c>
      <c r="D238" s="474" t="s">
        <v>1484</v>
      </c>
      <c r="E238" s="474"/>
      <c r="F238" s="474"/>
      <c r="G238" s="474" t="s">
        <v>1784</v>
      </c>
      <c r="H238" s="474" t="s">
        <v>1784</v>
      </c>
      <c r="I238" s="474" t="s">
        <v>1784</v>
      </c>
      <c r="J238" s="474" t="s">
        <v>1784</v>
      </c>
      <c r="K238" s="474">
        <v>0.1</v>
      </c>
      <c r="L238" s="474" t="s">
        <v>1784</v>
      </c>
      <c r="M238" s="474" t="s">
        <v>1784</v>
      </c>
      <c r="N238" s="474">
        <v>0</v>
      </c>
      <c r="O238" s="530">
        <v>18</v>
      </c>
      <c r="P238" s="477" t="s">
        <v>1784</v>
      </c>
      <c r="Q238" s="477" t="s">
        <v>1784</v>
      </c>
      <c r="R238" s="477" t="s">
        <v>1784</v>
      </c>
      <c r="S238" s="93" t="s">
        <v>1907</v>
      </c>
      <c r="T238" s="585">
        <v>18000</v>
      </c>
      <c r="U238" s="201"/>
      <c r="V238" s="201"/>
      <c r="W238" s="201" t="s">
        <v>1907</v>
      </c>
    </row>
    <row r="239" spans="1:23" ht="14.4">
      <c r="A239" s="476" t="s">
        <v>1784</v>
      </c>
      <c r="B239" s="477" t="s">
        <v>379</v>
      </c>
      <c r="C239" s="477">
        <v>500</v>
      </c>
      <c r="D239" s="474" t="s">
        <v>382</v>
      </c>
      <c r="E239" s="474" t="s">
        <v>228</v>
      </c>
      <c r="F239" s="474" t="s">
        <v>383</v>
      </c>
      <c r="G239" s="474" t="s">
        <v>1784</v>
      </c>
      <c r="H239" s="474" t="s">
        <v>1784</v>
      </c>
      <c r="I239" s="474" t="s">
        <v>1784</v>
      </c>
      <c r="J239" s="474" t="s">
        <v>1784</v>
      </c>
      <c r="K239" s="474">
        <v>0</v>
      </c>
      <c r="L239" s="474" t="s">
        <v>1784</v>
      </c>
      <c r="M239" s="474" t="s">
        <v>1784</v>
      </c>
      <c r="N239" s="474">
        <v>0</v>
      </c>
      <c r="O239" s="530">
        <v>0</v>
      </c>
      <c r="P239" s="477" t="s">
        <v>1784</v>
      </c>
      <c r="Q239" s="477" t="s">
        <v>1784</v>
      </c>
      <c r="R239" s="477" t="s">
        <v>1784</v>
      </c>
      <c r="S239" s="93" t="s">
        <v>1907</v>
      </c>
      <c r="T239" s="582">
        <v>60</v>
      </c>
      <c r="U239" s="201"/>
      <c r="V239" s="201"/>
      <c r="W239" s="201" t="s">
        <v>1907</v>
      </c>
    </row>
    <row r="240" spans="1:23" ht="14.4">
      <c r="A240" s="472" t="s">
        <v>1784</v>
      </c>
      <c r="B240" s="473" t="s">
        <v>1012</v>
      </c>
      <c r="C240" s="473">
        <v>1500</v>
      </c>
      <c r="D240" s="474" t="s">
        <v>1012</v>
      </c>
      <c r="E240" s="474" t="s">
        <v>228</v>
      </c>
      <c r="F240" s="474"/>
      <c r="G240" s="474" t="s">
        <v>1784</v>
      </c>
      <c r="H240" s="474" t="s">
        <v>1784</v>
      </c>
      <c r="I240" s="474" t="s">
        <v>1784</v>
      </c>
      <c r="J240" s="474" t="s">
        <v>1784</v>
      </c>
      <c r="K240" s="474">
        <v>0</v>
      </c>
      <c r="L240" s="474" t="s">
        <v>1784</v>
      </c>
      <c r="M240" s="474" t="s">
        <v>1784</v>
      </c>
      <c r="N240" s="474">
        <v>0</v>
      </c>
      <c r="O240" s="530">
        <v>0</v>
      </c>
      <c r="P240" s="473" t="s">
        <v>1784</v>
      </c>
      <c r="Q240" s="475" t="s">
        <v>1784</v>
      </c>
      <c r="R240" s="475" t="s">
        <v>1784</v>
      </c>
      <c r="S240" s="93" t="s">
        <v>1907</v>
      </c>
      <c r="T240" s="563">
        <v>150</v>
      </c>
      <c r="U240" s="201"/>
      <c r="V240" s="201"/>
      <c r="W240" s="201" t="s">
        <v>1907</v>
      </c>
    </row>
    <row r="241" spans="1:23" ht="66.599999999999994">
      <c r="A241" s="481" t="s">
        <v>1913</v>
      </c>
      <c r="B241" s="481" t="s">
        <v>1784</v>
      </c>
      <c r="C241" s="481" t="s">
        <v>1784</v>
      </c>
      <c r="D241" s="482" t="s">
        <v>1914</v>
      </c>
      <c r="E241" s="482" t="s">
        <v>1902</v>
      </c>
      <c r="F241" s="482"/>
      <c r="G241" s="482">
        <v>117.09</v>
      </c>
      <c r="H241" s="482">
        <v>3.71</v>
      </c>
      <c r="I241" s="482">
        <v>0.52</v>
      </c>
      <c r="J241" s="482">
        <v>2.2999999999999998</v>
      </c>
      <c r="K241" s="482"/>
      <c r="L241" s="482">
        <v>19.66</v>
      </c>
      <c r="M241" s="482">
        <v>1.26</v>
      </c>
      <c r="N241" s="482">
        <v>0.1</v>
      </c>
      <c r="O241" s="482" t="s">
        <v>1784</v>
      </c>
      <c r="P241" s="483" t="s">
        <v>1915</v>
      </c>
      <c r="Q241" s="646" t="s">
        <v>1916</v>
      </c>
      <c r="R241" s="484" t="s">
        <v>1917</v>
      </c>
      <c r="S241" s="471" t="s">
        <v>1913</v>
      </c>
      <c r="T241" s="201"/>
      <c r="U241" s="647" t="s">
        <v>1918</v>
      </c>
      <c r="V241" s="201"/>
      <c r="W241" s="201" t="s">
        <v>1913</v>
      </c>
    </row>
    <row r="242" spans="1:23" ht="14.4">
      <c r="A242" s="485" t="s">
        <v>1784</v>
      </c>
      <c r="B242" s="486" t="s">
        <v>925</v>
      </c>
      <c r="C242" s="486">
        <v>82645</v>
      </c>
      <c r="D242" s="487" t="s">
        <v>925</v>
      </c>
      <c r="E242" s="487" t="s">
        <v>666</v>
      </c>
      <c r="F242" s="487"/>
      <c r="G242" s="487" t="s">
        <v>1784</v>
      </c>
      <c r="H242" s="487" t="s">
        <v>1784</v>
      </c>
      <c r="I242" s="487" t="s">
        <v>1784</v>
      </c>
      <c r="J242" s="487" t="s">
        <v>1784</v>
      </c>
      <c r="K242" s="487">
        <v>0</v>
      </c>
      <c r="L242" s="487" t="s">
        <v>1784</v>
      </c>
      <c r="M242" s="487" t="s">
        <v>1784</v>
      </c>
      <c r="N242" s="487">
        <v>0</v>
      </c>
      <c r="O242" s="648">
        <v>173</v>
      </c>
      <c r="P242" s="486" t="s">
        <v>1784</v>
      </c>
      <c r="Q242" s="477" t="s">
        <v>1784</v>
      </c>
      <c r="R242" s="477" t="s">
        <v>1784</v>
      </c>
      <c r="S242" s="93" t="s">
        <v>1913</v>
      </c>
      <c r="T242" s="650">
        <v>172728</v>
      </c>
      <c r="U242" s="201"/>
      <c r="V242" s="201"/>
      <c r="W242" s="201" t="s">
        <v>1913</v>
      </c>
    </row>
    <row r="243" spans="1:23" ht="14.4">
      <c r="A243" s="488" t="s">
        <v>1784</v>
      </c>
      <c r="B243" s="489" t="s">
        <v>843</v>
      </c>
      <c r="C243" s="489">
        <v>2066</v>
      </c>
      <c r="D243" s="487" t="s">
        <v>846</v>
      </c>
      <c r="E243" s="487"/>
      <c r="F243" s="487"/>
      <c r="G243" s="487" t="s">
        <v>1784</v>
      </c>
      <c r="H243" s="487" t="s">
        <v>1784</v>
      </c>
      <c r="I243" s="487" t="s">
        <v>1784</v>
      </c>
      <c r="J243" s="487" t="s">
        <v>1784</v>
      </c>
      <c r="K243" s="487">
        <v>0.1</v>
      </c>
      <c r="L243" s="487" t="s">
        <v>1784</v>
      </c>
      <c r="M243" s="487" t="s">
        <v>1784</v>
      </c>
      <c r="N243" s="487">
        <v>0.1</v>
      </c>
      <c r="O243" s="648">
        <v>6</v>
      </c>
      <c r="P243" s="489" t="s">
        <v>1784</v>
      </c>
      <c r="Q243" s="475" t="s">
        <v>1784</v>
      </c>
      <c r="R243" s="475" t="s">
        <v>1784</v>
      </c>
      <c r="S243" s="93" t="s">
        <v>1913</v>
      </c>
      <c r="T243" s="571">
        <v>6198</v>
      </c>
      <c r="U243" s="201"/>
      <c r="V243" s="201"/>
      <c r="W243" s="201" t="s">
        <v>1913</v>
      </c>
    </row>
    <row r="244" spans="1:23" ht="14.4">
      <c r="A244" s="485" t="s">
        <v>1784</v>
      </c>
      <c r="B244" s="486" t="s">
        <v>879</v>
      </c>
      <c r="C244" s="486">
        <v>10331</v>
      </c>
      <c r="D244" s="487" t="s">
        <v>880</v>
      </c>
      <c r="E244" s="487" t="s">
        <v>214</v>
      </c>
      <c r="F244" s="487"/>
      <c r="G244" s="487" t="s">
        <v>1784</v>
      </c>
      <c r="H244" s="487" t="s">
        <v>1784</v>
      </c>
      <c r="I244" s="487" t="s">
        <v>1784</v>
      </c>
      <c r="J244" s="487" t="s">
        <v>1784</v>
      </c>
      <c r="K244" s="487">
        <v>0.4</v>
      </c>
      <c r="L244" s="487" t="s">
        <v>1784</v>
      </c>
      <c r="M244" s="487" t="s">
        <v>1784</v>
      </c>
      <c r="N244" s="487">
        <v>0</v>
      </c>
      <c r="O244" s="648">
        <v>7</v>
      </c>
      <c r="P244" s="486" t="s">
        <v>1784</v>
      </c>
      <c r="Q244" s="477" t="s">
        <v>1784</v>
      </c>
      <c r="R244" s="477" t="s">
        <v>1784</v>
      </c>
      <c r="S244" s="93" t="s">
        <v>1913</v>
      </c>
      <c r="T244" s="571">
        <v>7232</v>
      </c>
      <c r="U244" s="201"/>
      <c r="V244" s="201"/>
      <c r="W244" s="201" t="s">
        <v>1913</v>
      </c>
    </row>
    <row r="245" spans="1:23" ht="14.4">
      <c r="A245" s="488" t="s">
        <v>1784</v>
      </c>
      <c r="B245" s="489" t="s">
        <v>1009</v>
      </c>
      <c r="C245" s="489">
        <v>1033</v>
      </c>
      <c r="D245" s="487" t="s">
        <v>1010</v>
      </c>
      <c r="E245" s="487" t="s">
        <v>228</v>
      </c>
      <c r="F245" s="487"/>
      <c r="G245" s="487" t="s">
        <v>1784</v>
      </c>
      <c r="H245" s="487" t="s">
        <v>1784</v>
      </c>
      <c r="I245" s="487" t="s">
        <v>1784</v>
      </c>
      <c r="J245" s="487" t="s">
        <v>1784</v>
      </c>
      <c r="K245" s="487">
        <v>0</v>
      </c>
      <c r="L245" s="487" t="s">
        <v>1784</v>
      </c>
      <c r="M245" s="487" t="s">
        <v>1784</v>
      </c>
      <c r="N245" s="487">
        <v>0</v>
      </c>
      <c r="O245" s="648">
        <v>2</v>
      </c>
      <c r="P245" s="489" t="s">
        <v>1784</v>
      </c>
      <c r="Q245" s="475" t="s">
        <v>1784</v>
      </c>
      <c r="R245" s="475" t="s">
        <v>1784</v>
      </c>
      <c r="S245" s="93" t="s">
        <v>1913</v>
      </c>
      <c r="T245" s="651">
        <v>1550</v>
      </c>
      <c r="U245" s="201"/>
      <c r="V245" s="201"/>
      <c r="W245" s="201" t="s">
        <v>1913</v>
      </c>
    </row>
    <row r="246" spans="1:23" ht="27">
      <c r="A246" s="485" t="s">
        <v>1784</v>
      </c>
      <c r="B246" s="486" t="s">
        <v>1784</v>
      </c>
      <c r="C246" s="486">
        <v>1033</v>
      </c>
      <c r="D246" s="487" t="s">
        <v>1516</v>
      </c>
      <c r="E246" s="487" t="s">
        <v>1521</v>
      </c>
      <c r="F246" s="487" t="s">
        <v>1784</v>
      </c>
      <c r="G246" s="487" t="s">
        <v>1784</v>
      </c>
      <c r="H246" s="487" t="s">
        <v>1784</v>
      </c>
      <c r="I246" s="487" t="s">
        <v>1784</v>
      </c>
      <c r="J246" s="487" t="s">
        <v>1784</v>
      </c>
      <c r="K246" s="487" t="s">
        <v>1784</v>
      </c>
      <c r="L246" s="487" t="s">
        <v>1784</v>
      </c>
      <c r="M246" s="487" t="s">
        <v>1784</v>
      </c>
      <c r="N246" s="487" t="s">
        <v>1784</v>
      </c>
      <c r="O246" s="487" t="s">
        <v>1784</v>
      </c>
      <c r="P246" s="486" t="s">
        <v>1784</v>
      </c>
      <c r="Q246" s="477" t="s">
        <v>1784</v>
      </c>
      <c r="R246" s="477" t="s">
        <v>1784</v>
      </c>
      <c r="S246" s="93">
        <v>0</v>
      </c>
      <c r="T246" s="201"/>
      <c r="U246" s="201"/>
      <c r="V246" s="201"/>
      <c r="W246" s="201" t="s">
        <v>1913</v>
      </c>
    </row>
    <row r="247" spans="1:23" ht="14.4">
      <c r="A247" s="488" t="s">
        <v>1784</v>
      </c>
      <c r="B247" s="489" t="s">
        <v>379</v>
      </c>
      <c r="C247" s="489">
        <v>826</v>
      </c>
      <c r="D247" s="487" t="s">
        <v>382</v>
      </c>
      <c r="E247" s="487" t="s">
        <v>228</v>
      </c>
      <c r="F247" s="487" t="s">
        <v>383</v>
      </c>
      <c r="G247" s="487" t="s">
        <v>1784</v>
      </c>
      <c r="H247" s="487" t="s">
        <v>1784</v>
      </c>
      <c r="I247" s="487" t="s">
        <v>1784</v>
      </c>
      <c r="J247" s="487" t="s">
        <v>1784</v>
      </c>
      <c r="K247" s="487">
        <v>0</v>
      </c>
      <c r="L247" s="487" t="s">
        <v>1784</v>
      </c>
      <c r="M247" s="487" t="s">
        <v>1784</v>
      </c>
      <c r="N247" s="487">
        <v>0</v>
      </c>
      <c r="O247" s="648">
        <v>0</v>
      </c>
      <c r="P247" s="489" t="s">
        <v>1784</v>
      </c>
      <c r="Q247" s="475" t="s">
        <v>1784</v>
      </c>
      <c r="R247" s="475" t="s">
        <v>1784</v>
      </c>
      <c r="S247" s="93" t="s">
        <v>1913</v>
      </c>
      <c r="T247" s="542">
        <v>99</v>
      </c>
      <c r="U247" s="201"/>
      <c r="V247" s="201"/>
      <c r="W247" s="201" t="s">
        <v>1913</v>
      </c>
    </row>
    <row r="248" spans="1:23" ht="14.4">
      <c r="A248" s="485" t="s">
        <v>1784</v>
      </c>
      <c r="B248" s="486" t="s">
        <v>1225</v>
      </c>
      <c r="C248" s="486">
        <v>2066</v>
      </c>
      <c r="D248" s="487" t="s">
        <v>1225</v>
      </c>
      <c r="E248" s="487" t="s">
        <v>228</v>
      </c>
      <c r="F248" s="487"/>
      <c r="G248" s="487" t="s">
        <v>1784</v>
      </c>
      <c r="H248" s="487" t="s">
        <v>1784</v>
      </c>
      <c r="I248" s="487" t="s">
        <v>1784</v>
      </c>
      <c r="J248" s="487" t="s">
        <v>1784</v>
      </c>
      <c r="K248" s="487">
        <v>0.6</v>
      </c>
      <c r="L248" s="487" t="s">
        <v>1784</v>
      </c>
      <c r="M248" s="487" t="s">
        <v>1784</v>
      </c>
      <c r="N248" s="487">
        <v>0</v>
      </c>
      <c r="O248" s="648">
        <v>1</v>
      </c>
      <c r="P248" s="486" t="s">
        <v>1784</v>
      </c>
      <c r="Q248" s="490" t="s">
        <v>1784</v>
      </c>
      <c r="R248" s="490" t="s">
        <v>1784</v>
      </c>
      <c r="S248" s="93" t="s">
        <v>1913</v>
      </c>
      <c r="T248" s="652">
        <v>816</v>
      </c>
      <c r="U248" s="201"/>
      <c r="V248" s="201"/>
      <c r="W248" s="201" t="s">
        <v>1913</v>
      </c>
    </row>
    <row r="249" spans="1:23" ht="53.4">
      <c r="A249" s="481" t="s">
        <v>1919</v>
      </c>
      <c r="B249" s="481" t="s">
        <v>1784</v>
      </c>
      <c r="C249" s="481" t="s">
        <v>1784</v>
      </c>
      <c r="D249" s="482" t="s">
        <v>1920</v>
      </c>
      <c r="E249" s="482" t="s">
        <v>1921</v>
      </c>
      <c r="F249" s="482"/>
      <c r="G249" s="482">
        <v>129.71</v>
      </c>
      <c r="H249" s="482">
        <v>4.1500000000000004</v>
      </c>
      <c r="I249" s="482">
        <v>0.62</v>
      </c>
      <c r="J249" s="482">
        <v>1.44</v>
      </c>
      <c r="K249" s="482"/>
      <c r="L249" s="482">
        <v>21.46</v>
      </c>
      <c r="M249" s="482">
        <v>1.19</v>
      </c>
      <c r="N249" s="482">
        <v>0.3</v>
      </c>
      <c r="O249" s="482" t="s">
        <v>1784</v>
      </c>
      <c r="P249" s="483" t="s">
        <v>1922</v>
      </c>
      <c r="Q249" s="653" t="s">
        <v>1923</v>
      </c>
      <c r="R249" s="491" t="s">
        <v>1924</v>
      </c>
      <c r="S249" s="471" t="s">
        <v>1919</v>
      </c>
      <c r="T249" s="201"/>
      <c r="U249" s="631" t="s">
        <v>1925</v>
      </c>
      <c r="V249" s="201"/>
      <c r="W249" s="201" t="s">
        <v>1919</v>
      </c>
    </row>
    <row r="250" spans="1:23" ht="14.4">
      <c r="A250" s="485" t="s">
        <v>1784</v>
      </c>
      <c r="B250" s="486" t="s">
        <v>925</v>
      </c>
      <c r="C250" s="486">
        <v>91324</v>
      </c>
      <c r="D250" s="487" t="s">
        <v>925</v>
      </c>
      <c r="E250" s="487" t="s">
        <v>666</v>
      </c>
      <c r="F250" s="487"/>
      <c r="G250" s="487" t="s">
        <v>1784</v>
      </c>
      <c r="H250" s="487" t="s">
        <v>1784</v>
      </c>
      <c r="I250" s="487" t="s">
        <v>1784</v>
      </c>
      <c r="J250" s="487" t="s">
        <v>1784</v>
      </c>
      <c r="K250" s="487">
        <v>0</v>
      </c>
      <c r="L250" s="487" t="s">
        <v>1784</v>
      </c>
      <c r="M250" s="487" t="s">
        <v>1784</v>
      </c>
      <c r="N250" s="487">
        <v>0</v>
      </c>
      <c r="O250" s="648">
        <v>191</v>
      </c>
      <c r="P250" s="486" t="s">
        <v>1784</v>
      </c>
      <c r="Q250" s="475" t="s">
        <v>1784</v>
      </c>
      <c r="R250" s="475" t="s">
        <v>1784</v>
      </c>
      <c r="S250" s="93" t="s">
        <v>1919</v>
      </c>
      <c r="T250" s="655">
        <v>190867</v>
      </c>
      <c r="U250" s="201"/>
      <c r="V250" s="201"/>
      <c r="W250" s="201" t="s">
        <v>1919</v>
      </c>
    </row>
    <row r="251" spans="1:23" ht="14.4">
      <c r="A251" s="488" t="s">
        <v>1784</v>
      </c>
      <c r="B251" s="489" t="s">
        <v>1009</v>
      </c>
      <c r="C251" s="489">
        <v>1712</v>
      </c>
      <c r="D251" s="487" t="s">
        <v>1010</v>
      </c>
      <c r="E251" s="487" t="s">
        <v>228</v>
      </c>
      <c r="F251" s="487"/>
      <c r="G251" s="487" t="s">
        <v>1784</v>
      </c>
      <c r="H251" s="487" t="s">
        <v>1784</v>
      </c>
      <c r="I251" s="487" t="s">
        <v>1784</v>
      </c>
      <c r="J251" s="487" t="s">
        <v>1784</v>
      </c>
      <c r="K251" s="487">
        <v>0</v>
      </c>
      <c r="L251" s="487" t="s">
        <v>1784</v>
      </c>
      <c r="M251" s="487" t="s">
        <v>1784</v>
      </c>
      <c r="N251" s="487">
        <v>0</v>
      </c>
      <c r="O251" s="648">
        <v>3</v>
      </c>
      <c r="P251" s="489" t="s">
        <v>1784</v>
      </c>
      <c r="Q251" s="477" t="s">
        <v>1784</v>
      </c>
      <c r="R251" s="477" t="s">
        <v>1784</v>
      </c>
      <c r="S251" s="93" t="s">
        <v>1919</v>
      </c>
      <c r="T251" s="555">
        <v>2568</v>
      </c>
      <c r="U251" s="201"/>
      <c r="V251" s="201"/>
      <c r="W251" s="201" t="s">
        <v>1919</v>
      </c>
    </row>
    <row r="252" spans="1:23" ht="14.4">
      <c r="A252" s="485" t="s">
        <v>1784</v>
      </c>
      <c r="B252" s="486" t="s">
        <v>1384</v>
      </c>
      <c r="C252" s="486">
        <v>3425</v>
      </c>
      <c r="D252" s="487" t="s">
        <v>1387</v>
      </c>
      <c r="E252" s="487"/>
      <c r="F252" s="487"/>
      <c r="G252" s="487" t="s">
        <v>1784</v>
      </c>
      <c r="H252" s="487" t="s">
        <v>1784</v>
      </c>
      <c r="I252" s="487" t="s">
        <v>1784</v>
      </c>
      <c r="J252" s="487" t="s">
        <v>1784</v>
      </c>
      <c r="K252" s="487">
        <v>0</v>
      </c>
      <c r="L252" s="487" t="s">
        <v>1784</v>
      </c>
      <c r="M252" s="487" t="s">
        <v>1784</v>
      </c>
      <c r="N252" s="487">
        <v>0</v>
      </c>
      <c r="O252" s="648">
        <v>1</v>
      </c>
      <c r="P252" s="486" t="s">
        <v>1784</v>
      </c>
      <c r="Q252" s="475" t="s">
        <v>1784</v>
      </c>
      <c r="R252" s="475" t="s">
        <v>1784</v>
      </c>
      <c r="S252" s="93" t="s">
        <v>1919</v>
      </c>
      <c r="T252" s="656">
        <v>1110</v>
      </c>
      <c r="U252" s="201"/>
      <c r="V252" s="201"/>
      <c r="W252" s="201" t="s">
        <v>1919</v>
      </c>
    </row>
    <row r="253" spans="1:23" ht="14.4">
      <c r="A253" s="488" t="s">
        <v>1784</v>
      </c>
      <c r="B253" s="489" t="s">
        <v>849</v>
      </c>
      <c r="C253" s="489">
        <v>1142</v>
      </c>
      <c r="D253" s="487" t="s">
        <v>851</v>
      </c>
      <c r="E253" s="487" t="s">
        <v>625</v>
      </c>
      <c r="F253" s="487"/>
      <c r="G253" s="487" t="s">
        <v>1784</v>
      </c>
      <c r="H253" s="487" t="s">
        <v>1784</v>
      </c>
      <c r="I253" s="487" t="s">
        <v>1784</v>
      </c>
      <c r="J253" s="487" t="s">
        <v>1784</v>
      </c>
      <c r="K253" s="487">
        <v>0</v>
      </c>
      <c r="L253" s="487" t="s">
        <v>1784</v>
      </c>
      <c r="M253" s="487" t="s">
        <v>1784</v>
      </c>
      <c r="N253" s="487">
        <v>0</v>
      </c>
      <c r="O253" s="648">
        <v>1</v>
      </c>
      <c r="P253" s="489" t="s">
        <v>1784</v>
      </c>
      <c r="Q253" s="477" t="s">
        <v>1784</v>
      </c>
      <c r="R253" s="477" t="s">
        <v>1784</v>
      </c>
      <c r="S253" s="93" t="s">
        <v>1919</v>
      </c>
      <c r="T253" s="657">
        <v>685</v>
      </c>
      <c r="U253" s="201"/>
      <c r="V253" s="201"/>
      <c r="W253" s="201" t="s">
        <v>1919</v>
      </c>
    </row>
    <row r="254" spans="1:23" ht="14.4">
      <c r="A254" s="485" t="s">
        <v>1784</v>
      </c>
      <c r="B254" s="486" t="s">
        <v>1020</v>
      </c>
      <c r="C254" s="486">
        <v>1142</v>
      </c>
      <c r="D254" s="487" t="s">
        <v>1022</v>
      </c>
      <c r="E254" s="487" t="s">
        <v>228</v>
      </c>
      <c r="F254" s="487" t="s">
        <v>1015</v>
      </c>
      <c r="G254" s="487" t="s">
        <v>1784</v>
      </c>
      <c r="H254" s="487" t="s">
        <v>1784</v>
      </c>
      <c r="I254" s="487" t="s">
        <v>1784</v>
      </c>
      <c r="J254" s="487" t="s">
        <v>1784</v>
      </c>
      <c r="K254" s="487">
        <v>0</v>
      </c>
      <c r="L254" s="487" t="s">
        <v>1784</v>
      </c>
      <c r="M254" s="487" t="s">
        <v>1784</v>
      </c>
      <c r="N254" s="487">
        <v>0.3</v>
      </c>
      <c r="O254" s="648">
        <v>3</v>
      </c>
      <c r="P254" s="486" t="s">
        <v>1784</v>
      </c>
      <c r="Q254" s="475" t="s">
        <v>1784</v>
      </c>
      <c r="R254" s="475" t="s">
        <v>1784</v>
      </c>
      <c r="S254" s="93" t="s">
        <v>1919</v>
      </c>
      <c r="T254" s="555">
        <v>3426</v>
      </c>
      <c r="U254" s="201"/>
      <c r="V254" s="201"/>
      <c r="W254" s="201" t="s">
        <v>1919</v>
      </c>
    </row>
    <row r="255" spans="1:23" ht="14.4">
      <c r="A255" s="488" t="s">
        <v>1784</v>
      </c>
      <c r="B255" s="489" t="s">
        <v>379</v>
      </c>
      <c r="C255" s="489">
        <v>913</v>
      </c>
      <c r="D255" s="487" t="s">
        <v>382</v>
      </c>
      <c r="E255" s="487" t="s">
        <v>228</v>
      </c>
      <c r="F255" s="487" t="s">
        <v>383</v>
      </c>
      <c r="G255" s="487" t="s">
        <v>1784</v>
      </c>
      <c r="H255" s="487" t="s">
        <v>1784</v>
      </c>
      <c r="I255" s="487" t="s">
        <v>1784</v>
      </c>
      <c r="J255" s="487" t="s">
        <v>1784</v>
      </c>
      <c r="K255" s="487">
        <v>0</v>
      </c>
      <c r="L255" s="487" t="s">
        <v>1784</v>
      </c>
      <c r="M255" s="487" t="s">
        <v>1784</v>
      </c>
      <c r="N255" s="487">
        <v>0</v>
      </c>
      <c r="O255" s="648">
        <v>0</v>
      </c>
      <c r="P255" s="489" t="s">
        <v>1784</v>
      </c>
      <c r="Q255" s="477" t="s">
        <v>1784</v>
      </c>
      <c r="R255" s="477" t="s">
        <v>1784</v>
      </c>
      <c r="S255" s="93" t="s">
        <v>1919</v>
      </c>
      <c r="T255" s="658">
        <v>110</v>
      </c>
      <c r="U255" s="201"/>
      <c r="V255" s="201"/>
      <c r="W255" s="201" t="s">
        <v>1919</v>
      </c>
    </row>
    <row r="256" spans="1:23" ht="14.4">
      <c r="A256" s="485" t="s">
        <v>1784</v>
      </c>
      <c r="B256" s="486" t="s">
        <v>837</v>
      </c>
      <c r="C256" s="486">
        <v>342</v>
      </c>
      <c r="D256" s="487" t="s">
        <v>838</v>
      </c>
      <c r="E256" s="487"/>
      <c r="F256" s="487" t="s">
        <v>390</v>
      </c>
      <c r="G256" s="487" t="s">
        <v>1784</v>
      </c>
      <c r="H256" s="487" t="s">
        <v>1784</v>
      </c>
      <c r="I256" s="487" t="s">
        <v>1784</v>
      </c>
      <c r="J256" s="487" t="s">
        <v>1784</v>
      </c>
      <c r="K256" s="487">
        <v>0</v>
      </c>
      <c r="L256" s="487" t="s">
        <v>1784</v>
      </c>
      <c r="M256" s="487" t="s">
        <v>1784</v>
      </c>
      <c r="N256" s="487">
        <v>0</v>
      </c>
      <c r="O256" s="648">
        <v>2</v>
      </c>
      <c r="P256" s="486" t="s">
        <v>1784</v>
      </c>
      <c r="Q256" s="492" t="s">
        <v>1784</v>
      </c>
      <c r="R256" s="492" t="s">
        <v>1784</v>
      </c>
      <c r="S256" s="93" t="s">
        <v>1919</v>
      </c>
      <c r="T256" s="555">
        <v>2394</v>
      </c>
      <c r="U256" s="201"/>
      <c r="V256" s="201"/>
      <c r="W256" s="201" t="s">
        <v>1919</v>
      </c>
    </row>
    <row r="257" spans="1:23" ht="53.4">
      <c r="A257" s="481" t="s">
        <v>1926</v>
      </c>
      <c r="B257" s="481" t="s">
        <v>1784</v>
      </c>
      <c r="C257" s="481" t="s">
        <v>1784</v>
      </c>
      <c r="D257" s="482" t="s">
        <v>1927</v>
      </c>
      <c r="E257" s="482" t="s">
        <v>1921</v>
      </c>
      <c r="F257" s="482"/>
      <c r="G257" s="482">
        <v>130.88999999999999</v>
      </c>
      <c r="H257" s="482">
        <v>4.3600000000000003</v>
      </c>
      <c r="I257" s="482">
        <v>0.64</v>
      </c>
      <c r="J257" s="482">
        <v>1.55</v>
      </c>
      <c r="K257" s="482"/>
      <c r="L257" s="482">
        <v>21.38</v>
      </c>
      <c r="M257" s="482">
        <v>1.19</v>
      </c>
      <c r="N257" s="482">
        <v>0.5</v>
      </c>
      <c r="O257" s="482" t="s">
        <v>1784</v>
      </c>
      <c r="P257" s="483" t="s">
        <v>1928</v>
      </c>
      <c r="Q257" s="653" t="s">
        <v>1929</v>
      </c>
      <c r="R257" s="491" t="s">
        <v>1930</v>
      </c>
      <c r="S257" s="471" t="s">
        <v>1926</v>
      </c>
      <c r="T257" s="201"/>
      <c r="U257" s="631" t="s">
        <v>1931</v>
      </c>
      <c r="V257" s="201"/>
      <c r="W257" s="201" t="s">
        <v>1926</v>
      </c>
    </row>
    <row r="258" spans="1:23" ht="14.4">
      <c r="A258" s="485" t="s">
        <v>1784</v>
      </c>
      <c r="B258" s="486" t="s">
        <v>925</v>
      </c>
      <c r="C258" s="486">
        <v>91324</v>
      </c>
      <c r="D258" s="487" t="s">
        <v>925</v>
      </c>
      <c r="E258" s="487" t="s">
        <v>666</v>
      </c>
      <c r="F258" s="487"/>
      <c r="G258" s="487" t="s">
        <v>1784</v>
      </c>
      <c r="H258" s="487" t="s">
        <v>1784</v>
      </c>
      <c r="I258" s="487" t="s">
        <v>1784</v>
      </c>
      <c r="J258" s="487" t="s">
        <v>1784</v>
      </c>
      <c r="K258" s="487">
        <v>0</v>
      </c>
      <c r="L258" s="487" t="s">
        <v>1784</v>
      </c>
      <c r="M258" s="487" t="s">
        <v>1784</v>
      </c>
      <c r="N258" s="487">
        <v>0</v>
      </c>
      <c r="O258" s="648">
        <v>191</v>
      </c>
      <c r="P258" s="486" t="s">
        <v>1784</v>
      </c>
      <c r="Q258" s="475" t="s">
        <v>1784</v>
      </c>
      <c r="R258" s="475" t="s">
        <v>1784</v>
      </c>
      <c r="S258" s="93" t="s">
        <v>1926</v>
      </c>
      <c r="T258" s="655">
        <v>190867</v>
      </c>
      <c r="U258" s="201"/>
      <c r="V258" s="201"/>
      <c r="W258" s="201" t="s">
        <v>1926</v>
      </c>
    </row>
    <row r="259" spans="1:23" ht="14.4">
      <c r="A259" s="488" t="s">
        <v>1784</v>
      </c>
      <c r="B259" s="489" t="s">
        <v>1017</v>
      </c>
      <c r="C259" s="489">
        <v>1142</v>
      </c>
      <c r="D259" s="487" t="s">
        <v>1018</v>
      </c>
      <c r="E259" s="487" t="s">
        <v>228</v>
      </c>
      <c r="F259" s="487" t="s">
        <v>1015</v>
      </c>
      <c r="G259" s="487" t="s">
        <v>1784</v>
      </c>
      <c r="H259" s="487" t="s">
        <v>1784</v>
      </c>
      <c r="I259" s="487" t="s">
        <v>1784</v>
      </c>
      <c r="J259" s="487" t="s">
        <v>1784</v>
      </c>
      <c r="K259" s="487">
        <v>0.1</v>
      </c>
      <c r="L259" s="487" t="s">
        <v>1784</v>
      </c>
      <c r="M259" s="487" t="s">
        <v>1784</v>
      </c>
      <c r="N259" s="487">
        <v>0.4</v>
      </c>
      <c r="O259" s="648">
        <v>3</v>
      </c>
      <c r="P259" s="489" t="s">
        <v>1784</v>
      </c>
      <c r="Q259" s="477" t="s">
        <v>1784</v>
      </c>
      <c r="R259" s="477" t="s">
        <v>1784</v>
      </c>
      <c r="S259" s="93" t="s">
        <v>1926</v>
      </c>
      <c r="T259" s="555">
        <v>3426</v>
      </c>
      <c r="U259" s="201"/>
      <c r="V259" s="201"/>
      <c r="W259" s="201" t="s">
        <v>1926</v>
      </c>
    </row>
    <row r="260" spans="1:23" ht="14.4">
      <c r="A260" s="485" t="s">
        <v>1784</v>
      </c>
      <c r="B260" s="486" t="s">
        <v>1046</v>
      </c>
      <c r="C260" s="486">
        <v>571</v>
      </c>
      <c r="D260" s="487" t="s">
        <v>1047</v>
      </c>
      <c r="E260" s="487" t="s">
        <v>228</v>
      </c>
      <c r="F260" s="487" t="s">
        <v>1015</v>
      </c>
      <c r="G260" s="487" t="s">
        <v>1784</v>
      </c>
      <c r="H260" s="487" t="s">
        <v>1784</v>
      </c>
      <c r="I260" s="487" t="s">
        <v>1784</v>
      </c>
      <c r="J260" s="487" t="s">
        <v>1784</v>
      </c>
      <c r="K260" s="487">
        <v>0</v>
      </c>
      <c r="L260" s="487" t="s">
        <v>1784</v>
      </c>
      <c r="M260" s="487" t="s">
        <v>1784</v>
      </c>
      <c r="N260" s="487">
        <v>0.1</v>
      </c>
      <c r="O260" s="648">
        <v>2</v>
      </c>
      <c r="P260" s="486" t="s">
        <v>1784</v>
      </c>
      <c r="Q260" s="475" t="s">
        <v>1784</v>
      </c>
      <c r="R260" s="475" t="s">
        <v>1784</v>
      </c>
      <c r="S260" s="93" t="s">
        <v>1926</v>
      </c>
      <c r="T260" s="555">
        <v>1713</v>
      </c>
      <c r="U260" s="201"/>
      <c r="V260" s="201"/>
      <c r="W260" s="201" t="s">
        <v>1926</v>
      </c>
    </row>
    <row r="261" spans="1:23" ht="14.4">
      <c r="A261" s="488" t="s">
        <v>1784</v>
      </c>
      <c r="B261" s="489" t="s">
        <v>1009</v>
      </c>
      <c r="C261" s="489">
        <v>1142</v>
      </c>
      <c r="D261" s="487" t="s">
        <v>1010</v>
      </c>
      <c r="E261" s="487" t="s">
        <v>228</v>
      </c>
      <c r="F261" s="487"/>
      <c r="G261" s="487" t="s">
        <v>1784</v>
      </c>
      <c r="H261" s="487" t="s">
        <v>1784</v>
      </c>
      <c r="I261" s="487" t="s">
        <v>1784</v>
      </c>
      <c r="J261" s="487" t="s">
        <v>1784</v>
      </c>
      <c r="K261" s="487">
        <v>0</v>
      </c>
      <c r="L261" s="487" t="s">
        <v>1784</v>
      </c>
      <c r="M261" s="487" t="s">
        <v>1784</v>
      </c>
      <c r="N261" s="487">
        <v>0</v>
      </c>
      <c r="O261" s="648">
        <v>2</v>
      </c>
      <c r="P261" s="489" t="s">
        <v>1784</v>
      </c>
      <c r="Q261" s="477" t="s">
        <v>1784</v>
      </c>
      <c r="R261" s="477" t="s">
        <v>1784</v>
      </c>
      <c r="S261" s="93" t="s">
        <v>1926</v>
      </c>
      <c r="T261" s="555">
        <v>1713</v>
      </c>
      <c r="U261" s="201"/>
      <c r="V261" s="201"/>
      <c r="W261" s="201" t="s">
        <v>1926</v>
      </c>
    </row>
    <row r="262" spans="1:23" ht="14.4">
      <c r="A262" s="485" t="s">
        <v>1784</v>
      </c>
      <c r="B262" s="486" t="s">
        <v>1384</v>
      </c>
      <c r="C262" s="486">
        <v>3425</v>
      </c>
      <c r="D262" s="487" t="s">
        <v>1387</v>
      </c>
      <c r="E262" s="487"/>
      <c r="F262" s="487"/>
      <c r="G262" s="487" t="s">
        <v>1784</v>
      </c>
      <c r="H262" s="487" t="s">
        <v>1784</v>
      </c>
      <c r="I262" s="487" t="s">
        <v>1784</v>
      </c>
      <c r="J262" s="487" t="s">
        <v>1784</v>
      </c>
      <c r="K262" s="487">
        <v>0</v>
      </c>
      <c r="L262" s="487" t="s">
        <v>1784</v>
      </c>
      <c r="M262" s="487" t="s">
        <v>1784</v>
      </c>
      <c r="N262" s="487">
        <v>0</v>
      </c>
      <c r="O262" s="648">
        <v>1</v>
      </c>
      <c r="P262" s="486" t="s">
        <v>1784</v>
      </c>
      <c r="Q262" s="475" t="s">
        <v>1784</v>
      </c>
      <c r="R262" s="475" t="s">
        <v>1784</v>
      </c>
      <c r="S262" s="93" t="s">
        <v>1926</v>
      </c>
      <c r="T262" s="656">
        <v>1110</v>
      </c>
      <c r="U262" s="201"/>
      <c r="V262" s="201"/>
      <c r="W262" s="201" t="s">
        <v>1926</v>
      </c>
    </row>
    <row r="263" spans="1:23" ht="14.4">
      <c r="A263" s="488" t="s">
        <v>1784</v>
      </c>
      <c r="B263" s="489" t="s">
        <v>849</v>
      </c>
      <c r="C263" s="489">
        <v>1142</v>
      </c>
      <c r="D263" s="487" t="s">
        <v>851</v>
      </c>
      <c r="E263" s="487" t="s">
        <v>625</v>
      </c>
      <c r="F263" s="487"/>
      <c r="G263" s="487" t="s">
        <v>1784</v>
      </c>
      <c r="H263" s="487" t="s">
        <v>1784</v>
      </c>
      <c r="I263" s="487" t="s">
        <v>1784</v>
      </c>
      <c r="J263" s="487" t="s">
        <v>1784</v>
      </c>
      <c r="K263" s="487">
        <v>0</v>
      </c>
      <c r="L263" s="487" t="s">
        <v>1784</v>
      </c>
      <c r="M263" s="487" t="s">
        <v>1784</v>
      </c>
      <c r="N263" s="487">
        <v>0</v>
      </c>
      <c r="O263" s="648">
        <v>1</v>
      </c>
      <c r="P263" s="489" t="s">
        <v>1784</v>
      </c>
      <c r="Q263" s="477" t="s">
        <v>1784</v>
      </c>
      <c r="R263" s="477" t="s">
        <v>1784</v>
      </c>
      <c r="S263" s="93" t="s">
        <v>1926</v>
      </c>
      <c r="T263" s="657">
        <v>685</v>
      </c>
      <c r="U263" s="201"/>
      <c r="V263" s="201"/>
      <c r="W263" s="201" t="s">
        <v>1926</v>
      </c>
    </row>
    <row r="264" spans="1:23" ht="14.4">
      <c r="A264" s="485" t="s">
        <v>1784</v>
      </c>
      <c r="B264" s="486" t="s">
        <v>379</v>
      </c>
      <c r="C264" s="486">
        <v>913</v>
      </c>
      <c r="D264" s="487" t="s">
        <v>382</v>
      </c>
      <c r="E264" s="487" t="s">
        <v>228</v>
      </c>
      <c r="F264" s="487" t="s">
        <v>383</v>
      </c>
      <c r="G264" s="487" t="s">
        <v>1784</v>
      </c>
      <c r="H264" s="487" t="s">
        <v>1784</v>
      </c>
      <c r="I264" s="487" t="s">
        <v>1784</v>
      </c>
      <c r="J264" s="487" t="s">
        <v>1784</v>
      </c>
      <c r="K264" s="487">
        <v>0</v>
      </c>
      <c r="L264" s="487" t="s">
        <v>1784</v>
      </c>
      <c r="M264" s="487" t="s">
        <v>1784</v>
      </c>
      <c r="N264" s="487">
        <v>0</v>
      </c>
      <c r="O264" s="648">
        <v>0</v>
      </c>
      <c r="P264" s="486" t="s">
        <v>1784</v>
      </c>
      <c r="Q264" s="475" t="s">
        <v>1784</v>
      </c>
      <c r="R264" s="475" t="s">
        <v>1784</v>
      </c>
      <c r="S264" s="93" t="s">
        <v>1926</v>
      </c>
      <c r="T264" s="658">
        <v>110</v>
      </c>
      <c r="U264" s="201"/>
      <c r="V264" s="201"/>
      <c r="W264" s="201" t="s">
        <v>1926</v>
      </c>
    </row>
    <row r="265" spans="1:23" ht="14.4">
      <c r="A265" s="488" t="s">
        <v>1784</v>
      </c>
      <c r="B265" s="489" t="s">
        <v>837</v>
      </c>
      <c r="C265" s="489">
        <v>342</v>
      </c>
      <c r="D265" s="487" t="s">
        <v>838</v>
      </c>
      <c r="E265" s="487"/>
      <c r="F265" s="487" t="s">
        <v>390</v>
      </c>
      <c r="G265" s="487" t="s">
        <v>1784</v>
      </c>
      <c r="H265" s="487" t="s">
        <v>1784</v>
      </c>
      <c r="I265" s="487" t="s">
        <v>1784</v>
      </c>
      <c r="J265" s="487" t="s">
        <v>1784</v>
      </c>
      <c r="K265" s="487">
        <v>0</v>
      </c>
      <c r="L265" s="487" t="s">
        <v>1784</v>
      </c>
      <c r="M265" s="487" t="s">
        <v>1784</v>
      </c>
      <c r="N265" s="487">
        <v>0</v>
      </c>
      <c r="O265" s="648">
        <v>2</v>
      </c>
      <c r="P265" s="489" t="s">
        <v>1784</v>
      </c>
      <c r="Q265" s="490" t="s">
        <v>1784</v>
      </c>
      <c r="R265" s="490" t="s">
        <v>1784</v>
      </c>
      <c r="S265" s="93" t="s">
        <v>1926</v>
      </c>
      <c r="T265" s="555">
        <v>2394</v>
      </c>
      <c r="U265" s="201"/>
      <c r="V265" s="201"/>
      <c r="W265" s="201" t="s">
        <v>1926</v>
      </c>
    </row>
    <row r="266" spans="1:23" ht="53.4">
      <c r="A266" s="481" t="s">
        <v>1932</v>
      </c>
      <c r="B266" s="481" t="s">
        <v>1784</v>
      </c>
      <c r="C266" s="481" t="s">
        <v>1784</v>
      </c>
      <c r="D266" s="482" t="s">
        <v>1933</v>
      </c>
      <c r="E266" s="482" t="s">
        <v>1921</v>
      </c>
      <c r="F266" s="482"/>
      <c r="G266" s="482">
        <v>124.8</v>
      </c>
      <c r="H266" s="482">
        <v>3.72</v>
      </c>
      <c r="I266" s="482">
        <v>0.56000000000000005</v>
      </c>
      <c r="J266" s="482">
        <v>1.6</v>
      </c>
      <c r="K266" s="482"/>
      <c r="L266" s="482">
        <v>21.27</v>
      </c>
      <c r="M266" s="482">
        <v>1.19</v>
      </c>
      <c r="N266" s="482">
        <v>0.6</v>
      </c>
      <c r="O266" s="482" t="s">
        <v>1784</v>
      </c>
      <c r="P266" s="483" t="s">
        <v>1922</v>
      </c>
      <c r="Q266" s="493" t="s">
        <v>1934</v>
      </c>
      <c r="R266" s="494" t="s">
        <v>1935</v>
      </c>
      <c r="S266" s="471" t="s">
        <v>1932</v>
      </c>
      <c r="T266" s="201"/>
      <c r="U266" s="631" t="s">
        <v>1936</v>
      </c>
      <c r="V266" s="201"/>
      <c r="W266" s="201" t="s">
        <v>1932</v>
      </c>
    </row>
    <row r="267" spans="1:23" ht="14.4">
      <c r="A267" s="485" t="s">
        <v>1784</v>
      </c>
      <c r="B267" s="486" t="s">
        <v>925</v>
      </c>
      <c r="C267" s="486">
        <v>91013</v>
      </c>
      <c r="D267" s="487" t="s">
        <v>925</v>
      </c>
      <c r="E267" s="487" t="s">
        <v>666</v>
      </c>
      <c r="F267" s="487"/>
      <c r="G267" s="487" t="s">
        <v>1784</v>
      </c>
      <c r="H267" s="487" t="s">
        <v>1784</v>
      </c>
      <c r="I267" s="487" t="s">
        <v>1784</v>
      </c>
      <c r="J267" s="487" t="s">
        <v>1784</v>
      </c>
      <c r="K267" s="487">
        <v>0</v>
      </c>
      <c r="L267" s="487" t="s">
        <v>1784</v>
      </c>
      <c r="M267" s="487" t="s">
        <v>1784</v>
      </c>
      <c r="N267" s="487">
        <v>0</v>
      </c>
      <c r="O267" s="648">
        <v>190</v>
      </c>
      <c r="P267" s="486" t="s">
        <v>1784</v>
      </c>
      <c r="Q267" s="477" t="s">
        <v>1784</v>
      </c>
      <c r="R267" s="477" t="s">
        <v>1784</v>
      </c>
      <c r="S267" s="93" t="s">
        <v>1932</v>
      </c>
      <c r="T267" s="655">
        <v>190217</v>
      </c>
      <c r="U267" s="201"/>
      <c r="V267" s="201"/>
      <c r="W267" s="201" t="s">
        <v>1932</v>
      </c>
    </row>
    <row r="268" spans="1:23" ht="14.4">
      <c r="A268" s="488" t="s">
        <v>1784</v>
      </c>
      <c r="B268" s="489" t="s">
        <v>1017</v>
      </c>
      <c r="C268" s="489">
        <v>1706</v>
      </c>
      <c r="D268" s="487" t="s">
        <v>1018</v>
      </c>
      <c r="E268" s="487" t="s">
        <v>228</v>
      </c>
      <c r="F268" s="487" t="s">
        <v>1015</v>
      </c>
      <c r="G268" s="487" t="s">
        <v>1784</v>
      </c>
      <c r="H268" s="487" t="s">
        <v>1784</v>
      </c>
      <c r="I268" s="487" t="s">
        <v>1784</v>
      </c>
      <c r="J268" s="487" t="s">
        <v>1784</v>
      </c>
      <c r="K268" s="487">
        <v>0.2</v>
      </c>
      <c r="L268" s="487" t="s">
        <v>1784</v>
      </c>
      <c r="M268" s="487" t="s">
        <v>1784</v>
      </c>
      <c r="N268" s="487">
        <v>0.6</v>
      </c>
      <c r="O268" s="648">
        <v>5</v>
      </c>
      <c r="P268" s="489" t="s">
        <v>1784</v>
      </c>
      <c r="Q268" s="475" t="s">
        <v>1784</v>
      </c>
      <c r="R268" s="475" t="s">
        <v>1784</v>
      </c>
      <c r="S268" s="93" t="s">
        <v>1932</v>
      </c>
      <c r="T268" s="551">
        <v>5118</v>
      </c>
      <c r="U268" s="201"/>
      <c r="V268" s="201"/>
      <c r="W268" s="201" t="s">
        <v>1932</v>
      </c>
    </row>
    <row r="269" spans="1:23" ht="14.4">
      <c r="A269" s="485" t="s">
        <v>1784</v>
      </c>
      <c r="B269" s="486" t="s">
        <v>1009</v>
      </c>
      <c r="C269" s="486">
        <v>910</v>
      </c>
      <c r="D269" s="487" t="s">
        <v>1010</v>
      </c>
      <c r="E269" s="487" t="s">
        <v>228</v>
      </c>
      <c r="F269" s="487"/>
      <c r="G269" s="487" t="s">
        <v>1784</v>
      </c>
      <c r="H269" s="487" t="s">
        <v>1784</v>
      </c>
      <c r="I269" s="487" t="s">
        <v>1784</v>
      </c>
      <c r="J269" s="487" t="s">
        <v>1784</v>
      </c>
      <c r="K269" s="487">
        <v>0</v>
      </c>
      <c r="L269" s="487" t="s">
        <v>1784</v>
      </c>
      <c r="M269" s="487" t="s">
        <v>1784</v>
      </c>
      <c r="N269" s="487">
        <v>0</v>
      </c>
      <c r="O269" s="648">
        <v>1</v>
      </c>
      <c r="P269" s="486" t="s">
        <v>1784</v>
      </c>
      <c r="Q269" s="477" t="s">
        <v>1784</v>
      </c>
      <c r="R269" s="477" t="s">
        <v>1784</v>
      </c>
      <c r="S269" s="93" t="s">
        <v>1932</v>
      </c>
      <c r="T269" s="660">
        <v>1365</v>
      </c>
      <c r="U269" s="201"/>
      <c r="V269" s="201"/>
      <c r="W269" s="201" t="s">
        <v>1932</v>
      </c>
    </row>
    <row r="270" spans="1:23" ht="14.4">
      <c r="A270" s="488" t="s">
        <v>1784</v>
      </c>
      <c r="B270" s="489" t="s">
        <v>1384</v>
      </c>
      <c r="C270" s="489">
        <v>2844</v>
      </c>
      <c r="D270" s="487" t="s">
        <v>1387</v>
      </c>
      <c r="E270" s="487"/>
      <c r="F270" s="487"/>
      <c r="G270" s="487" t="s">
        <v>1784</v>
      </c>
      <c r="H270" s="487" t="s">
        <v>1784</v>
      </c>
      <c r="I270" s="487" t="s">
        <v>1784</v>
      </c>
      <c r="J270" s="487" t="s">
        <v>1784</v>
      </c>
      <c r="K270" s="487">
        <v>0</v>
      </c>
      <c r="L270" s="487" t="s">
        <v>1784</v>
      </c>
      <c r="M270" s="487" t="s">
        <v>1784</v>
      </c>
      <c r="N270" s="487">
        <v>0</v>
      </c>
      <c r="O270" s="648">
        <v>1</v>
      </c>
      <c r="P270" s="489" t="s">
        <v>1784</v>
      </c>
      <c r="Q270" s="475" t="s">
        <v>1784</v>
      </c>
      <c r="R270" s="475" t="s">
        <v>1784</v>
      </c>
      <c r="S270" s="93" t="s">
        <v>1932</v>
      </c>
      <c r="T270" s="661">
        <v>921</v>
      </c>
      <c r="U270" s="201"/>
      <c r="V270" s="201"/>
      <c r="W270" s="201" t="s">
        <v>1932</v>
      </c>
    </row>
    <row r="271" spans="1:23" ht="14.4">
      <c r="A271" s="485" t="s">
        <v>1784</v>
      </c>
      <c r="B271" s="486" t="s">
        <v>379</v>
      </c>
      <c r="C271" s="486">
        <v>910</v>
      </c>
      <c r="D271" s="487" t="s">
        <v>382</v>
      </c>
      <c r="E271" s="487" t="s">
        <v>228</v>
      </c>
      <c r="F271" s="487" t="s">
        <v>383</v>
      </c>
      <c r="G271" s="487" t="s">
        <v>1784</v>
      </c>
      <c r="H271" s="487" t="s">
        <v>1784</v>
      </c>
      <c r="I271" s="487" t="s">
        <v>1784</v>
      </c>
      <c r="J271" s="487" t="s">
        <v>1784</v>
      </c>
      <c r="K271" s="487">
        <v>0</v>
      </c>
      <c r="L271" s="487" t="s">
        <v>1784</v>
      </c>
      <c r="M271" s="487" t="s">
        <v>1784</v>
      </c>
      <c r="N271" s="487">
        <v>0</v>
      </c>
      <c r="O271" s="648">
        <v>0</v>
      </c>
      <c r="P271" s="486" t="s">
        <v>1784</v>
      </c>
      <c r="Q271" s="477" t="s">
        <v>1784</v>
      </c>
      <c r="R271" s="477" t="s">
        <v>1784</v>
      </c>
      <c r="S271" s="93" t="s">
        <v>1932</v>
      </c>
      <c r="T271" s="658">
        <v>109</v>
      </c>
      <c r="U271" s="201"/>
      <c r="V271" s="201"/>
      <c r="W271" s="201" t="s">
        <v>1932</v>
      </c>
    </row>
    <row r="272" spans="1:23" ht="14.4">
      <c r="A272" s="488" t="s">
        <v>1784</v>
      </c>
      <c r="B272" s="489" t="s">
        <v>837</v>
      </c>
      <c r="C272" s="489">
        <v>341</v>
      </c>
      <c r="D272" s="487" t="s">
        <v>838</v>
      </c>
      <c r="E272" s="487"/>
      <c r="F272" s="487" t="s">
        <v>390</v>
      </c>
      <c r="G272" s="487" t="s">
        <v>1784</v>
      </c>
      <c r="H272" s="487" t="s">
        <v>1784</v>
      </c>
      <c r="I272" s="487" t="s">
        <v>1784</v>
      </c>
      <c r="J272" s="487" t="s">
        <v>1784</v>
      </c>
      <c r="K272" s="487">
        <v>0</v>
      </c>
      <c r="L272" s="487" t="s">
        <v>1784</v>
      </c>
      <c r="M272" s="487" t="s">
        <v>1784</v>
      </c>
      <c r="N272" s="487">
        <v>0</v>
      </c>
      <c r="O272" s="648">
        <v>2</v>
      </c>
      <c r="P272" s="489" t="s">
        <v>1784</v>
      </c>
      <c r="Q272" s="475" t="s">
        <v>1784</v>
      </c>
      <c r="R272" s="475" t="s">
        <v>1784</v>
      </c>
      <c r="S272" s="93" t="s">
        <v>1932</v>
      </c>
      <c r="T272" s="555">
        <v>2387</v>
      </c>
      <c r="U272" s="201"/>
      <c r="V272" s="201"/>
      <c r="W272" s="201" t="s">
        <v>1932</v>
      </c>
    </row>
    <row r="273" spans="1:23" ht="14.4">
      <c r="A273" s="485" t="s">
        <v>1784</v>
      </c>
      <c r="B273" s="486" t="s">
        <v>849</v>
      </c>
      <c r="C273" s="486">
        <v>2275</v>
      </c>
      <c r="D273" s="487" t="s">
        <v>851</v>
      </c>
      <c r="E273" s="487" t="s">
        <v>625</v>
      </c>
      <c r="F273" s="487"/>
      <c r="G273" s="487" t="s">
        <v>1784</v>
      </c>
      <c r="H273" s="487" t="s">
        <v>1784</v>
      </c>
      <c r="I273" s="487" t="s">
        <v>1784</v>
      </c>
      <c r="J273" s="487" t="s">
        <v>1784</v>
      </c>
      <c r="K273" s="487">
        <v>0.1</v>
      </c>
      <c r="L273" s="487" t="s">
        <v>1784</v>
      </c>
      <c r="M273" s="487" t="s">
        <v>1784</v>
      </c>
      <c r="N273" s="487">
        <v>0</v>
      </c>
      <c r="O273" s="648">
        <v>1</v>
      </c>
      <c r="P273" s="486" t="s">
        <v>1784</v>
      </c>
      <c r="Q273" s="490" t="s">
        <v>1784</v>
      </c>
      <c r="R273" s="490" t="s">
        <v>1784</v>
      </c>
      <c r="S273" s="93" t="s">
        <v>1932</v>
      </c>
      <c r="T273" s="660">
        <v>1365</v>
      </c>
      <c r="U273" s="201"/>
      <c r="V273" s="201"/>
      <c r="W273" s="201" t="s">
        <v>1932</v>
      </c>
    </row>
    <row r="274" spans="1:23" ht="66.599999999999994">
      <c r="A274" s="481" t="s">
        <v>1259</v>
      </c>
      <c r="B274" s="481" t="s">
        <v>1784</v>
      </c>
      <c r="C274" s="481" t="s">
        <v>1784</v>
      </c>
      <c r="D274" s="482" t="s">
        <v>1937</v>
      </c>
      <c r="E274" s="482" t="s">
        <v>1902</v>
      </c>
      <c r="F274" s="482"/>
      <c r="G274" s="482">
        <v>99.7</v>
      </c>
      <c r="H274" s="482">
        <v>0.9</v>
      </c>
      <c r="I274" s="482">
        <v>0.4</v>
      </c>
      <c r="J274" s="482">
        <v>8.9</v>
      </c>
      <c r="K274" s="482"/>
      <c r="L274" s="482">
        <v>9.1</v>
      </c>
      <c r="M274" s="482">
        <v>0.7</v>
      </c>
      <c r="N274" s="482">
        <v>1.1000000000000001</v>
      </c>
      <c r="O274" s="482" t="s">
        <v>1784</v>
      </c>
      <c r="P274" s="483" t="s">
        <v>1938</v>
      </c>
      <c r="Q274" s="653" t="s">
        <v>1939</v>
      </c>
      <c r="R274" s="491" t="s">
        <v>1940</v>
      </c>
      <c r="S274" s="471" t="s">
        <v>1259</v>
      </c>
      <c r="T274" s="201"/>
      <c r="U274" s="201"/>
      <c r="V274" s="201"/>
      <c r="W274" s="201" t="s">
        <v>1259</v>
      </c>
    </row>
    <row r="275" spans="1:23" ht="14.4">
      <c r="A275" s="485" t="s">
        <v>1784</v>
      </c>
      <c r="B275" s="486" t="s">
        <v>925</v>
      </c>
      <c r="C275" s="486">
        <v>31364</v>
      </c>
      <c r="D275" s="487" t="s">
        <v>925</v>
      </c>
      <c r="E275" s="487" t="s">
        <v>666</v>
      </c>
      <c r="F275" s="487"/>
      <c r="G275" s="487" t="s">
        <v>1784</v>
      </c>
      <c r="H275" s="487" t="s">
        <v>1784</v>
      </c>
      <c r="I275" s="487" t="s">
        <v>1784</v>
      </c>
      <c r="J275" s="487" t="s">
        <v>1784</v>
      </c>
      <c r="K275" s="487">
        <v>0</v>
      </c>
      <c r="L275" s="487" t="s">
        <v>1784</v>
      </c>
      <c r="M275" s="487" t="s">
        <v>1784</v>
      </c>
      <c r="N275" s="487">
        <v>0</v>
      </c>
      <c r="O275" s="648">
        <v>66</v>
      </c>
      <c r="P275" s="486" t="s">
        <v>1784</v>
      </c>
      <c r="Q275" s="477" t="s">
        <v>1784</v>
      </c>
      <c r="R275" s="477" t="s">
        <v>1784</v>
      </c>
      <c r="S275" s="93" t="s">
        <v>1259</v>
      </c>
      <c r="T275" s="662">
        <v>65551</v>
      </c>
      <c r="U275" s="201"/>
      <c r="V275" s="201"/>
      <c r="W275" s="201" t="s">
        <v>1259</v>
      </c>
    </row>
    <row r="276" spans="1:23" ht="14.4">
      <c r="A276" s="488" t="s">
        <v>1784</v>
      </c>
      <c r="B276" s="489" t="s">
        <v>1001</v>
      </c>
      <c r="C276" s="489">
        <v>41819</v>
      </c>
      <c r="D276" s="487" t="s">
        <v>677</v>
      </c>
      <c r="E276" s="487" t="s">
        <v>228</v>
      </c>
      <c r="F276" s="487"/>
      <c r="G276" s="487" t="s">
        <v>1784</v>
      </c>
      <c r="H276" s="487" t="s">
        <v>1784</v>
      </c>
      <c r="I276" s="487" t="s">
        <v>1784</v>
      </c>
      <c r="J276" s="487" t="s">
        <v>1784</v>
      </c>
      <c r="K276" s="487">
        <v>0.3</v>
      </c>
      <c r="L276" s="487" t="s">
        <v>1784</v>
      </c>
      <c r="M276" s="487" t="s">
        <v>1784</v>
      </c>
      <c r="N276" s="487">
        <v>0.9</v>
      </c>
      <c r="O276" s="648">
        <v>8</v>
      </c>
      <c r="P276" s="489" t="s">
        <v>1784</v>
      </c>
      <c r="Q276" s="475" t="s">
        <v>1784</v>
      </c>
      <c r="R276" s="475" t="s">
        <v>1784</v>
      </c>
      <c r="S276" s="93" t="s">
        <v>1259</v>
      </c>
      <c r="T276" s="534">
        <v>8364</v>
      </c>
      <c r="U276" s="201"/>
      <c r="V276" s="201"/>
      <c r="W276" s="201" t="s">
        <v>1259</v>
      </c>
    </row>
    <row r="277" spans="1:23" ht="14.4">
      <c r="A277" s="485" t="s">
        <v>1784</v>
      </c>
      <c r="B277" s="486" t="s">
        <v>1002</v>
      </c>
      <c r="C277" s="486">
        <v>5227</v>
      </c>
      <c r="D277" s="487" t="s">
        <v>1003</v>
      </c>
      <c r="E277" s="487" t="s">
        <v>228</v>
      </c>
      <c r="F277" s="487"/>
      <c r="G277" s="487" t="s">
        <v>1784</v>
      </c>
      <c r="H277" s="487" t="s">
        <v>1784</v>
      </c>
      <c r="I277" s="487" t="s">
        <v>1784</v>
      </c>
      <c r="J277" s="487" t="s">
        <v>1784</v>
      </c>
      <c r="K277" s="487">
        <v>0.2</v>
      </c>
      <c r="L277" s="487" t="s">
        <v>1784</v>
      </c>
      <c r="M277" s="487" t="s">
        <v>1784</v>
      </c>
      <c r="N277" s="487">
        <v>0.1</v>
      </c>
      <c r="O277" s="648">
        <v>1</v>
      </c>
      <c r="P277" s="486" t="s">
        <v>1784</v>
      </c>
      <c r="Q277" s="477" t="s">
        <v>1784</v>
      </c>
      <c r="R277" s="477" t="s">
        <v>1784</v>
      </c>
      <c r="S277" s="93" t="s">
        <v>1259</v>
      </c>
      <c r="T277" s="663">
        <v>1307</v>
      </c>
      <c r="U277" s="201"/>
      <c r="V277" s="201"/>
      <c r="W277" s="201" t="s">
        <v>1259</v>
      </c>
    </row>
    <row r="278" spans="1:23" ht="27">
      <c r="A278" s="488" t="s">
        <v>1784</v>
      </c>
      <c r="B278" s="489" t="s">
        <v>421</v>
      </c>
      <c r="C278" s="495" t="s">
        <v>423</v>
      </c>
      <c r="D278" s="487" t="s">
        <v>423</v>
      </c>
      <c r="E278" s="487" t="s">
        <v>228</v>
      </c>
      <c r="F278" s="487"/>
      <c r="G278" s="487" t="s">
        <v>1784</v>
      </c>
      <c r="H278" s="487" t="s">
        <v>1784</v>
      </c>
      <c r="I278" s="487" t="s">
        <v>1784</v>
      </c>
      <c r="J278" s="487" t="s">
        <v>1784</v>
      </c>
      <c r="K278" s="487" t="s">
        <v>1784</v>
      </c>
      <c r="L278" s="487" t="s">
        <v>1784</v>
      </c>
      <c r="M278" s="487" t="s">
        <v>1784</v>
      </c>
      <c r="N278" s="487" t="s">
        <v>1784</v>
      </c>
      <c r="O278" s="487" t="s">
        <v>1784</v>
      </c>
      <c r="P278" s="489" t="s">
        <v>1784</v>
      </c>
      <c r="Q278" s="475" t="s">
        <v>1784</v>
      </c>
      <c r="R278" s="475" t="s">
        <v>1784</v>
      </c>
      <c r="S278" s="93" t="s">
        <v>1259</v>
      </c>
      <c r="T278" s="201" t="e">
        <v>#VALUE!</v>
      </c>
      <c r="U278" s="201"/>
      <c r="V278" s="201"/>
      <c r="W278" s="201" t="s">
        <v>1259</v>
      </c>
    </row>
    <row r="279" spans="1:23" ht="14.4">
      <c r="A279" s="485" t="s">
        <v>1784</v>
      </c>
      <c r="B279" s="486" t="s">
        <v>862</v>
      </c>
      <c r="C279" s="486">
        <v>15682</v>
      </c>
      <c r="D279" s="487" t="s">
        <v>864</v>
      </c>
      <c r="E279" s="487" t="s">
        <v>214</v>
      </c>
      <c r="F279" s="487" t="s">
        <v>865</v>
      </c>
      <c r="G279" s="487" t="s">
        <v>1784</v>
      </c>
      <c r="H279" s="487" t="s">
        <v>1784</v>
      </c>
      <c r="I279" s="487" t="s">
        <v>1784</v>
      </c>
      <c r="J279" s="487" t="s">
        <v>1784</v>
      </c>
      <c r="K279" s="487">
        <v>0</v>
      </c>
      <c r="L279" s="487" t="s">
        <v>1784</v>
      </c>
      <c r="M279" s="487" t="s">
        <v>1784</v>
      </c>
      <c r="N279" s="487">
        <v>0</v>
      </c>
      <c r="O279" s="648">
        <v>3</v>
      </c>
      <c r="P279" s="486" t="s">
        <v>1784</v>
      </c>
      <c r="Q279" s="477" t="s">
        <v>1784</v>
      </c>
      <c r="R279" s="477" t="s">
        <v>1784</v>
      </c>
      <c r="S279" s="93" t="s">
        <v>1259</v>
      </c>
      <c r="T279" s="555">
        <v>3136</v>
      </c>
      <c r="U279" s="201"/>
      <c r="V279" s="201"/>
      <c r="W279" s="201" t="s">
        <v>1259</v>
      </c>
    </row>
    <row r="280" spans="1:23" ht="14.4">
      <c r="A280" s="485" t="s">
        <v>1784</v>
      </c>
      <c r="B280" s="480" t="s">
        <v>1247</v>
      </c>
      <c r="C280" s="495" t="s">
        <v>1247</v>
      </c>
      <c r="D280" s="487" t="s">
        <v>1247</v>
      </c>
      <c r="E280" s="487" t="s">
        <v>666</v>
      </c>
      <c r="F280" s="487"/>
      <c r="G280" s="487" t="s">
        <v>1784</v>
      </c>
      <c r="H280" s="487" t="s">
        <v>1784</v>
      </c>
      <c r="I280" s="487" t="s">
        <v>1784</v>
      </c>
      <c r="J280" s="487" t="s">
        <v>1784</v>
      </c>
      <c r="K280" s="487" t="s">
        <v>1784</v>
      </c>
      <c r="L280" s="487" t="s">
        <v>1784</v>
      </c>
      <c r="M280" s="487" t="s">
        <v>1784</v>
      </c>
      <c r="N280" s="487" t="s">
        <v>1784</v>
      </c>
      <c r="O280" s="487" t="s">
        <v>1784</v>
      </c>
      <c r="P280" s="486" t="s">
        <v>1784</v>
      </c>
      <c r="Q280" s="477" t="s">
        <v>1784</v>
      </c>
      <c r="R280" s="477" t="s">
        <v>1784</v>
      </c>
      <c r="S280" s="93" t="s">
        <v>1259</v>
      </c>
      <c r="T280" s="201"/>
      <c r="U280" s="201"/>
      <c r="V280" s="201"/>
      <c r="W280" s="201"/>
    </row>
    <row r="281" spans="1:23" ht="14.4">
      <c r="A281" s="485" t="s">
        <v>1784</v>
      </c>
      <c r="B281" s="486" t="s">
        <v>379</v>
      </c>
      <c r="C281" s="486">
        <v>523</v>
      </c>
      <c r="D281" s="487" t="s">
        <v>382</v>
      </c>
      <c r="E281" s="487" t="s">
        <v>228</v>
      </c>
      <c r="F281" s="487" t="s">
        <v>383</v>
      </c>
      <c r="G281" s="487" t="s">
        <v>1784</v>
      </c>
      <c r="H281" s="487" t="s">
        <v>1784</v>
      </c>
      <c r="I281" s="487" t="s">
        <v>1784</v>
      </c>
      <c r="J281" s="487" t="s">
        <v>1784</v>
      </c>
      <c r="K281" s="487">
        <v>0</v>
      </c>
      <c r="L281" s="487" t="s">
        <v>1784</v>
      </c>
      <c r="M281" s="487" t="s">
        <v>1784</v>
      </c>
      <c r="N281" s="487">
        <v>0</v>
      </c>
      <c r="O281" s="648">
        <v>0</v>
      </c>
      <c r="P281" s="486" t="s">
        <v>1784</v>
      </c>
      <c r="Q281" s="477" t="s">
        <v>1784</v>
      </c>
      <c r="R281" s="477" t="s">
        <v>1784</v>
      </c>
      <c r="S281" s="93" t="s">
        <v>1259</v>
      </c>
      <c r="T281" s="557">
        <v>63</v>
      </c>
      <c r="U281" s="201"/>
      <c r="V281" s="201"/>
      <c r="W281" s="201">
        <v>0</v>
      </c>
    </row>
    <row r="282" spans="1:23" ht="14.4">
      <c r="A282" s="488" t="s">
        <v>1784</v>
      </c>
      <c r="B282" s="489" t="s">
        <v>837</v>
      </c>
      <c r="C282" s="489">
        <v>157</v>
      </c>
      <c r="D282" s="487" t="s">
        <v>838</v>
      </c>
      <c r="E282" s="487"/>
      <c r="F282" s="487" t="s">
        <v>390</v>
      </c>
      <c r="G282" s="487" t="s">
        <v>1784</v>
      </c>
      <c r="H282" s="487" t="s">
        <v>1784</v>
      </c>
      <c r="I282" s="487" t="s">
        <v>1784</v>
      </c>
      <c r="J282" s="487" t="s">
        <v>1784</v>
      </c>
      <c r="K282" s="487">
        <v>0</v>
      </c>
      <c r="L282" s="487" t="s">
        <v>1784</v>
      </c>
      <c r="M282" s="487" t="s">
        <v>1784</v>
      </c>
      <c r="N282" s="487">
        <v>0</v>
      </c>
      <c r="O282" s="648">
        <v>1</v>
      </c>
      <c r="P282" s="489" t="s">
        <v>1784</v>
      </c>
      <c r="Q282" s="492" t="s">
        <v>1784</v>
      </c>
      <c r="R282" s="492" t="s">
        <v>1784</v>
      </c>
      <c r="S282" s="93" t="s">
        <v>1259</v>
      </c>
      <c r="T282" s="665">
        <v>1099</v>
      </c>
      <c r="U282" s="201"/>
      <c r="V282" s="201"/>
      <c r="W282" s="201">
        <v>0</v>
      </c>
    </row>
    <row r="283" spans="1:23" ht="66.599999999999994">
      <c r="A283" s="481" t="s">
        <v>1941</v>
      </c>
      <c r="B283" s="481" t="s">
        <v>1784</v>
      </c>
      <c r="C283" s="481" t="s">
        <v>1784</v>
      </c>
      <c r="D283" s="482" t="s">
        <v>1942</v>
      </c>
      <c r="E283" s="482" t="s">
        <v>1902</v>
      </c>
      <c r="F283" s="482"/>
      <c r="G283" s="482">
        <v>207.31</v>
      </c>
      <c r="H283" s="482">
        <v>8.8699999999999992</v>
      </c>
      <c r="I283" s="482">
        <v>1.69</v>
      </c>
      <c r="J283" s="482">
        <v>16.36</v>
      </c>
      <c r="K283" s="482"/>
      <c r="L283" s="482">
        <v>14.42</v>
      </c>
      <c r="M283" s="482">
        <v>1.83</v>
      </c>
      <c r="N283" s="482">
        <v>1.9</v>
      </c>
      <c r="O283" s="482" t="s">
        <v>1784</v>
      </c>
      <c r="P283" s="483" t="s">
        <v>1943</v>
      </c>
      <c r="Q283" s="653" t="s">
        <v>1944</v>
      </c>
      <c r="R283" s="491" t="s">
        <v>1945</v>
      </c>
      <c r="S283" s="471" t="s">
        <v>1941</v>
      </c>
      <c r="T283" s="201"/>
      <c r="U283" s="666" t="s">
        <v>1946</v>
      </c>
      <c r="V283" s="201"/>
      <c r="W283" s="201" t="s">
        <v>1941</v>
      </c>
    </row>
    <row r="284" spans="1:23" ht="14.4">
      <c r="A284" s="485" t="s">
        <v>1784</v>
      </c>
      <c r="B284" s="486" t="s">
        <v>925</v>
      </c>
      <c r="C284" s="486">
        <v>54397</v>
      </c>
      <c r="D284" s="487" t="s">
        <v>925</v>
      </c>
      <c r="E284" s="487" t="s">
        <v>666</v>
      </c>
      <c r="F284" s="487"/>
      <c r="G284" s="487" t="s">
        <v>1784</v>
      </c>
      <c r="H284" s="487" t="s">
        <v>1784</v>
      </c>
      <c r="I284" s="487" t="s">
        <v>1784</v>
      </c>
      <c r="J284" s="487" t="s">
        <v>1784</v>
      </c>
      <c r="K284" s="487">
        <v>0</v>
      </c>
      <c r="L284" s="487" t="s">
        <v>1784</v>
      </c>
      <c r="M284" s="487" t="s">
        <v>1784</v>
      </c>
      <c r="N284" s="487">
        <v>0</v>
      </c>
      <c r="O284" s="648">
        <v>114</v>
      </c>
      <c r="P284" s="486" t="s">
        <v>1784</v>
      </c>
      <c r="Q284" s="477" t="s">
        <v>1784</v>
      </c>
      <c r="R284" s="477" t="s">
        <v>1784</v>
      </c>
      <c r="S284" s="93" t="s">
        <v>1941</v>
      </c>
      <c r="T284" s="667">
        <v>113690</v>
      </c>
      <c r="U284" s="201"/>
      <c r="V284" s="201"/>
      <c r="W284" s="201" t="s">
        <v>1941</v>
      </c>
    </row>
    <row r="285" spans="1:23" ht="14.4">
      <c r="A285" s="488" t="s">
        <v>1784</v>
      </c>
      <c r="B285" s="489" t="s">
        <v>545</v>
      </c>
      <c r="C285" s="489">
        <v>27199</v>
      </c>
      <c r="D285" s="487" t="s">
        <v>546</v>
      </c>
      <c r="E285" s="487" t="s">
        <v>228</v>
      </c>
      <c r="F285" s="487"/>
      <c r="G285" s="487" t="s">
        <v>1784</v>
      </c>
      <c r="H285" s="487" t="s">
        <v>1784</v>
      </c>
      <c r="I285" s="487" t="s">
        <v>1784</v>
      </c>
      <c r="J285" s="487" t="s">
        <v>1784</v>
      </c>
      <c r="K285" s="487">
        <v>0.3</v>
      </c>
      <c r="L285" s="487" t="s">
        <v>1784</v>
      </c>
      <c r="M285" s="487" t="s">
        <v>1784</v>
      </c>
      <c r="N285" s="487">
        <v>1.7</v>
      </c>
      <c r="O285" s="648">
        <v>11</v>
      </c>
      <c r="P285" s="489" t="s">
        <v>1784</v>
      </c>
      <c r="Q285" s="475" t="s">
        <v>1784</v>
      </c>
      <c r="R285" s="475" t="s">
        <v>1784</v>
      </c>
      <c r="S285" s="93" t="s">
        <v>1941</v>
      </c>
      <c r="T285" s="602">
        <v>10880</v>
      </c>
      <c r="U285" s="201"/>
      <c r="V285" s="201"/>
      <c r="W285" s="201" t="s">
        <v>1941</v>
      </c>
    </row>
    <row r="286" spans="1:23" ht="14.4">
      <c r="A286" s="485" t="s">
        <v>1784</v>
      </c>
      <c r="B286" s="486" t="s">
        <v>1393</v>
      </c>
      <c r="C286" s="486">
        <v>9066</v>
      </c>
      <c r="D286" s="487" t="s">
        <v>1394</v>
      </c>
      <c r="E286" s="487"/>
      <c r="F286" s="487"/>
      <c r="G286" s="487" t="s">
        <v>1784</v>
      </c>
      <c r="H286" s="487" t="s">
        <v>1784</v>
      </c>
      <c r="I286" s="487" t="s">
        <v>1784</v>
      </c>
      <c r="J286" s="487" t="s">
        <v>1784</v>
      </c>
      <c r="K286" s="487">
        <v>0</v>
      </c>
      <c r="L286" s="487" t="s">
        <v>1784</v>
      </c>
      <c r="M286" s="487" t="s">
        <v>1784</v>
      </c>
      <c r="N286" s="487">
        <v>0.2</v>
      </c>
      <c r="O286" s="648">
        <v>5</v>
      </c>
      <c r="P286" s="486" t="s">
        <v>1784</v>
      </c>
      <c r="Q286" s="477" t="s">
        <v>1784</v>
      </c>
      <c r="R286" s="477" t="s">
        <v>1784</v>
      </c>
      <c r="S286" s="93" t="s">
        <v>1941</v>
      </c>
      <c r="T286" s="551">
        <v>5440</v>
      </c>
      <c r="U286" s="201"/>
      <c r="V286" s="201"/>
      <c r="W286" s="201" t="s">
        <v>1941</v>
      </c>
    </row>
    <row r="287" spans="1:23" ht="14.4">
      <c r="A287" s="488" t="s">
        <v>1784</v>
      </c>
      <c r="B287" s="489" t="s">
        <v>1042</v>
      </c>
      <c r="C287" s="489">
        <v>4533</v>
      </c>
      <c r="D287" s="487" t="s">
        <v>1044</v>
      </c>
      <c r="E287" s="487" t="s">
        <v>214</v>
      </c>
      <c r="F287" s="487"/>
      <c r="G287" s="487" t="s">
        <v>1784</v>
      </c>
      <c r="H287" s="487" t="s">
        <v>1784</v>
      </c>
      <c r="I287" s="487" t="s">
        <v>1784</v>
      </c>
      <c r="J287" s="487" t="s">
        <v>1784</v>
      </c>
      <c r="K287" s="487">
        <v>0.1</v>
      </c>
      <c r="L287" s="487" t="s">
        <v>1784</v>
      </c>
      <c r="M287" s="487" t="s">
        <v>1784</v>
      </c>
      <c r="N287" s="487">
        <v>0</v>
      </c>
      <c r="O287" s="648">
        <v>4</v>
      </c>
      <c r="P287" s="489" t="s">
        <v>1784</v>
      </c>
      <c r="Q287" s="475" t="s">
        <v>1784</v>
      </c>
      <c r="R287" s="475" t="s">
        <v>1784</v>
      </c>
      <c r="S287" s="93" t="s">
        <v>1941</v>
      </c>
      <c r="T287" s="551">
        <v>4080</v>
      </c>
      <c r="U287" s="201"/>
      <c r="V287" s="201"/>
      <c r="W287" s="201" t="s">
        <v>1941</v>
      </c>
    </row>
    <row r="288" spans="1:23" ht="14.4">
      <c r="A288" s="485" t="s">
        <v>1784</v>
      </c>
      <c r="B288" s="486" t="s">
        <v>1395</v>
      </c>
      <c r="C288" s="486">
        <v>1813</v>
      </c>
      <c r="D288" s="487" t="s">
        <v>1395</v>
      </c>
      <c r="E288" s="487"/>
      <c r="F288" s="487"/>
      <c r="G288" s="487" t="s">
        <v>1784</v>
      </c>
      <c r="H288" s="487" t="s">
        <v>1784</v>
      </c>
      <c r="I288" s="487" t="s">
        <v>1784</v>
      </c>
      <c r="J288" s="487" t="s">
        <v>1784</v>
      </c>
      <c r="K288" s="487">
        <v>0</v>
      </c>
      <c r="L288" s="487" t="s">
        <v>1784</v>
      </c>
      <c r="M288" s="487" t="s">
        <v>1784</v>
      </c>
      <c r="N288" s="487">
        <v>0</v>
      </c>
      <c r="O288" s="648">
        <v>1</v>
      </c>
      <c r="P288" s="486" t="s">
        <v>1784</v>
      </c>
      <c r="Q288" s="477" t="s">
        <v>1784</v>
      </c>
      <c r="R288" s="477" t="s">
        <v>1784</v>
      </c>
      <c r="S288" s="93" t="s">
        <v>1941</v>
      </c>
      <c r="T288" s="668">
        <v>1088</v>
      </c>
      <c r="U288" s="201"/>
      <c r="V288" s="201"/>
      <c r="W288" s="201" t="s">
        <v>1941</v>
      </c>
    </row>
    <row r="289" spans="1:23" ht="14.4">
      <c r="A289" s="488" t="s">
        <v>1784</v>
      </c>
      <c r="B289" s="489" t="s">
        <v>541</v>
      </c>
      <c r="C289" s="489">
        <v>1360</v>
      </c>
      <c r="D289" s="487" t="s">
        <v>542</v>
      </c>
      <c r="E289" s="487" t="s">
        <v>228</v>
      </c>
      <c r="F289" s="487" t="s">
        <v>390</v>
      </c>
      <c r="G289" s="487" t="s">
        <v>1784</v>
      </c>
      <c r="H289" s="487" t="s">
        <v>1784</v>
      </c>
      <c r="I289" s="487" t="s">
        <v>1784</v>
      </c>
      <c r="J289" s="487" t="s">
        <v>1784</v>
      </c>
      <c r="K289" s="487">
        <v>0.1</v>
      </c>
      <c r="L289" s="487" t="s">
        <v>1784</v>
      </c>
      <c r="M289" s="487" t="s">
        <v>1784</v>
      </c>
      <c r="N289" s="487">
        <v>0</v>
      </c>
      <c r="O289" s="648">
        <v>4</v>
      </c>
      <c r="P289" s="489" t="s">
        <v>1784</v>
      </c>
      <c r="Q289" s="475" t="s">
        <v>1784</v>
      </c>
      <c r="R289" s="475" t="s">
        <v>1784</v>
      </c>
      <c r="S289" s="93" t="s">
        <v>1941</v>
      </c>
      <c r="T289" s="551">
        <v>3963</v>
      </c>
      <c r="U289" s="201"/>
      <c r="V289" s="201"/>
      <c r="W289" s="201" t="s">
        <v>1941</v>
      </c>
    </row>
    <row r="290" spans="1:23" ht="14.4">
      <c r="A290" s="485" t="s">
        <v>1784</v>
      </c>
      <c r="B290" s="486" t="s">
        <v>379</v>
      </c>
      <c r="C290" s="486">
        <v>725</v>
      </c>
      <c r="D290" s="487" t="s">
        <v>382</v>
      </c>
      <c r="E290" s="487" t="s">
        <v>228</v>
      </c>
      <c r="F290" s="487" t="s">
        <v>383</v>
      </c>
      <c r="G290" s="487" t="s">
        <v>1784</v>
      </c>
      <c r="H290" s="487" t="s">
        <v>1784</v>
      </c>
      <c r="I290" s="487" t="s">
        <v>1784</v>
      </c>
      <c r="J290" s="487" t="s">
        <v>1784</v>
      </c>
      <c r="K290" s="487">
        <v>0</v>
      </c>
      <c r="L290" s="487" t="s">
        <v>1784</v>
      </c>
      <c r="M290" s="487" t="s">
        <v>1784</v>
      </c>
      <c r="N290" s="487">
        <v>0</v>
      </c>
      <c r="O290" s="648">
        <v>0</v>
      </c>
      <c r="P290" s="486" t="s">
        <v>1784</v>
      </c>
      <c r="Q290" s="477" t="s">
        <v>1784</v>
      </c>
      <c r="R290" s="477" t="s">
        <v>1784</v>
      </c>
      <c r="S290" s="93" t="s">
        <v>1941</v>
      </c>
      <c r="T290" s="607">
        <v>87</v>
      </c>
      <c r="U290" s="201"/>
      <c r="V290" s="201"/>
      <c r="W290" s="201" t="s">
        <v>1941</v>
      </c>
    </row>
    <row r="291" spans="1:23" ht="14.4">
      <c r="A291" s="488" t="s">
        <v>1784</v>
      </c>
      <c r="B291" s="489" t="s">
        <v>1396</v>
      </c>
      <c r="C291" s="489">
        <v>907</v>
      </c>
      <c r="D291" s="487" t="s">
        <v>1397</v>
      </c>
      <c r="E291" s="487"/>
      <c r="F291" s="487"/>
      <c r="G291" s="487" t="s">
        <v>1784</v>
      </c>
      <c r="H291" s="487" t="s">
        <v>1784</v>
      </c>
      <c r="I291" s="487" t="s">
        <v>1784</v>
      </c>
      <c r="J291" s="487" t="s">
        <v>1784</v>
      </c>
      <c r="K291" s="487">
        <v>0</v>
      </c>
      <c r="L291" s="487" t="s">
        <v>1784</v>
      </c>
      <c r="M291" s="487" t="s">
        <v>1784</v>
      </c>
      <c r="N291" s="487">
        <v>0</v>
      </c>
      <c r="O291" s="648">
        <v>1</v>
      </c>
      <c r="P291" s="489" t="s">
        <v>1784</v>
      </c>
      <c r="Q291" s="492" t="s">
        <v>1784</v>
      </c>
      <c r="R291" s="492" t="s">
        <v>1784</v>
      </c>
      <c r="S291" s="93" t="s">
        <v>1941</v>
      </c>
      <c r="T291" s="669">
        <v>544</v>
      </c>
      <c r="U291" s="201"/>
      <c r="V291" s="201"/>
      <c r="W291" s="201" t="s">
        <v>1941</v>
      </c>
    </row>
    <row r="292" spans="1:23" ht="53.4">
      <c r="A292" s="481" t="s">
        <v>1947</v>
      </c>
      <c r="B292" s="481" t="s">
        <v>1784</v>
      </c>
      <c r="C292" s="481" t="s">
        <v>1784</v>
      </c>
      <c r="D292" s="482" t="s">
        <v>1948</v>
      </c>
      <c r="E292" s="482" t="s">
        <v>1949</v>
      </c>
      <c r="F292" s="482"/>
      <c r="G292" s="482">
        <v>114.1</v>
      </c>
      <c r="H292" s="482">
        <v>3.91</v>
      </c>
      <c r="I292" s="482">
        <v>2.19</v>
      </c>
      <c r="J292" s="482">
        <v>1.68</v>
      </c>
      <c r="K292" s="482"/>
      <c r="L292" s="482">
        <v>18.079999999999998</v>
      </c>
      <c r="M292" s="482">
        <v>0.94</v>
      </c>
      <c r="N292" s="482">
        <v>0.3</v>
      </c>
      <c r="O292" s="482" t="s">
        <v>1784</v>
      </c>
      <c r="P292" s="483" t="s">
        <v>1950</v>
      </c>
      <c r="Q292" s="653" t="s">
        <v>1951</v>
      </c>
      <c r="R292" s="491" t="s">
        <v>1952</v>
      </c>
      <c r="S292" s="471" t="s">
        <v>1947</v>
      </c>
      <c r="T292" s="201"/>
      <c r="U292" s="654" t="s">
        <v>1953</v>
      </c>
      <c r="V292" s="201"/>
      <c r="W292" s="201" t="s">
        <v>1947</v>
      </c>
    </row>
    <row r="293" spans="1:23" ht="14.4">
      <c r="A293" s="485" t="s">
        <v>1784</v>
      </c>
      <c r="B293" s="486" t="s">
        <v>1399</v>
      </c>
      <c r="C293" s="486">
        <v>88790</v>
      </c>
      <c r="D293" s="487"/>
      <c r="E293" s="487"/>
      <c r="F293" s="487"/>
      <c r="G293" s="487" t="s">
        <v>1784</v>
      </c>
      <c r="H293" s="487" t="s">
        <v>1784</v>
      </c>
      <c r="I293" s="487" t="s">
        <v>1784</v>
      </c>
      <c r="J293" s="487" t="s">
        <v>1784</v>
      </c>
      <c r="K293" s="487">
        <v>0</v>
      </c>
      <c r="L293" s="487" t="s">
        <v>1784</v>
      </c>
      <c r="M293" s="487" t="s">
        <v>1784</v>
      </c>
      <c r="N293" s="487">
        <v>0</v>
      </c>
      <c r="O293" s="648">
        <v>169</v>
      </c>
      <c r="P293" s="486" t="s">
        <v>1784</v>
      </c>
      <c r="Q293" s="475" t="s">
        <v>1784</v>
      </c>
      <c r="R293" s="475" t="s">
        <v>1784</v>
      </c>
      <c r="S293" s="93" t="s">
        <v>1947</v>
      </c>
      <c r="T293" s="670">
        <v>168701</v>
      </c>
      <c r="U293" s="201"/>
      <c r="V293" s="201"/>
      <c r="W293" s="201" t="s">
        <v>1947</v>
      </c>
    </row>
    <row r="294" spans="1:23" ht="14.4">
      <c r="A294" s="488" t="s">
        <v>1784</v>
      </c>
      <c r="B294" s="489" t="s">
        <v>1009</v>
      </c>
      <c r="C294" s="489">
        <v>2220</v>
      </c>
      <c r="D294" s="487" t="s">
        <v>1010</v>
      </c>
      <c r="E294" s="487" t="s">
        <v>228</v>
      </c>
      <c r="F294" s="487"/>
      <c r="G294" s="487" t="s">
        <v>1784</v>
      </c>
      <c r="H294" s="487" t="s">
        <v>1784</v>
      </c>
      <c r="I294" s="487" t="s">
        <v>1784</v>
      </c>
      <c r="J294" s="487" t="s">
        <v>1784</v>
      </c>
      <c r="K294" s="487">
        <v>0</v>
      </c>
      <c r="L294" s="487" t="s">
        <v>1784</v>
      </c>
      <c r="M294" s="487" t="s">
        <v>1784</v>
      </c>
      <c r="N294" s="487">
        <v>0</v>
      </c>
      <c r="O294" s="648">
        <v>3</v>
      </c>
      <c r="P294" s="489" t="s">
        <v>1784</v>
      </c>
      <c r="Q294" s="477" t="s">
        <v>1784</v>
      </c>
      <c r="R294" s="477" t="s">
        <v>1784</v>
      </c>
      <c r="S294" s="93" t="s">
        <v>1947</v>
      </c>
      <c r="T294" s="555">
        <v>3330</v>
      </c>
      <c r="U294" s="201"/>
      <c r="V294" s="201"/>
      <c r="W294" s="201" t="s">
        <v>1947</v>
      </c>
    </row>
    <row r="295" spans="1:23" ht="14.4">
      <c r="A295" s="485" t="s">
        <v>1784</v>
      </c>
      <c r="B295" s="486" t="s">
        <v>505</v>
      </c>
      <c r="C295" s="486">
        <v>4440</v>
      </c>
      <c r="D295" s="487" t="s">
        <v>507</v>
      </c>
      <c r="E295" s="487" t="s">
        <v>214</v>
      </c>
      <c r="F295" s="487"/>
      <c r="G295" s="487" t="s">
        <v>1784</v>
      </c>
      <c r="H295" s="487" t="s">
        <v>1784</v>
      </c>
      <c r="I295" s="487" t="s">
        <v>1784</v>
      </c>
      <c r="J295" s="487" t="s">
        <v>1784</v>
      </c>
      <c r="K295" s="487">
        <v>0</v>
      </c>
      <c r="L295" s="487" t="s">
        <v>1784</v>
      </c>
      <c r="M295" s="487" t="s">
        <v>1784</v>
      </c>
      <c r="N295" s="487">
        <v>0</v>
      </c>
      <c r="O295" s="648">
        <v>10</v>
      </c>
      <c r="P295" s="486" t="s">
        <v>1784</v>
      </c>
      <c r="Q295" s="475" t="s">
        <v>1784</v>
      </c>
      <c r="R295" s="475" t="s">
        <v>1784</v>
      </c>
      <c r="S295" s="93" t="s">
        <v>1947</v>
      </c>
      <c r="T295" s="602">
        <v>10212</v>
      </c>
      <c r="U295" s="201"/>
      <c r="V295" s="201"/>
      <c r="W295" s="201" t="s">
        <v>1947</v>
      </c>
    </row>
    <row r="296" spans="1:23" ht="14.4">
      <c r="A296" s="488" t="s">
        <v>1784</v>
      </c>
      <c r="B296" s="489" t="s">
        <v>849</v>
      </c>
      <c r="C296" s="489">
        <v>2220</v>
      </c>
      <c r="D296" s="487" t="s">
        <v>851</v>
      </c>
      <c r="E296" s="487" t="s">
        <v>625</v>
      </c>
      <c r="F296" s="487"/>
      <c r="G296" s="487" t="s">
        <v>1784</v>
      </c>
      <c r="H296" s="487" t="s">
        <v>1784</v>
      </c>
      <c r="I296" s="487" t="s">
        <v>1784</v>
      </c>
      <c r="J296" s="487" t="s">
        <v>1784</v>
      </c>
      <c r="K296" s="487">
        <v>0.1</v>
      </c>
      <c r="L296" s="487" t="s">
        <v>1784</v>
      </c>
      <c r="M296" s="487" t="s">
        <v>1784</v>
      </c>
      <c r="N296" s="487">
        <v>0</v>
      </c>
      <c r="O296" s="648">
        <v>1</v>
      </c>
      <c r="P296" s="489" t="s">
        <v>1784</v>
      </c>
      <c r="Q296" s="477" t="s">
        <v>1784</v>
      </c>
      <c r="R296" s="477" t="s">
        <v>1784</v>
      </c>
      <c r="S296" s="93" t="s">
        <v>1947</v>
      </c>
      <c r="T296" s="612">
        <v>1332</v>
      </c>
      <c r="U296" s="201"/>
      <c r="V296" s="201"/>
      <c r="W296" s="201" t="s">
        <v>1947</v>
      </c>
    </row>
    <row r="297" spans="1:23" ht="14.4">
      <c r="A297" s="485" t="s">
        <v>1784</v>
      </c>
      <c r="B297" s="486" t="s">
        <v>1020</v>
      </c>
      <c r="C297" s="486">
        <v>1110</v>
      </c>
      <c r="D297" s="487" t="s">
        <v>1022</v>
      </c>
      <c r="E297" s="487" t="s">
        <v>228</v>
      </c>
      <c r="F297" s="487" t="s">
        <v>1015</v>
      </c>
      <c r="G297" s="487" t="s">
        <v>1784</v>
      </c>
      <c r="H297" s="487" t="s">
        <v>1784</v>
      </c>
      <c r="I297" s="487" t="s">
        <v>1784</v>
      </c>
      <c r="J297" s="487" t="s">
        <v>1784</v>
      </c>
      <c r="K297" s="487">
        <v>0</v>
      </c>
      <c r="L297" s="487" t="s">
        <v>1784</v>
      </c>
      <c r="M297" s="487" t="s">
        <v>1784</v>
      </c>
      <c r="N297" s="487">
        <v>0.3</v>
      </c>
      <c r="O297" s="648">
        <v>3</v>
      </c>
      <c r="P297" s="486" t="s">
        <v>1784</v>
      </c>
      <c r="Q297" s="475" t="s">
        <v>1784</v>
      </c>
      <c r="R297" s="475" t="s">
        <v>1784</v>
      </c>
      <c r="S297" s="93" t="s">
        <v>1947</v>
      </c>
      <c r="T297" s="555">
        <v>3330</v>
      </c>
      <c r="U297" s="201"/>
      <c r="V297" s="201"/>
      <c r="W297" s="201" t="s">
        <v>1947</v>
      </c>
    </row>
    <row r="298" spans="1:23" ht="14.4">
      <c r="A298" s="488" t="s">
        <v>1784</v>
      </c>
      <c r="B298" s="489" t="s">
        <v>379</v>
      </c>
      <c r="C298" s="489">
        <v>888</v>
      </c>
      <c r="D298" s="487" t="s">
        <v>382</v>
      </c>
      <c r="E298" s="487" t="s">
        <v>228</v>
      </c>
      <c r="F298" s="487" t="s">
        <v>383</v>
      </c>
      <c r="G298" s="487" t="s">
        <v>1784</v>
      </c>
      <c r="H298" s="487" t="s">
        <v>1784</v>
      </c>
      <c r="I298" s="487" t="s">
        <v>1784</v>
      </c>
      <c r="J298" s="487" t="s">
        <v>1784</v>
      </c>
      <c r="K298" s="487">
        <v>0</v>
      </c>
      <c r="L298" s="487" t="s">
        <v>1784</v>
      </c>
      <c r="M298" s="487" t="s">
        <v>1784</v>
      </c>
      <c r="N298" s="487">
        <v>0</v>
      </c>
      <c r="O298" s="648">
        <v>0</v>
      </c>
      <c r="P298" s="489" t="s">
        <v>1784</v>
      </c>
      <c r="Q298" s="477" t="s">
        <v>1784</v>
      </c>
      <c r="R298" s="477" t="s">
        <v>1784</v>
      </c>
      <c r="S298" s="93" t="s">
        <v>1947</v>
      </c>
      <c r="T298" s="538">
        <v>107</v>
      </c>
      <c r="U298" s="201"/>
      <c r="V298" s="201"/>
      <c r="W298" s="201" t="s">
        <v>1947</v>
      </c>
    </row>
    <row r="299" spans="1:23" ht="14.4">
      <c r="A299" s="496" t="s">
        <v>1784</v>
      </c>
      <c r="B299" s="497" t="s">
        <v>837</v>
      </c>
      <c r="C299" s="497">
        <v>333</v>
      </c>
      <c r="D299" s="498" t="s">
        <v>838</v>
      </c>
      <c r="E299" s="498"/>
      <c r="F299" s="498" t="s">
        <v>390</v>
      </c>
      <c r="G299" s="498" t="s">
        <v>1784</v>
      </c>
      <c r="H299" s="498" t="s">
        <v>1784</v>
      </c>
      <c r="I299" s="498" t="s">
        <v>1784</v>
      </c>
      <c r="J299" s="498" t="s">
        <v>1784</v>
      </c>
      <c r="K299" s="498">
        <v>0</v>
      </c>
      <c r="L299" s="498" t="s">
        <v>1784</v>
      </c>
      <c r="M299" s="498" t="s">
        <v>1784</v>
      </c>
      <c r="N299" s="498">
        <v>0</v>
      </c>
      <c r="O299" s="671">
        <v>2</v>
      </c>
      <c r="P299" s="497" t="s">
        <v>1784</v>
      </c>
      <c r="Q299" s="492" t="s">
        <v>1784</v>
      </c>
      <c r="R299" s="492" t="s">
        <v>1784</v>
      </c>
      <c r="S299" s="93" t="s">
        <v>1947</v>
      </c>
      <c r="T299" s="555">
        <v>2331</v>
      </c>
      <c r="U299" s="201"/>
      <c r="V299" s="201"/>
      <c r="W299" s="201" t="s">
        <v>1947</v>
      </c>
    </row>
    <row r="300" spans="1:23" ht="79.8">
      <c r="A300" s="481" t="s">
        <v>1954</v>
      </c>
      <c r="B300" s="481" t="s">
        <v>1784</v>
      </c>
      <c r="C300" s="481" t="s">
        <v>1784</v>
      </c>
      <c r="D300" s="482" t="s">
        <v>1955</v>
      </c>
      <c r="E300" s="482" t="s">
        <v>1956</v>
      </c>
      <c r="F300" s="482"/>
      <c r="G300" s="482">
        <v>56.9</v>
      </c>
      <c r="H300" s="482">
        <v>2.2999999999999998</v>
      </c>
      <c r="I300" s="482">
        <v>0.7</v>
      </c>
      <c r="J300" s="482">
        <v>5.4</v>
      </c>
      <c r="K300" s="482"/>
      <c r="L300" s="482">
        <v>3.3</v>
      </c>
      <c r="M300" s="482">
        <v>1.7</v>
      </c>
      <c r="N300" s="482">
        <v>0.7</v>
      </c>
      <c r="O300" s="482" t="s">
        <v>1784</v>
      </c>
      <c r="P300" s="483" t="s">
        <v>1957</v>
      </c>
      <c r="Q300" s="493" t="s">
        <v>1958</v>
      </c>
      <c r="R300" s="494" t="s">
        <v>1959</v>
      </c>
      <c r="S300" s="471" t="s">
        <v>1954</v>
      </c>
      <c r="T300" s="201"/>
      <c r="U300" s="672" t="s">
        <v>1960</v>
      </c>
      <c r="V300" s="201"/>
      <c r="W300" s="201" t="s">
        <v>1954</v>
      </c>
    </row>
    <row r="301" spans="1:23" ht="14.4">
      <c r="A301" s="485" t="s">
        <v>1784</v>
      </c>
      <c r="B301" s="486" t="s">
        <v>883</v>
      </c>
      <c r="C301" s="486">
        <v>15600</v>
      </c>
      <c r="D301" s="487" t="s">
        <v>885</v>
      </c>
      <c r="E301" s="487"/>
      <c r="F301" s="487"/>
      <c r="G301" s="487" t="s">
        <v>1784</v>
      </c>
      <c r="H301" s="487" t="s">
        <v>1784</v>
      </c>
      <c r="I301" s="487" t="s">
        <v>1784</v>
      </c>
      <c r="J301" s="487" t="s">
        <v>1784</v>
      </c>
      <c r="K301" s="487">
        <v>0</v>
      </c>
      <c r="L301" s="487" t="s">
        <v>1784</v>
      </c>
      <c r="M301" s="487" t="s">
        <v>1784</v>
      </c>
      <c r="N301" s="487">
        <v>0</v>
      </c>
      <c r="O301" s="648">
        <v>45</v>
      </c>
      <c r="P301" s="486" t="s">
        <v>1784</v>
      </c>
      <c r="Q301" s="477" t="s">
        <v>1784</v>
      </c>
      <c r="R301" s="477" t="s">
        <v>1784</v>
      </c>
      <c r="S301" s="93" t="s">
        <v>1954</v>
      </c>
      <c r="T301" s="673">
        <v>45240</v>
      </c>
      <c r="U301" s="201"/>
      <c r="V301" s="201"/>
      <c r="W301" s="201" t="s">
        <v>1954</v>
      </c>
    </row>
    <row r="302" spans="1:23" ht="27">
      <c r="A302" s="488" t="s">
        <v>1784</v>
      </c>
      <c r="B302" s="480" t="s">
        <v>1520</v>
      </c>
      <c r="C302" s="489">
        <v>15600</v>
      </c>
      <c r="D302" s="487" t="s">
        <v>1516</v>
      </c>
      <c r="E302" s="487" t="s">
        <v>1521</v>
      </c>
      <c r="F302" s="487"/>
      <c r="G302" s="487" t="s">
        <v>1784</v>
      </c>
      <c r="H302" s="487" t="s">
        <v>1784</v>
      </c>
      <c r="I302" s="487" t="s">
        <v>1784</v>
      </c>
      <c r="J302" s="487" t="s">
        <v>1784</v>
      </c>
      <c r="K302" s="487">
        <v>0</v>
      </c>
      <c r="L302" s="487" t="s">
        <v>1784</v>
      </c>
      <c r="M302" s="487" t="s">
        <v>1784</v>
      </c>
      <c r="N302" s="487">
        <v>0</v>
      </c>
      <c r="O302" s="648">
        <v>45</v>
      </c>
      <c r="P302" s="489" t="s">
        <v>1784</v>
      </c>
      <c r="Q302" s="475" t="s">
        <v>1784</v>
      </c>
      <c r="R302" s="475" t="s">
        <v>1784</v>
      </c>
      <c r="S302" s="93" t="s">
        <v>1954</v>
      </c>
      <c r="T302" s="673">
        <v>45240</v>
      </c>
      <c r="U302" s="201"/>
      <c r="V302" s="201"/>
      <c r="W302" s="201" t="s">
        <v>1954</v>
      </c>
    </row>
    <row r="303" spans="1:23" ht="14.4">
      <c r="A303" s="485" t="s">
        <v>1784</v>
      </c>
      <c r="B303" s="499" t="s">
        <v>750</v>
      </c>
      <c r="C303" s="485">
        <v>18300</v>
      </c>
      <c r="D303" s="487" t="s">
        <v>752</v>
      </c>
      <c r="E303" s="487"/>
      <c r="F303" s="487"/>
      <c r="G303" s="487" t="s">
        <v>1784</v>
      </c>
      <c r="H303" s="487" t="s">
        <v>1784</v>
      </c>
      <c r="I303" s="487" t="s">
        <v>1784</v>
      </c>
      <c r="J303" s="487" t="s">
        <v>1784</v>
      </c>
      <c r="K303" s="487">
        <v>0.5</v>
      </c>
      <c r="L303" s="487" t="s">
        <v>1784</v>
      </c>
      <c r="M303" s="487" t="s">
        <v>1784</v>
      </c>
      <c r="N303" s="487">
        <v>0.2</v>
      </c>
      <c r="O303" s="648">
        <v>7</v>
      </c>
      <c r="P303" s="486" t="s">
        <v>1784</v>
      </c>
      <c r="Q303" s="477" t="s">
        <v>1784</v>
      </c>
      <c r="R303" s="477" t="s">
        <v>1784</v>
      </c>
      <c r="S303" s="93" t="s">
        <v>1954</v>
      </c>
      <c r="T303" s="571">
        <v>7320</v>
      </c>
      <c r="U303" s="201"/>
      <c r="V303" s="201"/>
      <c r="W303" s="201" t="s">
        <v>1954</v>
      </c>
    </row>
    <row r="304" spans="1:23" ht="14.4">
      <c r="A304" s="488" t="s">
        <v>1784</v>
      </c>
      <c r="B304" s="494" t="s">
        <v>650</v>
      </c>
      <c r="C304" s="489">
        <v>10700</v>
      </c>
      <c r="D304" s="487" t="s">
        <v>652</v>
      </c>
      <c r="E304" s="487"/>
      <c r="F304" s="487"/>
      <c r="G304" s="487" t="s">
        <v>1784</v>
      </c>
      <c r="H304" s="487" t="s">
        <v>1784</v>
      </c>
      <c r="I304" s="487" t="s">
        <v>1784</v>
      </c>
      <c r="J304" s="487" t="s">
        <v>1784</v>
      </c>
      <c r="K304" s="487">
        <v>0.8</v>
      </c>
      <c r="L304" s="487" t="s">
        <v>1784</v>
      </c>
      <c r="M304" s="487" t="s">
        <v>1784</v>
      </c>
      <c r="N304" s="487">
        <v>0.3</v>
      </c>
      <c r="O304" s="648">
        <v>4</v>
      </c>
      <c r="P304" s="489" t="s">
        <v>1784</v>
      </c>
      <c r="Q304" s="475" t="s">
        <v>1784</v>
      </c>
      <c r="R304" s="475" t="s">
        <v>1784</v>
      </c>
      <c r="S304" s="93" t="s">
        <v>1954</v>
      </c>
      <c r="T304" s="551">
        <v>4280</v>
      </c>
      <c r="U304" s="201"/>
      <c r="V304" s="201"/>
      <c r="W304" s="201" t="s">
        <v>1954</v>
      </c>
    </row>
    <row r="305" spans="1:23" ht="14.4">
      <c r="A305" s="485" t="s">
        <v>1784</v>
      </c>
      <c r="B305" s="486" t="s">
        <v>613</v>
      </c>
      <c r="C305" s="486">
        <v>8300</v>
      </c>
      <c r="D305" s="487" t="s">
        <v>614</v>
      </c>
      <c r="E305" s="487" t="s">
        <v>228</v>
      </c>
      <c r="F305" s="487"/>
      <c r="G305" s="487" t="s">
        <v>1784</v>
      </c>
      <c r="H305" s="487" t="s">
        <v>1784</v>
      </c>
      <c r="I305" s="487" t="s">
        <v>1784</v>
      </c>
      <c r="J305" s="487" t="s">
        <v>1784</v>
      </c>
      <c r="K305" s="487">
        <v>0.3</v>
      </c>
      <c r="L305" s="487" t="s">
        <v>1784</v>
      </c>
      <c r="M305" s="487" t="s">
        <v>1784</v>
      </c>
      <c r="N305" s="487">
        <v>0.2</v>
      </c>
      <c r="O305" s="648">
        <v>3</v>
      </c>
      <c r="P305" s="486" t="s">
        <v>1784</v>
      </c>
      <c r="Q305" s="477" t="s">
        <v>1784</v>
      </c>
      <c r="R305" s="477" t="s">
        <v>1784</v>
      </c>
      <c r="S305" s="93" t="s">
        <v>1954</v>
      </c>
      <c r="T305" s="555">
        <v>3320</v>
      </c>
      <c r="U305" s="201"/>
      <c r="V305" s="201"/>
      <c r="W305" s="201" t="s">
        <v>1954</v>
      </c>
    </row>
    <row r="306" spans="1:23" ht="14.4">
      <c r="A306" s="488" t="s">
        <v>1784</v>
      </c>
      <c r="B306" s="489" t="s">
        <v>554</v>
      </c>
      <c r="C306" s="489">
        <v>4000</v>
      </c>
      <c r="D306" s="487" t="s">
        <v>551</v>
      </c>
      <c r="E306" s="487" t="s">
        <v>228</v>
      </c>
      <c r="F306" s="487"/>
      <c r="G306" s="487" t="s">
        <v>1784</v>
      </c>
      <c r="H306" s="487" t="s">
        <v>1784</v>
      </c>
      <c r="I306" s="487" t="s">
        <v>1784</v>
      </c>
      <c r="J306" s="487" t="s">
        <v>1784</v>
      </c>
      <c r="K306" s="487">
        <v>0.6</v>
      </c>
      <c r="L306" s="487" t="s">
        <v>1784</v>
      </c>
      <c r="M306" s="487" t="s">
        <v>1784</v>
      </c>
      <c r="N306" s="487">
        <v>0</v>
      </c>
      <c r="O306" s="648">
        <v>2</v>
      </c>
      <c r="P306" s="489" t="s">
        <v>1784</v>
      </c>
      <c r="Q306" s="475" t="s">
        <v>1784</v>
      </c>
      <c r="R306" s="475" t="s">
        <v>1784</v>
      </c>
      <c r="S306" s="93" t="s">
        <v>1954</v>
      </c>
      <c r="T306" s="555">
        <v>1800</v>
      </c>
      <c r="U306" s="201"/>
      <c r="V306" s="201"/>
      <c r="W306" s="201" t="s">
        <v>1954</v>
      </c>
    </row>
    <row r="307" spans="1:23" ht="14.4">
      <c r="A307" s="485" t="s">
        <v>1784</v>
      </c>
      <c r="B307" s="486" t="s">
        <v>1054</v>
      </c>
      <c r="C307" s="486">
        <v>3000</v>
      </c>
      <c r="D307" s="487" t="s">
        <v>1057</v>
      </c>
      <c r="E307" s="487" t="s">
        <v>340</v>
      </c>
      <c r="F307" s="487"/>
      <c r="G307" s="487" t="s">
        <v>1784</v>
      </c>
      <c r="H307" s="487" t="s">
        <v>1784</v>
      </c>
      <c r="I307" s="487" t="s">
        <v>1784</v>
      </c>
      <c r="J307" s="487" t="s">
        <v>1784</v>
      </c>
      <c r="K307" s="487">
        <v>0.9</v>
      </c>
      <c r="L307" s="487" t="s">
        <v>1784</v>
      </c>
      <c r="M307" s="487" t="s">
        <v>1784</v>
      </c>
      <c r="N307" s="487">
        <v>0</v>
      </c>
      <c r="O307" s="648">
        <v>2</v>
      </c>
      <c r="P307" s="486" t="s">
        <v>1784</v>
      </c>
      <c r="Q307" s="477" t="s">
        <v>1784</v>
      </c>
      <c r="R307" s="477" t="s">
        <v>1784</v>
      </c>
      <c r="S307" s="93" t="s">
        <v>1954</v>
      </c>
      <c r="T307" s="555">
        <v>1800</v>
      </c>
      <c r="U307" s="201"/>
      <c r="V307" s="201"/>
      <c r="W307" s="201" t="s">
        <v>1954</v>
      </c>
    </row>
    <row r="308" spans="1:23" ht="14.4">
      <c r="A308" s="488" t="s">
        <v>1784</v>
      </c>
      <c r="B308" s="489" t="s">
        <v>1012</v>
      </c>
      <c r="C308" s="489">
        <v>48300</v>
      </c>
      <c r="D308" s="487" t="s">
        <v>1012</v>
      </c>
      <c r="E308" s="487" t="s">
        <v>228</v>
      </c>
      <c r="F308" s="487"/>
      <c r="G308" s="487" t="s">
        <v>1784</v>
      </c>
      <c r="H308" s="487" t="s">
        <v>1784</v>
      </c>
      <c r="I308" s="487" t="s">
        <v>1784</v>
      </c>
      <c r="J308" s="487" t="s">
        <v>1784</v>
      </c>
      <c r="K308" s="487">
        <v>0</v>
      </c>
      <c r="L308" s="487" t="s">
        <v>1784</v>
      </c>
      <c r="M308" s="487" t="s">
        <v>1784</v>
      </c>
      <c r="N308" s="487">
        <v>0</v>
      </c>
      <c r="O308" s="648">
        <v>5</v>
      </c>
      <c r="P308" s="489" t="s">
        <v>1784</v>
      </c>
      <c r="Q308" s="475" t="s">
        <v>1784</v>
      </c>
      <c r="R308" s="475" t="s">
        <v>1784</v>
      </c>
      <c r="S308" s="93" t="s">
        <v>1954</v>
      </c>
      <c r="T308" s="551">
        <v>4830</v>
      </c>
      <c r="U308" s="201"/>
      <c r="V308" s="201"/>
      <c r="W308" s="201" t="s">
        <v>1954</v>
      </c>
    </row>
    <row r="309" spans="1:23" ht="14.4">
      <c r="A309" s="485" t="s">
        <v>1784</v>
      </c>
      <c r="B309" s="486" t="s">
        <v>1126</v>
      </c>
      <c r="C309" s="486">
        <v>1300</v>
      </c>
      <c r="D309" s="487" t="s">
        <v>1129</v>
      </c>
      <c r="E309" s="487" t="s">
        <v>802</v>
      </c>
      <c r="F309" s="487"/>
      <c r="G309" s="487" t="s">
        <v>1784</v>
      </c>
      <c r="H309" s="487" t="s">
        <v>1784</v>
      </c>
      <c r="I309" s="487" t="s">
        <v>1784</v>
      </c>
      <c r="J309" s="487" t="s">
        <v>1784</v>
      </c>
      <c r="K309" s="487">
        <v>0</v>
      </c>
      <c r="L309" s="487" t="s">
        <v>1784</v>
      </c>
      <c r="M309" s="487" t="s">
        <v>1784</v>
      </c>
      <c r="N309" s="487">
        <v>0</v>
      </c>
      <c r="O309" s="648">
        <v>1</v>
      </c>
      <c r="P309" s="486" t="s">
        <v>1784</v>
      </c>
      <c r="Q309" s="477" t="s">
        <v>1784</v>
      </c>
      <c r="R309" s="477" t="s">
        <v>1784</v>
      </c>
      <c r="S309" s="93" t="s">
        <v>1954</v>
      </c>
      <c r="T309" s="674">
        <v>780</v>
      </c>
      <c r="U309" s="201"/>
      <c r="V309" s="201"/>
      <c r="W309" s="201" t="s">
        <v>1954</v>
      </c>
    </row>
    <row r="310" spans="1:23" ht="14.4">
      <c r="A310" s="488" t="s">
        <v>1784</v>
      </c>
      <c r="B310" s="489" t="s">
        <v>421</v>
      </c>
      <c r="C310" s="489">
        <v>2700</v>
      </c>
      <c r="D310" s="487" t="s">
        <v>423</v>
      </c>
      <c r="E310" s="487" t="s">
        <v>228</v>
      </c>
      <c r="F310" s="487"/>
      <c r="G310" s="487" t="s">
        <v>1784</v>
      </c>
      <c r="H310" s="487" t="s">
        <v>1784</v>
      </c>
      <c r="I310" s="487" t="s">
        <v>1784</v>
      </c>
      <c r="J310" s="487" t="s">
        <v>1784</v>
      </c>
      <c r="K310" s="487">
        <v>0</v>
      </c>
      <c r="L310" s="487" t="s">
        <v>1784</v>
      </c>
      <c r="M310" s="487" t="s">
        <v>1784</v>
      </c>
      <c r="N310" s="487">
        <v>0</v>
      </c>
      <c r="O310" s="648">
        <v>1</v>
      </c>
      <c r="P310" s="489" t="s">
        <v>1784</v>
      </c>
      <c r="Q310" s="475" t="s">
        <v>1784</v>
      </c>
      <c r="R310" s="475" t="s">
        <v>1784</v>
      </c>
      <c r="S310" s="93" t="s">
        <v>1954</v>
      </c>
      <c r="T310" s="675">
        <v>1080</v>
      </c>
      <c r="U310" s="201"/>
      <c r="V310" s="201"/>
      <c r="W310" s="201" t="s">
        <v>1954</v>
      </c>
    </row>
    <row r="311" spans="1:23" ht="14.4">
      <c r="A311" s="485" t="s">
        <v>1784</v>
      </c>
      <c r="B311" s="486" t="s">
        <v>379</v>
      </c>
      <c r="C311" s="486">
        <v>1000</v>
      </c>
      <c r="D311" s="487" t="s">
        <v>382</v>
      </c>
      <c r="E311" s="487" t="s">
        <v>228</v>
      </c>
      <c r="F311" s="487" t="s">
        <v>383</v>
      </c>
      <c r="G311" s="487" t="s">
        <v>1784</v>
      </c>
      <c r="H311" s="487" t="s">
        <v>1784</v>
      </c>
      <c r="I311" s="487" t="s">
        <v>1784</v>
      </c>
      <c r="J311" s="487" t="s">
        <v>1784</v>
      </c>
      <c r="K311" s="487">
        <v>0</v>
      </c>
      <c r="L311" s="487" t="s">
        <v>1784</v>
      </c>
      <c r="M311" s="487" t="s">
        <v>1784</v>
      </c>
      <c r="N311" s="487">
        <v>0</v>
      </c>
      <c r="O311" s="648">
        <v>0</v>
      </c>
      <c r="P311" s="486" t="s">
        <v>1784</v>
      </c>
      <c r="Q311" s="477" t="s">
        <v>1784</v>
      </c>
      <c r="R311" s="477" t="s">
        <v>1784</v>
      </c>
      <c r="S311" s="93" t="s">
        <v>1954</v>
      </c>
      <c r="T311" s="597">
        <v>120</v>
      </c>
      <c r="U311" s="201"/>
      <c r="V311" s="201"/>
      <c r="W311" s="201" t="s">
        <v>1954</v>
      </c>
    </row>
    <row r="312" spans="1:23" ht="14.4">
      <c r="A312" s="488" t="s">
        <v>1784</v>
      </c>
      <c r="B312" s="489" t="s">
        <v>1122</v>
      </c>
      <c r="C312" s="489">
        <v>400</v>
      </c>
      <c r="D312" s="487" t="s">
        <v>1123</v>
      </c>
      <c r="E312" s="487" t="s">
        <v>228</v>
      </c>
      <c r="F312" s="487"/>
      <c r="G312" s="487" t="s">
        <v>1784</v>
      </c>
      <c r="H312" s="487" t="s">
        <v>1784</v>
      </c>
      <c r="I312" s="487" t="s">
        <v>1784</v>
      </c>
      <c r="J312" s="487" t="s">
        <v>1784</v>
      </c>
      <c r="K312" s="487">
        <v>0</v>
      </c>
      <c r="L312" s="487" t="s">
        <v>1784</v>
      </c>
      <c r="M312" s="487" t="s">
        <v>1784</v>
      </c>
      <c r="N312" s="487">
        <v>0.1</v>
      </c>
      <c r="O312" s="648">
        <v>1</v>
      </c>
      <c r="P312" s="489" t="s">
        <v>1784</v>
      </c>
      <c r="Q312" s="475" t="s">
        <v>1784</v>
      </c>
      <c r="R312" s="475" t="s">
        <v>1784</v>
      </c>
      <c r="S312" s="93" t="s">
        <v>1954</v>
      </c>
      <c r="T312" s="614">
        <v>1200</v>
      </c>
      <c r="U312" s="201"/>
      <c r="V312" s="201"/>
      <c r="W312" s="201" t="s">
        <v>1954</v>
      </c>
    </row>
    <row r="313" spans="1:23" ht="409.6">
      <c r="A313" s="488" t="s">
        <v>1784</v>
      </c>
      <c r="B313" s="489" t="s">
        <v>1203</v>
      </c>
      <c r="C313" s="495" t="s">
        <v>1206</v>
      </c>
      <c r="D313" s="487" t="s">
        <v>1206</v>
      </c>
      <c r="E313" s="487" t="s">
        <v>235</v>
      </c>
      <c r="F313" s="487"/>
      <c r="G313" s="487" t="s">
        <v>1784</v>
      </c>
      <c r="H313" s="487" t="s">
        <v>1784</v>
      </c>
      <c r="I313" s="487" t="s">
        <v>1784</v>
      </c>
      <c r="J313" s="487" t="s">
        <v>1784</v>
      </c>
      <c r="K313" s="487" t="s">
        <v>1784</v>
      </c>
      <c r="L313" s="487" t="s">
        <v>1784</v>
      </c>
      <c r="M313" s="487" t="s">
        <v>1784</v>
      </c>
      <c r="N313" s="487" t="s">
        <v>1784</v>
      </c>
      <c r="O313" s="487" t="s">
        <v>1784</v>
      </c>
      <c r="P313" s="489" t="s">
        <v>1784</v>
      </c>
      <c r="Q313" s="475" t="s">
        <v>1784</v>
      </c>
      <c r="R313" s="475" t="s">
        <v>1784</v>
      </c>
      <c r="S313" s="93" t="s">
        <v>1954</v>
      </c>
      <c r="T313" s="201"/>
      <c r="U313" s="201"/>
      <c r="V313" s="201"/>
      <c r="W313" s="201"/>
    </row>
    <row r="314" spans="1:23" ht="14.4">
      <c r="A314" s="485" t="s">
        <v>1784</v>
      </c>
      <c r="B314" s="486" t="s">
        <v>837</v>
      </c>
      <c r="C314" s="486">
        <v>267</v>
      </c>
      <c r="D314" s="487" t="s">
        <v>838</v>
      </c>
      <c r="E314" s="487"/>
      <c r="F314" s="487" t="s">
        <v>390</v>
      </c>
      <c r="G314" s="487" t="s">
        <v>1784</v>
      </c>
      <c r="H314" s="487" t="s">
        <v>1784</v>
      </c>
      <c r="I314" s="487" t="s">
        <v>1784</v>
      </c>
      <c r="J314" s="487" t="s">
        <v>1784</v>
      </c>
      <c r="K314" s="487">
        <v>0</v>
      </c>
      <c r="L314" s="487" t="s">
        <v>1784</v>
      </c>
      <c r="M314" s="487" t="s">
        <v>1784</v>
      </c>
      <c r="N314" s="487">
        <v>0</v>
      </c>
      <c r="O314" s="648">
        <v>2</v>
      </c>
      <c r="P314" s="486" t="s">
        <v>1784</v>
      </c>
      <c r="Q314" s="477" t="s">
        <v>1784</v>
      </c>
      <c r="R314" s="477" t="s">
        <v>1784</v>
      </c>
      <c r="S314" s="93" t="s">
        <v>1954</v>
      </c>
      <c r="T314" s="555">
        <v>1869</v>
      </c>
      <c r="U314" s="201"/>
      <c r="V314" s="201"/>
      <c r="W314" s="201" t="s">
        <v>1954</v>
      </c>
    </row>
    <row r="315" spans="1:23" ht="14.4">
      <c r="A315" s="488" t="s">
        <v>1784</v>
      </c>
      <c r="B315" s="489" t="s">
        <v>393</v>
      </c>
      <c r="C315" s="489">
        <v>200</v>
      </c>
      <c r="D315" s="487" t="s">
        <v>394</v>
      </c>
      <c r="E315" s="487" t="s">
        <v>228</v>
      </c>
      <c r="F315" s="487" t="s">
        <v>390</v>
      </c>
      <c r="G315" s="487" t="s">
        <v>1784</v>
      </c>
      <c r="H315" s="487" t="s">
        <v>1784</v>
      </c>
      <c r="I315" s="487" t="s">
        <v>1784</v>
      </c>
      <c r="J315" s="487" t="s">
        <v>1784</v>
      </c>
      <c r="K315" s="487">
        <v>0</v>
      </c>
      <c r="L315" s="487" t="s">
        <v>1784</v>
      </c>
      <c r="M315" s="487" t="s">
        <v>1784</v>
      </c>
      <c r="N315" s="487">
        <v>0</v>
      </c>
      <c r="O315" s="648">
        <v>1</v>
      </c>
      <c r="P315" s="489" t="s">
        <v>1784</v>
      </c>
      <c r="Q315" s="475" t="s">
        <v>1784</v>
      </c>
      <c r="R315" s="475" t="s">
        <v>1784</v>
      </c>
      <c r="S315" s="93" t="s">
        <v>1954</v>
      </c>
      <c r="T315" s="676">
        <v>863</v>
      </c>
      <c r="U315" s="201"/>
      <c r="V315" s="201"/>
      <c r="W315" s="201" t="s">
        <v>1954</v>
      </c>
    </row>
    <row r="316" spans="1:23" ht="14.4">
      <c r="A316" s="485" t="s">
        <v>1784</v>
      </c>
      <c r="B316" s="486" t="s">
        <v>1667</v>
      </c>
      <c r="C316" s="486">
        <v>117</v>
      </c>
      <c r="D316" s="487"/>
      <c r="E316" s="487"/>
      <c r="F316" s="487"/>
      <c r="G316" s="487" t="s">
        <v>1784</v>
      </c>
      <c r="H316" s="487" t="s">
        <v>1784</v>
      </c>
      <c r="I316" s="487" t="s">
        <v>1784</v>
      </c>
      <c r="J316" s="487" t="s">
        <v>1784</v>
      </c>
      <c r="K316" s="487">
        <v>0</v>
      </c>
      <c r="L316" s="487" t="s">
        <v>1784</v>
      </c>
      <c r="M316" s="487" t="s">
        <v>1784</v>
      </c>
      <c r="N316" s="487">
        <v>0</v>
      </c>
      <c r="O316" s="648">
        <v>0</v>
      </c>
      <c r="P316" s="486" t="s">
        <v>1784</v>
      </c>
      <c r="Q316" s="477" t="s">
        <v>1784</v>
      </c>
      <c r="R316" s="477" t="s">
        <v>1784</v>
      </c>
      <c r="S316" s="93" t="s">
        <v>1954</v>
      </c>
      <c r="T316" s="677">
        <v>351</v>
      </c>
      <c r="U316" s="201"/>
      <c r="V316" s="201"/>
      <c r="W316" s="201" t="s">
        <v>1954</v>
      </c>
    </row>
    <row r="317" spans="1:23" ht="14.4">
      <c r="A317" s="488" t="s">
        <v>1784</v>
      </c>
      <c r="B317" s="489" t="s">
        <v>1024</v>
      </c>
      <c r="C317" s="489">
        <v>67</v>
      </c>
      <c r="D317" s="487" t="s">
        <v>1025</v>
      </c>
      <c r="E317" s="487" t="s">
        <v>228</v>
      </c>
      <c r="F317" s="487" t="s">
        <v>1015</v>
      </c>
      <c r="G317" s="487" t="s">
        <v>1784</v>
      </c>
      <c r="H317" s="487" t="s">
        <v>1784</v>
      </c>
      <c r="I317" s="487" t="s">
        <v>1784</v>
      </c>
      <c r="J317" s="487" t="s">
        <v>1784</v>
      </c>
      <c r="K317" s="487">
        <v>0</v>
      </c>
      <c r="L317" s="487" t="s">
        <v>1784</v>
      </c>
      <c r="M317" s="487" t="s">
        <v>1784</v>
      </c>
      <c r="N317" s="487">
        <v>0</v>
      </c>
      <c r="O317" s="648">
        <v>0</v>
      </c>
      <c r="P317" s="489" t="s">
        <v>1784</v>
      </c>
      <c r="Q317" s="492" t="s">
        <v>1784</v>
      </c>
      <c r="R317" s="492" t="s">
        <v>1784</v>
      </c>
      <c r="S317" s="93" t="s">
        <v>1954</v>
      </c>
      <c r="T317" s="678">
        <v>201</v>
      </c>
      <c r="U317" s="201"/>
      <c r="V317" s="201"/>
      <c r="W317" s="201" t="s">
        <v>1954</v>
      </c>
    </row>
    <row r="318" spans="1:23" ht="66.599999999999994">
      <c r="A318" s="481" t="s">
        <v>1961</v>
      </c>
      <c r="B318" s="481" t="s">
        <v>1784</v>
      </c>
      <c r="C318" s="481" t="s">
        <v>1784</v>
      </c>
      <c r="D318" s="482" t="s">
        <v>1962</v>
      </c>
      <c r="E318" s="482" t="s">
        <v>1963</v>
      </c>
      <c r="F318" s="482"/>
      <c r="G318" s="482">
        <v>80.680000000000007</v>
      </c>
      <c r="H318" s="482">
        <v>3.44</v>
      </c>
      <c r="I318" s="482">
        <v>0.73</v>
      </c>
      <c r="J318" s="482">
        <v>6.31</v>
      </c>
      <c r="K318" s="482"/>
      <c r="L318" s="482">
        <v>5.76</v>
      </c>
      <c r="M318" s="482">
        <v>3.3</v>
      </c>
      <c r="N318" s="482">
        <v>0.3</v>
      </c>
      <c r="O318" s="482" t="s">
        <v>1784</v>
      </c>
      <c r="P318" s="483" t="s">
        <v>1964</v>
      </c>
      <c r="Q318" s="493" t="s">
        <v>1965</v>
      </c>
      <c r="R318" s="494" t="s">
        <v>1966</v>
      </c>
      <c r="S318" s="471" t="s">
        <v>1961</v>
      </c>
      <c r="T318" s="201"/>
      <c r="U318" s="679" t="s">
        <v>1967</v>
      </c>
      <c r="V318" s="201"/>
      <c r="W318" s="201" t="s">
        <v>1961</v>
      </c>
    </row>
    <row r="319" spans="1:23" ht="14.4">
      <c r="A319" s="485" t="s">
        <v>1784</v>
      </c>
      <c r="B319" s="486" t="s">
        <v>588</v>
      </c>
      <c r="C319" s="486">
        <v>20000</v>
      </c>
      <c r="D319" s="487" t="s">
        <v>589</v>
      </c>
      <c r="E319" s="487" t="s">
        <v>228</v>
      </c>
      <c r="F319" s="487"/>
      <c r="G319" s="487" t="s">
        <v>1784</v>
      </c>
      <c r="H319" s="487" t="s">
        <v>1784</v>
      </c>
      <c r="I319" s="487" t="s">
        <v>1784</v>
      </c>
      <c r="J319" s="487" t="s">
        <v>1784</v>
      </c>
      <c r="K319" s="487">
        <v>0</v>
      </c>
      <c r="L319" s="487" t="s">
        <v>1784</v>
      </c>
      <c r="M319" s="487" t="s">
        <v>1784</v>
      </c>
      <c r="N319" s="487">
        <v>0</v>
      </c>
      <c r="O319" s="648">
        <v>40</v>
      </c>
      <c r="P319" s="486" t="s">
        <v>1784</v>
      </c>
      <c r="Q319" s="477" t="s">
        <v>1784</v>
      </c>
      <c r="R319" s="477" t="s">
        <v>1784</v>
      </c>
      <c r="S319" s="93" t="s">
        <v>1961</v>
      </c>
      <c r="T319" s="680">
        <v>40000</v>
      </c>
      <c r="U319" s="201"/>
      <c r="V319" s="201"/>
      <c r="W319" s="201" t="s">
        <v>1961</v>
      </c>
    </row>
    <row r="320" spans="1:23" ht="27">
      <c r="A320" s="488" t="s">
        <v>1784</v>
      </c>
      <c r="B320" s="489" t="s">
        <v>1520</v>
      </c>
      <c r="C320" s="489">
        <v>20000</v>
      </c>
      <c r="D320" s="487" t="s">
        <v>1516</v>
      </c>
      <c r="E320" s="487" t="s">
        <v>1521</v>
      </c>
      <c r="F320" s="487"/>
      <c r="G320" s="487" t="s">
        <v>1784</v>
      </c>
      <c r="H320" s="487" t="s">
        <v>1784</v>
      </c>
      <c r="I320" s="487" t="s">
        <v>1784</v>
      </c>
      <c r="J320" s="487" t="s">
        <v>1784</v>
      </c>
      <c r="K320" s="487">
        <v>0</v>
      </c>
      <c r="L320" s="487" t="s">
        <v>1784</v>
      </c>
      <c r="M320" s="487" t="s">
        <v>1784</v>
      </c>
      <c r="N320" s="487">
        <v>0</v>
      </c>
      <c r="O320" s="648">
        <v>58</v>
      </c>
      <c r="P320" s="489" t="s">
        <v>1784</v>
      </c>
      <c r="Q320" s="475" t="s">
        <v>1784</v>
      </c>
      <c r="R320" s="475" t="s">
        <v>1784</v>
      </c>
      <c r="S320" s="93" t="s">
        <v>1961</v>
      </c>
      <c r="T320" s="681">
        <v>58000</v>
      </c>
      <c r="U320" s="201"/>
      <c r="V320" s="201"/>
      <c r="W320" s="201" t="s">
        <v>1961</v>
      </c>
    </row>
    <row r="321" spans="1:23" ht="14.4">
      <c r="A321" s="485" t="s">
        <v>1784</v>
      </c>
      <c r="B321" s="486" t="s">
        <v>750</v>
      </c>
      <c r="C321" s="486">
        <v>10000</v>
      </c>
      <c r="D321" s="487" t="s">
        <v>752</v>
      </c>
      <c r="E321" s="487"/>
      <c r="F321" s="487"/>
      <c r="G321" s="487" t="s">
        <v>1784</v>
      </c>
      <c r="H321" s="487" t="s">
        <v>1784</v>
      </c>
      <c r="I321" s="487" t="s">
        <v>1784</v>
      </c>
      <c r="J321" s="487" t="s">
        <v>1784</v>
      </c>
      <c r="K321" s="487">
        <v>0.3</v>
      </c>
      <c r="L321" s="487" t="s">
        <v>1784</v>
      </c>
      <c r="M321" s="487" t="s">
        <v>1784</v>
      </c>
      <c r="N321" s="487">
        <v>0.1</v>
      </c>
      <c r="O321" s="648">
        <v>4</v>
      </c>
      <c r="P321" s="486" t="s">
        <v>1784</v>
      </c>
      <c r="Q321" s="477" t="s">
        <v>1784</v>
      </c>
      <c r="R321" s="477" t="s">
        <v>1784</v>
      </c>
      <c r="S321" s="93" t="s">
        <v>1961</v>
      </c>
      <c r="T321" s="551">
        <v>4000</v>
      </c>
      <c r="U321" s="201"/>
      <c r="V321" s="201"/>
      <c r="W321" s="201" t="s">
        <v>1961</v>
      </c>
    </row>
    <row r="322" spans="1:23" ht="14.4">
      <c r="A322" s="488" t="s">
        <v>1784</v>
      </c>
      <c r="B322" s="489" t="s">
        <v>335</v>
      </c>
      <c r="C322" s="489">
        <v>6700</v>
      </c>
      <c r="D322" s="487" t="s">
        <v>339</v>
      </c>
      <c r="E322" s="487" t="s">
        <v>340</v>
      </c>
      <c r="F322" s="487"/>
      <c r="G322" s="487" t="s">
        <v>1784</v>
      </c>
      <c r="H322" s="487" t="s">
        <v>1784</v>
      </c>
      <c r="I322" s="487" t="s">
        <v>1784</v>
      </c>
      <c r="J322" s="487" t="s">
        <v>1784</v>
      </c>
      <c r="K322" s="487">
        <v>0.2</v>
      </c>
      <c r="L322" s="487" t="s">
        <v>1784</v>
      </c>
      <c r="M322" s="487" t="s">
        <v>1784</v>
      </c>
      <c r="N322" s="487">
        <v>0.2</v>
      </c>
      <c r="O322" s="648">
        <v>3</v>
      </c>
      <c r="P322" s="489" t="s">
        <v>1784</v>
      </c>
      <c r="Q322" s="475" t="s">
        <v>1784</v>
      </c>
      <c r="R322" s="475" t="s">
        <v>1784</v>
      </c>
      <c r="S322" s="93" t="s">
        <v>1961</v>
      </c>
      <c r="T322" s="555">
        <v>2680</v>
      </c>
      <c r="U322" s="201"/>
      <c r="V322" s="201"/>
      <c r="W322" s="201" t="s">
        <v>1961</v>
      </c>
    </row>
    <row r="323" spans="1:23" ht="14.4">
      <c r="A323" s="485" t="s">
        <v>1784</v>
      </c>
      <c r="B323" s="486" t="s">
        <v>772</v>
      </c>
      <c r="C323" s="486">
        <v>33300</v>
      </c>
      <c r="D323" s="487" t="s">
        <v>774</v>
      </c>
      <c r="E323" s="487"/>
      <c r="F323" s="487"/>
      <c r="G323" s="487" t="s">
        <v>1784</v>
      </c>
      <c r="H323" s="487" t="s">
        <v>1784</v>
      </c>
      <c r="I323" s="487" t="s">
        <v>1784</v>
      </c>
      <c r="J323" s="487" t="s">
        <v>1784</v>
      </c>
      <c r="K323" s="487">
        <v>1.1000000000000001</v>
      </c>
      <c r="L323" s="487" t="s">
        <v>1784</v>
      </c>
      <c r="M323" s="487" t="s">
        <v>1784</v>
      </c>
      <c r="N323" s="487">
        <v>0</v>
      </c>
      <c r="O323" s="648">
        <v>18</v>
      </c>
      <c r="P323" s="486" t="s">
        <v>1784</v>
      </c>
      <c r="Q323" s="477" t="s">
        <v>1784</v>
      </c>
      <c r="R323" s="477" t="s">
        <v>1784</v>
      </c>
      <c r="S323" s="93" t="s">
        <v>1961</v>
      </c>
      <c r="T323" s="585">
        <v>17849</v>
      </c>
      <c r="U323" s="201"/>
      <c r="V323" s="201"/>
      <c r="W323" s="201" t="s">
        <v>1961</v>
      </c>
    </row>
    <row r="324" spans="1:23" ht="14.4">
      <c r="A324" s="488" t="s">
        <v>1784</v>
      </c>
      <c r="B324" s="489" t="s">
        <v>554</v>
      </c>
      <c r="C324" s="489">
        <v>5000</v>
      </c>
      <c r="D324" s="487" t="s">
        <v>551</v>
      </c>
      <c r="E324" s="487" t="s">
        <v>228</v>
      </c>
      <c r="F324" s="487"/>
      <c r="G324" s="487" t="s">
        <v>1784</v>
      </c>
      <c r="H324" s="487" t="s">
        <v>1784</v>
      </c>
      <c r="I324" s="487" t="s">
        <v>1784</v>
      </c>
      <c r="J324" s="487" t="s">
        <v>1784</v>
      </c>
      <c r="K324" s="487">
        <v>0.7</v>
      </c>
      <c r="L324" s="487" t="s">
        <v>1784</v>
      </c>
      <c r="M324" s="487" t="s">
        <v>1784</v>
      </c>
      <c r="N324" s="487">
        <v>0</v>
      </c>
      <c r="O324" s="648">
        <v>2</v>
      </c>
      <c r="P324" s="489" t="s">
        <v>1784</v>
      </c>
      <c r="Q324" s="475" t="s">
        <v>1784</v>
      </c>
      <c r="R324" s="475" t="s">
        <v>1784</v>
      </c>
      <c r="S324" s="93" t="s">
        <v>1961</v>
      </c>
      <c r="T324" s="555">
        <v>2250</v>
      </c>
      <c r="U324" s="201"/>
      <c r="V324" s="201"/>
      <c r="W324" s="201" t="s">
        <v>1961</v>
      </c>
    </row>
    <row r="325" spans="1:23" ht="14.4">
      <c r="A325" s="485" t="s">
        <v>1784</v>
      </c>
      <c r="B325" s="486" t="s">
        <v>1054</v>
      </c>
      <c r="C325" s="486">
        <v>8300</v>
      </c>
      <c r="D325" s="487" t="s">
        <v>1057</v>
      </c>
      <c r="E325" s="487" t="s">
        <v>340</v>
      </c>
      <c r="F325" s="487"/>
      <c r="G325" s="487" t="s">
        <v>1784</v>
      </c>
      <c r="H325" s="487" t="s">
        <v>1784</v>
      </c>
      <c r="I325" s="487" t="s">
        <v>1784</v>
      </c>
      <c r="J325" s="487" t="s">
        <v>1784</v>
      </c>
      <c r="K325" s="487">
        <v>2.4</v>
      </c>
      <c r="L325" s="487" t="s">
        <v>1784</v>
      </c>
      <c r="M325" s="487" t="s">
        <v>1784</v>
      </c>
      <c r="N325" s="487">
        <v>0</v>
      </c>
      <c r="O325" s="648">
        <v>5</v>
      </c>
      <c r="P325" s="486" t="s">
        <v>1784</v>
      </c>
      <c r="Q325" s="477" t="s">
        <v>1784</v>
      </c>
      <c r="R325" s="477" t="s">
        <v>1784</v>
      </c>
      <c r="S325" s="93" t="s">
        <v>1961</v>
      </c>
      <c r="T325" s="551">
        <v>4980</v>
      </c>
      <c r="U325" s="201"/>
      <c r="V325" s="201"/>
      <c r="W325" s="201" t="s">
        <v>1961</v>
      </c>
    </row>
    <row r="326" spans="1:23" ht="14.4">
      <c r="A326" s="488" t="s">
        <v>1784</v>
      </c>
      <c r="B326" s="489" t="s">
        <v>622</v>
      </c>
      <c r="C326" s="489">
        <v>830</v>
      </c>
      <c r="D326" s="487" t="s">
        <v>624</v>
      </c>
      <c r="E326" s="487" t="s">
        <v>625</v>
      </c>
      <c r="F326" s="487"/>
      <c r="G326" s="487" t="s">
        <v>1784</v>
      </c>
      <c r="H326" s="487" t="s">
        <v>1784</v>
      </c>
      <c r="I326" s="487" t="s">
        <v>1784</v>
      </c>
      <c r="J326" s="487" t="s">
        <v>1784</v>
      </c>
      <c r="K326" s="487">
        <v>0</v>
      </c>
      <c r="L326" s="487" t="s">
        <v>1784</v>
      </c>
      <c r="M326" s="487" t="s">
        <v>1784</v>
      </c>
      <c r="N326" s="487">
        <v>0</v>
      </c>
      <c r="O326" s="648">
        <v>1</v>
      </c>
      <c r="P326" s="489" t="s">
        <v>1784</v>
      </c>
      <c r="Q326" s="475" t="s">
        <v>1784</v>
      </c>
      <c r="R326" s="475" t="s">
        <v>1784</v>
      </c>
      <c r="S326" s="93" t="s">
        <v>1961</v>
      </c>
      <c r="T326" s="627">
        <v>747</v>
      </c>
      <c r="U326" s="201"/>
      <c r="V326" s="201"/>
      <c r="W326" s="201" t="s">
        <v>1961</v>
      </c>
    </row>
    <row r="327" spans="1:23" ht="14.4">
      <c r="A327" s="485" t="s">
        <v>1784</v>
      </c>
      <c r="B327" s="486" t="s">
        <v>1011</v>
      </c>
      <c r="C327" s="486">
        <v>1300</v>
      </c>
      <c r="D327" s="487" t="s">
        <v>1011</v>
      </c>
      <c r="E327" s="487" t="s">
        <v>228</v>
      </c>
      <c r="F327" s="487"/>
      <c r="G327" s="487" t="s">
        <v>1784</v>
      </c>
      <c r="H327" s="487" t="s">
        <v>1784</v>
      </c>
      <c r="I327" s="487" t="s">
        <v>1784</v>
      </c>
      <c r="J327" s="487" t="s">
        <v>1784</v>
      </c>
      <c r="K327" s="487">
        <v>0</v>
      </c>
      <c r="L327" s="487" t="s">
        <v>1784</v>
      </c>
      <c r="M327" s="487" t="s">
        <v>1784</v>
      </c>
      <c r="N327" s="487">
        <v>0</v>
      </c>
      <c r="O327" s="648">
        <v>1</v>
      </c>
      <c r="P327" s="486" t="s">
        <v>1784</v>
      </c>
      <c r="Q327" s="477" t="s">
        <v>1784</v>
      </c>
      <c r="R327" s="477" t="s">
        <v>1784</v>
      </c>
      <c r="S327" s="93" t="s">
        <v>1961</v>
      </c>
      <c r="T327" s="617">
        <v>520</v>
      </c>
      <c r="U327" s="201"/>
      <c r="V327" s="201"/>
      <c r="W327" s="201" t="s">
        <v>1961</v>
      </c>
    </row>
    <row r="328" spans="1:23" ht="14.4">
      <c r="A328" s="488" t="s">
        <v>1784</v>
      </c>
      <c r="B328" s="489" t="s">
        <v>379</v>
      </c>
      <c r="C328" s="489">
        <v>670</v>
      </c>
      <c r="D328" s="487" t="s">
        <v>382</v>
      </c>
      <c r="E328" s="487" t="s">
        <v>228</v>
      </c>
      <c r="F328" s="487" t="s">
        <v>383</v>
      </c>
      <c r="G328" s="487" t="s">
        <v>1784</v>
      </c>
      <c r="H328" s="487" t="s">
        <v>1784</v>
      </c>
      <c r="I328" s="487" t="s">
        <v>1784</v>
      </c>
      <c r="J328" s="487" t="s">
        <v>1784</v>
      </c>
      <c r="K328" s="487">
        <v>0</v>
      </c>
      <c r="L328" s="487" t="s">
        <v>1784</v>
      </c>
      <c r="M328" s="487" t="s">
        <v>1784</v>
      </c>
      <c r="N328" s="487">
        <v>0</v>
      </c>
      <c r="O328" s="648">
        <v>0</v>
      </c>
      <c r="P328" s="489" t="s">
        <v>1784</v>
      </c>
      <c r="Q328" s="475" t="s">
        <v>1784</v>
      </c>
      <c r="R328" s="475" t="s">
        <v>1784</v>
      </c>
      <c r="S328" s="93" t="s">
        <v>1961</v>
      </c>
      <c r="T328" s="625">
        <v>80</v>
      </c>
      <c r="U328" s="201"/>
      <c r="V328" s="201"/>
      <c r="W328" s="201" t="s">
        <v>1961</v>
      </c>
    </row>
    <row r="329" spans="1:23" ht="14.4">
      <c r="A329" s="485" t="s">
        <v>1784</v>
      </c>
      <c r="B329" s="486" t="s">
        <v>837</v>
      </c>
      <c r="C329" s="486">
        <v>133</v>
      </c>
      <c r="D329" s="487" t="s">
        <v>838</v>
      </c>
      <c r="E329" s="487"/>
      <c r="F329" s="487" t="s">
        <v>390</v>
      </c>
      <c r="G329" s="487" t="s">
        <v>1784</v>
      </c>
      <c r="H329" s="487" t="s">
        <v>1784</v>
      </c>
      <c r="I329" s="487" t="s">
        <v>1784</v>
      </c>
      <c r="J329" s="487" t="s">
        <v>1784</v>
      </c>
      <c r="K329" s="487">
        <v>0</v>
      </c>
      <c r="L329" s="487" t="s">
        <v>1784</v>
      </c>
      <c r="M329" s="487" t="s">
        <v>1784</v>
      </c>
      <c r="N329" s="487">
        <v>0</v>
      </c>
      <c r="O329" s="648">
        <v>1</v>
      </c>
      <c r="P329" s="486" t="s">
        <v>1784</v>
      </c>
      <c r="Q329" s="477" t="s">
        <v>1784</v>
      </c>
      <c r="R329" s="477" t="s">
        <v>1784</v>
      </c>
      <c r="S329" s="93" t="s">
        <v>1961</v>
      </c>
      <c r="T329" s="682">
        <v>931</v>
      </c>
      <c r="U329" s="201"/>
      <c r="V329" s="201"/>
      <c r="W329" s="201" t="s">
        <v>1961</v>
      </c>
    </row>
    <row r="330" spans="1:23" ht="14.4">
      <c r="A330" s="488" t="s">
        <v>1784</v>
      </c>
      <c r="B330" s="489" t="s">
        <v>831</v>
      </c>
      <c r="C330" s="489">
        <v>50</v>
      </c>
      <c r="D330" s="487" t="s">
        <v>832</v>
      </c>
      <c r="E330" s="487"/>
      <c r="F330" s="487" t="s">
        <v>390</v>
      </c>
      <c r="G330" s="487" t="s">
        <v>1784</v>
      </c>
      <c r="H330" s="487" t="s">
        <v>1784</v>
      </c>
      <c r="I330" s="487" t="s">
        <v>1784</v>
      </c>
      <c r="J330" s="487" t="s">
        <v>1784</v>
      </c>
      <c r="K330" s="487">
        <v>0</v>
      </c>
      <c r="L330" s="487" t="s">
        <v>1784</v>
      </c>
      <c r="M330" s="487" t="s">
        <v>1784</v>
      </c>
      <c r="N330" s="487">
        <v>0</v>
      </c>
      <c r="O330" s="648">
        <v>0</v>
      </c>
      <c r="P330" s="489" t="s">
        <v>1784</v>
      </c>
      <c r="Q330" s="475" t="s">
        <v>1784</v>
      </c>
      <c r="R330" s="475" t="s">
        <v>1784</v>
      </c>
      <c r="S330" s="93" t="s">
        <v>1961</v>
      </c>
      <c r="T330" s="683">
        <v>181</v>
      </c>
      <c r="U330" s="201"/>
      <c r="V330" s="201"/>
      <c r="W330" s="201" t="s">
        <v>1961</v>
      </c>
    </row>
    <row r="331" spans="1:23" ht="14.4">
      <c r="A331" s="485" t="s">
        <v>1784</v>
      </c>
      <c r="B331" s="486" t="s">
        <v>828</v>
      </c>
      <c r="C331" s="486">
        <v>10</v>
      </c>
      <c r="D331" s="487" t="s">
        <v>829</v>
      </c>
      <c r="E331" s="487"/>
      <c r="F331" s="487" t="s">
        <v>390</v>
      </c>
      <c r="G331" s="487" t="s">
        <v>1784</v>
      </c>
      <c r="H331" s="487" t="s">
        <v>1784</v>
      </c>
      <c r="I331" s="487" t="s">
        <v>1784</v>
      </c>
      <c r="J331" s="487" t="s">
        <v>1784</v>
      </c>
      <c r="K331" s="487">
        <v>0</v>
      </c>
      <c r="L331" s="487" t="s">
        <v>1784</v>
      </c>
      <c r="M331" s="487" t="s">
        <v>1784</v>
      </c>
      <c r="N331" s="487">
        <v>0</v>
      </c>
      <c r="O331" s="648">
        <v>0</v>
      </c>
      <c r="P331" s="486" t="s">
        <v>1784</v>
      </c>
      <c r="Q331" s="477" t="s">
        <v>1784</v>
      </c>
      <c r="R331" s="477" t="s">
        <v>1784</v>
      </c>
      <c r="S331" s="93" t="s">
        <v>1961</v>
      </c>
      <c r="T331" s="684">
        <v>171</v>
      </c>
      <c r="U331" s="201"/>
      <c r="V331" s="201"/>
      <c r="W331" s="201" t="s">
        <v>1961</v>
      </c>
    </row>
    <row r="332" spans="1:23" ht="14.4">
      <c r="A332" s="488" t="s">
        <v>1784</v>
      </c>
      <c r="B332" s="489" t="s">
        <v>834</v>
      </c>
      <c r="C332" s="489">
        <v>67</v>
      </c>
      <c r="D332" s="487" t="s">
        <v>835</v>
      </c>
      <c r="E332" s="487"/>
      <c r="F332" s="487" t="s">
        <v>390</v>
      </c>
      <c r="G332" s="487" t="s">
        <v>1784</v>
      </c>
      <c r="H332" s="487" t="s">
        <v>1784</v>
      </c>
      <c r="I332" s="487" t="s">
        <v>1784</v>
      </c>
      <c r="J332" s="487" t="s">
        <v>1784</v>
      </c>
      <c r="K332" s="487">
        <v>0</v>
      </c>
      <c r="L332" s="487" t="s">
        <v>1784</v>
      </c>
      <c r="M332" s="487" t="s">
        <v>1784</v>
      </c>
      <c r="N332" s="487">
        <v>0</v>
      </c>
      <c r="O332" s="648">
        <v>1</v>
      </c>
      <c r="P332" s="489" t="s">
        <v>1784</v>
      </c>
      <c r="Q332" s="475" t="s">
        <v>1784</v>
      </c>
      <c r="R332" s="475" t="s">
        <v>1784</v>
      </c>
      <c r="S332" s="93" t="s">
        <v>1961</v>
      </c>
      <c r="T332" s="685">
        <v>660</v>
      </c>
      <c r="U332" s="201"/>
      <c r="V332" s="201"/>
      <c r="W332" s="201" t="s">
        <v>1961</v>
      </c>
    </row>
    <row r="333" spans="1:23" ht="14.4">
      <c r="A333" s="485" t="s">
        <v>1784</v>
      </c>
      <c r="B333" s="486" t="s">
        <v>776</v>
      </c>
      <c r="C333" s="486">
        <v>125</v>
      </c>
      <c r="D333" s="487" t="s">
        <v>778</v>
      </c>
      <c r="E333" s="487"/>
      <c r="F333" s="487"/>
      <c r="G333" s="487" t="s">
        <v>1784</v>
      </c>
      <c r="H333" s="487" t="s">
        <v>1784</v>
      </c>
      <c r="I333" s="487" t="s">
        <v>1784</v>
      </c>
      <c r="J333" s="487" t="s">
        <v>1784</v>
      </c>
      <c r="K333" s="487">
        <v>0</v>
      </c>
      <c r="L333" s="487" t="s">
        <v>1784</v>
      </c>
      <c r="M333" s="487" t="s">
        <v>1784</v>
      </c>
      <c r="N333" s="487">
        <v>0</v>
      </c>
      <c r="O333" s="648">
        <v>0</v>
      </c>
      <c r="P333" s="486" t="s">
        <v>1784</v>
      </c>
      <c r="Q333" s="477" t="s">
        <v>1784</v>
      </c>
      <c r="R333" s="477" t="s">
        <v>1784</v>
      </c>
      <c r="S333" s="93" t="s">
        <v>1961</v>
      </c>
      <c r="T333" s="543">
        <v>50</v>
      </c>
      <c r="U333" s="201"/>
      <c r="V333" s="201"/>
      <c r="W333" s="201" t="s">
        <v>1961</v>
      </c>
    </row>
    <row r="334" spans="1:23" ht="14.4">
      <c r="A334" s="488" t="s">
        <v>1784</v>
      </c>
      <c r="B334" s="489" t="s">
        <v>1012</v>
      </c>
      <c r="C334" s="489">
        <v>3412</v>
      </c>
      <c r="D334" s="487" t="s">
        <v>1012</v>
      </c>
      <c r="E334" s="487" t="s">
        <v>228</v>
      </c>
      <c r="F334" s="487"/>
      <c r="G334" s="487" t="s">
        <v>1784</v>
      </c>
      <c r="H334" s="487" t="s">
        <v>1784</v>
      </c>
      <c r="I334" s="487" t="s">
        <v>1784</v>
      </c>
      <c r="J334" s="487" t="s">
        <v>1784</v>
      </c>
      <c r="K334" s="487">
        <v>0</v>
      </c>
      <c r="L334" s="487" t="s">
        <v>1784</v>
      </c>
      <c r="M334" s="487" t="s">
        <v>1784</v>
      </c>
      <c r="N334" s="487">
        <v>0</v>
      </c>
      <c r="O334" s="648">
        <v>0</v>
      </c>
      <c r="P334" s="489" t="s">
        <v>1784</v>
      </c>
      <c r="Q334" s="492" t="s">
        <v>1784</v>
      </c>
      <c r="R334" s="492" t="s">
        <v>1784</v>
      </c>
      <c r="S334" s="93" t="s">
        <v>1961</v>
      </c>
      <c r="T334" s="686">
        <v>341</v>
      </c>
      <c r="U334" s="201"/>
      <c r="V334" s="201"/>
      <c r="W334" s="201" t="s">
        <v>1961</v>
      </c>
    </row>
    <row r="335" spans="1:23" ht="79.8">
      <c r="A335" s="481" t="s">
        <v>1968</v>
      </c>
      <c r="B335" s="481" t="s">
        <v>1784</v>
      </c>
      <c r="C335" s="481" t="s">
        <v>1784</v>
      </c>
      <c r="D335" s="482" t="s">
        <v>1969</v>
      </c>
      <c r="E335" s="482" t="s">
        <v>1970</v>
      </c>
      <c r="F335" s="482"/>
      <c r="G335" s="482">
        <v>133.59</v>
      </c>
      <c r="H335" s="482">
        <v>7.01</v>
      </c>
      <c r="I335" s="482">
        <v>2.95</v>
      </c>
      <c r="J335" s="482">
        <v>3.58</v>
      </c>
      <c r="K335" s="482"/>
      <c r="L335" s="482">
        <v>9.2100000000000009</v>
      </c>
      <c r="M335" s="482">
        <v>0.75</v>
      </c>
      <c r="N335" s="482">
        <v>0.1</v>
      </c>
      <c r="O335" s="482" t="s">
        <v>1784</v>
      </c>
      <c r="P335" s="483" t="s">
        <v>1971</v>
      </c>
      <c r="Q335" s="493" t="s">
        <v>1972</v>
      </c>
      <c r="R335" s="494" t="s">
        <v>1973</v>
      </c>
      <c r="S335" s="471" t="s">
        <v>1968</v>
      </c>
      <c r="T335" s="201"/>
      <c r="U335" s="594" t="s">
        <v>1974</v>
      </c>
      <c r="V335" s="201"/>
      <c r="W335" s="201" t="s">
        <v>1968</v>
      </c>
    </row>
    <row r="336" spans="1:23" ht="14.4">
      <c r="A336" s="485" t="s">
        <v>1784</v>
      </c>
      <c r="B336" s="486" t="s">
        <v>588</v>
      </c>
      <c r="C336" s="486">
        <v>33898</v>
      </c>
      <c r="D336" s="487" t="s">
        <v>589</v>
      </c>
      <c r="E336" s="487" t="s">
        <v>228</v>
      </c>
      <c r="F336" s="487"/>
      <c r="G336" s="487" t="s">
        <v>1784</v>
      </c>
      <c r="H336" s="487" t="s">
        <v>1784</v>
      </c>
      <c r="I336" s="487" t="s">
        <v>1784</v>
      </c>
      <c r="J336" s="487" t="s">
        <v>1784</v>
      </c>
      <c r="K336" s="487">
        <v>0</v>
      </c>
      <c r="L336" s="487" t="s">
        <v>1784</v>
      </c>
      <c r="M336" s="487" t="s">
        <v>1784</v>
      </c>
      <c r="N336" s="487">
        <v>0</v>
      </c>
      <c r="O336" s="648">
        <v>68</v>
      </c>
      <c r="P336" s="486" t="s">
        <v>1784</v>
      </c>
      <c r="Q336" s="477" t="s">
        <v>1784</v>
      </c>
      <c r="R336" s="477" t="s">
        <v>1784</v>
      </c>
      <c r="S336" s="93" t="s">
        <v>1968</v>
      </c>
      <c r="T336" s="687">
        <v>67796</v>
      </c>
      <c r="U336" s="201"/>
      <c r="V336" s="201"/>
      <c r="W336" s="201" t="s">
        <v>1968</v>
      </c>
    </row>
    <row r="337" spans="1:23" ht="14.4">
      <c r="A337" s="488" t="s">
        <v>1784</v>
      </c>
      <c r="B337" s="489" t="s">
        <v>1408</v>
      </c>
      <c r="C337" s="489">
        <v>16949</v>
      </c>
      <c r="D337" s="487"/>
      <c r="E337" s="487"/>
      <c r="F337" s="487"/>
      <c r="G337" s="487" t="s">
        <v>1784</v>
      </c>
      <c r="H337" s="487" t="s">
        <v>1784</v>
      </c>
      <c r="I337" s="487" t="s">
        <v>1784</v>
      </c>
      <c r="J337" s="487" t="s">
        <v>1784</v>
      </c>
      <c r="K337" s="487">
        <v>0</v>
      </c>
      <c r="L337" s="487" t="s">
        <v>1784</v>
      </c>
      <c r="M337" s="487" t="s">
        <v>1784</v>
      </c>
      <c r="N337" s="487">
        <v>0</v>
      </c>
      <c r="O337" s="648">
        <v>10</v>
      </c>
      <c r="P337" s="489" t="s">
        <v>1784</v>
      </c>
      <c r="Q337" s="475" t="s">
        <v>1784</v>
      </c>
      <c r="R337" s="475" t="s">
        <v>1784</v>
      </c>
      <c r="S337" s="93" t="s">
        <v>1968</v>
      </c>
      <c r="T337" s="602">
        <v>10169</v>
      </c>
      <c r="U337" s="201"/>
      <c r="V337" s="201"/>
      <c r="W337" s="201" t="s">
        <v>1968</v>
      </c>
    </row>
    <row r="338" spans="1:23" ht="14.4">
      <c r="A338" s="485" t="s">
        <v>1784</v>
      </c>
      <c r="B338" s="486" t="s">
        <v>772</v>
      </c>
      <c r="C338" s="486">
        <v>16949</v>
      </c>
      <c r="D338" s="487" t="s">
        <v>774</v>
      </c>
      <c r="E338" s="487"/>
      <c r="F338" s="487"/>
      <c r="G338" s="487" t="s">
        <v>1784</v>
      </c>
      <c r="H338" s="487" t="s">
        <v>1784</v>
      </c>
      <c r="I338" s="487" t="s">
        <v>1784</v>
      </c>
      <c r="J338" s="487" t="s">
        <v>1784</v>
      </c>
      <c r="K338" s="487">
        <v>0.6</v>
      </c>
      <c r="L338" s="487" t="s">
        <v>1784</v>
      </c>
      <c r="M338" s="487" t="s">
        <v>1784</v>
      </c>
      <c r="N338" s="487">
        <v>0</v>
      </c>
      <c r="O338" s="648">
        <v>9</v>
      </c>
      <c r="P338" s="486" t="s">
        <v>1784</v>
      </c>
      <c r="Q338" s="477" t="s">
        <v>1784</v>
      </c>
      <c r="R338" s="477" t="s">
        <v>1784</v>
      </c>
      <c r="S338" s="93" t="s">
        <v>1968</v>
      </c>
      <c r="T338" s="534">
        <v>9085</v>
      </c>
      <c r="U338" s="201"/>
      <c r="V338" s="201"/>
      <c r="W338" s="201" t="s">
        <v>1968</v>
      </c>
    </row>
    <row r="339" spans="1:23" ht="14.4">
      <c r="A339" s="488" t="s">
        <v>1784</v>
      </c>
      <c r="B339" s="489" t="s">
        <v>862</v>
      </c>
      <c r="C339" s="489">
        <v>16949</v>
      </c>
      <c r="D339" s="487" t="s">
        <v>864</v>
      </c>
      <c r="E339" s="487" t="s">
        <v>214</v>
      </c>
      <c r="F339" s="487" t="s">
        <v>865</v>
      </c>
      <c r="G339" s="487" t="s">
        <v>1784</v>
      </c>
      <c r="H339" s="487" t="s">
        <v>1784</v>
      </c>
      <c r="I339" s="487" t="s">
        <v>1784</v>
      </c>
      <c r="J339" s="487" t="s">
        <v>1784</v>
      </c>
      <c r="K339" s="487">
        <v>0</v>
      </c>
      <c r="L339" s="487" t="s">
        <v>1784</v>
      </c>
      <c r="M339" s="487" t="s">
        <v>1784</v>
      </c>
      <c r="N339" s="487">
        <v>0</v>
      </c>
      <c r="O339" s="648">
        <v>3</v>
      </c>
      <c r="P339" s="489" t="s">
        <v>1784</v>
      </c>
      <c r="Q339" s="475" t="s">
        <v>1784</v>
      </c>
      <c r="R339" s="475" t="s">
        <v>1784</v>
      </c>
      <c r="S339" s="93" t="s">
        <v>1968</v>
      </c>
      <c r="T339" s="555">
        <v>3390</v>
      </c>
      <c r="U339" s="201"/>
      <c r="V339" s="201"/>
      <c r="W339" s="201" t="s">
        <v>1968</v>
      </c>
    </row>
    <row r="340" spans="1:23" ht="14.4">
      <c r="A340" s="485" t="s">
        <v>1784</v>
      </c>
      <c r="B340" s="486" t="s">
        <v>1377</v>
      </c>
      <c r="C340" s="486">
        <v>1695</v>
      </c>
      <c r="D340" s="487" t="s">
        <v>1380</v>
      </c>
      <c r="E340" s="487" t="s">
        <v>136</v>
      </c>
      <c r="F340" s="487"/>
      <c r="G340" s="487" t="s">
        <v>1784</v>
      </c>
      <c r="H340" s="487" t="s">
        <v>1784</v>
      </c>
      <c r="I340" s="487" t="s">
        <v>1784</v>
      </c>
      <c r="J340" s="487" t="s">
        <v>1784</v>
      </c>
      <c r="K340" s="487">
        <v>0</v>
      </c>
      <c r="L340" s="487" t="s">
        <v>1784</v>
      </c>
      <c r="M340" s="487" t="s">
        <v>1784</v>
      </c>
      <c r="N340" s="487">
        <v>0.1</v>
      </c>
      <c r="O340" s="648">
        <v>1</v>
      </c>
      <c r="P340" s="486" t="s">
        <v>1784</v>
      </c>
      <c r="Q340" s="477" t="s">
        <v>1784</v>
      </c>
      <c r="R340" s="477" t="s">
        <v>1784</v>
      </c>
      <c r="S340" s="93" t="s">
        <v>1968</v>
      </c>
      <c r="T340" s="689">
        <v>1017</v>
      </c>
      <c r="U340" s="201"/>
      <c r="V340" s="201"/>
      <c r="W340" s="201" t="s">
        <v>1968</v>
      </c>
    </row>
    <row r="341" spans="1:23" ht="14.4">
      <c r="A341" s="488" t="s">
        <v>1784</v>
      </c>
      <c r="B341" s="489" t="s">
        <v>505</v>
      </c>
      <c r="C341" s="489">
        <v>1695</v>
      </c>
      <c r="D341" s="487" t="s">
        <v>507</v>
      </c>
      <c r="E341" s="487" t="s">
        <v>214</v>
      </c>
      <c r="F341" s="487"/>
      <c r="G341" s="487" t="s">
        <v>1784</v>
      </c>
      <c r="H341" s="487" t="s">
        <v>1784</v>
      </c>
      <c r="I341" s="487" t="s">
        <v>1784</v>
      </c>
      <c r="J341" s="487" t="s">
        <v>1784</v>
      </c>
      <c r="K341" s="487">
        <v>0</v>
      </c>
      <c r="L341" s="487" t="s">
        <v>1784</v>
      </c>
      <c r="M341" s="487" t="s">
        <v>1784</v>
      </c>
      <c r="N341" s="487">
        <v>0</v>
      </c>
      <c r="O341" s="648">
        <v>4</v>
      </c>
      <c r="P341" s="489" t="s">
        <v>1784</v>
      </c>
      <c r="Q341" s="475" t="s">
        <v>1784</v>
      </c>
      <c r="R341" s="475" t="s">
        <v>1784</v>
      </c>
      <c r="S341" s="93" t="s">
        <v>1968</v>
      </c>
      <c r="T341" s="551">
        <v>3899</v>
      </c>
      <c r="U341" s="201"/>
      <c r="V341" s="201"/>
      <c r="W341" s="201" t="s">
        <v>1968</v>
      </c>
    </row>
    <row r="342" spans="1:23" ht="14.4">
      <c r="A342" s="485" t="s">
        <v>1784</v>
      </c>
      <c r="B342" s="486" t="s">
        <v>899</v>
      </c>
      <c r="C342" s="486">
        <v>5650</v>
      </c>
      <c r="D342" s="487" t="s">
        <v>901</v>
      </c>
      <c r="E342" s="487" t="s">
        <v>214</v>
      </c>
      <c r="F342" s="487"/>
      <c r="G342" s="487" t="s">
        <v>1784</v>
      </c>
      <c r="H342" s="487" t="s">
        <v>1784</v>
      </c>
      <c r="I342" s="487" t="s">
        <v>1784</v>
      </c>
      <c r="J342" s="487" t="s">
        <v>1784</v>
      </c>
      <c r="K342" s="487">
        <v>0.1</v>
      </c>
      <c r="L342" s="487" t="s">
        <v>1784</v>
      </c>
      <c r="M342" s="487" t="s">
        <v>1784</v>
      </c>
      <c r="N342" s="487">
        <v>0</v>
      </c>
      <c r="O342" s="648">
        <v>8</v>
      </c>
      <c r="P342" s="486" t="s">
        <v>1784</v>
      </c>
      <c r="Q342" s="477" t="s">
        <v>1784</v>
      </c>
      <c r="R342" s="477" t="s">
        <v>1784</v>
      </c>
      <c r="S342" s="93" t="s">
        <v>1968</v>
      </c>
      <c r="T342" s="534">
        <v>8475</v>
      </c>
      <c r="U342" s="201"/>
      <c r="V342" s="201"/>
      <c r="W342" s="201" t="s">
        <v>1968</v>
      </c>
    </row>
    <row r="343" spans="1:23" ht="14.4">
      <c r="A343" s="488" t="s">
        <v>1784</v>
      </c>
      <c r="B343" s="489" t="s">
        <v>1002</v>
      </c>
      <c r="C343" s="489">
        <v>5650</v>
      </c>
      <c r="D343" s="487" t="s">
        <v>1003</v>
      </c>
      <c r="E343" s="487" t="s">
        <v>228</v>
      </c>
      <c r="F343" s="487"/>
      <c r="G343" s="487" t="s">
        <v>1784</v>
      </c>
      <c r="H343" s="487" t="s">
        <v>1784</v>
      </c>
      <c r="I343" s="487" t="s">
        <v>1784</v>
      </c>
      <c r="J343" s="487" t="s">
        <v>1784</v>
      </c>
      <c r="K343" s="487">
        <v>0.2</v>
      </c>
      <c r="L343" s="487" t="s">
        <v>1784</v>
      </c>
      <c r="M343" s="487" t="s">
        <v>1784</v>
      </c>
      <c r="N343" s="487">
        <v>0.1</v>
      </c>
      <c r="O343" s="648">
        <v>1</v>
      </c>
      <c r="P343" s="489" t="s">
        <v>1784</v>
      </c>
      <c r="Q343" s="475" t="s">
        <v>1784</v>
      </c>
      <c r="R343" s="475" t="s">
        <v>1784</v>
      </c>
      <c r="S343" s="93" t="s">
        <v>1968</v>
      </c>
      <c r="T343" s="690">
        <v>1413</v>
      </c>
      <c r="U343" s="201"/>
      <c r="V343" s="201"/>
      <c r="W343" s="201" t="s">
        <v>1968</v>
      </c>
    </row>
    <row r="344" spans="1:23" ht="14.4">
      <c r="A344" s="485" t="s">
        <v>1784</v>
      </c>
      <c r="B344" s="486" t="s">
        <v>379</v>
      </c>
      <c r="C344" s="486">
        <v>565</v>
      </c>
      <c r="D344" s="487" t="s">
        <v>382</v>
      </c>
      <c r="E344" s="487" t="s">
        <v>228</v>
      </c>
      <c r="F344" s="487" t="s">
        <v>383</v>
      </c>
      <c r="G344" s="487" t="s">
        <v>1784</v>
      </c>
      <c r="H344" s="487" t="s">
        <v>1784</v>
      </c>
      <c r="I344" s="487" t="s">
        <v>1784</v>
      </c>
      <c r="J344" s="487" t="s">
        <v>1784</v>
      </c>
      <c r="K344" s="487">
        <v>0</v>
      </c>
      <c r="L344" s="487" t="s">
        <v>1784</v>
      </c>
      <c r="M344" s="487" t="s">
        <v>1784</v>
      </c>
      <c r="N344" s="487">
        <v>0</v>
      </c>
      <c r="O344" s="648">
        <v>0</v>
      </c>
      <c r="P344" s="486" t="s">
        <v>1784</v>
      </c>
      <c r="Q344" s="490" t="s">
        <v>1784</v>
      </c>
      <c r="R344" s="490" t="s">
        <v>1784</v>
      </c>
      <c r="S344" s="93" t="s">
        <v>1968</v>
      </c>
      <c r="T344" s="557">
        <v>68</v>
      </c>
      <c r="U344" s="201"/>
      <c r="V344" s="201"/>
      <c r="W344" s="201" t="s">
        <v>1968</v>
      </c>
    </row>
    <row r="345" spans="1:23" ht="66.599999999999994">
      <c r="A345" s="481" t="s">
        <v>1975</v>
      </c>
      <c r="B345" s="481" t="s">
        <v>1784</v>
      </c>
      <c r="C345" s="481" t="s">
        <v>1784</v>
      </c>
      <c r="D345" s="482" t="s">
        <v>1976</v>
      </c>
      <c r="E345" s="482" t="s">
        <v>1977</v>
      </c>
      <c r="F345" s="482"/>
      <c r="G345" s="482">
        <v>122.06</v>
      </c>
      <c r="H345" s="482">
        <v>7.12</v>
      </c>
      <c r="I345" s="482">
        <v>2.57</v>
      </c>
      <c r="J345" s="482">
        <v>3.01</v>
      </c>
      <c r="K345" s="482"/>
      <c r="L345" s="482">
        <v>11.56</v>
      </c>
      <c r="M345" s="482">
        <v>1.49</v>
      </c>
      <c r="N345" s="482">
        <v>0.2</v>
      </c>
      <c r="O345" s="482" t="s">
        <v>1784</v>
      </c>
      <c r="P345" s="483" t="s">
        <v>1978</v>
      </c>
      <c r="Q345" s="653" t="s">
        <v>1979</v>
      </c>
      <c r="R345" s="491" t="s">
        <v>1980</v>
      </c>
      <c r="S345" s="471" t="s">
        <v>1975</v>
      </c>
      <c r="T345" s="201"/>
      <c r="U345" s="691" t="s">
        <v>1981</v>
      </c>
      <c r="V345" s="201"/>
      <c r="W345" s="201" t="s">
        <v>1975</v>
      </c>
    </row>
    <row r="346" spans="1:23" ht="14.4">
      <c r="A346" s="485" t="s">
        <v>1784</v>
      </c>
      <c r="B346" s="486" t="s">
        <v>588</v>
      </c>
      <c r="C346" s="486">
        <v>45181</v>
      </c>
      <c r="D346" s="487" t="s">
        <v>589</v>
      </c>
      <c r="E346" s="487" t="s">
        <v>228</v>
      </c>
      <c r="F346" s="487"/>
      <c r="G346" s="487" t="s">
        <v>1784</v>
      </c>
      <c r="H346" s="487" t="s">
        <v>1784</v>
      </c>
      <c r="I346" s="487" t="s">
        <v>1784</v>
      </c>
      <c r="J346" s="487" t="s">
        <v>1784</v>
      </c>
      <c r="K346" s="487">
        <v>0</v>
      </c>
      <c r="L346" s="487" t="s">
        <v>1784</v>
      </c>
      <c r="M346" s="487" t="s">
        <v>1784</v>
      </c>
      <c r="N346" s="487">
        <v>0</v>
      </c>
      <c r="O346" s="648">
        <v>90</v>
      </c>
      <c r="P346" s="486" t="s">
        <v>1784</v>
      </c>
      <c r="Q346" s="477" t="s">
        <v>1784</v>
      </c>
      <c r="R346" s="477" t="s">
        <v>1784</v>
      </c>
      <c r="S346" s="93" t="s">
        <v>1975</v>
      </c>
      <c r="T346" s="692">
        <v>90362</v>
      </c>
      <c r="U346" s="201"/>
      <c r="V346" s="201"/>
      <c r="W346" s="201" t="s">
        <v>1975</v>
      </c>
    </row>
    <row r="347" spans="1:23" ht="14.4">
      <c r="A347" s="488" t="s">
        <v>1784</v>
      </c>
      <c r="B347" s="489" t="s">
        <v>1408</v>
      </c>
      <c r="C347" s="489">
        <v>18825</v>
      </c>
      <c r="D347" s="487"/>
      <c r="E347" s="487"/>
      <c r="F347" s="487"/>
      <c r="G347" s="487" t="s">
        <v>1784</v>
      </c>
      <c r="H347" s="487" t="s">
        <v>1784</v>
      </c>
      <c r="I347" s="487" t="s">
        <v>1784</v>
      </c>
      <c r="J347" s="487" t="s">
        <v>1784</v>
      </c>
      <c r="K347" s="487">
        <v>0</v>
      </c>
      <c r="L347" s="487" t="s">
        <v>1784</v>
      </c>
      <c r="M347" s="487" t="s">
        <v>1784</v>
      </c>
      <c r="N347" s="487">
        <v>0</v>
      </c>
      <c r="O347" s="648">
        <v>11</v>
      </c>
      <c r="P347" s="489" t="s">
        <v>1784</v>
      </c>
      <c r="Q347" s="475" t="s">
        <v>1784</v>
      </c>
      <c r="R347" s="475" t="s">
        <v>1784</v>
      </c>
      <c r="S347" s="93" t="s">
        <v>1975</v>
      </c>
      <c r="T347" s="602">
        <v>11295</v>
      </c>
      <c r="U347" s="201"/>
      <c r="V347" s="201"/>
      <c r="W347" s="201" t="s">
        <v>1975</v>
      </c>
    </row>
    <row r="348" spans="1:23" ht="14.4">
      <c r="A348" s="485" t="s">
        <v>1784</v>
      </c>
      <c r="B348" s="486" t="s">
        <v>772</v>
      </c>
      <c r="C348" s="486">
        <v>15060</v>
      </c>
      <c r="D348" s="487" t="s">
        <v>774</v>
      </c>
      <c r="E348" s="487"/>
      <c r="F348" s="487"/>
      <c r="G348" s="487" t="s">
        <v>1784</v>
      </c>
      <c r="H348" s="487" t="s">
        <v>1784</v>
      </c>
      <c r="I348" s="487" t="s">
        <v>1784</v>
      </c>
      <c r="J348" s="487" t="s">
        <v>1784</v>
      </c>
      <c r="K348" s="487">
        <v>0.5</v>
      </c>
      <c r="L348" s="487" t="s">
        <v>1784</v>
      </c>
      <c r="M348" s="487" t="s">
        <v>1784</v>
      </c>
      <c r="N348" s="487">
        <v>0</v>
      </c>
      <c r="O348" s="648">
        <v>8</v>
      </c>
      <c r="P348" s="486" t="s">
        <v>1784</v>
      </c>
      <c r="Q348" s="477" t="s">
        <v>1784</v>
      </c>
      <c r="R348" s="477" t="s">
        <v>1784</v>
      </c>
      <c r="S348" s="93" t="s">
        <v>1975</v>
      </c>
      <c r="T348" s="534">
        <v>8072</v>
      </c>
      <c r="U348" s="201"/>
      <c r="V348" s="201"/>
      <c r="W348" s="201" t="s">
        <v>1975</v>
      </c>
    </row>
    <row r="349" spans="1:23" ht="14.4">
      <c r="A349" s="488" t="s">
        <v>1784</v>
      </c>
      <c r="B349" s="489" t="s">
        <v>541</v>
      </c>
      <c r="C349" s="489">
        <v>1506</v>
      </c>
      <c r="D349" s="487" t="s">
        <v>542</v>
      </c>
      <c r="E349" s="487" t="s">
        <v>228</v>
      </c>
      <c r="F349" s="487" t="s">
        <v>390</v>
      </c>
      <c r="G349" s="487" t="s">
        <v>1784</v>
      </c>
      <c r="H349" s="487" t="s">
        <v>1784</v>
      </c>
      <c r="I349" s="487" t="s">
        <v>1784</v>
      </c>
      <c r="J349" s="487" t="s">
        <v>1784</v>
      </c>
      <c r="K349" s="487">
        <v>0.1</v>
      </c>
      <c r="L349" s="487" t="s">
        <v>1784</v>
      </c>
      <c r="M349" s="487" t="s">
        <v>1784</v>
      </c>
      <c r="N349" s="487">
        <v>0</v>
      </c>
      <c r="O349" s="648">
        <v>4</v>
      </c>
      <c r="P349" s="489" t="s">
        <v>1784</v>
      </c>
      <c r="Q349" s="475" t="s">
        <v>1784</v>
      </c>
      <c r="R349" s="475" t="s">
        <v>1784</v>
      </c>
      <c r="S349" s="93" t="s">
        <v>1975</v>
      </c>
      <c r="T349" s="551">
        <v>4388</v>
      </c>
      <c r="U349" s="201"/>
      <c r="V349" s="201"/>
      <c r="W349" s="201" t="s">
        <v>1975</v>
      </c>
    </row>
    <row r="350" spans="1:23" ht="14.4">
      <c r="A350" s="485" t="s">
        <v>1784</v>
      </c>
      <c r="B350" s="486" t="s">
        <v>899</v>
      </c>
      <c r="C350" s="486">
        <v>7530</v>
      </c>
      <c r="D350" s="487" t="s">
        <v>901</v>
      </c>
      <c r="E350" s="487" t="s">
        <v>214</v>
      </c>
      <c r="F350" s="487"/>
      <c r="G350" s="487" t="s">
        <v>1784</v>
      </c>
      <c r="H350" s="487" t="s">
        <v>1784</v>
      </c>
      <c r="I350" s="487" t="s">
        <v>1784</v>
      </c>
      <c r="J350" s="487" t="s">
        <v>1784</v>
      </c>
      <c r="K350" s="487">
        <v>0.1</v>
      </c>
      <c r="L350" s="487" t="s">
        <v>1784</v>
      </c>
      <c r="M350" s="487" t="s">
        <v>1784</v>
      </c>
      <c r="N350" s="487">
        <v>0</v>
      </c>
      <c r="O350" s="648">
        <v>11</v>
      </c>
      <c r="P350" s="486" t="s">
        <v>1784</v>
      </c>
      <c r="Q350" s="477" t="s">
        <v>1784</v>
      </c>
      <c r="R350" s="477" t="s">
        <v>1784</v>
      </c>
      <c r="S350" s="93" t="s">
        <v>1975</v>
      </c>
      <c r="T350" s="602">
        <v>11295</v>
      </c>
      <c r="U350" s="201"/>
      <c r="V350" s="201"/>
      <c r="W350" s="201" t="s">
        <v>1975</v>
      </c>
    </row>
    <row r="351" spans="1:23" ht="14.4">
      <c r="A351" s="488" t="s">
        <v>1784</v>
      </c>
      <c r="B351" s="489" t="s">
        <v>536</v>
      </c>
      <c r="C351" s="489">
        <v>3765</v>
      </c>
      <c r="D351" s="487" t="s">
        <v>538</v>
      </c>
      <c r="E351" s="487" t="s">
        <v>214</v>
      </c>
      <c r="F351" s="487"/>
      <c r="G351" s="487" t="s">
        <v>1784</v>
      </c>
      <c r="H351" s="487" t="s">
        <v>1784</v>
      </c>
      <c r="I351" s="487" t="s">
        <v>1784</v>
      </c>
      <c r="J351" s="487" t="s">
        <v>1784</v>
      </c>
      <c r="K351" s="487">
        <v>0.1</v>
      </c>
      <c r="L351" s="487" t="s">
        <v>1784</v>
      </c>
      <c r="M351" s="487" t="s">
        <v>1784</v>
      </c>
      <c r="N351" s="487">
        <v>0</v>
      </c>
      <c r="O351" s="648">
        <v>3</v>
      </c>
      <c r="P351" s="489" t="s">
        <v>1784</v>
      </c>
      <c r="Q351" s="475" t="s">
        <v>1784</v>
      </c>
      <c r="R351" s="475" t="s">
        <v>1784</v>
      </c>
      <c r="S351" s="93" t="s">
        <v>1975</v>
      </c>
      <c r="T351" s="555">
        <v>2824</v>
      </c>
      <c r="U351" s="201"/>
      <c r="V351" s="201"/>
      <c r="W351" s="201" t="s">
        <v>1975</v>
      </c>
    </row>
    <row r="352" spans="1:23" ht="14.4">
      <c r="A352" s="485" t="s">
        <v>1784</v>
      </c>
      <c r="B352" s="486" t="s">
        <v>1075</v>
      </c>
      <c r="C352" s="486">
        <v>7530</v>
      </c>
      <c r="D352" s="487" t="s">
        <v>1076</v>
      </c>
      <c r="E352" s="487" t="s">
        <v>1077</v>
      </c>
      <c r="F352" s="487"/>
      <c r="G352" s="487" t="s">
        <v>1784</v>
      </c>
      <c r="H352" s="487" t="s">
        <v>1784</v>
      </c>
      <c r="I352" s="487" t="s">
        <v>1784</v>
      </c>
      <c r="J352" s="487" t="s">
        <v>1784</v>
      </c>
      <c r="K352" s="487">
        <v>0.2</v>
      </c>
      <c r="L352" s="487" t="s">
        <v>1784</v>
      </c>
      <c r="M352" s="487" t="s">
        <v>1784</v>
      </c>
      <c r="N352" s="487">
        <v>0.2</v>
      </c>
      <c r="O352" s="648">
        <v>2</v>
      </c>
      <c r="P352" s="486" t="s">
        <v>1784</v>
      </c>
      <c r="Q352" s="477" t="s">
        <v>1784</v>
      </c>
      <c r="R352" s="477" t="s">
        <v>1784</v>
      </c>
      <c r="S352" s="93" t="s">
        <v>1975</v>
      </c>
      <c r="T352" s="555">
        <v>2259</v>
      </c>
      <c r="U352" s="201"/>
      <c r="V352" s="201"/>
      <c r="W352" s="201" t="s">
        <v>1975</v>
      </c>
    </row>
    <row r="353" spans="1:23" ht="14.4">
      <c r="A353" s="488" t="s">
        <v>1784</v>
      </c>
      <c r="B353" s="489" t="s">
        <v>379</v>
      </c>
      <c r="C353" s="489">
        <v>602</v>
      </c>
      <c r="D353" s="487" t="s">
        <v>382</v>
      </c>
      <c r="E353" s="487" t="s">
        <v>228</v>
      </c>
      <c r="F353" s="487" t="s">
        <v>383</v>
      </c>
      <c r="G353" s="487" t="s">
        <v>1784</v>
      </c>
      <c r="H353" s="487" t="s">
        <v>1784</v>
      </c>
      <c r="I353" s="487" t="s">
        <v>1784</v>
      </c>
      <c r="J353" s="487" t="s">
        <v>1784</v>
      </c>
      <c r="K353" s="487">
        <v>0</v>
      </c>
      <c r="L353" s="487" t="s">
        <v>1784</v>
      </c>
      <c r="M353" s="487" t="s">
        <v>1784</v>
      </c>
      <c r="N353" s="487">
        <v>0</v>
      </c>
      <c r="O353" s="648">
        <v>0</v>
      </c>
      <c r="P353" s="489" t="s">
        <v>1784</v>
      </c>
      <c r="Q353" s="492" t="s">
        <v>1784</v>
      </c>
      <c r="R353" s="492" t="s">
        <v>1784</v>
      </c>
      <c r="S353" s="93" t="s">
        <v>1975</v>
      </c>
      <c r="T353" s="693">
        <v>72</v>
      </c>
      <c r="U353" s="201"/>
      <c r="V353" s="201"/>
      <c r="W353" s="201" t="s">
        <v>1975</v>
      </c>
    </row>
    <row r="354" spans="1:23" ht="53.4">
      <c r="A354" s="481" t="s">
        <v>1982</v>
      </c>
      <c r="B354" s="481" t="s">
        <v>1784</v>
      </c>
      <c r="C354" s="481" t="s">
        <v>1784</v>
      </c>
      <c r="D354" s="482" t="s">
        <v>1983</v>
      </c>
      <c r="E354" s="482" t="s">
        <v>1077</v>
      </c>
      <c r="F354" s="482"/>
      <c r="G354" s="482">
        <v>81.12</v>
      </c>
      <c r="H354" s="482">
        <v>2.5099999999999998</v>
      </c>
      <c r="I354" s="482">
        <v>0.96</v>
      </c>
      <c r="J354" s="482">
        <v>7.81</v>
      </c>
      <c r="K354" s="482"/>
      <c r="L354" s="482">
        <v>6.68</v>
      </c>
      <c r="M354" s="482">
        <v>1.24</v>
      </c>
      <c r="N354" s="482">
        <v>0.3</v>
      </c>
      <c r="O354" s="482" t="s">
        <v>1784</v>
      </c>
      <c r="P354" s="483" t="s">
        <v>1984</v>
      </c>
      <c r="Q354" s="653" t="s">
        <v>1985</v>
      </c>
      <c r="R354" s="491" t="s">
        <v>1986</v>
      </c>
      <c r="S354" s="471" t="s">
        <v>1982</v>
      </c>
      <c r="T354" s="201"/>
      <c r="U354" s="583" t="s">
        <v>1987</v>
      </c>
      <c r="V354" s="201"/>
      <c r="W354" s="201" t="s">
        <v>1982</v>
      </c>
    </row>
    <row r="355" spans="1:23" ht="14.4">
      <c r="A355" s="485" t="s">
        <v>1784</v>
      </c>
      <c r="B355" s="486" t="s">
        <v>1532</v>
      </c>
      <c r="C355" s="486">
        <v>44118</v>
      </c>
      <c r="D355" s="487" t="s">
        <v>1534</v>
      </c>
      <c r="E355" s="487"/>
      <c r="F355" s="487"/>
      <c r="G355" s="487" t="s">
        <v>1784</v>
      </c>
      <c r="H355" s="487" t="s">
        <v>1784</v>
      </c>
      <c r="I355" s="487" t="s">
        <v>1784</v>
      </c>
      <c r="J355" s="487" t="s">
        <v>1784</v>
      </c>
      <c r="K355" s="487">
        <v>0</v>
      </c>
      <c r="L355" s="487" t="s">
        <v>1784</v>
      </c>
      <c r="M355" s="487" t="s">
        <v>1784</v>
      </c>
      <c r="N355" s="487">
        <v>0</v>
      </c>
      <c r="O355" s="648">
        <v>88</v>
      </c>
      <c r="P355" s="486" t="s">
        <v>1784</v>
      </c>
      <c r="Q355" s="475" t="s">
        <v>1784</v>
      </c>
      <c r="R355" s="475" t="s">
        <v>1784</v>
      </c>
      <c r="S355" s="93" t="s">
        <v>1982</v>
      </c>
      <c r="T355" s="694">
        <v>88236</v>
      </c>
      <c r="U355" s="201"/>
      <c r="V355" s="201"/>
      <c r="W355" s="201" t="s">
        <v>1982</v>
      </c>
    </row>
    <row r="356" spans="1:23" ht="14.4">
      <c r="A356" s="488" t="s">
        <v>1784</v>
      </c>
      <c r="B356" s="489" t="s">
        <v>1409</v>
      </c>
      <c r="C356" s="489">
        <v>22059</v>
      </c>
      <c r="D356" s="487"/>
      <c r="E356" s="487"/>
      <c r="F356" s="487"/>
      <c r="G356" s="487" t="s">
        <v>1784</v>
      </c>
      <c r="H356" s="487" t="s">
        <v>1784</v>
      </c>
      <c r="I356" s="487" t="s">
        <v>1784</v>
      </c>
      <c r="J356" s="487" t="s">
        <v>1784</v>
      </c>
      <c r="K356" s="487">
        <v>0</v>
      </c>
      <c r="L356" s="487" t="s">
        <v>1784</v>
      </c>
      <c r="M356" s="487" t="s">
        <v>1784</v>
      </c>
      <c r="N356" s="487">
        <v>0</v>
      </c>
      <c r="O356" s="648">
        <v>8</v>
      </c>
      <c r="P356" s="489" t="s">
        <v>1784</v>
      </c>
      <c r="Q356" s="477" t="s">
        <v>1784</v>
      </c>
      <c r="R356" s="477" t="s">
        <v>1784</v>
      </c>
      <c r="S356" s="93" t="s">
        <v>1982</v>
      </c>
      <c r="T356" s="571">
        <v>7721</v>
      </c>
      <c r="U356" s="201"/>
      <c r="V356" s="201"/>
      <c r="W356" s="201" t="s">
        <v>1982</v>
      </c>
    </row>
    <row r="357" spans="1:23" ht="14.4">
      <c r="A357" s="485" t="s">
        <v>1784</v>
      </c>
      <c r="B357" s="486" t="s">
        <v>772</v>
      </c>
      <c r="C357" s="486">
        <v>14706</v>
      </c>
      <c r="D357" s="487" t="s">
        <v>774</v>
      </c>
      <c r="E357" s="487"/>
      <c r="F357" s="487"/>
      <c r="G357" s="487" t="s">
        <v>1784</v>
      </c>
      <c r="H357" s="487" t="s">
        <v>1784</v>
      </c>
      <c r="I357" s="487" t="s">
        <v>1784</v>
      </c>
      <c r="J357" s="487" t="s">
        <v>1784</v>
      </c>
      <c r="K357" s="487">
        <v>0.5</v>
      </c>
      <c r="L357" s="487" t="s">
        <v>1784</v>
      </c>
      <c r="M357" s="487" t="s">
        <v>1784</v>
      </c>
      <c r="N357" s="487">
        <v>0</v>
      </c>
      <c r="O357" s="648">
        <v>8</v>
      </c>
      <c r="P357" s="486" t="s">
        <v>1784</v>
      </c>
      <c r="Q357" s="475" t="s">
        <v>1784</v>
      </c>
      <c r="R357" s="475" t="s">
        <v>1784</v>
      </c>
      <c r="S357" s="93" t="s">
        <v>1982</v>
      </c>
      <c r="T357" s="534">
        <v>7882</v>
      </c>
      <c r="U357" s="201"/>
      <c r="V357" s="201"/>
      <c r="W357" s="201" t="s">
        <v>1982</v>
      </c>
    </row>
    <row r="358" spans="1:23" ht="14.4">
      <c r="A358" s="488" t="s">
        <v>1784</v>
      </c>
      <c r="B358" s="489" t="s">
        <v>541</v>
      </c>
      <c r="C358" s="489">
        <v>1471</v>
      </c>
      <c r="D358" s="487" t="s">
        <v>542</v>
      </c>
      <c r="E358" s="487" t="s">
        <v>228</v>
      </c>
      <c r="F358" s="487" t="s">
        <v>390</v>
      </c>
      <c r="G358" s="487" t="s">
        <v>1784</v>
      </c>
      <c r="H358" s="487" t="s">
        <v>1784</v>
      </c>
      <c r="I358" s="487" t="s">
        <v>1784</v>
      </c>
      <c r="J358" s="487" t="s">
        <v>1784</v>
      </c>
      <c r="K358" s="487">
        <v>0.1</v>
      </c>
      <c r="L358" s="487" t="s">
        <v>1784</v>
      </c>
      <c r="M358" s="487" t="s">
        <v>1784</v>
      </c>
      <c r="N358" s="487">
        <v>0</v>
      </c>
      <c r="O358" s="648">
        <v>4</v>
      </c>
      <c r="P358" s="489" t="s">
        <v>1784</v>
      </c>
      <c r="Q358" s="477" t="s">
        <v>1784</v>
      </c>
      <c r="R358" s="477" t="s">
        <v>1784</v>
      </c>
      <c r="S358" s="93" t="s">
        <v>1982</v>
      </c>
      <c r="T358" s="551">
        <v>4286</v>
      </c>
      <c r="U358" s="201"/>
      <c r="V358" s="201"/>
      <c r="W358" s="201" t="s">
        <v>1982</v>
      </c>
    </row>
    <row r="359" spans="1:23" ht="14.4">
      <c r="A359" s="485" t="s">
        <v>1784</v>
      </c>
      <c r="B359" s="486" t="s">
        <v>1002</v>
      </c>
      <c r="C359" s="486">
        <v>7353</v>
      </c>
      <c r="D359" s="487" t="s">
        <v>1003</v>
      </c>
      <c r="E359" s="487" t="s">
        <v>228</v>
      </c>
      <c r="F359" s="487"/>
      <c r="G359" s="487" t="s">
        <v>1784</v>
      </c>
      <c r="H359" s="487" t="s">
        <v>1784</v>
      </c>
      <c r="I359" s="487" t="s">
        <v>1784</v>
      </c>
      <c r="J359" s="487" t="s">
        <v>1784</v>
      </c>
      <c r="K359" s="487">
        <v>0.3</v>
      </c>
      <c r="L359" s="487" t="s">
        <v>1784</v>
      </c>
      <c r="M359" s="487" t="s">
        <v>1784</v>
      </c>
      <c r="N359" s="487">
        <v>0.1</v>
      </c>
      <c r="O359" s="648">
        <v>2</v>
      </c>
      <c r="P359" s="486" t="s">
        <v>1784</v>
      </c>
      <c r="Q359" s="475" t="s">
        <v>1784</v>
      </c>
      <c r="R359" s="475" t="s">
        <v>1784</v>
      </c>
      <c r="S359" s="93" t="s">
        <v>1982</v>
      </c>
      <c r="T359" s="555">
        <v>1838</v>
      </c>
      <c r="U359" s="201"/>
      <c r="V359" s="201"/>
      <c r="W359" s="201" t="s">
        <v>1982</v>
      </c>
    </row>
    <row r="360" spans="1:23" ht="14.4">
      <c r="A360" s="488" t="s">
        <v>1784</v>
      </c>
      <c r="B360" s="489" t="s">
        <v>1009</v>
      </c>
      <c r="C360" s="489">
        <v>735</v>
      </c>
      <c r="D360" s="487" t="s">
        <v>1010</v>
      </c>
      <c r="E360" s="487" t="s">
        <v>228</v>
      </c>
      <c r="F360" s="487"/>
      <c r="G360" s="487" t="s">
        <v>1784</v>
      </c>
      <c r="H360" s="487" t="s">
        <v>1784</v>
      </c>
      <c r="I360" s="487" t="s">
        <v>1784</v>
      </c>
      <c r="J360" s="487" t="s">
        <v>1784</v>
      </c>
      <c r="K360" s="487">
        <v>0</v>
      </c>
      <c r="L360" s="487" t="s">
        <v>1784</v>
      </c>
      <c r="M360" s="487" t="s">
        <v>1784</v>
      </c>
      <c r="N360" s="487">
        <v>0</v>
      </c>
      <c r="O360" s="648">
        <v>1</v>
      </c>
      <c r="P360" s="489" t="s">
        <v>1784</v>
      </c>
      <c r="Q360" s="477" t="s">
        <v>1784</v>
      </c>
      <c r="R360" s="477" t="s">
        <v>1784</v>
      </c>
      <c r="S360" s="93" t="s">
        <v>1982</v>
      </c>
      <c r="T360" s="665">
        <v>1103</v>
      </c>
      <c r="U360" s="201"/>
      <c r="V360" s="201"/>
      <c r="W360" s="201" t="s">
        <v>1982</v>
      </c>
    </row>
    <row r="361" spans="1:23" ht="14.4">
      <c r="A361" s="485" t="s">
        <v>1784</v>
      </c>
      <c r="B361" s="486" t="s">
        <v>554</v>
      </c>
      <c r="C361" s="486">
        <v>2206</v>
      </c>
      <c r="D361" s="487" t="s">
        <v>551</v>
      </c>
      <c r="E361" s="487" t="s">
        <v>228</v>
      </c>
      <c r="F361" s="487"/>
      <c r="G361" s="487" t="s">
        <v>1784</v>
      </c>
      <c r="H361" s="487" t="s">
        <v>1784</v>
      </c>
      <c r="I361" s="487" t="s">
        <v>1784</v>
      </c>
      <c r="J361" s="487" t="s">
        <v>1784</v>
      </c>
      <c r="K361" s="487">
        <v>0.3</v>
      </c>
      <c r="L361" s="487" t="s">
        <v>1784</v>
      </c>
      <c r="M361" s="487" t="s">
        <v>1784</v>
      </c>
      <c r="N361" s="487">
        <v>0</v>
      </c>
      <c r="O361" s="648">
        <v>1</v>
      </c>
      <c r="P361" s="486" t="s">
        <v>1784</v>
      </c>
      <c r="Q361" s="475" t="s">
        <v>1784</v>
      </c>
      <c r="R361" s="475" t="s">
        <v>1784</v>
      </c>
      <c r="S361" s="93" t="s">
        <v>1982</v>
      </c>
      <c r="T361" s="695">
        <v>993</v>
      </c>
      <c r="U361" s="201"/>
      <c r="V361" s="201"/>
      <c r="W361" s="201" t="s">
        <v>1982</v>
      </c>
    </row>
    <row r="362" spans="1:23" ht="14.4">
      <c r="A362" s="488" t="s">
        <v>1784</v>
      </c>
      <c r="B362" s="489" t="s">
        <v>1075</v>
      </c>
      <c r="C362" s="489">
        <v>7353</v>
      </c>
      <c r="D362" s="487" t="s">
        <v>1076</v>
      </c>
      <c r="E362" s="487" t="s">
        <v>1077</v>
      </c>
      <c r="F362" s="487"/>
      <c r="G362" s="487" t="s">
        <v>1784</v>
      </c>
      <c r="H362" s="487" t="s">
        <v>1784</v>
      </c>
      <c r="I362" s="487" t="s">
        <v>1784</v>
      </c>
      <c r="J362" s="487" t="s">
        <v>1784</v>
      </c>
      <c r="K362" s="487">
        <v>0.2</v>
      </c>
      <c r="L362" s="487" t="s">
        <v>1784</v>
      </c>
      <c r="M362" s="487" t="s">
        <v>1784</v>
      </c>
      <c r="N362" s="487">
        <v>0.1</v>
      </c>
      <c r="O362" s="648">
        <v>2</v>
      </c>
      <c r="P362" s="489" t="s">
        <v>1784</v>
      </c>
      <c r="Q362" s="490" t="s">
        <v>1784</v>
      </c>
      <c r="R362" s="490" t="s">
        <v>1784</v>
      </c>
      <c r="S362" s="93" t="s">
        <v>1982</v>
      </c>
      <c r="T362" s="555">
        <v>2206</v>
      </c>
      <c r="U362" s="201"/>
      <c r="V362" s="201"/>
      <c r="W362" s="201" t="s">
        <v>1982</v>
      </c>
    </row>
    <row r="363" spans="1:23" ht="66.599999999999994">
      <c r="A363" s="481" t="s">
        <v>1988</v>
      </c>
      <c r="B363" s="481" t="s">
        <v>1784</v>
      </c>
      <c r="C363" s="481" t="s">
        <v>1784</v>
      </c>
      <c r="D363" s="482" t="s">
        <v>1989</v>
      </c>
      <c r="E363" s="482" t="s">
        <v>1990</v>
      </c>
      <c r="F363" s="482"/>
      <c r="G363" s="482">
        <v>20.51</v>
      </c>
      <c r="H363" s="482">
        <v>1.46</v>
      </c>
      <c r="I363" s="482">
        <v>0.11</v>
      </c>
      <c r="J363" s="482">
        <v>2.48</v>
      </c>
      <c r="K363" s="482"/>
      <c r="L363" s="482">
        <v>0.26</v>
      </c>
      <c r="M363" s="482">
        <v>1.01</v>
      </c>
      <c r="N363" s="482">
        <v>0.3</v>
      </c>
      <c r="O363" s="482" t="s">
        <v>1784</v>
      </c>
      <c r="P363" s="483" t="s">
        <v>1991</v>
      </c>
      <c r="Q363" s="493" t="s">
        <v>1992</v>
      </c>
      <c r="R363" s="494" t="s">
        <v>1993</v>
      </c>
      <c r="S363" s="471" t="s">
        <v>1988</v>
      </c>
      <c r="T363" s="201"/>
      <c r="U363" s="696" t="s">
        <v>1994</v>
      </c>
      <c r="V363" s="201"/>
      <c r="W363" s="201" t="s">
        <v>1988</v>
      </c>
    </row>
    <row r="364" spans="1:23" ht="27">
      <c r="A364" s="485" t="s">
        <v>1784</v>
      </c>
      <c r="B364" s="486" t="s">
        <v>1520</v>
      </c>
      <c r="C364" s="486">
        <v>59128</v>
      </c>
      <c r="D364" s="487" t="s">
        <v>1516</v>
      </c>
      <c r="E364" s="487" t="s">
        <v>1521</v>
      </c>
      <c r="F364" s="487"/>
      <c r="G364" s="487" t="s">
        <v>1784</v>
      </c>
      <c r="H364" s="487" t="s">
        <v>1784</v>
      </c>
      <c r="I364" s="487" t="s">
        <v>1784</v>
      </c>
      <c r="J364" s="487" t="s">
        <v>1784</v>
      </c>
      <c r="K364" s="487">
        <v>0</v>
      </c>
      <c r="L364" s="487" t="s">
        <v>1784</v>
      </c>
      <c r="M364" s="487" t="s">
        <v>1784</v>
      </c>
      <c r="N364" s="487">
        <v>0</v>
      </c>
      <c r="O364" s="648">
        <v>171</v>
      </c>
      <c r="P364" s="486" t="s">
        <v>1784</v>
      </c>
      <c r="Q364" s="477" t="s">
        <v>1784</v>
      </c>
      <c r="R364" s="477" t="s">
        <v>1784</v>
      </c>
      <c r="S364" s="93" t="s">
        <v>1988</v>
      </c>
      <c r="T364" s="650">
        <v>171471</v>
      </c>
      <c r="U364" s="201"/>
      <c r="V364" s="201"/>
      <c r="W364" s="201" t="s">
        <v>1988</v>
      </c>
    </row>
    <row r="365" spans="1:23" ht="40.200000000000003">
      <c r="A365" s="488" t="s">
        <v>1784</v>
      </c>
      <c r="B365" s="489" t="s">
        <v>1523</v>
      </c>
      <c r="C365" s="489">
        <v>30000</v>
      </c>
      <c r="D365" s="487" t="s">
        <v>1516</v>
      </c>
      <c r="E365" s="487" t="s">
        <v>1524</v>
      </c>
      <c r="F365" s="487"/>
      <c r="G365" s="487" t="s">
        <v>1784</v>
      </c>
      <c r="H365" s="487" t="s">
        <v>1784</v>
      </c>
      <c r="I365" s="487" t="s">
        <v>1784</v>
      </c>
      <c r="J365" s="487" t="s">
        <v>1784</v>
      </c>
      <c r="K365" s="487">
        <v>0</v>
      </c>
      <c r="L365" s="487" t="s">
        <v>1784</v>
      </c>
      <c r="M365" s="487" t="s">
        <v>1784</v>
      </c>
      <c r="N365" s="487">
        <v>0</v>
      </c>
      <c r="O365" s="648">
        <v>18</v>
      </c>
      <c r="P365" s="489" t="s">
        <v>1784</v>
      </c>
      <c r="Q365" s="475" t="s">
        <v>1784</v>
      </c>
      <c r="R365" s="475" t="s">
        <v>1784</v>
      </c>
      <c r="S365" s="93" t="s">
        <v>1988</v>
      </c>
      <c r="T365" s="585">
        <v>18000</v>
      </c>
      <c r="U365" s="201"/>
      <c r="V365" s="201"/>
      <c r="W365" s="201" t="s">
        <v>1988</v>
      </c>
    </row>
    <row r="366" spans="1:23" ht="14.4">
      <c r="A366" s="485" t="s">
        <v>1784</v>
      </c>
      <c r="B366" s="486" t="s">
        <v>1002</v>
      </c>
      <c r="C366" s="486">
        <v>7391</v>
      </c>
      <c r="D366" s="487" t="s">
        <v>1003</v>
      </c>
      <c r="E366" s="487" t="s">
        <v>228</v>
      </c>
      <c r="F366" s="487"/>
      <c r="G366" s="487" t="s">
        <v>1784</v>
      </c>
      <c r="H366" s="487" t="s">
        <v>1784</v>
      </c>
      <c r="I366" s="487" t="s">
        <v>1784</v>
      </c>
      <c r="J366" s="487" t="s">
        <v>1784</v>
      </c>
      <c r="K366" s="487">
        <v>0.3</v>
      </c>
      <c r="L366" s="487" t="s">
        <v>1784</v>
      </c>
      <c r="M366" s="487" t="s">
        <v>1784</v>
      </c>
      <c r="N366" s="487">
        <v>0.1</v>
      </c>
      <c r="O366" s="648">
        <v>2</v>
      </c>
      <c r="P366" s="486" t="s">
        <v>1784</v>
      </c>
      <c r="Q366" s="477" t="s">
        <v>1784</v>
      </c>
      <c r="R366" s="477" t="s">
        <v>1784</v>
      </c>
      <c r="S366" s="93" t="s">
        <v>1988</v>
      </c>
      <c r="T366" s="555">
        <v>1848</v>
      </c>
      <c r="U366" s="201"/>
      <c r="V366" s="201"/>
      <c r="W366" s="201" t="s">
        <v>1988</v>
      </c>
    </row>
    <row r="367" spans="1:23" ht="14.4">
      <c r="A367" s="488" t="s">
        <v>1784</v>
      </c>
      <c r="B367" s="489" t="s">
        <v>1088</v>
      </c>
      <c r="C367" s="489">
        <v>7391</v>
      </c>
      <c r="D367" s="487" t="s">
        <v>1089</v>
      </c>
      <c r="E367" s="487" t="s">
        <v>1077</v>
      </c>
      <c r="F367" s="487"/>
      <c r="G367" s="487" t="s">
        <v>1784</v>
      </c>
      <c r="H367" s="487" t="s">
        <v>1784</v>
      </c>
      <c r="I367" s="487" t="s">
        <v>1784</v>
      </c>
      <c r="J367" s="487" t="s">
        <v>1784</v>
      </c>
      <c r="K367" s="487">
        <v>0.3</v>
      </c>
      <c r="L367" s="487" t="s">
        <v>1784</v>
      </c>
      <c r="M367" s="487" t="s">
        <v>1784</v>
      </c>
      <c r="N367" s="487">
        <v>0.2</v>
      </c>
      <c r="O367" s="648">
        <v>6</v>
      </c>
      <c r="P367" s="489" t="s">
        <v>1784</v>
      </c>
      <c r="Q367" s="475" t="s">
        <v>1784</v>
      </c>
      <c r="R367" s="475" t="s">
        <v>1784</v>
      </c>
      <c r="S367" s="93" t="s">
        <v>1988</v>
      </c>
      <c r="T367" s="571">
        <v>5913</v>
      </c>
      <c r="U367" s="201"/>
      <c r="V367" s="201"/>
      <c r="W367" s="201" t="s">
        <v>1988</v>
      </c>
    </row>
    <row r="368" spans="1:23" ht="14.4">
      <c r="A368" s="485" t="s">
        <v>1784</v>
      </c>
      <c r="B368" s="486" t="s">
        <v>1009</v>
      </c>
      <c r="C368" s="486">
        <v>739</v>
      </c>
      <c r="D368" s="487" t="s">
        <v>1010</v>
      </c>
      <c r="E368" s="487" t="s">
        <v>228</v>
      </c>
      <c r="F368" s="487"/>
      <c r="G368" s="487" t="s">
        <v>1784</v>
      </c>
      <c r="H368" s="487" t="s">
        <v>1784</v>
      </c>
      <c r="I368" s="487" t="s">
        <v>1784</v>
      </c>
      <c r="J368" s="487" t="s">
        <v>1784</v>
      </c>
      <c r="K368" s="487">
        <v>0</v>
      </c>
      <c r="L368" s="487" t="s">
        <v>1784</v>
      </c>
      <c r="M368" s="487" t="s">
        <v>1784</v>
      </c>
      <c r="N368" s="487">
        <v>0</v>
      </c>
      <c r="O368" s="648">
        <v>1</v>
      </c>
      <c r="P368" s="486" t="s">
        <v>1784</v>
      </c>
      <c r="Q368" s="477" t="s">
        <v>1784</v>
      </c>
      <c r="R368" s="477" t="s">
        <v>1784</v>
      </c>
      <c r="S368" s="93" t="s">
        <v>1988</v>
      </c>
      <c r="T368" s="656">
        <v>1109</v>
      </c>
      <c r="U368" s="201"/>
      <c r="V368" s="201"/>
      <c r="W368" s="201" t="s">
        <v>1988</v>
      </c>
    </row>
    <row r="369" spans="1:23" ht="14.4">
      <c r="A369" s="488" t="s">
        <v>1784</v>
      </c>
      <c r="B369" s="489" t="s">
        <v>541</v>
      </c>
      <c r="C369" s="489">
        <v>1109</v>
      </c>
      <c r="D369" s="487" t="s">
        <v>542</v>
      </c>
      <c r="E369" s="487" t="s">
        <v>228</v>
      </c>
      <c r="F369" s="487" t="s">
        <v>390</v>
      </c>
      <c r="G369" s="487" t="s">
        <v>1784</v>
      </c>
      <c r="H369" s="487" t="s">
        <v>1784</v>
      </c>
      <c r="I369" s="487" t="s">
        <v>1784</v>
      </c>
      <c r="J369" s="487" t="s">
        <v>1784</v>
      </c>
      <c r="K369" s="487">
        <v>0.1</v>
      </c>
      <c r="L369" s="487" t="s">
        <v>1784</v>
      </c>
      <c r="M369" s="487" t="s">
        <v>1784</v>
      </c>
      <c r="N369" s="487">
        <v>0</v>
      </c>
      <c r="O369" s="648">
        <v>3</v>
      </c>
      <c r="P369" s="489" t="s">
        <v>1784</v>
      </c>
      <c r="Q369" s="475" t="s">
        <v>1784</v>
      </c>
      <c r="R369" s="475" t="s">
        <v>1784</v>
      </c>
      <c r="S369" s="93" t="s">
        <v>1988</v>
      </c>
      <c r="T369" s="555">
        <v>3232</v>
      </c>
      <c r="U369" s="201"/>
      <c r="V369" s="201"/>
      <c r="W369" s="201" t="s">
        <v>1988</v>
      </c>
    </row>
    <row r="370" spans="1:23" ht="14.4">
      <c r="A370" s="485" t="s">
        <v>1784</v>
      </c>
      <c r="B370" s="486" t="s">
        <v>379</v>
      </c>
      <c r="C370" s="486">
        <v>591</v>
      </c>
      <c r="D370" s="487" t="s">
        <v>382</v>
      </c>
      <c r="E370" s="487" t="s">
        <v>228</v>
      </c>
      <c r="F370" s="487" t="s">
        <v>383</v>
      </c>
      <c r="G370" s="487" t="s">
        <v>1784</v>
      </c>
      <c r="H370" s="487" t="s">
        <v>1784</v>
      </c>
      <c r="I370" s="487" t="s">
        <v>1784</v>
      </c>
      <c r="J370" s="487" t="s">
        <v>1784</v>
      </c>
      <c r="K370" s="487">
        <v>0</v>
      </c>
      <c r="L370" s="487" t="s">
        <v>1784</v>
      </c>
      <c r="M370" s="487" t="s">
        <v>1784</v>
      </c>
      <c r="N370" s="487">
        <v>0</v>
      </c>
      <c r="O370" s="648">
        <v>0</v>
      </c>
      <c r="P370" s="486" t="s">
        <v>1784</v>
      </c>
      <c r="Q370" s="477" t="s">
        <v>1784</v>
      </c>
      <c r="R370" s="477" t="s">
        <v>1784</v>
      </c>
      <c r="S370" s="93" t="s">
        <v>1988</v>
      </c>
      <c r="T370" s="557">
        <v>71</v>
      </c>
      <c r="U370" s="201"/>
      <c r="V370" s="201"/>
      <c r="W370" s="201" t="s">
        <v>1988</v>
      </c>
    </row>
    <row r="371" spans="1:23" ht="14.4">
      <c r="A371" s="488" t="s">
        <v>1784</v>
      </c>
      <c r="B371" s="489" t="s">
        <v>1225</v>
      </c>
      <c r="C371" s="489">
        <v>1478</v>
      </c>
      <c r="D371" s="487" t="s">
        <v>1225</v>
      </c>
      <c r="E371" s="487" t="s">
        <v>228</v>
      </c>
      <c r="F371" s="487"/>
      <c r="G371" s="487" t="s">
        <v>1784</v>
      </c>
      <c r="H371" s="487" t="s">
        <v>1784</v>
      </c>
      <c r="I371" s="487" t="s">
        <v>1784</v>
      </c>
      <c r="J371" s="487" t="s">
        <v>1784</v>
      </c>
      <c r="K371" s="487">
        <v>0.4</v>
      </c>
      <c r="L371" s="487" t="s">
        <v>1784</v>
      </c>
      <c r="M371" s="487" t="s">
        <v>1784</v>
      </c>
      <c r="N371" s="487">
        <v>0</v>
      </c>
      <c r="O371" s="648">
        <v>1</v>
      </c>
      <c r="P371" s="489" t="s">
        <v>1784</v>
      </c>
      <c r="Q371" s="492" t="s">
        <v>1784</v>
      </c>
      <c r="R371" s="492" t="s">
        <v>1784</v>
      </c>
      <c r="S371" s="93" t="s">
        <v>1988</v>
      </c>
      <c r="T371" s="559">
        <v>584</v>
      </c>
      <c r="U371" s="201"/>
      <c r="V371" s="201"/>
      <c r="W371" s="201" t="s">
        <v>1988</v>
      </c>
    </row>
    <row r="372" spans="1:23" ht="53.4">
      <c r="A372" s="481" t="s">
        <v>1995</v>
      </c>
      <c r="B372" s="481" t="s">
        <v>1784</v>
      </c>
      <c r="C372" s="481" t="s">
        <v>1784</v>
      </c>
      <c r="D372" s="482" t="s">
        <v>1996</v>
      </c>
      <c r="E372" s="482" t="s">
        <v>1997</v>
      </c>
      <c r="F372" s="482"/>
      <c r="G372" s="482">
        <v>67.680000000000007</v>
      </c>
      <c r="H372" s="482">
        <v>4.28</v>
      </c>
      <c r="I372" s="482">
        <v>1.71</v>
      </c>
      <c r="J372" s="482">
        <v>2.4300000000000002</v>
      </c>
      <c r="K372" s="482"/>
      <c r="L372" s="482">
        <v>4.97</v>
      </c>
      <c r="M372" s="482">
        <v>1.75</v>
      </c>
      <c r="N372" s="482">
        <v>0.5</v>
      </c>
      <c r="O372" s="482" t="s">
        <v>1784</v>
      </c>
      <c r="P372" s="483" t="s">
        <v>1998</v>
      </c>
      <c r="Q372" s="653" t="s">
        <v>1999</v>
      </c>
      <c r="R372" s="491" t="s">
        <v>2000</v>
      </c>
      <c r="S372" s="471" t="s">
        <v>1995</v>
      </c>
      <c r="T372" s="201"/>
      <c r="U372" s="697" t="s">
        <v>2001</v>
      </c>
      <c r="V372" s="201"/>
      <c r="W372" s="201" t="s">
        <v>1995</v>
      </c>
    </row>
    <row r="373" spans="1:23" ht="14.4">
      <c r="A373" s="485" t="s">
        <v>1784</v>
      </c>
      <c r="B373" s="486" t="s">
        <v>588</v>
      </c>
      <c r="C373" s="486">
        <v>39267</v>
      </c>
      <c r="D373" s="487" t="s">
        <v>589</v>
      </c>
      <c r="E373" s="487" t="s">
        <v>228</v>
      </c>
      <c r="F373" s="487"/>
      <c r="G373" s="487" t="s">
        <v>1784</v>
      </c>
      <c r="H373" s="487" t="s">
        <v>1784</v>
      </c>
      <c r="I373" s="487" t="s">
        <v>1784</v>
      </c>
      <c r="J373" s="487" t="s">
        <v>1784</v>
      </c>
      <c r="K373" s="487">
        <v>0</v>
      </c>
      <c r="L373" s="487" t="s">
        <v>1784</v>
      </c>
      <c r="M373" s="487" t="s">
        <v>1784</v>
      </c>
      <c r="N373" s="487">
        <v>0</v>
      </c>
      <c r="O373" s="648">
        <v>79</v>
      </c>
      <c r="P373" s="486" t="s">
        <v>1784</v>
      </c>
      <c r="Q373" s="475" t="s">
        <v>1784</v>
      </c>
      <c r="R373" s="475" t="s">
        <v>1784</v>
      </c>
      <c r="S373" s="93" t="s">
        <v>1995</v>
      </c>
      <c r="T373" s="698">
        <v>78534</v>
      </c>
      <c r="U373" s="201"/>
      <c r="V373" s="201"/>
      <c r="W373" s="201" t="s">
        <v>1995</v>
      </c>
    </row>
    <row r="374" spans="1:23" ht="14.4">
      <c r="A374" s="488" t="s">
        <v>1784</v>
      </c>
      <c r="B374" s="489" t="s">
        <v>541</v>
      </c>
      <c r="C374" s="489">
        <v>1309</v>
      </c>
      <c r="D374" s="487" t="s">
        <v>542</v>
      </c>
      <c r="E374" s="487" t="s">
        <v>228</v>
      </c>
      <c r="F374" s="487" t="s">
        <v>390</v>
      </c>
      <c r="G374" s="487" t="s">
        <v>1784</v>
      </c>
      <c r="H374" s="487" t="s">
        <v>1784</v>
      </c>
      <c r="I374" s="487" t="s">
        <v>1784</v>
      </c>
      <c r="J374" s="487" t="s">
        <v>1784</v>
      </c>
      <c r="K374" s="487">
        <v>0.1</v>
      </c>
      <c r="L374" s="487" t="s">
        <v>1784</v>
      </c>
      <c r="M374" s="487" t="s">
        <v>1784</v>
      </c>
      <c r="N374" s="487">
        <v>0</v>
      </c>
      <c r="O374" s="648">
        <v>4</v>
      </c>
      <c r="P374" s="489" t="s">
        <v>1784</v>
      </c>
      <c r="Q374" s="477" t="s">
        <v>1784</v>
      </c>
      <c r="R374" s="477" t="s">
        <v>1784</v>
      </c>
      <c r="S374" s="93" t="s">
        <v>1995</v>
      </c>
      <c r="T374" s="551">
        <v>3814</v>
      </c>
      <c r="U374" s="201"/>
      <c r="V374" s="201"/>
      <c r="W374" s="201" t="s">
        <v>1995</v>
      </c>
    </row>
    <row r="375" spans="1:23" ht="14.4">
      <c r="A375" s="485" t="s">
        <v>1784</v>
      </c>
      <c r="B375" s="486" t="s">
        <v>1088</v>
      </c>
      <c r="C375" s="486">
        <v>6545</v>
      </c>
      <c r="D375" s="487" t="s">
        <v>1089</v>
      </c>
      <c r="E375" s="487" t="s">
        <v>1077</v>
      </c>
      <c r="F375" s="487"/>
      <c r="G375" s="487" t="s">
        <v>1784</v>
      </c>
      <c r="H375" s="487" t="s">
        <v>1784</v>
      </c>
      <c r="I375" s="487" t="s">
        <v>1784</v>
      </c>
      <c r="J375" s="487" t="s">
        <v>1784</v>
      </c>
      <c r="K375" s="487">
        <v>0.3</v>
      </c>
      <c r="L375" s="487" t="s">
        <v>1784</v>
      </c>
      <c r="M375" s="487" t="s">
        <v>1784</v>
      </c>
      <c r="N375" s="487">
        <v>0.1</v>
      </c>
      <c r="O375" s="648">
        <v>5</v>
      </c>
      <c r="P375" s="486" t="s">
        <v>1784</v>
      </c>
      <c r="Q375" s="475" t="s">
        <v>1784</v>
      </c>
      <c r="R375" s="475" t="s">
        <v>1784</v>
      </c>
      <c r="S375" s="93" t="s">
        <v>1995</v>
      </c>
      <c r="T375" s="551">
        <v>5236</v>
      </c>
      <c r="U375" s="201"/>
      <c r="V375" s="201"/>
      <c r="W375" s="201" t="s">
        <v>1995</v>
      </c>
    </row>
    <row r="376" spans="1:23" ht="14.4">
      <c r="A376" s="488" t="s">
        <v>1784</v>
      </c>
      <c r="B376" s="489" t="s">
        <v>1002</v>
      </c>
      <c r="C376" s="489">
        <v>6545</v>
      </c>
      <c r="D376" s="487" t="s">
        <v>1003</v>
      </c>
      <c r="E376" s="487" t="s">
        <v>228</v>
      </c>
      <c r="F376" s="487"/>
      <c r="G376" s="487" t="s">
        <v>1784</v>
      </c>
      <c r="H376" s="487" t="s">
        <v>1784</v>
      </c>
      <c r="I376" s="487" t="s">
        <v>1784</v>
      </c>
      <c r="J376" s="487" t="s">
        <v>1784</v>
      </c>
      <c r="K376" s="487">
        <v>0.3</v>
      </c>
      <c r="L376" s="487" t="s">
        <v>1784</v>
      </c>
      <c r="M376" s="487" t="s">
        <v>1784</v>
      </c>
      <c r="N376" s="487">
        <v>0.1</v>
      </c>
      <c r="O376" s="648">
        <v>2</v>
      </c>
      <c r="P376" s="489" t="s">
        <v>1784</v>
      </c>
      <c r="Q376" s="477" t="s">
        <v>1784</v>
      </c>
      <c r="R376" s="477" t="s">
        <v>1784</v>
      </c>
      <c r="S376" s="93" t="s">
        <v>1995</v>
      </c>
      <c r="T376" s="555">
        <v>1636</v>
      </c>
      <c r="U376" s="201"/>
      <c r="V376" s="201"/>
      <c r="W376" s="201" t="s">
        <v>1995</v>
      </c>
    </row>
    <row r="377" spans="1:23" ht="14.4">
      <c r="A377" s="485" t="s">
        <v>1784</v>
      </c>
      <c r="B377" s="486" t="s">
        <v>772</v>
      </c>
      <c r="C377" s="486">
        <v>13089</v>
      </c>
      <c r="D377" s="487" t="s">
        <v>774</v>
      </c>
      <c r="E377" s="487"/>
      <c r="F377" s="487"/>
      <c r="G377" s="487" t="s">
        <v>1784</v>
      </c>
      <c r="H377" s="487" t="s">
        <v>1784</v>
      </c>
      <c r="I377" s="487" t="s">
        <v>1784</v>
      </c>
      <c r="J377" s="487" t="s">
        <v>1784</v>
      </c>
      <c r="K377" s="487">
        <v>0.4</v>
      </c>
      <c r="L377" s="487" t="s">
        <v>1784</v>
      </c>
      <c r="M377" s="487" t="s">
        <v>1784</v>
      </c>
      <c r="N377" s="487">
        <v>0</v>
      </c>
      <c r="O377" s="648">
        <v>7</v>
      </c>
      <c r="P377" s="486" t="s">
        <v>1784</v>
      </c>
      <c r="Q377" s="475" t="s">
        <v>1784</v>
      </c>
      <c r="R377" s="475" t="s">
        <v>1784</v>
      </c>
      <c r="S377" s="93" t="s">
        <v>1995</v>
      </c>
      <c r="T377" s="571">
        <v>7016</v>
      </c>
      <c r="U377" s="201"/>
      <c r="V377" s="201"/>
      <c r="W377" s="201" t="s">
        <v>1995</v>
      </c>
    </row>
    <row r="378" spans="1:23" ht="14.4">
      <c r="A378" s="488" t="s">
        <v>1784</v>
      </c>
      <c r="B378" s="489" t="s">
        <v>1075</v>
      </c>
      <c r="C378" s="489">
        <v>6545</v>
      </c>
      <c r="D378" s="487" t="s">
        <v>1076</v>
      </c>
      <c r="E378" s="487" t="s">
        <v>1077</v>
      </c>
      <c r="F378" s="487"/>
      <c r="G378" s="487" t="s">
        <v>1784</v>
      </c>
      <c r="H378" s="487" t="s">
        <v>1784</v>
      </c>
      <c r="I378" s="487" t="s">
        <v>1784</v>
      </c>
      <c r="J378" s="487" t="s">
        <v>1784</v>
      </c>
      <c r="K378" s="487">
        <v>0.2</v>
      </c>
      <c r="L378" s="487" t="s">
        <v>1784</v>
      </c>
      <c r="M378" s="487" t="s">
        <v>1784</v>
      </c>
      <c r="N378" s="487">
        <v>0.1</v>
      </c>
      <c r="O378" s="648">
        <v>2</v>
      </c>
      <c r="P378" s="489" t="s">
        <v>1784</v>
      </c>
      <c r="Q378" s="477" t="s">
        <v>1784</v>
      </c>
      <c r="R378" s="477" t="s">
        <v>1784</v>
      </c>
      <c r="S378" s="93" t="s">
        <v>1995</v>
      </c>
      <c r="T378" s="555">
        <v>1964</v>
      </c>
      <c r="U378" s="201"/>
      <c r="V378" s="201"/>
      <c r="W378" s="201" t="s">
        <v>1995</v>
      </c>
    </row>
    <row r="379" spans="1:23" ht="14.4">
      <c r="A379" s="485" t="s">
        <v>1784</v>
      </c>
      <c r="B379" s="486" t="s">
        <v>379</v>
      </c>
      <c r="C379" s="486">
        <v>1166</v>
      </c>
      <c r="D379" s="487" t="s">
        <v>382</v>
      </c>
      <c r="E379" s="487" t="s">
        <v>228</v>
      </c>
      <c r="F379" s="487" t="s">
        <v>383</v>
      </c>
      <c r="G379" s="487" t="s">
        <v>1784</v>
      </c>
      <c r="H379" s="487" t="s">
        <v>1784</v>
      </c>
      <c r="I379" s="487" t="s">
        <v>1784</v>
      </c>
      <c r="J379" s="487" t="s">
        <v>1784</v>
      </c>
      <c r="K379" s="487">
        <v>0</v>
      </c>
      <c r="L379" s="487" t="s">
        <v>1784</v>
      </c>
      <c r="M379" s="487" t="s">
        <v>1784</v>
      </c>
      <c r="N379" s="487">
        <v>0</v>
      </c>
      <c r="O379" s="648">
        <v>0</v>
      </c>
      <c r="P379" s="486" t="s">
        <v>1784</v>
      </c>
      <c r="Q379" s="492" t="s">
        <v>1784</v>
      </c>
      <c r="R379" s="492" t="s">
        <v>1784</v>
      </c>
      <c r="S379" s="93" t="s">
        <v>1995</v>
      </c>
      <c r="T379" s="609">
        <v>140</v>
      </c>
      <c r="U379" s="201"/>
      <c r="V379" s="201"/>
      <c r="W379" s="201" t="s">
        <v>1995</v>
      </c>
    </row>
    <row r="380" spans="1:23" ht="66.599999999999994">
      <c r="A380" s="500" t="s">
        <v>1784</v>
      </c>
      <c r="B380" s="501" t="s">
        <v>1784</v>
      </c>
      <c r="C380" s="501" t="s">
        <v>1784</v>
      </c>
      <c r="D380" s="502" t="s">
        <v>2002</v>
      </c>
      <c r="E380" s="502" t="s">
        <v>214</v>
      </c>
      <c r="F380" s="502" t="s">
        <v>1784</v>
      </c>
      <c r="G380" s="502">
        <v>31</v>
      </c>
      <c r="H380" s="502">
        <v>3</v>
      </c>
      <c r="I380" s="502">
        <v>1.8</v>
      </c>
      <c r="J380" s="502">
        <v>0.9</v>
      </c>
      <c r="K380" s="502" t="s">
        <v>1784</v>
      </c>
      <c r="L380" s="502">
        <v>0.2</v>
      </c>
      <c r="M380" s="502">
        <v>1.2</v>
      </c>
      <c r="N380" s="502">
        <v>0.2</v>
      </c>
      <c r="O380" s="502" t="s">
        <v>1784</v>
      </c>
      <c r="P380" s="503" t="s">
        <v>2003</v>
      </c>
      <c r="Q380" s="493" t="s">
        <v>2004</v>
      </c>
      <c r="R380" s="494" t="s">
        <v>2005</v>
      </c>
      <c r="S380" s="93">
        <v>0</v>
      </c>
      <c r="T380" s="201"/>
      <c r="U380" s="201"/>
      <c r="V380" s="201"/>
      <c r="W380" s="201" t="s">
        <v>1995</v>
      </c>
    </row>
    <row r="381" spans="1:23" ht="27">
      <c r="A381" s="485" t="s">
        <v>1784</v>
      </c>
      <c r="B381" s="486" t="s">
        <v>1520</v>
      </c>
      <c r="C381" s="486">
        <v>93240</v>
      </c>
      <c r="D381" s="487" t="s">
        <v>1516</v>
      </c>
      <c r="E381" s="487" t="s">
        <v>1521</v>
      </c>
      <c r="F381" s="487"/>
      <c r="G381" s="487" t="s">
        <v>1784</v>
      </c>
      <c r="H381" s="487" t="s">
        <v>1784</v>
      </c>
      <c r="I381" s="487" t="s">
        <v>1784</v>
      </c>
      <c r="J381" s="487" t="s">
        <v>1784</v>
      </c>
      <c r="K381" s="487">
        <v>0</v>
      </c>
      <c r="L381" s="487" t="s">
        <v>1784</v>
      </c>
      <c r="M381" s="487" t="s">
        <v>1784</v>
      </c>
      <c r="N381" s="487">
        <v>0</v>
      </c>
      <c r="O381" s="648">
        <v>270</v>
      </c>
      <c r="P381" s="486" t="s">
        <v>1784</v>
      </c>
      <c r="Q381" s="475" t="s">
        <v>1784</v>
      </c>
      <c r="R381" s="475" t="s">
        <v>1784</v>
      </c>
      <c r="S381" s="93" t="s">
        <v>1995</v>
      </c>
      <c r="T381" s="699">
        <v>270396</v>
      </c>
      <c r="U381" s="201"/>
      <c r="V381" s="201"/>
      <c r="W381" s="201" t="s">
        <v>1995</v>
      </c>
    </row>
    <row r="382" spans="1:23" ht="14.4">
      <c r="A382" s="488" t="s">
        <v>1784</v>
      </c>
      <c r="B382" s="489" t="s">
        <v>1009</v>
      </c>
      <c r="C382" s="489">
        <v>1166</v>
      </c>
      <c r="D382" s="487" t="s">
        <v>1010</v>
      </c>
      <c r="E382" s="487" t="s">
        <v>228</v>
      </c>
      <c r="F382" s="487"/>
      <c r="G382" s="487" t="s">
        <v>1784</v>
      </c>
      <c r="H382" s="487" t="s">
        <v>1784</v>
      </c>
      <c r="I382" s="487" t="s">
        <v>1784</v>
      </c>
      <c r="J382" s="487" t="s">
        <v>1784</v>
      </c>
      <c r="K382" s="487">
        <v>0</v>
      </c>
      <c r="L382" s="487" t="s">
        <v>1784</v>
      </c>
      <c r="M382" s="487" t="s">
        <v>1784</v>
      </c>
      <c r="N382" s="487">
        <v>0</v>
      </c>
      <c r="O382" s="648">
        <v>2</v>
      </c>
      <c r="P382" s="489" t="s">
        <v>1784</v>
      </c>
      <c r="Q382" s="477" t="s">
        <v>1784</v>
      </c>
      <c r="R382" s="477" t="s">
        <v>1784</v>
      </c>
      <c r="S382" s="93" t="s">
        <v>1995</v>
      </c>
      <c r="T382" s="555">
        <v>1749</v>
      </c>
      <c r="U382" s="201"/>
      <c r="V382" s="201"/>
      <c r="W382" s="201" t="s">
        <v>1995</v>
      </c>
    </row>
    <row r="383" spans="1:23" ht="14.4">
      <c r="A383" s="485" t="s">
        <v>1784</v>
      </c>
      <c r="B383" s="486" t="s">
        <v>505</v>
      </c>
      <c r="C383" s="486">
        <v>3497</v>
      </c>
      <c r="D383" s="487" t="s">
        <v>507</v>
      </c>
      <c r="E383" s="487" t="s">
        <v>214</v>
      </c>
      <c r="F383" s="487"/>
      <c r="G383" s="487" t="s">
        <v>1784</v>
      </c>
      <c r="H383" s="487" t="s">
        <v>1784</v>
      </c>
      <c r="I383" s="487" t="s">
        <v>1784</v>
      </c>
      <c r="J383" s="487" t="s">
        <v>1784</v>
      </c>
      <c r="K383" s="487">
        <v>0</v>
      </c>
      <c r="L383" s="487" t="s">
        <v>1784</v>
      </c>
      <c r="M383" s="487" t="s">
        <v>1784</v>
      </c>
      <c r="N383" s="487">
        <v>0</v>
      </c>
      <c r="O383" s="648">
        <v>8</v>
      </c>
      <c r="P383" s="486" t="s">
        <v>1784</v>
      </c>
      <c r="Q383" s="475" t="s">
        <v>1784</v>
      </c>
      <c r="R383" s="475" t="s">
        <v>1784</v>
      </c>
      <c r="S383" s="93" t="s">
        <v>1995</v>
      </c>
      <c r="T383" s="534">
        <v>8043</v>
      </c>
      <c r="U383" s="201"/>
      <c r="V383" s="201"/>
      <c r="W383" s="201" t="s">
        <v>1995</v>
      </c>
    </row>
    <row r="384" spans="1:23" ht="14.4">
      <c r="A384" s="488" t="s">
        <v>1784</v>
      </c>
      <c r="B384" s="489" t="s">
        <v>1024</v>
      </c>
      <c r="C384" s="489">
        <v>350</v>
      </c>
      <c r="D384" s="487" t="s">
        <v>1025</v>
      </c>
      <c r="E384" s="487" t="s">
        <v>228</v>
      </c>
      <c r="F384" s="487" t="s">
        <v>1015</v>
      </c>
      <c r="G384" s="487" t="s">
        <v>1784</v>
      </c>
      <c r="H384" s="487" t="s">
        <v>1784</v>
      </c>
      <c r="I384" s="487" t="s">
        <v>1784</v>
      </c>
      <c r="J384" s="487" t="s">
        <v>1784</v>
      </c>
      <c r="K384" s="487">
        <v>0</v>
      </c>
      <c r="L384" s="487" t="s">
        <v>1784</v>
      </c>
      <c r="M384" s="487" t="s">
        <v>1784</v>
      </c>
      <c r="N384" s="487">
        <v>0.1</v>
      </c>
      <c r="O384" s="648">
        <v>1</v>
      </c>
      <c r="P384" s="489" t="s">
        <v>1784</v>
      </c>
      <c r="Q384" s="477" t="s">
        <v>1784</v>
      </c>
      <c r="R384" s="477" t="s">
        <v>1784</v>
      </c>
      <c r="S384" s="93" t="s">
        <v>1995</v>
      </c>
      <c r="T384" s="700">
        <v>1050</v>
      </c>
      <c r="U384" s="201"/>
      <c r="V384" s="201"/>
      <c r="W384" s="201" t="s">
        <v>1995</v>
      </c>
    </row>
    <row r="385" spans="1:23" ht="14.4">
      <c r="A385" s="485" t="s">
        <v>1784</v>
      </c>
      <c r="B385" s="486" t="s">
        <v>379</v>
      </c>
      <c r="C385" s="486">
        <v>1166</v>
      </c>
      <c r="D385" s="487" t="s">
        <v>382</v>
      </c>
      <c r="E385" s="487" t="s">
        <v>228</v>
      </c>
      <c r="F385" s="487" t="s">
        <v>383</v>
      </c>
      <c r="G385" s="487" t="s">
        <v>1784</v>
      </c>
      <c r="H385" s="487" t="s">
        <v>1784</v>
      </c>
      <c r="I385" s="487" t="s">
        <v>1784</v>
      </c>
      <c r="J385" s="487" t="s">
        <v>1784</v>
      </c>
      <c r="K385" s="487">
        <v>0</v>
      </c>
      <c r="L385" s="487" t="s">
        <v>1784</v>
      </c>
      <c r="M385" s="487" t="s">
        <v>1784</v>
      </c>
      <c r="N385" s="487">
        <v>0</v>
      </c>
      <c r="O385" s="648">
        <v>0</v>
      </c>
      <c r="P385" s="486" t="s">
        <v>1784</v>
      </c>
      <c r="Q385" s="475" t="s">
        <v>1784</v>
      </c>
      <c r="R385" s="475" t="s">
        <v>1784</v>
      </c>
      <c r="S385" s="93" t="s">
        <v>1995</v>
      </c>
      <c r="T385" s="609">
        <v>140</v>
      </c>
      <c r="U385" s="201"/>
      <c r="V385" s="201"/>
      <c r="W385" s="201" t="s">
        <v>1995</v>
      </c>
    </row>
    <row r="386" spans="1:23" ht="14.4">
      <c r="A386" s="488" t="s">
        <v>1784</v>
      </c>
      <c r="B386" s="489" t="s">
        <v>837</v>
      </c>
      <c r="C386" s="489">
        <v>583</v>
      </c>
      <c r="D386" s="487" t="s">
        <v>838</v>
      </c>
      <c r="E386" s="487"/>
      <c r="F386" s="487" t="s">
        <v>390</v>
      </c>
      <c r="G386" s="487" t="s">
        <v>1784</v>
      </c>
      <c r="H386" s="487" t="s">
        <v>1784</v>
      </c>
      <c r="I386" s="487" t="s">
        <v>1784</v>
      </c>
      <c r="J386" s="487" t="s">
        <v>1784</v>
      </c>
      <c r="K386" s="487">
        <v>0</v>
      </c>
      <c r="L386" s="487" t="s">
        <v>1784</v>
      </c>
      <c r="M386" s="487" t="s">
        <v>1784</v>
      </c>
      <c r="N386" s="487">
        <v>0</v>
      </c>
      <c r="O386" s="648">
        <v>4</v>
      </c>
      <c r="P386" s="489" t="s">
        <v>1784</v>
      </c>
      <c r="Q386" s="490" t="s">
        <v>1784</v>
      </c>
      <c r="R386" s="490" t="s">
        <v>1784</v>
      </c>
      <c r="S386" s="93" t="s">
        <v>1995</v>
      </c>
      <c r="T386" s="551">
        <v>4081</v>
      </c>
      <c r="U386" s="201"/>
      <c r="V386" s="201"/>
      <c r="W386" s="201" t="s">
        <v>1995</v>
      </c>
    </row>
    <row r="387" spans="1:23" ht="79.8">
      <c r="A387" s="481" t="s">
        <v>2006</v>
      </c>
      <c r="B387" s="481" t="s">
        <v>1784</v>
      </c>
      <c r="C387" s="481" t="s">
        <v>1784</v>
      </c>
      <c r="D387" s="482" t="s">
        <v>2007</v>
      </c>
      <c r="E387" s="482" t="s">
        <v>1977</v>
      </c>
      <c r="F387" s="482"/>
      <c r="G387" s="482">
        <v>185.57</v>
      </c>
      <c r="H387" s="482">
        <v>11.39</v>
      </c>
      <c r="I387" s="482">
        <v>3.57</v>
      </c>
      <c r="J387" s="482">
        <v>14.66</v>
      </c>
      <c r="K387" s="482"/>
      <c r="L387" s="482">
        <v>10.11</v>
      </c>
      <c r="M387" s="482">
        <v>1.61</v>
      </c>
      <c r="N387" s="482">
        <v>1.3</v>
      </c>
      <c r="O387" s="482" t="s">
        <v>1784</v>
      </c>
      <c r="P387" s="483" t="s">
        <v>2008</v>
      </c>
      <c r="Q387" s="493" t="s">
        <v>2009</v>
      </c>
      <c r="R387" s="494" t="s">
        <v>2010</v>
      </c>
      <c r="S387" s="471" t="s">
        <v>2006</v>
      </c>
      <c r="T387" s="201"/>
      <c r="U387" s="701" t="s">
        <v>2011</v>
      </c>
      <c r="V387" s="201"/>
      <c r="W387" s="201" t="s">
        <v>2006</v>
      </c>
    </row>
    <row r="388" spans="1:23" ht="14.4">
      <c r="A388" s="485" t="s">
        <v>1784</v>
      </c>
      <c r="B388" s="486" t="s">
        <v>588</v>
      </c>
      <c r="C388" s="486">
        <v>20000</v>
      </c>
      <c r="D388" s="487" t="s">
        <v>589</v>
      </c>
      <c r="E388" s="487" t="s">
        <v>228</v>
      </c>
      <c r="F388" s="487"/>
      <c r="G388" s="487" t="s">
        <v>1784</v>
      </c>
      <c r="H388" s="487" t="s">
        <v>1784</v>
      </c>
      <c r="I388" s="487" t="s">
        <v>1784</v>
      </c>
      <c r="J388" s="487" t="s">
        <v>1784</v>
      </c>
      <c r="K388" s="487">
        <v>0</v>
      </c>
      <c r="L388" s="487" t="s">
        <v>1784</v>
      </c>
      <c r="M388" s="487" t="s">
        <v>1784</v>
      </c>
      <c r="N388" s="487">
        <v>0</v>
      </c>
      <c r="O388" s="648">
        <v>40</v>
      </c>
      <c r="P388" s="486" t="s">
        <v>1784</v>
      </c>
      <c r="Q388" s="475" t="s">
        <v>1784</v>
      </c>
      <c r="R388" s="475" t="s">
        <v>1784</v>
      </c>
      <c r="S388" s="93" t="s">
        <v>2006</v>
      </c>
      <c r="T388" s="680">
        <v>40000</v>
      </c>
      <c r="U388" s="201"/>
      <c r="V388" s="201"/>
      <c r="W388" s="201" t="s">
        <v>2006</v>
      </c>
    </row>
    <row r="389" spans="1:23" ht="14.4">
      <c r="A389" s="485" t="s">
        <v>1784</v>
      </c>
      <c r="B389" s="486" t="s">
        <v>721</v>
      </c>
      <c r="C389" s="486">
        <v>20000</v>
      </c>
      <c r="D389" s="487" t="s">
        <v>722</v>
      </c>
      <c r="E389" s="487"/>
      <c r="F389" s="487"/>
      <c r="G389" s="487" t="s">
        <v>1784</v>
      </c>
      <c r="H389" s="487" t="s">
        <v>1784</v>
      </c>
      <c r="I389" s="487" t="s">
        <v>1784</v>
      </c>
      <c r="J389" s="487" t="s">
        <v>1784</v>
      </c>
      <c r="K389" s="487" t="s">
        <v>1784</v>
      </c>
      <c r="L389" s="487" t="s">
        <v>1784</v>
      </c>
      <c r="M389" s="487" t="s">
        <v>1784</v>
      </c>
      <c r="N389" s="487" t="s">
        <v>1784</v>
      </c>
      <c r="O389" s="487" t="s">
        <v>1784</v>
      </c>
      <c r="P389" s="486" t="s">
        <v>1784</v>
      </c>
      <c r="Q389" s="475" t="s">
        <v>1784</v>
      </c>
      <c r="R389" s="475" t="s">
        <v>1784</v>
      </c>
      <c r="S389" s="93" t="s">
        <v>2006</v>
      </c>
      <c r="T389" s="201"/>
      <c r="U389" s="201"/>
      <c r="V389" s="201"/>
      <c r="W389" s="201"/>
    </row>
    <row r="390" spans="1:23" ht="14.4">
      <c r="A390" s="485" t="s">
        <v>1784</v>
      </c>
      <c r="B390" s="486" t="s">
        <v>374</v>
      </c>
      <c r="C390" s="486">
        <v>10000</v>
      </c>
      <c r="D390" s="487" t="s">
        <v>376</v>
      </c>
      <c r="E390" s="487" t="s">
        <v>228</v>
      </c>
      <c r="F390" s="487"/>
      <c r="G390" s="487" t="s">
        <v>1784</v>
      </c>
      <c r="H390" s="487" t="s">
        <v>1784</v>
      </c>
      <c r="I390" s="487" t="s">
        <v>1784</v>
      </c>
      <c r="J390" s="487" t="s">
        <v>1784</v>
      </c>
      <c r="K390" s="487" t="s">
        <v>1784</v>
      </c>
      <c r="L390" s="487" t="s">
        <v>1784</v>
      </c>
      <c r="M390" s="487" t="s">
        <v>1784</v>
      </c>
      <c r="N390" s="487" t="s">
        <v>1784</v>
      </c>
      <c r="O390" s="487" t="s">
        <v>1784</v>
      </c>
      <c r="P390" s="486" t="s">
        <v>1784</v>
      </c>
      <c r="Q390" s="475" t="s">
        <v>1784</v>
      </c>
      <c r="R390" s="475" t="s">
        <v>1784</v>
      </c>
      <c r="S390" s="93" t="s">
        <v>2006</v>
      </c>
      <c r="T390" s="201"/>
      <c r="U390" s="201"/>
      <c r="V390" s="201"/>
      <c r="W390" s="201"/>
    </row>
    <row r="391" spans="1:23" ht="14.4">
      <c r="A391" s="488" t="s">
        <v>1784</v>
      </c>
      <c r="B391" s="489" t="s">
        <v>545</v>
      </c>
      <c r="C391" s="489">
        <v>17094</v>
      </c>
      <c r="D391" s="487" t="s">
        <v>546</v>
      </c>
      <c r="E391" s="487" t="s">
        <v>228</v>
      </c>
      <c r="F391" s="487"/>
      <c r="G391" s="487" t="s">
        <v>1784</v>
      </c>
      <c r="H391" s="487" t="s">
        <v>1784</v>
      </c>
      <c r="I391" s="487" t="s">
        <v>1784</v>
      </c>
      <c r="J391" s="487" t="s">
        <v>1784</v>
      </c>
      <c r="K391" s="487">
        <v>0.2</v>
      </c>
      <c r="L391" s="487" t="s">
        <v>1784</v>
      </c>
      <c r="M391" s="487" t="s">
        <v>1784</v>
      </c>
      <c r="N391" s="487">
        <v>1.1000000000000001</v>
      </c>
      <c r="O391" s="648">
        <v>7</v>
      </c>
      <c r="P391" s="489" t="s">
        <v>1784</v>
      </c>
      <c r="Q391" s="477" t="s">
        <v>1784</v>
      </c>
      <c r="R391" s="477" t="s">
        <v>1784</v>
      </c>
      <c r="S391" s="93" t="s">
        <v>2006</v>
      </c>
      <c r="T391" s="571">
        <v>6838</v>
      </c>
      <c r="U391" s="201"/>
      <c r="V391" s="201"/>
      <c r="W391" s="201" t="s">
        <v>2006</v>
      </c>
    </row>
    <row r="392" spans="1:23" ht="14.4">
      <c r="A392" s="485" t="s">
        <v>1784</v>
      </c>
      <c r="B392" s="486" t="s">
        <v>541</v>
      </c>
      <c r="C392" s="486">
        <v>1709</v>
      </c>
      <c r="D392" s="487" t="s">
        <v>542</v>
      </c>
      <c r="E392" s="487" t="s">
        <v>228</v>
      </c>
      <c r="F392" s="487" t="s">
        <v>390</v>
      </c>
      <c r="G392" s="487" t="s">
        <v>1784</v>
      </c>
      <c r="H392" s="487" t="s">
        <v>1784</v>
      </c>
      <c r="I392" s="487" t="s">
        <v>1784</v>
      </c>
      <c r="J392" s="487" t="s">
        <v>1784</v>
      </c>
      <c r="K392" s="487">
        <v>0.1</v>
      </c>
      <c r="L392" s="487" t="s">
        <v>1784</v>
      </c>
      <c r="M392" s="487" t="s">
        <v>1784</v>
      </c>
      <c r="N392" s="487">
        <v>0</v>
      </c>
      <c r="O392" s="648">
        <v>5</v>
      </c>
      <c r="P392" s="486" t="s">
        <v>1784</v>
      </c>
      <c r="Q392" s="475" t="s">
        <v>1784</v>
      </c>
      <c r="R392" s="475" t="s">
        <v>1784</v>
      </c>
      <c r="S392" s="93" t="s">
        <v>2006</v>
      </c>
      <c r="T392" s="551">
        <v>4980</v>
      </c>
      <c r="U392" s="201"/>
      <c r="V392" s="201"/>
      <c r="W392" s="201" t="s">
        <v>2006</v>
      </c>
    </row>
    <row r="393" spans="1:23" ht="14.4">
      <c r="A393" s="488" t="s">
        <v>1784</v>
      </c>
      <c r="B393" s="489" t="s">
        <v>899</v>
      </c>
      <c r="C393" s="489">
        <v>8547</v>
      </c>
      <c r="D393" s="487" t="s">
        <v>901</v>
      </c>
      <c r="E393" s="487" t="s">
        <v>214</v>
      </c>
      <c r="F393" s="487"/>
      <c r="G393" s="487" t="s">
        <v>1784</v>
      </c>
      <c r="H393" s="487" t="s">
        <v>1784</v>
      </c>
      <c r="I393" s="487" t="s">
        <v>1784</v>
      </c>
      <c r="J393" s="487" t="s">
        <v>1784</v>
      </c>
      <c r="K393" s="487">
        <v>0.1</v>
      </c>
      <c r="L393" s="487" t="s">
        <v>1784</v>
      </c>
      <c r="M393" s="487" t="s">
        <v>1784</v>
      </c>
      <c r="N393" s="487">
        <v>0</v>
      </c>
      <c r="O393" s="648">
        <v>13</v>
      </c>
      <c r="P393" s="489" t="s">
        <v>1784</v>
      </c>
      <c r="Q393" s="477" t="s">
        <v>1784</v>
      </c>
      <c r="R393" s="477" t="s">
        <v>1784</v>
      </c>
      <c r="S393" s="93" t="s">
        <v>2006</v>
      </c>
      <c r="T393" s="595">
        <v>12821</v>
      </c>
      <c r="U393" s="201"/>
      <c r="V393" s="201"/>
      <c r="W393" s="201" t="s">
        <v>2006</v>
      </c>
    </row>
    <row r="394" spans="1:23" ht="15" customHeight="1">
      <c r="A394" s="485" t="s">
        <v>1784</v>
      </c>
      <c r="B394" s="486" t="s">
        <v>484</v>
      </c>
      <c r="C394" s="486">
        <v>8547</v>
      </c>
      <c r="D394" s="487" t="s">
        <v>485</v>
      </c>
      <c r="E394" s="487" t="s">
        <v>228</v>
      </c>
      <c r="F394" s="487"/>
      <c r="G394" s="487" t="s">
        <v>1784</v>
      </c>
      <c r="H394" s="487" t="s">
        <v>1784</v>
      </c>
      <c r="I394" s="487" t="s">
        <v>1784</v>
      </c>
      <c r="J394" s="487" t="s">
        <v>1784</v>
      </c>
      <c r="K394" s="487">
        <v>0.4</v>
      </c>
      <c r="L394" s="487" t="s">
        <v>1784</v>
      </c>
      <c r="M394" s="487" t="s">
        <v>1784</v>
      </c>
      <c r="N394" s="487">
        <v>0.2</v>
      </c>
      <c r="O394" s="648">
        <v>5</v>
      </c>
      <c r="P394" s="486" t="s">
        <v>1784</v>
      </c>
      <c r="Q394" s="475" t="s">
        <v>1784</v>
      </c>
      <c r="R394" s="475" t="s">
        <v>1784</v>
      </c>
      <c r="S394" s="93" t="s">
        <v>2006</v>
      </c>
      <c r="T394" s="551">
        <v>5128</v>
      </c>
      <c r="U394" s="201"/>
      <c r="V394" s="201"/>
      <c r="W394" s="201" t="s">
        <v>2006</v>
      </c>
    </row>
    <row r="395" spans="1:23" ht="14.4">
      <c r="A395" s="488" t="s">
        <v>1784</v>
      </c>
      <c r="B395" s="489" t="s">
        <v>670</v>
      </c>
      <c r="C395" s="489">
        <v>4274</v>
      </c>
      <c r="D395" s="487" t="s">
        <v>672</v>
      </c>
      <c r="E395" s="487"/>
      <c r="F395" s="487"/>
      <c r="G395" s="487" t="s">
        <v>1784</v>
      </c>
      <c r="H395" s="487" t="s">
        <v>1784</v>
      </c>
      <c r="I395" s="487" t="s">
        <v>1784</v>
      </c>
      <c r="J395" s="487" t="s">
        <v>1784</v>
      </c>
      <c r="K395" s="487">
        <v>0.4</v>
      </c>
      <c r="L395" s="487" t="s">
        <v>1784</v>
      </c>
      <c r="M395" s="487" t="s">
        <v>1784</v>
      </c>
      <c r="N395" s="487">
        <v>0</v>
      </c>
      <c r="O395" s="648">
        <v>3</v>
      </c>
      <c r="P395" s="489" t="s">
        <v>1784</v>
      </c>
      <c r="Q395" s="477" t="s">
        <v>1784</v>
      </c>
      <c r="R395" s="477" t="s">
        <v>1784</v>
      </c>
      <c r="S395" s="93" t="s">
        <v>2006</v>
      </c>
      <c r="T395" s="555">
        <v>2564</v>
      </c>
      <c r="U395" s="201"/>
      <c r="V395" s="201"/>
      <c r="W395" s="201" t="s">
        <v>2006</v>
      </c>
    </row>
    <row r="396" spans="1:23" ht="14.4">
      <c r="A396" s="485" t="s">
        <v>1784</v>
      </c>
      <c r="B396" s="486" t="s">
        <v>536</v>
      </c>
      <c r="C396" s="486">
        <v>4274</v>
      </c>
      <c r="D396" s="487" t="s">
        <v>538</v>
      </c>
      <c r="E396" s="487" t="s">
        <v>214</v>
      </c>
      <c r="F396" s="487"/>
      <c r="G396" s="487" t="s">
        <v>1784</v>
      </c>
      <c r="H396" s="487" t="s">
        <v>1784</v>
      </c>
      <c r="I396" s="487" t="s">
        <v>1784</v>
      </c>
      <c r="J396" s="487" t="s">
        <v>1784</v>
      </c>
      <c r="K396" s="487">
        <v>0.1</v>
      </c>
      <c r="L396" s="487" t="s">
        <v>1784</v>
      </c>
      <c r="M396" s="487" t="s">
        <v>1784</v>
      </c>
      <c r="N396" s="487">
        <v>0</v>
      </c>
      <c r="O396" s="648">
        <v>3</v>
      </c>
      <c r="P396" s="486" t="s">
        <v>1784</v>
      </c>
      <c r="Q396" s="475" t="s">
        <v>1784</v>
      </c>
      <c r="R396" s="475" t="s">
        <v>1784</v>
      </c>
      <c r="S396" s="93" t="s">
        <v>2006</v>
      </c>
      <c r="T396" s="555">
        <v>3206</v>
      </c>
      <c r="U396" s="201"/>
      <c r="V396" s="201"/>
      <c r="W396" s="201" t="s">
        <v>2006</v>
      </c>
    </row>
    <row r="397" spans="1:23" ht="14.4">
      <c r="A397" s="504" t="s">
        <v>1784</v>
      </c>
      <c r="B397" s="505" t="s">
        <v>1101</v>
      </c>
      <c r="C397" s="505">
        <v>4274</v>
      </c>
      <c r="D397" s="498" t="s">
        <v>1102</v>
      </c>
      <c r="E397" s="498" t="s">
        <v>1077</v>
      </c>
      <c r="F397" s="498"/>
      <c r="G397" s="498" t="s">
        <v>1784</v>
      </c>
      <c r="H397" s="498" t="s">
        <v>1784</v>
      </c>
      <c r="I397" s="498" t="s">
        <v>1784</v>
      </c>
      <c r="J397" s="498" t="s">
        <v>1784</v>
      </c>
      <c r="K397" s="498">
        <v>0.1</v>
      </c>
      <c r="L397" s="498" t="s">
        <v>1784</v>
      </c>
      <c r="M397" s="498" t="s">
        <v>1784</v>
      </c>
      <c r="N397" s="498">
        <v>0.1</v>
      </c>
      <c r="O397" s="671">
        <v>2</v>
      </c>
      <c r="P397" s="505" t="s">
        <v>1784</v>
      </c>
      <c r="Q397" s="490" t="s">
        <v>1784</v>
      </c>
      <c r="R397" s="490" t="s">
        <v>1784</v>
      </c>
      <c r="S397" s="93" t="s">
        <v>2006</v>
      </c>
      <c r="T397" s="555">
        <v>2137</v>
      </c>
      <c r="U397" s="201"/>
      <c r="V397" s="201"/>
      <c r="W397" s="201" t="s">
        <v>2006</v>
      </c>
    </row>
    <row r="398" spans="1:23" ht="66.599999999999994">
      <c r="A398" s="481" t="s">
        <v>2012</v>
      </c>
      <c r="B398" s="481" t="s">
        <v>1784</v>
      </c>
      <c r="C398" s="481" t="s">
        <v>1784</v>
      </c>
      <c r="D398" s="482" t="s">
        <v>2013</v>
      </c>
      <c r="E398" s="482" t="s">
        <v>228</v>
      </c>
      <c r="F398" s="482"/>
      <c r="G398" s="482">
        <v>122.91</v>
      </c>
      <c r="H398" s="482">
        <v>6.64</v>
      </c>
      <c r="I398" s="482">
        <v>1.96</v>
      </c>
      <c r="J398" s="482">
        <v>2.9</v>
      </c>
      <c r="K398" s="482"/>
      <c r="L398" s="482">
        <v>12.67</v>
      </c>
      <c r="M398" s="482">
        <v>1.42</v>
      </c>
      <c r="N398" s="482">
        <v>0.4</v>
      </c>
      <c r="O398" s="482" t="s">
        <v>1784</v>
      </c>
      <c r="P398" s="483" t="s">
        <v>2014</v>
      </c>
      <c r="Q398" s="653" t="s">
        <v>2015</v>
      </c>
      <c r="R398" s="491" t="s">
        <v>2016</v>
      </c>
      <c r="S398" s="471" t="s">
        <v>2017</v>
      </c>
      <c r="T398" s="201"/>
      <c r="U398" s="635" t="s">
        <v>2018</v>
      </c>
      <c r="V398" s="201"/>
      <c r="W398" s="201" t="s">
        <v>2012</v>
      </c>
    </row>
    <row r="399" spans="1:23" ht="14.4">
      <c r="A399" s="485" t="s">
        <v>1784</v>
      </c>
      <c r="B399" s="486" t="s">
        <v>261</v>
      </c>
      <c r="C399" s="486">
        <v>47885</v>
      </c>
      <c r="D399" s="487" t="s">
        <v>263</v>
      </c>
      <c r="E399" s="487"/>
      <c r="F399" s="487"/>
      <c r="G399" s="487" t="s">
        <v>1784</v>
      </c>
      <c r="H399" s="487" t="s">
        <v>1784</v>
      </c>
      <c r="I399" s="487" t="s">
        <v>1784</v>
      </c>
      <c r="J399" s="487" t="s">
        <v>1784</v>
      </c>
      <c r="K399" s="487">
        <v>0.1</v>
      </c>
      <c r="L399" s="487" t="s">
        <v>1784</v>
      </c>
      <c r="M399" s="487" t="s">
        <v>1784</v>
      </c>
      <c r="N399" s="487">
        <v>0.2</v>
      </c>
      <c r="O399" s="648">
        <v>83</v>
      </c>
      <c r="P399" s="486" t="s">
        <v>1784</v>
      </c>
      <c r="Q399" s="475" t="s">
        <v>1784</v>
      </c>
      <c r="R399" s="475" t="s">
        <v>1784</v>
      </c>
      <c r="S399" s="93" t="s">
        <v>2017</v>
      </c>
      <c r="T399" s="584">
        <v>83033</v>
      </c>
      <c r="U399" s="201"/>
      <c r="V399" s="201"/>
      <c r="W399" s="201" t="s">
        <v>2012</v>
      </c>
    </row>
    <row r="400" spans="1:23" ht="14.4">
      <c r="A400" s="488" t="s">
        <v>1784</v>
      </c>
      <c r="B400" s="489" t="s">
        <v>810</v>
      </c>
      <c r="C400" s="489">
        <v>11971</v>
      </c>
      <c r="D400" s="487" t="s">
        <v>811</v>
      </c>
      <c r="E400" s="487"/>
      <c r="F400" s="487"/>
      <c r="G400" s="487" t="s">
        <v>1784</v>
      </c>
      <c r="H400" s="487" t="s">
        <v>1784</v>
      </c>
      <c r="I400" s="487" t="s">
        <v>1784</v>
      </c>
      <c r="J400" s="487" t="s">
        <v>1784</v>
      </c>
      <c r="K400" s="487">
        <v>0.3</v>
      </c>
      <c r="L400" s="487" t="s">
        <v>1784</v>
      </c>
      <c r="M400" s="487" t="s">
        <v>1784</v>
      </c>
      <c r="N400" s="487">
        <v>0</v>
      </c>
      <c r="O400" s="648">
        <v>0</v>
      </c>
      <c r="P400" s="489" t="s">
        <v>1784</v>
      </c>
      <c r="Q400" s="477" t="s">
        <v>1784</v>
      </c>
      <c r="R400" s="477" t="s">
        <v>1784</v>
      </c>
      <c r="S400" s="93" t="s">
        <v>2017</v>
      </c>
      <c r="T400" s="703">
        <v>0</v>
      </c>
      <c r="U400" s="201"/>
      <c r="V400" s="201"/>
      <c r="W400" s="201" t="s">
        <v>2012</v>
      </c>
    </row>
    <row r="401" spans="1:23" ht="14.4">
      <c r="A401" s="485" t="s">
        <v>1784</v>
      </c>
      <c r="B401" s="486" t="s">
        <v>1419</v>
      </c>
      <c r="C401" s="486">
        <v>2394</v>
      </c>
      <c r="D401" s="487"/>
      <c r="E401" s="487"/>
      <c r="F401" s="487"/>
      <c r="G401" s="487" t="s">
        <v>1784</v>
      </c>
      <c r="H401" s="487" t="s">
        <v>1784</v>
      </c>
      <c r="I401" s="487" t="s">
        <v>1784</v>
      </c>
      <c r="J401" s="487" t="s">
        <v>1784</v>
      </c>
      <c r="K401" s="487">
        <v>0</v>
      </c>
      <c r="L401" s="487" t="s">
        <v>1784</v>
      </c>
      <c r="M401" s="487" t="s">
        <v>1784</v>
      </c>
      <c r="N401" s="487">
        <v>0</v>
      </c>
      <c r="O401" s="648">
        <v>1</v>
      </c>
      <c r="P401" s="486" t="s">
        <v>1784</v>
      </c>
      <c r="Q401" s="475" t="s">
        <v>1784</v>
      </c>
      <c r="R401" s="475" t="s">
        <v>1784</v>
      </c>
      <c r="S401" s="93" t="s">
        <v>2017</v>
      </c>
      <c r="T401" s="675">
        <v>1077</v>
      </c>
      <c r="U401" s="201"/>
      <c r="V401" s="201"/>
      <c r="W401" s="201" t="s">
        <v>2012</v>
      </c>
    </row>
    <row r="402" spans="1:23" ht="14.4">
      <c r="A402" s="488" t="s">
        <v>1784</v>
      </c>
      <c r="B402" s="489" t="s">
        <v>772</v>
      </c>
      <c r="C402" s="506">
        <v>3915</v>
      </c>
      <c r="D402" s="487" t="s">
        <v>774</v>
      </c>
      <c r="E402" s="487"/>
      <c r="F402" s="487"/>
      <c r="G402" s="487" t="s">
        <v>1784</v>
      </c>
      <c r="H402" s="487" t="s">
        <v>1784</v>
      </c>
      <c r="I402" s="487" t="s">
        <v>1784</v>
      </c>
      <c r="J402" s="487" t="s">
        <v>1784</v>
      </c>
      <c r="K402" s="487">
        <v>0.1</v>
      </c>
      <c r="L402" s="487" t="s">
        <v>1784</v>
      </c>
      <c r="M402" s="487" t="s">
        <v>1784</v>
      </c>
      <c r="N402" s="487">
        <v>0</v>
      </c>
      <c r="O402" s="648">
        <v>2</v>
      </c>
      <c r="P402" s="489" t="s">
        <v>1784</v>
      </c>
      <c r="Q402" s="477" t="s">
        <v>1784</v>
      </c>
      <c r="R402" s="477" t="s">
        <v>1784</v>
      </c>
      <c r="S402" s="93" t="s">
        <v>2017</v>
      </c>
      <c r="T402" s="555">
        <v>2098</v>
      </c>
      <c r="U402" s="201"/>
      <c r="V402" s="201"/>
      <c r="W402" s="201" t="s">
        <v>2012</v>
      </c>
    </row>
    <row r="403" spans="1:23" ht="14.4">
      <c r="A403" s="485" t="s">
        <v>1784</v>
      </c>
      <c r="B403" s="486" t="s">
        <v>1009</v>
      </c>
      <c r="C403" s="486">
        <v>798</v>
      </c>
      <c r="D403" s="487" t="s">
        <v>1010</v>
      </c>
      <c r="E403" s="487" t="s">
        <v>228</v>
      </c>
      <c r="F403" s="487"/>
      <c r="G403" s="487" t="s">
        <v>1784</v>
      </c>
      <c r="H403" s="487" t="s">
        <v>1784</v>
      </c>
      <c r="I403" s="487" t="s">
        <v>1784</v>
      </c>
      <c r="J403" s="487" t="s">
        <v>1784</v>
      </c>
      <c r="K403" s="487">
        <v>0</v>
      </c>
      <c r="L403" s="487" t="s">
        <v>1784</v>
      </c>
      <c r="M403" s="487" t="s">
        <v>1784</v>
      </c>
      <c r="N403" s="487">
        <v>0</v>
      </c>
      <c r="O403" s="648">
        <v>1</v>
      </c>
      <c r="P403" s="486" t="s">
        <v>1784</v>
      </c>
      <c r="Q403" s="475" t="s">
        <v>1784</v>
      </c>
      <c r="R403" s="475" t="s">
        <v>1784</v>
      </c>
      <c r="S403" s="93" t="s">
        <v>2017</v>
      </c>
      <c r="T403" s="704">
        <v>1197</v>
      </c>
      <c r="U403" s="201"/>
      <c r="V403" s="201"/>
      <c r="W403" s="201" t="s">
        <v>2012</v>
      </c>
    </row>
    <row r="404" spans="1:23" ht="14.4">
      <c r="A404" s="488" t="s">
        <v>1784</v>
      </c>
      <c r="B404" s="489" t="s">
        <v>1282</v>
      </c>
      <c r="C404" s="489">
        <v>399</v>
      </c>
      <c r="D404" s="487" t="s">
        <v>1283</v>
      </c>
      <c r="E404" s="487" t="s">
        <v>228</v>
      </c>
      <c r="F404" s="487" t="s">
        <v>390</v>
      </c>
      <c r="G404" s="487" t="s">
        <v>1784</v>
      </c>
      <c r="H404" s="487" t="s">
        <v>1784</v>
      </c>
      <c r="I404" s="487" t="s">
        <v>1784</v>
      </c>
      <c r="J404" s="487" t="s">
        <v>1784</v>
      </c>
      <c r="K404" s="487">
        <v>0.2</v>
      </c>
      <c r="L404" s="487" t="s">
        <v>1784</v>
      </c>
      <c r="M404" s="487" t="s">
        <v>1784</v>
      </c>
      <c r="N404" s="487">
        <v>0</v>
      </c>
      <c r="O404" s="648">
        <v>2</v>
      </c>
      <c r="P404" s="489" t="s">
        <v>1784</v>
      </c>
      <c r="Q404" s="477" t="s">
        <v>1784</v>
      </c>
      <c r="R404" s="477" t="s">
        <v>1784</v>
      </c>
      <c r="S404" s="93" t="s">
        <v>2017</v>
      </c>
      <c r="T404" s="555">
        <v>2103</v>
      </c>
      <c r="U404" s="201"/>
      <c r="V404" s="201"/>
      <c r="W404" s="201" t="s">
        <v>2012</v>
      </c>
    </row>
    <row r="405" spans="1:23" ht="14.4">
      <c r="A405" s="472" t="s">
        <v>1784</v>
      </c>
      <c r="B405" s="473" t="s">
        <v>379</v>
      </c>
      <c r="C405" s="473">
        <v>638</v>
      </c>
      <c r="D405" s="474" t="s">
        <v>382</v>
      </c>
      <c r="E405" s="474" t="s">
        <v>228</v>
      </c>
      <c r="F405" s="474" t="s">
        <v>383</v>
      </c>
      <c r="G405" s="474">
        <v>0</v>
      </c>
      <c r="H405" s="474">
        <v>0</v>
      </c>
      <c r="I405" s="474">
        <v>0</v>
      </c>
      <c r="J405" s="474">
        <v>0</v>
      </c>
      <c r="K405" s="474">
        <v>0</v>
      </c>
      <c r="L405" s="474">
        <v>0</v>
      </c>
      <c r="M405" s="474">
        <v>100</v>
      </c>
      <c r="N405" s="474" t="s">
        <v>1784</v>
      </c>
      <c r="O405" s="530">
        <v>0</v>
      </c>
      <c r="P405" s="473" t="s">
        <v>1784</v>
      </c>
      <c r="Q405" s="475" t="s">
        <v>1784</v>
      </c>
      <c r="R405" s="475" t="s">
        <v>1784</v>
      </c>
      <c r="S405" s="93" t="s">
        <v>2017</v>
      </c>
      <c r="T405" s="625">
        <v>77</v>
      </c>
      <c r="U405" s="201"/>
      <c r="V405" s="201"/>
      <c r="W405" s="201" t="s">
        <v>2012</v>
      </c>
    </row>
    <row r="406" spans="1:23" ht="66.599999999999994">
      <c r="A406" s="481" t="s">
        <v>2019</v>
      </c>
      <c r="B406" s="481" t="s">
        <v>1784</v>
      </c>
      <c r="C406" s="481" t="s">
        <v>1784</v>
      </c>
      <c r="D406" s="482" t="s">
        <v>2020</v>
      </c>
      <c r="E406" s="482" t="s">
        <v>2021</v>
      </c>
      <c r="F406" s="482"/>
      <c r="G406" s="482">
        <v>198.27</v>
      </c>
      <c r="H406" s="482">
        <v>8.66</v>
      </c>
      <c r="I406" s="482">
        <v>1.56</v>
      </c>
      <c r="J406" s="482">
        <v>8.68</v>
      </c>
      <c r="K406" s="482"/>
      <c r="L406" s="482">
        <v>21.57</v>
      </c>
      <c r="M406" s="482">
        <v>3.9</v>
      </c>
      <c r="N406" s="482">
        <v>0.4</v>
      </c>
      <c r="O406" s="482" t="s">
        <v>1784</v>
      </c>
      <c r="P406" s="483" t="s">
        <v>2022</v>
      </c>
      <c r="Q406" s="488" t="s">
        <v>2023</v>
      </c>
      <c r="R406" s="489" t="s">
        <v>2024</v>
      </c>
      <c r="S406" s="471" t="s">
        <v>2019</v>
      </c>
      <c r="T406" s="201"/>
      <c r="U406" s="705" t="s">
        <v>2025</v>
      </c>
      <c r="V406" s="201"/>
      <c r="W406" s="201" t="s">
        <v>2019</v>
      </c>
    </row>
    <row r="407" spans="1:23" ht="14.4">
      <c r="A407" s="485" t="s">
        <v>1784</v>
      </c>
      <c r="B407" s="486" t="s">
        <v>256</v>
      </c>
      <c r="C407" s="486">
        <v>85016</v>
      </c>
      <c r="D407" s="487" t="s">
        <v>258</v>
      </c>
      <c r="E407" s="487"/>
      <c r="F407" s="487"/>
      <c r="G407" s="487" t="s">
        <v>1784</v>
      </c>
      <c r="H407" s="487" t="s">
        <v>1784</v>
      </c>
      <c r="I407" s="487" t="s">
        <v>1784</v>
      </c>
      <c r="J407" s="487" t="s">
        <v>1784</v>
      </c>
      <c r="K407" s="487">
        <v>2.8</v>
      </c>
      <c r="L407" s="487" t="s">
        <v>1784</v>
      </c>
      <c r="M407" s="487" t="s">
        <v>1784</v>
      </c>
      <c r="N407" s="487">
        <v>0</v>
      </c>
      <c r="O407" s="648">
        <v>204</v>
      </c>
      <c r="P407" s="486" t="s">
        <v>1784</v>
      </c>
      <c r="Q407" s="475" t="s">
        <v>1784</v>
      </c>
      <c r="R407" s="475" t="s">
        <v>1784</v>
      </c>
      <c r="S407" s="93" t="s">
        <v>2019</v>
      </c>
      <c r="T407" s="706">
        <v>204038</v>
      </c>
      <c r="U407" s="201"/>
      <c r="V407" s="201"/>
      <c r="W407" s="201" t="s">
        <v>2019</v>
      </c>
    </row>
    <row r="408" spans="1:23" ht="14.4">
      <c r="A408" s="488" t="s">
        <v>1784</v>
      </c>
      <c r="B408" s="489" t="s">
        <v>994</v>
      </c>
      <c r="C408" s="489">
        <v>10627</v>
      </c>
      <c r="D408" s="487" t="s">
        <v>996</v>
      </c>
      <c r="E408" s="487" t="s">
        <v>340</v>
      </c>
      <c r="F408" s="487"/>
      <c r="G408" s="487" t="s">
        <v>1784</v>
      </c>
      <c r="H408" s="487" t="s">
        <v>1784</v>
      </c>
      <c r="I408" s="487" t="s">
        <v>1784</v>
      </c>
      <c r="J408" s="487" t="s">
        <v>1784</v>
      </c>
      <c r="K408" s="487">
        <v>2.7</v>
      </c>
      <c r="L408" s="487" t="s">
        <v>1784</v>
      </c>
      <c r="M408" s="487" t="s">
        <v>1784</v>
      </c>
      <c r="N408" s="487">
        <v>0</v>
      </c>
      <c r="O408" s="648">
        <v>6</v>
      </c>
      <c r="P408" s="489" t="s">
        <v>1784</v>
      </c>
      <c r="Q408" s="477" t="s">
        <v>1784</v>
      </c>
      <c r="R408" s="477" t="s">
        <v>1784</v>
      </c>
      <c r="S408" s="93" t="s">
        <v>2019</v>
      </c>
      <c r="T408" s="571">
        <v>6376</v>
      </c>
      <c r="U408" s="201"/>
      <c r="V408" s="201"/>
      <c r="W408" s="201" t="s">
        <v>2019</v>
      </c>
    </row>
    <row r="409" spans="1:23" ht="14.4">
      <c r="A409" s="485" t="s">
        <v>1784</v>
      </c>
      <c r="B409" s="486" t="s">
        <v>1009</v>
      </c>
      <c r="C409" s="486">
        <v>1063</v>
      </c>
      <c r="D409" s="487" t="s">
        <v>1010</v>
      </c>
      <c r="E409" s="487" t="s">
        <v>228</v>
      </c>
      <c r="F409" s="487"/>
      <c r="G409" s="487" t="s">
        <v>1784</v>
      </c>
      <c r="H409" s="487" t="s">
        <v>1784</v>
      </c>
      <c r="I409" s="487" t="s">
        <v>1784</v>
      </c>
      <c r="J409" s="487" t="s">
        <v>1784</v>
      </c>
      <c r="K409" s="487">
        <v>0</v>
      </c>
      <c r="L409" s="487" t="s">
        <v>1784</v>
      </c>
      <c r="M409" s="487" t="s">
        <v>1784</v>
      </c>
      <c r="N409" s="487">
        <v>0</v>
      </c>
      <c r="O409" s="648">
        <v>2</v>
      </c>
      <c r="P409" s="486" t="s">
        <v>1784</v>
      </c>
      <c r="Q409" s="475" t="s">
        <v>1784</v>
      </c>
      <c r="R409" s="475" t="s">
        <v>1784</v>
      </c>
      <c r="S409" s="93" t="s">
        <v>2019</v>
      </c>
      <c r="T409" s="579">
        <v>1595</v>
      </c>
      <c r="U409" s="201"/>
      <c r="V409" s="201"/>
      <c r="W409" s="201" t="s">
        <v>2019</v>
      </c>
    </row>
    <row r="410" spans="1:23" ht="14.4">
      <c r="A410" s="488" t="s">
        <v>1784</v>
      </c>
      <c r="B410" s="489" t="s">
        <v>1017</v>
      </c>
      <c r="C410" s="489">
        <v>1063</v>
      </c>
      <c r="D410" s="487" t="s">
        <v>1018</v>
      </c>
      <c r="E410" s="487" t="s">
        <v>228</v>
      </c>
      <c r="F410" s="487" t="s">
        <v>1015</v>
      </c>
      <c r="G410" s="487" t="s">
        <v>1784</v>
      </c>
      <c r="H410" s="487" t="s">
        <v>1784</v>
      </c>
      <c r="I410" s="487" t="s">
        <v>1784</v>
      </c>
      <c r="J410" s="487" t="s">
        <v>1784</v>
      </c>
      <c r="K410" s="487">
        <v>0.1</v>
      </c>
      <c r="L410" s="487" t="s">
        <v>1784</v>
      </c>
      <c r="M410" s="487" t="s">
        <v>1784</v>
      </c>
      <c r="N410" s="487">
        <v>0.4</v>
      </c>
      <c r="O410" s="648">
        <v>3</v>
      </c>
      <c r="P410" s="489" t="s">
        <v>1784</v>
      </c>
      <c r="Q410" s="477" t="s">
        <v>1784</v>
      </c>
      <c r="R410" s="477" t="s">
        <v>1784</v>
      </c>
      <c r="S410" s="93" t="s">
        <v>2019</v>
      </c>
      <c r="T410" s="555">
        <v>3189</v>
      </c>
      <c r="U410" s="201"/>
      <c r="V410" s="201"/>
      <c r="W410" s="201" t="s">
        <v>2019</v>
      </c>
    </row>
    <row r="411" spans="1:23" ht="14.4">
      <c r="A411" s="485" t="s">
        <v>1784</v>
      </c>
      <c r="B411" s="486" t="s">
        <v>1098</v>
      </c>
      <c r="C411" s="486">
        <v>1063</v>
      </c>
      <c r="D411" s="487" t="s">
        <v>1099</v>
      </c>
      <c r="E411" s="487" t="s">
        <v>1077</v>
      </c>
      <c r="F411" s="487"/>
      <c r="G411" s="487" t="s">
        <v>1784</v>
      </c>
      <c r="H411" s="487" t="s">
        <v>1784</v>
      </c>
      <c r="I411" s="487" t="s">
        <v>1784</v>
      </c>
      <c r="J411" s="487" t="s">
        <v>1784</v>
      </c>
      <c r="K411" s="487">
        <v>1.1000000000000001</v>
      </c>
      <c r="L411" s="487" t="s">
        <v>1784</v>
      </c>
      <c r="M411" s="487" t="s">
        <v>1784</v>
      </c>
      <c r="N411" s="487">
        <v>0</v>
      </c>
      <c r="O411" s="648">
        <v>0</v>
      </c>
      <c r="P411" s="486" t="s">
        <v>1784</v>
      </c>
      <c r="Q411" s="475" t="s">
        <v>1784</v>
      </c>
      <c r="R411" s="475" t="s">
        <v>1784</v>
      </c>
      <c r="S411" s="93" t="s">
        <v>2019</v>
      </c>
      <c r="T411" s="626">
        <v>425</v>
      </c>
      <c r="U411" s="201"/>
      <c r="V411" s="201"/>
      <c r="W411" s="201" t="s">
        <v>2019</v>
      </c>
    </row>
    <row r="412" spans="1:23" ht="14.4">
      <c r="A412" s="488" t="s">
        <v>1784</v>
      </c>
      <c r="B412" s="489" t="s">
        <v>379</v>
      </c>
      <c r="C412" s="489">
        <v>850</v>
      </c>
      <c r="D412" s="487" t="s">
        <v>382</v>
      </c>
      <c r="E412" s="487" t="s">
        <v>228</v>
      </c>
      <c r="F412" s="487" t="s">
        <v>383</v>
      </c>
      <c r="G412" s="487" t="s">
        <v>1784</v>
      </c>
      <c r="H412" s="487" t="s">
        <v>1784</v>
      </c>
      <c r="I412" s="487" t="s">
        <v>1784</v>
      </c>
      <c r="J412" s="487" t="s">
        <v>1784</v>
      </c>
      <c r="K412" s="487">
        <v>0</v>
      </c>
      <c r="L412" s="487" t="s">
        <v>1784</v>
      </c>
      <c r="M412" s="487" t="s">
        <v>1784</v>
      </c>
      <c r="N412" s="487">
        <v>0</v>
      </c>
      <c r="O412" s="648">
        <v>0</v>
      </c>
      <c r="P412" s="489" t="s">
        <v>1784</v>
      </c>
      <c r="Q412" s="477" t="s">
        <v>1784</v>
      </c>
      <c r="R412" s="477" t="s">
        <v>1784</v>
      </c>
      <c r="S412" s="93" t="s">
        <v>2019</v>
      </c>
      <c r="T412" s="542">
        <v>102</v>
      </c>
      <c r="U412" s="201"/>
      <c r="V412" s="201"/>
      <c r="W412" s="201" t="s">
        <v>2019</v>
      </c>
    </row>
    <row r="413" spans="1:23" ht="14.4">
      <c r="A413" s="485" t="s">
        <v>1784</v>
      </c>
      <c r="B413" s="486" t="s">
        <v>837</v>
      </c>
      <c r="C413" s="486">
        <v>319</v>
      </c>
      <c r="D413" s="487" t="s">
        <v>838</v>
      </c>
      <c r="E413" s="487"/>
      <c r="F413" s="487" t="s">
        <v>390</v>
      </c>
      <c r="G413" s="487" t="s">
        <v>1784</v>
      </c>
      <c r="H413" s="487" t="s">
        <v>1784</v>
      </c>
      <c r="I413" s="487" t="s">
        <v>1784</v>
      </c>
      <c r="J413" s="487" t="s">
        <v>1784</v>
      </c>
      <c r="K413" s="487">
        <v>0</v>
      </c>
      <c r="L413" s="487" t="s">
        <v>1784</v>
      </c>
      <c r="M413" s="487" t="s">
        <v>1784</v>
      </c>
      <c r="N413" s="487">
        <v>0</v>
      </c>
      <c r="O413" s="648">
        <v>2</v>
      </c>
      <c r="P413" s="486" t="s">
        <v>1784</v>
      </c>
      <c r="Q413" s="492" t="s">
        <v>1784</v>
      </c>
      <c r="R413" s="492" t="s">
        <v>1784</v>
      </c>
      <c r="S413" s="93" t="s">
        <v>2019</v>
      </c>
      <c r="T413" s="555">
        <v>2233</v>
      </c>
      <c r="U413" s="201"/>
      <c r="V413" s="201"/>
      <c r="W413" s="201" t="s">
        <v>2019</v>
      </c>
    </row>
    <row r="414" spans="1:23" ht="53.4">
      <c r="A414" s="481" t="s">
        <v>2026</v>
      </c>
      <c r="B414" s="481" t="s">
        <v>1784</v>
      </c>
      <c r="C414" s="481" t="s">
        <v>1784</v>
      </c>
      <c r="D414" s="482" t="s">
        <v>2027</v>
      </c>
      <c r="E414" s="482" t="s">
        <v>318</v>
      </c>
      <c r="F414" s="482"/>
      <c r="G414" s="482">
        <v>157.12</v>
      </c>
      <c r="H414" s="482">
        <v>7.1</v>
      </c>
      <c r="I414" s="482">
        <v>1.27</v>
      </c>
      <c r="J414" s="482">
        <v>4.58</v>
      </c>
      <c r="K414" s="482"/>
      <c r="L414" s="482">
        <v>18.55</v>
      </c>
      <c r="M414" s="482">
        <v>3.02</v>
      </c>
      <c r="N414" s="482">
        <v>0.5</v>
      </c>
      <c r="O414" s="482" t="s">
        <v>1784</v>
      </c>
      <c r="P414" s="483" t="s">
        <v>2028</v>
      </c>
      <c r="Q414" s="653" t="s">
        <v>2029</v>
      </c>
      <c r="R414" s="491" t="s">
        <v>2030</v>
      </c>
      <c r="S414" s="471" t="s">
        <v>2026</v>
      </c>
      <c r="T414" s="201"/>
      <c r="U414" s="649" t="s">
        <v>2031</v>
      </c>
      <c r="V414" s="201"/>
      <c r="W414" s="201" t="s">
        <v>2026</v>
      </c>
    </row>
    <row r="415" spans="1:23" ht="14.4">
      <c r="A415" s="485" t="s">
        <v>1784</v>
      </c>
      <c r="B415" s="486" t="s">
        <v>256</v>
      </c>
      <c r="C415" s="486">
        <v>51948</v>
      </c>
      <c r="D415" s="487" t="s">
        <v>258</v>
      </c>
      <c r="E415" s="487"/>
      <c r="F415" s="487"/>
      <c r="G415" s="487" t="s">
        <v>1784</v>
      </c>
      <c r="H415" s="487" t="s">
        <v>1784</v>
      </c>
      <c r="I415" s="487" t="s">
        <v>1784</v>
      </c>
      <c r="J415" s="487" t="s">
        <v>1784</v>
      </c>
      <c r="K415" s="487">
        <v>1.7</v>
      </c>
      <c r="L415" s="487" t="s">
        <v>1784</v>
      </c>
      <c r="M415" s="487" t="s">
        <v>1784</v>
      </c>
      <c r="N415" s="487">
        <v>0</v>
      </c>
      <c r="O415" s="648">
        <v>125</v>
      </c>
      <c r="P415" s="486" t="s">
        <v>1784</v>
      </c>
      <c r="Q415" s="475" t="s">
        <v>1784</v>
      </c>
      <c r="R415" s="475" t="s">
        <v>1784</v>
      </c>
      <c r="S415" s="93" t="s">
        <v>2026</v>
      </c>
      <c r="T415" s="707">
        <v>124675</v>
      </c>
      <c r="U415" s="201"/>
      <c r="V415" s="201"/>
      <c r="W415" s="201" t="s">
        <v>2026</v>
      </c>
    </row>
    <row r="416" spans="1:23" ht="14.4">
      <c r="A416" s="488" t="s">
        <v>1784</v>
      </c>
      <c r="B416" s="489" t="s">
        <v>1404</v>
      </c>
      <c r="C416" s="489">
        <v>2597</v>
      </c>
      <c r="D416" s="487" t="s">
        <v>1406</v>
      </c>
      <c r="E416" s="487" t="s">
        <v>318</v>
      </c>
      <c r="F416" s="487"/>
      <c r="G416" s="487" t="s">
        <v>1784</v>
      </c>
      <c r="H416" s="487" t="s">
        <v>1784</v>
      </c>
      <c r="I416" s="487" t="s">
        <v>1784</v>
      </c>
      <c r="J416" s="487" t="s">
        <v>1784</v>
      </c>
      <c r="K416" s="487">
        <v>0</v>
      </c>
      <c r="L416" s="487" t="s">
        <v>1784</v>
      </c>
      <c r="M416" s="487" t="s">
        <v>1784</v>
      </c>
      <c r="N416" s="487">
        <v>0</v>
      </c>
      <c r="O416" s="648">
        <v>2</v>
      </c>
      <c r="P416" s="489" t="s">
        <v>1784</v>
      </c>
      <c r="Q416" s="477" t="s">
        <v>1784</v>
      </c>
      <c r="R416" s="477" t="s">
        <v>1784</v>
      </c>
      <c r="S416" s="93" t="s">
        <v>2026</v>
      </c>
      <c r="T416" s="708">
        <v>1558</v>
      </c>
      <c r="U416" s="201"/>
      <c r="V416" s="201"/>
      <c r="W416" s="201" t="s">
        <v>2026</v>
      </c>
    </row>
    <row r="417" spans="1:23" ht="14.4">
      <c r="A417" s="485" t="s">
        <v>1784</v>
      </c>
      <c r="B417" s="486" t="s">
        <v>1236</v>
      </c>
      <c r="C417" s="486">
        <v>17316</v>
      </c>
      <c r="D417" s="487" t="s">
        <v>1237</v>
      </c>
      <c r="E417" s="487"/>
      <c r="F417" s="487"/>
      <c r="G417" s="487" t="s">
        <v>1784</v>
      </c>
      <c r="H417" s="487" t="s">
        <v>1784</v>
      </c>
      <c r="I417" s="487" t="s">
        <v>1784</v>
      </c>
      <c r="J417" s="487" t="s">
        <v>1784</v>
      </c>
      <c r="K417" s="487">
        <v>0.6</v>
      </c>
      <c r="L417" s="487" t="s">
        <v>1784</v>
      </c>
      <c r="M417" s="487" t="s">
        <v>1784</v>
      </c>
      <c r="N417" s="487">
        <v>0.3</v>
      </c>
      <c r="O417" s="648">
        <v>6</v>
      </c>
      <c r="P417" s="486" t="s">
        <v>1784</v>
      </c>
      <c r="Q417" s="475" t="s">
        <v>1784</v>
      </c>
      <c r="R417" s="475" t="s">
        <v>1784</v>
      </c>
      <c r="S417" s="93" t="s">
        <v>2026</v>
      </c>
      <c r="T417" s="571">
        <v>6061</v>
      </c>
      <c r="U417" s="201"/>
      <c r="V417" s="201"/>
      <c r="W417" s="201" t="s">
        <v>2026</v>
      </c>
    </row>
    <row r="418" spans="1:23" ht="14.4">
      <c r="A418" s="488" t="s">
        <v>1784</v>
      </c>
      <c r="B418" s="489" t="s">
        <v>1420</v>
      </c>
      <c r="C418" s="489">
        <v>433</v>
      </c>
      <c r="D418" s="487"/>
      <c r="E418" s="487"/>
      <c r="F418" s="487"/>
      <c r="G418" s="487" t="s">
        <v>1784</v>
      </c>
      <c r="H418" s="487" t="s">
        <v>1784</v>
      </c>
      <c r="I418" s="487" t="s">
        <v>1784</v>
      </c>
      <c r="J418" s="487" t="s">
        <v>1784</v>
      </c>
      <c r="K418" s="487">
        <v>0</v>
      </c>
      <c r="L418" s="487" t="s">
        <v>1784</v>
      </c>
      <c r="M418" s="487" t="s">
        <v>1784</v>
      </c>
      <c r="N418" s="487">
        <v>0</v>
      </c>
      <c r="O418" s="648">
        <v>0</v>
      </c>
      <c r="P418" s="489" t="s">
        <v>1784</v>
      </c>
      <c r="Q418" s="477" t="s">
        <v>1784</v>
      </c>
      <c r="R418" s="477" t="s">
        <v>1784</v>
      </c>
      <c r="S418" s="93" t="s">
        <v>2026</v>
      </c>
      <c r="T418" s="709">
        <v>260</v>
      </c>
      <c r="U418" s="201"/>
      <c r="V418" s="201"/>
      <c r="W418" s="201" t="s">
        <v>2026</v>
      </c>
    </row>
    <row r="419" spans="1:23" ht="14.4">
      <c r="A419" s="485" t="s">
        <v>1784</v>
      </c>
      <c r="B419" s="486" t="s">
        <v>1009</v>
      </c>
      <c r="C419" s="486">
        <v>866</v>
      </c>
      <c r="D419" s="487" t="s">
        <v>1010</v>
      </c>
      <c r="E419" s="487" t="s">
        <v>228</v>
      </c>
      <c r="F419" s="487"/>
      <c r="G419" s="487" t="s">
        <v>1784</v>
      </c>
      <c r="H419" s="487" t="s">
        <v>1784</v>
      </c>
      <c r="I419" s="487" t="s">
        <v>1784</v>
      </c>
      <c r="J419" s="487" t="s">
        <v>1784</v>
      </c>
      <c r="K419" s="487">
        <v>0</v>
      </c>
      <c r="L419" s="487" t="s">
        <v>1784</v>
      </c>
      <c r="M419" s="487" t="s">
        <v>1784</v>
      </c>
      <c r="N419" s="487">
        <v>0</v>
      </c>
      <c r="O419" s="648">
        <v>1</v>
      </c>
      <c r="P419" s="486" t="s">
        <v>1784</v>
      </c>
      <c r="Q419" s="475" t="s">
        <v>1784</v>
      </c>
      <c r="R419" s="475" t="s">
        <v>1784</v>
      </c>
      <c r="S419" s="93" t="s">
        <v>2026</v>
      </c>
      <c r="T419" s="593">
        <v>1299</v>
      </c>
      <c r="U419" s="201"/>
      <c r="V419" s="201"/>
      <c r="W419" s="201" t="s">
        <v>2026</v>
      </c>
    </row>
    <row r="420" spans="1:23" ht="14.4">
      <c r="A420" s="488" t="s">
        <v>1784</v>
      </c>
      <c r="B420" s="489" t="s">
        <v>1402</v>
      </c>
      <c r="C420" s="489">
        <v>433</v>
      </c>
      <c r="D420" s="487" t="s">
        <v>1403</v>
      </c>
      <c r="E420" s="487"/>
      <c r="F420" s="487"/>
      <c r="G420" s="487" t="s">
        <v>1784</v>
      </c>
      <c r="H420" s="487" t="s">
        <v>1784</v>
      </c>
      <c r="I420" s="487" t="s">
        <v>1784</v>
      </c>
      <c r="J420" s="487" t="s">
        <v>1784</v>
      </c>
      <c r="K420" s="487">
        <v>0</v>
      </c>
      <c r="L420" s="487" t="s">
        <v>1784</v>
      </c>
      <c r="M420" s="487" t="s">
        <v>1784</v>
      </c>
      <c r="N420" s="487">
        <v>0</v>
      </c>
      <c r="O420" s="648">
        <v>0</v>
      </c>
      <c r="P420" s="489" t="s">
        <v>1784</v>
      </c>
      <c r="Q420" s="477" t="s">
        <v>1784</v>
      </c>
      <c r="R420" s="477" t="s">
        <v>1784</v>
      </c>
      <c r="S420" s="93" t="s">
        <v>2026</v>
      </c>
      <c r="T420" s="709">
        <v>260</v>
      </c>
      <c r="U420" s="201"/>
      <c r="V420" s="201"/>
      <c r="W420" s="201" t="s">
        <v>2026</v>
      </c>
    </row>
    <row r="421" spans="1:23" ht="14.4">
      <c r="A421" s="485" t="s">
        <v>1784</v>
      </c>
      <c r="B421" s="486" t="s">
        <v>379</v>
      </c>
      <c r="C421" s="486">
        <v>433</v>
      </c>
      <c r="D421" s="487" t="s">
        <v>382</v>
      </c>
      <c r="E421" s="487" t="s">
        <v>228</v>
      </c>
      <c r="F421" s="487" t="s">
        <v>383</v>
      </c>
      <c r="G421" s="487" t="s">
        <v>1784</v>
      </c>
      <c r="H421" s="487" t="s">
        <v>1784</v>
      </c>
      <c r="I421" s="487" t="s">
        <v>1784</v>
      </c>
      <c r="J421" s="487" t="s">
        <v>1784</v>
      </c>
      <c r="K421" s="487">
        <v>0</v>
      </c>
      <c r="L421" s="487" t="s">
        <v>1784</v>
      </c>
      <c r="M421" s="487" t="s">
        <v>1784</v>
      </c>
      <c r="N421" s="487">
        <v>0</v>
      </c>
      <c r="O421" s="648">
        <v>0</v>
      </c>
      <c r="P421" s="486" t="s">
        <v>1784</v>
      </c>
      <c r="Q421" s="492" t="s">
        <v>1784</v>
      </c>
      <c r="R421" s="492" t="s">
        <v>1784</v>
      </c>
      <c r="S421" s="93" t="s">
        <v>2026</v>
      </c>
      <c r="T421" s="543">
        <v>52</v>
      </c>
      <c r="U421" s="201"/>
      <c r="V421" s="201"/>
      <c r="W421" s="201" t="s">
        <v>2026</v>
      </c>
    </row>
    <row r="422" spans="1:23" ht="53.4">
      <c r="A422" s="481" t="s">
        <v>2032</v>
      </c>
      <c r="B422" s="481" t="s">
        <v>1784</v>
      </c>
      <c r="C422" s="481" t="s">
        <v>1784</v>
      </c>
      <c r="D422" s="482" t="s">
        <v>2033</v>
      </c>
      <c r="E422" s="482" t="s">
        <v>2034</v>
      </c>
      <c r="F422" s="482"/>
      <c r="G422" s="482">
        <v>53.38</v>
      </c>
      <c r="H422" s="482">
        <v>3.35</v>
      </c>
      <c r="I422" s="482">
        <v>1.87</v>
      </c>
      <c r="J422" s="482">
        <v>1.65</v>
      </c>
      <c r="K422" s="482"/>
      <c r="L422" s="482">
        <v>3.95</v>
      </c>
      <c r="M422" s="482">
        <v>1.17</v>
      </c>
      <c r="N422" s="482">
        <v>0.2</v>
      </c>
      <c r="O422" s="482" t="s">
        <v>1784</v>
      </c>
      <c r="P422" s="483" t="s">
        <v>2035</v>
      </c>
      <c r="Q422" s="493" t="s">
        <v>2036</v>
      </c>
      <c r="R422" s="494" t="s">
        <v>2037</v>
      </c>
      <c r="S422" s="471" t="s">
        <v>2032</v>
      </c>
      <c r="T422" s="201"/>
      <c r="U422" s="549" t="s">
        <v>2038</v>
      </c>
      <c r="V422" s="201"/>
      <c r="W422" s="201" t="s">
        <v>2032</v>
      </c>
    </row>
    <row r="423" spans="1:23" ht="14.4">
      <c r="A423" s="485" t="s">
        <v>1784</v>
      </c>
      <c r="B423" s="486" t="s">
        <v>1418</v>
      </c>
      <c r="C423" s="486">
        <v>47244</v>
      </c>
      <c r="D423" s="487"/>
      <c r="E423" s="487"/>
      <c r="F423" s="487"/>
      <c r="G423" s="487" t="s">
        <v>1784</v>
      </c>
      <c r="H423" s="487" t="s">
        <v>1784</v>
      </c>
      <c r="I423" s="487" t="s">
        <v>1784</v>
      </c>
      <c r="J423" s="487" t="s">
        <v>1784</v>
      </c>
      <c r="K423" s="487">
        <v>0</v>
      </c>
      <c r="L423" s="487" t="s">
        <v>1784</v>
      </c>
      <c r="M423" s="487" t="s">
        <v>1784</v>
      </c>
      <c r="N423" s="487">
        <v>0</v>
      </c>
      <c r="O423" s="648">
        <v>118</v>
      </c>
      <c r="P423" s="486" t="s">
        <v>1784</v>
      </c>
      <c r="Q423" s="477" t="s">
        <v>1784</v>
      </c>
      <c r="R423" s="477" t="s">
        <v>1784</v>
      </c>
      <c r="S423" s="93" t="s">
        <v>2032</v>
      </c>
      <c r="T423" s="710">
        <v>118110</v>
      </c>
      <c r="U423" s="201"/>
      <c r="V423" s="201"/>
      <c r="W423" s="201" t="s">
        <v>2032</v>
      </c>
    </row>
    <row r="424" spans="1:23" ht="40.200000000000003">
      <c r="A424" s="488" t="s">
        <v>1784</v>
      </c>
      <c r="B424" s="489" t="s">
        <v>1523</v>
      </c>
      <c r="C424" s="489">
        <v>25000</v>
      </c>
      <c r="D424" s="487" t="s">
        <v>1516</v>
      </c>
      <c r="E424" s="487" t="s">
        <v>1524</v>
      </c>
      <c r="F424" s="487"/>
      <c r="G424" s="487" t="s">
        <v>1784</v>
      </c>
      <c r="H424" s="487" t="s">
        <v>1784</v>
      </c>
      <c r="I424" s="487" t="s">
        <v>1784</v>
      </c>
      <c r="J424" s="487" t="s">
        <v>1784</v>
      </c>
      <c r="K424" s="487">
        <v>0</v>
      </c>
      <c r="L424" s="487" t="s">
        <v>1784</v>
      </c>
      <c r="M424" s="487" t="s">
        <v>1784</v>
      </c>
      <c r="N424" s="487">
        <v>0</v>
      </c>
      <c r="O424" s="648">
        <v>15</v>
      </c>
      <c r="P424" s="489" t="s">
        <v>1784</v>
      </c>
      <c r="Q424" s="475" t="s">
        <v>1784</v>
      </c>
      <c r="R424" s="475" t="s">
        <v>1784</v>
      </c>
      <c r="S424" s="93" t="s">
        <v>2032</v>
      </c>
      <c r="T424" s="552">
        <v>15000</v>
      </c>
      <c r="U424" s="201"/>
      <c r="V424" s="201"/>
      <c r="W424" s="201" t="s">
        <v>2032</v>
      </c>
    </row>
    <row r="425" spans="1:23" ht="14.4">
      <c r="A425" s="485" t="s">
        <v>1784</v>
      </c>
      <c r="B425" s="486" t="s">
        <v>899</v>
      </c>
      <c r="C425" s="486">
        <v>15748</v>
      </c>
      <c r="D425" s="487" t="s">
        <v>901</v>
      </c>
      <c r="E425" s="487" t="s">
        <v>214</v>
      </c>
      <c r="F425" s="487"/>
      <c r="G425" s="487" t="s">
        <v>1784</v>
      </c>
      <c r="H425" s="487" t="s">
        <v>1784</v>
      </c>
      <c r="I425" s="487" t="s">
        <v>1784</v>
      </c>
      <c r="J425" s="487" t="s">
        <v>1784</v>
      </c>
      <c r="K425" s="487">
        <v>0.2</v>
      </c>
      <c r="L425" s="487" t="s">
        <v>1784</v>
      </c>
      <c r="M425" s="487" t="s">
        <v>1784</v>
      </c>
      <c r="N425" s="487">
        <v>0</v>
      </c>
      <c r="O425" s="648">
        <v>24</v>
      </c>
      <c r="P425" s="486" t="s">
        <v>1784</v>
      </c>
      <c r="Q425" s="477" t="s">
        <v>1784</v>
      </c>
      <c r="R425" s="477" t="s">
        <v>1784</v>
      </c>
      <c r="S425" s="93" t="s">
        <v>2032</v>
      </c>
      <c r="T425" s="711">
        <v>23622</v>
      </c>
      <c r="U425" s="201"/>
      <c r="V425" s="201"/>
      <c r="W425" s="201" t="s">
        <v>2032</v>
      </c>
    </row>
    <row r="426" spans="1:23" ht="14.4">
      <c r="A426" s="488" t="s">
        <v>1784</v>
      </c>
      <c r="B426" s="489" t="s">
        <v>1088</v>
      </c>
      <c r="C426" s="489">
        <v>3937</v>
      </c>
      <c r="D426" s="487" t="s">
        <v>1089</v>
      </c>
      <c r="E426" s="487" t="s">
        <v>1077</v>
      </c>
      <c r="F426" s="487"/>
      <c r="G426" s="487" t="s">
        <v>1784</v>
      </c>
      <c r="H426" s="487" t="s">
        <v>1784</v>
      </c>
      <c r="I426" s="487" t="s">
        <v>1784</v>
      </c>
      <c r="J426" s="487" t="s">
        <v>1784</v>
      </c>
      <c r="K426" s="487">
        <v>0.2</v>
      </c>
      <c r="L426" s="487" t="s">
        <v>1784</v>
      </c>
      <c r="M426" s="487" t="s">
        <v>1784</v>
      </c>
      <c r="N426" s="487">
        <v>0.1</v>
      </c>
      <c r="O426" s="648">
        <v>3</v>
      </c>
      <c r="P426" s="489" t="s">
        <v>1784</v>
      </c>
      <c r="Q426" s="475" t="s">
        <v>1784</v>
      </c>
      <c r="R426" s="475" t="s">
        <v>1784</v>
      </c>
      <c r="S426" s="93" t="s">
        <v>2032</v>
      </c>
      <c r="T426" s="555">
        <v>3150</v>
      </c>
      <c r="U426" s="201"/>
      <c r="V426" s="201"/>
      <c r="W426" s="201" t="s">
        <v>2032</v>
      </c>
    </row>
    <row r="427" spans="1:23" ht="14.4">
      <c r="A427" s="485" t="s">
        <v>1784</v>
      </c>
      <c r="B427" s="486" t="s">
        <v>541</v>
      </c>
      <c r="C427" s="486">
        <v>1181</v>
      </c>
      <c r="D427" s="487" t="s">
        <v>542</v>
      </c>
      <c r="E427" s="487" t="s">
        <v>228</v>
      </c>
      <c r="F427" s="487" t="s">
        <v>390</v>
      </c>
      <c r="G427" s="487" t="s">
        <v>1784</v>
      </c>
      <c r="H427" s="487" t="s">
        <v>1784</v>
      </c>
      <c r="I427" s="487" t="s">
        <v>1784</v>
      </c>
      <c r="J427" s="487" t="s">
        <v>1784</v>
      </c>
      <c r="K427" s="487">
        <v>0.1</v>
      </c>
      <c r="L427" s="487" t="s">
        <v>1784</v>
      </c>
      <c r="M427" s="487" t="s">
        <v>1784</v>
      </c>
      <c r="N427" s="487">
        <v>0</v>
      </c>
      <c r="O427" s="648">
        <v>3</v>
      </c>
      <c r="P427" s="486" t="s">
        <v>1784</v>
      </c>
      <c r="Q427" s="477" t="s">
        <v>1784</v>
      </c>
      <c r="R427" s="477" t="s">
        <v>1784</v>
      </c>
      <c r="S427" s="93" t="s">
        <v>2032</v>
      </c>
      <c r="T427" s="555">
        <v>3441</v>
      </c>
      <c r="U427" s="201"/>
      <c r="V427" s="201"/>
      <c r="W427" s="201" t="s">
        <v>2032</v>
      </c>
    </row>
    <row r="428" spans="1:23" ht="14.4">
      <c r="A428" s="488" t="s">
        <v>1784</v>
      </c>
      <c r="B428" s="489" t="s">
        <v>1002</v>
      </c>
      <c r="C428" s="489">
        <v>3937</v>
      </c>
      <c r="D428" s="487" t="s">
        <v>1003</v>
      </c>
      <c r="E428" s="487" t="s">
        <v>228</v>
      </c>
      <c r="F428" s="487"/>
      <c r="G428" s="487" t="s">
        <v>1784</v>
      </c>
      <c r="H428" s="487" t="s">
        <v>1784</v>
      </c>
      <c r="I428" s="487" t="s">
        <v>1784</v>
      </c>
      <c r="J428" s="487" t="s">
        <v>1784</v>
      </c>
      <c r="K428" s="487">
        <v>0.2</v>
      </c>
      <c r="L428" s="487" t="s">
        <v>1784</v>
      </c>
      <c r="M428" s="487" t="s">
        <v>1784</v>
      </c>
      <c r="N428" s="487">
        <v>0.1</v>
      </c>
      <c r="O428" s="648">
        <v>1</v>
      </c>
      <c r="P428" s="489" t="s">
        <v>1784</v>
      </c>
      <c r="Q428" s="475" t="s">
        <v>1784</v>
      </c>
      <c r="R428" s="475" t="s">
        <v>1784</v>
      </c>
      <c r="S428" s="93" t="s">
        <v>2032</v>
      </c>
      <c r="T428" s="712">
        <v>984</v>
      </c>
      <c r="U428" s="201"/>
      <c r="V428" s="201"/>
      <c r="W428" s="201" t="s">
        <v>2032</v>
      </c>
    </row>
    <row r="429" spans="1:23" ht="27">
      <c r="A429" s="485" t="s">
        <v>1784</v>
      </c>
      <c r="B429" s="486" t="s">
        <v>484</v>
      </c>
      <c r="C429" s="486">
        <v>3937</v>
      </c>
      <c r="D429" s="487" t="s">
        <v>485</v>
      </c>
      <c r="E429" s="487" t="s">
        <v>228</v>
      </c>
      <c r="F429" s="487"/>
      <c r="G429" s="487" t="s">
        <v>1784</v>
      </c>
      <c r="H429" s="487" t="s">
        <v>1784</v>
      </c>
      <c r="I429" s="487" t="s">
        <v>1784</v>
      </c>
      <c r="J429" s="487" t="s">
        <v>1784</v>
      </c>
      <c r="K429" s="487">
        <v>0.2</v>
      </c>
      <c r="L429" s="487" t="s">
        <v>1784</v>
      </c>
      <c r="M429" s="487" t="s">
        <v>1784</v>
      </c>
      <c r="N429" s="487">
        <v>0.1</v>
      </c>
      <c r="O429" s="648">
        <v>2</v>
      </c>
      <c r="P429" s="486" t="s">
        <v>1784</v>
      </c>
      <c r="Q429" s="477" t="s">
        <v>1784</v>
      </c>
      <c r="R429" s="477" t="s">
        <v>1784</v>
      </c>
      <c r="S429" s="93" t="s">
        <v>2032</v>
      </c>
      <c r="T429" s="555">
        <v>2362</v>
      </c>
      <c r="U429" s="201"/>
      <c r="V429" s="201"/>
      <c r="W429" s="201" t="s">
        <v>2032</v>
      </c>
    </row>
    <row r="430" spans="1:23" ht="14.4">
      <c r="A430" s="504" t="s">
        <v>1784</v>
      </c>
      <c r="B430" s="505" t="s">
        <v>379</v>
      </c>
      <c r="C430" s="505">
        <v>394</v>
      </c>
      <c r="D430" s="498" t="s">
        <v>382</v>
      </c>
      <c r="E430" s="498" t="s">
        <v>228</v>
      </c>
      <c r="F430" s="498" t="s">
        <v>383</v>
      </c>
      <c r="G430" s="498" t="s">
        <v>1784</v>
      </c>
      <c r="H430" s="498" t="s">
        <v>1784</v>
      </c>
      <c r="I430" s="498" t="s">
        <v>1784</v>
      </c>
      <c r="J430" s="498" t="s">
        <v>1784</v>
      </c>
      <c r="K430" s="498">
        <v>0</v>
      </c>
      <c r="L430" s="498" t="s">
        <v>1784</v>
      </c>
      <c r="M430" s="498" t="s">
        <v>1784</v>
      </c>
      <c r="N430" s="498">
        <v>0</v>
      </c>
      <c r="O430" s="671">
        <v>0</v>
      </c>
      <c r="P430" s="505" t="s">
        <v>1784</v>
      </c>
      <c r="Q430" s="492" t="s">
        <v>1784</v>
      </c>
      <c r="R430" s="492" t="s">
        <v>1784</v>
      </c>
      <c r="S430" s="93" t="s">
        <v>2032</v>
      </c>
      <c r="T430" s="543">
        <v>47</v>
      </c>
      <c r="U430" s="201"/>
      <c r="V430" s="201"/>
      <c r="W430" s="201" t="s">
        <v>2032</v>
      </c>
    </row>
    <row r="431" spans="1:23" ht="79.8">
      <c r="A431" s="481" t="s">
        <v>2039</v>
      </c>
      <c r="B431" s="481" t="s">
        <v>1784</v>
      </c>
      <c r="C431" s="481" t="s">
        <v>1784</v>
      </c>
      <c r="D431" s="482" t="s">
        <v>2040</v>
      </c>
      <c r="E431" s="482" t="s">
        <v>1077</v>
      </c>
      <c r="F431" s="482"/>
      <c r="G431" s="482">
        <v>81.93</v>
      </c>
      <c r="H431" s="482">
        <v>1.01</v>
      </c>
      <c r="I431" s="482">
        <v>0.12</v>
      </c>
      <c r="J431" s="482">
        <v>15.95</v>
      </c>
      <c r="K431" s="482"/>
      <c r="L431" s="482">
        <v>1.89</v>
      </c>
      <c r="M431" s="482">
        <v>0.05</v>
      </c>
      <c r="N431" s="482">
        <v>0.8</v>
      </c>
      <c r="O431" s="482" t="s">
        <v>1784</v>
      </c>
      <c r="P431" s="483" t="s">
        <v>2041</v>
      </c>
      <c r="Q431" s="653" t="s">
        <v>2042</v>
      </c>
      <c r="R431" s="491" t="s">
        <v>2043</v>
      </c>
      <c r="S431" s="471" t="s">
        <v>2039</v>
      </c>
      <c r="T431" s="201"/>
      <c r="U431" s="713" t="s">
        <v>2044</v>
      </c>
      <c r="V431" s="201"/>
      <c r="W431" s="201" t="s">
        <v>2039</v>
      </c>
    </row>
    <row r="432" spans="1:23" ht="14.4">
      <c r="A432" s="485" t="s">
        <v>1784</v>
      </c>
      <c r="B432" s="486" t="s">
        <v>415</v>
      </c>
      <c r="C432" s="486">
        <v>13000</v>
      </c>
      <c r="D432" s="487" t="s">
        <v>418</v>
      </c>
      <c r="E432" s="487" t="s">
        <v>228</v>
      </c>
      <c r="F432" s="487"/>
      <c r="G432" s="487" t="s">
        <v>1784</v>
      </c>
      <c r="H432" s="487" t="s">
        <v>1784</v>
      </c>
      <c r="I432" s="487" t="s">
        <v>1784</v>
      </c>
      <c r="J432" s="487" t="s">
        <v>1784</v>
      </c>
      <c r="K432" s="487">
        <v>0</v>
      </c>
      <c r="L432" s="487" t="s">
        <v>1784</v>
      </c>
      <c r="M432" s="487" t="s">
        <v>1784</v>
      </c>
      <c r="N432" s="487">
        <v>0.2</v>
      </c>
      <c r="O432" s="648">
        <v>5</v>
      </c>
      <c r="P432" s="486" t="s">
        <v>1784</v>
      </c>
      <c r="Q432" s="475" t="s">
        <v>1784</v>
      </c>
      <c r="R432" s="475" t="s">
        <v>1784</v>
      </c>
      <c r="S432" s="93" t="s">
        <v>2039</v>
      </c>
      <c r="T432" s="551">
        <v>4550</v>
      </c>
      <c r="U432" s="201"/>
      <c r="V432" s="201"/>
      <c r="W432" s="201" t="s">
        <v>2039</v>
      </c>
    </row>
    <row r="433" spans="1:23" ht="14.4">
      <c r="A433" s="488" t="s">
        <v>1784</v>
      </c>
      <c r="B433" s="489" t="s">
        <v>1409</v>
      </c>
      <c r="C433" s="489">
        <v>22000</v>
      </c>
      <c r="D433" s="487"/>
      <c r="E433" s="487"/>
      <c r="F433" s="487"/>
      <c r="G433" s="487" t="s">
        <v>1784</v>
      </c>
      <c r="H433" s="487" t="s">
        <v>1784</v>
      </c>
      <c r="I433" s="487" t="s">
        <v>1784</v>
      </c>
      <c r="J433" s="487" t="s">
        <v>1784</v>
      </c>
      <c r="K433" s="487">
        <v>0</v>
      </c>
      <c r="L433" s="487" t="s">
        <v>1784</v>
      </c>
      <c r="M433" s="487" t="s">
        <v>1784</v>
      </c>
      <c r="N433" s="487">
        <v>0</v>
      </c>
      <c r="O433" s="648">
        <v>8</v>
      </c>
      <c r="P433" s="489" t="s">
        <v>1784</v>
      </c>
      <c r="Q433" s="477" t="s">
        <v>1784</v>
      </c>
      <c r="R433" s="477" t="s">
        <v>1784</v>
      </c>
      <c r="S433" s="93" t="s">
        <v>2039</v>
      </c>
      <c r="T433" s="571">
        <v>7700</v>
      </c>
      <c r="U433" s="201"/>
      <c r="V433" s="201"/>
      <c r="W433" s="201" t="s">
        <v>2039</v>
      </c>
    </row>
    <row r="434" spans="1:23" ht="14.4">
      <c r="A434" s="485" t="s">
        <v>1784</v>
      </c>
      <c r="B434" s="486" t="s">
        <v>772</v>
      </c>
      <c r="C434" s="486">
        <v>31500</v>
      </c>
      <c r="D434" s="487" t="s">
        <v>774</v>
      </c>
      <c r="E434" s="487"/>
      <c r="F434" s="487"/>
      <c r="G434" s="487" t="s">
        <v>1784</v>
      </c>
      <c r="H434" s="487" t="s">
        <v>1784</v>
      </c>
      <c r="I434" s="487" t="s">
        <v>1784</v>
      </c>
      <c r="J434" s="487" t="s">
        <v>1784</v>
      </c>
      <c r="K434" s="487">
        <v>1.1000000000000001</v>
      </c>
      <c r="L434" s="487" t="s">
        <v>1784</v>
      </c>
      <c r="M434" s="487" t="s">
        <v>1784</v>
      </c>
      <c r="N434" s="487">
        <v>0</v>
      </c>
      <c r="O434" s="648">
        <v>17</v>
      </c>
      <c r="P434" s="486" t="s">
        <v>1784</v>
      </c>
      <c r="Q434" s="475" t="s">
        <v>1784</v>
      </c>
      <c r="R434" s="475" t="s">
        <v>1784</v>
      </c>
      <c r="S434" s="93" t="s">
        <v>2039</v>
      </c>
      <c r="T434" s="585">
        <v>16884</v>
      </c>
      <c r="U434" s="201"/>
      <c r="V434" s="201"/>
      <c r="W434" s="201" t="s">
        <v>2039</v>
      </c>
    </row>
    <row r="435" spans="1:23" ht="14.4">
      <c r="A435" s="488" t="s">
        <v>1784</v>
      </c>
      <c r="B435" s="489" t="s">
        <v>1002</v>
      </c>
      <c r="C435" s="489">
        <v>8000</v>
      </c>
      <c r="D435" s="487" t="s">
        <v>1003</v>
      </c>
      <c r="E435" s="487" t="s">
        <v>228</v>
      </c>
      <c r="F435" s="487"/>
      <c r="G435" s="487" t="s">
        <v>1784</v>
      </c>
      <c r="H435" s="487" t="s">
        <v>1784</v>
      </c>
      <c r="I435" s="487" t="s">
        <v>1784</v>
      </c>
      <c r="J435" s="487" t="s">
        <v>1784</v>
      </c>
      <c r="K435" s="487">
        <v>0.3</v>
      </c>
      <c r="L435" s="487" t="s">
        <v>1784</v>
      </c>
      <c r="M435" s="487" t="s">
        <v>1784</v>
      </c>
      <c r="N435" s="487">
        <v>0.1</v>
      </c>
      <c r="O435" s="648">
        <v>2</v>
      </c>
      <c r="P435" s="489" t="s">
        <v>1784</v>
      </c>
      <c r="Q435" s="477" t="s">
        <v>1784</v>
      </c>
      <c r="R435" s="477" t="s">
        <v>1784</v>
      </c>
      <c r="S435" s="93" t="s">
        <v>2039</v>
      </c>
      <c r="T435" s="555">
        <v>2000</v>
      </c>
      <c r="U435" s="201"/>
      <c r="V435" s="201"/>
      <c r="W435" s="201" t="s">
        <v>2039</v>
      </c>
    </row>
    <row r="436" spans="1:23" ht="14.4">
      <c r="A436" s="485" t="s">
        <v>1784</v>
      </c>
      <c r="B436" s="486" t="s">
        <v>1088</v>
      </c>
      <c r="C436" s="486">
        <v>7000</v>
      </c>
      <c r="D436" s="487" t="s">
        <v>1089</v>
      </c>
      <c r="E436" s="487" t="s">
        <v>1077</v>
      </c>
      <c r="F436" s="487"/>
      <c r="G436" s="487" t="s">
        <v>1784</v>
      </c>
      <c r="H436" s="487" t="s">
        <v>1784</v>
      </c>
      <c r="I436" s="487" t="s">
        <v>1784</v>
      </c>
      <c r="J436" s="487" t="s">
        <v>1784</v>
      </c>
      <c r="K436" s="487">
        <v>0.3</v>
      </c>
      <c r="L436" s="487" t="s">
        <v>1784</v>
      </c>
      <c r="M436" s="487" t="s">
        <v>1784</v>
      </c>
      <c r="N436" s="487">
        <v>0.1</v>
      </c>
      <c r="O436" s="648">
        <v>6</v>
      </c>
      <c r="P436" s="486" t="s">
        <v>1784</v>
      </c>
      <c r="Q436" s="475" t="s">
        <v>1784</v>
      </c>
      <c r="R436" s="475" t="s">
        <v>1784</v>
      </c>
      <c r="S436" s="93" t="s">
        <v>2039</v>
      </c>
      <c r="T436" s="551">
        <v>5600</v>
      </c>
      <c r="U436" s="201"/>
      <c r="V436" s="201"/>
      <c r="W436" s="201" t="s">
        <v>2039</v>
      </c>
    </row>
    <row r="437" spans="1:23" ht="14.4">
      <c r="A437" s="488" t="s">
        <v>1784</v>
      </c>
      <c r="B437" s="489" t="s">
        <v>1118</v>
      </c>
      <c r="C437" s="489">
        <v>500</v>
      </c>
      <c r="D437" s="487" t="s">
        <v>1119</v>
      </c>
      <c r="E437" s="487" t="s">
        <v>228</v>
      </c>
      <c r="F437" s="487" t="s">
        <v>390</v>
      </c>
      <c r="G437" s="487" t="s">
        <v>1784</v>
      </c>
      <c r="H437" s="487" t="s">
        <v>1784</v>
      </c>
      <c r="I437" s="487" t="s">
        <v>1784</v>
      </c>
      <c r="J437" s="487" t="s">
        <v>1784</v>
      </c>
      <c r="K437" s="487">
        <v>0.1</v>
      </c>
      <c r="L437" s="487" t="s">
        <v>1784</v>
      </c>
      <c r="M437" s="487" t="s">
        <v>1784</v>
      </c>
      <c r="N437" s="487">
        <v>0.2</v>
      </c>
      <c r="O437" s="648">
        <v>2</v>
      </c>
      <c r="P437" s="489" t="s">
        <v>1784</v>
      </c>
      <c r="Q437" s="477" t="s">
        <v>1784</v>
      </c>
      <c r="R437" s="477" t="s">
        <v>1784</v>
      </c>
      <c r="S437" s="93" t="s">
        <v>2039</v>
      </c>
      <c r="T437" s="567">
        <v>1500</v>
      </c>
      <c r="U437" s="201"/>
      <c r="V437" s="201"/>
      <c r="W437" s="201" t="s">
        <v>2039</v>
      </c>
    </row>
    <row r="438" spans="1:23" ht="14.4">
      <c r="A438" s="485" t="s">
        <v>1784</v>
      </c>
      <c r="B438" s="486" t="s">
        <v>435</v>
      </c>
      <c r="C438" s="486">
        <v>4000</v>
      </c>
      <c r="D438" s="487" t="s">
        <v>437</v>
      </c>
      <c r="E438" s="487" t="s">
        <v>228</v>
      </c>
      <c r="F438" s="487" t="s">
        <v>296</v>
      </c>
      <c r="G438" s="487" t="s">
        <v>1784</v>
      </c>
      <c r="H438" s="487" t="s">
        <v>1784</v>
      </c>
      <c r="I438" s="487" t="s">
        <v>1784</v>
      </c>
      <c r="J438" s="487" t="s">
        <v>1784</v>
      </c>
      <c r="K438" s="487">
        <v>0</v>
      </c>
      <c r="L438" s="487" t="s">
        <v>1784</v>
      </c>
      <c r="M438" s="487" t="s">
        <v>1784</v>
      </c>
      <c r="N438" s="487">
        <v>0.2</v>
      </c>
      <c r="O438" s="648">
        <v>2</v>
      </c>
      <c r="P438" s="486" t="s">
        <v>1784</v>
      </c>
      <c r="Q438" s="475" t="s">
        <v>1784</v>
      </c>
      <c r="R438" s="475" t="s">
        <v>1784</v>
      </c>
      <c r="S438" s="93" t="s">
        <v>2039</v>
      </c>
      <c r="T438" s="579">
        <v>1600</v>
      </c>
      <c r="U438" s="201"/>
      <c r="V438" s="201"/>
      <c r="W438" s="201" t="s">
        <v>2039</v>
      </c>
    </row>
    <row r="439" spans="1:23" ht="40.200000000000003">
      <c r="A439" s="488" t="s">
        <v>1784</v>
      </c>
      <c r="B439" s="495" t="s">
        <v>2045</v>
      </c>
      <c r="C439" s="489">
        <v>14000</v>
      </c>
      <c r="D439" s="487" t="s">
        <v>1516</v>
      </c>
      <c r="E439" s="487" t="s">
        <v>2046</v>
      </c>
      <c r="F439" s="487" t="s">
        <v>1784</v>
      </c>
      <c r="G439" s="487" t="s">
        <v>1784</v>
      </c>
      <c r="H439" s="487" t="s">
        <v>1784</v>
      </c>
      <c r="I439" s="487" t="s">
        <v>1784</v>
      </c>
      <c r="J439" s="487" t="s">
        <v>1784</v>
      </c>
      <c r="K439" s="487">
        <v>0</v>
      </c>
      <c r="L439" s="487" t="s">
        <v>1784</v>
      </c>
      <c r="M439" s="487" t="s">
        <v>1784</v>
      </c>
      <c r="N439" s="487">
        <v>0</v>
      </c>
      <c r="O439" s="648">
        <v>0</v>
      </c>
      <c r="P439" s="489" t="s">
        <v>1784</v>
      </c>
      <c r="Q439" s="490" t="s">
        <v>1784</v>
      </c>
      <c r="R439" s="490" t="s">
        <v>1784</v>
      </c>
      <c r="S439" s="93" t="s">
        <v>2039</v>
      </c>
      <c r="T439" s="703">
        <v>0</v>
      </c>
      <c r="U439" s="201"/>
      <c r="V439" s="201"/>
      <c r="W439" s="201" t="s">
        <v>2039</v>
      </c>
    </row>
    <row r="440" spans="1:23" ht="66.599999999999994">
      <c r="A440" s="481" t="s">
        <v>2047</v>
      </c>
      <c r="B440" s="481" t="s">
        <v>1784</v>
      </c>
      <c r="C440" s="481" t="s">
        <v>1784</v>
      </c>
      <c r="D440" s="482" t="s">
        <v>2048</v>
      </c>
      <c r="E440" s="482" t="s">
        <v>2021</v>
      </c>
      <c r="F440" s="482"/>
      <c r="G440" s="482">
        <v>30.35</v>
      </c>
      <c r="H440" s="482">
        <v>0.38</v>
      </c>
      <c r="I440" s="482">
        <v>7.0000000000000007E-2</v>
      </c>
      <c r="J440" s="482">
        <v>5.37</v>
      </c>
      <c r="K440" s="482"/>
      <c r="L440" s="482">
        <v>1.17</v>
      </c>
      <c r="M440" s="482">
        <v>0.84</v>
      </c>
      <c r="N440" s="482">
        <v>1.2</v>
      </c>
      <c r="O440" s="482" t="s">
        <v>1784</v>
      </c>
      <c r="P440" s="483" t="s">
        <v>2049</v>
      </c>
      <c r="Q440" s="493" t="s">
        <v>2050</v>
      </c>
      <c r="R440" s="494" t="s">
        <v>2051</v>
      </c>
      <c r="S440" s="471" t="s">
        <v>2047</v>
      </c>
      <c r="T440" s="201"/>
      <c r="U440" s="714" t="s">
        <v>2052</v>
      </c>
      <c r="V440" s="201"/>
      <c r="W440" s="201" t="s">
        <v>2047</v>
      </c>
    </row>
    <row r="441" spans="1:23" ht="14.4">
      <c r="A441" s="485" t="s">
        <v>1784</v>
      </c>
      <c r="B441" s="486" t="s">
        <v>335</v>
      </c>
      <c r="C441" s="486">
        <v>26178</v>
      </c>
      <c r="D441" s="487" t="s">
        <v>339</v>
      </c>
      <c r="E441" s="487" t="s">
        <v>340</v>
      </c>
      <c r="F441" s="487"/>
      <c r="G441" s="487" t="s">
        <v>1784</v>
      </c>
      <c r="H441" s="487" t="s">
        <v>1784</v>
      </c>
      <c r="I441" s="487" t="s">
        <v>1784</v>
      </c>
      <c r="J441" s="487" t="s">
        <v>1784</v>
      </c>
      <c r="K441" s="487">
        <v>0.8</v>
      </c>
      <c r="L441" s="487" t="s">
        <v>1784</v>
      </c>
      <c r="M441" s="487" t="s">
        <v>1784</v>
      </c>
      <c r="N441" s="487">
        <v>0.7</v>
      </c>
      <c r="O441" s="648">
        <v>10</v>
      </c>
      <c r="P441" s="486" t="s">
        <v>1784</v>
      </c>
      <c r="Q441" s="475" t="s">
        <v>1784</v>
      </c>
      <c r="R441" s="475" t="s">
        <v>1784</v>
      </c>
      <c r="S441" s="93" t="s">
        <v>2047</v>
      </c>
      <c r="T441" s="602">
        <v>10471</v>
      </c>
      <c r="U441" s="201"/>
      <c r="V441" s="201"/>
      <c r="W441" s="201" t="s">
        <v>2047</v>
      </c>
    </row>
    <row r="442" spans="1:23" ht="14.4">
      <c r="A442" s="488" t="s">
        <v>1784</v>
      </c>
      <c r="B442" s="489" t="s">
        <v>1409</v>
      </c>
      <c r="C442" s="489">
        <v>19634</v>
      </c>
      <c r="D442" s="487"/>
      <c r="E442" s="487"/>
      <c r="F442" s="487"/>
      <c r="G442" s="487" t="s">
        <v>1784</v>
      </c>
      <c r="H442" s="487" t="s">
        <v>1784</v>
      </c>
      <c r="I442" s="487" t="s">
        <v>1784</v>
      </c>
      <c r="J442" s="487" t="s">
        <v>1784</v>
      </c>
      <c r="K442" s="487">
        <v>0</v>
      </c>
      <c r="L442" s="487" t="s">
        <v>1784</v>
      </c>
      <c r="M442" s="487" t="s">
        <v>1784</v>
      </c>
      <c r="N442" s="487">
        <v>0</v>
      </c>
      <c r="O442" s="648">
        <v>7</v>
      </c>
      <c r="P442" s="489" t="s">
        <v>1784</v>
      </c>
      <c r="Q442" s="477" t="s">
        <v>1784</v>
      </c>
      <c r="R442" s="477" t="s">
        <v>1784</v>
      </c>
      <c r="S442" s="93" t="s">
        <v>2047</v>
      </c>
      <c r="T442" s="571">
        <v>6872</v>
      </c>
      <c r="U442" s="201"/>
      <c r="V442" s="201"/>
      <c r="W442" s="201" t="s">
        <v>2047</v>
      </c>
    </row>
    <row r="443" spans="1:23" ht="14.4">
      <c r="A443" s="485" t="s">
        <v>1784</v>
      </c>
      <c r="B443" s="486" t="s">
        <v>541</v>
      </c>
      <c r="C443" s="486">
        <v>1309</v>
      </c>
      <c r="D443" s="487" t="s">
        <v>542</v>
      </c>
      <c r="E443" s="487" t="s">
        <v>228</v>
      </c>
      <c r="F443" s="487" t="s">
        <v>390</v>
      </c>
      <c r="G443" s="487" t="s">
        <v>1784</v>
      </c>
      <c r="H443" s="487" t="s">
        <v>1784</v>
      </c>
      <c r="I443" s="487" t="s">
        <v>1784</v>
      </c>
      <c r="J443" s="487" t="s">
        <v>1784</v>
      </c>
      <c r="K443" s="487">
        <v>0.1</v>
      </c>
      <c r="L443" s="487" t="s">
        <v>1784</v>
      </c>
      <c r="M443" s="487" t="s">
        <v>1784</v>
      </c>
      <c r="N443" s="487">
        <v>0</v>
      </c>
      <c r="O443" s="648">
        <v>4</v>
      </c>
      <c r="P443" s="486" t="s">
        <v>1784</v>
      </c>
      <c r="Q443" s="475" t="s">
        <v>1784</v>
      </c>
      <c r="R443" s="475" t="s">
        <v>1784</v>
      </c>
      <c r="S443" s="93" t="s">
        <v>2047</v>
      </c>
      <c r="T443" s="551">
        <v>3814</v>
      </c>
      <c r="U443" s="201"/>
      <c r="V443" s="201"/>
      <c r="W443" s="201" t="s">
        <v>2047</v>
      </c>
    </row>
    <row r="444" spans="1:23" ht="14.4">
      <c r="A444" s="488" t="s">
        <v>1784</v>
      </c>
      <c r="B444" s="489" t="s">
        <v>772</v>
      </c>
      <c r="C444" s="489">
        <v>13089</v>
      </c>
      <c r="D444" s="487" t="s">
        <v>774</v>
      </c>
      <c r="E444" s="487"/>
      <c r="F444" s="487"/>
      <c r="G444" s="487" t="s">
        <v>1784</v>
      </c>
      <c r="H444" s="487" t="s">
        <v>1784</v>
      </c>
      <c r="I444" s="487" t="s">
        <v>1784</v>
      </c>
      <c r="J444" s="487" t="s">
        <v>1784</v>
      </c>
      <c r="K444" s="487">
        <v>0.4</v>
      </c>
      <c r="L444" s="487" t="s">
        <v>1784</v>
      </c>
      <c r="M444" s="487" t="s">
        <v>1784</v>
      </c>
      <c r="N444" s="487">
        <v>0</v>
      </c>
      <c r="O444" s="648">
        <v>7</v>
      </c>
      <c r="P444" s="489" t="s">
        <v>1784</v>
      </c>
      <c r="Q444" s="477" t="s">
        <v>1784</v>
      </c>
      <c r="R444" s="477" t="s">
        <v>1784</v>
      </c>
      <c r="S444" s="93" t="s">
        <v>2047</v>
      </c>
      <c r="T444" s="571">
        <v>7016</v>
      </c>
      <c r="U444" s="201"/>
      <c r="V444" s="201"/>
      <c r="W444" s="201" t="s">
        <v>2047</v>
      </c>
    </row>
    <row r="445" spans="1:23" ht="14.4">
      <c r="A445" s="485" t="s">
        <v>1784</v>
      </c>
      <c r="B445" s="486" t="s">
        <v>1075</v>
      </c>
      <c r="C445" s="486">
        <v>6545</v>
      </c>
      <c r="D445" s="487" t="s">
        <v>1076</v>
      </c>
      <c r="E445" s="487" t="s">
        <v>1077</v>
      </c>
      <c r="F445" s="487"/>
      <c r="G445" s="487" t="s">
        <v>1784</v>
      </c>
      <c r="H445" s="487" t="s">
        <v>1784</v>
      </c>
      <c r="I445" s="487" t="s">
        <v>1784</v>
      </c>
      <c r="J445" s="487" t="s">
        <v>1784</v>
      </c>
      <c r="K445" s="487">
        <v>0.2</v>
      </c>
      <c r="L445" s="487" t="s">
        <v>1784</v>
      </c>
      <c r="M445" s="487" t="s">
        <v>1784</v>
      </c>
      <c r="N445" s="487">
        <v>0.1</v>
      </c>
      <c r="O445" s="648">
        <v>2</v>
      </c>
      <c r="P445" s="486" t="s">
        <v>1784</v>
      </c>
      <c r="Q445" s="475" t="s">
        <v>1784</v>
      </c>
      <c r="R445" s="475" t="s">
        <v>1784</v>
      </c>
      <c r="S445" s="93" t="s">
        <v>2047</v>
      </c>
      <c r="T445" s="555">
        <v>1964</v>
      </c>
      <c r="U445" s="201"/>
      <c r="V445" s="201"/>
      <c r="W445" s="201" t="s">
        <v>2047</v>
      </c>
    </row>
    <row r="446" spans="1:23" ht="14.4">
      <c r="A446" s="488" t="s">
        <v>1784</v>
      </c>
      <c r="B446" s="489" t="s">
        <v>1002</v>
      </c>
      <c r="C446" s="489">
        <v>6545</v>
      </c>
      <c r="D446" s="487" t="s">
        <v>1003</v>
      </c>
      <c r="E446" s="487" t="s">
        <v>228</v>
      </c>
      <c r="F446" s="487"/>
      <c r="G446" s="487" t="s">
        <v>1784</v>
      </c>
      <c r="H446" s="487" t="s">
        <v>1784</v>
      </c>
      <c r="I446" s="487" t="s">
        <v>1784</v>
      </c>
      <c r="J446" s="487" t="s">
        <v>1784</v>
      </c>
      <c r="K446" s="487">
        <v>0.3</v>
      </c>
      <c r="L446" s="487" t="s">
        <v>1784</v>
      </c>
      <c r="M446" s="487" t="s">
        <v>1784</v>
      </c>
      <c r="N446" s="487">
        <v>0.1</v>
      </c>
      <c r="O446" s="648">
        <v>2</v>
      </c>
      <c r="P446" s="489" t="s">
        <v>1784</v>
      </c>
      <c r="Q446" s="477" t="s">
        <v>1784</v>
      </c>
      <c r="R446" s="477" t="s">
        <v>1784</v>
      </c>
      <c r="S446" s="93" t="s">
        <v>2047</v>
      </c>
      <c r="T446" s="555">
        <v>1636</v>
      </c>
      <c r="U446" s="201"/>
      <c r="V446" s="201"/>
      <c r="W446" s="201" t="s">
        <v>2047</v>
      </c>
    </row>
    <row r="447" spans="1:23" ht="14.4">
      <c r="A447" s="485" t="s">
        <v>1784</v>
      </c>
      <c r="B447" s="486" t="s">
        <v>1009</v>
      </c>
      <c r="C447" s="486">
        <v>524</v>
      </c>
      <c r="D447" s="487" t="s">
        <v>1010</v>
      </c>
      <c r="E447" s="487" t="s">
        <v>228</v>
      </c>
      <c r="F447" s="487"/>
      <c r="G447" s="487" t="s">
        <v>1784</v>
      </c>
      <c r="H447" s="487" t="s">
        <v>1784</v>
      </c>
      <c r="I447" s="487" t="s">
        <v>1784</v>
      </c>
      <c r="J447" s="487" t="s">
        <v>1784</v>
      </c>
      <c r="K447" s="487">
        <v>0</v>
      </c>
      <c r="L447" s="487" t="s">
        <v>1784</v>
      </c>
      <c r="M447" s="487" t="s">
        <v>1784</v>
      </c>
      <c r="N447" s="487">
        <v>0</v>
      </c>
      <c r="O447" s="648">
        <v>1</v>
      </c>
      <c r="P447" s="486" t="s">
        <v>1784</v>
      </c>
      <c r="Q447" s="492" t="s">
        <v>1784</v>
      </c>
      <c r="R447" s="492" t="s">
        <v>1784</v>
      </c>
      <c r="S447" s="93" t="s">
        <v>2047</v>
      </c>
      <c r="T447" s="539">
        <v>786</v>
      </c>
      <c r="U447" s="201"/>
      <c r="V447" s="201"/>
      <c r="W447" s="201" t="s">
        <v>2047</v>
      </c>
    </row>
    <row r="448" spans="1:23" ht="66.599999999999994">
      <c r="A448" s="481" t="s">
        <v>2053</v>
      </c>
      <c r="B448" s="481" t="s">
        <v>1784</v>
      </c>
      <c r="C448" s="481" t="s">
        <v>1784</v>
      </c>
      <c r="D448" s="482" t="s">
        <v>2054</v>
      </c>
      <c r="E448" s="482" t="s">
        <v>228</v>
      </c>
      <c r="F448" s="482"/>
      <c r="G448" s="482">
        <v>82.24</v>
      </c>
      <c r="H448" s="482">
        <v>7.43</v>
      </c>
      <c r="I448" s="482">
        <v>0.52</v>
      </c>
      <c r="J448" s="482">
        <v>8.1</v>
      </c>
      <c r="K448" s="482"/>
      <c r="L448" s="482">
        <v>0.94</v>
      </c>
      <c r="M448" s="482">
        <v>1.42</v>
      </c>
      <c r="N448" s="482">
        <v>0.8</v>
      </c>
      <c r="O448" s="482" t="s">
        <v>1784</v>
      </c>
      <c r="P448" s="483" t="s">
        <v>2055</v>
      </c>
      <c r="Q448" s="653" t="s">
        <v>2056</v>
      </c>
      <c r="R448" s="491" t="s">
        <v>2057</v>
      </c>
      <c r="S448" s="471" t="s">
        <v>2053</v>
      </c>
      <c r="T448" s="201"/>
      <c r="U448" s="601" t="s">
        <v>2058</v>
      </c>
      <c r="V448" s="201"/>
      <c r="W448" s="201" t="s">
        <v>2053</v>
      </c>
    </row>
    <row r="449" spans="1:23" ht="14.4">
      <c r="A449" s="485" t="s">
        <v>1784</v>
      </c>
      <c r="B449" s="486" t="s">
        <v>1413</v>
      </c>
      <c r="C449" s="486">
        <v>70621</v>
      </c>
      <c r="D449" s="487"/>
      <c r="E449" s="487"/>
      <c r="F449" s="487"/>
      <c r="G449" s="487" t="s">
        <v>1784</v>
      </c>
      <c r="H449" s="487" t="s">
        <v>1784</v>
      </c>
      <c r="I449" s="487" t="s">
        <v>1784</v>
      </c>
      <c r="J449" s="487" t="s">
        <v>1784</v>
      </c>
      <c r="K449" s="487">
        <v>0</v>
      </c>
      <c r="L449" s="487" t="s">
        <v>1784</v>
      </c>
      <c r="M449" s="487" t="s">
        <v>1784</v>
      </c>
      <c r="N449" s="487">
        <v>0</v>
      </c>
      <c r="O449" s="648">
        <v>85</v>
      </c>
      <c r="P449" s="486" t="s">
        <v>1784</v>
      </c>
      <c r="Q449" s="475" t="s">
        <v>1784</v>
      </c>
      <c r="R449" s="475" t="s">
        <v>1784</v>
      </c>
      <c r="S449" s="93" t="s">
        <v>2053</v>
      </c>
      <c r="T449" s="715">
        <v>84745</v>
      </c>
      <c r="U449" s="201"/>
      <c r="V449" s="201"/>
      <c r="W449" s="201" t="s">
        <v>2053</v>
      </c>
    </row>
    <row r="450" spans="1:23" ht="14.4">
      <c r="A450" s="488" t="s">
        <v>1784</v>
      </c>
      <c r="B450" s="489" t="s">
        <v>1002</v>
      </c>
      <c r="C450" s="489">
        <v>14124</v>
      </c>
      <c r="D450" s="487" t="s">
        <v>1003</v>
      </c>
      <c r="E450" s="487" t="s">
        <v>228</v>
      </c>
      <c r="F450" s="487"/>
      <c r="G450" s="487" t="s">
        <v>1784</v>
      </c>
      <c r="H450" s="487" t="s">
        <v>1784</v>
      </c>
      <c r="I450" s="487" t="s">
        <v>1784</v>
      </c>
      <c r="J450" s="487" t="s">
        <v>1784</v>
      </c>
      <c r="K450" s="487">
        <v>0.6</v>
      </c>
      <c r="L450" s="487" t="s">
        <v>1784</v>
      </c>
      <c r="M450" s="487" t="s">
        <v>1784</v>
      </c>
      <c r="N450" s="487">
        <v>0.2</v>
      </c>
      <c r="O450" s="648">
        <v>4</v>
      </c>
      <c r="P450" s="489" t="s">
        <v>1784</v>
      </c>
      <c r="Q450" s="477" t="s">
        <v>1784</v>
      </c>
      <c r="R450" s="477" t="s">
        <v>1784</v>
      </c>
      <c r="S450" s="93" t="s">
        <v>2053</v>
      </c>
      <c r="T450" s="555">
        <v>3531</v>
      </c>
      <c r="U450" s="201"/>
      <c r="V450" s="201"/>
      <c r="W450" s="201" t="s">
        <v>2053</v>
      </c>
    </row>
    <row r="451" spans="1:23" ht="14.4">
      <c r="A451" s="485" t="s">
        <v>1784</v>
      </c>
      <c r="B451" s="486" t="s">
        <v>1009</v>
      </c>
      <c r="C451" s="486">
        <v>2825</v>
      </c>
      <c r="D451" s="487" t="s">
        <v>1010</v>
      </c>
      <c r="E451" s="487" t="s">
        <v>228</v>
      </c>
      <c r="F451" s="487"/>
      <c r="G451" s="487" t="s">
        <v>1784</v>
      </c>
      <c r="H451" s="487" t="s">
        <v>1784</v>
      </c>
      <c r="I451" s="487" t="s">
        <v>1784</v>
      </c>
      <c r="J451" s="487" t="s">
        <v>1784</v>
      </c>
      <c r="K451" s="487">
        <v>0</v>
      </c>
      <c r="L451" s="487" t="s">
        <v>1784</v>
      </c>
      <c r="M451" s="487" t="s">
        <v>1784</v>
      </c>
      <c r="N451" s="487">
        <v>0.1</v>
      </c>
      <c r="O451" s="648">
        <v>4</v>
      </c>
      <c r="P451" s="486" t="s">
        <v>1784</v>
      </c>
      <c r="Q451" s="475" t="s">
        <v>1784</v>
      </c>
      <c r="R451" s="475" t="s">
        <v>1784</v>
      </c>
      <c r="S451" s="93" t="s">
        <v>2053</v>
      </c>
      <c r="T451" s="551">
        <v>4238</v>
      </c>
      <c r="U451" s="201"/>
      <c r="V451" s="201"/>
      <c r="W451" s="201" t="s">
        <v>2053</v>
      </c>
    </row>
    <row r="452" spans="1:23" ht="14.4">
      <c r="A452" s="488" t="s">
        <v>1784</v>
      </c>
      <c r="B452" s="489" t="s">
        <v>1396</v>
      </c>
      <c r="C452" s="489">
        <v>1412</v>
      </c>
      <c r="D452" s="487" t="s">
        <v>1397</v>
      </c>
      <c r="E452" s="487"/>
      <c r="F452" s="487"/>
      <c r="G452" s="487" t="s">
        <v>1784</v>
      </c>
      <c r="H452" s="487" t="s">
        <v>1784</v>
      </c>
      <c r="I452" s="487" t="s">
        <v>1784</v>
      </c>
      <c r="J452" s="487" t="s">
        <v>1784</v>
      </c>
      <c r="K452" s="487">
        <v>0</v>
      </c>
      <c r="L452" s="487" t="s">
        <v>1784</v>
      </c>
      <c r="M452" s="487" t="s">
        <v>1784</v>
      </c>
      <c r="N452" s="487">
        <v>0</v>
      </c>
      <c r="O452" s="648">
        <v>1</v>
      </c>
      <c r="P452" s="489" t="s">
        <v>1784</v>
      </c>
      <c r="Q452" s="477" t="s">
        <v>1784</v>
      </c>
      <c r="R452" s="477" t="s">
        <v>1784</v>
      </c>
      <c r="S452" s="93" t="s">
        <v>2053</v>
      </c>
      <c r="T452" s="716">
        <v>847</v>
      </c>
      <c r="U452" s="201"/>
      <c r="V452" s="201"/>
      <c r="W452" s="201" t="s">
        <v>2053</v>
      </c>
    </row>
    <row r="453" spans="1:23" ht="14.4">
      <c r="A453" s="485" t="s">
        <v>1784</v>
      </c>
      <c r="B453" s="486" t="s">
        <v>1046</v>
      </c>
      <c r="C453" s="486">
        <v>1130</v>
      </c>
      <c r="D453" s="487" t="s">
        <v>1047</v>
      </c>
      <c r="E453" s="487" t="s">
        <v>228</v>
      </c>
      <c r="F453" s="487" t="s">
        <v>1015</v>
      </c>
      <c r="G453" s="487" t="s">
        <v>1784</v>
      </c>
      <c r="H453" s="487" t="s">
        <v>1784</v>
      </c>
      <c r="I453" s="487" t="s">
        <v>1784</v>
      </c>
      <c r="J453" s="487" t="s">
        <v>1784</v>
      </c>
      <c r="K453" s="487">
        <v>0</v>
      </c>
      <c r="L453" s="487" t="s">
        <v>1784</v>
      </c>
      <c r="M453" s="487" t="s">
        <v>1784</v>
      </c>
      <c r="N453" s="487">
        <v>0.1</v>
      </c>
      <c r="O453" s="648">
        <v>3</v>
      </c>
      <c r="P453" s="486" t="s">
        <v>1784</v>
      </c>
      <c r="Q453" s="475" t="s">
        <v>1784</v>
      </c>
      <c r="R453" s="475" t="s">
        <v>1784</v>
      </c>
      <c r="S453" s="93" t="s">
        <v>2053</v>
      </c>
      <c r="T453" s="555">
        <v>3390</v>
      </c>
      <c r="U453" s="201"/>
      <c r="V453" s="201"/>
      <c r="W453" s="201" t="s">
        <v>2053</v>
      </c>
    </row>
    <row r="454" spans="1:23" ht="14.4">
      <c r="A454" s="488" t="s">
        <v>1784</v>
      </c>
      <c r="B454" s="489" t="s">
        <v>1020</v>
      </c>
      <c r="C454" s="489">
        <v>1412</v>
      </c>
      <c r="D454" s="487" t="s">
        <v>1022</v>
      </c>
      <c r="E454" s="487" t="s">
        <v>228</v>
      </c>
      <c r="F454" s="487" t="s">
        <v>1015</v>
      </c>
      <c r="G454" s="487" t="s">
        <v>1784</v>
      </c>
      <c r="H454" s="487" t="s">
        <v>1784</v>
      </c>
      <c r="I454" s="487" t="s">
        <v>1784</v>
      </c>
      <c r="J454" s="487" t="s">
        <v>1784</v>
      </c>
      <c r="K454" s="487">
        <v>0.1</v>
      </c>
      <c r="L454" s="487" t="s">
        <v>1784</v>
      </c>
      <c r="M454" s="487" t="s">
        <v>1784</v>
      </c>
      <c r="N454" s="487">
        <v>0.4</v>
      </c>
      <c r="O454" s="648">
        <v>4</v>
      </c>
      <c r="P454" s="489" t="s">
        <v>1784</v>
      </c>
      <c r="Q454" s="477" t="s">
        <v>1784</v>
      </c>
      <c r="R454" s="477" t="s">
        <v>1784</v>
      </c>
      <c r="S454" s="93" t="s">
        <v>2053</v>
      </c>
      <c r="T454" s="551">
        <v>4236</v>
      </c>
      <c r="U454" s="201"/>
      <c r="V454" s="201"/>
      <c r="W454" s="201" t="s">
        <v>2053</v>
      </c>
    </row>
    <row r="455" spans="1:23" ht="14.4">
      <c r="A455" s="485" t="s">
        <v>1784</v>
      </c>
      <c r="B455" s="486" t="s">
        <v>379</v>
      </c>
      <c r="C455" s="486">
        <v>1412</v>
      </c>
      <c r="D455" s="487" t="s">
        <v>382</v>
      </c>
      <c r="E455" s="487" t="s">
        <v>228</v>
      </c>
      <c r="F455" s="487" t="s">
        <v>383</v>
      </c>
      <c r="G455" s="487" t="s">
        <v>1784</v>
      </c>
      <c r="H455" s="487" t="s">
        <v>1784</v>
      </c>
      <c r="I455" s="487" t="s">
        <v>1784</v>
      </c>
      <c r="J455" s="487" t="s">
        <v>1784</v>
      </c>
      <c r="K455" s="487">
        <v>0</v>
      </c>
      <c r="L455" s="487" t="s">
        <v>1784</v>
      </c>
      <c r="M455" s="487" t="s">
        <v>1784</v>
      </c>
      <c r="N455" s="487">
        <v>0</v>
      </c>
      <c r="O455" s="648">
        <v>0</v>
      </c>
      <c r="P455" s="486" t="s">
        <v>1784</v>
      </c>
      <c r="Q455" s="475" t="s">
        <v>1784</v>
      </c>
      <c r="R455" s="475" t="s">
        <v>1784</v>
      </c>
      <c r="S455" s="93" t="s">
        <v>2053</v>
      </c>
      <c r="T455" s="684">
        <v>169</v>
      </c>
      <c r="U455" s="201"/>
      <c r="V455" s="201"/>
      <c r="W455" s="201" t="s">
        <v>2053</v>
      </c>
    </row>
    <row r="456" spans="1:23" ht="14.4">
      <c r="A456" s="488" t="s">
        <v>1784</v>
      </c>
      <c r="B456" s="489" t="s">
        <v>1225</v>
      </c>
      <c r="C456" s="489">
        <v>7062</v>
      </c>
      <c r="D456" s="487" t="s">
        <v>1225</v>
      </c>
      <c r="E456" s="487" t="s">
        <v>228</v>
      </c>
      <c r="F456" s="487"/>
      <c r="G456" s="487" t="s">
        <v>1784</v>
      </c>
      <c r="H456" s="487" t="s">
        <v>1784</v>
      </c>
      <c r="I456" s="487" t="s">
        <v>1784</v>
      </c>
      <c r="J456" s="487" t="s">
        <v>1784</v>
      </c>
      <c r="K456" s="487">
        <v>1.9</v>
      </c>
      <c r="L456" s="487" t="s">
        <v>1784</v>
      </c>
      <c r="M456" s="487" t="s">
        <v>1784</v>
      </c>
      <c r="N456" s="487">
        <v>0</v>
      </c>
      <c r="O456" s="648">
        <v>3</v>
      </c>
      <c r="P456" s="489" t="s">
        <v>1784</v>
      </c>
      <c r="Q456" s="490" t="s">
        <v>1784</v>
      </c>
      <c r="R456" s="490" t="s">
        <v>1784</v>
      </c>
      <c r="S456" s="93" t="s">
        <v>2053</v>
      </c>
      <c r="T456" s="555">
        <v>2789</v>
      </c>
      <c r="U456" s="201"/>
      <c r="V456" s="201"/>
      <c r="W456" s="201" t="s">
        <v>2053</v>
      </c>
    </row>
    <row r="457" spans="1:23" ht="66.599999999999994">
      <c r="A457" s="481" t="s">
        <v>2059</v>
      </c>
      <c r="B457" s="481" t="s">
        <v>1784</v>
      </c>
      <c r="C457" s="481" t="s">
        <v>1784</v>
      </c>
      <c r="D457" s="482" t="s">
        <v>2060</v>
      </c>
      <c r="E457" s="482" t="s">
        <v>1077</v>
      </c>
      <c r="F457" s="482"/>
      <c r="G457" s="482">
        <v>32.1</v>
      </c>
      <c r="H457" s="482">
        <v>0.89</v>
      </c>
      <c r="I457" s="482">
        <v>0.17</v>
      </c>
      <c r="J457" s="482">
        <v>4.41</v>
      </c>
      <c r="K457" s="482"/>
      <c r="L457" s="482">
        <v>1.24</v>
      </c>
      <c r="M457" s="482">
        <v>1.3</v>
      </c>
      <c r="N457" s="482">
        <v>1</v>
      </c>
      <c r="O457" s="482" t="s">
        <v>1784</v>
      </c>
      <c r="P457" s="483" t="s">
        <v>2061</v>
      </c>
      <c r="Q457" s="653" t="s">
        <v>2062</v>
      </c>
      <c r="R457" s="491" t="s">
        <v>2063</v>
      </c>
      <c r="S457" s="471" t="s">
        <v>2059</v>
      </c>
      <c r="T457" s="201"/>
      <c r="U457" s="717" t="s">
        <v>2064</v>
      </c>
      <c r="V457" s="201"/>
      <c r="W457" s="201" t="s">
        <v>2059</v>
      </c>
    </row>
    <row r="458" spans="1:23" ht="14.4">
      <c r="A458" s="485" t="s">
        <v>1784</v>
      </c>
      <c r="B458" s="486" t="s">
        <v>755</v>
      </c>
      <c r="C458" s="486">
        <v>29028</v>
      </c>
      <c r="D458" s="487" t="s">
        <v>757</v>
      </c>
      <c r="E458" s="487"/>
      <c r="F458" s="487"/>
      <c r="G458" s="487" t="s">
        <v>1784</v>
      </c>
      <c r="H458" s="487" t="s">
        <v>1784</v>
      </c>
      <c r="I458" s="487" t="s">
        <v>1784</v>
      </c>
      <c r="J458" s="487" t="s">
        <v>1784</v>
      </c>
      <c r="K458" s="487">
        <v>1.1000000000000001</v>
      </c>
      <c r="L458" s="487" t="s">
        <v>1784</v>
      </c>
      <c r="M458" s="487" t="s">
        <v>1784</v>
      </c>
      <c r="N458" s="487">
        <v>0.9</v>
      </c>
      <c r="O458" s="648">
        <v>12</v>
      </c>
      <c r="P458" s="486" t="s">
        <v>1784</v>
      </c>
      <c r="Q458" s="475" t="s">
        <v>1784</v>
      </c>
      <c r="R458" s="475" t="s">
        <v>1784</v>
      </c>
      <c r="S458" s="93" t="s">
        <v>2059</v>
      </c>
      <c r="T458" s="602">
        <v>11611</v>
      </c>
      <c r="U458" s="201"/>
      <c r="V458" s="201"/>
      <c r="W458" s="201" t="s">
        <v>2059</v>
      </c>
    </row>
    <row r="459" spans="1:23" ht="14.4">
      <c r="A459" s="488" t="s">
        <v>1784</v>
      </c>
      <c r="B459" s="489" t="s">
        <v>1409</v>
      </c>
      <c r="C459" s="489">
        <v>14514</v>
      </c>
      <c r="D459" s="487"/>
      <c r="E459" s="487"/>
      <c r="F459" s="487"/>
      <c r="G459" s="487" t="s">
        <v>1784</v>
      </c>
      <c r="H459" s="487" t="s">
        <v>1784</v>
      </c>
      <c r="I459" s="487" t="s">
        <v>1784</v>
      </c>
      <c r="J459" s="487" t="s">
        <v>1784</v>
      </c>
      <c r="K459" s="487">
        <v>0</v>
      </c>
      <c r="L459" s="487" t="s">
        <v>1784</v>
      </c>
      <c r="M459" s="487" t="s">
        <v>1784</v>
      </c>
      <c r="N459" s="487">
        <v>0</v>
      </c>
      <c r="O459" s="648">
        <v>5</v>
      </c>
      <c r="P459" s="489" t="s">
        <v>1784</v>
      </c>
      <c r="Q459" s="477" t="s">
        <v>1784</v>
      </c>
      <c r="R459" s="477" t="s">
        <v>1784</v>
      </c>
      <c r="S459" s="93" t="s">
        <v>2059</v>
      </c>
      <c r="T459" s="551">
        <v>5080</v>
      </c>
      <c r="U459" s="201"/>
      <c r="V459" s="201"/>
      <c r="W459" s="201" t="s">
        <v>2059</v>
      </c>
    </row>
    <row r="460" spans="1:23" ht="14.4">
      <c r="A460" s="485" t="s">
        <v>1784</v>
      </c>
      <c r="B460" s="486" t="s">
        <v>1408</v>
      </c>
      <c r="C460" s="486">
        <v>18142</v>
      </c>
      <c r="D460" s="487"/>
      <c r="E460" s="487"/>
      <c r="F460" s="487"/>
      <c r="G460" s="487" t="s">
        <v>1784</v>
      </c>
      <c r="H460" s="487" t="s">
        <v>1784</v>
      </c>
      <c r="I460" s="487" t="s">
        <v>1784</v>
      </c>
      <c r="J460" s="487" t="s">
        <v>1784</v>
      </c>
      <c r="K460" s="487">
        <v>0</v>
      </c>
      <c r="L460" s="487" t="s">
        <v>1784</v>
      </c>
      <c r="M460" s="487" t="s">
        <v>1784</v>
      </c>
      <c r="N460" s="487">
        <v>0</v>
      </c>
      <c r="O460" s="648">
        <v>11</v>
      </c>
      <c r="P460" s="486" t="s">
        <v>1784</v>
      </c>
      <c r="Q460" s="475" t="s">
        <v>1784</v>
      </c>
      <c r="R460" s="475" t="s">
        <v>1784</v>
      </c>
      <c r="S460" s="93" t="s">
        <v>2059</v>
      </c>
      <c r="T460" s="602">
        <v>10885</v>
      </c>
      <c r="U460" s="201"/>
      <c r="V460" s="201"/>
      <c r="W460" s="201" t="s">
        <v>2059</v>
      </c>
    </row>
    <row r="461" spans="1:23" ht="14.4">
      <c r="A461" s="488" t="s">
        <v>1784</v>
      </c>
      <c r="B461" s="489" t="s">
        <v>772</v>
      </c>
      <c r="C461" s="489">
        <v>21771</v>
      </c>
      <c r="D461" s="487" t="s">
        <v>774</v>
      </c>
      <c r="E461" s="487"/>
      <c r="F461" s="487"/>
      <c r="G461" s="487" t="s">
        <v>1784</v>
      </c>
      <c r="H461" s="487" t="s">
        <v>1784</v>
      </c>
      <c r="I461" s="487" t="s">
        <v>1784</v>
      </c>
      <c r="J461" s="487" t="s">
        <v>1784</v>
      </c>
      <c r="K461" s="487">
        <v>0.7</v>
      </c>
      <c r="L461" s="487" t="s">
        <v>1784</v>
      </c>
      <c r="M461" s="487" t="s">
        <v>1784</v>
      </c>
      <c r="N461" s="487">
        <v>0</v>
      </c>
      <c r="O461" s="648">
        <v>12</v>
      </c>
      <c r="P461" s="489" t="s">
        <v>1784</v>
      </c>
      <c r="Q461" s="477" t="s">
        <v>1784</v>
      </c>
      <c r="R461" s="477" t="s">
        <v>1784</v>
      </c>
      <c r="S461" s="93" t="s">
        <v>2059</v>
      </c>
      <c r="T461" s="602">
        <v>11669</v>
      </c>
      <c r="U461" s="201"/>
      <c r="V461" s="201"/>
      <c r="W461" s="201" t="s">
        <v>2059</v>
      </c>
    </row>
    <row r="462" spans="1:23" ht="14.4">
      <c r="A462" s="485" t="s">
        <v>1784</v>
      </c>
      <c r="B462" s="486" t="s">
        <v>541</v>
      </c>
      <c r="C462" s="486">
        <v>1451</v>
      </c>
      <c r="D462" s="487" t="s">
        <v>542</v>
      </c>
      <c r="E462" s="487" t="s">
        <v>228</v>
      </c>
      <c r="F462" s="487" t="s">
        <v>390</v>
      </c>
      <c r="G462" s="487" t="s">
        <v>1784</v>
      </c>
      <c r="H462" s="487" t="s">
        <v>1784</v>
      </c>
      <c r="I462" s="487" t="s">
        <v>1784</v>
      </c>
      <c r="J462" s="487" t="s">
        <v>1784</v>
      </c>
      <c r="K462" s="487">
        <v>0.1</v>
      </c>
      <c r="L462" s="487" t="s">
        <v>1784</v>
      </c>
      <c r="M462" s="487" t="s">
        <v>1784</v>
      </c>
      <c r="N462" s="487">
        <v>0</v>
      </c>
      <c r="O462" s="648">
        <v>4</v>
      </c>
      <c r="P462" s="486" t="s">
        <v>1784</v>
      </c>
      <c r="Q462" s="475" t="s">
        <v>1784</v>
      </c>
      <c r="R462" s="475" t="s">
        <v>1784</v>
      </c>
      <c r="S462" s="93" t="s">
        <v>2059</v>
      </c>
      <c r="T462" s="551">
        <v>4228</v>
      </c>
      <c r="U462" s="201"/>
      <c r="V462" s="201"/>
      <c r="W462" s="201" t="s">
        <v>2059</v>
      </c>
    </row>
    <row r="463" spans="1:23" ht="14.4">
      <c r="A463" s="488" t="s">
        <v>1784</v>
      </c>
      <c r="B463" s="489" t="s">
        <v>1075</v>
      </c>
      <c r="C463" s="489">
        <v>7257</v>
      </c>
      <c r="D463" s="487" t="s">
        <v>1076</v>
      </c>
      <c r="E463" s="487" t="s">
        <v>1077</v>
      </c>
      <c r="F463" s="487"/>
      <c r="G463" s="487" t="s">
        <v>1784</v>
      </c>
      <c r="H463" s="487" t="s">
        <v>1784</v>
      </c>
      <c r="I463" s="487" t="s">
        <v>1784</v>
      </c>
      <c r="J463" s="487" t="s">
        <v>1784</v>
      </c>
      <c r="K463" s="487">
        <v>0.2</v>
      </c>
      <c r="L463" s="487" t="s">
        <v>1784</v>
      </c>
      <c r="M463" s="487" t="s">
        <v>1784</v>
      </c>
      <c r="N463" s="487">
        <v>0.1</v>
      </c>
      <c r="O463" s="648">
        <v>2</v>
      </c>
      <c r="P463" s="489" t="s">
        <v>1784</v>
      </c>
      <c r="Q463" s="477" t="s">
        <v>1784</v>
      </c>
      <c r="R463" s="477" t="s">
        <v>1784</v>
      </c>
      <c r="S463" s="93" t="s">
        <v>2059</v>
      </c>
      <c r="T463" s="555">
        <v>2177</v>
      </c>
      <c r="U463" s="201"/>
      <c r="V463" s="201"/>
      <c r="W463" s="201" t="s">
        <v>2059</v>
      </c>
    </row>
    <row r="464" spans="1:23" ht="14.4">
      <c r="A464" s="485" t="s">
        <v>1784</v>
      </c>
      <c r="B464" s="486" t="s">
        <v>1666</v>
      </c>
      <c r="C464" s="486">
        <v>7257</v>
      </c>
      <c r="D464" s="487"/>
      <c r="E464" s="487"/>
      <c r="F464" s="487"/>
      <c r="G464" s="487" t="s">
        <v>1784</v>
      </c>
      <c r="H464" s="487" t="s">
        <v>1784</v>
      </c>
      <c r="I464" s="487" t="s">
        <v>1784</v>
      </c>
      <c r="J464" s="487" t="s">
        <v>1784</v>
      </c>
      <c r="K464" s="487">
        <v>0</v>
      </c>
      <c r="L464" s="487" t="s">
        <v>1784</v>
      </c>
      <c r="M464" s="487" t="s">
        <v>1784</v>
      </c>
      <c r="N464" s="487">
        <v>0</v>
      </c>
      <c r="O464" s="648">
        <v>15</v>
      </c>
      <c r="P464" s="486" t="s">
        <v>1784</v>
      </c>
      <c r="Q464" s="475" t="s">
        <v>1784</v>
      </c>
      <c r="R464" s="475" t="s">
        <v>1784</v>
      </c>
      <c r="S464" s="93" t="s">
        <v>2059</v>
      </c>
      <c r="T464" s="552">
        <v>14514</v>
      </c>
      <c r="U464" s="201"/>
      <c r="V464" s="201"/>
      <c r="W464" s="201" t="s">
        <v>2059</v>
      </c>
    </row>
    <row r="465" spans="1:23" ht="14.4">
      <c r="A465" s="488" t="s">
        <v>1784</v>
      </c>
      <c r="B465" s="489" t="s">
        <v>379</v>
      </c>
      <c r="C465" s="489">
        <v>581</v>
      </c>
      <c r="D465" s="487" t="s">
        <v>382</v>
      </c>
      <c r="E465" s="487" t="s">
        <v>228</v>
      </c>
      <c r="F465" s="487" t="s">
        <v>383</v>
      </c>
      <c r="G465" s="487" t="s">
        <v>1784</v>
      </c>
      <c r="H465" s="487" t="s">
        <v>1784</v>
      </c>
      <c r="I465" s="487" t="s">
        <v>1784</v>
      </c>
      <c r="J465" s="487" t="s">
        <v>1784</v>
      </c>
      <c r="K465" s="487">
        <v>0</v>
      </c>
      <c r="L465" s="487" t="s">
        <v>1784</v>
      </c>
      <c r="M465" s="487" t="s">
        <v>1784</v>
      </c>
      <c r="N465" s="487">
        <v>0</v>
      </c>
      <c r="O465" s="648">
        <v>0</v>
      </c>
      <c r="P465" s="489" t="s">
        <v>1784</v>
      </c>
      <c r="Q465" s="490" t="s">
        <v>1784</v>
      </c>
      <c r="R465" s="490" t="s">
        <v>1784</v>
      </c>
      <c r="S465" s="93" t="s">
        <v>2059</v>
      </c>
      <c r="T465" s="557">
        <v>70</v>
      </c>
      <c r="U465" s="201"/>
      <c r="V465" s="201"/>
      <c r="W465" s="201" t="s">
        <v>2059</v>
      </c>
    </row>
    <row r="466" spans="1:23" ht="53.4">
      <c r="A466" s="481" t="s">
        <v>2065</v>
      </c>
      <c r="B466" s="481" t="s">
        <v>1784</v>
      </c>
      <c r="C466" s="481" t="s">
        <v>1784</v>
      </c>
      <c r="D466" s="482" t="s">
        <v>2066</v>
      </c>
      <c r="E466" s="482" t="s">
        <v>2067</v>
      </c>
      <c r="F466" s="482"/>
      <c r="G466" s="482">
        <v>19.22</v>
      </c>
      <c r="H466" s="482">
        <v>0.25</v>
      </c>
      <c r="I466" s="482">
        <v>0.05</v>
      </c>
      <c r="J466" s="482">
        <v>2.98</v>
      </c>
      <c r="K466" s="482"/>
      <c r="L466" s="482">
        <v>0.7</v>
      </c>
      <c r="M466" s="482">
        <v>0.67</v>
      </c>
      <c r="N466" s="482">
        <v>1.3</v>
      </c>
      <c r="O466" s="482" t="s">
        <v>1784</v>
      </c>
      <c r="P466" s="483" t="s">
        <v>2068</v>
      </c>
      <c r="Q466" s="653" t="s">
        <v>2069</v>
      </c>
      <c r="R466" s="491" t="s">
        <v>2070</v>
      </c>
      <c r="S466" s="471" t="s">
        <v>2065</v>
      </c>
      <c r="T466" s="201"/>
      <c r="U466" s="604" t="s">
        <v>2071</v>
      </c>
      <c r="V466" s="201"/>
      <c r="W466" s="201" t="s">
        <v>2065</v>
      </c>
    </row>
    <row r="467" spans="1:23" ht="14.4">
      <c r="A467" s="485" t="s">
        <v>1784</v>
      </c>
      <c r="B467" s="486" t="s">
        <v>335</v>
      </c>
      <c r="C467" s="486">
        <v>32967</v>
      </c>
      <c r="D467" s="487" t="s">
        <v>339</v>
      </c>
      <c r="E467" s="487" t="s">
        <v>340</v>
      </c>
      <c r="F467" s="487"/>
      <c r="G467" s="487" t="s">
        <v>1784</v>
      </c>
      <c r="H467" s="487" t="s">
        <v>1784</v>
      </c>
      <c r="I467" s="487" t="s">
        <v>1784</v>
      </c>
      <c r="J467" s="487" t="s">
        <v>1784</v>
      </c>
      <c r="K467" s="487">
        <v>1</v>
      </c>
      <c r="L467" s="487" t="s">
        <v>1784</v>
      </c>
      <c r="M467" s="487" t="s">
        <v>1784</v>
      </c>
      <c r="N467" s="487">
        <v>0.8</v>
      </c>
      <c r="O467" s="648">
        <v>13</v>
      </c>
      <c r="P467" s="486" t="s">
        <v>1784</v>
      </c>
      <c r="Q467" s="477" t="s">
        <v>1784</v>
      </c>
      <c r="R467" s="477" t="s">
        <v>1784</v>
      </c>
      <c r="S467" s="93" t="s">
        <v>2065</v>
      </c>
      <c r="T467" s="595">
        <v>13187</v>
      </c>
      <c r="U467" s="201"/>
      <c r="V467" s="201"/>
      <c r="W467" s="201" t="s">
        <v>2065</v>
      </c>
    </row>
    <row r="468" spans="1:23" ht="40.200000000000003">
      <c r="A468" s="488" t="s">
        <v>1784</v>
      </c>
      <c r="B468" s="489" t="s">
        <v>1523</v>
      </c>
      <c r="C468" s="489">
        <v>20000</v>
      </c>
      <c r="D468" s="487" t="s">
        <v>1516</v>
      </c>
      <c r="E468" s="487" t="s">
        <v>1524</v>
      </c>
      <c r="F468" s="487"/>
      <c r="G468" s="487" t="s">
        <v>1784</v>
      </c>
      <c r="H468" s="487" t="s">
        <v>1784</v>
      </c>
      <c r="I468" s="487" t="s">
        <v>1784</v>
      </c>
      <c r="J468" s="487" t="s">
        <v>1784</v>
      </c>
      <c r="K468" s="487">
        <v>0</v>
      </c>
      <c r="L468" s="487" t="s">
        <v>1784</v>
      </c>
      <c r="M468" s="487" t="s">
        <v>1784</v>
      </c>
      <c r="N468" s="487">
        <v>0</v>
      </c>
      <c r="O468" s="648">
        <v>12</v>
      </c>
      <c r="P468" s="489" t="s">
        <v>1784</v>
      </c>
      <c r="Q468" s="475" t="s">
        <v>1784</v>
      </c>
      <c r="R468" s="475" t="s">
        <v>1784</v>
      </c>
      <c r="S468" s="93" t="s">
        <v>2065</v>
      </c>
      <c r="T468" s="718">
        <v>12000</v>
      </c>
      <c r="U468" s="201"/>
      <c r="V468" s="201"/>
      <c r="W468" s="201" t="s">
        <v>2065</v>
      </c>
    </row>
    <row r="469" spans="1:23" ht="14.4">
      <c r="A469" s="485" t="s">
        <v>1784</v>
      </c>
      <c r="B469" s="486" t="s">
        <v>1666</v>
      </c>
      <c r="C469" s="486">
        <v>16484</v>
      </c>
      <c r="D469" s="487"/>
      <c r="E469" s="487"/>
      <c r="F469" s="487"/>
      <c r="G469" s="487" t="s">
        <v>1784</v>
      </c>
      <c r="H469" s="487" t="s">
        <v>1784</v>
      </c>
      <c r="I469" s="487" t="s">
        <v>1784</v>
      </c>
      <c r="J469" s="487" t="s">
        <v>1784</v>
      </c>
      <c r="K469" s="487">
        <v>0</v>
      </c>
      <c r="L469" s="487" t="s">
        <v>1784</v>
      </c>
      <c r="M469" s="487" t="s">
        <v>1784</v>
      </c>
      <c r="N469" s="487">
        <v>0</v>
      </c>
      <c r="O469" s="648">
        <v>33</v>
      </c>
      <c r="P469" s="486" t="s">
        <v>1784</v>
      </c>
      <c r="Q469" s="477" t="s">
        <v>1784</v>
      </c>
      <c r="R469" s="477" t="s">
        <v>1784</v>
      </c>
      <c r="S469" s="93" t="s">
        <v>2065</v>
      </c>
      <c r="T469" s="719">
        <v>32968</v>
      </c>
      <c r="U469" s="201"/>
      <c r="V469" s="201"/>
      <c r="W469" s="201" t="s">
        <v>2065</v>
      </c>
    </row>
    <row r="470" spans="1:23" ht="14.4">
      <c r="A470" s="488" t="s">
        <v>1784</v>
      </c>
      <c r="B470" s="489" t="s">
        <v>1088</v>
      </c>
      <c r="C470" s="489">
        <v>5495</v>
      </c>
      <c r="D470" s="487" t="s">
        <v>1089</v>
      </c>
      <c r="E470" s="487" t="s">
        <v>1077</v>
      </c>
      <c r="F470" s="487"/>
      <c r="G470" s="487" t="s">
        <v>1784</v>
      </c>
      <c r="H470" s="487" t="s">
        <v>1784</v>
      </c>
      <c r="I470" s="487" t="s">
        <v>1784</v>
      </c>
      <c r="J470" s="487" t="s">
        <v>1784</v>
      </c>
      <c r="K470" s="487">
        <v>0.2</v>
      </c>
      <c r="L470" s="487" t="s">
        <v>1784</v>
      </c>
      <c r="M470" s="487" t="s">
        <v>1784</v>
      </c>
      <c r="N470" s="487">
        <v>0.1</v>
      </c>
      <c r="O470" s="648">
        <v>4</v>
      </c>
      <c r="P470" s="489" t="s">
        <v>1784</v>
      </c>
      <c r="Q470" s="475" t="s">
        <v>1784</v>
      </c>
      <c r="R470" s="475" t="s">
        <v>1784</v>
      </c>
      <c r="S470" s="93" t="s">
        <v>2065</v>
      </c>
      <c r="T470" s="551">
        <v>4396</v>
      </c>
      <c r="U470" s="201"/>
      <c r="V470" s="201"/>
      <c r="W470" s="201" t="s">
        <v>2065</v>
      </c>
    </row>
    <row r="471" spans="1:23" ht="14.4">
      <c r="A471" s="485" t="s">
        <v>1784</v>
      </c>
      <c r="B471" s="486" t="s">
        <v>1002</v>
      </c>
      <c r="C471" s="486">
        <v>5495</v>
      </c>
      <c r="D471" s="487" t="s">
        <v>1003</v>
      </c>
      <c r="E471" s="487" t="s">
        <v>228</v>
      </c>
      <c r="F471" s="487"/>
      <c r="G471" s="487" t="s">
        <v>1784</v>
      </c>
      <c r="H471" s="487" t="s">
        <v>1784</v>
      </c>
      <c r="I471" s="487" t="s">
        <v>1784</v>
      </c>
      <c r="J471" s="487" t="s">
        <v>1784</v>
      </c>
      <c r="K471" s="487">
        <v>0.2</v>
      </c>
      <c r="L471" s="487" t="s">
        <v>1784</v>
      </c>
      <c r="M471" s="487" t="s">
        <v>1784</v>
      </c>
      <c r="N471" s="487">
        <v>0.1</v>
      </c>
      <c r="O471" s="648">
        <v>1</v>
      </c>
      <c r="P471" s="486" t="s">
        <v>1784</v>
      </c>
      <c r="Q471" s="477" t="s">
        <v>1784</v>
      </c>
      <c r="R471" s="477" t="s">
        <v>1784</v>
      </c>
      <c r="S471" s="93" t="s">
        <v>2065</v>
      </c>
      <c r="T471" s="720">
        <v>1374</v>
      </c>
      <c r="U471" s="201"/>
      <c r="V471" s="201"/>
      <c r="W471" s="201" t="s">
        <v>2065</v>
      </c>
    </row>
    <row r="472" spans="1:23" ht="14.4">
      <c r="A472" s="488" t="s">
        <v>1784</v>
      </c>
      <c r="B472" s="489" t="s">
        <v>541</v>
      </c>
      <c r="C472" s="489">
        <v>1099</v>
      </c>
      <c r="D472" s="487" t="s">
        <v>542</v>
      </c>
      <c r="E472" s="487" t="s">
        <v>228</v>
      </c>
      <c r="F472" s="487" t="s">
        <v>390</v>
      </c>
      <c r="G472" s="487" t="s">
        <v>1784</v>
      </c>
      <c r="H472" s="487" t="s">
        <v>1784</v>
      </c>
      <c r="I472" s="487" t="s">
        <v>1784</v>
      </c>
      <c r="J472" s="487" t="s">
        <v>1784</v>
      </c>
      <c r="K472" s="487">
        <v>0.1</v>
      </c>
      <c r="L472" s="487" t="s">
        <v>1784</v>
      </c>
      <c r="M472" s="487" t="s">
        <v>1784</v>
      </c>
      <c r="N472" s="487">
        <v>0</v>
      </c>
      <c r="O472" s="648">
        <v>3</v>
      </c>
      <c r="P472" s="489" t="s">
        <v>1784</v>
      </c>
      <c r="Q472" s="475" t="s">
        <v>1784</v>
      </c>
      <c r="R472" s="475" t="s">
        <v>1784</v>
      </c>
      <c r="S472" s="93" t="s">
        <v>2065</v>
      </c>
      <c r="T472" s="555">
        <v>3202</v>
      </c>
      <c r="U472" s="201"/>
      <c r="V472" s="201"/>
      <c r="W472" s="201" t="s">
        <v>2065</v>
      </c>
    </row>
    <row r="473" spans="1:23" ht="27">
      <c r="A473" s="485" t="s">
        <v>1784</v>
      </c>
      <c r="B473" s="486" t="s">
        <v>484</v>
      </c>
      <c r="C473" s="486">
        <v>5495</v>
      </c>
      <c r="D473" s="487" t="s">
        <v>485</v>
      </c>
      <c r="E473" s="487" t="s">
        <v>228</v>
      </c>
      <c r="F473" s="487"/>
      <c r="G473" s="487" t="s">
        <v>1784</v>
      </c>
      <c r="H473" s="487" t="s">
        <v>1784</v>
      </c>
      <c r="I473" s="487" t="s">
        <v>1784</v>
      </c>
      <c r="J473" s="487" t="s">
        <v>1784</v>
      </c>
      <c r="K473" s="487">
        <v>0.3</v>
      </c>
      <c r="L473" s="487" t="s">
        <v>1784</v>
      </c>
      <c r="M473" s="487" t="s">
        <v>1784</v>
      </c>
      <c r="N473" s="487">
        <v>0.1</v>
      </c>
      <c r="O473" s="648">
        <v>3</v>
      </c>
      <c r="P473" s="486" t="s">
        <v>1784</v>
      </c>
      <c r="Q473" s="490" t="s">
        <v>1784</v>
      </c>
      <c r="R473" s="490" t="s">
        <v>1784</v>
      </c>
      <c r="S473" s="93" t="s">
        <v>2065</v>
      </c>
      <c r="T473" s="555">
        <v>3297</v>
      </c>
      <c r="U473" s="201"/>
      <c r="V473" s="201"/>
      <c r="W473" s="201" t="s">
        <v>2065</v>
      </c>
    </row>
    <row r="474" spans="1:23" ht="66.599999999999994">
      <c r="A474" s="481" t="s">
        <v>2072</v>
      </c>
      <c r="B474" s="481" t="s">
        <v>1784</v>
      </c>
      <c r="C474" s="481" t="s">
        <v>1784</v>
      </c>
      <c r="D474" s="482" t="s">
        <v>2073</v>
      </c>
      <c r="E474" s="482" t="s">
        <v>2074</v>
      </c>
      <c r="F474" s="482"/>
      <c r="G474" s="482">
        <v>86.46</v>
      </c>
      <c r="H474" s="482">
        <v>2.4500000000000002</v>
      </c>
      <c r="I474" s="482">
        <v>0.27</v>
      </c>
      <c r="J474" s="482">
        <v>4.71</v>
      </c>
      <c r="K474" s="482"/>
      <c r="L474" s="482">
        <v>9.7200000000000006</v>
      </c>
      <c r="M474" s="482">
        <v>1.5</v>
      </c>
      <c r="N474" s="482">
        <v>2.8</v>
      </c>
      <c r="O474" s="482" t="s">
        <v>1784</v>
      </c>
      <c r="P474" s="483" t="s">
        <v>2075</v>
      </c>
      <c r="Q474" s="493" t="s">
        <v>2076</v>
      </c>
      <c r="R474" s="494" t="s">
        <v>2077</v>
      </c>
      <c r="S474" s="471" t="s">
        <v>2072</v>
      </c>
      <c r="T474" s="201"/>
      <c r="U474" s="554" t="s">
        <v>2078</v>
      </c>
      <c r="V474" s="201"/>
      <c r="W474" s="201" t="s">
        <v>2072</v>
      </c>
    </row>
    <row r="475" spans="1:23" ht="14.4">
      <c r="A475" s="485" t="s">
        <v>1784</v>
      </c>
      <c r="B475" s="486" t="s">
        <v>570</v>
      </c>
      <c r="C475" s="486">
        <v>40000</v>
      </c>
      <c r="D475" s="487" t="s">
        <v>571</v>
      </c>
      <c r="E475" s="487" t="s">
        <v>572</v>
      </c>
      <c r="F475" s="487"/>
      <c r="G475" s="487" t="s">
        <v>1784</v>
      </c>
      <c r="H475" s="487" t="s">
        <v>1784</v>
      </c>
      <c r="I475" s="487" t="s">
        <v>1784</v>
      </c>
      <c r="J475" s="487" t="s">
        <v>1784</v>
      </c>
      <c r="K475" s="487">
        <v>0.2</v>
      </c>
      <c r="L475" s="487" t="s">
        <v>1784</v>
      </c>
      <c r="M475" s="487" t="s">
        <v>1784</v>
      </c>
      <c r="N475" s="487">
        <v>2.7</v>
      </c>
      <c r="O475" s="648">
        <v>72</v>
      </c>
      <c r="P475" s="486" t="s">
        <v>1784</v>
      </c>
      <c r="Q475" s="477" t="s">
        <v>1784</v>
      </c>
      <c r="R475" s="477" t="s">
        <v>1784</v>
      </c>
      <c r="S475" s="93" t="s">
        <v>2072</v>
      </c>
      <c r="T475" s="721">
        <v>72000</v>
      </c>
      <c r="U475" s="201"/>
      <c r="V475" s="201"/>
      <c r="W475" s="201" t="s">
        <v>2072</v>
      </c>
    </row>
    <row r="476" spans="1:23" ht="14.4">
      <c r="A476" s="488" t="s">
        <v>1784</v>
      </c>
      <c r="B476" s="489" t="s">
        <v>772</v>
      </c>
      <c r="C476" s="489">
        <v>33300</v>
      </c>
      <c r="D476" s="487" t="s">
        <v>774</v>
      </c>
      <c r="E476" s="487"/>
      <c r="F476" s="487"/>
      <c r="G476" s="487" t="s">
        <v>1784</v>
      </c>
      <c r="H476" s="487" t="s">
        <v>1784</v>
      </c>
      <c r="I476" s="487" t="s">
        <v>1784</v>
      </c>
      <c r="J476" s="487" t="s">
        <v>1784</v>
      </c>
      <c r="K476" s="487">
        <v>1.1000000000000001</v>
      </c>
      <c r="L476" s="487" t="s">
        <v>1784</v>
      </c>
      <c r="M476" s="487" t="s">
        <v>1784</v>
      </c>
      <c r="N476" s="487">
        <v>0</v>
      </c>
      <c r="O476" s="648">
        <v>18</v>
      </c>
      <c r="P476" s="489" t="s">
        <v>1784</v>
      </c>
      <c r="Q476" s="475" t="s">
        <v>1784</v>
      </c>
      <c r="R476" s="475" t="s">
        <v>1784</v>
      </c>
      <c r="S476" s="93" t="s">
        <v>2072</v>
      </c>
      <c r="T476" s="585">
        <v>17849</v>
      </c>
      <c r="U476" s="201"/>
      <c r="V476" s="201"/>
      <c r="W476" s="201" t="s">
        <v>2072</v>
      </c>
    </row>
    <row r="477" spans="1:23" ht="14.4">
      <c r="A477" s="485" t="s">
        <v>1784</v>
      </c>
      <c r="B477" s="486" t="s">
        <v>554</v>
      </c>
      <c r="C477" s="486">
        <v>5000</v>
      </c>
      <c r="D477" s="487" t="s">
        <v>551</v>
      </c>
      <c r="E477" s="487" t="s">
        <v>228</v>
      </c>
      <c r="F477" s="487"/>
      <c r="G477" s="487" t="s">
        <v>1784</v>
      </c>
      <c r="H477" s="487" t="s">
        <v>1784</v>
      </c>
      <c r="I477" s="487" t="s">
        <v>1784</v>
      </c>
      <c r="J477" s="487" t="s">
        <v>1784</v>
      </c>
      <c r="K477" s="487">
        <v>0.7</v>
      </c>
      <c r="L477" s="487" t="s">
        <v>1784</v>
      </c>
      <c r="M477" s="487" t="s">
        <v>1784</v>
      </c>
      <c r="N477" s="487">
        <v>0</v>
      </c>
      <c r="O477" s="648">
        <v>2</v>
      </c>
      <c r="P477" s="486" t="s">
        <v>1784</v>
      </c>
      <c r="Q477" s="477" t="s">
        <v>1784</v>
      </c>
      <c r="R477" s="477" t="s">
        <v>1784</v>
      </c>
      <c r="S477" s="93" t="s">
        <v>2072</v>
      </c>
      <c r="T477" s="555">
        <v>2250</v>
      </c>
      <c r="U477" s="201"/>
      <c r="V477" s="201"/>
      <c r="W477" s="201" t="s">
        <v>2072</v>
      </c>
    </row>
    <row r="478" spans="1:23" ht="14.4">
      <c r="A478" s="488" t="s">
        <v>1784</v>
      </c>
      <c r="B478" s="489" t="s">
        <v>335</v>
      </c>
      <c r="C478" s="489">
        <v>6700</v>
      </c>
      <c r="D478" s="487" t="s">
        <v>339</v>
      </c>
      <c r="E478" s="487" t="s">
        <v>340</v>
      </c>
      <c r="F478" s="487"/>
      <c r="G478" s="487" t="s">
        <v>1784</v>
      </c>
      <c r="H478" s="487" t="s">
        <v>1784</v>
      </c>
      <c r="I478" s="487" t="s">
        <v>1784</v>
      </c>
      <c r="J478" s="487" t="s">
        <v>1784</v>
      </c>
      <c r="K478" s="487">
        <v>0.2</v>
      </c>
      <c r="L478" s="487" t="s">
        <v>1784</v>
      </c>
      <c r="M478" s="487" t="s">
        <v>1784</v>
      </c>
      <c r="N478" s="487">
        <v>0.2</v>
      </c>
      <c r="O478" s="648">
        <v>3</v>
      </c>
      <c r="P478" s="489" t="s">
        <v>1784</v>
      </c>
      <c r="Q478" s="475" t="s">
        <v>1784</v>
      </c>
      <c r="R478" s="475" t="s">
        <v>1784</v>
      </c>
      <c r="S478" s="93" t="s">
        <v>2072</v>
      </c>
      <c r="T478" s="555">
        <v>2680</v>
      </c>
      <c r="U478" s="201"/>
      <c r="V478" s="201"/>
      <c r="W478" s="201" t="s">
        <v>2072</v>
      </c>
    </row>
    <row r="479" spans="1:23" ht="14.4">
      <c r="A479" s="485" t="s">
        <v>1784</v>
      </c>
      <c r="B479" s="486" t="s">
        <v>1054</v>
      </c>
      <c r="C479" s="486">
        <v>2000</v>
      </c>
      <c r="D479" s="487" t="s">
        <v>1057</v>
      </c>
      <c r="E479" s="487" t="s">
        <v>340</v>
      </c>
      <c r="F479" s="487"/>
      <c r="G479" s="487" t="s">
        <v>1784</v>
      </c>
      <c r="H479" s="487" t="s">
        <v>1784</v>
      </c>
      <c r="I479" s="487" t="s">
        <v>1784</v>
      </c>
      <c r="J479" s="487" t="s">
        <v>1784</v>
      </c>
      <c r="K479" s="487">
        <v>0.6</v>
      </c>
      <c r="L479" s="487" t="s">
        <v>1784</v>
      </c>
      <c r="M479" s="487" t="s">
        <v>1784</v>
      </c>
      <c r="N479" s="487">
        <v>0</v>
      </c>
      <c r="O479" s="648">
        <v>1</v>
      </c>
      <c r="P479" s="486" t="s">
        <v>1784</v>
      </c>
      <c r="Q479" s="477" t="s">
        <v>1784</v>
      </c>
      <c r="R479" s="477" t="s">
        <v>1784</v>
      </c>
      <c r="S479" s="93" t="s">
        <v>2072</v>
      </c>
      <c r="T479" s="614">
        <v>1200</v>
      </c>
      <c r="U479" s="201"/>
      <c r="V479" s="201"/>
      <c r="W479" s="201" t="s">
        <v>2072</v>
      </c>
    </row>
    <row r="480" spans="1:23" ht="14.4">
      <c r="A480" s="488" t="s">
        <v>1784</v>
      </c>
      <c r="B480" s="489" t="s">
        <v>622</v>
      </c>
      <c r="C480" s="489">
        <v>830</v>
      </c>
      <c r="D480" s="487" t="s">
        <v>624</v>
      </c>
      <c r="E480" s="487" t="s">
        <v>625</v>
      </c>
      <c r="F480" s="487"/>
      <c r="G480" s="487" t="s">
        <v>1784</v>
      </c>
      <c r="H480" s="487" t="s">
        <v>1784</v>
      </c>
      <c r="I480" s="487" t="s">
        <v>1784</v>
      </c>
      <c r="J480" s="487" t="s">
        <v>1784</v>
      </c>
      <c r="K480" s="487">
        <v>0</v>
      </c>
      <c r="L480" s="487" t="s">
        <v>1784</v>
      </c>
      <c r="M480" s="487" t="s">
        <v>1784</v>
      </c>
      <c r="N480" s="487">
        <v>0</v>
      </c>
      <c r="O480" s="648">
        <v>1</v>
      </c>
      <c r="P480" s="489" t="s">
        <v>1784</v>
      </c>
      <c r="Q480" s="475" t="s">
        <v>1784</v>
      </c>
      <c r="R480" s="475" t="s">
        <v>1784</v>
      </c>
      <c r="S480" s="93" t="s">
        <v>2072</v>
      </c>
      <c r="T480" s="627">
        <v>747</v>
      </c>
      <c r="U480" s="201"/>
      <c r="V480" s="201"/>
      <c r="W480" s="201" t="s">
        <v>2072</v>
      </c>
    </row>
    <row r="481" spans="1:23" ht="14.4">
      <c r="A481" s="485" t="s">
        <v>1784</v>
      </c>
      <c r="B481" s="486" t="s">
        <v>1011</v>
      </c>
      <c r="C481" s="486">
        <v>1300</v>
      </c>
      <c r="D481" s="487" t="s">
        <v>1011</v>
      </c>
      <c r="E481" s="487" t="s">
        <v>228</v>
      </c>
      <c r="F481" s="487"/>
      <c r="G481" s="487" t="s">
        <v>1784</v>
      </c>
      <c r="H481" s="487" t="s">
        <v>1784</v>
      </c>
      <c r="I481" s="487" t="s">
        <v>1784</v>
      </c>
      <c r="J481" s="487" t="s">
        <v>1784</v>
      </c>
      <c r="K481" s="487">
        <v>0</v>
      </c>
      <c r="L481" s="487" t="s">
        <v>1784</v>
      </c>
      <c r="M481" s="487" t="s">
        <v>1784</v>
      </c>
      <c r="N481" s="487">
        <v>0</v>
      </c>
      <c r="O481" s="648">
        <v>1</v>
      </c>
      <c r="P481" s="486" t="s">
        <v>1784</v>
      </c>
      <c r="Q481" s="477" t="s">
        <v>1784</v>
      </c>
      <c r="R481" s="477" t="s">
        <v>1784</v>
      </c>
      <c r="S481" s="93" t="s">
        <v>2072</v>
      </c>
      <c r="T481" s="617">
        <v>520</v>
      </c>
      <c r="U481" s="201"/>
      <c r="V481" s="201"/>
      <c r="W481" s="201" t="s">
        <v>2072</v>
      </c>
    </row>
    <row r="482" spans="1:23" ht="14.4">
      <c r="A482" s="488" t="s">
        <v>1784</v>
      </c>
      <c r="B482" s="489" t="s">
        <v>379</v>
      </c>
      <c r="C482" s="489">
        <v>670</v>
      </c>
      <c r="D482" s="487" t="s">
        <v>382</v>
      </c>
      <c r="E482" s="487" t="s">
        <v>228</v>
      </c>
      <c r="F482" s="487" t="s">
        <v>383</v>
      </c>
      <c r="G482" s="487" t="s">
        <v>1784</v>
      </c>
      <c r="H482" s="487" t="s">
        <v>1784</v>
      </c>
      <c r="I482" s="487" t="s">
        <v>1784</v>
      </c>
      <c r="J482" s="487" t="s">
        <v>1784</v>
      </c>
      <c r="K482" s="487">
        <v>0</v>
      </c>
      <c r="L482" s="487" t="s">
        <v>1784</v>
      </c>
      <c r="M482" s="487" t="s">
        <v>1784</v>
      </c>
      <c r="N482" s="487">
        <v>0</v>
      </c>
      <c r="O482" s="648">
        <v>0</v>
      </c>
      <c r="P482" s="489" t="s">
        <v>1784</v>
      </c>
      <c r="Q482" s="475" t="s">
        <v>1784</v>
      </c>
      <c r="R482" s="475" t="s">
        <v>1784</v>
      </c>
      <c r="S482" s="93" t="s">
        <v>2072</v>
      </c>
      <c r="T482" s="625">
        <v>80</v>
      </c>
      <c r="U482" s="201"/>
      <c r="V482" s="201"/>
      <c r="W482" s="201" t="s">
        <v>2072</v>
      </c>
    </row>
    <row r="483" spans="1:23" ht="14.4">
      <c r="A483" s="485" t="s">
        <v>1784</v>
      </c>
      <c r="B483" s="486" t="s">
        <v>837</v>
      </c>
      <c r="C483" s="486">
        <v>133</v>
      </c>
      <c r="D483" s="487" t="s">
        <v>838</v>
      </c>
      <c r="E483" s="487"/>
      <c r="F483" s="487" t="s">
        <v>390</v>
      </c>
      <c r="G483" s="487" t="s">
        <v>1784</v>
      </c>
      <c r="H483" s="487" t="s">
        <v>1784</v>
      </c>
      <c r="I483" s="487" t="s">
        <v>1784</v>
      </c>
      <c r="J483" s="487" t="s">
        <v>1784</v>
      </c>
      <c r="K483" s="487">
        <v>0</v>
      </c>
      <c r="L483" s="487" t="s">
        <v>1784</v>
      </c>
      <c r="M483" s="487" t="s">
        <v>1784</v>
      </c>
      <c r="N483" s="487">
        <v>0</v>
      </c>
      <c r="O483" s="648">
        <v>1</v>
      </c>
      <c r="P483" s="486" t="s">
        <v>1784</v>
      </c>
      <c r="Q483" s="477" t="s">
        <v>1784</v>
      </c>
      <c r="R483" s="477" t="s">
        <v>1784</v>
      </c>
      <c r="S483" s="93" t="s">
        <v>2072</v>
      </c>
      <c r="T483" s="682">
        <v>931</v>
      </c>
      <c r="U483" s="201"/>
      <c r="V483" s="201"/>
      <c r="W483" s="201" t="s">
        <v>2072</v>
      </c>
    </row>
    <row r="484" spans="1:23" ht="14.4">
      <c r="A484" s="488" t="s">
        <v>1784</v>
      </c>
      <c r="B484" s="489" t="s">
        <v>834</v>
      </c>
      <c r="C484" s="489">
        <v>67</v>
      </c>
      <c r="D484" s="487" t="s">
        <v>835</v>
      </c>
      <c r="E484" s="487"/>
      <c r="F484" s="487" t="s">
        <v>390</v>
      </c>
      <c r="G484" s="487" t="s">
        <v>1784</v>
      </c>
      <c r="H484" s="487" t="s">
        <v>1784</v>
      </c>
      <c r="I484" s="487" t="s">
        <v>1784</v>
      </c>
      <c r="J484" s="487" t="s">
        <v>1784</v>
      </c>
      <c r="K484" s="487">
        <v>0</v>
      </c>
      <c r="L484" s="487" t="s">
        <v>1784</v>
      </c>
      <c r="M484" s="487" t="s">
        <v>1784</v>
      </c>
      <c r="N484" s="487">
        <v>0</v>
      </c>
      <c r="O484" s="648">
        <v>1</v>
      </c>
      <c r="P484" s="489" t="s">
        <v>1784</v>
      </c>
      <c r="Q484" s="475" t="s">
        <v>1784</v>
      </c>
      <c r="R484" s="475" t="s">
        <v>1784</v>
      </c>
      <c r="S484" s="93" t="s">
        <v>2072</v>
      </c>
      <c r="T484" s="685">
        <v>660</v>
      </c>
      <c r="U484" s="201"/>
      <c r="V484" s="201"/>
      <c r="W484" s="201" t="s">
        <v>2072</v>
      </c>
    </row>
    <row r="485" spans="1:23" ht="14.4">
      <c r="A485" s="485" t="s">
        <v>1784</v>
      </c>
      <c r="B485" s="486" t="s">
        <v>1012</v>
      </c>
      <c r="C485" s="486">
        <v>10000</v>
      </c>
      <c r="D485" s="487" t="s">
        <v>1012</v>
      </c>
      <c r="E485" s="487" t="s">
        <v>228</v>
      </c>
      <c r="F485" s="487"/>
      <c r="G485" s="487" t="s">
        <v>1784</v>
      </c>
      <c r="H485" s="487" t="s">
        <v>1784</v>
      </c>
      <c r="I485" s="487" t="s">
        <v>1784</v>
      </c>
      <c r="J485" s="487" t="s">
        <v>1784</v>
      </c>
      <c r="K485" s="487">
        <v>0</v>
      </c>
      <c r="L485" s="487" t="s">
        <v>1784</v>
      </c>
      <c r="M485" s="487" t="s">
        <v>1784</v>
      </c>
      <c r="N485" s="487">
        <v>0</v>
      </c>
      <c r="O485" s="648">
        <v>1</v>
      </c>
      <c r="P485" s="486" t="s">
        <v>1784</v>
      </c>
      <c r="Q485" s="490" t="s">
        <v>1784</v>
      </c>
      <c r="R485" s="490" t="s">
        <v>1784</v>
      </c>
      <c r="S485" s="93" t="s">
        <v>2072</v>
      </c>
      <c r="T485" s="553">
        <v>1000</v>
      </c>
      <c r="U485" s="201"/>
      <c r="V485" s="201"/>
      <c r="W485" s="201" t="s">
        <v>2072</v>
      </c>
    </row>
    <row r="486" spans="1:23" ht="79.8">
      <c r="A486" s="481" t="s">
        <v>2079</v>
      </c>
      <c r="B486" s="481" t="s">
        <v>1784</v>
      </c>
      <c r="C486" s="481" t="s">
        <v>1784</v>
      </c>
      <c r="D486" s="482" t="s">
        <v>2080</v>
      </c>
      <c r="E486" s="482" t="s">
        <v>2081</v>
      </c>
      <c r="F486" s="482"/>
      <c r="G486" s="482">
        <v>64.790000000000006</v>
      </c>
      <c r="H486" s="482">
        <v>3.29</v>
      </c>
      <c r="I486" s="482">
        <v>1.87</v>
      </c>
      <c r="J486" s="482">
        <v>3.24</v>
      </c>
      <c r="K486" s="482"/>
      <c r="L486" s="482">
        <v>3.25</v>
      </c>
      <c r="M486" s="482">
        <v>0.67</v>
      </c>
      <c r="N486" s="482">
        <v>0.4</v>
      </c>
      <c r="O486" s="482" t="s">
        <v>1784</v>
      </c>
      <c r="P486" s="483" t="s">
        <v>2082</v>
      </c>
      <c r="Q486" s="493" t="s">
        <v>2083</v>
      </c>
      <c r="R486" s="494" t="s">
        <v>2084</v>
      </c>
      <c r="S486" s="471" t="s">
        <v>2079</v>
      </c>
      <c r="T486" s="201"/>
      <c r="U486" s="722" t="s">
        <v>2085</v>
      </c>
      <c r="V486" s="201"/>
      <c r="W486" s="201" t="s">
        <v>2079</v>
      </c>
    </row>
    <row r="487" spans="1:23" ht="14.4">
      <c r="A487" s="485" t="s">
        <v>1784</v>
      </c>
      <c r="B487" s="486" t="s">
        <v>1408</v>
      </c>
      <c r="C487" s="486">
        <v>20000</v>
      </c>
      <c r="D487" s="487"/>
      <c r="E487" s="487"/>
      <c r="F487" s="487"/>
      <c r="G487" s="487" t="s">
        <v>1784</v>
      </c>
      <c r="H487" s="487" t="s">
        <v>1784</v>
      </c>
      <c r="I487" s="487" t="s">
        <v>1784</v>
      </c>
      <c r="J487" s="487" t="s">
        <v>1784</v>
      </c>
      <c r="K487" s="487">
        <v>0</v>
      </c>
      <c r="L487" s="487" t="s">
        <v>1784</v>
      </c>
      <c r="M487" s="487" t="s">
        <v>1784</v>
      </c>
      <c r="N487" s="487">
        <v>0</v>
      </c>
      <c r="O487" s="648">
        <v>12</v>
      </c>
      <c r="P487" s="486" t="s">
        <v>1784</v>
      </c>
      <c r="Q487" s="477" t="s">
        <v>1784</v>
      </c>
      <c r="R487" s="477" t="s">
        <v>1784</v>
      </c>
      <c r="S487" s="93" t="s">
        <v>2079</v>
      </c>
      <c r="T487" s="718">
        <v>12000</v>
      </c>
      <c r="U487" s="201"/>
      <c r="V487" s="201"/>
      <c r="W487" s="201" t="s">
        <v>2079</v>
      </c>
    </row>
    <row r="488" spans="1:23" ht="14.4">
      <c r="A488" s="488" t="s">
        <v>1784</v>
      </c>
      <c r="B488" s="489" t="s">
        <v>1427</v>
      </c>
      <c r="C488" s="489">
        <v>25000</v>
      </c>
      <c r="D488" s="487"/>
      <c r="E488" s="487"/>
      <c r="F488" s="487"/>
      <c r="G488" s="487" t="s">
        <v>1784</v>
      </c>
      <c r="H488" s="487" t="s">
        <v>1784</v>
      </c>
      <c r="I488" s="487" t="s">
        <v>1784</v>
      </c>
      <c r="J488" s="487" t="s">
        <v>1784</v>
      </c>
      <c r="K488" s="487">
        <v>0</v>
      </c>
      <c r="L488" s="487" t="s">
        <v>1784</v>
      </c>
      <c r="M488" s="487" t="s">
        <v>1784</v>
      </c>
      <c r="N488" s="487">
        <v>0</v>
      </c>
      <c r="O488" s="648">
        <v>70</v>
      </c>
      <c r="P488" s="489" t="s">
        <v>1784</v>
      </c>
      <c r="Q488" s="475" t="s">
        <v>1784</v>
      </c>
      <c r="R488" s="475" t="s">
        <v>1784</v>
      </c>
      <c r="S488" s="93" t="s">
        <v>2079</v>
      </c>
      <c r="T488" s="590">
        <v>70000</v>
      </c>
      <c r="U488" s="201"/>
      <c r="V488" s="201"/>
      <c r="W488" s="201" t="s">
        <v>2079</v>
      </c>
    </row>
    <row r="489" spans="1:23" ht="14.4">
      <c r="A489" s="485" t="s">
        <v>1784</v>
      </c>
      <c r="B489" s="486" t="s">
        <v>772</v>
      </c>
      <c r="C489" s="486">
        <v>20000</v>
      </c>
      <c r="D489" s="487" t="s">
        <v>774</v>
      </c>
      <c r="E489" s="487"/>
      <c r="F489" s="487"/>
      <c r="G489" s="487" t="s">
        <v>1784</v>
      </c>
      <c r="H489" s="487" t="s">
        <v>1784</v>
      </c>
      <c r="I489" s="487" t="s">
        <v>1784</v>
      </c>
      <c r="J489" s="487" t="s">
        <v>1784</v>
      </c>
      <c r="K489" s="487">
        <v>0.7</v>
      </c>
      <c r="L489" s="487" t="s">
        <v>1784</v>
      </c>
      <c r="M489" s="487" t="s">
        <v>1784</v>
      </c>
      <c r="N489" s="487">
        <v>0</v>
      </c>
      <c r="O489" s="648">
        <v>11</v>
      </c>
      <c r="P489" s="486" t="s">
        <v>1784</v>
      </c>
      <c r="Q489" s="477" t="s">
        <v>1784</v>
      </c>
      <c r="R489" s="477" t="s">
        <v>1784</v>
      </c>
      <c r="S489" s="93" t="s">
        <v>2079</v>
      </c>
      <c r="T489" s="602">
        <v>10720</v>
      </c>
      <c r="U489" s="201"/>
      <c r="V489" s="201"/>
      <c r="W489" s="201" t="s">
        <v>2079</v>
      </c>
    </row>
    <row r="490" spans="1:23" ht="14.4">
      <c r="A490" s="488" t="s">
        <v>1784</v>
      </c>
      <c r="B490" s="489" t="s">
        <v>335</v>
      </c>
      <c r="C490" s="489">
        <v>15000</v>
      </c>
      <c r="D490" s="487" t="s">
        <v>339</v>
      </c>
      <c r="E490" s="487" t="s">
        <v>340</v>
      </c>
      <c r="F490" s="487"/>
      <c r="G490" s="487" t="s">
        <v>1784</v>
      </c>
      <c r="H490" s="487" t="s">
        <v>1784</v>
      </c>
      <c r="I490" s="487" t="s">
        <v>1784</v>
      </c>
      <c r="J490" s="487" t="s">
        <v>1784</v>
      </c>
      <c r="K490" s="487">
        <v>0.4</v>
      </c>
      <c r="L490" s="487" t="s">
        <v>1784</v>
      </c>
      <c r="M490" s="487" t="s">
        <v>1784</v>
      </c>
      <c r="N490" s="487">
        <v>0.4</v>
      </c>
      <c r="O490" s="648">
        <v>6</v>
      </c>
      <c r="P490" s="489" t="s">
        <v>1784</v>
      </c>
      <c r="Q490" s="475" t="s">
        <v>1784</v>
      </c>
      <c r="R490" s="475" t="s">
        <v>1784</v>
      </c>
      <c r="S490" s="93" t="s">
        <v>2079</v>
      </c>
      <c r="T490" s="571">
        <v>6000</v>
      </c>
      <c r="U490" s="201"/>
      <c r="V490" s="201"/>
      <c r="W490" s="201" t="s">
        <v>2079</v>
      </c>
    </row>
    <row r="491" spans="1:23" ht="14.4">
      <c r="A491" s="485" t="s">
        <v>1784</v>
      </c>
      <c r="B491" s="486" t="s">
        <v>899</v>
      </c>
      <c r="C491" s="486">
        <v>10000</v>
      </c>
      <c r="D491" s="487" t="s">
        <v>901</v>
      </c>
      <c r="E491" s="487" t="s">
        <v>214</v>
      </c>
      <c r="F491" s="487"/>
      <c r="G491" s="487" t="s">
        <v>1784</v>
      </c>
      <c r="H491" s="487" t="s">
        <v>1784</v>
      </c>
      <c r="I491" s="487" t="s">
        <v>1784</v>
      </c>
      <c r="J491" s="487" t="s">
        <v>1784</v>
      </c>
      <c r="K491" s="487">
        <v>0.1</v>
      </c>
      <c r="L491" s="487" t="s">
        <v>1784</v>
      </c>
      <c r="M491" s="487" t="s">
        <v>1784</v>
      </c>
      <c r="N491" s="487">
        <v>0</v>
      </c>
      <c r="O491" s="648">
        <v>15</v>
      </c>
      <c r="P491" s="486" t="s">
        <v>1784</v>
      </c>
      <c r="Q491" s="477" t="s">
        <v>1784</v>
      </c>
      <c r="R491" s="477" t="s">
        <v>1784</v>
      </c>
      <c r="S491" s="93" t="s">
        <v>2079</v>
      </c>
      <c r="T491" s="552">
        <v>15000</v>
      </c>
      <c r="U491" s="201"/>
      <c r="V491" s="201"/>
      <c r="W491" s="201" t="s">
        <v>2079</v>
      </c>
    </row>
    <row r="492" spans="1:23" ht="14.4">
      <c r="A492" s="488" t="s">
        <v>1784</v>
      </c>
      <c r="B492" s="489" t="s">
        <v>862</v>
      </c>
      <c r="C492" s="489">
        <v>7000</v>
      </c>
      <c r="D492" s="487" t="s">
        <v>864</v>
      </c>
      <c r="E492" s="487" t="s">
        <v>214</v>
      </c>
      <c r="F492" s="487" t="s">
        <v>865</v>
      </c>
      <c r="G492" s="487" t="s">
        <v>1784</v>
      </c>
      <c r="H492" s="487" t="s">
        <v>1784</v>
      </c>
      <c r="I492" s="487" t="s">
        <v>1784</v>
      </c>
      <c r="J492" s="487" t="s">
        <v>1784</v>
      </c>
      <c r="K492" s="487">
        <v>0</v>
      </c>
      <c r="L492" s="487" t="s">
        <v>1784</v>
      </c>
      <c r="M492" s="487" t="s">
        <v>1784</v>
      </c>
      <c r="N492" s="487">
        <v>0</v>
      </c>
      <c r="O492" s="648">
        <v>1</v>
      </c>
      <c r="P492" s="489" t="s">
        <v>1784</v>
      </c>
      <c r="Q492" s="475" t="s">
        <v>1784</v>
      </c>
      <c r="R492" s="475" t="s">
        <v>1784</v>
      </c>
      <c r="S492" s="93" t="s">
        <v>2079</v>
      </c>
      <c r="T492" s="723">
        <v>1400</v>
      </c>
      <c r="U492" s="201"/>
      <c r="V492" s="201"/>
      <c r="W492" s="201" t="s">
        <v>2079</v>
      </c>
    </row>
    <row r="493" spans="1:23" ht="14.4">
      <c r="A493" s="485" t="s">
        <v>1784</v>
      </c>
      <c r="B493" s="486" t="s">
        <v>1377</v>
      </c>
      <c r="C493" s="486">
        <v>1500</v>
      </c>
      <c r="D493" s="487" t="s">
        <v>1380</v>
      </c>
      <c r="E493" s="487" t="s">
        <v>136</v>
      </c>
      <c r="F493" s="487"/>
      <c r="G493" s="487" t="s">
        <v>1784</v>
      </c>
      <c r="H493" s="487" t="s">
        <v>1784</v>
      </c>
      <c r="I493" s="487" t="s">
        <v>1784</v>
      </c>
      <c r="J493" s="487" t="s">
        <v>1784</v>
      </c>
      <c r="K493" s="487">
        <v>0</v>
      </c>
      <c r="L493" s="487" t="s">
        <v>1784</v>
      </c>
      <c r="M493" s="487" t="s">
        <v>1784</v>
      </c>
      <c r="N493" s="487">
        <v>0</v>
      </c>
      <c r="O493" s="648">
        <v>1</v>
      </c>
      <c r="P493" s="486" t="s">
        <v>1784</v>
      </c>
      <c r="Q493" s="477" t="s">
        <v>1784</v>
      </c>
      <c r="R493" s="477" t="s">
        <v>1784</v>
      </c>
      <c r="S493" s="93" t="s">
        <v>2079</v>
      </c>
      <c r="T493" s="576">
        <v>900</v>
      </c>
      <c r="U493" s="201"/>
      <c r="V493" s="201"/>
      <c r="W493" s="201" t="s">
        <v>2079</v>
      </c>
    </row>
    <row r="494" spans="1:23" ht="14.4">
      <c r="A494" s="488" t="s">
        <v>1784</v>
      </c>
      <c r="B494" s="489" t="s">
        <v>505</v>
      </c>
      <c r="C494" s="489">
        <v>1000</v>
      </c>
      <c r="D494" s="487" t="s">
        <v>507</v>
      </c>
      <c r="E494" s="487" t="s">
        <v>214</v>
      </c>
      <c r="F494" s="487"/>
      <c r="G494" s="487" t="s">
        <v>1784</v>
      </c>
      <c r="H494" s="487" t="s">
        <v>1784</v>
      </c>
      <c r="I494" s="487" t="s">
        <v>1784</v>
      </c>
      <c r="J494" s="487" t="s">
        <v>1784</v>
      </c>
      <c r="K494" s="487">
        <v>0</v>
      </c>
      <c r="L494" s="487" t="s">
        <v>1784</v>
      </c>
      <c r="M494" s="487" t="s">
        <v>1784</v>
      </c>
      <c r="N494" s="487">
        <v>0</v>
      </c>
      <c r="O494" s="648">
        <v>2</v>
      </c>
      <c r="P494" s="489" t="s">
        <v>1784</v>
      </c>
      <c r="Q494" s="475" t="s">
        <v>1784</v>
      </c>
      <c r="R494" s="475" t="s">
        <v>1784</v>
      </c>
      <c r="S494" s="93" t="s">
        <v>2079</v>
      </c>
      <c r="T494" s="555">
        <v>2300</v>
      </c>
      <c r="U494" s="201"/>
      <c r="V494" s="201"/>
      <c r="W494" s="201" t="s">
        <v>2079</v>
      </c>
    </row>
    <row r="495" spans="1:23" ht="14.4">
      <c r="A495" s="485" t="s">
        <v>1784</v>
      </c>
      <c r="B495" s="486" t="s">
        <v>379</v>
      </c>
      <c r="C495" s="486">
        <v>500</v>
      </c>
      <c r="D495" s="487" t="s">
        <v>382</v>
      </c>
      <c r="E495" s="487" t="s">
        <v>228</v>
      </c>
      <c r="F495" s="487" t="s">
        <v>383</v>
      </c>
      <c r="G495" s="487" t="s">
        <v>1784</v>
      </c>
      <c r="H495" s="487" t="s">
        <v>1784</v>
      </c>
      <c r="I495" s="487" t="s">
        <v>1784</v>
      </c>
      <c r="J495" s="487" t="s">
        <v>1784</v>
      </c>
      <c r="K495" s="487">
        <v>0</v>
      </c>
      <c r="L495" s="487" t="s">
        <v>1784</v>
      </c>
      <c r="M495" s="487" t="s">
        <v>1784</v>
      </c>
      <c r="N495" s="487">
        <v>0</v>
      </c>
      <c r="O495" s="648">
        <v>0</v>
      </c>
      <c r="P495" s="486" t="s">
        <v>1784</v>
      </c>
      <c r="Q495" s="490" t="s">
        <v>1784</v>
      </c>
      <c r="R495" s="490" t="s">
        <v>1784</v>
      </c>
      <c r="S495" s="93" t="s">
        <v>2079</v>
      </c>
      <c r="T495" s="582">
        <v>60</v>
      </c>
      <c r="U495" s="201"/>
      <c r="V495" s="201"/>
      <c r="W495" s="201" t="s">
        <v>2079</v>
      </c>
    </row>
    <row r="496" spans="1:23" ht="53.4">
      <c r="A496" s="481" t="s">
        <v>2086</v>
      </c>
      <c r="B496" s="481" t="s">
        <v>1784</v>
      </c>
      <c r="C496" s="481" t="s">
        <v>1784</v>
      </c>
      <c r="D496" s="482" t="s">
        <v>2087</v>
      </c>
      <c r="E496" s="482" t="s">
        <v>2088</v>
      </c>
      <c r="F496" s="482"/>
      <c r="G496" s="482">
        <v>51.65</v>
      </c>
      <c r="H496" s="482">
        <v>2.09</v>
      </c>
      <c r="I496" s="482">
        <v>0.31</v>
      </c>
      <c r="J496" s="482">
        <v>6.97</v>
      </c>
      <c r="K496" s="482"/>
      <c r="L496" s="482">
        <v>0.69</v>
      </c>
      <c r="M496" s="482">
        <v>0.54</v>
      </c>
      <c r="N496" s="482">
        <v>0.9</v>
      </c>
      <c r="O496" s="482" t="s">
        <v>1784</v>
      </c>
      <c r="P496" s="483" t="s">
        <v>2089</v>
      </c>
      <c r="Q496" s="653" t="s">
        <v>2090</v>
      </c>
      <c r="R496" s="491" t="s">
        <v>2091</v>
      </c>
      <c r="S496" s="471" t="s">
        <v>2086</v>
      </c>
      <c r="T496" s="201"/>
      <c r="U496" s="640" t="s">
        <v>2092</v>
      </c>
      <c r="V496" s="201"/>
      <c r="W496" s="201" t="s">
        <v>2086</v>
      </c>
    </row>
    <row r="497" spans="1:23" ht="14.4">
      <c r="A497" s="485" t="s">
        <v>1784</v>
      </c>
      <c r="B497" s="486" t="s">
        <v>1431</v>
      </c>
      <c r="C497" s="486">
        <v>25000</v>
      </c>
      <c r="D497" s="487"/>
      <c r="E497" s="487"/>
      <c r="F497" s="487"/>
      <c r="G497" s="487" t="s">
        <v>1784</v>
      </c>
      <c r="H497" s="487" t="s">
        <v>1784</v>
      </c>
      <c r="I497" s="487" t="s">
        <v>1784</v>
      </c>
      <c r="J497" s="487" t="s">
        <v>1784</v>
      </c>
      <c r="K497" s="487">
        <v>0</v>
      </c>
      <c r="L497" s="487" t="s">
        <v>1784</v>
      </c>
      <c r="M497" s="487" t="s">
        <v>1784</v>
      </c>
      <c r="N497" s="487">
        <v>0</v>
      </c>
      <c r="O497" s="648">
        <v>38</v>
      </c>
      <c r="P497" s="486" t="s">
        <v>1784</v>
      </c>
      <c r="Q497" s="477" t="s">
        <v>1784</v>
      </c>
      <c r="R497" s="477" t="s">
        <v>1784</v>
      </c>
      <c r="S497" s="93" t="s">
        <v>2086</v>
      </c>
      <c r="T497" s="724">
        <v>37500</v>
      </c>
      <c r="U497" s="201"/>
      <c r="V497" s="201"/>
      <c r="W497" s="201" t="s">
        <v>2086</v>
      </c>
    </row>
    <row r="498" spans="1:23" ht="14.4">
      <c r="A498" s="488" t="s">
        <v>1784</v>
      </c>
      <c r="B498" s="489" t="s">
        <v>478</v>
      </c>
      <c r="C498" s="489">
        <v>35000</v>
      </c>
      <c r="D498" s="487" t="s">
        <v>481</v>
      </c>
      <c r="E498" s="487" t="s">
        <v>228</v>
      </c>
      <c r="F498" s="487"/>
      <c r="G498" s="487" t="s">
        <v>1784</v>
      </c>
      <c r="H498" s="487" t="s">
        <v>1784</v>
      </c>
      <c r="I498" s="487" t="s">
        <v>1784</v>
      </c>
      <c r="J498" s="487" t="s">
        <v>1784</v>
      </c>
      <c r="K498" s="487">
        <v>2</v>
      </c>
      <c r="L498" s="487" t="s">
        <v>1784</v>
      </c>
      <c r="M498" s="487" t="s">
        <v>1784</v>
      </c>
      <c r="N498" s="487">
        <v>0.9</v>
      </c>
      <c r="O498" s="648">
        <v>14</v>
      </c>
      <c r="P498" s="489" t="s">
        <v>1784</v>
      </c>
      <c r="Q498" s="475" t="s">
        <v>1784</v>
      </c>
      <c r="R498" s="475" t="s">
        <v>1784</v>
      </c>
      <c r="S498" s="93" t="s">
        <v>2086</v>
      </c>
      <c r="T498" s="595">
        <v>14000</v>
      </c>
      <c r="U498" s="201"/>
      <c r="V498" s="201"/>
      <c r="W498" s="201" t="s">
        <v>2086</v>
      </c>
    </row>
    <row r="499" spans="1:23" ht="14.4">
      <c r="A499" s="485" t="s">
        <v>1784</v>
      </c>
      <c r="B499" s="486" t="s">
        <v>1432</v>
      </c>
      <c r="C499" s="486">
        <v>20000</v>
      </c>
      <c r="D499" s="487"/>
      <c r="E499" s="487"/>
      <c r="F499" s="487"/>
      <c r="G499" s="487" t="s">
        <v>1784</v>
      </c>
      <c r="H499" s="487" t="s">
        <v>1784</v>
      </c>
      <c r="I499" s="487" t="s">
        <v>1784</v>
      </c>
      <c r="J499" s="487" t="s">
        <v>1784</v>
      </c>
      <c r="K499" s="487">
        <v>0</v>
      </c>
      <c r="L499" s="487" t="s">
        <v>1784</v>
      </c>
      <c r="M499" s="487" t="s">
        <v>1784</v>
      </c>
      <c r="N499" s="487">
        <v>0</v>
      </c>
      <c r="O499" s="648">
        <v>12</v>
      </c>
      <c r="P499" s="486" t="s">
        <v>1784</v>
      </c>
      <c r="Q499" s="477" t="s">
        <v>1784</v>
      </c>
      <c r="R499" s="477" t="s">
        <v>1784</v>
      </c>
      <c r="S499" s="93" t="s">
        <v>2086</v>
      </c>
      <c r="T499" s="718">
        <v>12000</v>
      </c>
      <c r="U499" s="201"/>
      <c r="V499" s="201"/>
      <c r="W499" s="201" t="s">
        <v>2086</v>
      </c>
    </row>
    <row r="500" spans="1:23" ht="14.4">
      <c r="A500" s="488" t="s">
        <v>1784</v>
      </c>
      <c r="B500" s="489" t="s">
        <v>670</v>
      </c>
      <c r="C500" s="489">
        <v>10000</v>
      </c>
      <c r="D500" s="487" t="s">
        <v>672</v>
      </c>
      <c r="E500" s="487"/>
      <c r="F500" s="487"/>
      <c r="G500" s="487" t="s">
        <v>1784</v>
      </c>
      <c r="H500" s="487" t="s">
        <v>1784</v>
      </c>
      <c r="I500" s="487" t="s">
        <v>1784</v>
      </c>
      <c r="J500" s="487" t="s">
        <v>1784</v>
      </c>
      <c r="K500" s="487">
        <v>1</v>
      </c>
      <c r="L500" s="487" t="s">
        <v>1784</v>
      </c>
      <c r="M500" s="487" t="s">
        <v>1784</v>
      </c>
      <c r="N500" s="487">
        <v>0</v>
      </c>
      <c r="O500" s="648">
        <v>6</v>
      </c>
      <c r="P500" s="489" t="s">
        <v>1784</v>
      </c>
      <c r="Q500" s="475" t="s">
        <v>1784</v>
      </c>
      <c r="R500" s="475" t="s">
        <v>1784</v>
      </c>
      <c r="S500" s="93" t="s">
        <v>2086</v>
      </c>
      <c r="T500" s="571">
        <v>6000</v>
      </c>
      <c r="U500" s="201"/>
      <c r="V500" s="201"/>
      <c r="W500" s="201" t="s">
        <v>2086</v>
      </c>
    </row>
    <row r="501" spans="1:23" ht="14.4">
      <c r="A501" s="485" t="s">
        <v>1784</v>
      </c>
      <c r="B501" s="486" t="s">
        <v>1101</v>
      </c>
      <c r="C501" s="486">
        <v>5000</v>
      </c>
      <c r="D501" s="487" t="s">
        <v>1102</v>
      </c>
      <c r="E501" s="487" t="s">
        <v>1077</v>
      </c>
      <c r="F501" s="487"/>
      <c r="G501" s="487" t="s">
        <v>1784</v>
      </c>
      <c r="H501" s="487" t="s">
        <v>1784</v>
      </c>
      <c r="I501" s="487" t="s">
        <v>1784</v>
      </c>
      <c r="J501" s="487" t="s">
        <v>1784</v>
      </c>
      <c r="K501" s="487">
        <v>0.1</v>
      </c>
      <c r="L501" s="487" t="s">
        <v>1784</v>
      </c>
      <c r="M501" s="487" t="s">
        <v>1784</v>
      </c>
      <c r="N501" s="487">
        <v>0.1</v>
      </c>
      <c r="O501" s="648">
        <v>3</v>
      </c>
      <c r="P501" s="486" t="s">
        <v>1784</v>
      </c>
      <c r="Q501" s="477" t="s">
        <v>1784</v>
      </c>
      <c r="R501" s="477" t="s">
        <v>1784</v>
      </c>
      <c r="S501" s="93" t="s">
        <v>2086</v>
      </c>
      <c r="T501" s="555">
        <v>2500</v>
      </c>
      <c r="U501" s="201"/>
      <c r="V501" s="201"/>
      <c r="W501" s="201" t="s">
        <v>2086</v>
      </c>
    </row>
    <row r="502" spans="1:23" ht="14.4">
      <c r="A502" s="488" t="s">
        <v>1784</v>
      </c>
      <c r="B502" s="489" t="s">
        <v>849</v>
      </c>
      <c r="C502" s="489">
        <v>2000</v>
      </c>
      <c r="D502" s="487" t="s">
        <v>851</v>
      </c>
      <c r="E502" s="487" t="s">
        <v>625</v>
      </c>
      <c r="F502" s="487"/>
      <c r="G502" s="487" t="s">
        <v>1784</v>
      </c>
      <c r="H502" s="487" t="s">
        <v>1784</v>
      </c>
      <c r="I502" s="487" t="s">
        <v>1784</v>
      </c>
      <c r="J502" s="487" t="s">
        <v>1784</v>
      </c>
      <c r="K502" s="487">
        <v>0</v>
      </c>
      <c r="L502" s="487" t="s">
        <v>1784</v>
      </c>
      <c r="M502" s="487" t="s">
        <v>1784</v>
      </c>
      <c r="N502" s="487">
        <v>0</v>
      </c>
      <c r="O502" s="648">
        <v>1</v>
      </c>
      <c r="P502" s="489" t="s">
        <v>1784</v>
      </c>
      <c r="Q502" s="475" t="s">
        <v>1784</v>
      </c>
      <c r="R502" s="475" t="s">
        <v>1784</v>
      </c>
      <c r="S502" s="93" t="s">
        <v>2086</v>
      </c>
      <c r="T502" s="614">
        <v>1200</v>
      </c>
      <c r="U502" s="201"/>
      <c r="V502" s="201"/>
      <c r="W502" s="201" t="s">
        <v>2086</v>
      </c>
    </row>
    <row r="503" spans="1:23" ht="14.4">
      <c r="A503" s="485" t="s">
        <v>1784</v>
      </c>
      <c r="B503" s="486" t="s">
        <v>1384</v>
      </c>
      <c r="C503" s="486">
        <v>2000</v>
      </c>
      <c r="D503" s="487" t="s">
        <v>1387</v>
      </c>
      <c r="E503" s="487"/>
      <c r="F503" s="487"/>
      <c r="G503" s="487" t="s">
        <v>1784</v>
      </c>
      <c r="H503" s="487" t="s">
        <v>1784</v>
      </c>
      <c r="I503" s="487" t="s">
        <v>1784</v>
      </c>
      <c r="J503" s="487" t="s">
        <v>1784</v>
      </c>
      <c r="K503" s="487">
        <v>0</v>
      </c>
      <c r="L503" s="487" t="s">
        <v>1784</v>
      </c>
      <c r="M503" s="487" t="s">
        <v>1784</v>
      </c>
      <c r="N503" s="487">
        <v>0</v>
      </c>
      <c r="O503" s="648">
        <v>1</v>
      </c>
      <c r="P503" s="486" t="s">
        <v>1784</v>
      </c>
      <c r="Q503" s="477" t="s">
        <v>1784</v>
      </c>
      <c r="R503" s="477" t="s">
        <v>1784</v>
      </c>
      <c r="S503" s="93" t="s">
        <v>2086</v>
      </c>
      <c r="T503" s="725">
        <v>648</v>
      </c>
      <c r="U503" s="201"/>
      <c r="V503" s="201"/>
      <c r="W503" s="201" t="s">
        <v>2086</v>
      </c>
    </row>
    <row r="504" spans="1:23" ht="14.4">
      <c r="A504" s="488" t="s">
        <v>1784</v>
      </c>
      <c r="B504" s="489" t="s">
        <v>379</v>
      </c>
      <c r="C504" s="489">
        <v>500</v>
      </c>
      <c r="D504" s="487" t="s">
        <v>382</v>
      </c>
      <c r="E504" s="487" t="s">
        <v>228</v>
      </c>
      <c r="F504" s="487" t="s">
        <v>383</v>
      </c>
      <c r="G504" s="487" t="s">
        <v>1784</v>
      </c>
      <c r="H504" s="487" t="s">
        <v>1784</v>
      </c>
      <c r="I504" s="487" t="s">
        <v>1784</v>
      </c>
      <c r="J504" s="487" t="s">
        <v>1784</v>
      </c>
      <c r="K504" s="487">
        <v>0</v>
      </c>
      <c r="L504" s="487" t="s">
        <v>1784</v>
      </c>
      <c r="M504" s="487" t="s">
        <v>1784</v>
      </c>
      <c r="N504" s="487">
        <v>0</v>
      </c>
      <c r="O504" s="648">
        <v>0</v>
      </c>
      <c r="P504" s="489" t="s">
        <v>1784</v>
      </c>
      <c r="Q504" s="475" t="s">
        <v>1784</v>
      </c>
      <c r="R504" s="475" t="s">
        <v>1784</v>
      </c>
      <c r="S504" s="93" t="s">
        <v>2086</v>
      </c>
      <c r="T504" s="582">
        <v>60</v>
      </c>
      <c r="U504" s="201"/>
      <c r="V504" s="201"/>
      <c r="W504" s="201" t="s">
        <v>2086</v>
      </c>
    </row>
    <row r="505" spans="1:23" ht="14.4">
      <c r="A505" s="485" t="s">
        <v>1784</v>
      </c>
      <c r="B505" s="486" t="s">
        <v>837</v>
      </c>
      <c r="C505" s="486">
        <v>500</v>
      </c>
      <c r="D505" s="487" t="s">
        <v>838</v>
      </c>
      <c r="E505" s="487"/>
      <c r="F505" s="487" t="s">
        <v>390</v>
      </c>
      <c r="G505" s="487" t="s">
        <v>1784</v>
      </c>
      <c r="H505" s="487" t="s">
        <v>1784</v>
      </c>
      <c r="I505" s="487" t="s">
        <v>1784</v>
      </c>
      <c r="J505" s="487" t="s">
        <v>1784</v>
      </c>
      <c r="K505" s="487">
        <v>0</v>
      </c>
      <c r="L505" s="487" t="s">
        <v>1784</v>
      </c>
      <c r="M505" s="487" t="s">
        <v>1784</v>
      </c>
      <c r="N505" s="487">
        <v>0</v>
      </c>
      <c r="O505" s="648">
        <v>4</v>
      </c>
      <c r="P505" s="486" t="s">
        <v>1784</v>
      </c>
      <c r="Q505" s="490" t="s">
        <v>1784</v>
      </c>
      <c r="R505" s="490" t="s">
        <v>1784</v>
      </c>
      <c r="S505" s="93" t="s">
        <v>2086</v>
      </c>
      <c r="T505" s="555">
        <v>3500</v>
      </c>
      <c r="U505" s="201"/>
      <c r="V505" s="201"/>
      <c r="W505" s="201" t="s">
        <v>2086</v>
      </c>
    </row>
    <row r="506" spans="1:23" ht="66.599999999999994">
      <c r="A506" s="481" t="s">
        <v>2093</v>
      </c>
      <c r="B506" s="481" t="s">
        <v>1784</v>
      </c>
      <c r="C506" s="481" t="s">
        <v>1784</v>
      </c>
      <c r="D506" s="482" t="s">
        <v>2094</v>
      </c>
      <c r="E506" s="482" t="s">
        <v>318</v>
      </c>
      <c r="F506" s="482"/>
      <c r="G506" s="482">
        <v>23.03</v>
      </c>
      <c r="H506" s="482">
        <v>0.13</v>
      </c>
      <c r="I506" s="482">
        <v>0</v>
      </c>
      <c r="J506" s="482">
        <v>3.51</v>
      </c>
      <c r="K506" s="482"/>
      <c r="L506" s="482">
        <v>1.69</v>
      </c>
      <c r="M506" s="482">
        <v>1.1100000000000001</v>
      </c>
      <c r="N506" s="482">
        <v>0.8</v>
      </c>
      <c r="O506" s="482" t="s">
        <v>1784</v>
      </c>
      <c r="P506" s="483" t="s">
        <v>2095</v>
      </c>
      <c r="Q506" s="493" t="s">
        <v>2096</v>
      </c>
      <c r="R506" s="494" t="s">
        <v>2097</v>
      </c>
      <c r="S506" s="471" t="s">
        <v>2093</v>
      </c>
      <c r="T506" s="201"/>
      <c r="U506" s="554" t="s">
        <v>2098</v>
      </c>
      <c r="V506" s="201"/>
      <c r="W506" s="201" t="s">
        <v>2093</v>
      </c>
    </row>
    <row r="507" spans="1:23" ht="14.4">
      <c r="A507" s="485" t="s">
        <v>1784</v>
      </c>
      <c r="B507" s="486" t="s">
        <v>1433</v>
      </c>
      <c r="C507" s="486">
        <v>30000</v>
      </c>
      <c r="D507" s="487"/>
      <c r="E507" s="487"/>
      <c r="F507" s="487"/>
      <c r="G507" s="487" t="s">
        <v>1784</v>
      </c>
      <c r="H507" s="487" t="s">
        <v>1784</v>
      </c>
      <c r="I507" s="487" t="s">
        <v>1784</v>
      </c>
      <c r="J507" s="487" t="s">
        <v>1784</v>
      </c>
      <c r="K507" s="487">
        <v>0</v>
      </c>
      <c r="L507" s="487" t="s">
        <v>1784</v>
      </c>
      <c r="M507" s="487" t="s">
        <v>1784</v>
      </c>
      <c r="N507" s="487">
        <v>0</v>
      </c>
      <c r="O507" s="648">
        <v>54</v>
      </c>
      <c r="P507" s="486" t="s">
        <v>1784</v>
      </c>
      <c r="Q507" s="477" t="s">
        <v>1784</v>
      </c>
      <c r="R507" s="477" t="s">
        <v>1784</v>
      </c>
      <c r="S507" s="93" t="s">
        <v>2093</v>
      </c>
      <c r="T507" s="726">
        <v>54000</v>
      </c>
      <c r="U507" s="201"/>
      <c r="V507" s="201"/>
      <c r="W507" s="201" t="s">
        <v>2093</v>
      </c>
    </row>
    <row r="508" spans="1:23" ht="14.4">
      <c r="A508" s="488" t="s">
        <v>1784</v>
      </c>
      <c r="B508" s="489" t="s">
        <v>1236</v>
      </c>
      <c r="C508" s="489">
        <v>25000</v>
      </c>
      <c r="D508" s="487" t="s">
        <v>1237</v>
      </c>
      <c r="E508" s="487"/>
      <c r="F508" s="487"/>
      <c r="G508" s="487" t="s">
        <v>1784</v>
      </c>
      <c r="H508" s="487" t="s">
        <v>1784</v>
      </c>
      <c r="I508" s="487" t="s">
        <v>1784</v>
      </c>
      <c r="J508" s="487" t="s">
        <v>1784</v>
      </c>
      <c r="K508" s="487">
        <v>0.9</v>
      </c>
      <c r="L508" s="487" t="s">
        <v>1784</v>
      </c>
      <c r="M508" s="487" t="s">
        <v>1784</v>
      </c>
      <c r="N508" s="487">
        <v>0.5</v>
      </c>
      <c r="O508" s="648">
        <v>9</v>
      </c>
      <c r="P508" s="489" t="s">
        <v>1784</v>
      </c>
      <c r="Q508" s="475" t="s">
        <v>1784</v>
      </c>
      <c r="R508" s="475" t="s">
        <v>1784</v>
      </c>
      <c r="S508" s="93" t="s">
        <v>2093</v>
      </c>
      <c r="T508" s="534">
        <v>8750</v>
      </c>
      <c r="U508" s="201"/>
      <c r="V508" s="201"/>
      <c r="W508" s="201" t="s">
        <v>2093</v>
      </c>
    </row>
    <row r="509" spans="1:23" ht="14.4">
      <c r="A509" s="485" t="s">
        <v>1784</v>
      </c>
      <c r="B509" s="486" t="s">
        <v>1404</v>
      </c>
      <c r="C509" s="486">
        <v>5000</v>
      </c>
      <c r="D509" s="487" t="s">
        <v>1406</v>
      </c>
      <c r="E509" s="487" t="s">
        <v>318</v>
      </c>
      <c r="F509" s="487"/>
      <c r="G509" s="487" t="s">
        <v>1784</v>
      </c>
      <c r="H509" s="487" t="s">
        <v>1784</v>
      </c>
      <c r="I509" s="487" t="s">
        <v>1784</v>
      </c>
      <c r="J509" s="487" t="s">
        <v>1784</v>
      </c>
      <c r="K509" s="487">
        <v>0</v>
      </c>
      <c r="L509" s="487" t="s">
        <v>1784</v>
      </c>
      <c r="M509" s="487" t="s">
        <v>1784</v>
      </c>
      <c r="N509" s="487">
        <v>0</v>
      </c>
      <c r="O509" s="648">
        <v>3</v>
      </c>
      <c r="P509" s="486" t="s">
        <v>1784</v>
      </c>
      <c r="Q509" s="477" t="s">
        <v>1784</v>
      </c>
      <c r="R509" s="477" t="s">
        <v>1784</v>
      </c>
      <c r="S509" s="93" t="s">
        <v>2093</v>
      </c>
      <c r="T509" s="555">
        <v>3000</v>
      </c>
      <c r="U509" s="201"/>
      <c r="V509" s="201"/>
      <c r="W509" s="201" t="s">
        <v>2093</v>
      </c>
    </row>
    <row r="510" spans="1:23" ht="14.4">
      <c r="A510" s="488" t="s">
        <v>1784</v>
      </c>
      <c r="B510" s="489" t="s">
        <v>1420</v>
      </c>
      <c r="C510" s="489">
        <v>2000</v>
      </c>
      <c r="D510" s="487"/>
      <c r="E510" s="487"/>
      <c r="F510" s="487"/>
      <c r="G510" s="487" t="s">
        <v>1784</v>
      </c>
      <c r="H510" s="487" t="s">
        <v>1784</v>
      </c>
      <c r="I510" s="487" t="s">
        <v>1784</v>
      </c>
      <c r="J510" s="487" t="s">
        <v>1784</v>
      </c>
      <c r="K510" s="487">
        <v>0</v>
      </c>
      <c r="L510" s="487" t="s">
        <v>1784</v>
      </c>
      <c r="M510" s="487" t="s">
        <v>1784</v>
      </c>
      <c r="N510" s="487">
        <v>0</v>
      </c>
      <c r="O510" s="648">
        <v>1</v>
      </c>
      <c r="P510" s="489" t="s">
        <v>1784</v>
      </c>
      <c r="Q510" s="475" t="s">
        <v>1784</v>
      </c>
      <c r="R510" s="475" t="s">
        <v>1784</v>
      </c>
      <c r="S510" s="93" t="s">
        <v>2093</v>
      </c>
      <c r="T510" s="614">
        <v>1200</v>
      </c>
      <c r="U510" s="201"/>
      <c r="V510" s="201"/>
      <c r="W510" s="201" t="s">
        <v>2093</v>
      </c>
    </row>
    <row r="511" spans="1:23" ht="14.4">
      <c r="A511" s="485" t="s">
        <v>1784</v>
      </c>
      <c r="B511" s="486" t="s">
        <v>1009</v>
      </c>
      <c r="C511" s="486">
        <v>1000</v>
      </c>
      <c r="D511" s="487" t="s">
        <v>1010</v>
      </c>
      <c r="E511" s="487" t="s">
        <v>228</v>
      </c>
      <c r="F511" s="487"/>
      <c r="G511" s="487" t="s">
        <v>1784</v>
      </c>
      <c r="H511" s="487" t="s">
        <v>1784</v>
      </c>
      <c r="I511" s="487" t="s">
        <v>1784</v>
      </c>
      <c r="J511" s="487" t="s">
        <v>1784</v>
      </c>
      <c r="K511" s="487">
        <v>0</v>
      </c>
      <c r="L511" s="487" t="s">
        <v>1784</v>
      </c>
      <c r="M511" s="487" t="s">
        <v>1784</v>
      </c>
      <c r="N511" s="487">
        <v>0</v>
      </c>
      <c r="O511" s="648">
        <v>2</v>
      </c>
      <c r="P511" s="486" t="s">
        <v>1784</v>
      </c>
      <c r="Q511" s="477" t="s">
        <v>1784</v>
      </c>
      <c r="R511" s="477" t="s">
        <v>1784</v>
      </c>
      <c r="S511" s="93" t="s">
        <v>2093</v>
      </c>
      <c r="T511" s="567">
        <v>1500</v>
      </c>
      <c r="U511" s="201"/>
      <c r="V511" s="201"/>
      <c r="W511" s="201" t="s">
        <v>2093</v>
      </c>
    </row>
    <row r="512" spans="1:23" ht="14.4">
      <c r="A512" s="488" t="s">
        <v>1784</v>
      </c>
      <c r="B512" s="489" t="s">
        <v>1402</v>
      </c>
      <c r="C512" s="489">
        <v>1000</v>
      </c>
      <c r="D512" s="487" t="s">
        <v>1403</v>
      </c>
      <c r="E512" s="487"/>
      <c r="F512" s="487"/>
      <c r="G512" s="487" t="s">
        <v>1784</v>
      </c>
      <c r="H512" s="487" t="s">
        <v>1784</v>
      </c>
      <c r="I512" s="487" t="s">
        <v>1784</v>
      </c>
      <c r="J512" s="487" t="s">
        <v>1784</v>
      </c>
      <c r="K512" s="487">
        <v>0</v>
      </c>
      <c r="L512" s="487" t="s">
        <v>1784</v>
      </c>
      <c r="M512" s="487" t="s">
        <v>1784</v>
      </c>
      <c r="N512" s="487">
        <v>0</v>
      </c>
      <c r="O512" s="648">
        <v>1</v>
      </c>
      <c r="P512" s="489" t="s">
        <v>1784</v>
      </c>
      <c r="Q512" s="475" t="s">
        <v>1784</v>
      </c>
      <c r="R512" s="475" t="s">
        <v>1784</v>
      </c>
      <c r="S512" s="93" t="s">
        <v>2093</v>
      </c>
      <c r="T512" s="547">
        <v>600</v>
      </c>
      <c r="U512" s="201"/>
      <c r="V512" s="201"/>
      <c r="W512" s="201" t="s">
        <v>2093</v>
      </c>
    </row>
    <row r="513" spans="1:23" ht="14.4">
      <c r="A513" s="485" t="s">
        <v>1784</v>
      </c>
      <c r="B513" s="486" t="s">
        <v>531</v>
      </c>
      <c r="C513" s="486">
        <v>500</v>
      </c>
      <c r="D513" s="487" t="s">
        <v>533</v>
      </c>
      <c r="E513" s="487" t="s">
        <v>228</v>
      </c>
      <c r="F513" s="487"/>
      <c r="G513" s="487" t="s">
        <v>1784</v>
      </c>
      <c r="H513" s="487" t="s">
        <v>1784</v>
      </c>
      <c r="I513" s="487" t="s">
        <v>1784</v>
      </c>
      <c r="J513" s="487" t="s">
        <v>1784</v>
      </c>
      <c r="K513" s="487">
        <v>0.5</v>
      </c>
      <c r="L513" s="487" t="s">
        <v>1784</v>
      </c>
      <c r="M513" s="487" t="s">
        <v>1784</v>
      </c>
      <c r="N513" s="487">
        <v>0</v>
      </c>
      <c r="O513" s="648">
        <v>0</v>
      </c>
      <c r="P513" s="486" t="s">
        <v>1784</v>
      </c>
      <c r="Q513" s="477" t="s">
        <v>1784</v>
      </c>
      <c r="R513" s="477" t="s">
        <v>1784</v>
      </c>
      <c r="S513" s="93" t="s">
        <v>2093</v>
      </c>
      <c r="T513" s="684">
        <v>175</v>
      </c>
      <c r="U513" s="201"/>
      <c r="V513" s="201"/>
      <c r="W513" s="201" t="s">
        <v>2093</v>
      </c>
    </row>
    <row r="514" spans="1:23" ht="14.4">
      <c r="A514" s="488" t="s">
        <v>1784</v>
      </c>
      <c r="B514" s="489" t="s">
        <v>379</v>
      </c>
      <c r="C514" s="489">
        <v>500</v>
      </c>
      <c r="D514" s="487" t="s">
        <v>382</v>
      </c>
      <c r="E514" s="487" t="s">
        <v>228</v>
      </c>
      <c r="F514" s="487" t="s">
        <v>383</v>
      </c>
      <c r="G514" s="487" t="s">
        <v>1784</v>
      </c>
      <c r="H514" s="487" t="s">
        <v>1784</v>
      </c>
      <c r="I514" s="487" t="s">
        <v>1784</v>
      </c>
      <c r="J514" s="487" t="s">
        <v>1784</v>
      </c>
      <c r="K514" s="487">
        <v>0</v>
      </c>
      <c r="L514" s="487" t="s">
        <v>1784</v>
      </c>
      <c r="M514" s="487" t="s">
        <v>1784</v>
      </c>
      <c r="N514" s="487">
        <v>0</v>
      </c>
      <c r="O514" s="648">
        <v>0</v>
      </c>
      <c r="P514" s="489" t="s">
        <v>1784</v>
      </c>
      <c r="Q514" s="475" t="s">
        <v>1784</v>
      </c>
      <c r="R514" s="475" t="s">
        <v>1784</v>
      </c>
      <c r="S514" s="93" t="s">
        <v>2093</v>
      </c>
      <c r="T514" s="582">
        <v>60</v>
      </c>
      <c r="U514" s="201"/>
      <c r="V514" s="201"/>
      <c r="W514" s="201" t="s">
        <v>2093</v>
      </c>
    </row>
    <row r="515" spans="1:23" ht="14.4">
      <c r="A515" s="485" t="s">
        <v>1784</v>
      </c>
      <c r="B515" s="486" t="s">
        <v>1012</v>
      </c>
      <c r="C515" s="486">
        <v>5000</v>
      </c>
      <c r="D515" s="487" t="s">
        <v>1012</v>
      </c>
      <c r="E515" s="487" t="s">
        <v>228</v>
      </c>
      <c r="F515" s="487"/>
      <c r="G515" s="487" t="s">
        <v>1784</v>
      </c>
      <c r="H515" s="487" t="s">
        <v>1784</v>
      </c>
      <c r="I515" s="487" t="s">
        <v>1784</v>
      </c>
      <c r="J515" s="487" t="s">
        <v>1784</v>
      </c>
      <c r="K515" s="487">
        <v>0</v>
      </c>
      <c r="L515" s="487" t="s">
        <v>1784</v>
      </c>
      <c r="M515" s="487" t="s">
        <v>1784</v>
      </c>
      <c r="N515" s="487">
        <v>0</v>
      </c>
      <c r="O515" s="648">
        <v>1</v>
      </c>
      <c r="P515" s="486" t="s">
        <v>1784</v>
      </c>
      <c r="Q515" s="490" t="s">
        <v>1784</v>
      </c>
      <c r="R515" s="490" t="s">
        <v>1784</v>
      </c>
      <c r="S515" s="93" t="s">
        <v>2093</v>
      </c>
      <c r="T515" s="573">
        <v>500</v>
      </c>
      <c r="U515" s="201"/>
      <c r="V515" s="201"/>
      <c r="W515" s="201" t="s">
        <v>2093</v>
      </c>
    </row>
    <row r="516" spans="1:23" ht="53.4">
      <c r="A516" s="481" t="s">
        <v>2099</v>
      </c>
      <c r="B516" s="481" t="s">
        <v>1784</v>
      </c>
      <c r="C516" s="481" t="s">
        <v>1784</v>
      </c>
      <c r="D516" s="482" t="s">
        <v>2100</v>
      </c>
      <c r="E516" s="482" t="s">
        <v>2101</v>
      </c>
      <c r="F516" s="482"/>
      <c r="G516" s="482">
        <v>99.63</v>
      </c>
      <c r="H516" s="482">
        <v>7.34</v>
      </c>
      <c r="I516" s="482">
        <v>2.88</v>
      </c>
      <c r="J516" s="482">
        <v>2.5499999999999998</v>
      </c>
      <c r="K516" s="482"/>
      <c r="L516" s="482">
        <v>5.29</v>
      </c>
      <c r="M516" s="482">
        <v>1.3</v>
      </c>
      <c r="N516" s="482">
        <v>0.4</v>
      </c>
      <c r="O516" s="482" t="s">
        <v>1784</v>
      </c>
      <c r="P516" s="483" t="s">
        <v>2102</v>
      </c>
      <c r="Q516" s="653" t="s">
        <v>2103</v>
      </c>
      <c r="R516" s="491" t="s">
        <v>2104</v>
      </c>
      <c r="S516" s="471" t="s">
        <v>2099</v>
      </c>
      <c r="T516" s="201"/>
      <c r="U516" s="628" t="s">
        <v>2105</v>
      </c>
      <c r="V516" s="201"/>
      <c r="W516" s="201" t="s">
        <v>2099</v>
      </c>
    </row>
    <row r="517" spans="1:23" ht="14.4">
      <c r="A517" s="485" t="s">
        <v>1784</v>
      </c>
      <c r="B517" s="486" t="s">
        <v>1434</v>
      </c>
      <c r="C517" s="486">
        <v>45000</v>
      </c>
      <c r="D517" s="487"/>
      <c r="E517" s="487"/>
      <c r="F517" s="487"/>
      <c r="G517" s="487" t="s">
        <v>1784</v>
      </c>
      <c r="H517" s="487" t="s">
        <v>1784</v>
      </c>
      <c r="I517" s="487" t="s">
        <v>1784</v>
      </c>
      <c r="J517" s="487" t="s">
        <v>1784</v>
      </c>
      <c r="K517" s="487">
        <v>0</v>
      </c>
      <c r="L517" s="487" t="s">
        <v>1784</v>
      </c>
      <c r="M517" s="487" t="s">
        <v>1784</v>
      </c>
      <c r="N517" s="487">
        <v>0</v>
      </c>
      <c r="O517" s="648">
        <v>27</v>
      </c>
      <c r="P517" s="486" t="s">
        <v>1784</v>
      </c>
      <c r="Q517" s="477" t="s">
        <v>1784</v>
      </c>
      <c r="R517" s="477" t="s">
        <v>1784</v>
      </c>
      <c r="S517" s="93" t="s">
        <v>2099</v>
      </c>
      <c r="T517" s="578">
        <v>27000</v>
      </c>
      <c r="U517" s="201"/>
      <c r="V517" s="201"/>
      <c r="W517" s="201" t="s">
        <v>2099</v>
      </c>
    </row>
    <row r="518" spans="1:23" ht="14.4">
      <c r="A518" s="488" t="s">
        <v>1784</v>
      </c>
      <c r="B518" s="489" t="s">
        <v>772</v>
      </c>
      <c r="C518" s="489">
        <v>15000</v>
      </c>
      <c r="D518" s="487" t="s">
        <v>774</v>
      </c>
      <c r="E518" s="487"/>
      <c r="F518" s="487"/>
      <c r="G518" s="487" t="s">
        <v>1784</v>
      </c>
      <c r="H518" s="487" t="s">
        <v>1784</v>
      </c>
      <c r="I518" s="487" t="s">
        <v>1784</v>
      </c>
      <c r="J518" s="487" t="s">
        <v>1784</v>
      </c>
      <c r="K518" s="487">
        <v>0.5</v>
      </c>
      <c r="L518" s="487" t="s">
        <v>1784</v>
      </c>
      <c r="M518" s="487" t="s">
        <v>1784</v>
      </c>
      <c r="N518" s="487">
        <v>0</v>
      </c>
      <c r="O518" s="648">
        <v>8</v>
      </c>
      <c r="P518" s="489" t="s">
        <v>1784</v>
      </c>
      <c r="Q518" s="475" t="s">
        <v>1784</v>
      </c>
      <c r="R518" s="475" t="s">
        <v>1784</v>
      </c>
      <c r="S518" s="93" t="s">
        <v>2099</v>
      </c>
      <c r="T518" s="534">
        <v>8040</v>
      </c>
      <c r="U518" s="201"/>
      <c r="V518" s="201"/>
      <c r="W518" s="201" t="s">
        <v>2099</v>
      </c>
    </row>
    <row r="519" spans="1:23" ht="14.4">
      <c r="A519" s="485" t="s">
        <v>1784</v>
      </c>
      <c r="B519" s="486" t="s">
        <v>899</v>
      </c>
      <c r="C519" s="486">
        <v>20000</v>
      </c>
      <c r="D519" s="487" t="s">
        <v>901</v>
      </c>
      <c r="E519" s="487" t="s">
        <v>214</v>
      </c>
      <c r="F519" s="487"/>
      <c r="G519" s="487" t="s">
        <v>1784</v>
      </c>
      <c r="H519" s="487" t="s">
        <v>1784</v>
      </c>
      <c r="I519" s="487" t="s">
        <v>1784</v>
      </c>
      <c r="J519" s="487" t="s">
        <v>1784</v>
      </c>
      <c r="K519" s="487">
        <v>0.2</v>
      </c>
      <c r="L519" s="487" t="s">
        <v>1784</v>
      </c>
      <c r="M519" s="487" t="s">
        <v>1784</v>
      </c>
      <c r="N519" s="487">
        <v>0</v>
      </c>
      <c r="O519" s="648">
        <v>30</v>
      </c>
      <c r="P519" s="486" t="s">
        <v>1784</v>
      </c>
      <c r="Q519" s="477" t="s">
        <v>1784</v>
      </c>
      <c r="R519" s="477" t="s">
        <v>1784</v>
      </c>
      <c r="S519" s="93" t="s">
        <v>2099</v>
      </c>
      <c r="T519" s="727">
        <v>30000</v>
      </c>
      <c r="U519" s="201"/>
      <c r="V519" s="201"/>
      <c r="W519" s="201" t="s">
        <v>2099</v>
      </c>
    </row>
    <row r="520" spans="1:23" ht="14.4">
      <c r="A520" s="488" t="s">
        <v>1784</v>
      </c>
      <c r="B520" s="489" t="s">
        <v>335</v>
      </c>
      <c r="C520" s="489">
        <v>15000</v>
      </c>
      <c r="D520" s="487" t="s">
        <v>339</v>
      </c>
      <c r="E520" s="487" t="s">
        <v>340</v>
      </c>
      <c r="F520" s="487"/>
      <c r="G520" s="487" t="s">
        <v>1784</v>
      </c>
      <c r="H520" s="487" t="s">
        <v>1784</v>
      </c>
      <c r="I520" s="487" t="s">
        <v>1784</v>
      </c>
      <c r="J520" s="487" t="s">
        <v>1784</v>
      </c>
      <c r="K520" s="487">
        <v>0.4</v>
      </c>
      <c r="L520" s="487" t="s">
        <v>1784</v>
      </c>
      <c r="M520" s="487" t="s">
        <v>1784</v>
      </c>
      <c r="N520" s="487">
        <v>0.4</v>
      </c>
      <c r="O520" s="648">
        <v>6</v>
      </c>
      <c r="P520" s="489" t="s">
        <v>1784</v>
      </c>
      <c r="Q520" s="475" t="s">
        <v>1784</v>
      </c>
      <c r="R520" s="475" t="s">
        <v>1784</v>
      </c>
      <c r="S520" s="93" t="s">
        <v>2099</v>
      </c>
      <c r="T520" s="571">
        <v>6000</v>
      </c>
      <c r="U520" s="201"/>
      <c r="V520" s="201"/>
      <c r="W520" s="201" t="s">
        <v>2099</v>
      </c>
    </row>
    <row r="521" spans="1:23" ht="14.4">
      <c r="A521" s="485" t="s">
        <v>1784</v>
      </c>
      <c r="B521" s="486" t="s">
        <v>1384</v>
      </c>
      <c r="C521" s="486">
        <v>3000</v>
      </c>
      <c r="D521" s="487" t="s">
        <v>1387</v>
      </c>
      <c r="E521" s="487"/>
      <c r="F521" s="487"/>
      <c r="G521" s="487" t="s">
        <v>1784</v>
      </c>
      <c r="H521" s="487" t="s">
        <v>1784</v>
      </c>
      <c r="I521" s="487" t="s">
        <v>1784</v>
      </c>
      <c r="J521" s="487" t="s">
        <v>1784</v>
      </c>
      <c r="K521" s="487">
        <v>0</v>
      </c>
      <c r="L521" s="487" t="s">
        <v>1784</v>
      </c>
      <c r="M521" s="487" t="s">
        <v>1784</v>
      </c>
      <c r="N521" s="487">
        <v>0</v>
      </c>
      <c r="O521" s="648">
        <v>1</v>
      </c>
      <c r="P521" s="486" t="s">
        <v>1784</v>
      </c>
      <c r="Q521" s="477" t="s">
        <v>1784</v>
      </c>
      <c r="R521" s="477" t="s">
        <v>1784</v>
      </c>
      <c r="S521" s="93" t="s">
        <v>2099</v>
      </c>
      <c r="T521" s="728">
        <v>972</v>
      </c>
      <c r="U521" s="201"/>
      <c r="V521" s="201"/>
      <c r="W521" s="201" t="s">
        <v>2099</v>
      </c>
    </row>
    <row r="522" spans="1:23" ht="14.4">
      <c r="A522" s="488" t="s">
        <v>1784</v>
      </c>
      <c r="B522" s="489" t="s">
        <v>834</v>
      </c>
      <c r="C522" s="489">
        <v>500</v>
      </c>
      <c r="D522" s="487" t="s">
        <v>835</v>
      </c>
      <c r="E522" s="487"/>
      <c r="F522" s="487" t="s">
        <v>390</v>
      </c>
      <c r="G522" s="487" t="s">
        <v>1784</v>
      </c>
      <c r="H522" s="487" t="s">
        <v>1784</v>
      </c>
      <c r="I522" s="487" t="s">
        <v>1784</v>
      </c>
      <c r="J522" s="487" t="s">
        <v>1784</v>
      </c>
      <c r="K522" s="487">
        <v>0</v>
      </c>
      <c r="L522" s="487" t="s">
        <v>1784</v>
      </c>
      <c r="M522" s="487" t="s">
        <v>1784</v>
      </c>
      <c r="N522" s="487">
        <v>0</v>
      </c>
      <c r="O522" s="648">
        <v>5</v>
      </c>
      <c r="P522" s="489" t="s">
        <v>1784</v>
      </c>
      <c r="Q522" s="475" t="s">
        <v>1784</v>
      </c>
      <c r="R522" s="475" t="s">
        <v>1784</v>
      </c>
      <c r="S522" s="93" t="s">
        <v>2099</v>
      </c>
      <c r="T522" s="551">
        <v>4928</v>
      </c>
      <c r="U522" s="201"/>
      <c r="V522" s="201"/>
      <c r="W522" s="201" t="s">
        <v>2099</v>
      </c>
    </row>
    <row r="523" spans="1:23" ht="14.4">
      <c r="A523" s="485" t="s">
        <v>1784</v>
      </c>
      <c r="B523" s="486" t="s">
        <v>379</v>
      </c>
      <c r="C523" s="486">
        <v>1000</v>
      </c>
      <c r="D523" s="487" t="s">
        <v>382</v>
      </c>
      <c r="E523" s="487" t="s">
        <v>228</v>
      </c>
      <c r="F523" s="487" t="s">
        <v>383</v>
      </c>
      <c r="G523" s="487" t="s">
        <v>1784</v>
      </c>
      <c r="H523" s="487" t="s">
        <v>1784</v>
      </c>
      <c r="I523" s="487" t="s">
        <v>1784</v>
      </c>
      <c r="J523" s="487" t="s">
        <v>1784</v>
      </c>
      <c r="K523" s="487">
        <v>0</v>
      </c>
      <c r="L523" s="487" t="s">
        <v>1784</v>
      </c>
      <c r="M523" s="487" t="s">
        <v>1784</v>
      </c>
      <c r="N523" s="487">
        <v>0</v>
      </c>
      <c r="O523" s="648">
        <v>0</v>
      </c>
      <c r="P523" s="486" t="s">
        <v>1784</v>
      </c>
      <c r="Q523" s="477" t="s">
        <v>1784</v>
      </c>
      <c r="R523" s="477" t="s">
        <v>1784</v>
      </c>
      <c r="S523" s="93" t="s">
        <v>2099</v>
      </c>
      <c r="T523" s="597">
        <v>120</v>
      </c>
      <c r="U523" s="201"/>
      <c r="V523" s="201"/>
      <c r="W523" s="201" t="s">
        <v>2099</v>
      </c>
    </row>
    <row r="524" spans="1:23" ht="14.4">
      <c r="A524" s="488" t="s">
        <v>1784</v>
      </c>
      <c r="B524" s="489" t="s">
        <v>837</v>
      </c>
      <c r="C524" s="489">
        <v>500</v>
      </c>
      <c r="D524" s="487" t="s">
        <v>838</v>
      </c>
      <c r="E524" s="487"/>
      <c r="F524" s="487" t="s">
        <v>390</v>
      </c>
      <c r="G524" s="487" t="s">
        <v>1784</v>
      </c>
      <c r="H524" s="487" t="s">
        <v>1784</v>
      </c>
      <c r="I524" s="487" t="s">
        <v>1784</v>
      </c>
      <c r="J524" s="487" t="s">
        <v>1784</v>
      </c>
      <c r="K524" s="487">
        <v>0</v>
      </c>
      <c r="L524" s="487" t="s">
        <v>1784</v>
      </c>
      <c r="M524" s="487" t="s">
        <v>1784</v>
      </c>
      <c r="N524" s="487">
        <v>0</v>
      </c>
      <c r="O524" s="648">
        <v>4</v>
      </c>
      <c r="P524" s="489" t="s">
        <v>1784</v>
      </c>
      <c r="Q524" s="492" t="s">
        <v>1784</v>
      </c>
      <c r="R524" s="492" t="s">
        <v>1784</v>
      </c>
      <c r="S524" s="93" t="s">
        <v>2099</v>
      </c>
      <c r="T524" s="555">
        <v>3500</v>
      </c>
      <c r="U524" s="201"/>
      <c r="V524" s="201"/>
      <c r="W524" s="201" t="s">
        <v>2099</v>
      </c>
    </row>
    <row r="525" spans="1:23" ht="53.4">
      <c r="A525" s="481" t="s">
        <v>2106</v>
      </c>
      <c r="B525" s="481" t="s">
        <v>1784</v>
      </c>
      <c r="C525" s="481" t="s">
        <v>1784</v>
      </c>
      <c r="D525" s="482" t="s">
        <v>2107</v>
      </c>
      <c r="E525" s="482" t="s">
        <v>2108</v>
      </c>
      <c r="F525" s="482"/>
      <c r="G525" s="482">
        <v>233.8</v>
      </c>
      <c r="H525" s="482">
        <v>10.91</v>
      </c>
      <c r="I525" s="482">
        <v>2.4500000000000002</v>
      </c>
      <c r="J525" s="482">
        <v>26.42</v>
      </c>
      <c r="K525" s="482"/>
      <c r="L525" s="482">
        <v>6.94</v>
      </c>
      <c r="M525" s="482">
        <v>1.5</v>
      </c>
      <c r="N525" s="482">
        <v>0.9</v>
      </c>
      <c r="O525" s="482" t="s">
        <v>1784</v>
      </c>
      <c r="P525" s="483" t="s">
        <v>2109</v>
      </c>
      <c r="Q525" s="493" t="s">
        <v>2110</v>
      </c>
      <c r="R525" s="494" t="s">
        <v>2111</v>
      </c>
      <c r="S525" s="471" t="s">
        <v>2106</v>
      </c>
      <c r="T525" s="201"/>
      <c r="U525" s="659" t="s">
        <v>2112</v>
      </c>
      <c r="V525" s="201"/>
      <c r="W525" s="201" t="s">
        <v>2106</v>
      </c>
    </row>
    <row r="526" spans="1:23" ht="14.4">
      <c r="A526" s="485" t="s">
        <v>1784</v>
      </c>
      <c r="B526" s="486" t="s">
        <v>1435</v>
      </c>
      <c r="C526" s="486">
        <v>30000</v>
      </c>
      <c r="D526" s="487" t="s">
        <v>1437</v>
      </c>
      <c r="E526" s="487" t="s">
        <v>136</v>
      </c>
      <c r="F526" s="487"/>
      <c r="G526" s="487" t="s">
        <v>1784</v>
      </c>
      <c r="H526" s="487" t="s">
        <v>1784</v>
      </c>
      <c r="I526" s="487" t="s">
        <v>1784</v>
      </c>
      <c r="J526" s="487" t="s">
        <v>1784</v>
      </c>
      <c r="K526" s="487">
        <v>0</v>
      </c>
      <c r="L526" s="487" t="s">
        <v>1784</v>
      </c>
      <c r="M526" s="487" t="s">
        <v>1784</v>
      </c>
      <c r="N526" s="487">
        <v>0</v>
      </c>
      <c r="O526" s="648">
        <v>15</v>
      </c>
      <c r="P526" s="486" t="s">
        <v>1784</v>
      </c>
      <c r="Q526" s="475" t="s">
        <v>1784</v>
      </c>
      <c r="R526" s="475" t="s">
        <v>1784</v>
      </c>
      <c r="S526" s="93" t="s">
        <v>2106</v>
      </c>
      <c r="T526" s="552">
        <v>15000</v>
      </c>
      <c r="U526" s="201"/>
      <c r="V526" s="201"/>
      <c r="W526" s="201" t="s">
        <v>2106</v>
      </c>
    </row>
    <row r="527" spans="1:23" ht="14.4">
      <c r="A527" s="488" t="s">
        <v>1784</v>
      </c>
      <c r="B527" s="489" t="s">
        <v>335</v>
      </c>
      <c r="C527" s="489">
        <v>35000</v>
      </c>
      <c r="D527" s="487" t="s">
        <v>339</v>
      </c>
      <c r="E527" s="487" t="s">
        <v>340</v>
      </c>
      <c r="F527" s="487"/>
      <c r="G527" s="487" t="s">
        <v>1784</v>
      </c>
      <c r="H527" s="487" t="s">
        <v>1784</v>
      </c>
      <c r="I527" s="487" t="s">
        <v>1784</v>
      </c>
      <c r="J527" s="487" t="s">
        <v>1784</v>
      </c>
      <c r="K527" s="487">
        <v>1</v>
      </c>
      <c r="L527" s="487" t="s">
        <v>1784</v>
      </c>
      <c r="M527" s="487" t="s">
        <v>1784</v>
      </c>
      <c r="N527" s="487">
        <v>0.9</v>
      </c>
      <c r="O527" s="648">
        <v>14</v>
      </c>
      <c r="P527" s="489" t="s">
        <v>1784</v>
      </c>
      <c r="Q527" s="477" t="s">
        <v>1784</v>
      </c>
      <c r="R527" s="477" t="s">
        <v>1784</v>
      </c>
      <c r="S527" s="93" t="s">
        <v>2106</v>
      </c>
      <c r="T527" s="595">
        <v>14000</v>
      </c>
      <c r="U527" s="201"/>
      <c r="V527" s="201"/>
      <c r="W527" s="201" t="s">
        <v>2106</v>
      </c>
    </row>
    <row r="528" spans="1:23" ht="14.4">
      <c r="A528" s="485" t="s">
        <v>1784</v>
      </c>
      <c r="B528" s="486" t="s">
        <v>1428</v>
      </c>
      <c r="C528" s="486">
        <v>15000</v>
      </c>
      <c r="D528" s="487" t="s">
        <v>1429</v>
      </c>
      <c r="E528" s="487" t="s">
        <v>214</v>
      </c>
      <c r="F528" s="487"/>
      <c r="G528" s="487" t="s">
        <v>1784</v>
      </c>
      <c r="H528" s="487" t="s">
        <v>1784</v>
      </c>
      <c r="I528" s="487" t="s">
        <v>1784</v>
      </c>
      <c r="J528" s="487" t="s">
        <v>1784</v>
      </c>
      <c r="K528" s="487">
        <v>0.3</v>
      </c>
      <c r="L528" s="487" t="s">
        <v>1784</v>
      </c>
      <c r="M528" s="487" t="s">
        <v>1784</v>
      </c>
      <c r="N528" s="487">
        <v>0</v>
      </c>
      <c r="O528" s="648">
        <v>42</v>
      </c>
      <c r="P528" s="486" t="s">
        <v>1784</v>
      </c>
      <c r="Q528" s="475" t="s">
        <v>1784</v>
      </c>
      <c r="R528" s="475" t="s">
        <v>1784</v>
      </c>
      <c r="S528" s="93" t="s">
        <v>2106</v>
      </c>
      <c r="T528" s="729">
        <v>42000</v>
      </c>
      <c r="U528" s="201"/>
      <c r="V528" s="201"/>
      <c r="W528" s="201" t="s">
        <v>2106</v>
      </c>
    </row>
    <row r="529" spans="1:23" ht="14.4">
      <c r="A529" s="488" t="s">
        <v>1784</v>
      </c>
      <c r="B529" s="489" t="s">
        <v>1012</v>
      </c>
      <c r="C529" s="489">
        <v>10000</v>
      </c>
      <c r="D529" s="487" t="s">
        <v>1012</v>
      </c>
      <c r="E529" s="487" t="s">
        <v>228</v>
      </c>
      <c r="F529" s="487"/>
      <c r="G529" s="487" t="s">
        <v>1784</v>
      </c>
      <c r="H529" s="487" t="s">
        <v>1784</v>
      </c>
      <c r="I529" s="487" t="s">
        <v>1784</v>
      </c>
      <c r="J529" s="487" t="s">
        <v>1784</v>
      </c>
      <c r="K529" s="487">
        <v>0</v>
      </c>
      <c r="L529" s="487" t="s">
        <v>1784</v>
      </c>
      <c r="M529" s="487" t="s">
        <v>1784</v>
      </c>
      <c r="N529" s="487">
        <v>0</v>
      </c>
      <c r="O529" s="648">
        <v>1</v>
      </c>
      <c r="P529" s="489" t="s">
        <v>1784</v>
      </c>
      <c r="Q529" s="477" t="s">
        <v>1784</v>
      </c>
      <c r="R529" s="477" t="s">
        <v>1784</v>
      </c>
      <c r="S529" s="93" t="s">
        <v>2106</v>
      </c>
      <c r="T529" s="553">
        <v>1000</v>
      </c>
      <c r="U529" s="201"/>
      <c r="V529" s="201"/>
      <c r="W529" s="201" t="s">
        <v>2106</v>
      </c>
    </row>
    <row r="530" spans="1:23" ht="14.4">
      <c r="A530" s="485" t="s">
        <v>1784</v>
      </c>
      <c r="B530" s="486" t="s">
        <v>1384</v>
      </c>
      <c r="C530" s="486">
        <v>5000</v>
      </c>
      <c r="D530" s="487" t="s">
        <v>1387</v>
      </c>
      <c r="E530" s="487"/>
      <c r="F530" s="487"/>
      <c r="G530" s="487" t="s">
        <v>1784</v>
      </c>
      <c r="H530" s="487" t="s">
        <v>1784</v>
      </c>
      <c r="I530" s="487" t="s">
        <v>1784</v>
      </c>
      <c r="J530" s="487" t="s">
        <v>1784</v>
      </c>
      <c r="K530" s="487">
        <v>0</v>
      </c>
      <c r="L530" s="487" t="s">
        <v>1784</v>
      </c>
      <c r="M530" s="487" t="s">
        <v>1784</v>
      </c>
      <c r="N530" s="487">
        <v>0</v>
      </c>
      <c r="O530" s="648">
        <v>2</v>
      </c>
      <c r="P530" s="486" t="s">
        <v>1784</v>
      </c>
      <c r="Q530" s="475" t="s">
        <v>1784</v>
      </c>
      <c r="R530" s="475" t="s">
        <v>1784</v>
      </c>
      <c r="S530" s="93" t="s">
        <v>2106</v>
      </c>
      <c r="T530" s="730">
        <v>1620</v>
      </c>
      <c r="U530" s="201"/>
      <c r="V530" s="201"/>
      <c r="W530" s="201" t="s">
        <v>2106</v>
      </c>
    </row>
    <row r="531" spans="1:23" ht="14.4">
      <c r="A531" s="488" t="s">
        <v>1784</v>
      </c>
      <c r="B531" s="489" t="s">
        <v>1667</v>
      </c>
      <c r="C531" s="489">
        <v>500</v>
      </c>
      <c r="D531" s="487"/>
      <c r="E531" s="487"/>
      <c r="F531" s="487"/>
      <c r="G531" s="487" t="s">
        <v>1784</v>
      </c>
      <c r="H531" s="487" t="s">
        <v>1784</v>
      </c>
      <c r="I531" s="487" t="s">
        <v>1784</v>
      </c>
      <c r="J531" s="487" t="s">
        <v>1784</v>
      </c>
      <c r="K531" s="487">
        <v>0</v>
      </c>
      <c r="L531" s="487" t="s">
        <v>1784</v>
      </c>
      <c r="M531" s="487" t="s">
        <v>1784</v>
      </c>
      <c r="N531" s="487">
        <v>0</v>
      </c>
      <c r="O531" s="648">
        <v>2</v>
      </c>
      <c r="P531" s="489" t="s">
        <v>1784</v>
      </c>
      <c r="Q531" s="477" t="s">
        <v>1784</v>
      </c>
      <c r="R531" s="477" t="s">
        <v>1784</v>
      </c>
      <c r="S531" s="93" t="s">
        <v>2106</v>
      </c>
      <c r="T531" s="567">
        <v>1500</v>
      </c>
      <c r="U531" s="201"/>
      <c r="V531" s="201"/>
      <c r="W531" s="201" t="s">
        <v>2106</v>
      </c>
    </row>
    <row r="532" spans="1:23" ht="14.4">
      <c r="A532" s="485" t="s">
        <v>1784</v>
      </c>
      <c r="B532" s="486" t="s">
        <v>834</v>
      </c>
      <c r="C532" s="486">
        <v>500</v>
      </c>
      <c r="D532" s="487" t="s">
        <v>835</v>
      </c>
      <c r="E532" s="487"/>
      <c r="F532" s="487" t="s">
        <v>390</v>
      </c>
      <c r="G532" s="487" t="s">
        <v>1784</v>
      </c>
      <c r="H532" s="487" t="s">
        <v>1784</v>
      </c>
      <c r="I532" s="487" t="s">
        <v>1784</v>
      </c>
      <c r="J532" s="487" t="s">
        <v>1784</v>
      </c>
      <c r="K532" s="487">
        <v>0</v>
      </c>
      <c r="L532" s="487" t="s">
        <v>1784</v>
      </c>
      <c r="M532" s="487" t="s">
        <v>1784</v>
      </c>
      <c r="N532" s="487">
        <v>0</v>
      </c>
      <c r="O532" s="648">
        <v>5</v>
      </c>
      <c r="P532" s="486" t="s">
        <v>1784</v>
      </c>
      <c r="Q532" s="475" t="s">
        <v>1784</v>
      </c>
      <c r="R532" s="475" t="s">
        <v>1784</v>
      </c>
      <c r="S532" s="93" t="s">
        <v>2106</v>
      </c>
      <c r="T532" s="551">
        <v>4928</v>
      </c>
      <c r="U532" s="201"/>
      <c r="V532" s="201"/>
      <c r="W532" s="201" t="s">
        <v>2106</v>
      </c>
    </row>
    <row r="533" spans="1:23" ht="14.4">
      <c r="A533" s="488" t="s">
        <v>1784</v>
      </c>
      <c r="B533" s="489" t="s">
        <v>379</v>
      </c>
      <c r="C533" s="489">
        <v>1000</v>
      </c>
      <c r="D533" s="487" t="s">
        <v>382</v>
      </c>
      <c r="E533" s="487" t="s">
        <v>228</v>
      </c>
      <c r="F533" s="487" t="s">
        <v>383</v>
      </c>
      <c r="G533" s="487" t="s">
        <v>1784</v>
      </c>
      <c r="H533" s="487" t="s">
        <v>1784</v>
      </c>
      <c r="I533" s="487" t="s">
        <v>1784</v>
      </c>
      <c r="J533" s="487" t="s">
        <v>1784</v>
      </c>
      <c r="K533" s="487">
        <v>0</v>
      </c>
      <c r="L533" s="487" t="s">
        <v>1784</v>
      </c>
      <c r="M533" s="487" t="s">
        <v>1784</v>
      </c>
      <c r="N533" s="487">
        <v>0</v>
      </c>
      <c r="O533" s="648">
        <v>0</v>
      </c>
      <c r="P533" s="489" t="s">
        <v>1784</v>
      </c>
      <c r="Q533" s="477" t="s">
        <v>1784</v>
      </c>
      <c r="R533" s="477" t="s">
        <v>1784</v>
      </c>
      <c r="S533" s="93" t="s">
        <v>2106</v>
      </c>
      <c r="T533" s="597">
        <v>120</v>
      </c>
      <c r="U533" s="201"/>
      <c r="V533" s="201"/>
      <c r="W533" s="201" t="s">
        <v>2106</v>
      </c>
    </row>
    <row r="534" spans="1:23" ht="14.4">
      <c r="A534" s="485" t="s">
        <v>1784</v>
      </c>
      <c r="B534" s="486" t="s">
        <v>837</v>
      </c>
      <c r="C534" s="486">
        <v>500</v>
      </c>
      <c r="D534" s="487" t="s">
        <v>838</v>
      </c>
      <c r="E534" s="487"/>
      <c r="F534" s="487" t="s">
        <v>390</v>
      </c>
      <c r="G534" s="487" t="s">
        <v>1784</v>
      </c>
      <c r="H534" s="487" t="s">
        <v>1784</v>
      </c>
      <c r="I534" s="487" t="s">
        <v>1784</v>
      </c>
      <c r="J534" s="487" t="s">
        <v>1784</v>
      </c>
      <c r="K534" s="487">
        <v>0</v>
      </c>
      <c r="L534" s="487" t="s">
        <v>1784</v>
      </c>
      <c r="M534" s="487" t="s">
        <v>1784</v>
      </c>
      <c r="N534" s="487">
        <v>0</v>
      </c>
      <c r="O534" s="648">
        <v>4</v>
      </c>
      <c r="P534" s="486" t="s">
        <v>1784</v>
      </c>
      <c r="Q534" s="475" t="s">
        <v>1784</v>
      </c>
      <c r="R534" s="475" t="s">
        <v>1784</v>
      </c>
      <c r="S534" s="93" t="s">
        <v>2106</v>
      </c>
      <c r="T534" s="555">
        <v>3500</v>
      </c>
      <c r="U534" s="201"/>
      <c r="V534" s="201"/>
      <c r="W534" s="201" t="s">
        <v>2106</v>
      </c>
    </row>
    <row r="535" spans="1:23" ht="14.4">
      <c r="A535" s="488" t="s">
        <v>1784</v>
      </c>
      <c r="B535" s="489" t="s">
        <v>849</v>
      </c>
      <c r="C535" s="489">
        <v>2000</v>
      </c>
      <c r="D535" s="487" t="s">
        <v>851</v>
      </c>
      <c r="E535" s="487" t="s">
        <v>625</v>
      </c>
      <c r="F535" s="487"/>
      <c r="G535" s="487" t="s">
        <v>1784</v>
      </c>
      <c r="H535" s="487" t="s">
        <v>1784</v>
      </c>
      <c r="I535" s="487" t="s">
        <v>1784</v>
      </c>
      <c r="J535" s="487" t="s">
        <v>1784</v>
      </c>
      <c r="K535" s="487">
        <v>0</v>
      </c>
      <c r="L535" s="487" t="s">
        <v>1784</v>
      </c>
      <c r="M535" s="487" t="s">
        <v>1784</v>
      </c>
      <c r="N535" s="487">
        <v>0</v>
      </c>
      <c r="O535" s="648">
        <v>1</v>
      </c>
      <c r="P535" s="489" t="s">
        <v>1784</v>
      </c>
      <c r="Q535" s="477" t="s">
        <v>1784</v>
      </c>
      <c r="R535" s="477" t="s">
        <v>1784</v>
      </c>
      <c r="S535" s="93" t="s">
        <v>2106</v>
      </c>
      <c r="T535" s="614">
        <v>1200</v>
      </c>
      <c r="U535" s="201"/>
      <c r="V535" s="201"/>
      <c r="W535" s="201" t="s">
        <v>2106</v>
      </c>
    </row>
    <row r="536" spans="1:23" ht="14.4">
      <c r="A536" s="485" t="s">
        <v>1784</v>
      </c>
      <c r="B536" s="486" t="s">
        <v>1009</v>
      </c>
      <c r="C536" s="486">
        <v>500</v>
      </c>
      <c r="D536" s="487" t="s">
        <v>1010</v>
      </c>
      <c r="E536" s="487" t="s">
        <v>228</v>
      </c>
      <c r="F536" s="487"/>
      <c r="G536" s="487" t="s">
        <v>1784</v>
      </c>
      <c r="H536" s="487" t="s">
        <v>1784</v>
      </c>
      <c r="I536" s="487" t="s">
        <v>1784</v>
      </c>
      <c r="J536" s="487" t="s">
        <v>1784</v>
      </c>
      <c r="K536" s="487">
        <v>0</v>
      </c>
      <c r="L536" s="487" t="s">
        <v>1784</v>
      </c>
      <c r="M536" s="487" t="s">
        <v>1784</v>
      </c>
      <c r="N536" s="487">
        <v>0</v>
      </c>
      <c r="O536" s="648">
        <v>1</v>
      </c>
      <c r="P536" s="486" t="s">
        <v>1784</v>
      </c>
      <c r="Q536" s="492" t="s">
        <v>1784</v>
      </c>
      <c r="R536" s="492" t="s">
        <v>1784</v>
      </c>
      <c r="S536" s="93" t="s">
        <v>2106</v>
      </c>
      <c r="T536" s="536">
        <v>750</v>
      </c>
      <c r="U536" s="201"/>
      <c r="V536" s="201"/>
      <c r="W536" s="201" t="s">
        <v>2106</v>
      </c>
    </row>
    <row r="537" spans="1:23" ht="53.4">
      <c r="A537" s="481" t="s">
        <v>2113</v>
      </c>
      <c r="B537" s="481" t="s">
        <v>1784</v>
      </c>
      <c r="C537" s="481" t="s">
        <v>1784</v>
      </c>
      <c r="D537" s="482" t="s">
        <v>2114</v>
      </c>
      <c r="E537" s="482" t="s">
        <v>228</v>
      </c>
      <c r="F537" s="482"/>
      <c r="G537" s="482">
        <v>59.44</v>
      </c>
      <c r="H537" s="482">
        <v>4.72</v>
      </c>
      <c r="I537" s="482">
        <v>2.2200000000000002</v>
      </c>
      <c r="J537" s="482">
        <v>4.9400000000000004</v>
      </c>
      <c r="K537" s="482"/>
      <c r="L537" s="482">
        <v>1.02</v>
      </c>
      <c r="M537" s="482">
        <v>0.67</v>
      </c>
      <c r="N537" s="482">
        <v>0.8</v>
      </c>
      <c r="O537" s="482" t="s">
        <v>1784</v>
      </c>
      <c r="P537" s="483" t="s">
        <v>2115</v>
      </c>
      <c r="Q537" s="493" t="s">
        <v>2116</v>
      </c>
      <c r="R537" s="494" t="s">
        <v>2117</v>
      </c>
      <c r="S537" s="471" t="s">
        <v>2113</v>
      </c>
      <c r="T537" s="201"/>
      <c r="U537" s="731" t="s">
        <v>2118</v>
      </c>
      <c r="V537" s="201"/>
      <c r="W537" s="201" t="s">
        <v>2113</v>
      </c>
    </row>
    <row r="538" spans="1:23" ht="14.4">
      <c r="A538" s="485" t="s">
        <v>1784</v>
      </c>
      <c r="B538" s="486" t="s">
        <v>1413</v>
      </c>
      <c r="C538" s="486">
        <v>40000</v>
      </c>
      <c r="D538" s="487"/>
      <c r="E538" s="487"/>
      <c r="F538" s="487"/>
      <c r="G538" s="487" t="s">
        <v>1784</v>
      </c>
      <c r="H538" s="487" t="s">
        <v>1784</v>
      </c>
      <c r="I538" s="487" t="s">
        <v>1784</v>
      </c>
      <c r="J538" s="487" t="s">
        <v>1784</v>
      </c>
      <c r="K538" s="487">
        <v>0</v>
      </c>
      <c r="L538" s="487" t="s">
        <v>1784</v>
      </c>
      <c r="M538" s="487" t="s">
        <v>1784</v>
      </c>
      <c r="N538" s="487">
        <v>0</v>
      </c>
      <c r="O538" s="648">
        <v>48</v>
      </c>
      <c r="P538" s="486" t="s">
        <v>1784</v>
      </c>
      <c r="Q538" s="477" t="s">
        <v>1784</v>
      </c>
      <c r="R538" s="477" t="s">
        <v>1784</v>
      </c>
      <c r="S538" s="93" t="s">
        <v>2113</v>
      </c>
      <c r="T538" s="732">
        <v>48000</v>
      </c>
      <c r="U538" s="201"/>
      <c r="V538" s="201"/>
      <c r="W538" s="201" t="s">
        <v>2113</v>
      </c>
    </row>
    <row r="539" spans="1:23" ht="14.4">
      <c r="A539" s="488" t="s">
        <v>1784</v>
      </c>
      <c r="B539" s="489" t="s">
        <v>772</v>
      </c>
      <c r="C539" s="489">
        <v>15000</v>
      </c>
      <c r="D539" s="487" t="s">
        <v>774</v>
      </c>
      <c r="E539" s="487"/>
      <c r="F539" s="487"/>
      <c r="G539" s="487" t="s">
        <v>1784</v>
      </c>
      <c r="H539" s="487" t="s">
        <v>1784</v>
      </c>
      <c r="I539" s="487" t="s">
        <v>1784</v>
      </c>
      <c r="J539" s="487" t="s">
        <v>1784</v>
      </c>
      <c r="K539" s="487">
        <v>0.5</v>
      </c>
      <c r="L539" s="487" t="s">
        <v>1784</v>
      </c>
      <c r="M539" s="487" t="s">
        <v>1784</v>
      </c>
      <c r="N539" s="487">
        <v>0</v>
      </c>
      <c r="O539" s="648">
        <v>8</v>
      </c>
      <c r="P539" s="489" t="s">
        <v>1784</v>
      </c>
      <c r="Q539" s="475" t="s">
        <v>1784</v>
      </c>
      <c r="R539" s="475" t="s">
        <v>1784</v>
      </c>
      <c r="S539" s="93" t="s">
        <v>2113</v>
      </c>
      <c r="T539" s="534">
        <v>8040</v>
      </c>
      <c r="U539" s="201"/>
      <c r="V539" s="201"/>
      <c r="W539" s="201" t="s">
        <v>2113</v>
      </c>
    </row>
    <row r="540" spans="1:23" ht="14.4">
      <c r="A540" s="485" t="s">
        <v>1784</v>
      </c>
      <c r="B540" s="486" t="s">
        <v>410</v>
      </c>
      <c r="C540" s="486">
        <v>10000</v>
      </c>
      <c r="D540" s="487" t="s">
        <v>412</v>
      </c>
      <c r="E540" s="487" t="s">
        <v>228</v>
      </c>
      <c r="F540" s="487"/>
      <c r="G540" s="487" t="s">
        <v>1784</v>
      </c>
      <c r="H540" s="487" t="s">
        <v>1784</v>
      </c>
      <c r="I540" s="487" t="s">
        <v>1784</v>
      </c>
      <c r="J540" s="487" t="s">
        <v>1784</v>
      </c>
      <c r="K540" s="487">
        <v>0.1</v>
      </c>
      <c r="L540" s="487" t="s">
        <v>1784</v>
      </c>
      <c r="M540" s="487" t="s">
        <v>1784</v>
      </c>
      <c r="N540" s="487">
        <v>0</v>
      </c>
      <c r="O540" s="648">
        <v>5</v>
      </c>
      <c r="P540" s="486" t="s">
        <v>1784</v>
      </c>
      <c r="Q540" s="477" t="s">
        <v>1784</v>
      </c>
      <c r="R540" s="477" t="s">
        <v>1784</v>
      </c>
      <c r="S540" s="93" t="s">
        <v>2113</v>
      </c>
      <c r="T540" s="551">
        <v>4500</v>
      </c>
      <c r="U540" s="201"/>
      <c r="V540" s="201"/>
      <c r="W540" s="201" t="s">
        <v>2113</v>
      </c>
    </row>
    <row r="541" spans="1:23" ht="14.4">
      <c r="A541" s="488" t="s">
        <v>1784</v>
      </c>
      <c r="B541" s="489" t="s">
        <v>1002</v>
      </c>
      <c r="C541" s="489">
        <v>5000</v>
      </c>
      <c r="D541" s="487" t="s">
        <v>1003</v>
      </c>
      <c r="E541" s="487" t="s">
        <v>228</v>
      </c>
      <c r="F541" s="487"/>
      <c r="G541" s="487" t="s">
        <v>1784</v>
      </c>
      <c r="H541" s="487" t="s">
        <v>1784</v>
      </c>
      <c r="I541" s="487" t="s">
        <v>1784</v>
      </c>
      <c r="J541" s="487" t="s">
        <v>1784</v>
      </c>
      <c r="K541" s="487">
        <v>0.2</v>
      </c>
      <c r="L541" s="487" t="s">
        <v>1784</v>
      </c>
      <c r="M541" s="487" t="s">
        <v>1784</v>
      </c>
      <c r="N541" s="487">
        <v>0.1</v>
      </c>
      <c r="O541" s="648">
        <v>1</v>
      </c>
      <c r="P541" s="489" t="s">
        <v>1784</v>
      </c>
      <c r="Q541" s="475" t="s">
        <v>1784</v>
      </c>
      <c r="R541" s="475" t="s">
        <v>1784</v>
      </c>
      <c r="S541" s="93" t="s">
        <v>2113</v>
      </c>
      <c r="T541" s="535">
        <v>1250</v>
      </c>
      <c r="U541" s="201"/>
      <c r="V541" s="201"/>
      <c r="W541" s="201" t="s">
        <v>2113</v>
      </c>
    </row>
    <row r="542" spans="1:23" ht="14.4">
      <c r="A542" s="485" t="s">
        <v>1784</v>
      </c>
      <c r="B542" s="486" t="s">
        <v>1009</v>
      </c>
      <c r="C542" s="486">
        <v>1000</v>
      </c>
      <c r="D542" s="487" t="s">
        <v>1010</v>
      </c>
      <c r="E542" s="487" t="s">
        <v>228</v>
      </c>
      <c r="F542" s="487"/>
      <c r="G542" s="487" t="s">
        <v>1784</v>
      </c>
      <c r="H542" s="487" t="s">
        <v>1784</v>
      </c>
      <c r="I542" s="487" t="s">
        <v>1784</v>
      </c>
      <c r="J542" s="487" t="s">
        <v>1784</v>
      </c>
      <c r="K542" s="487">
        <v>0</v>
      </c>
      <c r="L542" s="487" t="s">
        <v>1784</v>
      </c>
      <c r="M542" s="487" t="s">
        <v>1784</v>
      </c>
      <c r="N542" s="487">
        <v>0</v>
      </c>
      <c r="O542" s="648">
        <v>2</v>
      </c>
      <c r="P542" s="486" t="s">
        <v>1784</v>
      </c>
      <c r="Q542" s="477" t="s">
        <v>1784</v>
      </c>
      <c r="R542" s="477" t="s">
        <v>1784</v>
      </c>
      <c r="S542" s="93" t="s">
        <v>2113</v>
      </c>
      <c r="T542" s="567">
        <v>1500</v>
      </c>
      <c r="U542" s="201"/>
      <c r="V542" s="201"/>
      <c r="W542" s="201" t="s">
        <v>2113</v>
      </c>
    </row>
    <row r="543" spans="1:23" ht="14.4">
      <c r="A543" s="488" t="s">
        <v>1784</v>
      </c>
      <c r="B543" s="489" t="s">
        <v>1013</v>
      </c>
      <c r="C543" s="489">
        <v>1500</v>
      </c>
      <c r="D543" s="487" t="s">
        <v>1014</v>
      </c>
      <c r="E543" s="487" t="s">
        <v>228</v>
      </c>
      <c r="F543" s="487" t="s">
        <v>1015</v>
      </c>
      <c r="G543" s="487" t="s">
        <v>1784</v>
      </c>
      <c r="H543" s="487" t="s">
        <v>1784</v>
      </c>
      <c r="I543" s="487" t="s">
        <v>1784</v>
      </c>
      <c r="J543" s="487" t="s">
        <v>1784</v>
      </c>
      <c r="K543" s="487">
        <v>0</v>
      </c>
      <c r="L543" s="487" t="s">
        <v>1784</v>
      </c>
      <c r="M543" s="487" t="s">
        <v>1784</v>
      </c>
      <c r="N543" s="487">
        <v>0.5</v>
      </c>
      <c r="O543" s="648">
        <v>5</v>
      </c>
      <c r="P543" s="489" t="s">
        <v>1784</v>
      </c>
      <c r="Q543" s="475" t="s">
        <v>1784</v>
      </c>
      <c r="R543" s="475" t="s">
        <v>1784</v>
      </c>
      <c r="S543" s="93" t="s">
        <v>2113</v>
      </c>
      <c r="T543" s="551">
        <v>4500</v>
      </c>
      <c r="U543" s="201"/>
      <c r="V543" s="201"/>
      <c r="W543" s="201" t="s">
        <v>2113</v>
      </c>
    </row>
    <row r="544" spans="1:23" ht="14.4">
      <c r="A544" s="485" t="s">
        <v>1784</v>
      </c>
      <c r="B544" s="486" t="s">
        <v>1402</v>
      </c>
      <c r="C544" s="486">
        <v>500</v>
      </c>
      <c r="D544" s="487" t="s">
        <v>1403</v>
      </c>
      <c r="E544" s="487"/>
      <c r="F544" s="487"/>
      <c r="G544" s="487" t="s">
        <v>1784</v>
      </c>
      <c r="H544" s="487" t="s">
        <v>1784</v>
      </c>
      <c r="I544" s="487" t="s">
        <v>1784</v>
      </c>
      <c r="J544" s="487" t="s">
        <v>1784</v>
      </c>
      <c r="K544" s="487">
        <v>0</v>
      </c>
      <c r="L544" s="487" t="s">
        <v>1784</v>
      </c>
      <c r="M544" s="487" t="s">
        <v>1784</v>
      </c>
      <c r="N544" s="487">
        <v>0</v>
      </c>
      <c r="O544" s="648">
        <v>0</v>
      </c>
      <c r="P544" s="486" t="s">
        <v>1784</v>
      </c>
      <c r="Q544" s="477" t="s">
        <v>1784</v>
      </c>
      <c r="R544" s="477" t="s">
        <v>1784</v>
      </c>
      <c r="S544" s="93" t="s">
        <v>2113</v>
      </c>
      <c r="T544" s="562">
        <v>300</v>
      </c>
      <c r="U544" s="201"/>
      <c r="V544" s="201"/>
      <c r="W544" s="201" t="s">
        <v>2113</v>
      </c>
    </row>
    <row r="545" spans="1:23" ht="14.4">
      <c r="A545" s="488" t="s">
        <v>1784</v>
      </c>
      <c r="B545" s="489" t="s">
        <v>379</v>
      </c>
      <c r="C545" s="489">
        <v>500</v>
      </c>
      <c r="D545" s="487" t="s">
        <v>382</v>
      </c>
      <c r="E545" s="487" t="s">
        <v>228</v>
      </c>
      <c r="F545" s="487" t="s">
        <v>383</v>
      </c>
      <c r="G545" s="487" t="s">
        <v>1784</v>
      </c>
      <c r="H545" s="487" t="s">
        <v>1784</v>
      </c>
      <c r="I545" s="487" t="s">
        <v>1784</v>
      </c>
      <c r="J545" s="487" t="s">
        <v>1784</v>
      </c>
      <c r="K545" s="487">
        <v>0</v>
      </c>
      <c r="L545" s="487" t="s">
        <v>1784</v>
      </c>
      <c r="M545" s="487" t="s">
        <v>1784</v>
      </c>
      <c r="N545" s="487">
        <v>0</v>
      </c>
      <c r="O545" s="648">
        <v>0</v>
      </c>
      <c r="P545" s="489" t="s">
        <v>1784</v>
      </c>
      <c r="Q545" s="475" t="s">
        <v>1784</v>
      </c>
      <c r="R545" s="475" t="s">
        <v>1784</v>
      </c>
      <c r="S545" s="93" t="s">
        <v>2113</v>
      </c>
      <c r="T545" s="582">
        <v>60</v>
      </c>
      <c r="U545" s="201"/>
      <c r="V545" s="201"/>
      <c r="W545" s="201" t="s">
        <v>2113</v>
      </c>
    </row>
    <row r="546" spans="1:23" ht="14.4">
      <c r="A546" s="485" t="s">
        <v>1784</v>
      </c>
      <c r="B546" s="486" t="s">
        <v>1225</v>
      </c>
      <c r="C546" s="486">
        <v>1500</v>
      </c>
      <c r="D546" s="487" t="s">
        <v>1225</v>
      </c>
      <c r="E546" s="487" t="s">
        <v>228</v>
      </c>
      <c r="F546" s="487"/>
      <c r="G546" s="487" t="s">
        <v>1784</v>
      </c>
      <c r="H546" s="487" t="s">
        <v>1784</v>
      </c>
      <c r="I546" s="487" t="s">
        <v>1784</v>
      </c>
      <c r="J546" s="487" t="s">
        <v>1784</v>
      </c>
      <c r="K546" s="487">
        <v>0.4</v>
      </c>
      <c r="L546" s="487" t="s">
        <v>1784</v>
      </c>
      <c r="M546" s="487" t="s">
        <v>1784</v>
      </c>
      <c r="N546" s="487">
        <v>0</v>
      </c>
      <c r="O546" s="648">
        <v>1</v>
      </c>
      <c r="P546" s="486" t="s">
        <v>1784</v>
      </c>
      <c r="Q546" s="490" t="s">
        <v>1784</v>
      </c>
      <c r="R546" s="490" t="s">
        <v>1784</v>
      </c>
      <c r="S546" s="93" t="s">
        <v>2113</v>
      </c>
      <c r="T546" s="559">
        <v>593</v>
      </c>
      <c r="U546" s="201"/>
      <c r="V546" s="201"/>
      <c r="W546" s="201" t="s">
        <v>2113</v>
      </c>
    </row>
    <row r="547" spans="1:23" ht="66.599999999999994">
      <c r="A547" s="481" t="s">
        <v>2119</v>
      </c>
      <c r="B547" s="481" t="s">
        <v>1784</v>
      </c>
      <c r="C547" s="481" t="s">
        <v>1784</v>
      </c>
      <c r="D547" s="482" t="s">
        <v>2120</v>
      </c>
      <c r="E547" s="482" t="s">
        <v>214</v>
      </c>
      <c r="F547" s="482"/>
      <c r="G547" s="482">
        <v>232.31</v>
      </c>
      <c r="H547" s="482">
        <v>3.8</v>
      </c>
      <c r="I547" s="482">
        <v>2.2000000000000002</v>
      </c>
      <c r="J547" s="482">
        <v>24.26</v>
      </c>
      <c r="K547" s="482"/>
      <c r="L547" s="482">
        <v>4.13</v>
      </c>
      <c r="M547" s="482">
        <v>0.47</v>
      </c>
      <c r="N547" s="482">
        <v>0.3</v>
      </c>
      <c r="O547" s="482" t="s">
        <v>1784</v>
      </c>
      <c r="P547" s="483" t="s">
        <v>2121</v>
      </c>
      <c r="Q547" s="493" t="s">
        <v>2122</v>
      </c>
      <c r="R547" s="494" t="s">
        <v>2123</v>
      </c>
      <c r="S547" s="471" t="s">
        <v>2119</v>
      </c>
      <c r="T547" s="201"/>
      <c r="U547" s="733" t="s">
        <v>2124</v>
      </c>
      <c r="V547" s="201"/>
      <c r="W547" s="201" t="s">
        <v>2119</v>
      </c>
    </row>
    <row r="548" spans="1:23" ht="14.4">
      <c r="A548" s="485" t="s">
        <v>1784</v>
      </c>
      <c r="B548" s="486" t="s">
        <v>415</v>
      </c>
      <c r="C548" s="486">
        <v>24237</v>
      </c>
      <c r="D548" s="487" t="s">
        <v>418</v>
      </c>
      <c r="E548" s="487" t="s">
        <v>228</v>
      </c>
      <c r="F548" s="487"/>
      <c r="G548" s="487" t="s">
        <v>1784</v>
      </c>
      <c r="H548" s="487" t="s">
        <v>1784</v>
      </c>
      <c r="I548" s="487" t="s">
        <v>1784</v>
      </c>
      <c r="J548" s="487" t="s">
        <v>1784</v>
      </c>
      <c r="K548" s="487">
        <v>0</v>
      </c>
      <c r="L548" s="487" t="s">
        <v>1784</v>
      </c>
      <c r="M548" s="487" t="s">
        <v>1784</v>
      </c>
      <c r="N548" s="487">
        <v>0.3</v>
      </c>
      <c r="O548" s="648">
        <v>8</v>
      </c>
      <c r="P548" s="486" t="s">
        <v>1784</v>
      </c>
      <c r="Q548" s="477" t="s">
        <v>1784</v>
      </c>
      <c r="R548" s="477" t="s">
        <v>1784</v>
      </c>
      <c r="S548" s="93" t="s">
        <v>2119</v>
      </c>
      <c r="T548" s="534">
        <v>8483</v>
      </c>
      <c r="U548" s="201"/>
      <c r="V548" s="201"/>
      <c r="W548" s="201" t="s">
        <v>2119</v>
      </c>
    </row>
    <row r="549" spans="1:23" ht="14.4">
      <c r="A549" s="488" t="s">
        <v>1784</v>
      </c>
      <c r="B549" s="480" t="s">
        <v>862</v>
      </c>
      <c r="C549" s="489">
        <v>72710</v>
      </c>
      <c r="D549" s="487" t="s">
        <v>864</v>
      </c>
      <c r="E549" s="487" t="s">
        <v>214</v>
      </c>
      <c r="F549" s="487" t="s">
        <v>865</v>
      </c>
      <c r="G549" s="487" t="s">
        <v>1784</v>
      </c>
      <c r="H549" s="487" t="s">
        <v>1784</v>
      </c>
      <c r="I549" s="487" t="s">
        <v>1784</v>
      </c>
      <c r="J549" s="487" t="s">
        <v>1784</v>
      </c>
      <c r="K549" s="487">
        <v>0</v>
      </c>
      <c r="L549" s="487" t="s">
        <v>1784</v>
      </c>
      <c r="M549" s="487" t="s">
        <v>1784</v>
      </c>
      <c r="N549" s="487">
        <v>0</v>
      </c>
      <c r="O549" s="648">
        <v>15</v>
      </c>
      <c r="P549" s="489" t="s">
        <v>1784</v>
      </c>
      <c r="Q549" s="475" t="s">
        <v>1784</v>
      </c>
      <c r="R549" s="475" t="s">
        <v>1784</v>
      </c>
      <c r="S549" s="93" t="s">
        <v>2119</v>
      </c>
      <c r="T549" s="552">
        <v>14542</v>
      </c>
      <c r="U549" s="201"/>
      <c r="V549" s="201"/>
      <c r="W549" s="201" t="s">
        <v>2119</v>
      </c>
    </row>
    <row r="550" spans="1:23" ht="14.4">
      <c r="A550" s="485" t="s">
        <v>1784</v>
      </c>
      <c r="B550" s="486" t="s">
        <v>531</v>
      </c>
      <c r="C550" s="486">
        <v>1454</v>
      </c>
      <c r="D550" s="487" t="s">
        <v>533</v>
      </c>
      <c r="E550" s="487" t="s">
        <v>228</v>
      </c>
      <c r="F550" s="487"/>
      <c r="G550" s="487" t="s">
        <v>1784</v>
      </c>
      <c r="H550" s="487" t="s">
        <v>1784</v>
      </c>
      <c r="I550" s="487" t="s">
        <v>1784</v>
      </c>
      <c r="J550" s="487" t="s">
        <v>1784</v>
      </c>
      <c r="K550" s="487">
        <v>1.5</v>
      </c>
      <c r="L550" s="487" t="s">
        <v>1784</v>
      </c>
      <c r="M550" s="487" t="s">
        <v>1784</v>
      </c>
      <c r="N550" s="487">
        <v>0</v>
      </c>
      <c r="O550" s="648">
        <v>1</v>
      </c>
      <c r="P550" s="486" t="s">
        <v>1784</v>
      </c>
      <c r="Q550" s="477" t="s">
        <v>1784</v>
      </c>
      <c r="R550" s="477" t="s">
        <v>1784</v>
      </c>
      <c r="S550" s="93" t="s">
        <v>2119</v>
      </c>
      <c r="T550" s="734">
        <v>509</v>
      </c>
      <c r="U550" s="201"/>
      <c r="V550" s="201"/>
      <c r="W550" s="201" t="s">
        <v>2119</v>
      </c>
    </row>
    <row r="551" spans="1:23" ht="14.4">
      <c r="A551" s="488" t="s">
        <v>1784</v>
      </c>
      <c r="B551" s="489" t="s">
        <v>379</v>
      </c>
      <c r="C551" s="489">
        <v>388</v>
      </c>
      <c r="D551" s="487" t="s">
        <v>382</v>
      </c>
      <c r="E551" s="487" t="s">
        <v>228</v>
      </c>
      <c r="F551" s="487" t="s">
        <v>383</v>
      </c>
      <c r="G551" s="487" t="s">
        <v>1784</v>
      </c>
      <c r="H551" s="487" t="s">
        <v>1784</v>
      </c>
      <c r="I551" s="487" t="s">
        <v>1784</v>
      </c>
      <c r="J551" s="487" t="s">
        <v>1784</v>
      </c>
      <c r="K551" s="487">
        <v>0</v>
      </c>
      <c r="L551" s="487" t="s">
        <v>1784</v>
      </c>
      <c r="M551" s="487" t="s">
        <v>1784</v>
      </c>
      <c r="N551" s="487">
        <v>0</v>
      </c>
      <c r="O551" s="648">
        <v>0</v>
      </c>
      <c r="P551" s="489" t="s">
        <v>1784</v>
      </c>
      <c r="Q551" s="475" t="s">
        <v>1784</v>
      </c>
      <c r="R551" s="475" t="s">
        <v>1784</v>
      </c>
      <c r="S551" s="93" t="s">
        <v>2119</v>
      </c>
      <c r="T551" s="543">
        <v>47</v>
      </c>
      <c r="U551" s="201"/>
      <c r="V551" s="201"/>
      <c r="W551" s="201" t="s">
        <v>2119</v>
      </c>
    </row>
    <row r="552" spans="1:23" ht="14.4">
      <c r="A552" s="485" t="s">
        <v>1784</v>
      </c>
      <c r="B552" s="486" t="s">
        <v>1439</v>
      </c>
      <c r="C552" s="486">
        <v>242</v>
      </c>
      <c r="D552" s="487"/>
      <c r="E552" s="487"/>
      <c r="F552" s="487"/>
      <c r="G552" s="487" t="s">
        <v>1784</v>
      </c>
      <c r="H552" s="487" t="s">
        <v>1784</v>
      </c>
      <c r="I552" s="487" t="s">
        <v>1784</v>
      </c>
      <c r="J552" s="487" t="s">
        <v>1784</v>
      </c>
      <c r="K552" s="487">
        <v>0</v>
      </c>
      <c r="L552" s="487" t="s">
        <v>1784</v>
      </c>
      <c r="M552" s="487" t="s">
        <v>1784</v>
      </c>
      <c r="N552" s="487">
        <v>0</v>
      </c>
      <c r="O552" s="648">
        <v>0</v>
      </c>
      <c r="P552" s="486" t="s">
        <v>1784</v>
      </c>
      <c r="Q552" s="477" t="s">
        <v>1784</v>
      </c>
      <c r="R552" s="477" t="s">
        <v>1784</v>
      </c>
      <c r="S552" s="93" t="s">
        <v>2119</v>
      </c>
      <c r="T552" s="574">
        <v>194</v>
      </c>
      <c r="U552" s="201"/>
      <c r="V552" s="201"/>
      <c r="W552" s="201" t="s">
        <v>2119</v>
      </c>
    </row>
    <row r="553" spans="1:23" ht="14.4">
      <c r="A553" s="488" t="s">
        <v>1784</v>
      </c>
      <c r="B553" s="489" t="s">
        <v>505</v>
      </c>
      <c r="C553" s="489">
        <v>969</v>
      </c>
      <c r="D553" s="487" t="s">
        <v>507</v>
      </c>
      <c r="E553" s="487" t="s">
        <v>214</v>
      </c>
      <c r="F553" s="487"/>
      <c r="G553" s="487" t="s">
        <v>1784</v>
      </c>
      <c r="H553" s="487" t="s">
        <v>1784</v>
      </c>
      <c r="I553" s="487" t="s">
        <v>1784</v>
      </c>
      <c r="J553" s="487" t="s">
        <v>1784</v>
      </c>
      <c r="K553" s="487">
        <v>0</v>
      </c>
      <c r="L553" s="487" t="s">
        <v>1784</v>
      </c>
      <c r="M553" s="487" t="s">
        <v>1784</v>
      </c>
      <c r="N553" s="487">
        <v>0</v>
      </c>
      <c r="O553" s="648">
        <v>2</v>
      </c>
      <c r="P553" s="489" t="s">
        <v>1784</v>
      </c>
      <c r="Q553" s="492" t="s">
        <v>1784</v>
      </c>
      <c r="R553" s="492" t="s">
        <v>1784</v>
      </c>
      <c r="S553" s="93" t="s">
        <v>2119</v>
      </c>
      <c r="T553" s="555">
        <v>2229</v>
      </c>
      <c r="U553" s="201"/>
      <c r="V553" s="201"/>
      <c r="W553" s="201" t="s">
        <v>2119</v>
      </c>
    </row>
    <row r="554" spans="1:23" ht="66.599999999999994">
      <c r="A554" s="481" t="s">
        <v>2125</v>
      </c>
      <c r="B554" s="481" t="s">
        <v>1784</v>
      </c>
      <c r="C554" s="481" t="s">
        <v>1784</v>
      </c>
      <c r="D554" s="482" t="s">
        <v>2126</v>
      </c>
      <c r="E554" s="482" t="s">
        <v>136</v>
      </c>
      <c r="F554" s="482"/>
      <c r="G554" s="482">
        <v>73.45</v>
      </c>
      <c r="H554" s="482">
        <v>1.53</v>
      </c>
      <c r="I554" s="482">
        <v>0.56999999999999995</v>
      </c>
      <c r="J554" s="482">
        <v>12.06</v>
      </c>
      <c r="K554" s="482"/>
      <c r="L554" s="482">
        <v>2.19</v>
      </c>
      <c r="M554" s="482">
        <v>0.78</v>
      </c>
      <c r="N554" s="482">
        <v>0.5</v>
      </c>
      <c r="O554" s="482" t="s">
        <v>1784</v>
      </c>
      <c r="P554" s="483" t="s">
        <v>2127</v>
      </c>
      <c r="Q554" s="493" t="s">
        <v>2128</v>
      </c>
      <c r="R554" s="494" t="s">
        <v>2129</v>
      </c>
      <c r="S554" s="471" t="s">
        <v>2125</v>
      </c>
      <c r="T554" s="201"/>
      <c r="U554" s="735" t="s">
        <v>2130</v>
      </c>
      <c r="V554" s="201"/>
      <c r="W554" s="201" t="s">
        <v>2125</v>
      </c>
    </row>
    <row r="555" spans="1:23" ht="14.4">
      <c r="A555" s="485" t="s">
        <v>1784</v>
      </c>
      <c r="B555" s="486" t="s">
        <v>1600</v>
      </c>
      <c r="C555" s="486">
        <v>26767</v>
      </c>
      <c r="D555" s="487" t="s">
        <v>1601</v>
      </c>
      <c r="E555" s="487"/>
      <c r="F555" s="487"/>
      <c r="G555" s="487" t="s">
        <v>1784</v>
      </c>
      <c r="H555" s="487" t="s">
        <v>1784</v>
      </c>
      <c r="I555" s="487" t="s">
        <v>1784</v>
      </c>
      <c r="J555" s="487" t="s">
        <v>1784</v>
      </c>
      <c r="K555" s="487">
        <v>1.1000000000000001</v>
      </c>
      <c r="L555" s="487" t="s">
        <v>1784</v>
      </c>
      <c r="M555" s="487" t="s">
        <v>1784</v>
      </c>
      <c r="N555" s="487">
        <v>0</v>
      </c>
      <c r="O555" s="648">
        <v>0</v>
      </c>
      <c r="P555" s="486" t="s">
        <v>1784</v>
      </c>
      <c r="Q555" s="477" t="s">
        <v>1784</v>
      </c>
      <c r="R555" s="477" t="s">
        <v>1784</v>
      </c>
      <c r="S555" s="93" t="s">
        <v>2125</v>
      </c>
      <c r="T555" s="703">
        <v>0</v>
      </c>
      <c r="U555" s="201"/>
      <c r="V555" s="201"/>
      <c r="W555" s="201" t="s">
        <v>2125</v>
      </c>
    </row>
    <row r="556" spans="1:23" ht="14.4">
      <c r="A556" s="485" t="s">
        <v>1784</v>
      </c>
      <c r="B556" s="486" t="s">
        <v>2131</v>
      </c>
      <c r="C556" s="486">
        <v>30000</v>
      </c>
      <c r="D556" s="487" t="s">
        <v>1606</v>
      </c>
      <c r="E556" s="487" t="s">
        <v>136</v>
      </c>
      <c r="F556" s="487" t="s">
        <v>1607</v>
      </c>
      <c r="G556" s="487" t="s">
        <v>1784</v>
      </c>
      <c r="H556" s="487" t="s">
        <v>1784</v>
      </c>
      <c r="I556" s="487" t="s">
        <v>1784</v>
      </c>
      <c r="J556" s="487" t="s">
        <v>1784</v>
      </c>
      <c r="K556" s="487">
        <v>0</v>
      </c>
      <c r="L556" s="487" t="s">
        <v>1784</v>
      </c>
      <c r="M556" s="487" t="s">
        <v>1784</v>
      </c>
      <c r="N556" s="487">
        <v>0</v>
      </c>
      <c r="O556" s="648">
        <v>0</v>
      </c>
      <c r="P556" s="486" t="s">
        <v>1784</v>
      </c>
      <c r="Q556" s="477" t="s">
        <v>1784</v>
      </c>
      <c r="R556" s="477" t="s">
        <v>1784</v>
      </c>
      <c r="S556" s="93" t="s">
        <v>2125</v>
      </c>
      <c r="T556" s="201"/>
      <c r="U556" s="201"/>
      <c r="V556" s="201"/>
      <c r="W556" s="201"/>
    </row>
    <row r="557" spans="1:23" ht="14.4">
      <c r="A557" s="485" t="s">
        <v>1784</v>
      </c>
      <c r="B557" s="486" t="s">
        <v>1135</v>
      </c>
      <c r="C557" s="486">
        <v>10000</v>
      </c>
      <c r="D557" s="487" t="s">
        <v>1138</v>
      </c>
      <c r="E557" s="487" t="s">
        <v>228</v>
      </c>
      <c r="F557" s="487"/>
      <c r="G557" s="487" t="s">
        <v>1784</v>
      </c>
      <c r="H557" s="487" t="s">
        <v>1784</v>
      </c>
      <c r="I557" s="487" t="s">
        <v>1784</v>
      </c>
      <c r="J557" s="487" t="s">
        <v>1784</v>
      </c>
      <c r="K557" s="487">
        <v>0.1</v>
      </c>
      <c r="L557" s="487" t="s">
        <v>1784</v>
      </c>
      <c r="M557" s="487" t="s">
        <v>1784</v>
      </c>
      <c r="N557" s="487">
        <v>0.3</v>
      </c>
      <c r="O557" s="648">
        <v>0</v>
      </c>
      <c r="P557" s="486" t="s">
        <v>1784</v>
      </c>
      <c r="Q557" s="477" t="s">
        <v>1784</v>
      </c>
      <c r="R557" s="477" t="s">
        <v>1784</v>
      </c>
      <c r="S557" s="93" t="s">
        <v>2125</v>
      </c>
      <c r="T557" s="201"/>
      <c r="U557" s="201"/>
      <c r="V557" s="201"/>
      <c r="W557" s="201"/>
    </row>
    <row r="558" spans="1:23" ht="14.4">
      <c r="A558" s="488" t="s">
        <v>1784</v>
      </c>
      <c r="B558" s="489" t="s">
        <v>772</v>
      </c>
      <c r="C558" s="489">
        <v>10707</v>
      </c>
      <c r="D558" s="487" t="s">
        <v>774</v>
      </c>
      <c r="E558" s="487"/>
      <c r="F558" s="487"/>
      <c r="G558" s="487" t="s">
        <v>1784</v>
      </c>
      <c r="H558" s="487" t="s">
        <v>1784</v>
      </c>
      <c r="I558" s="487" t="s">
        <v>1784</v>
      </c>
      <c r="J558" s="487" t="s">
        <v>1784</v>
      </c>
      <c r="K558" s="487">
        <v>0.4</v>
      </c>
      <c r="L558" s="487" t="s">
        <v>1784</v>
      </c>
      <c r="M558" s="487" t="s">
        <v>1784</v>
      </c>
      <c r="N558" s="487">
        <v>0</v>
      </c>
      <c r="O558" s="648">
        <v>6</v>
      </c>
      <c r="P558" s="489" t="s">
        <v>1784</v>
      </c>
      <c r="Q558" s="475" t="s">
        <v>1784</v>
      </c>
      <c r="R558" s="475" t="s">
        <v>1784</v>
      </c>
      <c r="S558" s="93" t="s">
        <v>2125</v>
      </c>
      <c r="T558" s="551">
        <v>5739</v>
      </c>
      <c r="U558" s="201"/>
      <c r="V558" s="201"/>
      <c r="W558" s="201" t="s">
        <v>2125</v>
      </c>
    </row>
    <row r="559" spans="1:23" ht="14.4">
      <c r="A559" s="485" t="s">
        <v>1784</v>
      </c>
      <c r="B559" s="486" t="s">
        <v>1009</v>
      </c>
      <c r="C559" s="486">
        <v>535</v>
      </c>
      <c r="D559" s="487" t="s">
        <v>1010</v>
      </c>
      <c r="E559" s="487" t="s">
        <v>228</v>
      </c>
      <c r="F559" s="487"/>
      <c r="G559" s="487" t="s">
        <v>1784</v>
      </c>
      <c r="H559" s="487" t="s">
        <v>1784</v>
      </c>
      <c r="I559" s="487" t="s">
        <v>1784</v>
      </c>
      <c r="J559" s="487" t="s">
        <v>1784</v>
      </c>
      <c r="K559" s="487">
        <v>0</v>
      </c>
      <c r="L559" s="487" t="s">
        <v>1784</v>
      </c>
      <c r="M559" s="487" t="s">
        <v>1784</v>
      </c>
      <c r="N559" s="487">
        <v>0</v>
      </c>
      <c r="O559" s="648">
        <v>1</v>
      </c>
      <c r="P559" s="486" t="s">
        <v>1784</v>
      </c>
      <c r="Q559" s="477" t="s">
        <v>1784</v>
      </c>
      <c r="R559" s="477" t="s">
        <v>1784</v>
      </c>
      <c r="S559" s="93" t="s">
        <v>2125</v>
      </c>
      <c r="T559" s="737">
        <v>803</v>
      </c>
      <c r="U559" s="201"/>
      <c r="V559" s="201"/>
      <c r="W559" s="201" t="s">
        <v>2125</v>
      </c>
    </row>
    <row r="560" spans="1:23" ht="14.4">
      <c r="A560" s="488" t="s">
        <v>1784</v>
      </c>
      <c r="B560" s="489" t="s">
        <v>405</v>
      </c>
      <c r="C560" s="489">
        <v>645</v>
      </c>
      <c r="D560" s="487" t="s">
        <v>2132</v>
      </c>
      <c r="E560" s="487" t="s">
        <v>228</v>
      </c>
      <c r="F560" s="487" t="s">
        <v>407</v>
      </c>
      <c r="G560" s="487" t="s">
        <v>1784</v>
      </c>
      <c r="H560" s="487" t="s">
        <v>1784</v>
      </c>
      <c r="I560" s="487" t="s">
        <v>1784</v>
      </c>
      <c r="J560" s="487" t="s">
        <v>1784</v>
      </c>
      <c r="K560" s="487">
        <v>0.1</v>
      </c>
      <c r="L560" s="487" t="s">
        <v>1784</v>
      </c>
      <c r="M560" s="487" t="s">
        <v>1784</v>
      </c>
      <c r="N560" s="487">
        <v>0</v>
      </c>
      <c r="O560" s="648">
        <v>0</v>
      </c>
      <c r="P560" s="489" t="s">
        <v>1784</v>
      </c>
      <c r="Q560" s="475" t="s">
        <v>1784</v>
      </c>
      <c r="R560" s="475" t="s">
        <v>1784</v>
      </c>
      <c r="S560" s="93" t="s">
        <v>2125</v>
      </c>
      <c r="T560" s="738">
        <v>226</v>
      </c>
      <c r="U560" s="201"/>
      <c r="V560" s="201"/>
      <c r="W560" s="201" t="s">
        <v>2125</v>
      </c>
    </row>
    <row r="561" spans="1:23" ht="14.4">
      <c r="A561" s="488" t="s">
        <v>1784</v>
      </c>
      <c r="B561" s="489" t="s">
        <v>810</v>
      </c>
      <c r="C561" s="489">
        <v>42745</v>
      </c>
      <c r="D561" s="487" t="s">
        <v>811</v>
      </c>
      <c r="E561" s="487"/>
      <c r="F561" s="487"/>
      <c r="G561" s="487" t="s">
        <v>1784</v>
      </c>
      <c r="H561" s="487" t="s">
        <v>1784</v>
      </c>
      <c r="I561" s="487" t="s">
        <v>1784</v>
      </c>
      <c r="J561" s="487" t="s">
        <v>1784</v>
      </c>
      <c r="K561" s="487">
        <v>1</v>
      </c>
      <c r="L561" s="487" t="s">
        <v>1784</v>
      </c>
      <c r="M561" s="487" t="s">
        <v>1784</v>
      </c>
      <c r="N561" s="487">
        <v>0.2</v>
      </c>
      <c r="O561" s="648">
        <v>0</v>
      </c>
      <c r="P561" s="489" t="s">
        <v>1784</v>
      </c>
      <c r="Q561" s="475" t="s">
        <v>1784</v>
      </c>
      <c r="R561" s="475" t="s">
        <v>1784</v>
      </c>
      <c r="S561" s="93" t="s">
        <v>2125</v>
      </c>
      <c r="T561" s="201"/>
      <c r="U561" s="201"/>
      <c r="V561" s="201"/>
      <c r="W561" s="201"/>
    </row>
    <row r="562" spans="1:23" ht="14.4">
      <c r="A562" s="485" t="s">
        <v>1784</v>
      </c>
      <c r="B562" s="486" t="s">
        <v>1002</v>
      </c>
      <c r="C562" s="486">
        <v>5353</v>
      </c>
      <c r="D562" s="487" t="s">
        <v>1003</v>
      </c>
      <c r="E562" s="487" t="s">
        <v>228</v>
      </c>
      <c r="F562" s="487"/>
      <c r="G562" s="487" t="s">
        <v>1784</v>
      </c>
      <c r="H562" s="487" t="s">
        <v>1784</v>
      </c>
      <c r="I562" s="487" t="s">
        <v>1784</v>
      </c>
      <c r="J562" s="487" t="s">
        <v>1784</v>
      </c>
      <c r="K562" s="487">
        <v>0.2</v>
      </c>
      <c r="L562" s="487" t="s">
        <v>1784</v>
      </c>
      <c r="M562" s="487" t="s">
        <v>1784</v>
      </c>
      <c r="N562" s="487">
        <v>0.1</v>
      </c>
      <c r="O562" s="648">
        <v>1</v>
      </c>
      <c r="P562" s="486" t="s">
        <v>1784</v>
      </c>
      <c r="Q562" s="477" t="s">
        <v>1784</v>
      </c>
      <c r="R562" s="477" t="s">
        <v>1784</v>
      </c>
      <c r="S562" s="93" t="s">
        <v>2125</v>
      </c>
      <c r="T562" s="739">
        <v>1338</v>
      </c>
      <c r="U562" s="201"/>
      <c r="V562" s="201"/>
      <c r="W562" s="201" t="s">
        <v>2125</v>
      </c>
    </row>
    <row r="563" spans="1:23" ht="14.4">
      <c r="A563" s="488" t="s">
        <v>1784</v>
      </c>
      <c r="B563" s="489" t="s">
        <v>776</v>
      </c>
      <c r="C563" s="489">
        <v>2000</v>
      </c>
      <c r="D563" s="487" t="s">
        <v>778</v>
      </c>
      <c r="E563" s="487"/>
      <c r="F563" s="487"/>
      <c r="G563" s="487" t="s">
        <v>1784</v>
      </c>
      <c r="H563" s="487" t="s">
        <v>1784</v>
      </c>
      <c r="I563" s="487" t="s">
        <v>1784</v>
      </c>
      <c r="J563" s="487" t="s">
        <v>1784</v>
      </c>
      <c r="K563" s="487">
        <v>0.1</v>
      </c>
      <c r="L563" s="487" t="s">
        <v>1784</v>
      </c>
      <c r="M563" s="487" t="s">
        <v>1784</v>
      </c>
      <c r="N563" s="487">
        <v>0.1</v>
      </c>
      <c r="O563" s="648">
        <v>1</v>
      </c>
      <c r="P563" s="489" t="s">
        <v>1784</v>
      </c>
      <c r="Q563" s="475" t="s">
        <v>1784</v>
      </c>
      <c r="R563" s="475" t="s">
        <v>1784</v>
      </c>
      <c r="S563" s="93" t="s">
        <v>2125</v>
      </c>
      <c r="T563" s="572">
        <v>800</v>
      </c>
      <c r="U563" s="201"/>
      <c r="V563" s="201"/>
      <c r="W563" s="201" t="s">
        <v>2125</v>
      </c>
    </row>
    <row r="564" spans="1:23" ht="14.4">
      <c r="A564" s="485" t="s">
        <v>1784</v>
      </c>
      <c r="B564" s="486" t="s">
        <v>379</v>
      </c>
      <c r="C564" s="486">
        <v>200</v>
      </c>
      <c r="D564" s="487" t="s">
        <v>382</v>
      </c>
      <c r="E564" s="487" t="s">
        <v>228</v>
      </c>
      <c r="F564" s="487" t="s">
        <v>383</v>
      </c>
      <c r="G564" s="487" t="s">
        <v>1784</v>
      </c>
      <c r="H564" s="487" t="s">
        <v>1784</v>
      </c>
      <c r="I564" s="487" t="s">
        <v>1784</v>
      </c>
      <c r="J564" s="487" t="s">
        <v>1784</v>
      </c>
      <c r="K564" s="487">
        <v>0</v>
      </c>
      <c r="L564" s="487" t="s">
        <v>1784</v>
      </c>
      <c r="M564" s="487" t="s">
        <v>1784</v>
      </c>
      <c r="N564" s="487">
        <v>0</v>
      </c>
      <c r="O564" s="648">
        <v>0</v>
      </c>
      <c r="P564" s="486" t="s">
        <v>1784</v>
      </c>
      <c r="Q564" s="490" t="s">
        <v>1784</v>
      </c>
      <c r="R564" s="490" t="s">
        <v>1784</v>
      </c>
      <c r="S564" s="93" t="s">
        <v>2125</v>
      </c>
      <c r="T564" s="740">
        <v>24</v>
      </c>
      <c r="U564" s="201"/>
      <c r="V564" s="201"/>
      <c r="W564" s="201" t="s">
        <v>2125</v>
      </c>
    </row>
    <row r="565" spans="1:23" ht="53.4">
      <c r="A565" s="481" t="s">
        <v>2133</v>
      </c>
      <c r="B565" s="481" t="s">
        <v>1784</v>
      </c>
      <c r="C565" s="481" t="s">
        <v>1784</v>
      </c>
      <c r="D565" s="482" t="s">
        <v>2134</v>
      </c>
      <c r="E565" s="482" t="s">
        <v>340</v>
      </c>
      <c r="F565" s="482"/>
      <c r="G565" s="482">
        <v>147.03</v>
      </c>
      <c r="H565" s="482">
        <v>0.74</v>
      </c>
      <c r="I565" s="482">
        <v>0.06</v>
      </c>
      <c r="J565" s="482">
        <v>25.69</v>
      </c>
      <c r="K565" s="482"/>
      <c r="L565" s="482">
        <v>9.49</v>
      </c>
      <c r="M565" s="482">
        <v>21.45</v>
      </c>
      <c r="N565" s="482">
        <v>0.3</v>
      </c>
      <c r="O565" s="482" t="s">
        <v>1784</v>
      </c>
      <c r="P565" s="483" t="s">
        <v>2135</v>
      </c>
      <c r="Q565" s="653" t="s">
        <v>2136</v>
      </c>
      <c r="R565" s="491" t="s">
        <v>2137</v>
      </c>
      <c r="S565" s="471" t="s">
        <v>2133</v>
      </c>
      <c r="T565" s="201"/>
      <c r="U565" s="741" t="s">
        <v>2138</v>
      </c>
      <c r="V565" s="201"/>
      <c r="W565" s="201" t="s">
        <v>2133</v>
      </c>
    </row>
    <row r="566" spans="1:23" ht="14.4">
      <c r="A566" s="485" t="s">
        <v>1784</v>
      </c>
      <c r="B566" s="486" t="s">
        <v>1411</v>
      </c>
      <c r="C566" s="486">
        <v>23966</v>
      </c>
      <c r="D566" s="487"/>
      <c r="E566" s="487"/>
      <c r="F566" s="487"/>
      <c r="G566" s="487" t="s">
        <v>1784</v>
      </c>
      <c r="H566" s="487" t="s">
        <v>1784</v>
      </c>
      <c r="I566" s="487" t="s">
        <v>1784</v>
      </c>
      <c r="J566" s="487" t="s">
        <v>1784</v>
      </c>
      <c r="K566" s="487">
        <v>0</v>
      </c>
      <c r="L566" s="487" t="s">
        <v>1784</v>
      </c>
      <c r="M566" s="487" t="s">
        <v>1784</v>
      </c>
      <c r="N566" s="487">
        <v>0</v>
      </c>
      <c r="O566" s="648">
        <v>8</v>
      </c>
      <c r="P566" s="486" t="s">
        <v>1784</v>
      </c>
      <c r="Q566" s="477" t="s">
        <v>1784</v>
      </c>
      <c r="R566" s="477" t="s">
        <v>1784</v>
      </c>
      <c r="S566" s="93" t="s">
        <v>2133</v>
      </c>
      <c r="T566" s="534">
        <v>8388</v>
      </c>
      <c r="U566" s="201"/>
      <c r="V566" s="201"/>
      <c r="W566" s="201" t="s">
        <v>2133</v>
      </c>
    </row>
    <row r="567" spans="1:23" ht="14.4">
      <c r="A567" s="488" t="s">
        <v>1784</v>
      </c>
      <c r="B567" s="489" t="s">
        <v>1002</v>
      </c>
      <c r="C567" s="489">
        <v>5992</v>
      </c>
      <c r="D567" s="487" t="s">
        <v>1003</v>
      </c>
      <c r="E567" s="487" t="s">
        <v>228</v>
      </c>
      <c r="F567" s="487"/>
      <c r="G567" s="487" t="s">
        <v>1784</v>
      </c>
      <c r="H567" s="487" t="s">
        <v>1784</v>
      </c>
      <c r="I567" s="487" t="s">
        <v>1784</v>
      </c>
      <c r="J567" s="487" t="s">
        <v>1784</v>
      </c>
      <c r="K567" s="487">
        <v>0.3</v>
      </c>
      <c r="L567" s="487" t="s">
        <v>1784</v>
      </c>
      <c r="M567" s="487" t="s">
        <v>1784</v>
      </c>
      <c r="N567" s="487">
        <v>0.1</v>
      </c>
      <c r="O567" s="648">
        <v>1</v>
      </c>
      <c r="P567" s="489" t="s">
        <v>1784</v>
      </c>
      <c r="Q567" s="475" t="s">
        <v>1784</v>
      </c>
      <c r="R567" s="475" t="s">
        <v>1784</v>
      </c>
      <c r="S567" s="93" t="s">
        <v>2133</v>
      </c>
      <c r="T567" s="742">
        <v>1498</v>
      </c>
      <c r="U567" s="201"/>
      <c r="V567" s="201"/>
      <c r="W567" s="201" t="s">
        <v>2133</v>
      </c>
    </row>
    <row r="568" spans="1:23" ht="14.4">
      <c r="A568" s="485" t="s">
        <v>1784</v>
      </c>
      <c r="B568" s="486" t="s">
        <v>1009</v>
      </c>
      <c r="C568" s="486">
        <v>479</v>
      </c>
      <c r="D568" s="487" t="s">
        <v>1010</v>
      </c>
      <c r="E568" s="487" t="s">
        <v>228</v>
      </c>
      <c r="F568" s="487"/>
      <c r="G568" s="487" t="s">
        <v>1784</v>
      </c>
      <c r="H568" s="487" t="s">
        <v>1784</v>
      </c>
      <c r="I568" s="487" t="s">
        <v>1784</v>
      </c>
      <c r="J568" s="487" t="s">
        <v>1784</v>
      </c>
      <c r="K568" s="487">
        <v>0</v>
      </c>
      <c r="L568" s="487" t="s">
        <v>1784</v>
      </c>
      <c r="M568" s="487" t="s">
        <v>1784</v>
      </c>
      <c r="N568" s="487">
        <v>0</v>
      </c>
      <c r="O568" s="648">
        <v>1</v>
      </c>
      <c r="P568" s="486" t="s">
        <v>1784</v>
      </c>
      <c r="Q568" s="477" t="s">
        <v>1784</v>
      </c>
      <c r="R568" s="477" t="s">
        <v>1784</v>
      </c>
      <c r="S568" s="93" t="s">
        <v>2133</v>
      </c>
      <c r="T568" s="743">
        <v>719</v>
      </c>
      <c r="U568" s="201"/>
      <c r="V568" s="201"/>
      <c r="W568" s="201" t="s">
        <v>2133</v>
      </c>
    </row>
    <row r="569" spans="1:23" ht="14.4">
      <c r="A569" s="488" t="s">
        <v>1784</v>
      </c>
      <c r="B569" s="489" t="s">
        <v>1440</v>
      </c>
      <c r="C569" s="489">
        <v>5992</v>
      </c>
      <c r="D569" s="487"/>
      <c r="E569" s="487"/>
      <c r="F569" s="487"/>
      <c r="G569" s="487" t="s">
        <v>1784</v>
      </c>
      <c r="H569" s="487" t="s">
        <v>1784</v>
      </c>
      <c r="I569" s="487" t="s">
        <v>1784</v>
      </c>
      <c r="J569" s="487" t="s">
        <v>1784</v>
      </c>
      <c r="K569" s="487">
        <v>0</v>
      </c>
      <c r="L569" s="487" t="s">
        <v>1784</v>
      </c>
      <c r="M569" s="487" t="s">
        <v>1784</v>
      </c>
      <c r="N569" s="487">
        <v>0</v>
      </c>
      <c r="O569" s="648">
        <v>11</v>
      </c>
      <c r="P569" s="489" t="s">
        <v>1784</v>
      </c>
      <c r="Q569" s="475" t="s">
        <v>1784</v>
      </c>
      <c r="R569" s="475" t="s">
        <v>1784</v>
      </c>
      <c r="S569" s="93" t="s">
        <v>2133</v>
      </c>
      <c r="T569" s="602">
        <v>11385</v>
      </c>
      <c r="U569" s="201"/>
      <c r="V569" s="201"/>
      <c r="W569" s="201" t="s">
        <v>2133</v>
      </c>
    </row>
    <row r="570" spans="1:23" ht="14.4">
      <c r="A570" s="485" t="s">
        <v>1784</v>
      </c>
      <c r="B570" s="486" t="s">
        <v>1054</v>
      </c>
      <c r="C570" s="486">
        <v>59916</v>
      </c>
      <c r="D570" s="487" t="s">
        <v>1057</v>
      </c>
      <c r="E570" s="487" t="s">
        <v>340</v>
      </c>
      <c r="F570" s="487"/>
      <c r="G570" s="487" t="s">
        <v>1784</v>
      </c>
      <c r="H570" s="487" t="s">
        <v>1784</v>
      </c>
      <c r="I570" s="487" t="s">
        <v>1784</v>
      </c>
      <c r="J570" s="487" t="s">
        <v>1784</v>
      </c>
      <c r="K570" s="487">
        <v>17.3</v>
      </c>
      <c r="L570" s="487" t="s">
        <v>1784</v>
      </c>
      <c r="M570" s="487" t="s">
        <v>1784</v>
      </c>
      <c r="N570" s="487">
        <v>0.1</v>
      </c>
      <c r="O570" s="648">
        <v>36</v>
      </c>
      <c r="P570" s="486" t="s">
        <v>1784</v>
      </c>
      <c r="Q570" s="477" t="s">
        <v>1784</v>
      </c>
      <c r="R570" s="477" t="s">
        <v>1784</v>
      </c>
      <c r="S570" s="93" t="s">
        <v>2133</v>
      </c>
      <c r="T570" s="744">
        <v>35950</v>
      </c>
      <c r="U570" s="201"/>
      <c r="V570" s="201"/>
      <c r="W570" s="201" t="s">
        <v>2133</v>
      </c>
    </row>
    <row r="571" spans="1:23" ht="14.4">
      <c r="A571" s="488" t="s">
        <v>1784</v>
      </c>
      <c r="B571" s="489" t="s">
        <v>998</v>
      </c>
      <c r="C571" s="489">
        <v>2996</v>
      </c>
      <c r="D571" s="487" t="s">
        <v>999</v>
      </c>
      <c r="E571" s="487" t="s">
        <v>228</v>
      </c>
      <c r="F571" s="487"/>
      <c r="G571" s="487" t="s">
        <v>1784</v>
      </c>
      <c r="H571" s="487" t="s">
        <v>1784</v>
      </c>
      <c r="I571" s="487" t="s">
        <v>1784</v>
      </c>
      <c r="J571" s="487" t="s">
        <v>1784</v>
      </c>
      <c r="K571" s="487">
        <v>0.1</v>
      </c>
      <c r="L571" s="487" t="s">
        <v>1784</v>
      </c>
      <c r="M571" s="487" t="s">
        <v>1784</v>
      </c>
      <c r="N571" s="487">
        <v>0.1</v>
      </c>
      <c r="O571" s="648">
        <v>1</v>
      </c>
      <c r="P571" s="489" t="s">
        <v>1784</v>
      </c>
      <c r="Q571" s="475" t="s">
        <v>1784</v>
      </c>
      <c r="R571" s="475" t="s">
        <v>1784</v>
      </c>
      <c r="S571" s="93" t="s">
        <v>2133</v>
      </c>
      <c r="T571" s="627">
        <v>749</v>
      </c>
      <c r="U571" s="201"/>
      <c r="V571" s="201"/>
      <c r="W571" s="201" t="s">
        <v>2133</v>
      </c>
    </row>
    <row r="572" spans="1:23" ht="14.4">
      <c r="A572" s="485" t="s">
        <v>1784</v>
      </c>
      <c r="B572" s="486" t="s">
        <v>379</v>
      </c>
      <c r="C572" s="486">
        <v>479</v>
      </c>
      <c r="D572" s="487" t="s">
        <v>382</v>
      </c>
      <c r="E572" s="487" t="s">
        <v>228</v>
      </c>
      <c r="F572" s="487" t="s">
        <v>383</v>
      </c>
      <c r="G572" s="487" t="s">
        <v>1784</v>
      </c>
      <c r="H572" s="487" t="s">
        <v>1784</v>
      </c>
      <c r="I572" s="487" t="s">
        <v>1784</v>
      </c>
      <c r="J572" s="487" t="s">
        <v>1784</v>
      </c>
      <c r="K572" s="487">
        <v>0</v>
      </c>
      <c r="L572" s="487" t="s">
        <v>1784</v>
      </c>
      <c r="M572" s="487" t="s">
        <v>1784</v>
      </c>
      <c r="N572" s="487">
        <v>0</v>
      </c>
      <c r="O572" s="648">
        <v>0</v>
      </c>
      <c r="P572" s="486" t="s">
        <v>1784</v>
      </c>
      <c r="Q572" s="477" t="s">
        <v>1784</v>
      </c>
      <c r="R572" s="477" t="s">
        <v>1784</v>
      </c>
      <c r="S572" s="93" t="s">
        <v>2133</v>
      </c>
      <c r="T572" s="582">
        <v>57</v>
      </c>
      <c r="U572" s="201"/>
      <c r="V572" s="201"/>
      <c r="W572" s="201" t="s">
        <v>2133</v>
      </c>
    </row>
    <row r="573" spans="1:23" ht="14.4">
      <c r="A573" s="488" t="s">
        <v>1784</v>
      </c>
      <c r="B573" s="489" t="s">
        <v>837</v>
      </c>
      <c r="C573" s="489">
        <v>180</v>
      </c>
      <c r="D573" s="487" t="s">
        <v>838</v>
      </c>
      <c r="E573" s="487"/>
      <c r="F573" s="487" t="s">
        <v>390</v>
      </c>
      <c r="G573" s="487" t="s">
        <v>1784</v>
      </c>
      <c r="H573" s="487" t="s">
        <v>1784</v>
      </c>
      <c r="I573" s="487" t="s">
        <v>1784</v>
      </c>
      <c r="J573" s="487" t="s">
        <v>1784</v>
      </c>
      <c r="K573" s="487">
        <v>0</v>
      </c>
      <c r="L573" s="487" t="s">
        <v>1784</v>
      </c>
      <c r="M573" s="487" t="s">
        <v>1784</v>
      </c>
      <c r="N573" s="487">
        <v>0</v>
      </c>
      <c r="O573" s="648">
        <v>1</v>
      </c>
      <c r="P573" s="489" t="s">
        <v>1784</v>
      </c>
      <c r="Q573" s="492" t="s">
        <v>1784</v>
      </c>
      <c r="R573" s="492" t="s">
        <v>1784</v>
      </c>
      <c r="S573" s="93" t="s">
        <v>2133</v>
      </c>
      <c r="T573" s="535">
        <v>1260</v>
      </c>
      <c r="U573" s="201"/>
      <c r="V573" s="201"/>
      <c r="W573" s="201" t="s">
        <v>2133</v>
      </c>
    </row>
    <row r="574" spans="1:23" ht="93">
      <c r="A574" s="481" t="s">
        <v>2139</v>
      </c>
      <c r="B574" s="481" t="s">
        <v>1784</v>
      </c>
      <c r="C574" s="481" t="s">
        <v>1784</v>
      </c>
      <c r="D574" s="482" t="s">
        <v>2140</v>
      </c>
      <c r="E574" s="482" t="s">
        <v>625</v>
      </c>
      <c r="F574" s="482"/>
      <c r="G574" s="482">
        <v>66.39</v>
      </c>
      <c r="H574" s="482">
        <v>2.83</v>
      </c>
      <c r="I574" s="482">
        <v>0.89</v>
      </c>
      <c r="J574" s="482">
        <v>6.6</v>
      </c>
      <c r="K574" s="482"/>
      <c r="L574" s="482">
        <v>3.46</v>
      </c>
      <c r="M574" s="482">
        <v>2.69</v>
      </c>
      <c r="N574" s="482">
        <v>0.4</v>
      </c>
      <c r="O574" s="482" t="s">
        <v>1784</v>
      </c>
      <c r="P574" s="483" t="s">
        <v>2141</v>
      </c>
      <c r="Q574" s="653" t="s">
        <v>2142</v>
      </c>
      <c r="R574" s="491" t="s">
        <v>2143</v>
      </c>
      <c r="S574" s="471" t="s">
        <v>2139</v>
      </c>
      <c r="T574" s="201"/>
      <c r="U574" s="546" t="s">
        <v>2144</v>
      </c>
      <c r="V574" s="201"/>
      <c r="W574" s="201" t="s">
        <v>2139</v>
      </c>
    </row>
    <row r="575" spans="1:23" ht="14.4">
      <c r="A575" s="485" t="s">
        <v>1784</v>
      </c>
      <c r="B575" s="486" t="s">
        <v>806</v>
      </c>
      <c r="C575" s="486">
        <v>5500</v>
      </c>
      <c r="D575" s="487" t="s">
        <v>808</v>
      </c>
      <c r="E575" s="487"/>
      <c r="F575" s="487"/>
      <c r="G575" s="487" t="s">
        <v>1784</v>
      </c>
      <c r="H575" s="487" t="s">
        <v>1784</v>
      </c>
      <c r="I575" s="487" t="s">
        <v>1784</v>
      </c>
      <c r="J575" s="487" t="s">
        <v>1784</v>
      </c>
      <c r="K575" s="487">
        <v>1.1000000000000001</v>
      </c>
      <c r="L575" s="487" t="s">
        <v>1784</v>
      </c>
      <c r="M575" s="487" t="s">
        <v>1784</v>
      </c>
      <c r="N575" s="487">
        <v>0.2</v>
      </c>
      <c r="O575" s="648">
        <v>3</v>
      </c>
      <c r="P575" s="486" t="s">
        <v>1784</v>
      </c>
      <c r="Q575" s="477" t="s">
        <v>1784</v>
      </c>
      <c r="R575" s="477" t="s">
        <v>1784</v>
      </c>
      <c r="S575" s="93" t="s">
        <v>2139</v>
      </c>
      <c r="T575" s="555">
        <v>3300</v>
      </c>
      <c r="U575" s="201"/>
      <c r="V575" s="201"/>
      <c r="W575" s="201" t="s">
        <v>2139</v>
      </c>
    </row>
    <row r="576" spans="1:23" ht="14.4">
      <c r="A576" s="488" t="s">
        <v>1784</v>
      </c>
      <c r="B576" s="489" t="s">
        <v>772</v>
      </c>
      <c r="C576" s="489">
        <v>6000</v>
      </c>
      <c r="D576" s="487" t="s">
        <v>774</v>
      </c>
      <c r="E576" s="487"/>
      <c r="F576" s="487"/>
      <c r="G576" s="487" t="s">
        <v>1784</v>
      </c>
      <c r="H576" s="487" t="s">
        <v>1784</v>
      </c>
      <c r="I576" s="487" t="s">
        <v>1784</v>
      </c>
      <c r="J576" s="487" t="s">
        <v>1784</v>
      </c>
      <c r="K576" s="487">
        <v>0.2</v>
      </c>
      <c r="L576" s="487" t="s">
        <v>1784</v>
      </c>
      <c r="M576" s="487" t="s">
        <v>1784</v>
      </c>
      <c r="N576" s="487">
        <v>0</v>
      </c>
      <c r="O576" s="648">
        <v>3</v>
      </c>
      <c r="P576" s="489" t="s">
        <v>1784</v>
      </c>
      <c r="Q576" s="475" t="s">
        <v>1784</v>
      </c>
      <c r="R576" s="475" t="s">
        <v>1784</v>
      </c>
      <c r="S576" s="93" t="s">
        <v>2139</v>
      </c>
      <c r="T576" s="555">
        <v>3216</v>
      </c>
      <c r="U576" s="201"/>
      <c r="V576" s="201"/>
      <c r="W576" s="201" t="s">
        <v>2139</v>
      </c>
    </row>
    <row r="577" spans="1:23" ht="27">
      <c r="A577" s="485" t="s">
        <v>1784</v>
      </c>
      <c r="B577" s="486" t="s">
        <v>484</v>
      </c>
      <c r="C577" s="486">
        <v>3000</v>
      </c>
      <c r="D577" s="487" t="s">
        <v>485</v>
      </c>
      <c r="E577" s="487" t="s">
        <v>228</v>
      </c>
      <c r="F577" s="487"/>
      <c r="G577" s="487" t="s">
        <v>1784</v>
      </c>
      <c r="H577" s="487" t="s">
        <v>1784</v>
      </c>
      <c r="I577" s="487" t="s">
        <v>1784</v>
      </c>
      <c r="J577" s="487" t="s">
        <v>1784</v>
      </c>
      <c r="K577" s="487">
        <v>0.1</v>
      </c>
      <c r="L577" s="487" t="s">
        <v>1784</v>
      </c>
      <c r="M577" s="487" t="s">
        <v>1784</v>
      </c>
      <c r="N577" s="487">
        <v>0.1</v>
      </c>
      <c r="O577" s="648">
        <v>2</v>
      </c>
      <c r="P577" s="486" t="s">
        <v>1784</v>
      </c>
      <c r="Q577" s="477" t="s">
        <v>1784</v>
      </c>
      <c r="R577" s="477" t="s">
        <v>1784</v>
      </c>
      <c r="S577" s="93" t="s">
        <v>2139</v>
      </c>
      <c r="T577" s="555">
        <v>1800</v>
      </c>
      <c r="U577" s="201"/>
      <c r="V577" s="201"/>
      <c r="W577" s="201" t="s">
        <v>2139</v>
      </c>
    </row>
    <row r="578" spans="1:23" ht="14.4">
      <c r="A578" s="488" t="s">
        <v>1784</v>
      </c>
      <c r="B578" s="489" t="s">
        <v>768</v>
      </c>
      <c r="C578" s="489">
        <v>2500</v>
      </c>
      <c r="D578" s="487" t="s">
        <v>770</v>
      </c>
      <c r="E578" s="487"/>
      <c r="F578" s="487"/>
      <c r="G578" s="487" t="s">
        <v>1784</v>
      </c>
      <c r="H578" s="487" t="s">
        <v>1784</v>
      </c>
      <c r="I578" s="487" t="s">
        <v>1784</v>
      </c>
      <c r="J578" s="487" t="s">
        <v>1784</v>
      </c>
      <c r="K578" s="487">
        <v>0.1</v>
      </c>
      <c r="L578" s="487" t="s">
        <v>1784</v>
      </c>
      <c r="M578" s="487" t="s">
        <v>1784</v>
      </c>
      <c r="N578" s="487">
        <v>0</v>
      </c>
      <c r="O578" s="648">
        <v>1</v>
      </c>
      <c r="P578" s="489" t="s">
        <v>1784</v>
      </c>
      <c r="Q578" s="475" t="s">
        <v>1784</v>
      </c>
      <c r="R578" s="475" t="s">
        <v>1784</v>
      </c>
      <c r="S578" s="93" t="s">
        <v>2139</v>
      </c>
      <c r="T578" s="553">
        <v>1000</v>
      </c>
      <c r="U578" s="201"/>
      <c r="V578" s="201"/>
      <c r="W578" s="201" t="s">
        <v>2139</v>
      </c>
    </row>
    <row r="579" spans="1:23" ht="14.4">
      <c r="A579" s="485" t="s">
        <v>1784</v>
      </c>
      <c r="B579" s="486" t="s">
        <v>613</v>
      </c>
      <c r="C579" s="486">
        <v>2000</v>
      </c>
      <c r="D579" s="487" t="s">
        <v>614</v>
      </c>
      <c r="E579" s="487" t="s">
        <v>228</v>
      </c>
      <c r="F579" s="487"/>
      <c r="G579" s="487" t="s">
        <v>1784</v>
      </c>
      <c r="H579" s="487" t="s">
        <v>1784</v>
      </c>
      <c r="I579" s="487" t="s">
        <v>1784</v>
      </c>
      <c r="J579" s="487" t="s">
        <v>1784</v>
      </c>
      <c r="K579" s="487">
        <v>0.1</v>
      </c>
      <c r="L579" s="487" t="s">
        <v>1784</v>
      </c>
      <c r="M579" s="487" t="s">
        <v>1784</v>
      </c>
      <c r="N579" s="487">
        <v>0</v>
      </c>
      <c r="O579" s="648">
        <v>1</v>
      </c>
      <c r="P579" s="486" t="s">
        <v>1784</v>
      </c>
      <c r="Q579" s="477" t="s">
        <v>1784</v>
      </c>
      <c r="R579" s="477" t="s">
        <v>1784</v>
      </c>
      <c r="S579" s="93" t="s">
        <v>2139</v>
      </c>
      <c r="T579" s="572">
        <v>800</v>
      </c>
      <c r="U579" s="201"/>
      <c r="V579" s="201"/>
      <c r="W579" s="201" t="s">
        <v>2139</v>
      </c>
    </row>
    <row r="580" spans="1:23" ht="14.4">
      <c r="A580" s="488" t="s">
        <v>1784</v>
      </c>
      <c r="B580" s="489" t="s">
        <v>608</v>
      </c>
      <c r="C580" s="489">
        <v>1250</v>
      </c>
      <c r="D580" s="487" t="s">
        <v>610</v>
      </c>
      <c r="E580" s="487" t="s">
        <v>228</v>
      </c>
      <c r="F580" s="487"/>
      <c r="G580" s="487" t="s">
        <v>1784</v>
      </c>
      <c r="H580" s="487" t="s">
        <v>1784</v>
      </c>
      <c r="I580" s="487" t="s">
        <v>1784</v>
      </c>
      <c r="J580" s="487" t="s">
        <v>1784</v>
      </c>
      <c r="K580" s="487">
        <v>0</v>
      </c>
      <c r="L580" s="487" t="s">
        <v>1784</v>
      </c>
      <c r="M580" s="487" t="s">
        <v>1784</v>
      </c>
      <c r="N580" s="487">
        <v>0</v>
      </c>
      <c r="O580" s="648">
        <v>1</v>
      </c>
      <c r="P580" s="489" t="s">
        <v>1784</v>
      </c>
      <c r="Q580" s="475" t="s">
        <v>1784</v>
      </c>
      <c r="R580" s="475" t="s">
        <v>1784</v>
      </c>
      <c r="S580" s="93" t="s">
        <v>2139</v>
      </c>
      <c r="T580" s="573">
        <v>500</v>
      </c>
      <c r="U580" s="201"/>
      <c r="V580" s="201"/>
      <c r="W580" s="201" t="s">
        <v>2139</v>
      </c>
    </row>
    <row r="581" spans="1:23" ht="14.4">
      <c r="A581" s="485" t="s">
        <v>1784</v>
      </c>
      <c r="B581" s="486" t="s">
        <v>817</v>
      </c>
      <c r="C581" s="486">
        <v>5000</v>
      </c>
      <c r="D581" s="487" t="s">
        <v>819</v>
      </c>
      <c r="E581" s="487"/>
      <c r="F581" s="487"/>
      <c r="G581" s="487" t="s">
        <v>1784</v>
      </c>
      <c r="H581" s="487" t="s">
        <v>1784</v>
      </c>
      <c r="I581" s="487" t="s">
        <v>1784</v>
      </c>
      <c r="J581" s="487" t="s">
        <v>1784</v>
      </c>
      <c r="K581" s="487">
        <v>1.8</v>
      </c>
      <c r="L581" s="487" t="s">
        <v>1784</v>
      </c>
      <c r="M581" s="487" t="s">
        <v>1784</v>
      </c>
      <c r="N581" s="487">
        <v>0</v>
      </c>
      <c r="O581" s="648">
        <v>3</v>
      </c>
      <c r="P581" s="486" t="s">
        <v>1784</v>
      </c>
      <c r="Q581" s="477" t="s">
        <v>1784</v>
      </c>
      <c r="R581" s="477" t="s">
        <v>1784</v>
      </c>
      <c r="S581" s="93" t="s">
        <v>2139</v>
      </c>
      <c r="T581" s="555">
        <v>3000</v>
      </c>
      <c r="U581" s="201"/>
      <c r="V581" s="201"/>
      <c r="W581" s="201" t="s">
        <v>2139</v>
      </c>
    </row>
    <row r="582" spans="1:23" ht="14.4">
      <c r="A582" s="488" t="s">
        <v>1784</v>
      </c>
      <c r="B582" s="489" t="s">
        <v>622</v>
      </c>
      <c r="C582" s="489">
        <v>400</v>
      </c>
      <c r="D582" s="487" t="s">
        <v>624</v>
      </c>
      <c r="E582" s="487" t="s">
        <v>625</v>
      </c>
      <c r="F582" s="487"/>
      <c r="G582" s="487" t="s">
        <v>1784</v>
      </c>
      <c r="H582" s="487" t="s">
        <v>1784</v>
      </c>
      <c r="I582" s="487" t="s">
        <v>1784</v>
      </c>
      <c r="J582" s="487" t="s">
        <v>1784</v>
      </c>
      <c r="K582" s="487">
        <v>0</v>
      </c>
      <c r="L582" s="487" t="s">
        <v>1784</v>
      </c>
      <c r="M582" s="487" t="s">
        <v>1784</v>
      </c>
      <c r="N582" s="487">
        <v>0</v>
      </c>
      <c r="O582" s="648">
        <v>0</v>
      </c>
      <c r="P582" s="489" t="s">
        <v>1784</v>
      </c>
      <c r="Q582" s="475" t="s">
        <v>1784</v>
      </c>
      <c r="R582" s="475" t="s">
        <v>1784</v>
      </c>
      <c r="S582" s="93" t="s">
        <v>2139</v>
      </c>
      <c r="T582" s="745">
        <v>360</v>
      </c>
      <c r="U582" s="201"/>
      <c r="V582" s="201"/>
      <c r="W582" s="201" t="s">
        <v>2139</v>
      </c>
    </row>
    <row r="583" spans="1:23" ht="14.4">
      <c r="A583" s="485" t="s">
        <v>1784</v>
      </c>
      <c r="B583" s="486" t="s">
        <v>379</v>
      </c>
      <c r="C583" s="486">
        <v>500</v>
      </c>
      <c r="D583" s="487" t="s">
        <v>382</v>
      </c>
      <c r="E583" s="487" t="s">
        <v>228</v>
      </c>
      <c r="F583" s="487" t="s">
        <v>383</v>
      </c>
      <c r="G583" s="487" t="s">
        <v>1784</v>
      </c>
      <c r="H583" s="487" t="s">
        <v>1784</v>
      </c>
      <c r="I583" s="487" t="s">
        <v>1784</v>
      </c>
      <c r="J583" s="487" t="s">
        <v>1784</v>
      </c>
      <c r="K583" s="487">
        <v>0</v>
      </c>
      <c r="L583" s="487" t="s">
        <v>1784</v>
      </c>
      <c r="M583" s="487" t="s">
        <v>1784</v>
      </c>
      <c r="N583" s="487">
        <v>0</v>
      </c>
      <c r="O583" s="648">
        <v>0</v>
      </c>
      <c r="P583" s="486" t="s">
        <v>1784</v>
      </c>
      <c r="Q583" s="477" t="s">
        <v>1784</v>
      </c>
      <c r="R583" s="477" t="s">
        <v>1784</v>
      </c>
      <c r="S583" s="93" t="s">
        <v>2139</v>
      </c>
      <c r="T583" s="582">
        <v>60</v>
      </c>
      <c r="U583" s="201"/>
      <c r="V583" s="201"/>
      <c r="W583" s="201" t="s">
        <v>2139</v>
      </c>
    </row>
    <row r="584" spans="1:23" ht="14.4">
      <c r="A584" s="488" t="s">
        <v>1784</v>
      </c>
      <c r="B584" s="489" t="s">
        <v>1046</v>
      </c>
      <c r="C584" s="489">
        <v>80</v>
      </c>
      <c r="D584" s="487" t="s">
        <v>1047</v>
      </c>
      <c r="E584" s="487" t="s">
        <v>228</v>
      </c>
      <c r="F584" s="487" t="s">
        <v>1015</v>
      </c>
      <c r="G584" s="487" t="s">
        <v>1784</v>
      </c>
      <c r="H584" s="487" t="s">
        <v>1784</v>
      </c>
      <c r="I584" s="487" t="s">
        <v>1784</v>
      </c>
      <c r="J584" s="487" t="s">
        <v>1784</v>
      </c>
      <c r="K584" s="487">
        <v>0</v>
      </c>
      <c r="L584" s="487" t="s">
        <v>1784</v>
      </c>
      <c r="M584" s="487" t="s">
        <v>1784</v>
      </c>
      <c r="N584" s="487">
        <v>0</v>
      </c>
      <c r="O584" s="648">
        <v>0</v>
      </c>
      <c r="P584" s="489" t="s">
        <v>1784</v>
      </c>
      <c r="Q584" s="475" t="s">
        <v>1784</v>
      </c>
      <c r="R584" s="475" t="s">
        <v>1784</v>
      </c>
      <c r="S584" s="93" t="s">
        <v>2139</v>
      </c>
      <c r="T584" s="586">
        <v>240</v>
      </c>
      <c r="U584" s="201"/>
      <c r="V584" s="201"/>
      <c r="W584" s="201" t="s">
        <v>2139</v>
      </c>
    </row>
    <row r="585" spans="1:23" ht="14.4">
      <c r="A585" s="485" t="s">
        <v>1784</v>
      </c>
      <c r="B585" s="486" t="s">
        <v>837</v>
      </c>
      <c r="C585" s="486">
        <v>50</v>
      </c>
      <c r="D585" s="487" t="s">
        <v>838</v>
      </c>
      <c r="E585" s="487"/>
      <c r="F585" s="487" t="s">
        <v>390</v>
      </c>
      <c r="G585" s="487" t="s">
        <v>1784</v>
      </c>
      <c r="H585" s="487" t="s">
        <v>1784</v>
      </c>
      <c r="I585" s="487" t="s">
        <v>1784</v>
      </c>
      <c r="J585" s="487" t="s">
        <v>1784</v>
      </c>
      <c r="K585" s="487">
        <v>0</v>
      </c>
      <c r="L585" s="487" t="s">
        <v>1784</v>
      </c>
      <c r="M585" s="487" t="s">
        <v>1784</v>
      </c>
      <c r="N585" s="487">
        <v>0</v>
      </c>
      <c r="O585" s="648">
        <v>0</v>
      </c>
      <c r="P585" s="486" t="s">
        <v>1784</v>
      </c>
      <c r="Q585" s="477" t="s">
        <v>1784</v>
      </c>
      <c r="R585" s="477" t="s">
        <v>1784</v>
      </c>
      <c r="S585" s="93" t="s">
        <v>2139</v>
      </c>
      <c r="T585" s="677">
        <v>350</v>
      </c>
      <c r="U585" s="201"/>
      <c r="V585" s="201"/>
      <c r="W585" s="201" t="s">
        <v>2139</v>
      </c>
    </row>
    <row r="586" spans="1:23" ht="14.4">
      <c r="A586" s="488" t="s">
        <v>1784</v>
      </c>
      <c r="B586" s="489" t="s">
        <v>1017</v>
      </c>
      <c r="C586" s="489">
        <v>60</v>
      </c>
      <c r="D586" s="487" t="s">
        <v>1018</v>
      </c>
      <c r="E586" s="487" t="s">
        <v>228</v>
      </c>
      <c r="F586" s="487" t="s">
        <v>1015</v>
      </c>
      <c r="G586" s="487" t="s">
        <v>1784</v>
      </c>
      <c r="H586" s="487" t="s">
        <v>1784</v>
      </c>
      <c r="I586" s="487" t="s">
        <v>1784</v>
      </c>
      <c r="J586" s="487" t="s">
        <v>1784</v>
      </c>
      <c r="K586" s="487">
        <v>0</v>
      </c>
      <c r="L586" s="487" t="s">
        <v>1784</v>
      </c>
      <c r="M586" s="487" t="s">
        <v>1784</v>
      </c>
      <c r="N586" s="487">
        <v>0</v>
      </c>
      <c r="O586" s="648">
        <v>0</v>
      </c>
      <c r="P586" s="489" t="s">
        <v>1784</v>
      </c>
      <c r="Q586" s="475" t="s">
        <v>1784</v>
      </c>
      <c r="R586" s="475" t="s">
        <v>1784</v>
      </c>
      <c r="S586" s="93" t="s">
        <v>2139</v>
      </c>
      <c r="T586" s="588">
        <v>180</v>
      </c>
      <c r="U586" s="201"/>
      <c r="V586" s="201"/>
      <c r="W586" s="201" t="s">
        <v>2139</v>
      </c>
    </row>
    <row r="587" spans="1:23" ht="14.4">
      <c r="A587" s="485" t="s">
        <v>1784</v>
      </c>
      <c r="B587" s="486" t="s">
        <v>1118</v>
      </c>
      <c r="C587" s="486">
        <v>40</v>
      </c>
      <c r="D587" s="487" t="s">
        <v>1119</v>
      </c>
      <c r="E587" s="487" t="s">
        <v>228</v>
      </c>
      <c r="F587" s="487" t="s">
        <v>390</v>
      </c>
      <c r="G587" s="487" t="s">
        <v>1784</v>
      </c>
      <c r="H587" s="487" t="s">
        <v>1784</v>
      </c>
      <c r="I587" s="487" t="s">
        <v>1784</v>
      </c>
      <c r="J587" s="487" t="s">
        <v>1784</v>
      </c>
      <c r="K587" s="487">
        <v>0</v>
      </c>
      <c r="L587" s="487" t="s">
        <v>1784</v>
      </c>
      <c r="M587" s="487" t="s">
        <v>1784</v>
      </c>
      <c r="N587" s="487">
        <v>0</v>
      </c>
      <c r="O587" s="648">
        <v>0</v>
      </c>
      <c r="P587" s="486" t="s">
        <v>1784</v>
      </c>
      <c r="Q587" s="477" t="s">
        <v>1784</v>
      </c>
      <c r="R587" s="477" t="s">
        <v>1784</v>
      </c>
      <c r="S587" s="93" t="s">
        <v>2139</v>
      </c>
      <c r="T587" s="597">
        <v>120</v>
      </c>
      <c r="U587" s="201"/>
      <c r="V587" s="201"/>
      <c r="W587" s="201" t="s">
        <v>2139</v>
      </c>
    </row>
    <row r="588" spans="1:23" ht="14.4">
      <c r="A588" s="488" t="s">
        <v>1784</v>
      </c>
      <c r="B588" s="489" t="s">
        <v>834</v>
      </c>
      <c r="C588" s="489">
        <v>40</v>
      </c>
      <c r="D588" s="487" t="s">
        <v>835</v>
      </c>
      <c r="E588" s="487"/>
      <c r="F588" s="487" t="s">
        <v>390</v>
      </c>
      <c r="G588" s="487" t="s">
        <v>1784</v>
      </c>
      <c r="H588" s="487" t="s">
        <v>1784</v>
      </c>
      <c r="I588" s="487" t="s">
        <v>1784</v>
      </c>
      <c r="J588" s="487" t="s">
        <v>1784</v>
      </c>
      <c r="K588" s="487">
        <v>0</v>
      </c>
      <c r="L588" s="487" t="s">
        <v>1784</v>
      </c>
      <c r="M588" s="487" t="s">
        <v>1784</v>
      </c>
      <c r="N588" s="487">
        <v>0</v>
      </c>
      <c r="O588" s="648">
        <v>0</v>
      </c>
      <c r="P588" s="489" t="s">
        <v>1784</v>
      </c>
      <c r="Q588" s="475" t="s">
        <v>1784</v>
      </c>
      <c r="R588" s="475" t="s">
        <v>1784</v>
      </c>
      <c r="S588" s="93" t="s">
        <v>2139</v>
      </c>
      <c r="T588" s="621">
        <v>394</v>
      </c>
      <c r="U588" s="201"/>
      <c r="V588" s="201"/>
      <c r="W588" s="201" t="s">
        <v>2139</v>
      </c>
    </row>
    <row r="589" spans="1:23" ht="14.4">
      <c r="A589" s="485" t="s">
        <v>1784</v>
      </c>
      <c r="B589" s="486" t="s">
        <v>828</v>
      </c>
      <c r="C589" s="486">
        <v>4</v>
      </c>
      <c r="D589" s="487" t="s">
        <v>829</v>
      </c>
      <c r="E589" s="487"/>
      <c r="F589" s="487" t="s">
        <v>390</v>
      </c>
      <c r="G589" s="487" t="s">
        <v>1784</v>
      </c>
      <c r="H589" s="487" t="s">
        <v>1784</v>
      </c>
      <c r="I589" s="487" t="s">
        <v>1784</v>
      </c>
      <c r="J589" s="487" t="s">
        <v>1784</v>
      </c>
      <c r="K589" s="487">
        <v>0</v>
      </c>
      <c r="L589" s="487" t="s">
        <v>1784</v>
      </c>
      <c r="M589" s="487" t="s">
        <v>1784</v>
      </c>
      <c r="N589" s="487">
        <v>0</v>
      </c>
      <c r="O589" s="648">
        <v>0</v>
      </c>
      <c r="P589" s="486" t="s">
        <v>1784</v>
      </c>
      <c r="Q589" s="477" t="s">
        <v>1784</v>
      </c>
      <c r="R589" s="477" t="s">
        <v>1784</v>
      </c>
      <c r="S589" s="93" t="s">
        <v>2139</v>
      </c>
      <c r="T589" s="557">
        <v>68</v>
      </c>
      <c r="U589" s="201"/>
      <c r="V589" s="201"/>
      <c r="W589" s="201" t="s">
        <v>2139</v>
      </c>
    </row>
    <row r="590" spans="1:23" ht="14.4">
      <c r="A590" s="488" t="s">
        <v>1784</v>
      </c>
      <c r="B590" s="489" t="s">
        <v>531</v>
      </c>
      <c r="C590" s="489">
        <v>50</v>
      </c>
      <c r="D590" s="487" t="s">
        <v>533</v>
      </c>
      <c r="E590" s="487" t="s">
        <v>228</v>
      </c>
      <c r="F590" s="487"/>
      <c r="G590" s="487" t="s">
        <v>1784</v>
      </c>
      <c r="H590" s="487" t="s">
        <v>1784</v>
      </c>
      <c r="I590" s="487" t="s">
        <v>1784</v>
      </c>
      <c r="J590" s="487" t="s">
        <v>1784</v>
      </c>
      <c r="K590" s="487">
        <v>0.1</v>
      </c>
      <c r="L590" s="487" t="s">
        <v>1784</v>
      </c>
      <c r="M590" s="487" t="s">
        <v>1784</v>
      </c>
      <c r="N590" s="487">
        <v>0</v>
      </c>
      <c r="O590" s="648">
        <v>0</v>
      </c>
      <c r="P590" s="489" t="s">
        <v>1784</v>
      </c>
      <c r="Q590" s="475" t="s">
        <v>1784</v>
      </c>
      <c r="R590" s="475" t="s">
        <v>1784</v>
      </c>
      <c r="S590" s="93" t="s">
        <v>2139</v>
      </c>
      <c r="T590" s="596">
        <v>18</v>
      </c>
      <c r="U590" s="201"/>
      <c r="V590" s="201"/>
      <c r="W590" s="201" t="s">
        <v>2139</v>
      </c>
    </row>
    <row r="591" spans="1:23" ht="14.4">
      <c r="A591" s="485" t="s">
        <v>1784</v>
      </c>
      <c r="B591" s="486" t="s">
        <v>256</v>
      </c>
      <c r="C591" s="486">
        <v>9000</v>
      </c>
      <c r="D591" s="487" t="s">
        <v>258</v>
      </c>
      <c r="E591" s="487"/>
      <c r="F591" s="487"/>
      <c r="G591" s="487" t="s">
        <v>1784</v>
      </c>
      <c r="H591" s="487" t="s">
        <v>1784</v>
      </c>
      <c r="I591" s="487" t="s">
        <v>1784</v>
      </c>
      <c r="J591" s="487" t="s">
        <v>1784</v>
      </c>
      <c r="K591" s="487">
        <v>0.3</v>
      </c>
      <c r="L591" s="487" t="s">
        <v>1784</v>
      </c>
      <c r="M591" s="487" t="s">
        <v>1784</v>
      </c>
      <c r="N591" s="487">
        <v>0</v>
      </c>
      <c r="O591" s="648">
        <v>22</v>
      </c>
      <c r="P591" s="486" t="s">
        <v>1784</v>
      </c>
      <c r="Q591" s="477" t="s">
        <v>1784</v>
      </c>
      <c r="R591" s="477" t="s">
        <v>1784</v>
      </c>
      <c r="S591" s="93" t="s">
        <v>2139</v>
      </c>
      <c r="T591" s="746">
        <v>21600</v>
      </c>
      <c r="U591" s="201"/>
      <c r="V591" s="201"/>
      <c r="W591" s="201" t="s">
        <v>2139</v>
      </c>
    </row>
    <row r="592" spans="1:23" ht="14.4">
      <c r="A592" s="488" t="s">
        <v>1784</v>
      </c>
      <c r="B592" s="489" t="s">
        <v>1012</v>
      </c>
      <c r="C592" s="489">
        <v>64526</v>
      </c>
      <c r="D592" s="487" t="s">
        <v>1012</v>
      </c>
      <c r="E592" s="487" t="s">
        <v>228</v>
      </c>
      <c r="F592" s="487"/>
      <c r="G592" s="487" t="s">
        <v>1784</v>
      </c>
      <c r="H592" s="487" t="s">
        <v>1784</v>
      </c>
      <c r="I592" s="487" t="s">
        <v>1784</v>
      </c>
      <c r="J592" s="487" t="s">
        <v>1784</v>
      </c>
      <c r="K592" s="487">
        <v>0</v>
      </c>
      <c r="L592" s="487" t="s">
        <v>1784</v>
      </c>
      <c r="M592" s="487" t="s">
        <v>1784</v>
      </c>
      <c r="N592" s="487">
        <v>0</v>
      </c>
      <c r="O592" s="648">
        <v>6</v>
      </c>
      <c r="P592" s="489" t="s">
        <v>1784</v>
      </c>
      <c r="Q592" s="492" t="s">
        <v>1784</v>
      </c>
      <c r="R592" s="492" t="s">
        <v>1784</v>
      </c>
      <c r="S592" s="93" t="s">
        <v>2139</v>
      </c>
      <c r="T592" s="571">
        <v>6453</v>
      </c>
      <c r="U592" s="201"/>
      <c r="V592" s="201"/>
      <c r="W592" s="201" t="s">
        <v>2139</v>
      </c>
    </row>
    <row r="593" spans="1:23" ht="53.4">
      <c r="A593" s="481" t="s">
        <v>2145</v>
      </c>
      <c r="B593" s="481" t="s">
        <v>1784</v>
      </c>
      <c r="C593" s="481" t="s">
        <v>1784</v>
      </c>
      <c r="D593" s="482" t="s">
        <v>2146</v>
      </c>
      <c r="E593" s="482" t="s">
        <v>340</v>
      </c>
      <c r="F593" s="482"/>
      <c r="G593" s="482">
        <v>77.569999999999993</v>
      </c>
      <c r="H593" s="482">
        <v>2.92</v>
      </c>
      <c r="I593" s="482">
        <v>1.31</v>
      </c>
      <c r="J593" s="482">
        <v>7.73</v>
      </c>
      <c r="K593" s="482"/>
      <c r="L593" s="482">
        <v>4.72</v>
      </c>
      <c r="M593" s="482">
        <v>1.79</v>
      </c>
      <c r="N593" s="482">
        <v>1.3</v>
      </c>
      <c r="O593" s="482" t="s">
        <v>1784</v>
      </c>
      <c r="P593" s="483" t="s">
        <v>2147</v>
      </c>
      <c r="Q593" s="493" t="s">
        <v>2148</v>
      </c>
      <c r="R593" s="494" t="s">
        <v>2149</v>
      </c>
      <c r="S593" s="471" t="s">
        <v>2145</v>
      </c>
      <c r="T593" s="201"/>
      <c r="U593" s="533" t="s">
        <v>2150</v>
      </c>
      <c r="V593" s="201"/>
      <c r="W593" s="201" t="s">
        <v>2145</v>
      </c>
    </row>
    <row r="594" spans="1:23" ht="14.4">
      <c r="A594" s="485" t="s">
        <v>1784</v>
      </c>
      <c r="B594" s="486" t="s">
        <v>1030</v>
      </c>
      <c r="C594" s="486">
        <v>20000</v>
      </c>
      <c r="D594" s="487" t="s">
        <v>1031</v>
      </c>
      <c r="E594" s="487" t="s">
        <v>228</v>
      </c>
      <c r="F594" s="487"/>
      <c r="G594" s="487" t="s">
        <v>1784</v>
      </c>
      <c r="H594" s="487" t="s">
        <v>1784</v>
      </c>
      <c r="I594" s="487" t="s">
        <v>1784</v>
      </c>
      <c r="J594" s="487" t="s">
        <v>1784</v>
      </c>
      <c r="K594" s="487">
        <v>0</v>
      </c>
      <c r="L594" s="487" t="s">
        <v>1784</v>
      </c>
      <c r="M594" s="487" t="s">
        <v>1784</v>
      </c>
      <c r="N594" s="487">
        <v>0</v>
      </c>
      <c r="O594" s="648">
        <v>78</v>
      </c>
      <c r="P594" s="486" t="s">
        <v>1784</v>
      </c>
      <c r="Q594" s="475" t="s">
        <v>1784</v>
      </c>
      <c r="R594" s="475" t="s">
        <v>1784</v>
      </c>
      <c r="S594" s="93" t="s">
        <v>2145</v>
      </c>
      <c r="T594" s="600">
        <v>78000</v>
      </c>
      <c r="U594" s="201"/>
      <c r="V594" s="201"/>
      <c r="W594" s="201" t="s">
        <v>2145</v>
      </c>
    </row>
    <row r="595" spans="1:23" ht="14.4">
      <c r="A595" s="488" t="s">
        <v>1784</v>
      </c>
      <c r="B595" s="489" t="s">
        <v>1001</v>
      </c>
      <c r="C595" s="489">
        <v>25000</v>
      </c>
      <c r="D595" s="487" t="s">
        <v>677</v>
      </c>
      <c r="E595" s="487" t="s">
        <v>228</v>
      </c>
      <c r="F595" s="487"/>
      <c r="G595" s="487" t="s">
        <v>1784</v>
      </c>
      <c r="H595" s="487" t="s">
        <v>1784</v>
      </c>
      <c r="I595" s="487" t="s">
        <v>1784</v>
      </c>
      <c r="J595" s="487" t="s">
        <v>1784</v>
      </c>
      <c r="K595" s="487">
        <v>0.2</v>
      </c>
      <c r="L595" s="487" t="s">
        <v>1784</v>
      </c>
      <c r="M595" s="487" t="s">
        <v>1784</v>
      </c>
      <c r="N595" s="487">
        <v>0.6</v>
      </c>
      <c r="O595" s="648">
        <v>5</v>
      </c>
      <c r="P595" s="489" t="s">
        <v>1784</v>
      </c>
      <c r="Q595" s="477" t="s">
        <v>1784</v>
      </c>
      <c r="R595" s="477" t="s">
        <v>1784</v>
      </c>
      <c r="S595" s="93" t="s">
        <v>2145</v>
      </c>
      <c r="T595" s="551">
        <v>5000</v>
      </c>
      <c r="U595" s="201"/>
      <c r="V595" s="201"/>
      <c r="W595" s="201" t="s">
        <v>2145</v>
      </c>
    </row>
    <row r="596" spans="1:23" ht="14.4">
      <c r="A596" s="485" t="s">
        <v>1784</v>
      </c>
      <c r="B596" s="486" t="s">
        <v>998</v>
      </c>
      <c r="C596" s="486">
        <v>10000</v>
      </c>
      <c r="D596" s="487" t="s">
        <v>999</v>
      </c>
      <c r="E596" s="487" t="s">
        <v>228</v>
      </c>
      <c r="F596" s="487"/>
      <c r="G596" s="487" t="s">
        <v>1784</v>
      </c>
      <c r="H596" s="487" t="s">
        <v>1784</v>
      </c>
      <c r="I596" s="487" t="s">
        <v>1784</v>
      </c>
      <c r="J596" s="487" t="s">
        <v>1784</v>
      </c>
      <c r="K596" s="487">
        <v>0.5</v>
      </c>
      <c r="L596" s="487" t="s">
        <v>1784</v>
      </c>
      <c r="M596" s="487" t="s">
        <v>1784</v>
      </c>
      <c r="N596" s="487">
        <v>0.3</v>
      </c>
      <c r="O596" s="648">
        <v>3</v>
      </c>
      <c r="P596" s="486" t="s">
        <v>1784</v>
      </c>
      <c r="Q596" s="475" t="s">
        <v>1784</v>
      </c>
      <c r="R596" s="475" t="s">
        <v>1784</v>
      </c>
      <c r="S596" s="93" t="s">
        <v>2145</v>
      </c>
      <c r="T596" s="555">
        <v>2500</v>
      </c>
      <c r="U596" s="201"/>
      <c r="V596" s="201"/>
      <c r="W596" s="201" t="s">
        <v>2145</v>
      </c>
    </row>
    <row r="597" spans="1:23" ht="14.4">
      <c r="A597" s="488" t="s">
        <v>1784</v>
      </c>
      <c r="B597" s="489" t="s">
        <v>1441</v>
      </c>
      <c r="C597" s="489">
        <v>8000</v>
      </c>
      <c r="D597" s="487" t="s">
        <v>1441</v>
      </c>
      <c r="E597" s="487"/>
      <c r="F597" s="487"/>
      <c r="G597" s="487" t="s">
        <v>1784</v>
      </c>
      <c r="H597" s="487" t="s">
        <v>1784</v>
      </c>
      <c r="I597" s="487" t="s">
        <v>1784</v>
      </c>
      <c r="J597" s="487" t="s">
        <v>1784</v>
      </c>
      <c r="K597" s="487">
        <v>0.4</v>
      </c>
      <c r="L597" s="487" t="s">
        <v>1784</v>
      </c>
      <c r="M597" s="487" t="s">
        <v>1784</v>
      </c>
      <c r="N597" s="487">
        <v>0.3</v>
      </c>
      <c r="O597" s="648">
        <v>5</v>
      </c>
      <c r="P597" s="489" t="s">
        <v>1784</v>
      </c>
      <c r="Q597" s="477" t="s">
        <v>1784</v>
      </c>
      <c r="R597" s="477" t="s">
        <v>1784</v>
      </c>
      <c r="S597" s="93" t="s">
        <v>2145</v>
      </c>
      <c r="T597" s="551">
        <v>4800</v>
      </c>
      <c r="U597" s="201"/>
      <c r="V597" s="201"/>
      <c r="W597" s="201" t="s">
        <v>2145</v>
      </c>
    </row>
    <row r="598" spans="1:23" ht="14.4">
      <c r="A598" s="485" t="s">
        <v>1784</v>
      </c>
      <c r="B598" s="486" t="s">
        <v>1006</v>
      </c>
      <c r="C598" s="486">
        <v>5000</v>
      </c>
      <c r="D598" s="487" t="s">
        <v>1007</v>
      </c>
      <c r="E598" s="487" t="s">
        <v>340</v>
      </c>
      <c r="F598" s="487"/>
      <c r="G598" s="487" t="s">
        <v>1784</v>
      </c>
      <c r="H598" s="487" t="s">
        <v>1784</v>
      </c>
      <c r="I598" s="487" t="s">
        <v>1784</v>
      </c>
      <c r="J598" s="487" t="s">
        <v>1784</v>
      </c>
      <c r="K598" s="487">
        <v>0.1</v>
      </c>
      <c r="L598" s="487" t="s">
        <v>1784</v>
      </c>
      <c r="M598" s="487" t="s">
        <v>1784</v>
      </c>
      <c r="N598" s="487">
        <v>0.1</v>
      </c>
      <c r="O598" s="648">
        <v>3</v>
      </c>
      <c r="P598" s="486" t="s">
        <v>1784</v>
      </c>
      <c r="Q598" s="475" t="s">
        <v>1784</v>
      </c>
      <c r="R598" s="475" t="s">
        <v>1784</v>
      </c>
      <c r="S598" s="93" t="s">
        <v>2145</v>
      </c>
      <c r="T598" s="555">
        <v>2500</v>
      </c>
      <c r="U598" s="201"/>
      <c r="V598" s="201"/>
      <c r="W598" s="201" t="s">
        <v>2145</v>
      </c>
    </row>
    <row r="599" spans="1:23" ht="14.4">
      <c r="A599" s="488" t="s">
        <v>1784</v>
      </c>
      <c r="B599" s="489" t="s">
        <v>1002</v>
      </c>
      <c r="C599" s="489">
        <v>5000</v>
      </c>
      <c r="D599" s="487" t="s">
        <v>1003</v>
      </c>
      <c r="E599" s="487" t="s">
        <v>228</v>
      </c>
      <c r="F599" s="487"/>
      <c r="G599" s="487" t="s">
        <v>1784</v>
      </c>
      <c r="H599" s="487" t="s">
        <v>1784</v>
      </c>
      <c r="I599" s="487" t="s">
        <v>1784</v>
      </c>
      <c r="J599" s="487" t="s">
        <v>1784</v>
      </c>
      <c r="K599" s="487">
        <v>0.2</v>
      </c>
      <c r="L599" s="487" t="s">
        <v>1784</v>
      </c>
      <c r="M599" s="487" t="s">
        <v>1784</v>
      </c>
      <c r="N599" s="487">
        <v>0.1</v>
      </c>
      <c r="O599" s="648">
        <v>1</v>
      </c>
      <c r="P599" s="489" t="s">
        <v>1784</v>
      </c>
      <c r="Q599" s="477" t="s">
        <v>1784</v>
      </c>
      <c r="R599" s="477" t="s">
        <v>1784</v>
      </c>
      <c r="S599" s="93" t="s">
        <v>2145</v>
      </c>
      <c r="T599" s="535">
        <v>1250</v>
      </c>
      <c r="U599" s="201"/>
      <c r="V599" s="201"/>
      <c r="W599" s="201" t="s">
        <v>2145</v>
      </c>
    </row>
    <row r="600" spans="1:23" ht="14.4">
      <c r="A600" s="485" t="s">
        <v>1784</v>
      </c>
      <c r="B600" s="486" t="s">
        <v>1012</v>
      </c>
      <c r="C600" s="486">
        <v>22500</v>
      </c>
      <c r="D600" s="487" t="s">
        <v>1012</v>
      </c>
      <c r="E600" s="487" t="s">
        <v>228</v>
      </c>
      <c r="F600" s="487"/>
      <c r="G600" s="487" t="s">
        <v>1784</v>
      </c>
      <c r="H600" s="487" t="s">
        <v>1784</v>
      </c>
      <c r="I600" s="487" t="s">
        <v>1784</v>
      </c>
      <c r="J600" s="487" t="s">
        <v>1784</v>
      </c>
      <c r="K600" s="487">
        <v>0</v>
      </c>
      <c r="L600" s="487" t="s">
        <v>1784</v>
      </c>
      <c r="M600" s="487" t="s">
        <v>1784</v>
      </c>
      <c r="N600" s="487">
        <v>0</v>
      </c>
      <c r="O600" s="648">
        <v>2</v>
      </c>
      <c r="P600" s="486" t="s">
        <v>1784</v>
      </c>
      <c r="Q600" s="475" t="s">
        <v>1784</v>
      </c>
      <c r="R600" s="475" t="s">
        <v>1784</v>
      </c>
      <c r="S600" s="93" t="s">
        <v>2145</v>
      </c>
      <c r="T600" s="555">
        <v>2250</v>
      </c>
      <c r="U600" s="201"/>
      <c r="V600" s="201"/>
      <c r="W600" s="201" t="s">
        <v>2145</v>
      </c>
    </row>
    <row r="601" spans="1:23" ht="14.4">
      <c r="A601" s="488" t="s">
        <v>1784</v>
      </c>
      <c r="B601" s="489" t="s">
        <v>1054</v>
      </c>
      <c r="C601" s="489">
        <v>3000</v>
      </c>
      <c r="D601" s="487" t="s">
        <v>1057</v>
      </c>
      <c r="E601" s="487" t="s">
        <v>340</v>
      </c>
      <c r="F601" s="487"/>
      <c r="G601" s="487" t="s">
        <v>1784</v>
      </c>
      <c r="H601" s="487" t="s">
        <v>1784</v>
      </c>
      <c r="I601" s="487" t="s">
        <v>1784</v>
      </c>
      <c r="J601" s="487" t="s">
        <v>1784</v>
      </c>
      <c r="K601" s="487">
        <v>0.9</v>
      </c>
      <c r="L601" s="487" t="s">
        <v>1784</v>
      </c>
      <c r="M601" s="487" t="s">
        <v>1784</v>
      </c>
      <c r="N601" s="487">
        <v>0</v>
      </c>
      <c r="O601" s="648">
        <v>2</v>
      </c>
      <c r="P601" s="489" t="s">
        <v>1784</v>
      </c>
      <c r="Q601" s="477" t="s">
        <v>1784</v>
      </c>
      <c r="R601" s="477" t="s">
        <v>1784</v>
      </c>
      <c r="S601" s="93" t="s">
        <v>2145</v>
      </c>
      <c r="T601" s="555">
        <v>1800</v>
      </c>
      <c r="U601" s="201"/>
      <c r="V601" s="201"/>
      <c r="W601" s="201" t="s">
        <v>2145</v>
      </c>
    </row>
    <row r="602" spans="1:23" ht="14.4">
      <c r="A602" s="485" t="s">
        <v>1784</v>
      </c>
      <c r="B602" s="486" t="s">
        <v>379</v>
      </c>
      <c r="C602" s="486">
        <v>700</v>
      </c>
      <c r="D602" s="487" t="s">
        <v>382</v>
      </c>
      <c r="E602" s="487" t="s">
        <v>228</v>
      </c>
      <c r="F602" s="487" t="s">
        <v>383</v>
      </c>
      <c r="G602" s="487" t="s">
        <v>1784</v>
      </c>
      <c r="H602" s="487" t="s">
        <v>1784</v>
      </c>
      <c r="I602" s="487" t="s">
        <v>1784</v>
      </c>
      <c r="J602" s="487" t="s">
        <v>1784</v>
      </c>
      <c r="K602" s="487">
        <v>0</v>
      </c>
      <c r="L602" s="487" t="s">
        <v>1784</v>
      </c>
      <c r="M602" s="487" t="s">
        <v>1784</v>
      </c>
      <c r="N602" s="487">
        <v>0</v>
      </c>
      <c r="O602" s="648">
        <v>0</v>
      </c>
      <c r="P602" s="486" t="s">
        <v>1784</v>
      </c>
      <c r="Q602" s="475" t="s">
        <v>1784</v>
      </c>
      <c r="R602" s="475" t="s">
        <v>1784</v>
      </c>
      <c r="S602" s="93" t="s">
        <v>2145</v>
      </c>
      <c r="T602" s="607">
        <v>84</v>
      </c>
      <c r="U602" s="201"/>
      <c r="V602" s="201"/>
      <c r="W602" s="201" t="s">
        <v>2145</v>
      </c>
    </row>
    <row r="603" spans="1:23" ht="14.4">
      <c r="A603" s="488" t="s">
        <v>1784</v>
      </c>
      <c r="B603" s="489" t="s">
        <v>837</v>
      </c>
      <c r="C603" s="489">
        <v>300</v>
      </c>
      <c r="D603" s="487" t="s">
        <v>838</v>
      </c>
      <c r="E603" s="487"/>
      <c r="F603" s="487" t="s">
        <v>390</v>
      </c>
      <c r="G603" s="487" t="s">
        <v>1784</v>
      </c>
      <c r="H603" s="487" t="s">
        <v>1784</v>
      </c>
      <c r="I603" s="487" t="s">
        <v>1784</v>
      </c>
      <c r="J603" s="487" t="s">
        <v>1784</v>
      </c>
      <c r="K603" s="487">
        <v>0</v>
      </c>
      <c r="L603" s="487" t="s">
        <v>1784</v>
      </c>
      <c r="M603" s="487" t="s">
        <v>1784</v>
      </c>
      <c r="N603" s="487">
        <v>0</v>
      </c>
      <c r="O603" s="648">
        <v>2</v>
      </c>
      <c r="P603" s="489" t="s">
        <v>1784</v>
      </c>
      <c r="Q603" s="477" t="s">
        <v>1784</v>
      </c>
      <c r="R603" s="477" t="s">
        <v>1784</v>
      </c>
      <c r="S603" s="93" t="s">
        <v>2145</v>
      </c>
      <c r="T603" s="555">
        <v>2100</v>
      </c>
      <c r="U603" s="201"/>
      <c r="V603" s="201"/>
      <c r="W603" s="201" t="s">
        <v>2145</v>
      </c>
    </row>
    <row r="604" spans="1:23" ht="14.4">
      <c r="A604" s="485" t="s">
        <v>1784</v>
      </c>
      <c r="B604" s="486" t="s">
        <v>828</v>
      </c>
      <c r="C604" s="486">
        <v>100</v>
      </c>
      <c r="D604" s="487" t="s">
        <v>829</v>
      </c>
      <c r="E604" s="487"/>
      <c r="F604" s="487" t="s">
        <v>390</v>
      </c>
      <c r="G604" s="487" t="s">
        <v>1784</v>
      </c>
      <c r="H604" s="487" t="s">
        <v>1784</v>
      </c>
      <c r="I604" s="487" t="s">
        <v>1784</v>
      </c>
      <c r="J604" s="487" t="s">
        <v>1784</v>
      </c>
      <c r="K604" s="487">
        <v>0</v>
      </c>
      <c r="L604" s="487" t="s">
        <v>1784</v>
      </c>
      <c r="M604" s="487" t="s">
        <v>1784</v>
      </c>
      <c r="N604" s="487">
        <v>0</v>
      </c>
      <c r="O604" s="648">
        <v>2</v>
      </c>
      <c r="P604" s="486" t="s">
        <v>1784</v>
      </c>
      <c r="Q604" s="475" t="s">
        <v>1784</v>
      </c>
      <c r="R604" s="475" t="s">
        <v>1784</v>
      </c>
      <c r="S604" s="93" t="s">
        <v>2145</v>
      </c>
      <c r="T604" s="555">
        <v>1710</v>
      </c>
      <c r="U604" s="201"/>
      <c r="V604" s="201"/>
      <c r="W604" s="201" t="s">
        <v>2145</v>
      </c>
    </row>
    <row r="605" spans="1:23" ht="14.4">
      <c r="A605" s="488" t="s">
        <v>1784</v>
      </c>
      <c r="B605" s="489" t="s">
        <v>1667</v>
      </c>
      <c r="C605" s="489">
        <v>400</v>
      </c>
      <c r="D605" s="487"/>
      <c r="E605" s="487"/>
      <c r="F605" s="487"/>
      <c r="G605" s="487" t="s">
        <v>1784</v>
      </c>
      <c r="H605" s="487" t="s">
        <v>1784</v>
      </c>
      <c r="I605" s="487" t="s">
        <v>1784</v>
      </c>
      <c r="J605" s="487" t="s">
        <v>1784</v>
      </c>
      <c r="K605" s="487">
        <v>0</v>
      </c>
      <c r="L605" s="487" t="s">
        <v>1784</v>
      </c>
      <c r="M605" s="487" t="s">
        <v>1784</v>
      </c>
      <c r="N605" s="487">
        <v>0</v>
      </c>
      <c r="O605" s="648">
        <v>1</v>
      </c>
      <c r="P605" s="489" t="s">
        <v>1784</v>
      </c>
      <c r="Q605" s="490" t="s">
        <v>1784</v>
      </c>
      <c r="R605" s="490" t="s">
        <v>1784</v>
      </c>
      <c r="S605" s="93" t="s">
        <v>2145</v>
      </c>
      <c r="T605" s="614">
        <v>1200</v>
      </c>
      <c r="U605" s="201"/>
      <c r="V605" s="201"/>
      <c r="W605" s="201" t="s">
        <v>2145</v>
      </c>
    </row>
    <row r="606" spans="1:23" ht="66.599999999999994">
      <c r="A606" s="481" t="s">
        <v>2151</v>
      </c>
      <c r="B606" s="481" t="s">
        <v>1784</v>
      </c>
      <c r="C606" s="481" t="s">
        <v>1784</v>
      </c>
      <c r="D606" s="482" t="s">
        <v>2152</v>
      </c>
      <c r="E606" s="482" t="s">
        <v>228</v>
      </c>
      <c r="F606" s="482"/>
      <c r="G606" s="482">
        <v>202.02</v>
      </c>
      <c r="H606" s="482">
        <v>4.8</v>
      </c>
      <c r="I606" s="482">
        <v>2.1</v>
      </c>
      <c r="J606" s="482">
        <v>32.200000000000003</v>
      </c>
      <c r="K606" s="482"/>
      <c r="L606" s="482">
        <v>8.8699999999999992</v>
      </c>
      <c r="M606" s="482">
        <v>17.989999999999998</v>
      </c>
      <c r="N606" s="482">
        <v>2.1</v>
      </c>
      <c r="O606" s="482" t="s">
        <v>1784</v>
      </c>
      <c r="P606" s="483" t="s">
        <v>2153</v>
      </c>
      <c r="Q606" s="653" t="s">
        <v>2154</v>
      </c>
      <c r="R606" s="491" t="s">
        <v>2155</v>
      </c>
      <c r="S606" s="471" t="s">
        <v>2151</v>
      </c>
      <c r="T606" s="201"/>
      <c r="U606" s="747" t="s">
        <v>2156</v>
      </c>
      <c r="V606" s="201"/>
      <c r="W606" s="201" t="s">
        <v>2151</v>
      </c>
    </row>
    <row r="607" spans="1:23" ht="14.4">
      <c r="A607" s="485" t="s">
        <v>1784</v>
      </c>
      <c r="B607" s="486" t="s">
        <v>1414</v>
      </c>
      <c r="C607" s="486">
        <v>20000</v>
      </c>
      <c r="D607" s="487" t="s">
        <v>1415</v>
      </c>
      <c r="E607" s="487"/>
      <c r="F607" s="487"/>
      <c r="G607" s="487" t="s">
        <v>1784</v>
      </c>
      <c r="H607" s="487" t="s">
        <v>1784</v>
      </c>
      <c r="I607" s="487" t="s">
        <v>1784</v>
      </c>
      <c r="J607" s="487" t="s">
        <v>1784</v>
      </c>
      <c r="K607" s="487">
        <v>1.9</v>
      </c>
      <c r="L607" s="487" t="s">
        <v>1784</v>
      </c>
      <c r="M607" s="487" t="s">
        <v>1784</v>
      </c>
      <c r="N607" s="487">
        <v>1.2</v>
      </c>
      <c r="O607" s="648">
        <v>8</v>
      </c>
      <c r="P607" s="486" t="s">
        <v>1784</v>
      </c>
      <c r="Q607" s="477" t="s">
        <v>1784</v>
      </c>
      <c r="R607" s="477" t="s">
        <v>1784</v>
      </c>
      <c r="S607" s="93" t="s">
        <v>2151</v>
      </c>
      <c r="T607" s="534">
        <v>8000</v>
      </c>
      <c r="U607" s="201"/>
      <c r="V607" s="201"/>
      <c r="W607" s="201" t="s">
        <v>2151</v>
      </c>
    </row>
    <row r="608" spans="1:23" ht="14.4">
      <c r="A608" s="488" t="s">
        <v>1784</v>
      </c>
      <c r="B608" s="489" t="s">
        <v>772</v>
      </c>
      <c r="C608" s="489">
        <v>15000</v>
      </c>
      <c r="D608" s="487" t="s">
        <v>774</v>
      </c>
      <c r="E608" s="487"/>
      <c r="F608" s="487"/>
      <c r="G608" s="487" t="s">
        <v>1784</v>
      </c>
      <c r="H608" s="487" t="s">
        <v>1784</v>
      </c>
      <c r="I608" s="487" t="s">
        <v>1784</v>
      </c>
      <c r="J608" s="487" t="s">
        <v>1784</v>
      </c>
      <c r="K608" s="487">
        <v>0.5</v>
      </c>
      <c r="L608" s="487" t="s">
        <v>1784</v>
      </c>
      <c r="M608" s="487" t="s">
        <v>1784</v>
      </c>
      <c r="N608" s="487">
        <v>0</v>
      </c>
      <c r="O608" s="648">
        <v>8</v>
      </c>
      <c r="P608" s="489" t="s">
        <v>1784</v>
      </c>
      <c r="Q608" s="475" t="s">
        <v>1784</v>
      </c>
      <c r="R608" s="475" t="s">
        <v>1784</v>
      </c>
      <c r="S608" s="93" t="s">
        <v>2151</v>
      </c>
      <c r="T608" s="534">
        <v>8040</v>
      </c>
      <c r="U608" s="201"/>
      <c r="V608" s="201"/>
      <c r="W608" s="201" t="s">
        <v>2151</v>
      </c>
    </row>
    <row r="609" spans="1:23" ht="14.4">
      <c r="A609" s="485" t="s">
        <v>1784</v>
      </c>
      <c r="B609" s="486" t="s">
        <v>410</v>
      </c>
      <c r="C609" s="486">
        <v>10000</v>
      </c>
      <c r="D609" s="487" t="s">
        <v>412</v>
      </c>
      <c r="E609" s="487" t="s">
        <v>228</v>
      </c>
      <c r="F609" s="487"/>
      <c r="G609" s="487" t="s">
        <v>1784</v>
      </c>
      <c r="H609" s="487" t="s">
        <v>1784</v>
      </c>
      <c r="I609" s="487" t="s">
        <v>1784</v>
      </c>
      <c r="J609" s="487" t="s">
        <v>1784</v>
      </c>
      <c r="K609" s="487">
        <v>0.1</v>
      </c>
      <c r="L609" s="487" t="s">
        <v>1784</v>
      </c>
      <c r="M609" s="487" t="s">
        <v>1784</v>
      </c>
      <c r="N609" s="487">
        <v>0</v>
      </c>
      <c r="O609" s="648">
        <v>5</v>
      </c>
      <c r="P609" s="486" t="s">
        <v>1784</v>
      </c>
      <c r="Q609" s="477" t="s">
        <v>1784</v>
      </c>
      <c r="R609" s="477" t="s">
        <v>1784</v>
      </c>
      <c r="S609" s="93" t="s">
        <v>2151</v>
      </c>
      <c r="T609" s="551">
        <v>4500</v>
      </c>
      <c r="U609" s="201"/>
      <c r="V609" s="201"/>
      <c r="W609" s="201" t="s">
        <v>2151</v>
      </c>
    </row>
    <row r="610" spans="1:23" ht="14.4">
      <c r="A610" s="488" t="s">
        <v>1784</v>
      </c>
      <c r="B610" s="489" t="s">
        <v>405</v>
      </c>
      <c r="C610" s="489">
        <v>38000</v>
      </c>
      <c r="D610" s="487" t="s">
        <v>2132</v>
      </c>
      <c r="E610" s="487" t="s">
        <v>228</v>
      </c>
      <c r="F610" s="487" t="s">
        <v>407</v>
      </c>
      <c r="G610" s="487" t="s">
        <v>1784</v>
      </c>
      <c r="H610" s="487" t="s">
        <v>1784</v>
      </c>
      <c r="I610" s="487" t="s">
        <v>1784</v>
      </c>
      <c r="J610" s="487" t="s">
        <v>1784</v>
      </c>
      <c r="K610" s="487">
        <v>4.5999999999999996</v>
      </c>
      <c r="L610" s="487" t="s">
        <v>1784</v>
      </c>
      <c r="M610" s="487" t="s">
        <v>1784</v>
      </c>
      <c r="N610" s="487">
        <v>0</v>
      </c>
      <c r="O610" s="648">
        <v>13</v>
      </c>
      <c r="P610" s="489" t="s">
        <v>1784</v>
      </c>
      <c r="Q610" s="475" t="s">
        <v>1784</v>
      </c>
      <c r="R610" s="475" t="s">
        <v>1784</v>
      </c>
      <c r="S610" s="93" t="s">
        <v>2151</v>
      </c>
      <c r="T610" s="595">
        <v>13300</v>
      </c>
      <c r="U610" s="201"/>
      <c r="V610" s="201"/>
      <c r="W610" s="201" t="s">
        <v>2151</v>
      </c>
    </row>
    <row r="611" spans="1:23" ht="14.4">
      <c r="A611" s="485" t="s">
        <v>1784</v>
      </c>
      <c r="B611" s="486" t="s">
        <v>1002</v>
      </c>
      <c r="C611" s="486">
        <v>7000</v>
      </c>
      <c r="D611" s="487" t="s">
        <v>1003</v>
      </c>
      <c r="E611" s="487" t="s">
        <v>228</v>
      </c>
      <c r="F611" s="487"/>
      <c r="G611" s="487" t="s">
        <v>1784</v>
      </c>
      <c r="H611" s="487" t="s">
        <v>1784</v>
      </c>
      <c r="I611" s="487" t="s">
        <v>1784</v>
      </c>
      <c r="J611" s="487" t="s">
        <v>1784</v>
      </c>
      <c r="K611" s="487">
        <v>0.3</v>
      </c>
      <c r="L611" s="487" t="s">
        <v>1784</v>
      </c>
      <c r="M611" s="487" t="s">
        <v>1784</v>
      </c>
      <c r="N611" s="487">
        <v>0.1</v>
      </c>
      <c r="O611" s="648">
        <v>2</v>
      </c>
      <c r="P611" s="486" t="s">
        <v>1784</v>
      </c>
      <c r="Q611" s="477" t="s">
        <v>1784</v>
      </c>
      <c r="R611" s="477" t="s">
        <v>1784</v>
      </c>
      <c r="S611" s="93" t="s">
        <v>2151</v>
      </c>
      <c r="T611" s="555">
        <v>1750</v>
      </c>
      <c r="U611" s="201"/>
      <c r="V611" s="201"/>
      <c r="W611" s="201" t="s">
        <v>2151</v>
      </c>
    </row>
    <row r="612" spans="1:23" ht="14.4">
      <c r="A612" s="488" t="s">
        <v>1784</v>
      </c>
      <c r="B612" s="489" t="s">
        <v>1009</v>
      </c>
      <c r="C612" s="489">
        <v>1000</v>
      </c>
      <c r="D612" s="487" t="s">
        <v>1010</v>
      </c>
      <c r="E612" s="487" t="s">
        <v>228</v>
      </c>
      <c r="F612" s="487"/>
      <c r="G612" s="487" t="s">
        <v>1784</v>
      </c>
      <c r="H612" s="487" t="s">
        <v>1784</v>
      </c>
      <c r="I612" s="487" t="s">
        <v>1784</v>
      </c>
      <c r="J612" s="487" t="s">
        <v>1784</v>
      </c>
      <c r="K612" s="487">
        <v>0</v>
      </c>
      <c r="L612" s="487" t="s">
        <v>1784</v>
      </c>
      <c r="M612" s="487" t="s">
        <v>1784</v>
      </c>
      <c r="N612" s="487">
        <v>0</v>
      </c>
      <c r="O612" s="648">
        <v>2</v>
      </c>
      <c r="P612" s="489" t="s">
        <v>1784</v>
      </c>
      <c r="Q612" s="475" t="s">
        <v>1784</v>
      </c>
      <c r="R612" s="475" t="s">
        <v>1784</v>
      </c>
      <c r="S612" s="93" t="s">
        <v>2151</v>
      </c>
      <c r="T612" s="567">
        <v>1500</v>
      </c>
      <c r="U612" s="201"/>
      <c r="V612" s="201"/>
      <c r="W612" s="201" t="s">
        <v>2151</v>
      </c>
    </row>
    <row r="613" spans="1:23" ht="14.4">
      <c r="A613" s="485" t="s">
        <v>1784</v>
      </c>
      <c r="B613" s="486" t="s">
        <v>1013</v>
      </c>
      <c r="C613" s="486">
        <v>2000</v>
      </c>
      <c r="D613" s="487" t="s">
        <v>1014</v>
      </c>
      <c r="E613" s="487" t="s">
        <v>228</v>
      </c>
      <c r="F613" s="487" t="s">
        <v>1015</v>
      </c>
      <c r="G613" s="487" t="s">
        <v>1784</v>
      </c>
      <c r="H613" s="487" t="s">
        <v>1784</v>
      </c>
      <c r="I613" s="487" t="s">
        <v>1784</v>
      </c>
      <c r="J613" s="487" t="s">
        <v>1784</v>
      </c>
      <c r="K613" s="487">
        <v>0.1</v>
      </c>
      <c r="L613" s="487" t="s">
        <v>1784</v>
      </c>
      <c r="M613" s="487" t="s">
        <v>1784</v>
      </c>
      <c r="N613" s="487">
        <v>0.7</v>
      </c>
      <c r="O613" s="648">
        <v>6</v>
      </c>
      <c r="P613" s="486" t="s">
        <v>1784</v>
      </c>
      <c r="Q613" s="477" t="s">
        <v>1784</v>
      </c>
      <c r="R613" s="477" t="s">
        <v>1784</v>
      </c>
      <c r="S613" s="93" t="s">
        <v>2151</v>
      </c>
      <c r="T613" s="571">
        <v>6000</v>
      </c>
      <c r="U613" s="201"/>
      <c r="V613" s="201"/>
      <c r="W613" s="201" t="s">
        <v>2151</v>
      </c>
    </row>
    <row r="614" spans="1:23" ht="14.4">
      <c r="A614" s="488" t="s">
        <v>1784</v>
      </c>
      <c r="B614" s="489" t="s">
        <v>1046</v>
      </c>
      <c r="C614" s="489">
        <v>500</v>
      </c>
      <c r="D614" s="487" t="s">
        <v>1047</v>
      </c>
      <c r="E614" s="487" t="s">
        <v>228</v>
      </c>
      <c r="F614" s="487" t="s">
        <v>1015</v>
      </c>
      <c r="G614" s="487" t="s">
        <v>1784</v>
      </c>
      <c r="H614" s="487" t="s">
        <v>1784</v>
      </c>
      <c r="I614" s="487" t="s">
        <v>1784</v>
      </c>
      <c r="J614" s="487" t="s">
        <v>1784</v>
      </c>
      <c r="K614" s="487">
        <v>0</v>
      </c>
      <c r="L614" s="487" t="s">
        <v>1784</v>
      </c>
      <c r="M614" s="487" t="s">
        <v>1784</v>
      </c>
      <c r="N614" s="487">
        <v>0.1</v>
      </c>
      <c r="O614" s="648">
        <v>2</v>
      </c>
      <c r="P614" s="489" t="s">
        <v>1784</v>
      </c>
      <c r="Q614" s="475" t="s">
        <v>1784</v>
      </c>
      <c r="R614" s="475" t="s">
        <v>1784</v>
      </c>
      <c r="S614" s="93" t="s">
        <v>2151</v>
      </c>
      <c r="T614" s="567">
        <v>1500</v>
      </c>
      <c r="U614" s="201"/>
      <c r="V614" s="201"/>
      <c r="W614" s="201" t="s">
        <v>2151</v>
      </c>
    </row>
    <row r="615" spans="1:23" ht="14.4">
      <c r="A615" s="485" t="s">
        <v>1784</v>
      </c>
      <c r="B615" s="486" t="s">
        <v>1402</v>
      </c>
      <c r="C615" s="486">
        <v>500</v>
      </c>
      <c r="D615" s="487" t="s">
        <v>1403</v>
      </c>
      <c r="E615" s="487"/>
      <c r="F615" s="487"/>
      <c r="G615" s="487" t="s">
        <v>1784</v>
      </c>
      <c r="H615" s="487" t="s">
        <v>1784</v>
      </c>
      <c r="I615" s="487" t="s">
        <v>1784</v>
      </c>
      <c r="J615" s="487" t="s">
        <v>1784</v>
      </c>
      <c r="K615" s="487">
        <v>0</v>
      </c>
      <c r="L615" s="487" t="s">
        <v>1784</v>
      </c>
      <c r="M615" s="487" t="s">
        <v>1784</v>
      </c>
      <c r="N615" s="487">
        <v>0</v>
      </c>
      <c r="O615" s="648">
        <v>0</v>
      </c>
      <c r="P615" s="486" t="s">
        <v>1784</v>
      </c>
      <c r="Q615" s="477" t="s">
        <v>1784</v>
      </c>
      <c r="R615" s="477" t="s">
        <v>1784</v>
      </c>
      <c r="S615" s="93" t="s">
        <v>2151</v>
      </c>
      <c r="T615" s="562">
        <v>300</v>
      </c>
      <c r="U615" s="201"/>
      <c r="V615" s="201"/>
      <c r="W615" s="201" t="s">
        <v>2151</v>
      </c>
    </row>
    <row r="616" spans="1:23" ht="14.4">
      <c r="A616" s="488" t="s">
        <v>1784</v>
      </c>
      <c r="B616" s="489" t="s">
        <v>554</v>
      </c>
      <c r="C616" s="489">
        <v>2500</v>
      </c>
      <c r="D616" s="487" t="s">
        <v>551</v>
      </c>
      <c r="E616" s="487" t="s">
        <v>228</v>
      </c>
      <c r="F616" s="487"/>
      <c r="G616" s="487" t="s">
        <v>1784</v>
      </c>
      <c r="H616" s="487" t="s">
        <v>1784</v>
      </c>
      <c r="I616" s="487" t="s">
        <v>1784</v>
      </c>
      <c r="J616" s="487" t="s">
        <v>1784</v>
      </c>
      <c r="K616" s="487">
        <v>0.4</v>
      </c>
      <c r="L616" s="487" t="s">
        <v>1784</v>
      </c>
      <c r="M616" s="487" t="s">
        <v>1784</v>
      </c>
      <c r="N616" s="487">
        <v>0</v>
      </c>
      <c r="O616" s="648">
        <v>1</v>
      </c>
      <c r="P616" s="489" t="s">
        <v>1784</v>
      </c>
      <c r="Q616" s="475" t="s">
        <v>1784</v>
      </c>
      <c r="R616" s="475" t="s">
        <v>1784</v>
      </c>
      <c r="S616" s="93" t="s">
        <v>2151</v>
      </c>
      <c r="T616" s="556">
        <v>1125</v>
      </c>
      <c r="U616" s="201"/>
      <c r="V616" s="201"/>
      <c r="W616" s="201" t="s">
        <v>2151</v>
      </c>
    </row>
    <row r="617" spans="1:23" ht="14.4">
      <c r="A617" s="485" t="s">
        <v>1784</v>
      </c>
      <c r="B617" s="486" t="s">
        <v>379</v>
      </c>
      <c r="C617" s="486">
        <v>700</v>
      </c>
      <c r="D617" s="487" t="s">
        <v>382</v>
      </c>
      <c r="E617" s="487" t="s">
        <v>228</v>
      </c>
      <c r="F617" s="487" t="s">
        <v>383</v>
      </c>
      <c r="G617" s="487" t="s">
        <v>1784</v>
      </c>
      <c r="H617" s="487" t="s">
        <v>1784</v>
      </c>
      <c r="I617" s="487" t="s">
        <v>1784</v>
      </c>
      <c r="J617" s="487" t="s">
        <v>1784</v>
      </c>
      <c r="K617" s="487">
        <v>0</v>
      </c>
      <c r="L617" s="487" t="s">
        <v>1784</v>
      </c>
      <c r="M617" s="487" t="s">
        <v>1784</v>
      </c>
      <c r="N617" s="487">
        <v>0</v>
      </c>
      <c r="O617" s="648">
        <v>0</v>
      </c>
      <c r="P617" s="486" t="s">
        <v>1784</v>
      </c>
      <c r="Q617" s="477" t="s">
        <v>1784</v>
      </c>
      <c r="R617" s="477" t="s">
        <v>1784</v>
      </c>
      <c r="S617" s="93" t="s">
        <v>2151</v>
      </c>
      <c r="T617" s="607">
        <v>84</v>
      </c>
      <c r="U617" s="201"/>
      <c r="V617" s="201"/>
      <c r="W617" s="201" t="s">
        <v>2151</v>
      </c>
    </row>
    <row r="618" spans="1:23" ht="14.4">
      <c r="A618" s="488" t="s">
        <v>1784</v>
      </c>
      <c r="B618" s="489" t="s">
        <v>1225</v>
      </c>
      <c r="C618" s="489">
        <v>1500</v>
      </c>
      <c r="D618" s="487" t="s">
        <v>1225</v>
      </c>
      <c r="E618" s="487" t="s">
        <v>228</v>
      </c>
      <c r="F618" s="487"/>
      <c r="G618" s="487" t="s">
        <v>1784</v>
      </c>
      <c r="H618" s="487" t="s">
        <v>1784</v>
      </c>
      <c r="I618" s="487" t="s">
        <v>1784</v>
      </c>
      <c r="J618" s="487" t="s">
        <v>1784</v>
      </c>
      <c r="K618" s="487">
        <v>0.4</v>
      </c>
      <c r="L618" s="487" t="s">
        <v>1784</v>
      </c>
      <c r="M618" s="487" t="s">
        <v>1784</v>
      </c>
      <c r="N618" s="487">
        <v>0</v>
      </c>
      <c r="O618" s="648">
        <v>1</v>
      </c>
      <c r="P618" s="489" t="s">
        <v>1784</v>
      </c>
      <c r="Q618" s="475" t="s">
        <v>1784</v>
      </c>
      <c r="R618" s="475" t="s">
        <v>1784</v>
      </c>
      <c r="S618" s="93" t="s">
        <v>2151</v>
      </c>
      <c r="T618" s="559">
        <v>593</v>
      </c>
      <c r="U618" s="201"/>
      <c r="V618" s="201"/>
      <c r="W618" s="201" t="s">
        <v>2151</v>
      </c>
    </row>
    <row r="619" spans="1:23" ht="14.4">
      <c r="A619" s="485" t="s">
        <v>1784</v>
      </c>
      <c r="B619" s="486" t="s">
        <v>1396</v>
      </c>
      <c r="C619" s="486">
        <v>300</v>
      </c>
      <c r="D619" s="487" t="s">
        <v>1397</v>
      </c>
      <c r="E619" s="487"/>
      <c r="F619" s="487"/>
      <c r="G619" s="487" t="s">
        <v>1784</v>
      </c>
      <c r="H619" s="487" t="s">
        <v>1784</v>
      </c>
      <c r="I619" s="487" t="s">
        <v>1784</v>
      </c>
      <c r="J619" s="487" t="s">
        <v>1784</v>
      </c>
      <c r="K619" s="487">
        <v>0</v>
      </c>
      <c r="L619" s="487" t="s">
        <v>1784</v>
      </c>
      <c r="M619" s="487" t="s">
        <v>1784</v>
      </c>
      <c r="N619" s="487">
        <v>0</v>
      </c>
      <c r="O619" s="648">
        <v>0</v>
      </c>
      <c r="P619" s="486" t="s">
        <v>1784</v>
      </c>
      <c r="Q619" s="490" t="s">
        <v>1784</v>
      </c>
      <c r="R619" s="490" t="s">
        <v>1784</v>
      </c>
      <c r="S619" s="93" t="s">
        <v>2151</v>
      </c>
      <c r="T619" s="588">
        <v>180</v>
      </c>
      <c r="U619" s="201"/>
      <c r="V619" s="201"/>
      <c r="W619" s="201" t="s">
        <v>2151</v>
      </c>
    </row>
    <row r="620" spans="1:23" ht="66.599999999999994">
      <c r="A620" s="481" t="s">
        <v>2157</v>
      </c>
      <c r="B620" s="481" t="s">
        <v>1784</v>
      </c>
      <c r="C620" s="481" t="s">
        <v>1784</v>
      </c>
      <c r="D620" s="482" t="s">
        <v>2158</v>
      </c>
      <c r="E620" s="482" t="s">
        <v>1949</v>
      </c>
      <c r="F620" s="482"/>
      <c r="G620" s="482">
        <v>157.93</v>
      </c>
      <c r="H620" s="482">
        <v>8.5299999999999994</v>
      </c>
      <c r="I620" s="482">
        <v>5.17</v>
      </c>
      <c r="J620" s="482">
        <v>17.559999999999999</v>
      </c>
      <c r="K620" s="482"/>
      <c r="L620" s="482">
        <v>2.95</v>
      </c>
      <c r="M620" s="482">
        <v>18.84</v>
      </c>
      <c r="N620" s="482">
        <v>0.1</v>
      </c>
      <c r="O620" s="482" t="s">
        <v>1784</v>
      </c>
      <c r="P620" s="483" t="s">
        <v>2159</v>
      </c>
      <c r="Q620" s="493" t="s">
        <v>2160</v>
      </c>
      <c r="R620" s="494" t="s">
        <v>2161</v>
      </c>
      <c r="S620" s="471" t="s">
        <v>2157</v>
      </c>
      <c r="T620" s="201"/>
      <c r="U620" s="560" t="s">
        <v>2162</v>
      </c>
      <c r="V620" s="201"/>
      <c r="W620" s="201" t="s">
        <v>2157</v>
      </c>
    </row>
    <row r="621" spans="1:23" ht="14.4">
      <c r="A621" s="485" t="s">
        <v>1784</v>
      </c>
      <c r="B621" s="486" t="s">
        <v>1442</v>
      </c>
      <c r="C621" s="486">
        <v>35000</v>
      </c>
      <c r="D621" s="487"/>
      <c r="E621" s="487"/>
      <c r="F621" s="487"/>
      <c r="G621" s="487" t="s">
        <v>1784</v>
      </c>
      <c r="H621" s="487" t="s">
        <v>1784</v>
      </c>
      <c r="I621" s="487" t="s">
        <v>1784</v>
      </c>
      <c r="J621" s="487" t="s">
        <v>1784</v>
      </c>
      <c r="K621" s="487">
        <v>0</v>
      </c>
      <c r="L621" s="487" t="s">
        <v>1784</v>
      </c>
      <c r="M621" s="487" t="s">
        <v>1784</v>
      </c>
      <c r="N621" s="487">
        <v>0</v>
      </c>
      <c r="O621" s="648">
        <v>12</v>
      </c>
      <c r="P621" s="486" t="s">
        <v>1784</v>
      </c>
      <c r="Q621" s="477" t="s">
        <v>1784</v>
      </c>
      <c r="R621" s="477" t="s">
        <v>1784</v>
      </c>
      <c r="S621" s="93" t="s">
        <v>2157</v>
      </c>
      <c r="T621" s="718">
        <v>12250</v>
      </c>
      <c r="U621" s="201"/>
      <c r="V621" s="201"/>
      <c r="W621" s="201" t="s">
        <v>2157</v>
      </c>
    </row>
    <row r="622" spans="1:23" ht="14.4">
      <c r="A622" s="488" t="s">
        <v>1784</v>
      </c>
      <c r="B622" s="489" t="s">
        <v>405</v>
      </c>
      <c r="C622" s="489">
        <v>40000</v>
      </c>
      <c r="D622" s="487" t="s">
        <v>2132</v>
      </c>
      <c r="E622" s="487" t="s">
        <v>228</v>
      </c>
      <c r="F622" s="487" t="s">
        <v>407</v>
      </c>
      <c r="G622" s="487" t="s">
        <v>1784</v>
      </c>
      <c r="H622" s="487" t="s">
        <v>1784</v>
      </c>
      <c r="I622" s="487" t="s">
        <v>1784</v>
      </c>
      <c r="J622" s="487" t="s">
        <v>1784</v>
      </c>
      <c r="K622" s="487">
        <v>4.8</v>
      </c>
      <c r="L622" s="487" t="s">
        <v>1784</v>
      </c>
      <c r="M622" s="487" t="s">
        <v>1784</v>
      </c>
      <c r="N622" s="487">
        <v>0</v>
      </c>
      <c r="O622" s="648">
        <v>14</v>
      </c>
      <c r="P622" s="489" t="s">
        <v>1784</v>
      </c>
      <c r="Q622" s="475" t="s">
        <v>1784</v>
      </c>
      <c r="R622" s="475" t="s">
        <v>1784</v>
      </c>
      <c r="S622" s="93" t="s">
        <v>2157</v>
      </c>
      <c r="T622" s="595">
        <v>14000</v>
      </c>
      <c r="U622" s="201"/>
      <c r="V622" s="201"/>
      <c r="W622" s="201" t="s">
        <v>2157</v>
      </c>
    </row>
    <row r="623" spans="1:23" ht="14.4">
      <c r="A623" s="485" t="s">
        <v>1784</v>
      </c>
      <c r="B623" s="486" t="s">
        <v>1042</v>
      </c>
      <c r="C623" s="486">
        <v>15000</v>
      </c>
      <c r="D623" s="487" t="s">
        <v>1044</v>
      </c>
      <c r="E623" s="487" t="s">
        <v>214</v>
      </c>
      <c r="F623" s="487"/>
      <c r="G623" s="487" t="s">
        <v>1784</v>
      </c>
      <c r="H623" s="487" t="s">
        <v>1784</v>
      </c>
      <c r="I623" s="487" t="s">
        <v>1784</v>
      </c>
      <c r="J623" s="487" t="s">
        <v>1784</v>
      </c>
      <c r="K623" s="487">
        <v>0.5</v>
      </c>
      <c r="L623" s="487" t="s">
        <v>1784</v>
      </c>
      <c r="M623" s="487" t="s">
        <v>1784</v>
      </c>
      <c r="N623" s="487">
        <v>0</v>
      </c>
      <c r="O623" s="648">
        <v>14</v>
      </c>
      <c r="P623" s="486" t="s">
        <v>1784</v>
      </c>
      <c r="Q623" s="477" t="s">
        <v>1784</v>
      </c>
      <c r="R623" s="477" t="s">
        <v>1784</v>
      </c>
      <c r="S623" s="93" t="s">
        <v>2157</v>
      </c>
      <c r="T623" s="595">
        <v>13500</v>
      </c>
      <c r="U623" s="201"/>
      <c r="V623" s="201"/>
      <c r="W623" s="201" t="s">
        <v>2157</v>
      </c>
    </row>
    <row r="624" spans="1:23" ht="14.4">
      <c r="A624" s="488" t="s">
        <v>1784</v>
      </c>
      <c r="B624" s="489" t="s">
        <v>505</v>
      </c>
      <c r="C624" s="489">
        <v>3000</v>
      </c>
      <c r="D624" s="487" t="s">
        <v>507</v>
      </c>
      <c r="E624" s="487" t="s">
        <v>214</v>
      </c>
      <c r="F624" s="487"/>
      <c r="G624" s="487" t="s">
        <v>1784</v>
      </c>
      <c r="H624" s="487" t="s">
        <v>1784</v>
      </c>
      <c r="I624" s="487" t="s">
        <v>1784</v>
      </c>
      <c r="J624" s="487" t="s">
        <v>1784</v>
      </c>
      <c r="K624" s="487">
        <v>0</v>
      </c>
      <c r="L624" s="487" t="s">
        <v>1784</v>
      </c>
      <c r="M624" s="487" t="s">
        <v>1784</v>
      </c>
      <c r="N624" s="487">
        <v>0</v>
      </c>
      <c r="O624" s="648">
        <v>7</v>
      </c>
      <c r="P624" s="489" t="s">
        <v>1784</v>
      </c>
      <c r="Q624" s="475" t="s">
        <v>1784</v>
      </c>
      <c r="R624" s="475" t="s">
        <v>1784</v>
      </c>
      <c r="S624" s="93" t="s">
        <v>2157</v>
      </c>
      <c r="T624" s="571">
        <v>6900</v>
      </c>
      <c r="U624" s="201"/>
      <c r="V624" s="201"/>
      <c r="W624" s="201" t="s">
        <v>2157</v>
      </c>
    </row>
    <row r="625" spans="1:23" ht="14.4">
      <c r="A625" s="485" t="s">
        <v>1784</v>
      </c>
      <c r="B625" s="486" t="s">
        <v>1002</v>
      </c>
      <c r="C625" s="486">
        <v>4000</v>
      </c>
      <c r="D625" s="487" t="s">
        <v>1003</v>
      </c>
      <c r="E625" s="487" t="s">
        <v>228</v>
      </c>
      <c r="F625" s="487"/>
      <c r="G625" s="487" t="s">
        <v>1784</v>
      </c>
      <c r="H625" s="487" t="s">
        <v>1784</v>
      </c>
      <c r="I625" s="487" t="s">
        <v>1784</v>
      </c>
      <c r="J625" s="487" t="s">
        <v>1784</v>
      </c>
      <c r="K625" s="487">
        <v>0.2</v>
      </c>
      <c r="L625" s="487" t="s">
        <v>1784</v>
      </c>
      <c r="M625" s="487" t="s">
        <v>1784</v>
      </c>
      <c r="N625" s="487">
        <v>0.1</v>
      </c>
      <c r="O625" s="648">
        <v>1</v>
      </c>
      <c r="P625" s="486" t="s">
        <v>1784</v>
      </c>
      <c r="Q625" s="477" t="s">
        <v>1784</v>
      </c>
      <c r="R625" s="477" t="s">
        <v>1784</v>
      </c>
      <c r="S625" s="93" t="s">
        <v>2157</v>
      </c>
      <c r="T625" s="553">
        <v>1000</v>
      </c>
      <c r="U625" s="201"/>
      <c r="V625" s="201"/>
      <c r="W625" s="201" t="s">
        <v>2157</v>
      </c>
    </row>
    <row r="626" spans="1:23" ht="14.4">
      <c r="A626" s="488" t="s">
        <v>1784</v>
      </c>
      <c r="B626" s="489" t="s">
        <v>1009</v>
      </c>
      <c r="C626" s="489">
        <v>1000</v>
      </c>
      <c r="D626" s="487" t="s">
        <v>1010</v>
      </c>
      <c r="E626" s="487" t="s">
        <v>228</v>
      </c>
      <c r="F626" s="487"/>
      <c r="G626" s="487" t="s">
        <v>1784</v>
      </c>
      <c r="H626" s="487" t="s">
        <v>1784</v>
      </c>
      <c r="I626" s="487" t="s">
        <v>1784</v>
      </c>
      <c r="J626" s="487" t="s">
        <v>1784</v>
      </c>
      <c r="K626" s="487">
        <v>0</v>
      </c>
      <c r="L626" s="487" t="s">
        <v>1784</v>
      </c>
      <c r="M626" s="487" t="s">
        <v>1784</v>
      </c>
      <c r="N626" s="487">
        <v>0</v>
      </c>
      <c r="O626" s="648">
        <v>2</v>
      </c>
      <c r="P626" s="489" t="s">
        <v>1784</v>
      </c>
      <c r="Q626" s="475" t="s">
        <v>1784</v>
      </c>
      <c r="R626" s="475" t="s">
        <v>1784</v>
      </c>
      <c r="S626" s="93" t="s">
        <v>2157</v>
      </c>
      <c r="T626" s="567">
        <v>1500</v>
      </c>
      <c r="U626" s="201"/>
      <c r="V626" s="201"/>
      <c r="W626" s="201" t="s">
        <v>2157</v>
      </c>
    </row>
    <row r="627" spans="1:23" ht="14.4">
      <c r="A627" s="485" t="s">
        <v>1784</v>
      </c>
      <c r="B627" s="486" t="s">
        <v>379</v>
      </c>
      <c r="C627" s="486">
        <v>800</v>
      </c>
      <c r="D627" s="487" t="s">
        <v>382</v>
      </c>
      <c r="E627" s="487" t="s">
        <v>228</v>
      </c>
      <c r="F627" s="487" t="s">
        <v>383</v>
      </c>
      <c r="G627" s="487" t="s">
        <v>1784</v>
      </c>
      <c r="H627" s="487" t="s">
        <v>1784</v>
      </c>
      <c r="I627" s="487" t="s">
        <v>1784</v>
      </c>
      <c r="J627" s="487" t="s">
        <v>1784</v>
      </c>
      <c r="K627" s="487">
        <v>0</v>
      </c>
      <c r="L627" s="487" t="s">
        <v>1784</v>
      </c>
      <c r="M627" s="487" t="s">
        <v>1784</v>
      </c>
      <c r="N627" s="487">
        <v>0</v>
      </c>
      <c r="O627" s="648">
        <v>0</v>
      </c>
      <c r="P627" s="486" t="s">
        <v>1784</v>
      </c>
      <c r="Q627" s="477" t="s">
        <v>1784</v>
      </c>
      <c r="R627" s="477" t="s">
        <v>1784</v>
      </c>
      <c r="S627" s="93" t="s">
        <v>2157</v>
      </c>
      <c r="T627" s="542">
        <v>96</v>
      </c>
      <c r="U627" s="201"/>
      <c r="V627" s="201"/>
      <c r="W627" s="201" t="s">
        <v>2157</v>
      </c>
    </row>
    <row r="628" spans="1:23" ht="14.4">
      <c r="A628" s="488" t="s">
        <v>1784</v>
      </c>
      <c r="B628" s="489" t="s">
        <v>1443</v>
      </c>
      <c r="C628" s="489">
        <v>500</v>
      </c>
      <c r="D628" s="487" t="s">
        <v>1445</v>
      </c>
      <c r="E628" s="487"/>
      <c r="F628" s="487" t="s">
        <v>1015</v>
      </c>
      <c r="G628" s="487" t="s">
        <v>1784</v>
      </c>
      <c r="H628" s="487" t="s">
        <v>1784</v>
      </c>
      <c r="I628" s="487" t="s">
        <v>1784</v>
      </c>
      <c r="J628" s="487" t="s">
        <v>1784</v>
      </c>
      <c r="K628" s="487">
        <v>0</v>
      </c>
      <c r="L628" s="487" t="s">
        <v>1784</v>
      </c>
      <c r="M628" s="487" t="s">
        <v>1784</v>
      </c>
      <c r="N628" s="487">
        <v>0</v>
      </c>
      <c r="O628" s="648">
        <v>0</v>
      </c>
      <c r="P628" s="489" t="s">
        <v>1784</v>
      </c>
      <c r="Q628" s="475" t="s">
        <v>1784</v>
      </c>
      <c r="R628" s="475" t="s">
        <v>1784</v>
      </c>
      <c r="S628" s="93" t="s">
        <v>2157</v>
      </c>
      <c r="T628" s="562">
        <v>300</v>
      </c>
      <c r="U628" s="201"/>
      <c r="V628" s="201"/>
      <c r="W628" s="201" t="s">
        <v>2157</v>
      </c>
    </row>
    <row r="629" spans="1:23" ht="14.4">
      <c r="A629" s="485" t="s">
        <v>1784</v>
      </c>
      <c r="B629" s="486" t="s">
        <v>849</v>
      </c>
      <c r="C629" s="486">
        <v>700</v>
      </c>
      <c r="D629" s="487" t="s">
        <v>851</v>
      </c>
      <c r="E629" s="487" t="s">
        <v>625</v>
      </c>
      <c r="F629" s="487"/>
      <c r="G629" s="487" t="s">
        <v>1784</v>
      </c>
      <c r="H629" s="487" t="s">
        <v>1784</v>
      </c>
      <c r="I629" s="487" t="s">
        <v>1784</v>
      </c>
      <c r="J629" s="487" t="s">
        <v>1784</v>
      </c>
      <c r="K629" s="487">
        <v>0</v>
      </c>
      <c r="L629" s="487" t="s">
        <v>1784</v>
      </c>
      <c r="M629" s="487" t="s">
        <v>1784</v>
      </c>
      <c r="N629" s="487">
        <v>0</v>
      </c>
      <c r="O629" s="648">
        <v>0</v>
      </c>
      <c r="P629" s="486" t="s">
        <v>1784</v>
      </c>
      <c r="Q629" s="490" t="s">
        <v>1784</v>
      </c>
      <c r="R629" s="490" t="s">
        <v>1784</v>
      </c>
      <c r="S629" s="93" t="s">
        <v>2157</v>
      </c>
      <c r="T629" s="626">
        <v>420</v>
      </c>
      <c r="U629" s="201"/>
      <c r="V629" s="201"/>
      <c r="W629" s="201" t="s">
        <v>2157</v>
      </c>
    </row>
    <row r="630" spans="1:23" ht="53.4">
      <c r="A630" s="481" t="s">
        <v>2163</v>
      </c>
      <c r="B630" s="481" t="s">
        <v>1784</v>
      </c>
      <c r="C630" s="481" t="s">
        <v>1784</v>
      </c>
      <c r="D630" s="482" t="s">
        <v>2164</v>
      </c>
      <c r="E630" s="482" t="s">
        <v>1970</v>
      </c>
      <c r="F630" s="482"/>
      <c r="G630" s="482">
        <v>170.37</v>
      </c>
      <c r="H630" s="482">
        <v>9.2899999999999991</v>
      </c>
      <c r="I630" s="482">
        <v>5.59</v>
      </c>
      <c r="J630" s="482">
        <v>17.84</v>
      </c>
      <c r="K630" s="482"/>
      <c r="L630" s="482">
        <v>3.72</v>
      </c>
      <c r="M630" s="482">
        <v>16.64</v>
      </c>
      <c r="N630" s="482">
        <v>0.8</v>
      </c>
      <c r="O630" s="482" t="s">
        <v>1784</v>
      </c>
      <c r="P630" s="483" t="s">
        <v>2165</v>
      </c>
      <c r="Q630" s="653" t="s">
        <v>2166</v>
      </c>
      <c r="R630" s="491" t="s">
        <v>2167</v>
      </c>
      <c r="S630" s="471" t="s">
        <v>2163</v>
      </c>
      <c r="T630" s="201"/>
      <c r="U630" s="688" t="s">
        <v>2168</v>
      </c>
      <c r="V630" s="201"/>
      <c r="W630" s="201" t="s">
        <v>2163</v>
      </c>
    </row>
    <row r="631" spans="1:23" ht="14.4">
      <c r="A631" s="485" t="s">
        <v>1784</v>
      </c>
      <c r="B631" s="486" t="s">
        <v>1447</v>
      </c>
      <c r="C631" s="486">
        <v>35000</v>
      </c>
      <c r="D631" s="487" t="s">
        <v>1448</v>
      </c>
      <c r="E631" s="487"/>
      <c r="F631" s="487"/>
      <c r="G631" s="487" t="s">
        <v>1784</v>
      </c>
      <c r="H631" s="487" t="s">
        <v>1784</v>
      </c>
      <c r="I631" s="487" t="s">
        <v>1784</v>
      </c>
      <c r="J631" s="487" t="s">
        <v>1784</v>
      </c>
      <c r="K631" s="487">
        <v>0.1</v>
      </c>
      <c r="L631" s="487" t="s">
        <v>1784</v>
      </c>
      <c r="M631" s="487" t="s">
        <v>1784</v>
      </c>
      <c r="N631" s="487">
        <v>0.6</v>
      </c>
      <c r="O631" s="648">
        <v>21</v>
      </c>
      <c r="P631" s="486" t="s">
        <v>1784</v>
      </c>
      <c r="Q631" s="477" t="s">
        <v>1784</v>
      </c>
      <c r="R631" s="477" t="s">
        <v>1784</v>
      </c>
      <c r="S631" s="93" t="s">
        <v>2163</v>
      </c>
      <c r="T631" s="746">
        <v>21000</v>
      </c>
      <c r="U631" s="201"/>
      <c r="V631" s="201"/>
      <c r="W631" s="201" t="s">
        <v>2163</v>
      </c>
    </row>
    <row r="632" spans="1:23" ht="14.4">
      <c r="A632" s="488" t="s">
        <v>1784</v>
      </c>
      <c r="B632" s="489" t="s">
        <v>405</v>
      </c>
      <c r="C632" s="489">
        <v>35000</v>
      </c>
      <c r="D632" s="487" t="s">
        <v>2132</v>
      </c>
      <c r="E632" s="487" t="s">
        <v>228</v>
      </c>
      <c r="F632" s="487" t="s">
        <v>407</v>
      </c>
      <c r="G632" s="487" t="s">
        <v>1784</v>
      </c>
      <c r="H632" s="487" t="s">
        <v>1784</v>
      </c>
      <c r="I632" s="487" t="s">
        <v>1784</v>
      </c>
      <c r="J632" s="487" t="s">
        <v>1784</v>
      </c>
      <c r="K632" s="487">
        <v>4.2</v>
      </c>
      <c r="L632" s="487" t="s">
        <v>1784</v>
      </c>
      <c r="M632" s="487" t="s">
        <v>1784</v>
      </c>
      <c r="N632" s="487">
        <v>0</v>
      </c>
      <c r="O632" s="648">
        <v>12</v>
      </c>
      <c r="P632" s="489" t="s">
        <v>1784</v>
      </c>
      <c r="Q632" s="475" t="s">
        <v>1784</v>
      </c>
      <c r="R632" s="475" t="s">
        <v>1784</v>
      </c>
      <c r="S632" s="93" t="s">
        <v>2163</v>
      </c>
      <c r="T632" s="718">
        <v>12250</v>
      </c>
      <c r="U632" s="201"/>
      <c r="V632" s="201"/>
      <c r="W632" s="201" t="s">
        <v>2163</v>
      </c>
    </row>
    <row r="633" spans="1:23" ht="14.4">
      <c r="A633" s="485" t="s">
        <v>1784</v>
      </c>
      <c r="B633" s="486" t="s">
        <v>1042</v>
      </c>
      <c r="C633" s="486">
        <v>15000</v>
      </c>
      <c r="D633" s="487" t="s">
        <v>1044</v>
      </c>
      <c r="E633" s="487" t="s">
        <v>214</v>
      </c>
      <c r="F633" s="487"/>
      <c r="G633" s="487" t="s">
        <v>1784</v>
      </c>
      <c r="H633" s="487" t="s">
        <v>1784</v>
      </c>
      <c r="I633" s="487" t="s">
        <v>1784</v>
      </c>
      <c r="J633" s="487" t="s">
        <v>1784</v>
      </c>
      <c r="K633" s="487">
        <v>0.5</v>
      </c>
      <c r="L633" s="487" t="s">
        <v>1784</v>
      </c>
      <c r="M633" s="487" t="s">
        <v>1784</v>
      </c>
      <c r="N633" s="487">
        <v>0</v>
      </c>
      <c r="O633" s="648">
        <v>14</v>
      </c>
      <c r="P633" s="486" t="s">
        <v>1784</v>
      </c>
      <c r="Q633" s="477" t="s">
        <v>1784</v>
      </c>
      <c r="R633" s="477" t="s">
        <v>1784</v>
      </c>
      <c r="S633" s="93" t="s">
        <v>2163</v>
      </c>
      <c r="T633" s="595">
        <v>13500</v>
      </c>
      <c r="U633" s="201"/>
      <c r="V633" s="201"/>
      <c r="W633" s="201" t="s">
        <v>2163</v>
      </c>
    </row>
    <row r="634" spans="1:23" ht="14.4">
      <c r="A634" s="488" t="s">
        <v>1784</v>
      </c>
      <c r="B634" s="489" t="s">
        <v>505</v>
      </c>
      <c r="C634" s="489">
        <v>4000</v>
      </c>
      <c r="D634" s="487" t="s">
        <v>507</v>
      </c>
      <c r="E634" s="487" t="s">
        <v>214</v>
      </c>
      <c r="F634" s="487"/>
      <c r="G634" s="487" t="s">
        <v>1784</v>
      </c>
      <c r="H634" s="487" t="s">
        <v>1784</v>
      </c>
      <c r="I634" s="487" t="s">
        <v>1784</v>
      </c>
      <c r="J634" s="487" t="s">
        <v>1784</v>
      </c>
      <c r="K634" s="487">
        <v>0</v>
      </c>
      <c r="L634" s="487" t="s">
        <v>1784</v>
      </c>
      <c r="M634" s="487" t="s">
        <v>1784</v>
      </c>
      <c r="N634" s="487">
        <v>0</v>
      </c>
      <c r="O634" s="648">
        <v>9</v>
      </c>
      <c r="P634" s="489" t="s">
        <v>1784</v>
      </c>
      <c r="Q634" s="475" t="s">
        <v>1784</v>
      </c>
      <c r="R634" s="475" t="s">
        <v>1784</v>
      </c>
      <c r="S634" s="93" t="s">
        <v>2163</v>
      </c>
      <c r="T634" s="534">
        <v>9200</v>
      </c>
      <c r="U634" s="201"/>
      <c r="V634" s="201"/>
      <c r="W634" s="201" t="s">
        <v>2163</v>
      </c>
    </row>
    <row r="635" spans="1:23" ht="14.4">
      <c r="A635" s="485" t="s">
        <v>1784</v>
      </c>
      <c r="B635" s="486" t="s">
        <v>1002</v>
      </c>
      <c r="C635" s="486">
        <v>5000</v>
      </c>
      <c r="D635" s="487" t="s">
        <v>1003</v>
      </c>
      <c r="E635" s="487" t="s">
        <v>228</v>
      </c>
      <c r="F635" s="487"/>
      <c r="G635" s="487" t="s">
        <v>1784</v>
      </c>
      <c r="H635" s="487" t="s">
        <v>1784</v>
      </c>
      <c r="I635" s="487" t="s">
        <v>1784</v>
      </c>
      <c r="J635" s="487" t="s">
        <v>1784</v>
      </c>
      <c r="K635" s="487">
        <v>0.2</v>
      </c>
      <c r="L635" s="487" t="s">
        <v>1784</v>
      </c>
      <c r="M635" s="487" t="s">
        <v>1784</v>
      </c>
      <c r="N635" s="487">
        <v>0.1</v>
      </c>
      <c r="O635" s="648">
        <v>1</v>
      </c>
      <c r="P635" s="486" t="s">
        <v>1784</v>
      </c>
      <c r="Q635" s="477" t="s">
        <v>1784</v>
      </c>
      <c r="R635" s="477" t="s">
        <v>1784</v>
      </c>
      <c r="S635" s="93" t="s">
        <v>2163</v>
      </c>
      <c r="T635" s="535">
        <v>1250</v>
      </c>
      <c r="U635" s="201"/>
      <c r="V635" s="201"/>
      <c r="W635" s="201" t="s">
        <v>2163</v>
      </c>
    </row>
    <row r="636" spans="1:23" ht="14.4">
      <c r="A636" s="488" t="s">
        <v>1784</v>
      </c>
      <c r="B636" s="489" t="s">
        <v>1009</v>
      </c>
      <c r="C636" s="489">
        <v>2000</v>
      </c>
      <c r="D636" s="487" t="s">
        <v>1010</v>
      </c>
      <c r="E636" s="487" t="s">
        <v>228</v>
      </c>
      <c r="F636" s="487"/>
      <c r="G636" s="487" t="s">
        <v>1784</v>
      </c>
      <c r="H636" s="487" t="s">
        <v>1784</v>
      </c>
      <c r="I636" s="487" t="s">
        <v>1784</v>
      </c>
      <c r="J636" s="487" t="s">
        <v>1784</v>
      </c>
      <c r="K636" s="487">
        <v>0</v>
      </c>
      <c r="L636" s="487" t="s">
        <v>1784</v>
      </c>
      <c r="M636" s="487" t="s">
        <v>1784</v>
      </c>
      <c r="N636" s="487">
        <v>0</v>
      </c>
      <c r="O636" s="648">
        <v>3</v>
      </c>
      <c r="P636" s="489" t="s">
        <v>1784</v>
      </c>
      <c r="Q636" s="475" t="s">
        <v>1784</v>
      </c>
      <c r="R636" s="475" t="s">
        <v>1784</v>
      </c>
      <c r="S636" s="93" t="s">
        <v>2163</v>
      </c>
      <c r="T636" s="555">
        <v>3000</v>
      </c>
      <c r="U636" s="201"/>
      <c r="V636" s="201"/>
      <c r="W636" s="201" t="s">
        <v>2163</v>
      </c>
    </row>
    <row r="637" spans="1:23" ht="14.4">
      <c r="A637" s="485" t="s">
        <v>1784</v>
      </c>
      <c r="B637" s="486" t="s">
        <v>1667</v>
      </c>
      <c r="C637" s="486">
        <v>500</v>
      </c>
      <c r="D637" s="487"/>
      <c r="E637" s="487"/>
      <c r="F637" s="487"/>
      <c r="G637" s="487" t="s">
        <v>1784</v>
      </c>
      <c r="H637" s="487" t="s">
        <v>1784</v>
      </c>
      <c r="I637" s="487" t="s">
        <v>1784</v>
      </c>
      <c r="J637" s="487" t="s">
        <v>1784</v>
      </c>
      <c r="K637" s="487">
        <v>0</v>
      </c>
      <c r="L637" s="487" t="s">
        <v>1784</v>
      </c>
      <c r="M637" s="487" t="s">
        <v>1784</v>
      </c>
      <c r="N637" s="487">
        <v>0</v>
      </c>
      <c r="O637" s="648">
        <v>2</v>
      </c>
      <c r="P637" s="486" t="s">
        <v>1784</v>
      </c>
      <c r="Q637" s="477" t="s">
        <v>1784</v>
      </c>
      <c r="R637" s="477" t="s">
        <v>1784</v>
      </c>
      <c r="S637" s="93" t="s">
        <v>2163</v>
      </c>
      <c r="T637" s="567">
        <v>1500</v>
      </c>
      <c r="U637" s="201"/>
      <c r="V637" s="201"/>
      <c r="W637" s="201" t="s">
        <v>2163</v>
      </c>
    </row>
    <row r="638" spans="1:23" ht="14.4">
      <c r="A638" s="488" t="s">
        <v>1784</v>
      </c>
      <c r="B638" s="489" t="s">
        <v>379</v>
      </c>
      <c r="C638" s="489">
        <v>1000</v>
      </c>
      <c r="D638" s="487" t="s">
        <v>382</v>
      </c>
      <c r="E638" s="487" t="s">
        <v>228</v>
      </c>
      <c r="F638" s="487" t="s">
        <v>383</v>
      </c>
      <c r="G638" s="487" t="s">
        <v>1784</v>
      </c>
      <c r="H638" s="487" t="s">
        <v>1784</v>
      </c>
      <c r="I638" s="487" t="s">
        <v>1784</v>
      </c>
      <c r="J638" s="487" t="s">
        <v>1784</v>
      </c>
      <c r="K638" s="487">
        <v>0</v>
      </c>
      <c r="L638" s="487" t="s">
        <v>1784</v>
      </c>
      <c r="M638" s="487" t="s">
        <v>1784</v>
      </c>
      <c r="N638" s="487">
        <v>0</v>
      </c>
      <c r="O638" s="648">
        <v>0</v>
      </c>
      <c r="P638" s="489" t="s">
        <v>1784</v>
      </c>
      <c r="Q638" s="475" t="s">
        <v>1784</v>
      </c>
      <c r="R638" s="475" t="s">
        <v>1784</v>
      </c>
      <c r="S638" s="93" t="s">
        <v>2163</v>
      </c>
      <c r="T638" s="597">
        <v>120</v>
      </c>
      <c r="U638" s="201"/>
      <c r="V638" s="201"/>
      <c r="W638" s="201" t="s">
        <v>2163</v>
      </c>
    </row>
    <row r="639" spans="1:23" ht="14.4">
      <c r="A639" s="485" t="s">
        <v>1784</v>
      </c>
      <c r="B639" s="486" t="s">
        <v>837</v>
      </c>
      <c r="C639" s="486">
        <v>500</v>
      </c>
      <c r="D639" s="487" t="s">
        <v>838</v>
      </c>
      <c r="E639" s="487"/>
      <c r="F639" s="487" t="s">
        <v>390</v>
      </c>
      <c r="G639" s="487" t="s">
        <v>1784</v>
      </c>
      <c r="H639" s="487" t="s">
        <v>1784</v>
      </c>
      <c r="I639" s="487" t="s">
        <v>1784</v>
      </c>
      <c r="J639" s="487" t="s">
        <v>1784</v>
      </c>
      <c r="K639" s="487">
        <v>0</v>
      </c>
      <c r="L639" s="487" t="s">
        <v>1784</v>
      </c>
      <c r="M639" s="487" t="s">
        <v>1784</v>
      </c>
      <c r="N639" s="487">
        <v>0</v>
      </c>
      <c r="O639" s="648">
        <v>4</v>
      </c>
      <c r="P639" s="486" t="s">
        <v>1784</v>
      </c>
      <c r="Q639" s="477" t="s">
        <v>1784</v>
      </c>
      <c r="R639" s="477" t="s">
        <v>1784</v>
      </c>
      <c r="S639" s="93" t="s">
        <v>2163</v>
      </c>
      <c r="T639" s="555">
        <v>3500</v>
      </c>
      <c r="U639" s="201"/>
      <c r="V639" s="201"/>
      <c r="W639" s="201" t="s">
        <v>2163</v>
      </c>
    </row>
    <row r="640" spans="1:23" ht="14.4">
      <c r="A640" s="488" t="s">
        <v>1784</v>
      </c>
      <c r="B640" s="489" t="s">
        <v>1377</v>
      </c>
      <c r="C640" s="489">
        <v>2000</v>
      </c>
      <c r="D640" s="487" t="s">
        <v>1380</v>
      </c>
      <c r="E640" s="487" t="s">
        <v>136</v>
      </c>
      <c r="F640" s="487"/>
      <c r="G640" s="487" t="s">
        <v>1784</v>
      </c>
      <c r="H640" s="487" t="s">
        <v>1784</v>
      </c>
      <c r="I640" s="487" t="s">
        <v>1784</v>
      </c>
      <c r="J640" s="487" t="s">
        <v>1784</v>
      </c>
      <c r="K640" s="487">
        <v>0</v>
      </c>
      <c r="L640" s="487" t="s">
        <v>1784</v>
      </c>
      <c r="M640" s="487" t="s">
        <v>1784</v>
      </c>
      <c r="N640" s="487">
        <v>0.1</v>
      </c>
      <c r="O640" s="648">
        <v>1</v>
      </c>
      <c r="P640" s="489" t="s">
        <v>1784</v>
      </c>
      <c r="Q640" s="475" t="s">
        <v>1784</v>
      </c>
      <c r="R640" s="475" t="s">
        <v>1784</v>
      </c>
      <c r="S640" s="93" t="s">
        <v>2163</v>
      </c>
      <c r="T640" s="614">
        <v>1200</v>
      </c>
      <c r="U640" s="201"/>
      <c r="V640" s="201"/>
      <c r="W640" s="201" t="s">
        <v>2163</v>
      </c>
    </row>
    <row r="641" spans="1:23" ht="14.4">
      <c r="A641" s="485" t="s">
        <v>1784</v>
      </c>
      <c r="B641" s="486" t="s">
        <v>1012</v>
      </c>
      <c r="C641" s="486">
        <v>1000</v>
      </c>
      <c r="D641" s="487" t="s">
        <v>1012</v>
      </c>
      <c r="E641" s="487" t="s">
        <v>228</v>
      </c>
      <c r="F641" s="487"/>
      <c r="G641" s="487" t="s">
        <v>1784</v>
      </c>
      <c r="H641" s="487" t="s">
        <v>1784</v>
      </c>
      <c r="I641" s="487" t="s">
        <v>1784</v>
      </c>
      <c r="J641" s="487" t="s">
        <v>1784</v>
      </c>
      <c r="K641" s="487">
        <v>0</v>
      </c>
      <c r="L641" s="487" t="s">
        <v>1784</v>
      </c>
      <c r="M641" s="487" t="s">
        <v>1784</v>
      </c>
      <c r="N641" s="487">
        <v>0</v>
      </c>
      <c r="O641" s="648">
        <v>0</v>
      </c>
      <c r="P641" s="486" t="s">
        <v>1784</v>
      </c>
      <c r="Q641" s="490" t="s">
        <v>1784</v>
      </c>
      <c r="R641" s="490" t="s">
        <v>1784</v>
      </c>
      <c r="S641" s="93" t="s">
        <v>2163</v>
      </c>
      <c r="T641" s="542">
        <v>100</v>
      </c>
      <c r="U641" s="201"/>
      <c r="V641" s="201"/>
      <c r="W641" s="201" t="s">
        <v>2163</v>
      </c>
    </row>
    <row r="642" spans="1:23" ht="53.4">
      <c r="A642" s="481" t="s">
        <v>2169</v>
      </c>
      <c r="B642" s="481" t="s">
        <v>1784</v>
      </c>
      <c r="C642" s="481" t="s">
        <v>1784</v>
      </c>
      <c r="D642" s="482" t="s">
        <v>2170</v>
      </c>
      <c r="E642" s="482" t="s">
        <v>214</v>
      </c>
      <c r="F642" s="482"/>
      <c r="G642" s="482">
        <v>115.14</v>
      </c>
      <c r="H642" s="482">
        <v>4.78</v>
      </c>
      <c r="I642" s="482">
        <v>2.89</v>
      </c>
      <c r="J642" s="482">
        <v>15.12</v>
      </c>
      <c r="K642" s="482"/>
      <c r="L642" s="482">
        <v>2.81</v>
      </c>
      <c r="M642" s="482">
        <v>11.75</v>
      </c>
      <c r="N642" s="482">
        <v>0.1</v>
      </c>
      <c r="O642" s="482" t="s">
        <v>1784</v>
      </c>
      <c r="P642" s="483" t="s">
        <v>2171</v>
      </c>
      <c r="Q642" s="493" t="s">
        <v>2172</v>
      </c>
      <c r="R642" s="494" t="s">
        <v>2173</v>
      </c>
      <c r="S642" s="471" t="s">
        <v>2169</v>
      </c>
      <c r="T642" s="201"/>
      <c r="U642" s="736" t="s">
        <v>2174</v>
      </c>
      <c r="V642" s="201"/>
      <c r="W642" s="201" t="s">
        <v>2169</v>
      </c>
    </row>
    <row r="643" spans="1:23" ht="14.4">
      <c r="A643" s="485" t="s">
        <v>1784</v>
      </c>
      <c r="B643" s="486" t="s">
        <v>772</v>
      </c>
      <c r="C643" s="486">
        <v>55000</v>
      </c>
      <c r="D643" s="487" t="s">
        <v>774</v>
      </c>
      <c r="E643" s="487"/>
      <c r="F643" s="487"/>
      <c r="G643" s="487" t="s">
        <v>1784</v>
      </c>
      <c r="H643" s="487" t="s">
        <v>1784</v>
      </c>
      <c r="I643" s="487" t="s">
        <v>1784</v>
      </c>
      <c r="J643" s="487" t="s">
        <v>1784</v>
      </c>
      <c r="K643" s="487">
        <v>1.9</v>
      </c>
      <c r="L643" s="487" t="s">
        <v>1784</v>
      </c>
      <c r="M643" s="487" t="s">
        <v>1784</v>
      </c>
      <c r="N643" s="487">
        <v>0</v>
      </c>
      <c r="O643" s="648">
        <v>29</v>
      </c>
      <c r="P643" s="486" t="s">
        <v>1784</v>
      </c>
      <c r="Q643" s="477" t="s">
        <v>1784</v>
      </c>
      <c r="R643" s="477" t="s">
        <v>1784</v>
      </c>
      <c r="S643" s="93" t="s">
        <v>2169</v>
      </c>
      <c r="T643" s="727">
        <v>29480</v>
      </c>
      <c r="U643" s="201"/>
      <c r="V643" s="201"/>
      <c r="W643" s="201" t="s">
        <v>2169</v>
      </c>
    </row>
    <row r="644" spans="1:23" ht="14.4">
      <c r="A644" s="488" t="s">
        <v>1784</v>
      </c>
      <c r="B644" s="489" t="s">
        <v>405</v>
      </c>
      <c r="C644" s="489">
        <v>25000</v>
      </c>
      <c r="D644" s="487" t="s">
        <v>2132</v>
      </c>
      <c r="E644" s="487" t="s">
        <v>228</v>
      </c>
      <c r="F644" s="487" t="s">
        <v>407</v>
      </c>
      <c r="G644" s="487" t="s">
        <v>1784</v>
      </c>
      <c r="H644" s="487" t="s">
        <v>1784</v>
      </c>
      <c r="I644" s="487" t="s">
        <v>1784</v>
      </c>
      <c r="J644" s="487" t="s">
        <v>1784</v>
      </c>
      <c r="K644" s="487">
        <v>3</v>
      </c>
      <c r="L644" s="487" t="s">
        <v>1784</v>
      </c>
      <c r="M644" s="487" t="s">
        <v>1784</v>
      </c>
      <c r="N644" s="487">
        <v>0</v>
      </c>
      <c r="O644" s="648">
        <v>9</v>
      </c>
      <c r="P644" s="489" t="s">
        <v>1784</v>
      </c>
      <c r="Q644" s="475" t="s">
        <v>1784</v>
      </c>
      <c r="R644" s="475" t="s">
        <v>1784</v>
      </c>
      <c r="S644" s="93" t="s">
        <v>2169</v>
      </c>
      <c r="T644" s="534">
        <v>8750</v>
      </c>
      <c r="U644" s="201"/>
      <c r="V644" s="201"/>
      <c r="W644" s="201" t="s">
        <v>2169</v>
      </c>
    </row>
    <row r="645" spans="1:23" ht="14.4">
      <c r="A645" s="485" t="s">
        <v>1784</v>
      </c>
      <c r="B645" s="486" t="s">
        <v>1042</v>
      </c>
      <c r="C645" s="486">
        <v>12000</v>
      </c>
      <c r="D645" s="487" t="s">
        <v>1044</v>
      </c>
      <c r="E645" s="487" t="s">
        <v>214</v>
      </c>
      <c r="F645" s="487"/>
      <c r="G645" s="487" t="s">
        <v>1784</v>
      </c>
      <c r="H645" s="487" t="s">
        <v>1784</v>
      </c>
      <c r="I645" s="487" t="s">
        <v>1784</v>
      </c>
      <c r="J645" s="487" t="s">
        <v>1784</v>
      </c>
      <c r="K645" s="487">
        <v>0.4</v>
      </c>
      <c r="L645" s="487" t="s">
        <v>1784</v>
      </c>
      <c r="M645" s="487" t="s">
        <v>1784</v>
      </c>
      <c r="N645" s="487">
        <v>0</v>
      </c>
      <c r="O645" s="648">
        <v>11</v>
      </c>
      <c r="P645" s="486" t="s">
        <v>1784</v>
      </c>
      <c r="Q645" s="477" t="s">
        <v>1784</v>
      </c>
      <c r="R645" s="477" t="s">
        <v>1784</v>
      </c>
      <c r="S645" s="93" t="s">
        <v>2169</v>
      </c>
      <c r="T645" s="602">
        <v>10800</v>
      </c>
      <c r="U645" s="201"/>
      <c r="V645" s="201"/>
      <c r="W645" s="201" t="s">
        <v>2169</v>
      </c>
    </row>
    <row r="646" spans="1:23" ht="14.4">
      <c r="A646" s="488" t="s">
        <v>1784</v>
      </c>
      <c r="B646" s="489" t="s">
        <v>1002</v>
      </c>
      <c r="C646" s="489">
        <v>5000</v>
      </c>
      <c r="D646" s="487" t="s">
        <v>1003</v>
      </c>
      <c r="E646" s="487" t="s">
        <v>228</v>
      </c>
      <c r="F646" s="487"/>
      <c r="G646" s="487" t="s">
        <v>1784</v>
      </c>
      <c r="H646" s="487" t="s">
        <v>1784</v>
      </c>
      <c r="I646" s="487" t="s">
        <v>1784</v>
      </c>
      <c r="J646" s="487" t="s">
        <v>1784</v>
      </c>
      <c r="K646" s="487">
        <v>0.2</v>
      </c>
      <c r="L646" s="487" t="s">
        <v>1784</v>
      </c>
      <c r="M646" s="487" t="s">
        <v>1784</v>
      </c>
      <c r="N646" s="487">
        <v>0.1</v>
      </c>
      <c r="O646" s="648">
        <v>1</v>
      </c>
      <c r="P646" s="489" t="s">
        <v>1784</v>
      </c>
      <c r="Q646" s="475" t="s">
        <v>1784</v>
      </c>
      <c r="R646" s="475" t="s">
        <v>1784</v>
      </c>
      <c r="S646" s="93" t="s">
        <v>2169</v>
      </c>
      <c r="T646" s="535">
        <v>1250</v>
      </c>
      <c r="U646" s="201"/>
      <c r="V646" s="201"/>
      <c r="W646" s="201" t="s">
        <v>2169</v>
      </c>
    </row>
    <row r="647" spans="1:23" ht="14.4">
      <c r="A647" s="485" t="s">
        <v>1784</v>
      </c>
      <c r="B647" s="486" t="s">
        <v>1009</v>
      </c>
      <c r="C647" s="486">
        <v>1000</v>
      </c>
      <c r="D647" s="487" t="s">
        <v>1010</v>
      </c>
      <c r="E647" s="487" t="s">
        <v>228</v>
      </c>
      <c r="F647" s="487"/>
      <c r="G647" s="487" t="s">
        <v>1784</v>
      </c>
      <c r="H647" s="487" t="s">
        <v>1784</v>
      </c>
      <c r="I647" s="487" t="s">
        <v>1784</v>
      </c>
      <c r="J647" s="487" t="s">
        <v>1784</v>
      </c>
      <c r="K647" s="487">
        <v>0</v>
      </c>
      <c r="L647" s="487" t="s">
        <v>1784</v>
      </c>
      <c r="M647" s="487" t="s">
        <v>1784</v>
      </c>
      <c r="N647" s="487">
        <v>0</v>
      </c>
      <c r="O647" s="648">
        <v>2</v>
      </c>
      <c r="P647" s="486" t="s">
        <v>1784</v>
      </c>
      <c r="Q647" s="477" t="s">
        <v>1784</v>
      </c>
      <c r="R647" s="477" t="s">
        <v>1784</v>
      </c>
      <c r="S647" s="93" t="s">
        <v>2169</v>
      </c>
      <c r="T647" s="567">
        <v>1500</v>
      </c>
      <c r="U647" s="201"/>
      <c r="V647" s="201"/>
      <c r="W647" s="201" t="s">
        <v>2169</v>
      </c>
    </row>
    <row r="648" spans="1:23" ht="14.4">
      <c r="A648" s="488" t="s">
        <v>1784</v>
      </c>
      <c r="B648" s="489" t="s">
        <v>531</v>
      </c>
      <c r="C648" s="489">
        <v>1000</v>
      </c>
      <c r="D648" s="487" t="s">
        <v>533</v>
      </c>
      <c r="E648" s="487" t="s">
        <v>228</v>
      </c>
      <c r="F648" s="487"/>
      <c r="G648" s="487" t="s">
        <v>1784</v>
      </c>
      <c r="H648" s="487" t="s">
        <v>1784</v>
      </c>
      <c r="I648" s="487" t="s">
        <v>1784</v>
      </c>
      <c r="J648" s="487" t="s">
        <v>1784</v>
      </c>
      <c r="K648" s="487">
        <v>1</v>
      </c>
      <c r="L648" s="487" t="s">
        <v>1784</v>
      </c>
      <c r="M648" s="487" t="s">
        <v>1784</v>
      </c>
      <c r="N648" s="487">
        <v>0</v>
      </c>
      <c r="O648" s="648">
        <v>0</v>
      </c>
      <c r="P648" s="489" t="s">
        <v>1784</v>
      </c>
      <c r="Q648" s="475" t="s">
        <v>1784</v>
      </c>
      <c r="R648" s="475" t="s">
        <v>1784</v>
      </c>
      <c r="S648" s="93" t="s">
        <v>2169</v>
      </c>
      <c r="T648" s="677">
        <v>350</v>
      </c>
      <c r="U648" s="201"/>
      <c r="V648" s="201"/>
      <c r="W648" s="201" t="s">
        <v>2169</v>
      </c>
    </row>
    <row r="649" spans="1:23" ht="14.4">
      <c r="A649" s="485" t="s">
        <v>1784</v>
      </c>
      <c r="B649" s="486" t="s">
        <v>379</v>
      </c>
      <c r="C649" s="486">
        <v>500</v>
      </c>
      <c r="D649" s="487" t="s">
        <v>382</v>
      </c>
      <c r="E649" s="487" t="s">
        <v>228</v>
      </c>
      <c r="F649" s="487" t="s">
        <v>383</v>
      </c>
      <c r="G649" s="487" t="s">
        <v>1784</v>
      </c>
      <c r="H649" s="487" t="s">
        <v>1784</v>
      </c>
      <c r="I649" s="487" t="s">
        <v>1784</v>
      </c>
      <c r="J649" s="487" t="s">
        <v>1784</v>
      </c>
      <c r="K649" s="487">
        <v>0</v>
      </c>
      <c r="L649" s="487" t="s">
        <v>1784</v>
      </c>
      <c r="M649" s="487" t="s">
        <v>1784</v>
      </c>
      <c r="N649" s="487">
        <v>0</v>
      </c>
      <c r="O649" s="648">
        <v>0</v>
      </c>
      <c r="P649" s="486" t="s">
        <v>1784</v>
      </c>
      <c r="Q649" s="477" t="s">
        <v>1784</v>
      </c>
      <c r="R649" s="477" t="s">
        <v>1784</v>
      </c>
      <c r="S649" s="93" t="s">
        <v>2169</v>
      </c>
      <c r="T649" s="582">
        <v>60</v>
      </c>
      <c r="U649" s="201"/>
      <c r="V649" s="201"/>
      <c r="W649" s="201" t="s">
        <v>2169</v>
      </c>
    </row>
    <row r="650" spans="1:23" ht="14.4">
      <c r="A650" s="488" t="s">
        <v>1784</v>
      </c>
      <c r="B650" s="489" t="s">
        <v>1282</v>
      </c>
      <c r="C650" s="489">
        <v>500</v>
      </c>
      <c r="D650" s="487" t="s">
        <v>1283</v>
      </c>
      <c r="E650" s="487" t="s">
        <v>228</v>
      </c>
      <c r="F650" s="487" t="s">
        <v>390</v>
      </c>
      <c r="G650" s="487" t="s">
        <v>1784</v>
      </c>
      <c r="H650" s="487" t="s">
        <v>1784</v>
      </c>
      <c r="I650" s="487" t="s">
        <v>1784</v>
      </c>
      <c r="J650" s="487" t="s">
        <v>1784</v>
      </c>
      <c r="K650" s="487">
        <v>0.2</v>
      </c>
      <c r="L650" s="487" t="s">
        <v>1784</v>
      </c>
      <c r="M650" s="487" t="s">
        <v>1784</v>
      </c>
      <c r="N650" s="487">
        <v>0</v>
      </c>
      <c r="O650" s="648">
        <v>3</v>
      </c>
      <c r="P650" s="489" t="s">
        <v>1784</v>
      </c>
      <c r="Q650" s="492" t="s">
        <v>1784</v>
      </c>
      <c r="R650" s="492" t="s">
        <v>1784</v>
      </c>
      <c r="S650" s="93" t="s">
        <v>2169</v>
      </c>
      <c r="T650" s="555">
        <v>2636</v>
      </c>
      <c r="U650" s="201"/>
      <c r="V650" s="201"/>
      <c r="W650" s="201" t="s">
        <v>2169</v>
      </c>
    </row>
    <row r="651" spans="1:23" ht="40.200000000000003">
      <c r="A651" s="481" t="s">
        <v>2175</v>
      </c>
      <c r="B651" s="481" t="s">
        <v>1784</v>
      </c>
      <c r="C651" s="481" t="s">
        <v>1784</v>
      </c>
      <c r="D651" s="482" t="s">
        <v>2176</v>
      </c>
      <c r="E651" s="482" t="s">
        <v>2177</v>
      </c>
      <c r="F651" s="482"/>
      <c r="G651" s="482">
        <v>181.07</v>
      </c>
      <c r="H651" s="482">
        <v>10.24</v>
      </c>
      <c r="I651" s="482">
        <v>6.12</v>
      </c>
      <c r="J651" s="482">
        <v>17.61</v>
      </c>
      <c r="K651" s="482"/>
      <c r="L651" s="482">
        <v>5.46</v>
      </c>
      <c r="M651" s="482">
        <v>16.399999999999999</v>
      </c>
      <c r="N651" s="482">
        <v>1</v>
      </c>
      <c r="O651" s="482" t="s">
        <v>1784</v>
      </c>
      <c r="P651" s="483" t="s">
        <v>2178</v>
      </c>
      <c r="Q651" s="653" t="s">
        <v>2179</v>
      </c>
      <c r="R651" s="491" t="s">
        <v>2180</v>
      </c>
      <c r="S651" s="471" t="s">
        <v>2175</v>
      </c>
      <c r="T651" s="201"/>
      <c r="U651" s="748" t="s">
        <v>2181</v>
      </c>
      <c r="V651" s="201"/>
      <c r="W651" s="201" t="s">
        <v>2175</v>
      </c>
    </row>
    <row r="652" spans="1:23" ht="14.4">
      <c r="A652" s="485" t="s">
        <v>1784</v>
      </c>
      <c r="B652" s="486" t="s">
        <v>1083</v>
      </c>
      <c r="C652" s="486">
        <v>35000</v>
      </c>
      <c r="D652" s="487" t="s">
        <v>1084</v>
      </c>
      <c r="E652" s="487" t="s">
        <v>1077</v>
      </c>
      <c r="F652" s="487"/>
      <c r="G652" s="487" t="s">
        <v>1784</v>
      </c>
      <c r="H652" s="487" t="s">
        <v>1784</v>
      </c>
      <c r="I652" s="487" t="s">
        <v>1784</v>
      </c>
      <c r="J652" s="487" t="s">
        <v>1784</v>
      </c>
      <c r="K652" s="487">
        <v>0.6</v>
      </c>
      <c r="L652" s="487" t="s">
        <v>1784</v>
      </c>
      <c r="M652" s="487" t="s">
        <v>1784</v>
      </c>
      <c r="N652" s="487">
        <v>0.9</v>
      </c>
      <c r="O652" s="648">
        <v>21</v>
      </c>
      <c r="P652" s="486" t="s">
        <v>1784</v>
      </c>
      <c r="Q652" s="475" t="s">
        <v>1784</v>
      </c>
      <c r="R652" s="475" t="s">
        <v>1784</v>
      </c>
      <c r="S652" s="93" t="s">
        <v>2175</v>
      </c>
      <c r="T652" s="746">
        <v>21000</v>
      </c>
      <c r="U652" s="201"/>
      <c r="V652" s="201"/>
      <c r="W652" s="201" t="s">
        <v>2175</v>
      </c>
    </row>
    <row r="653" spans="1:23" ht="14.4">
      <c r="A653" s="488" t="s">
        <v>1784</v>
      </c>
      <c r="B653" s="489" t="s">
        <v>405</v>
      </c>
      <c r="C653" s="489">
        <v>35000</v>
      </c>
      <c r="D653" s="487" t="s">
        <v>2132</v>
      </c>
      <c r="E653" s="487" t="s">
        <v>228</v>
      </c>
      <c r="F653" s="487" t="s">
        <v>407</v>
      </c>
      <c r="G653" s="487" t="s">
        <v>1784</v>
      </c>
      <c r="H653" s="487" t="s">
        <v>1784</v>
      </c>
      <c r="I653" s="487" t="s">
        <v>1784</v>
      </c>
      <c r="J653" s="487" t="s">
        <v>1784</v>
      </c>
      <c r="K653" s="487">
        <v>4.2</v>
      </c>
      <c r="L653" s="487" t="s">
        <v>1784</v>
      </c>
      <c r="M653" s="487" t="s">
        <v>1784</v>
      </c>
      <c r="N653" s="487">
        <v>0</v>
      </c>
      <c r="O653" s="648">
        <v>12</v>
      </c>
      <c r="P653" s="489" t="s">
        <v>1784</v>
      </c>
      <c r="Q653" s="477" t="s">
        <v>1784</v>
      </c>
      <c r="R653" s="477" t="s">
        <v>1784</v>
      </c>
      <c r="S653" s="93" t="s">
        <v>2175</v>
      </c>
      <c r="T653" s="718">
        <v>12250</v>
      </c>
      <c r="U653" s="201"/>
      <c r="V653" s="201"/>
      <c r="W653" s="201" t="s">
        <v>2175</v>
      </c>
    </row>
    <row r="654" spans="1:23" ht="14.4">
      <c r="A654" s="485" t="s">
        <v>1784</v>
      </c>
      <c r="B654" s="486" t="s">
        <v>1042</v>
      </c>
      <c r="C654" s="486">
        <v>15000</v>
      </c>
      <c r="D654" s="487" t="s">
        <v>1044</v>
      </c>
      <c r="E654" s="487" t="s">
        <v>214</v>
      </c>
      <c r="F654" s="487"/>
      <c r="G654" s="487" t="s">
        <v>1784</v>
      </c>
      <c r="H654" s="487" t="s">
        <v>1784</v>
      </c>
      <c r="I654" s="487" t="s">
        <v>1784</v>
      </c>
      <c r="J654" s="487" t="s">
        <v>1784</v>
      </c>
      <c r="K654" s="487">
        <v>0.5</v>
      </c>
      <c r="L654" s="487" t="s">
        <v>1784</v>
      </c>
      <c r="M654" s="487" t="s">
        <v>1784</v>
      </c>
      <c r="N654" s="487">
        <v>0</v>
      </c>
      <c r="O654" s="648">
        <v>14</v>
      </c>
      <c r="P654" s="486" t="s">
        <v>1784</v>
      </c>
      <c r="Q654" s="475" t="s">
        <v>1784</v>
      </c>
      <c r="R654" s="475" t="s">
        <v>1784</v>
      </c>
      <c r="S654" s="93" t="s">
        <v>2175</v>
      </c>
      <c r="T654" s="595">
        <v>13500</v>
      </c>
      <c r="U654" s="201"/>
      <c r="V654" s="201"/>
      <c r="W654" s="201" t="s">
        <v>2175</v>
      </c>
    </row>
    <row r="655" spans="1:23" ht="14.4">
      <c r="A655" s="488" t="s">
        <v>1784</v>
      </c>
      <c r="B655" s="489" t="s">
        <v>899</v>
      </c>
      <c r="C655" s="489">
        <v>8000</v>
      </c>
      <c r="D655" s="487" t="s">
        <v>901</v>
      </c>
      <c r="E655" s="487" t="s">
        <v>214</v>
      </c>
      <c r="F655" s="487"/>
      <c r="G655" s="487" t="s">
        <v>1784</v>
      </c>
      <c r="H655" s="487" t="s">
        <v>1784</v>
      </c>
      <c r="I655" s="487" t="s">
        <v>1784</v>
      </c>
      <c r="J655" s="487" t="s">
        <v>1784</v>
      </c>
      <c r="K655" s="487">
        <v>0.1</v>
      </c>
      <c r="L655" s="487" t="s">
        <v>1784</v>
      </c>
      <c r="M655" s="487" t="s">
        <v>1784</v>
      </c>
      <c r="N655" s="487">
        <v>0</v>
      </c>
      <c r="O655" s="648">
        <v>12</v>
      </c>
      <c r="P655" s="489" t="s">
        <v>1784</v>
      </c>
      <c r="Q655" s="477" t="s">
        <v>1784</v>
      </c>
      <c r="R655" s="477" t="s">
        <v>1784</v>
      </c>
      <c r="S655" s="93" t="s">
        <v>2175</v>
      </c>
      <c r="T655" s="718">
        <v>12000</v>
      </c>
      <c r="U655" s="201"/>
      <c r="V655" s="201"/>
      <c r="W655" s="201" t="s">
        <v>2175</v>
      </c>
    </row>
    <row r="656" spans="1:23" ht="14.4">
      <c r="A656" s="485" t="s">
        <v>1784</v>
      </c>
      <c r="B656" s="486" t="s">
        <v>505</v>
      </c>
      <c r="C656" s="486">
        <v>3000</v>
      </c>
      <c r="D656" s="487" t="s">
        <v>507</v>
      </c>
      <c r="E656" s="487" t="s">
        <v>214</v>
      </c>
      <c r="F656" s="487"/>
      <c r="G656" s="487" t="s">
        <v>1784</v>
      </c>
      <c r="H656" s="487" t="s">
        <v>1784</v>
      </c>
      <c r="I656" s="487" t="s">
        <v>1784</v>
      </c>
      <c r="J656" s="487" t="s">
        <v>1784</v>
      </c>
      <c r="K656" s="487">
        <v>0</v>
      </c>
      <c r="L656" s="487" t="s">
        <v>1784</v>
      </c>
      <c r="M656" s="487" t="s">
        <v>1784</v>
      </c>
      <c r="N656" s="487">
        <v>0</v>
      </c>
      <c r="O656" s="648">
        <v>7</v>
      </c>
      <c r="P656" s="486" t="s">
        <v>1784</v>
      </c>
      <c r="Q656" s="475" t="s">
        <v>1784</v>
      </c>
      <c r="R656" s="475" t="s">
        <v>1784</v>
      </c>
      <c r="S656" s="93" t="s">
        <v>2175</v>
      </c>
      <c r="T656" s="571">
        <v>6900</v>
      </c>
      <c r="U656" s="201"/>
      <c r="V656" s="201"/>
      <c r="W656" s="201" t="s">
        <v>2175</v>
      </c>
    </row>
    <row r="657" spans="1:23" ht="14.4">
      <c r="A657" s="488" t="s">
        <v>1784</v>
      </c>
      <c r="B657" s="489" t="s">
        <v>1002</v>
      </c>
      <c r="C657" s="489">
        <v>3000</v>
      </c>
      <c r="D657" s="487" t="s">
        <v>1003</v>
      </c>
      <c r="E657" s="487" t="s">
        <v>228</v>
      </c>
      <c r="F657" s="487"/>
      <c r="G657" s="487" t="s">
        <v>1784</v>
      </c>
      <c r="H657" s="487" t="s">
        <v>1784</v>
      </c>
      <c r="I657" s="487" t="s">
        <v>1784</v>
      </c>
      <c r="J657" s="487" t="s">
        <v>1784</v>
      </c>
      <c r="K657" s="487">
        <v>0.1</v>
      </c>
      <c r="L657" s="487" t="s">
        <v>1784</v>
      </c>
      <c r="M657" s="487" t="s">
        <v>1784</v>
      </c>
      <c r="N657" s="487">
        <v>0.1</v>
      </c>
      <c r="O657" s="648">
        <v>1</v>
      </c>
      <c r="P657" s="489" t="s">
        <v>1784</v>
      </c>
      <c r="Q657" s="477" t="s">
        <v>1784</v>
      </c>
      <c r="R657" s="477" t="s">
        <v>1784</v>
      </c>
      <c r="S657" s="93" t="s">
        <v>2175</v>
      </c>
      <c r="T657" s="536">
        <v>750</v>
      </c>
      <c r="U657" s="201"/>
      <c r="V657" s="201"/>
      <c r="W657" s="201" t="s">
        <v>2175</v>
      </c>
    </row>
    <row r="658" spans="1:23" ht="14.4">
      <c r="A658" s="485" t="s">
        <v>1784</v>
      </c>
      <c r="B658" s="486" t="s">
        <v>1009</v>
      </c>
      <c r="C658" s="486">
        <v>500</v>
      </c>
      <c r="D658" s="487" t="s">
        <v>1010</v>
      </c>
      <c r="E658" s="487" t="s">
        <v>228</v>
      </c>
      <c r="F658" s="487"/>
      <c r="G658" s="487" t="s">
        <v>1784</v>
      </c>
      <c r="H658" s="487" t="s">
        <v>1784</v>
      </c>
      <c r="I658" s="487" t="s">
        <v>1784</v>
      </c>
      <c r="J658" s="487" t="s">
        <v>1784</v>
      </c>
      <c r="K658" s="487">
        <v>0</v>
      </c>
      <c r="L658" s="487" t="s">
        <v>1784</v>
      </c>
      <c r="M658" s="487" t="s">
        <v>1784</v>
      </c>
      <c r="N658" s="487">
        <v>0</v>
      </c>
      <c r="O658" s="648">
        <v>1</v>
      </c>
      <c r="P658" s="486" t="s">
        <v>1784</v>
      </c>
      <c r="Q658" s="475" t="s">
        <v>1784</v>
      </c>
      <c r="R658" s="475" t="s">
        <v>1784</v>
      </c>
      <c r="S658" s="93" t="s">
        <v>2175</v>
      </c>
      <c r="T658" s="536">
        <v>750</v>
      </c>
      <c r="U658" s="201"/>
      <c r="V658" s="201"/>
      <c r="W658" s="201" t="s">
        <v>2175</v>
      </c>
    </row>
    <row r="659" spans="1:23" ht="14.4">
      <c r="A659" s="488" t="s">
        <v>1784</v>
      </c>
      <c r="B659" s="489" t="s">
        <v>379</v>
      </c>
      <c r="C659" s="489">
        <v>500</v>
      </c>
      <c r="D659" s="487" t="s">
        <v>382</v>
      </c>
      <c r="E659" s="487" t="s">
        <v>228</v>
      </c>
      <c r="F659" s="487" t="s">
        <v>383</v>
      </c>
      <c r="G659" s="487" t="s">
        <v>1784</v>
      </c>
      <c r="H659" s="487" t="s">
        <v>1784</v>
      </c>
      <c r="I659" s="487" t="s">
        <v>1784</v>
      </c>
      <c r="J659" s="487" t="s">
        <v>1784</v>
      </c>
      <c r="K659" s="487">
        <v>0</v>
      </c>
      <c r="L659" s="487" t="s">
        <v>1784</v>
      </c>
      <c r="M659" s="487" t="s">
        <v>1784</v>
      </c>
      <c r="N659" s="487">
        <v>0</v>
      </c>
      <c r="O659" s="648">
        <v>0</v>
      </c>
      <c r="P659" s="489" t="s">
        <v>1784</v>
      </c>
      <c r="Q659" s="490" t="s">
        <v>1784</v>
      </c>
      <c r="R659" s="490" t="s">
        <v>1784</v>
      </c>
      <c r="S659" s="93" t="s">
        <v>2175</v>
      </c>
      <c r="T659" s="582">
        <v>60</v>
      </c>
      <c r="U659" s="201"/>
      <c r="V659" s="201"/>
      <c r="W659" s="201" t="s">
        <v>2175</v>
      </c>
    </row>
    <row r="660" spans="1:23" ht="53.4">
      <c r="A660" s="481" t="s">
        <v>2182</v>
      </c>
      <c r="B660" s="481" t="s">
        <v>1784</v>
      </c>
      <c r="C660" s="481" t="s">
        <v>1784</v>
      </c>
      <c r="D660" s="482" t="s">
        <v>2183</v>
      </c>
      <c r="E660" s="482" t="s">
        <v>340</v>
      </c>
      <c r="F660" s="482"/>
      <c r="G660" s="482">
        <v>102.21</v>
      </c>
      <c r="H660" s="482">
        <v>2.72</v>
      </c>
      <c r="I660" s="482">
        <v>0.46</v>
      </c>
      <c r="J660" s="482">
        <v>17.72</v>
      </c>
      <c r="K660" s="482"/>
      <c r="L660" s="482">
        <v>2.85</v>
      </c>
      <c r="M660" s="482">
        <v>13.94</v>
      </c>
      <c r="N660" s="482">
        <v>0.3</v>
      </c>
      <c r="O660" s="482" t="s">
        <v>1784</v>
      </c>
      <c r="P660" s="483" t="s">
        <v>2184</v>
      </c>
      <c r="Q660" s="493" t="s">
        <v>2185</v>
      </c>
      <c r="R660" s="494" t="s">
        <v>2186</v>
      </c>
      <c r="S660" s="471" t="s">
        <v>2182</v>
      </c>
      <c r="T660" s="201"/>
      <c r="U660" s="749" t="s">
        <v>2187</v>
      </c>
      <c r="V660" s="201"/>
      <c r="W660" s="201" t="s">
        <v>2182</v>
      </c>
    </row>
    <row r="661" spans="1:23" ht="14.4">
      <c r="A661" s="485" t="s">
        <v>1784</v>
      </c>
      <c r="B661" s="486" t="s">
        <v>772</v>
      </c>
      <c r="C661" s="486">
        <v>50000</v>
      </c>
      <c r="D661" s="487" t="s">
        <v>774</v>
      </c>
      <c r="E661" s="487"/>
      <c r="F661" s="487"/>
      <c r="G661" s="487" t="s">
        <v>1784</v>
      </c>
      <c r="H661" s="487" t="s">
        <v>1784</v>
      </c>
      <c r="I661" s="487" t="s">
        <v>1784</v>
      </c>
      <c r="J661" s="487" t="s">
        <v>1784</v>
      </c>
      <c r="K661" s="487">
        <v>1.7</v>
      </c>
      <c r="L661" s="487" t="s">
        <v>1784</v>
      </c>
      <c r="M661" s="487" t="s">
        <v>1784</v>
      </c>
      <c r="N661" s="487">
        <v>0</v>
      </c>
      <c r="O661" s="648">
        <v>27</v>
      </c>
      <c r="P661" s="486" t="s">
        <v>1784</v>
      </c>
      <c r="Q661" s="477" t="s">
        <v>1784</v>
      </c>
      <c r="R661" s="477" t="s">
        <v>1784</v>
      </c>
      <c r="S661" s="93" t="s">
        <v>2182</v>
      </c>
      <c r="T661" s="578">
        <v>26800</v>
      </c>
      <c r="U661" s="201"/>
      <c r="V661" s="201"/>
      <c r="W661" s="201" t="s">
        <v>2182</v>
      </c>
    </row>
    <row r="662" spans="1:23" ht="14.4">
      <c r="A662" s="488" t="s">
        <v>1784</v>
      </c>
      <c r="B662" s="489" t="s">
        <v>405</v>
      </c>
      <c r="C662" s="489">
        <v>30000</v>
      </c>
      <c r="D662" s="487" t="s">
        <v>2132</v>
      </c>
      <c r="E662" s="487" t="s">
        <v>228</v>
      </c>
      <c r="F662" s="487" t="s">
        <v>407</v>
      </c>
      <c r="G662" s="487" t="s">
        <v>1784</v>
      </c>
      <c r="H662" s="487" t="s">
        <v>1784</v>
      </c>
      <c r="I662" s="487" t="s">
        <v>1784</v>
      </c>
      <c r="J662" s="487" t="s">
        <v>1784</v>
      </c>
      <c r="K662" s="487">
        <v>3.6</v>
      </c>
      <c r="L662" s="487" t="s">
        <v>1784</v>
      </c>
      <c r="M662" s="487" t="s">
        <v>1784</v>
      </c>
      <c r="N662" s="487">
        <v>0</v>
      </c>
      <c r="O662" s="648">
        <v>11</v>
      </c>
      <c r="P662" s="489" t="s">
        <v>1784</v>
      </c>
      <c r="Q662" s="475" t="s">
        <v>1784</v>
      </c>
      <c r="R662" s="475" t="s">
        <v>1784</v>
      </c>
      <c r="S662" s="93" t="s">
        <v>2182</v>
      </c>
      <c r="T662" s="602">
        <v>10500</v>
      </c>
      <c r="U662" s="201"/>
      <c r="V662" s="201"/>
      <c r="W662" s="201" t="s">
        <v>2182</v>
      </c>
    </row>
    <row r="663" spans="1:23" ht="14.4">
      <c r="A663" s="485" t="s">
        <v>1784</v>
      </c>
      <c r="B663" s="486" t="s">
        <v>335</v>
      </c>
      <c r="C663" s="486">
        <v>10000</v>
      </c>
      <c r="D663" s="487" t="s">
        <v>339</v>
      </c>
      <c r="E663" s="487" t="s">
        <v>340</v>
      </c>
      <c r="F663" s="487"/>
      <c r="G663" s="487" t="s">
        <v>1784</v>
      </c>
      <c r="H663" s="487" t="s">
        <v>1784</v>
      </c>
      <c r="I663" s="487" t="s">
        <v>1784</v>
      </c>
      <c r="J663" s="487" t="s">
        <v>1784</v>
      </c>
      <c r="K663" s="487">
        <v>0.3</v>
      </c>
      <c r="L663" s="487" t="s">
        <v>1784</v>
      </c>
      <c r="M663" s="487" t="s">
        <v>1784</v>
      </c>
      <c r="N663" s="487">
        <v>0.3</v>
      </c>
      <c r="O663" s="648">
        <v>4</v>
      </c>
      <c r="P663" s="486" t="s">
        <v>1784</v>
      </c>
      <c r="Q663" s="477" t="s">
        <v>1784</v>
      </c>
      <c r="R663" s="477" t="s">
        <v>1784</v>
      </c>
      <c r="S663" s="93" t="s">
        <v>2182</v>
      </c>
      <c r="T663" s="551">
        <v>4000</v>
      </c>
      <c r="U663" s="201"/>
      <c r="V663" s="201"/>
      <c r="W663" s="201" t="s">
        <v>2182</v>
      </c>
    </row>
    <row r="664" spans="1:23" ht="14.4">
      <c r="A664" s="488" t="s">
        <v>1784</v>
      </c>
      <c r="B664" s="489" t="s">
        <v>1002</v>
      </c>
      <c r="C664" s="489">
        <v>5000</v>
      </c>
      <c r="D664" s="487" t="s">
        <v>1003</v>
      </c>
      <c r="E664" s="487" t="s">
        <v>228</v>
      </c>
      <c r="F664" s="487"/>
      <c r="G664" s="487" t="s">
        <v>1784</v>
      </c>
      <c r="H664" s="487" t="s">
        <v>1784</v>
      </c>
      <c r="I664" s="487" t="s">
        <v>1784</v>
      </c>
      <c r="J664" s="487" t="s">
        <v>1784</v>
      </c>
      <c r="K664" s="487">
        <v>0.2</v>
      </c>
      <c r="L664" s="487" t="s">
        <v>1784</v>
      </c>
      <c r="M664" s="487" t="s">
        <v>1784</v>
      </c>
      <c r="N664" s="487">
        <v>0.1</v>
      </c>
      <c r="O664" s="648">
        <v>1</v>
      </c>
      <c r="P664" s="489" t="s">
        <v>1784</v>
      </c>
      <c r="Q664" s="475" t="s">
        <v>1784</v>
      </c>
      <c r="R664" s="475" t="s">
        <v>1784</v>
      </c>
      <c r="S664" s="93" t="s">
        <v>2182</v>
      </c>
      <c r="T664" s="535">
        <v>1250</v>
      </c>
      <c r="U664" s="201"/>
      <c r="V664" s="201"/>
      <c r="W664" s="201" t="s">
        <v>2182</v>
      </c>
    </row>
    <row r="665" spans="1:23" ht="14.4">
      <c r="A665" s="485" t="s">
        <v>1784</v>
      </c>
      <c r="B665" s="486" t="s">
        <v>1009</v>
      </c>
      <c r="C665" s="486">
        <v>500</v>
      </c>
      <c r="D665" s="487" t="s">
        <v>1010</v>
      </c>
      <c r="E665" s="487" t="s">
        <v>228</v>
      </c>
      <c r="F665" s="487"/>
      <c r="G665" s="487" t="s">
        <v>1784</v>
      </c>
      <c r="H665" s="487" t="s">
        <v>1784</v>
      </c>
      <c r="I665" s="487" t="s">
        <v>1784</v>
      </c>
      <c r="J665" s="487" t="s">
        <v>1784</v>
      </c>
      <c r="K665" s="487">
        <v>0</v>
      </c>
      <c r="L665" s="487" t="s">
        <v>1784</v>
      </c>
      <c r="M665" s="487" t="s">
        <v>1784</v>
      </c>
      <c r="N665" s="487">
        <v>0</v>
      </c>
      <c r="O665" s="648">
        <v>1</v>
      </c>
      <c r="P665" s="486" t="s">
        <v>1784</v>
      </c>
      <c r="Q665" s="477" t="s">
        <v>1784</v>
      </c>
      <c r="R665" s="477" t="s">
        <v>1784</v>
      </c>
      <c r="S665" s="93" t="s">
        <v>2182</v>
      </c>
      <c r="T665" s="536">
        <v>750</v>
      </c>
      <c r="U665" s="201"/>
      <c r="V665" s="201"/>
      <c r="W665" s="201" t="s">
        <v>2182</v>
      </c>
    </row>
    <row r="666" spans="1:23" ht="14.4">
      <c r="A666" s="488" t="s">
        <v>1784</v>
      </c>
      <c r="B666" s="489" t="s">
        <v>531</v>
      </c>
      <c r="C666" s="489">
        <v>500</v>
      </c>
      <c r="D666" s="487" t="s">
        <v>533</v>
      </c>
      <c r="E666" s="487" t="s">
        <v>228</v>
      </c>
      <c r="F666" s="487"/>
      <c r="G666" s="487" t="s">
        <v>1784</v>
      </c>
      <c r="H666" s="487" t="s">
        <v>1784</v>
      </c>
      <c r="I666" s="487" t="s">
        <v>1784</v>
      </c>
      <c r="J666" s="487" t="s">
        <v>1784</v>
      </c>
      <c r="K666" s="487">
        <v>0.5</v>
      </c>
      <c r="L666" s="487" t="s">
        <v>1784</v>
      </c>
      <c r="M666" s="487" t="s">
        <v>1784</v>
      </c>
      <c r="N666" s="487">
        <v>0</v>
      </c>
      <c r="O666" s="648">
        <v>0</v>
      </c>
      <c r="P666" s="489" t="s">
        <v>1784</v>
      </c>
      <c r="Q666" s="475" t="s">
        <v>1784</v>
      </c>
      <c r="R666" s="475" t="s">
        <v>1784</v>
      </c>
      <c r="S666" s="93" t="s">
        <v>2182</v>
      </c>
      <c r="T666" s="684">
        <v>175</v>
      </c>
      <c r="U666" s="201"/>
      <c r="V666" s="201"/>
      <c r="W666" s="201" t="s">
        <v>2182</v>
      </c>
    </row>
    <row r="667" spans="1:23" ht="14.4">
      <c r="A667" s="485" t="s">
        <v>1784</v>
      </c>
      <c r="B667" s="486" t="s">
        <v>379</v>
      </c>
      <c r="C667" s="486">
        <v>500</v>
      </c>
      <c r="D667" s="487" t="s">
        <v>382</v>
      </c>
      <c r="E667" s="487" t="s">
        <v>228</v>
      </c>
      <c r="F667" s="487" t="s">
        <v>383</v>
      </c>
      <c r="G667" s="487" t="s">
        <v>1784</v>
      </c>
      <c r="H667" s="487" t="s">
        <v>1784</v>
      </c>
      <c r="I667" s="487" t="s">
        <v>1784</v>
      </c>
      <c r="J667" s="487" t="s">
        <v>1784</v>
      </c>
      <c r="K667" s="487">
        <v>0</v>
      </c>
      <c r="L667" s="487" t="s">
        <v>1784</v>
      </c>
      <c r="M667" s="487" t="s">
        <v>1784</v>
      </c>
      <c r="N667" s="487">
        <v>0</v>
      </c>
      <c r="O667" s="648">
        <v>0</v>
      </c>
      <c r="P667" s="486" t="s">
        <v>1784</v>
      </c>
      <c r="Q667" s="477" t="s">
        <v>1784</v>
      </c>
      <c r="R667" s="477" t="s">
        <v>1784</v>
      </c>
      <c r="S667" s="93" t="s">
        <v>2182</v>
      </c>
      <c r="T667" s="582">
        <v>60</v>
      </c>
      <c r="U667" s="201"/>
      <c r="V667" s="201"/>
      <c r="W667" s="201" t="s">
        <v>2182</v>
      </c>
    </row>
    <row r="668" spans="1:23" ht="14.4">
      <c r="A668" s="488" t="s">
        <v>1784</v>
      </c>
      <c r="B668" s="489" t="s">
        <v>1282</v>
      </c>
      <c r="C668" s="489">
        <v>500</v>
      </c>
      <c r="D668" s="487" t="s">
        <v>1283</v>
      </c>
      <c r="E668" s="487" t="s">
        <v>228</v>
      </c>
      <c r="F668" s="487" t="s">
        <v>390</v>
      </c>
      <c r="G668" s="487" t="s">
        <v>1784</v>
      </c>
      <c r="H668" s="487" t="s">
        <v>1784</v>
      </c>
      <c r="I668" s="487" t="s">
        <v>1784</v>
      </c>
      <c r="J668" s="487" t="s">
        <v>1784</v>
      </c>
      <c r="K668" s="487">
        <v>0.2</v>
      </c>
      <c r="L668" s="487" t="s">
        <v>1784</v>
      </c>
      <c r="M668" s="487" t="s">
        <v>1784</v>
      </c>
      <c r="N668" s="487">
        <v>0</v>
      </c>
      <c r="O668" s="648">
        <v>3</v>
      </c>
      <c r="P668" s="489" t="s">
        <v>1784</v>
      </c>
      <c r="Q668" s="475" t="s">
        <v>1784</v>
      </c>
      <c r="R668" s="475" t="s">
        <v>1784</v>
      </c>
      <c r="S668" s="93" t="s">
        <v>2182</v>
      </c>
      <c r="T668" s="555">
        <v>2636</v>
      </c>
      <c r="U668" s="201"/>
      <c r="V668" s="201"/>
      <c r="W668" s="201" t="s">
        <v>2182</v>
      </c>
    </row>
    <row r="669" spans="1:23" ht="14.4">
      <c r="A669" s="485" t="s">
        <v>1784</v>
      </c>
      <c r="B669" s="486" t="s">
        <v>1225</v>
      </c>
      <c r="C669" s="486">
        <v>2000</v>
      </c>
      <c r="D669" s="487" t="s">
        <v>1225</v>
      </c>
      <c r="E669" s="487" t="s">
        <v>228</v>
      </c>
      <c r="F669" s="487"/>
      <c r="G669" s="487" t="s">
        <v>1784</v>
      </c>
      <c r="H669" s="487" t="s">
        <v>1784</v>
      </c>
      <c r="I669" s="487" t="s">
        <v>1784</v>
      </c>
      <c r="J669" s="487" t="s">
        <v>1784</v>
      </c>
      <c r="K669" s="487">
        <v>0.6</v>
      </c>
      <c r="L669" s="487" t="s">
        <v>1784</v>
      </c>
      <c r="M669" s="487" t="s">
        <v>1784</v>
      </c>
      <c r="N669" s="487">
        <v>0</v>
      </c>
      <c r="O669" s="648">
        <v>1</v>
      </c>
      <c r="P669" s="486" t="s">
        <v>1784</v>
      </c>
      <c r="Q669" s="477" t="s">
        <v>1784</v>
      </c>
      <c r="R669" s="477" t="s">
        <v>1784</v>
      </c>
      <c r="S669" s="93" t="s">
        <v>2182</v>
      </c>
      <c r="T669" s="539">
        <v>790</v>
      </c>
      <c r="U669" s="201"/>
      <c r="V669" s="201"/>
      <c r="W669" s="201" t="s">
        <v>2182</v>
      </c>
    </row>
    <row r="670" spans="1:23" ht="14.4">
      <c r="A670" s="488" t="s">
        <v>1784</v>
      </c>
      <c r="B670" s="489" t="s">
        <v>837</v>
      </c>
      <c r="C670" s="489">
        <v>500</v>
      </c>
      <c r="D670" s="487" t="s">
        <v>838</v>
      </c>
      <c r="E670" s="487"/>
      <c r="F670" s="487" t="s">
        <v>390</v>
      </c>
      <c r="G670" s="487" t="s">
        <v>1784</v>
      </c>
      <c r="H670" s="487" t="s">
        <v>1784</v>
      </c>
      <c r="I670" s="487" t="s">
        <v>1784</v>
      </c>
      <c r="J670" s="487" t="s">
        <v>1784</v>
      </c>
      <c r="K670" s="487">
        <v>0</v>
      </c>
      <c r="L670" s="487" t="s">
        <v>1784</v>
      </c>
      <c r="M670" s="487" t="s">
        <v>1784</v>
      </c>
      <c r="N670" s="487">
        <v>0</v>
      </c>
      <c r="O670" s="648">
        <v>4</v>
      </c>
      <c r="P670" s="489" t="s">
        <v>1784</v>
      </c>
      <c r="Q670" s="475" t="s">
        <v>1784</v>
      </c>
      <c r="R670" s="475" t="s">
        <v>1784</v>
      </c>
      <c r="S670" s="93" t="s">
        <v>2182</v>
      </c>
      <c r="T670" s="555">
        <v>3500</v>
      </c>
      <c r="U670" s="201"/>
      <c r="V670" s="201"/>
      <c r="W670" s="201" t="s">
        <v>2182</v>
      </c>
    </row>
    <row r="671" spans="1:23" ht="14.4">
      <c r="A671" s="485" t="s">
        <v>1784</v>
      </c>
      <c r="B671" s="486" t="s">
        <v>1012</v>
      </c>
      <c r="C671" s="486">
        <v>1000</v>
      </c>
      <c r="D671" s="487" t="s">
        <v>1012</v>
      </c>
      <c r="E671" s="487" t="s">
        <v>228</v>
      </c>
      <c r="F671" s="487"/>
      <c r="G671" s="487" t="s">
        <v>1784</v>
      </c>
      <c r="H671" s="487" t="s">
        <v>1784</v>
      </c>
      <c r="I671" s="487" t="s">
        <v>1784</v>
      </c>
      <c r="J671" s="487" t="s">
        <v>1784</v>
      </c>
      <c r="K671" s="487">
        <v>0</v>
      </c>
      <c r="L671" s="487" t="s">
        <v>1784</v>
      </c>
      <c r="M671" s="487" t="s">
        <v>1784</v>
      </c>
      <c r="N671" s="487">
        <v>0</v>
      </c>
      <c r="O671" s="648">
        <v>0</v>
      </c>
      <c r="P671" s="486" t="s">
        <v>1784</v>
      </c>
      <c r="Q671" s="490" t="s">
        <v>1784</v>
      </c>
      <c r="R671" s="490" t="s">
        <v>1784</v>
      </c>
      <c r="S671" s="93" t="s">
        <v>2182</v>
      </c>
      <c r="T671" s="542">
        <v>100</v>
      </c>
      <c r="U671" s="201"/>
      <c r="V671" s="201"/>
      <c r="W671" s="201" t="s">
        <v>2182</v>
      </c>
    </row>
    <row r="672" spans="1:23" ht="53.4">
      <c r="A672" s="481" t="s">
        <v>2188</v>
      </c>
      <c r="B672" s="481" t="s">
        <v>1784</v>
      </c>
      <c r="C672" s="481" t="s">
        <v>1784</v>
      </c>
      <c r="D672" s="482" t="s">
        <v>2189</v>
      </c>
      <c r="E672" s="482" t="s">
        <v>228</v>
      </c>
      <c r="F672" s="482"/>
      <c r="G672" s="482">
        <v>121.5</v>
      </c>
      <c r="H672" s="482">
        <v>0.2</v>
      </c>
      <c r="I672" s="482">
        <v>0.06</v>
      </c>
      <c r="J672" s="482">
        <v>27.12</v>
      </c>
      <c r="K672" s="482"/>
      <c r="L672" s="482">
        <v>2.0499999999999998</v>
      </c>
      <c r="M672" s="482">
        <v>0.4</v>
      </c>
      <c r="N672" s="482">
        <v>0.2</v>
      </c>
      <c r="O672" s="482" t="s">
        <v>1784</v>
      </c>
      <c r="P672" s="483" t="s">
        <v>2190</v>
      </c>
      <c r="Q672" s="493" t="s">
        <v>2191</v>
      </c>
      <c r="R672" s="494" t="s">
        <v>2192</v>
      </c>
      <c r="S672" s="471" t="s">
        <v>2188</v>
      </c>
      <c r="T672" s="201"/>
      <c r="U672" s="702" t="s">
        <v>2193</v>
      </c>
      <c r="V672" s="201"/>
      <c r="W672" s="201" t="s">
        <v>2188</v>
      </c>
    </row>
    <row r="673" spans="1:23" ht="14.4">
      <c r="A673" s="485" t="s">
        <v>1784</v>
      </c>
      <c r="B673" s="486" t="s">
        <v>415</v>
      </c>
      <c r="C673" s="486">
        <v>13000</v>
      </c>
      <c r="D673" s="487" t="s">
        <v>418</v>
      </c>
      <c r="E673" s="487" t="s">
        <v>228</v>
      </c>
      <c r="F673" s="487"/>
      <c r="G673" s="487" t="s">
        <v>1784</v>
      </c>
      <c r="H673" s="487" t="s">
        <v>1784</v>
      </c>
      <c r="I673" s="487" t="s">
        <v>1784</v>
      </c>
      <c r="J673" s="487" t="s">
        <v>1784</v>
      </c>
      <c r="K673" s="487">
        <v>0</v>
      </c>
      <c r="L673" s="487" t="s">
        <v>1784</v>
      </c>
      <c r="M673" s="487" t="s">
        <v>1784</v>
      </c>
      <c r="N673" s="487">
        <v>0.2</v>
      </c>
      <c r="O673" s="648">
        <v>5</v>
      </c>
      <c r="P673" s="486" t="s">
        <v>1784</v>
      </c>
      <c r="Q673" s="477" t="s">
        <v>1784</v>
      </c>
      <c r="R673" s="477" t="s">
        <v>1784</v>
      </c>
      <c r="S673" s="93" t="s">
        <v>2188</v>
      </c>
      <c r="T673" s="551">
        <v>4550</v>
      </c>
      <c r="U673" s="201"/>
      <c r="V673" s="201"/>
      <c r="W673" s="201" t="s">
        <v>2188</v>
      </c>
    </row>
    <row r="674" spans="1:23" ht="14.4">
      <c r="A674" s="488" t="s">
        <v>1784</v>
      </c>
      <c r="B674" s="489" t="s">
        <v>1012</v>
      </c>
      <c r="C674" s="489">
        <v>30000</v>
      </c>
      <c r="D674" s="487" t="s">
        <v>1012</v>
      </c>
      <c r="E674" s="487" t="s">
        <v>228</v>
      </c>
      <c r="F674" s="487"/>
      <c r="G674" s="487" t="s">
        <v>1784</v>
      </c>
      <c r="H674" s="487" t="s">
        <v>1784</v>
      </c>
      <c r="I674" s="487" t="s">
        <v>1784</v>
      </c>
      <c r="J674" s="487" t="s">
        <v>1784</v>
      </c>
      <c r="K674" s="487">
        <v>0</v>
      </c>
      <c r="L674" s="487" t="s">
        <v>1784</v>
      </c>
      <c r="M674" s="487" t="s">
        <v>1784</v>
      </c>
      <c r="N674" s="487">
        <v>0</v>
      </c>
      <c r="O674" s="648">
        <v>3</v>
      </c>
      <c r="P674" s="489" t="s">
        <v>1784</v>
      </c>
      <c r="Q674" s="475" t="s">
        <v>1784</v>
      </c>
      <c r="R674" s="475" t="s">
        <v>1784</v>
      </c>
      <c r="S674" s="93" t="s">
        <v>2188</v>
      </c>
      <c r="T674" s="555">
        <v>3000</v>
      </c>
      <c r="U674" s="201"/>
      <c r="V674" s="201"/>
      <c r="W674" s="201" t="s">
        <v>2188</v>
      </c>
    </row>
    <row r="675" spans="1:23" ht="14.4">
      <c r="A675" s="485" t="s">
        <v>1784</v>
      </c>
      <c r="B675" s="486" t="s">
        <v>1784</v>
      </c>
      <c r="C675" s="486">
        <v>35000</v>
      </c>
      <c r="D675" s="487" t="s">
        <v>227</v>
      </c>
      <c r="E675" s="487" t="s">
        <v>228</v>
      </c>
      <c r="F675" s="487" t="s">
        <v>1784</v>
      </c>
      <c r="G675" s="487" t="s">
        <v>1784</v>
      </c>
      <c r="H675" s="487" t="s">
        <v>1784</v>
      </c>
      <c r="I675" s="487" t="s">
        <v>1784</v>
      </c>
      <c r="J675" s="487" t="s">
        <v>1784</v>
      </c>
      <c r="K675" s="487" t="s">
        <v>1784</v>
      </c>
      <c r="L675" s="487" t="s">
        <v>1784</v>
      </c>
      <c r="M675" s="487" t="s">
        <v>1784</v>
      </c>
      <c r="N675" s="487" t="s">
        <v>1784</v>
      </c>
      <c r="O675" s="487" t="s">
        <v>1784</v>
      </c>
      <c r="P675" s="486" t="s">
        <v>1784</v>
      </c>
      <c r="Q675" s="477" t="s">
        <v>1784</v>
      </c>
      <c r="R675" s="477" t="s">
        <v>1784</v>
      </c>
      <c r="S675" s="93">
        <v>0</v>
      </c>
      <c r="T675" s="201"/>
      <c r="U675" s="201"/>
      <c r="V675" s="201"/>
      <c r="W675" s="201" t="s">
        <v>2188</v>
      </c>
    </row>
    <row r="676" spans="1:23" ht="14.4">
      <c r="A676" s="488" t="s">
        <v>1784</v>
      </c>
      <c r="B676" s="489" t="s">
        <v>531</v>
      </c>
      <c r="C676" s="489">
        <v>1800</v>
      </c>
      <c r="D676" s="487" t="s">
        <v>533</v>
      </c>
      <c r="E676" s="487" t="s">
        <v>228</v>
      </c>
      <c r="F676" s="487"/>
      <c r="G676" s="487" t="s">
        <v>1784</v>
      </c>
      <c r="H676" s="487" t="s">
        <v>1784</v>
      </c>
      <c r="I676" s="487" t="s">
        <v>1784</v>
      </c>
      <c r="J676" s="487" t="s">
        <v>1784</v>
      </c>
      <c r="K676" s="487">
        <v>1.8</v>
      </c>
      <c r="L676" s="487" t="s">
        <v>1784</v>
      </c>
      <c r="M676" s="487" t="s">
        <v>1784</v>
      </c>
      <c r="N676" s="487">
        <v>0</v>
      </c>
      <c r="O676" s="648">
        <v>1</v>
      </c>
      <c r="P676" s="489" t="s">
        <v>1784</v>
      </c>
      <c r="Q676" s="475" t="s">
        <v>1784</v>
      </c>
      <c r="R676" s="475" t="s">
        <v>1784</v>
      </c>
      <c r="S676" s="93" t="s">
        <v>2188</v>
      </c>
      <c r="T676" s="623">
        <v>630</v>
      </c>
      <c r="U676" s="201"/>
      <c r="V676" s="201"/>
      <c r="W676" s="201" t="s">
        <v>2188</v>
      </c>
    </row>
    <row r="677" spans="1:23" ht="14.4">
      <c r="A677" s="496" t="s">
        <v>1784</v>
      </c>
      <c r="B677" s="497" t="s">
        <v>379</v>
      </c>
      <c r="C677" s="497">
        <v>180</v>
      </c>
      <c r="D677" s="498" t="s">
        <v>382</v>
      </c>
      <c r="E677" s="498" t="s">
        <v>228</v>
      </c>
      <c r="F677" s="498" t="s">
        <v>383</v>
      </c>
      <c r="G677" s="498" t="s">
        <v>1784</v>
      </c>
      <c r="H677" s="498" t="s">
        <v>1784</v>
      </c>
      <c r="I677" s="498" t="s">
        <v>1784</v>
      </c>
      <c r="J677" s="498" t="s">
        <v>1784</v>
      </c>
      <c r="K677" s="498">
        <v>0</v>
      </c>
      <c r="L677" s="498" t="s">
        <v>1784</v>
      </c>
      <c r="M677" s="498" t="s">
        <v>1784</v>
      </c>
      <c r="N677" s="498">
        <v>0</v>
      </c>
      <c r="O677" s="671">
        <v>0</v>
      </c>
      <c r="P677" s="497" t="s">
        <v>1784</v>
      </c>
      <c r="Q677" s="490" t="s">
        <v>1784</v>
      </c>
      <c r="R677" s="490" t="s">
        <v>1784</v>
      </c>
      <c r="S677" s="93" t="s">
        <v>2188</v>
      </c>
      <c r="T677" s="740">
        <v>22</v>
      </c>
      <c r="U677" s="201"/>
      <c r="V677" s="201"/>
      <c r="W677" s="201" t="s">
        <v>2188</v>
      </c>
    </row>
    <row r="678" spans="1:23" ht="93">
      <c r="A678" s="481" t="s">
        <v>2194</v>
      </c>
      <c r="B678" s="481" t="s">
        <v>1784</v>
      </c>
      <c r="C678" s="481" t="s">
        <v>1784</v>
      </c>
      <c r="D678" s="482" t="s">
        <v>2195</v>
      </c>
      <c r="E678" s="482" t="s">
        <v>2196</v>
      </c>
      <c r="F678" s="482"/>
      <c r="G678" s="482">
        <v>220.59</v>
      </c>
      <c r="H678" s="482">
        <v>11.66</v>
      </c>
      <c r="I678" s="482">
        <v>6.65</v>
      </c>
      <c r="J678" s="482">
        <v>8.75</v>
      </c>
      <c r="K678" s="482"/>
      <c r="L678" s="482">
        <v>5.93</v>
      </c>
      <c r="M678" s="482">
        <v>1.1599999999999999</v>
      </c>
      <c r="N678" s="482">
        <v>0.7</v>
      </c>
      <c r="O678" s="482" t="s">
        <v>1784</v>
      </c>
      <c r="P678" s="483" t="s">
        <v>2197</v>
      </c>
      <c r="Q678" s="653" t="s">
        <v>2198</v>
      </c>
      <c r="R678" s="491" t="s">
        <v>2199</v>
      </c>
      <c r="S678" s="471" t="s">
        <v>2194</v>
      </c>
      <c r="T678" s="201"/>
      <c r="U678" s="613" t="s">
        <v>2200</v>
      </c>
      <c r="V678" s="201"/>
      <c r="W678" s="201" t="s">
        <v>2194</v>
      </c>
    </row>
    <row r="679" spans="1:23" ht="14.4">
      <c r="A679" s="485" t="s">
        <v>1784</v>
      </c>
      <c r="B679" s="486" t="s">
        <v>862</v>
      </c>
      <c r="C679" s="486">
        <v>23125</v>
      </c>
      <c r="D679" s="487" t="s">
        <v>864</v>
      </c>
      <c r="E679" s="487" t="s">
        <v>214</v>
      </c>
      <c r="F679" s="487" t="s">
        <v>865</v>
      </c>
      <c r="G679" s="487" t="s">
        <v>1784</v>
      </c>
      <c r="H679" s="487" t="s">
        <v>1784</v>
      </c>
      <c r="I679" s="487" t="s">
        <v>1784</v>
      </c>
      <c r="J679" s="487" t="s">
        <v>1784</v>
      </c>
      <c r="K679" s="487">
        <v>0</v>
      </c>
      <c r="L679" s="487" t="s">
        <v>1784</v>
      </c>
      <c r="M679" s="487" t="s">
        <v>1784</v>
      </c>
      <c r="N679" s="487">
        <v>0</v>
      </c>
      <c r="O679" s="648">
        <v>5</v>
      </c>
      <c r="P679" s="486" t="s">
        <v>1784</v>
      </c>
      <c r="Q679" s="477" t="s">
        <v>1784</v>
      </c>
      <c r="R679" s="477" t="s">
        <v>1784</v>
      </c>
      <c r="S679" s="93" t="s">
        <v>2194</v>
      </c>
      <c r="T679" s="551">
        <v>4625</v>
      </c>
      <c r="U679" s="201"/>
      <c r="V679" s="201"/>
      <c r="W679" s="201" t="s">
        <v>2194</v>
      </c>
    </row>
    <row r="680" spans="1:23" ht="14.4">
      <c r="A680" s="488" t="s">
        <v>1784</v>
      </c>
      <c r="B680" s="489" t="s">
        <v>1065</v>
      </c>
      <c r="C680" s="489">
        <v>6250</v>
      </c>
      <c r="D680" s="487" t="s">
        <v>1067</v>
      </c>
      <c r="E680" s="487" t="s">
        <v>214</v>
      </c>
      <c r="F680" s="487"/>
      <c r="G680" s="487" t="s">
        <v>1784</v>
      </c>
      <c r="H680" s="487" t="s">
        <v>1784</v>
      </c>
      <c r="I680" s="487" t="s">
        <v>1784</v>
      </c>
      <c r="J680" s="487" t="s">
        <v>1784</v>
      </c>
      <c r="K680" s="487">
        <v>0</v>
      </c>
      <c r="L680" s="487" t="s">
        <v>1784</v>
      </c>
      <c r="M680" s="487" t="s">
        <v>1784</v>
      </c>
      <c r="N680" s="487">
        <v>0</v>
      </c>
      <c r="O680" s="648">
        <v>18</v>
      </c>
      <c r="P680" s="489" t="s">
        <v>1784</v>
      </c>
      <c r="Q680" s="475" t="s">
        <v>1784</v>
      </c>
      <c r="R680" s="475" t="s">
        <v>1784</v>
      </c>
      <c r="S680" s="93" t="s">
        <v>2194</v>
      </c>
      <c r="T680" s="585">
        <v>18125</v>
      </c>
      <c r="U680" s="201"/>
      <c r="V680" s="201"/>
      <c r="W680" s="201" t="s">
        <v>2194</v>
      </c>
    </row>
    <row r="681" spans="1:23" ht="14.4">
      <c r="A681" s="485" t="s">
        <v>1784</v>
      </c>
      <c r="B681" s="486" t="s">
        <v>505</v>
      </c>
      <c r="C681" s="486">
        <v>3125</v>
      </c>
      <c r="D681" s="487" t="s">
        <v>507</v>
      </c>
      <c r="E681" s="487" t="s">
        <v>214</v>
      </c>
      <c r="F681" s="487"/>
      <c r="G681" s="487" t="s">
        <v>1784</v>
      </c>
      <c r="H681" s="487" t="s">
        <v>1784</v>
      </c>
      <c r="I681" s="487" t="s">
        <v>1784</v>
      </c>
      <c r="J681" s="487" t="s">
        <v>1784</v>
      </c>
      <c r="K681" s="487">
        <v>0</v>
      </c>
      <c r="L681" s="487" t="s">
        <v>1784</v>
      </c>
      <c r="M681" s="487" t="s">
        <v>1784</v>
      </c>
      <c r="N681" s="487">
        <v>0</v>
      </c>
      <c r="O681" s="648">
        <v>7</v>
      </c>
      <c r="P681" s="486" t="s">
        <v>1784</v>
      </c>
      <c r="Q681" s="477" t="s">
        <v>1784</v>
      </c>
      <c r="R681" s="477" t="s">
        <v>1784</v>
      </c>
      <c r="S681" s="93" t="s">
        <v>2194</v>
      </c>
      <c r="T681" s="571">
        <v>7188</v>
      </c>
      <c r="U681" s="201"/>
      <c r="V681" s="201"/>
      <c r="W681" s="201" t="s">
        <v>2194</v>
      </c>
    </row>
    <row r="682" spans="1:23" ht="14.4">
      <c r="A682" s="488" t="s">
        <v>1784</v>
      </c>
      <c r="B682" s="489" t="s">
        <v>1377</v>
      </c>
      <c r="C682" s="489">
        <v>3125</v>
      </c>
      <c r="D682" s="487" t="s">
        <v>1380</v>
      </c>
      <c r="E682" s="487" t="s">
        <v>136</v>
      </c>
      <c r="F682" s="487"/>
      <c r="G682" s="487" t="s">
        <v>1784</v>
      </c>
      <c r="H682" s="487" t="s">
        <v>1784</v>
      </c>
      <c r="I682" s="487" t="s">
        <v>1784</v>
      </c>
      <c r="J682" s="487" t="s">
        <v>1784</v>
      </c>
      <c r="K682" s="487">
        <v>0</v>
      </c>
      <c r="L682" s="487" t="s">
        <v>1784</v>
      </c>
      <c r="M682" s="487" t="s">
        <v>1784</v>
      </c>
      <c r="N682" s="487">
        <v>0.1</v>
      </c>
      <c r="O682" s="648">
        <v>2</v>
      </c>
      <c r="P682" s="489" t="s">
        <v>1784</v>
      </c>
      <c r="Q682" s="475" t="s">
        <v>1784</v>
      </c>
      <c r="R682" s="475" t="s">
        <v>1784</v>
      </c>
      <c r="S682" s="93" t="s">
        <v>2194</v>
      </c>
      <c r="T682" s="555">
        <v>1875</v>
      </c>
      <c r="U682" s="201"/>
      <c r="V682" s="201"/>
      <c r="W682" s="201" t="s">
        <v>2194</v>
      </c>
    </row>
    <row r="683" spans="1:23" ht="14.4">
      <c r="A683" s="485" t="s">
        <v>1784</v>
      </c>
      <c r="B683" s="486" t="s">
        <v>1002</v>
      </c>
      <c r="C683" s="486">
        <v>2500</v>
      </c>
      <c r="D683" s="487" t="s">
        <v>1003</v>
      </c>
      <c r="E683" s="487" t="s">
        <v>228</v>
      </c>
      <c r="F683" s="487"/>
      <c r="G683" s="487" t="s">
        <v>1784</v>
      </c>
      <c r="H683" s="487" t="s">
        <v>1784</v>
      </c>
      <c r="I683" s="487" t="s">
        <v>1784</v>
      </c>
      <c r="J683" s="487" t="s">
        <v>1784</v>
      </c>
      <c r="K683" s="487">
        <v>0.1</v>
      </c>
      <c r="L683" s="487" t="s">
        <v>1784</v>
      </c>
      <c r="M683" s="487" t="s">
        <v>1784</v>
      </c>
      <c r="N683" s="487">
        <v>0</v>
      </c>
      <c r="O683" s="648">
        <v>1</v>
      </c>
      <c r="P683" s="486" t="s">
        <v>1784</v>
      </c>
      <c r="Q683" s="477" t="s">
        <v>1784</v>
      </c>
      <c r="R683" s="477" t="s">
        <v>1784</v>
      </c>
      <c r="S683" s="93" t="s">
        <v>2194</v>
      </c>
      <c r="T683" s="623">
        <v>625</v>
      </c>
      <c r="U683" s="201"/>
      <c r="V683" s="201"/>
      <c r="W683" s="201" t="s">
        <v>2194</v>
      </c>
    </row>
    <row r="684" spans="1:23" ht="14.4">
      <c r="A684" s="488" t="s">
        <v>1784</v>
      </c>
      <c r="B684" s="489" t="s">
        <v>755</v>
      </c>
      <c r="C684" s="489">
        <v>3750</v>
      </c>
      <c r="D684" s="487" t="s">
        <v>757</v>
      </c>
      <c r="E684" s="487"/>
      <c r="F684" s="487"/>
      <c r="G684" s="487" t="s">
        <v>1784</v>
      </c>
      <c r="H684" s="487" t="s">
        <v>1784</v>
      </c>
      <c r="I684" s="487" t="s">
        <v>1784</v>
      </c>
      <c r="J684" s="487" t="s">
        <v>1784</v>
      </c>
      <c r="K684" s="487">
        <v>0.1</v>
      </c>
      <c r="L684" s="487" t="s">
        <v>1784</v>
      </c>
      <c r="M684" s="487" t="s">
        <v>1784</v>
      </c>
      <c r="N684" s="487">
        <v>0.1</v>
      </c>
      <c r="O684" s="648">
        <v>2</v>
      </c>
      <c r="P684" s="489" t="s">
        <v>1784</v>
      </c>
      <c r="Q684" s="475" t="s">
        <v>1784</v>
      </c>
      <c r="R684" s="475" t="s">
        <v>1784</v>
      </c>
      <c r="S684" s="93" t="s">
        <v>2194</v>
      </c>
      <c r="T684" s="567">
        <v>1500</v>
      </c>
      <c r="U684" s="201"/>
      <c r="V684" s="201"/>
      <c r="W684" s="201" t="s">
        <v>2194</v>
      </c>
    </row>
    <row r="685" spans="1:23" ht="14.4">
      <c r="A685" s="485" t="s">
        <v>1784</v>
      </c>
      <c r="B685" s="486" t="s">
        <v>650</v>
      </c>
      <c r="C685" s="486">
        <v>2500</v>
      </c>
      <c r="D685" s="487" t="s">
        <v>652</v>
      </c>
      <c r="E685" s="487"/>
      <c r="F685" s="487"/>
      <c r="G685" s="487" t="s">
        <v>1784</v>
      </c>
      <c r="H685" s="487" t="s">
        <v>1784</v>
      </c>
      <c r="I685" s="487" t="s">
        <v>1784</v>
      </c>
      <c r="J685" s="487" t="s">
        <v>1784</v>
      </c>
      <c r="K685" s="487">
        <v>0.2</v>
      </c>
      <c r="L685" s="487" t="s">
        <v>1784</v>
      </c>
      <c r="M685" s="487" t="s">
        <v>1784</v>
      </c>
      <c r="N685" s="487">
        <v>0.1</v>
      </c>
      <c r="O685" s="648">
        <v>1</v>
      </c>
      <c r="P685" s="486" t="s">
        <v>1784</v>
      </c>
      <c r="Q685" s="477" t="s">
        <v>1784</v>
      </c>
      <c r="R685" s="477" t="s">
        <v>1784</v>
      </c>
      <c r="S685" s="93" t="s">
        <v>2194</v>
      </c>
      <c r="T685" s="553">
        <v>1000</v>
      </c>
      <c r="U685" s="201"/>
      <c r="V685" s="201"/>
      <c r="W685" s="201" t="s">
        <v>2194</v>
      </c>
    </row>
    <row r="686" spans="1:23" ht="14.4">
      <c r="A686" s="488" t="s">
        <v>1784</v>
      </c>
      <c r="B686" s="489" t="s">
        <v>888</v>
      </c>
      <c r="C686" s="489">
        <v>250</v>
      </c>
      <c r="D686" s="487" t="s">
        <v>624</v>
      </c>
      <c r="E686" s="487" t="s">
        <v>625</v>
      </c>
      <c r="F686" s="487"/>
      <c r="G686" s="487" t="s">
        <v>1784</v>
      </c>
      <c r="H686" s="487" t="s">
        <v>1784</v>
      </c>
      <c r="I686" s="487" t="s">
        <v>1784</v>
      </c>
      <c r="J686" s="487" t="s">
        <v>1784</v>
      </c>
      <c r="K686" s="487">
        <v>0</v>
      </c>
      <c r="L686" s="487" t="s">
        <v>1784</v>
      </c>
      <c r="M686" s="487" t="s">
        <v>1784</v>
      </c>
      <c r="N686" s="487">
        <v>0</v>
      </c>
      <c r="O686" s="648">
        <v>0</v>
      </c>
      <c r="P686" s="489" t="s">
        <v>1784</v>
      </c>
      <c r="Q686" s="475" t="s">
        <v>1784</v>
      </c>
      <c r="R686" s="475" t="s">
        <v>1784</v>
      </c>
      <c r="S686" s="93" t="s">
        <v>2194</v>
      </c>
      <c r="T686" s="563">
        <v>150</v>
      </c>
      <c r="U686" s="201"/>
      <c r="V686" s="201"/>
      <c r="W686" s="201" t="s">
        <v>2194</v>
      </c>
    </row>
    <row r="687" spans="1:23" ht="14.4">
      <c r="A687" s="485" t="s">
        <v>1784</v>
      </c>
      <c r="B687" s="486" t="s">
        <v>379</v>
      </c>
      <c r="C687" s="486">
        <v>375</v>
      </c>
      <c r="D687" s="487" t="s">
        <v>382</v>
      </c>
      <c r="E687" s="487" t="s">
        <v>228</v>
      </c>
      <c r="F687" s="487" t="s">
        <v>383</v>
      </c>
      <c r="G687" s="487" t="s">
        <v>1784</v>
      </c>
      <c r="H687" s="487" t="s">
        <v>1784</v>
      </c>
      <c r="I687" s="487" t="s">
        <v>1784</v>
      </c>
      <c r="J687" s="487" t="s">
        <v>1784</v>
      </c>
      <c r="K687" s="487">
        <v>0</v>
      </c>
      <c r="L687" s="487" t="s">
        <v>1784</v>
      </c>
      <c r="M687" s="487" t="s">
        <v>1784</v>
      </c>
      <c r="N687" s="487">
        <v>0</v>
      </c>
      <c r="O687" s="648">
        <v>0</v>
      </c>
      <c r="P687" s="486" t="s">
        <v>1784</v>
      </c>
      <c r="Q687" s="477" t="s">
        <v>1784</v>
      </c>
      <c r="R687" s="477" t="s">
        <v>1784</v>
      </c>
      <c r="S687" s="93" t="s">
        <v>2194</v>
      </c>
      <c r="T687" s="543">
        <v>45</v>
      </c>
      <c r="U687" s="201"/>
      <c r="V687" s="201"/>
      <c r="W687" s="201" t="s">
        <v>2194</v>
      </c>
    </row>
    <row r="688" spans="1:23" ht="14.4">
      <c r="A688" s="488" t="s">
        <v>1784</v>
      </c>
      <c r="B688" s="489" t="s">
        <v>837</v>
      </c>
      <c r="C688" s="489">
        <v>50</v>
      </c>
      <c r="D688" s="487" t="s">
        <v>838</v>
      </c>
      <c r="E688" s="487"/>
      <c r="F688" s="487" t="s">
        <v>390</v>
      </c>
      <c r="G688" s="487" t="s">
        <v>1784</v>
      </c>
      <c r="H688" s="487" t="s">
        <v>1784</v>
      </c>
      <c r="I688" s="487" t="s">
        <v>1784</v>
      </c>
      <c r="J688" s="487" t="s">
        <v>1784</v>
      </c>
      <c r="K688" s="487">
        <v>0</v>
      </c>
      <c r="L688" s="487" t="s">
        <v>1784</v>
      </c>
      <c r="M688" s="487" t="s">
        <v>1784</v>
      </c>
      <c r="N688" s="487">
        <v>0</v>
      </c>
      <c r="O688" s="648">
        <v>0</v>
      </c>
      <c r="P688" s="489" t="s">
        <v>1784</v>
      </c>
      <c r="Q688" s="475" t="s">
        <v>1784</v>
      </c>
      <c r="R688" s="475" t="s">
        <v>1784</v>
      </c>
      <c r="S688" s="93" t="s">
        <v>2194</v>
      </c>
      <c r="T688" s="677">
        <v>350</v>
      </c>
      <c r="U688" s="201"/>
      <c r="V688" s="201"/>
      <c r="W688" s="201" t="s">
        <v>2194</v>
      </c>
    </row>
    <row r="689" spans="1:23" ht="14.4">
      <c r="A689" s="485" t="s">
        <v>1784</v>
      </c>
      <c r="B689" s="486" t="s">
        <v>831</v>
      </c>
      <c r="C689" s="486">
        <v>25</v>
      </c>
      <c r="D689" s="487" t="s">
        <v>832</v>
      </c>
      <c r="E689" s="487"/>
      <c r="F689" s="487" t="s">
        <v>390</v>
      </c>
      <c r="G689" s="487" t="s">
        <v>1784</v>
      </c>
      <c r="H689" s="487" t="s">
        <v>1784</v>
      </c>
      <c r="I689" s="487" t="s">
        <v>1784</v>
      </c>
      <c r="J689" s="487" t="s">
        <v>1784</v>
      </c>
      <c r="K689" s="487">
        <v>0</v>
      </c>
      <c r="L689" s="487" t="s">
        <v>1784</v>
      </c>
      <c r="M689" s="487" t="s">
        <v>1784</v>
      </c>
      <c r="N689" s="487">
        <v>0</v>
      </c>
      <c r="O689" s="648">
        <v>0</v>
      </c>
      <c r="P689" s="486" t="s">
        <v>1784</v>
      </c>
      <c r="Q689" s="477" t="s">
        <v>1784</v>
      </c>
      <c r="R689" s="477" t="s">
        <v>1784</v>
      </c>
      <c r="S689" s="93" t="s">
        <v>2194</v>
      </c>
      <c r="T689" s="607">
        <v>90</v>
      </c>
      <c r="U689" s="201"/>
      <c r="V689" s="201"/>
      <c r="W689" s="201" t="s">
        <v>2194</v>
      </c>
    </row>
    <row r="690" spans="1:23" ht="14.4">
      <c r="A690" s="488" t="s">
        <v>1784</v>
      </c>
      <c r="B690" s="489" t="s">
        <v>1012</v>
      </c>
      <c r="C690" s="489">
        <v>1500</v>
      </c>
      <c r="D690" s="487" t="s">
        <v>1012</v>
      </c>
      <c r="E690" s="487" t="s">
        <v>228</v>
      </c>
      <c r="F690" s="487"/>
      <c r="G690" s="487" t="s">
        <v>1784</v>
      </c>
      <c r="H690" s="487" t="s">
        <v>1784</v>
      </c>
      <c r="I690" s="487" t="s">
        <v>1784</v>
      </c>
      <c r="J690" s="487" t="s">
        <v>1784</v>
      </c>
      <c r="K690" s="487">
        <v>0</v>
      </c>
      <c r="L690" s="487" t="s">
        <v>1784</v>
      </c>
      <c r="M690" s="487" t="s">
        <v>1784</v>
      </c>
      <c r="N690" s="487">
        <v>0</v>
      </c>
      <c r="O690" s="648">
        <v>0</v>
      </c>
      <c r="P690" s="489" t="s">
        <v>1784</v>
      </c>
      <c r="Q690" s="492" t="s">
        <v>1784</v>
      </c>
      <c r="R690" s="492" t="s">
        <v>1784</v>
      </c>
      <c r="S690" s="93" t="s">
        <v>2194</v>
      </c>
      <c r="T690" s="563">
        <v>150</v>
      </c>
      <c r="U690" s="201"/>
      <c r="V690" s="201"/>
      <c r="W690" s="201" t="s">
        <v>2194</v>
      </c>
    </row>
    <row r="691" spans="1:23" ht="79.8">
      <c r="A691" s="481" t="s">
        <v>2201</v>
      </c>
      <c r="B691" s="481" t="s">
        <v>1784</v>
      </c>
      <c r="C691" s="481" t="s">
        <v>1784</v>
      </c>
      <c r="D691" s="482" t="s">
        <v>2202</v>
      </c>
      <c r="E691" s="482" t="s">
        <v>2203</v>
      </c>
      <c r="F691" s="482"/>
      <c r="G691" s="482">
        <v>166.09</v>
      </c>
      <c r="H691" s="482">
        <v>13.67</v>
      </c>
      <c r="I691" s="482">
        <v>11.19</v>
      </c>
      <c r="J691" s="482">
        <v>9.3699999999999992</v>
      </c>
      <c r="K691" s="482"/>
      <c r="L691" s="482">
        <v>1.07</v>
      </c>
      <c r="M691" s="482">
        <v>0.9</v>
      </c>
      <c r="N691" s="482">
        <v>0.7</v>
      </c>
      <c r="O691" s="482" t="s">
        <v>1784</v>
      </c>
      <c r="P691" s="483" t="s">
        <v>2204</v>
      </c>
      <c r="Q691" s="493" t="s">
        <v>2205</v>
      </c>
      <c r="R691" s="494" t="s">
        <v>2206</v>
      </c>
      <c r="S691" s="471" t="s">
        <v>2201</v>
      </c>
      <c r="T691" s="201"/>
      <c r="U691" s="679" t="s">
        <v>2207</v>
      </c>
      <c r="V691" s="201"/>
      <c r="W691" s="201" t="s">
        <v>2201</v>
      </c>
    </row>
    <row r="692" spans="1:23" ht="14.4">
      <c r="A692" s="485" t="s">
        <v>1784</v>
      </c>
      <c r="B692" s="486" t="s">
        <v>225</v>
      </c>
      <c r="C692" s="486">
        <v>20000</v>
      </c>
      <c r="D692" s="487" t="s">
        <v>227</v>
      </c>
      <c r="E692" s="487" t="s">
        <v>228</v>
      </c>
      <c r="F692" s="487"/>
      <c r="G692" s="487" t="s">
        <v>1784</v>
      </c>
      <c r="H692" s="487" t="s">
        <v>1784</v>
      </c>
      <c r="I692" s="487" t="s">
        <v>1784</v>
      </c>
      <c r="J692" s="487" t="s">
        <v>1784</v>
      </c>
      <c r="K692" s="487">
        <v>0</v>
      </c>
      <c r="L692" s="487" t="s">
        <v>1784</v>
      </c>
      <c r="M692" s="487" t="s">
        <v>1784</v>
      </c>
      <c r="N692" s="487">
        <v>0</v>
      </c>
      <c r="O692" s="648">
        <v>36</v>
      </c>
      <c r="P692" s="486" t="s">
        <v>1784</v>
      </c>
      <c r="Q692" s="475" t="s">
        <v>1784</v>
      </c>
      <c r="R692" s="475" t="s">
        <v>1784</v>
      </c>
      <c r="S692" s="93" t="s">
        <v>2201</v>
      </c>
      <c r="T692" s="744">
        <v>36000</v>
      </c>
      <c r="U692" s="201"/>
      <c r="V692" s="201"/>
      <c r="W692" s="201" t="s">
        <v>2201</v>
      </c>
    </row>
    <row r="693" spans="1:23" ht="14.4">
      <c r="A693" s="488" t="s">
        <v>1784</v>
      </c>
      <c r="B693" s="489" t="s">
        <v>1666</v>
      </c>
      <c r="C693" s="489">
        <v>6250</v>
      </c>
      <c r="D693" s="487"/>
      <c r="E693" s="487"/>
      <c r="F693" s="487"/>
      <c r="G693" s="487" t="s">
        <v>1784</v>
      </c>
      <c r="H693" s="487" t="s">
        <v>1784</v>
      </c>
      <c r="I693" s="487" t="s">
        <v>1784</v>
      </c>
      <c r="J693" s="487" t="s">
        <v>1784</v>
      </c>
      <c r="K693" s="487">
        <v>0</v>
      </c>
      <c r="L693" s="487" t="s">
        <v>1784</v>
      </c>
      <c r="M693" s="487" t="s">
        <v>1784</v>
      </c>
      <c r="N693" s="487">
        <v>0</v>
      </c>
      <c r="O693" s="648">
        <v>13</v>
      </c>
      <c r="P693" s="489" t="s">
        <v>1784</v>
      </c>
      <c r="Q693" s="477" t="s">
        <v>1784</v>
      </c>
      <c r="R693" s="477" t="s">
        <v>1784</v>
      </c>
      <c r="S693" s="93" t="s">
        <v>2201</v>
      </c>
      <c r="T693" s="595">
        <v>12500</v>
      </c>
      <c r="U693" s="201"/>
      <c r="V693" s="201"/>
      <c r="W693" s="201" t="s">
        <v>2201</v>
      </c>
    </row>
    <row r="694" spans="1:23" ht="14.4">
      <c r="A694" s="485" t="s">
        <v>1784</v>
      </c>
      <c r="B694" s="486" t="s">
        <v>1377</v>
      </c>
      <c r="C694" s="486">
        <v>3125</v>
      </c>
      <c r="D694" s="487" t="s">
        <v>1380</v>
      </c>
      <c r="E694" s="487" t="s">
        <v>136</v>
      </c>
      <c r="F694" s="487"/>
      <c r="G694" s="487" t="s">
        <v>1784</v>
      </c>
      <c r="H694" s="487" t="s">
        <v>1784</v>
      </c>
      <c r="I694" s="487" t="s">
        <v>1784</v>
      </c>
      <c r="J694" s="487" t="s">
        <v>1784</v>
      </c>
      <c r="K694" s="487">
        <v>0</v>
      </c>
      <c r="L694" s="487" t="s">
        <v>1784</v>
      </c>
      <c r="M694" s="487" t="s">
        <v>1784</v>
      </c>
      <c r="N694" s="487">
        <v>0.1</v>
      </c>
      <c r="O694" s="648">
        <v>2</v>
      </c>
      <c r="P694" s="486" t="s">
        <v>1784</v>
      </c>
      <c r="Q694" s="475" t="s">
        <v>1784</v>
      </c>
      <c r="R694" s="475" t="s">
        <v>1784</v>
      </c>
      <c r="S694" s="93" t="s">
        <v>2201</v>
      </c>
      <c r="T694" s="555">
        <v>1875</v>
      </c>
      <c r="U694" s="201"/>
      <c r="V694" s="201"/>
      <c r="W694" s="201" t="s">
        <v>2201</v>
      </c>
    </row>
    <row r="695" spans="1:23" ht="14.4">
      <c r="A695" s="488" t="s">
        <v>1784</v>
      </c>
      <c r="B695" s="489" t="s">
        <v>1002</v>
      </c>
      <c r="C695" s="489">
        <v>2500</v>
      </c>
      <c r="D695" s="487" t="s">
        <v>1003</v>
      </c>
      <c r="E695" s="487" t="s">
        <v>228</v>
      </c>
      <c r="F695" s="487"/>
      <c r="G695" s="487" t="s">
        <v>1784</v>
      </c>
      <c r="H695" s="487" t="s">
        <v>1784</v>
      </c>
      <c r="I695" s="487" t="s">
        <v>1784</v>
      </c>
      <c r="J695" s="487" t="s">
        <v>1784</v>
      </c>
      <c r="K695" s="487">
        <v>0.1</v>
      </c>
      <c r="L695" s="487" t="s">
        <v>1784</v>
      </c>
      <c r="M695" s="487" t="s">
        <v>1784</v>
      </c>
      <c r="N695" s="487">
        <v>0</v>
      </c>
      <c r="O695" s="648">
        <v>1</v>
      </c>
      <c r="P695" s="489" t="s">
        <v>1784</v>
      </c>
      <c r="Q695" s="477" t="s">
        <v>1784</v>
      </c>
      <c r="R695" s="477" t="s">
        <v>1784</v>
      </c>
      <c r="S695" s="93" t="s">
        <v>2201</v>
      </c>
      <c r="T695" s="623">
        <v>625</v>
      </c>
      <c r="U695" s="201"/>
      <c r="V695" s="201"/>
      <c r="W695" s="201" t="s">
        <v>2201</v>
      </c>
    </row>
    <row r="696" spans="1:23" ht="14.4">
      <c r="A696" s="485" t="s">
        <v>1784</v>
      </c>
      <c r="B696" s="486" t="s">
        <v>755</v>
      </c>
      <c r="C696" s="486">
        <v>3750</v>
      </c>
      <c r="D696" s="487" t="s">
        <v>757</v>
      </c>
      <c r="E696" s="487"/>
      <c r="F696" s="487"/>
      <c r="G696" s="487" t="s">
        <v>1784</v>
      </c>
      <c r="H696" s="487" t="s">
        <v>1784</v>
      </c>
      <c r="I696" s="487" t="s">
        <v>1784</v>
      </c>
      <c r="J696" s="487" t="s">
        <v>1784</v>
      </c>
      <c r="K696" s="487">
        <v>0.1</v>
      </c>
      <c r="L696" s="487" t="s">
        <v>1784</v>
      </c>
      <c r="M696" s="487" t="s">
        <v>1784</v>
      </c>
      <c r="N696" s="487">
        <v>0.1</v>
      </c>
      <c r="O696" s="648">
        <v>2</v>
      </c>
      <c r="P696" s="486" t="s">
        <v>1784</v>
      </c>
      <c r="Q696" s="475" t="s">
        <v>1784</v>
      </c>
      <c r="R696" s="475" t="s">
        <v>1784</v>
      </c>
      <c r="S696" s="93" t="s">
        <v>2201</v>
      </c>
      <c r="T696" s="567">
        <v>1500</v>
      </c>
      <c r="U696" s="201"/>
      <c r="V696" s="201"/>
      <c r="W696" s="201" t="s">
        <v>2201</v>
      </c>
    </row>
    <row r="697" spans="1:23" ht="14.4">
      <c r="A697" s="488" t="s">
        <v>1784</v>
      </c>
      <c r="B697" s="489" t="s">
        <v>650</v>
      </c>
      <c r="C697" s="489">
        <v>2500</v>
      </c>
      <c r="D697" s="487" t="s">
        <v>652</v>
      </c>
      <c r="E697" s="487"/>
      <c r="F697" s="487"/>
      <c r="G697" s="487" t="s">
        <v>1784</v>
      </c>
      <c r="H697" s="487" t="s">
        <v>1784</v>
      </c>
      <c r="I697" s="487" t="s">
        <v>1784</v>
      </c>
      <c r="J697" s="487" t="s">
        <v>1784</v>
      </c>
      <c r="K697" s="487">
        <v>0.2</v>
      </c>
      <c r="L697" s="487" t="s">
        <v>1784</v>
      </c>
      <c r="M697" s="487" t="s">
        <v>1784</v>
      </c>
      <c r="N697" s="487">
        <v>0.1</v>
      </c>
      <c r="O697" s="648">
        <v>1</v>
      </c>
      <c r="P697" s="489" t="s">
        <v>1784</v>
      </c>
      <c r="Q697" s="477" t="s">
        <v>1784</v>
      </c>
      <c r="R697" s="477" t="s">
        <v>1784</v>
      </c>
      <c r="S697" s="93" t="s">
        <v>2201</v>
      </c>
      <c r="T697" s="553">
        <v>1000</v>
      </c>
      <c r="U697" s="201"/>
      <c r="V697" s="201"/>
      <c r="W697" s="201" t="s">
        <v>2201</v>
      </c>
    </row>
    <row r="698" spans="1:23" ht="14.4">
      <c r="A698" s="485" t="s">
        <v>1784</v>
      </c>
      <c r="B698" s="486" t="s">
        <v>888</v>
      </c>
      <c r="C698" s="486">
        <v>250</v>
      </c>
      <c r="D698" s="487" t="s">
        <v>624</v>
      </c>
      <c r="E698" s="487" t="s">
        <v>625</v>
      </c>
      <c r="F698" s="487"/>
      <c r="G698" s="487" t="s">
        <v>1784</v>
      </c>
      <c r="H698" s="487" t="s">
        <v>1784</v>
      </c>
      <c r="I698" s="487" t="s">
        <v>1784</v>
      </c>
      <c r="J698" s="487" t="s">
        <v>1784</v>
      </c>
      <c r="K698" s="487">
        <v>0</v>
      </c>
      <c r="L698" s="487" t="s">
        <v>1784</v>
      </c>
      <c r="M698" s="487" t="s">
        <v>1784</v>
      </c>
      <c r="N698" s="487">
        <v>0</v>
      </c>
      <c r="O698" s="648">
        <v>0</v>
      </c>
      <c r="P698" s="486" t="s">
        <v>1784</v>
      </c>
      <c r="Q698" s="475" t="s">
        <v>1784</v>
      </c>
      <c r="R698" s="475" t="s">
        <v>1784</v>
      </c>
      <c r="S698" s="93" t="s">
        <v>2201</v>
      </c>
      <c r="T698" s="563">
        <v>150</v>
      </c>
      <c r="U698" s="201"/>
      <c r="V698" s="201"/>
      <c r="W698" s="201" t="s">
        <v>2201</v>
      </c>
    </row>
    <row r="699" spans="1:23" ht="14.4">
      <c r="A699" s="488" t="s">
        <v>1784</v>
      </c>
      <c r="B699" s="489" t="s">
        <v>379</v>
      </c>
      <c r="C699" s="489">
        <v>375</v>
      </c>
      <c r="D699" s="487" t="s">
        <v>382</v>
      </c>
      <c r="E699" s="487" t="s">
        <v>228</v>
      </c>
      <c r="F699" s="487" t="s">
        <v>383</v>
      </c>
      <c r="G699" s="487" t="s">
        <v>1784</v>
      </c>
      <c r="H699" s="487" t="s">
        <v>1784</v>
      </c>
      <c r="I699" s="487" t="s">
        <v>1784</v>
      </c>
      <c r="J699" s="487" t="s">
        <v>1784</v>
      </c>
      <c r="K699" s="487">
        <v>0</v>
      </c>
      <c r="L699" s="487" t="s">
        <v>1784</v>
      </c>
      <c r="M699" s="487" t="s">
        <v>1784</v>
      </c>
      <c r="N699" s="487">
        <v>0</v>
      </c>
      <c r="O699" s="648">
        <v>0</v>
      </c>
      <c r="P699" s="489" t="s">
        <v>1784</v>
      </c>
      <c r="Q699" s="477" t="s">
        <v>1784</v>
      </c>
      <c r="R699" s="477" t="s">
        <v>1784</v>
      </c>
      <c r="S699" s="93" t="s">
        <v>2201</v>
      </c>
      <c r="T699" s="543">
        <v>45</v>
      </c>
      <c r="U699" s="201"/>
      <c r="V699" s="201"/>
      <c r="W699" s="201" t="s">
        <v>2201</v>
      </c>
    </row>
    <row r="700" spans="1:23" ht="14.4">
      <c r="A700" s="485" t="s">
        <v>1784</v>
      </c>
      <c r="B700" s="486" t="s">
        <v>837</v>
      </c>
      <c r="C700" s="486">
        <v>50</v>
      </c>
      <c r="D700" s="487" t="s">
        <v>838</v>
      </c>
      <c r="E700" s="487"/>
      <c r="F700" s="487" t="s">
        <v>390</v>
      </c>
      <c r="G700" s="487" t="s">
        <v>1784</v>
      </c>
      <c r="H700" s="487" t="s">
        <v>1784</v>
      </c>
      <c r="I700" s="487" t="s">
        <v>1784</v>
      </c>
      <c r="J700" s="487" t="s">
        <v>1784</v>
      </c>
      <c r="K700" s="487">
        <v>0</v>
      </c>
      <c r="L700" s="487" t="s">
        <v>1784</v>
      </c>
      <c r="M700" s="487" t="s">
        <v>1784</v>
      </c>
      <c r="N700" s="487">
        <v>0</v>
      </c>
      <c r="O700" s="648">
        <v>0</v>
      </c>
      <c r="P700" s="486" t="s">
        <v>1784</v>
      </c>
      <c r="Q700" s="475" t="s">
        <v>1784</v>
      </c>
      <c r="R700" s="475" t="s">
        <v>1784</v>
      </c>
      <c r="S700" s="93" t="s">
        <v>2201</v>
      </c>
      <c r="T700" s="677">
        <v>350</v>
      </c>
      <c r="U700" s="201"/>
      <c r="V700" s="201"/>
      <c r="W700" s="201" t="s">
        <v>2201</v>
      </c>
    </row>
    <row r="701" spans="1:23" ht="14.4">
      <c r="A701" s="488" t="s">
        <v>1784</v>
      </c>
      <c r="B701" s="489" t="s">
        <v>831</v>
      </c>
      <c r="C701" s="489">
        <v>25</v>
      </c>
      <c r="D701" s="487" t="s">
        <v>832</v>
      </c>
      <c r="E701" s="487"/>
      <c r="F701" s="487" t="s">
        <v>390</v>
      </c>
      <c r="G701" s="487" t="s">
        <v>1784</v>
      </c>
      <c r="H701" s="487" t="s">
        <v>1784</v>
      </c>
      <c r="I701" s="487" t="s">
        <v>1784</v>
      </c>
      <c r="J701" s="487" t="s">
        <v>1784</v>
      </c>
      <c r="K701" s="487">
        <v>0</v>
      </c>
      <c r="L701" s="487" t="s">
        <v>1784</v>
      </c>
      <c r="M701" s="487" t="s">
        <v>1784</v>
      </c>
      <c r="N701" s="487">
        <v>0</v>
      </c>
      <c r="O701" s="648">
        <v>0</v>
      </c>
      <c r="P701" s="489" t="s">
        <v>1784</v>
      </c>
      <c r="Q701" s="477" t="s">
        <v>1784</v>
      </c>
      <c r="R701" s="477" t="s">
        <v>1784</v>
      </c>
      <c r="S701" s="93" t="s">
        <v>2201</v>
      </c>
      <c r="T701" s="607">
        <v>90</v>
      </c>
      <c r="U701" s="201"/>
      <c r="V701" s="201"/>
      <c r="W701" s="201" t="s">
        <v>2201</v>
      </c>
    </row>
    <row r="702" spans="1:23" ht="14.4">
      <c r="A702" s="485" t="s">
        <v>1784</v>
      </c>
      <c r="B702" s="486" t="s">
        <v>1012</v>
      </c>
      <c r="C702" s="486">
        <v>6175</v>
      </c>
      <c r="D702" s="487" t="s">
        <v>1012</v>
      </c>
      <c r="E702" s="487" t="s">
        <v>228</v>
      </c>
      <c r="F702" s="487"/>
      <c r="G702" s="487" t="s">
        <v>1784</v>
      </c>
      <c r="H702" s="487" t="s">
        <v>1784</v>
      </c>
      <c r="I702" s="487" t="s">
        <v>1784</v>
      </c>
      <c r="J702" s="487" t="s">
        <v>1784</v>
      </c>
      <c r="K702" s="487">
        <v>0</v>
      </c>
      <c r="L702" s="487" t="s">
        <v>1784</v>
      </c>
      <c r="M702" s="487" t="s">
        <v>1784</v>
      </c>
      <c r="N702" s="487">
        <v>0</v>
      </c>
      <c r="O702" s="648">
        <v>1</v>
      </c>
      <c r="P702" s="486" t="s">
        <v>1784</v>
      </c>
      <c r="Q702" s="492" t="s">
        <v>1784</v>
      </c>
      <c r="R702" s="492" t="s">
        <v>1784</v>
      </c>
      <c r="S702" s="93" t="s">
        <v>2201</v>
      </c>
      <c r="T702" s="750">
        <v>618</v>
      </c>
      <c r="U702" s="201"/>
      <c r="V702" s="201"/>
      <c r="W702" s="201" t="s">
        <v>2201</v>
      </c>
    </row>
    <row r="703" spans="1:23" ht="53.4">
      <c r="A703" s="481" t="s">
        <v>2208</v>
      </c>
      <c r="B703" s="481" t="s">
        <v>1784</v>
      </c>
      <c r="C703" s="481" t="s">
        <v>1784</v>
      </c>
      <c r="D703" s="482" t="s">
        <v>2209</v>
      </c>
      <c r="E703" s="482" t="s">
        <v>2210</v>
      </c>
      <c r="F703" s="482"/>
      <c r="G703" s="482">
        <v>162.38</v>
      </c>
      <c r="H703" s="482">
        <v>12.75</v>
      </c>
      <c r="I703" s="482">
        <v>5.26</v>
      </c>
      <c r="J703" s="482">
        <v>2.59</v>
      </c>
      <c r="K703" s="482"/>
      <c r="L703" s="482">
        <v>9.1199999999999992</v>
      </c>
      <c r="M703" s="482">
        <v>2.14</v>
      </c>
      <c r="N703" s="482">
        <v>0.3</v>
      </c>
      <c r="O703" s="482" t="s">
        <v>1784</v>
      </c>
      <c r="P703" s="483" t="s">
        <v>2211</v>
      </c>
      <c r="Q703" s="653" t="s">
        <v>2212</v>
      </c>
      <c r="R703" s="491" t="s">
        <v>2213</v>
      </c>
      <c r="S703" s="471" t="s">
        <v>2208</v>
      </c>
      <c r="T703" s="201"/>
      <c r="U703" s="751" t="s">
        <v>2214</v>
      </c>
      <c r="V703" s="201"/>
      <c r="W703" s="201" t="s">
        <v>2208</v>
      </c>
    </row>
    <row r="704" spans="1:23" ht="14.4">
      <c r="A704" s="485" t="s">
        <v>1784</v>
      </c>
      <c r="B704" s="486" t="s">
        <v>1456</v>
      </c>
      <c r="C704" s="486">
        <v>20000</v>
      </c>
      <c r="D704" s="487"/>
      <c r="E704" s="487"/>
      <c r="F704" s="487"/>
      <c r="G704" s="487" t="s">
        <v>1784</v>
      </c>
      <c r="H704" s="487" t="s">
        <v>1784</v>
      </c>
      <c r="I704" s="487" t="s">
        <v>1784</v>
      </c>
      <c r="J704" s="487" t="s">
        <v>1784</v>
      </c>
      <c r="K704" s="487">
        <v>0</v>
      </c>
      <c r="L704" s="487" t="s">
        <v>1784</v>
      </c>
      <c r="M704" s="487" t="s">
        <v>1784</v>
      </c>
      <c r="N704" s="487">
        <v>0</v>
      </c>
      <c r="O704" s="648">
        <v>12</v>
      </c>
      <c r="P704" s="486" t="s">
        <v>1784</v>
      </c>
      <c r="Q704" s="475" t="s">
        <v>1784</v>
      </c>
      <c r="R704" s="475" t="s">
        <v>1784</v>
      </c>
      <c r="S704" s="93" t="s">
        <v>2208</v>
      </c>
      <c r="T704" s="718">
        <v>12000</v>
      </c>
      <c r="U704" s="201"/>
      <c r="V704" s="201"/>
      <c r="W704" s="201" t="s">
        <v>2208</v>
      </c>
    </row>
    <row r="705" spans="1:23" ht="14.4">
      <c r="A705" s="507" t="s">
        <v>1784</v>
      </c>
      <c r="B705" s="508" t="s">
        <v>1101</v>
      </c>
      <c r="C705" s="508">
        <v>15000</v>
      </c>
      <c r="D705" s="509" t="s">
        <v>1102</v>
      </c>
      <c r="E705" s="509" t="s">
        <v>1077</v>
      </c>
      <c r="F705" s="509"/>
      <c r="G705" s="509" t="s">
        <v>1784</v>
      </c>
      <c r="H705" s="509" t="s">
        <v>1784</v>
      </c>
      <c r="I705" s="509" t="s">
        <v>1784</v>
      </c>
      <c r="J705" s="509" t="s">
        <v>1784</v>
      </c>
      <c r="K705" s="509">
        <v>0.4</v>
      </c>
      <c r="L705" s="509" t="s">
        <v>1784</v>
      </c>
      <c r="M705" s="509" t="s">
        <v>1784</v>
      </c>
      <c r="N705" s="509">
        <v>0.2</v>
      </c>
      <c r="O705" s="752">
        <v>8</v>
      </c>
      <c r="P705" s="508" t="s">
        <v>1784</v>
      </c>
      <c r="Q705" s="201"/>
      <c r="R705" s="201"/>
      <c r="S705" s="93" t="s">
        <v>2208</v>
      </c>
      <c r="T705" s="571">
        <v>7500</v>
      </c>
      <c r="U705" s="201"/>
      <c r="V705" s="201"/>
      <c r="W705" s="201" t="s">
        <v>2208</v>
      </c>
    </row>
    <row r="706" spans="1:23" ht="14.4">
      <c r="A706" s="510" t="s">
        <v>1784</v>
      </c>
      <c r="B706" s="511" t="s">
        <v>899</v>
      </c>
      <c r="C706" s="511">
        <v>15000</v>
      </c>
      <c r="D706" s="509" t="s">
        <v>901</v>
      </c>
      <c r="E706" s="509" t="s">
        <v>214</v>
      </c>
      <c r="F706" s="509"/>
      <c r="G706" s="509" t="s">
        <v>1784</v>
      </c>
      <c r="H706" s="509" t="s">
        <v>1784</v>
      </c>
      <c r="I706" s="509" t="s">
        <v>1784</v>
      </c>
      <c r="J706" s="509" t="s">
        <v>1784</v>
      </c>
      <c r="K706" s="509">
        <v>0.2</v>
      </c>
      <c r="L706" s="509" t="s">
        <v>1784</v>
      </c>
      <c r="M706" s="509" t="s">
        <v>1784</v>
      </c>
      <c r="N706" s="509">
        <v>0</v>
      </c>
      <c r="O706" s="752">
        <v>23</v>
      </c>
      <c r="P706" s="511" t="s">
        <v>1784</v>
      </c>
      <c r="Q706" s="201"/>
      <c r="R706" s="201"/>
      <c r="S706" s="93" t="s">
        <v>2208</v>
      </c>
      <c r="T706" s="753">
        <v>22500</v>
      </c>
      <c r="U706" s="201"/>
      <c r="V706" s="201"/>
      <c r="W706" s="201" t="s">
        <v>2208</v>
      </c>
    </row>
    <row r="707" spans="1:23" ht="14.4">
      <c r="A707" s="507" t="s">
        <v>1784</v>
      </c>
      <c r="B707" s="508" t="s">
        <v>1069</v>
      </c>
      <c r="C707" s="508">
        <v>5000</v>
      </c>
      <c r="D707" s="509" t="s">
        <v>1071</v>
      </c>
      <c r="E707" s="509" t="s">
        <v>1072</v>
      </c>
      <c r="F707" s="509"/>
      <c r="G707" s="509" t="s">
        <v>1784</v>
      </c>
      <c r="H707" s="509" t="s">
        <v>1784</v>
      </c>
      <c r="I707" s="509" t="s">
        <v>1784</v>
      </c>
      <c r="J707" s="509" t="s">
        <v>1784</v>
      </c>
      <c r="K707" s="509">
        <v>0</v>
      </c>
      <c r="L707" s="509" t="s">
        <v>1784</v>
      </c>
      <c r="M707" s="509" t="s">
        <v>1784</v>
      </c>
      <c r="N707" s="509">
        <v>0</v>
      </c>
      <c r="O707" s="752">
        <v>18</v>
      </c>
      <c r="P707" s="508" t="s">
        <v>1784</v>
      </c>
      <c r="Q707" s="201"/>
      <c r="R707" s="201"/>
      <c r="S707" s="93" t="s">
        <v>2208</v>
      </c>
      <c r="T707" s="585">
        <v>17500</v>
      </c>
      <c r="U707" s="201"/>
      <c r="V707" s="201"/>
      <c r="W707" s="201" t="s">
        <v>2208</v>
      </c>
    </row>
    <row r="708" spans="1:23" ht="14.4">
      <c r="A708" s="510" t="s">
        <v>1784</v>
      </c>
      <c r="B708" s="511" t="s">
        <v>1384</v>
      </c>
      <c r="C708" s="511">
        <v>3000</v>
      </c>
      <c r="D708" s="509" t="s">
        <v>1387</v>
      </c>
      <c r="E708" s="509"/>
      <c r="F708" s="509"/>
      <c r="G708" s="509" t="s">
        <v>1784</v>
      </c>
      <c r="H708" s="509" t="s">
        <v>1784</v>
      </c>
      <c r="I708" s="509" t="s">
        <v>1784</v>
      </c>
      <c r="J708" s="509" t="s">
        <v>1784</v>
      </c>
      <c r="K708" s="509">
        <v>0</v>
      </c>
      <c r="L708" s="509" t="s">
        <v>1784</v>
      </c>
      <c r="M708" s="509" t="s">
        <v>1784</v>
      </c>
      <c r="N708" s="509">
        <v>0</v>
      </c>
      <c r="O708" s="752">
        <v>1</v>
      </c>
      <c r="P708" s="511" t="s">
        <v>1784</v>
      </c>
      <c r="Q708" s="201"/>
      <c r="R708" s="201"/>
      <c r="S708" s="93" t="s">
        <v>2208</v>
      </c>
      <c r="T708" s="728">
        <v>972</v>
      </c>
      <c r="U708" s="201"/>
      <c r="V708" s="201"/>
      <c r="W708" s="201" t="s">
        <v>2208</v>
      </c>
    </row>
    <row r="709" spans="1:23" ht="14.4">
      <c r="A709" s="507" t="s">
        <v>1784</v>
      </c>
      <c r="B709" s="508" t="s">
        <v>1009</v>
      </c>
      <c r="C709" s="508">
        <v>500</v>
      </c>
      <c r="D709" s="509" t="s">
        <v>1010</v>
      </c>
      <c r="E709" s="509" t="s">
        <v>228</v>
      </c>
      <c r="F709" s="509"/>
      <c r="G709" s="509" t="s">
        <v>1784</v>
      </c>
      <c r="H709" s="509" t="s">
        <v>1784</v>
      </c>
      <c r="I709" s="509" t="s">
        <v>1784</v>
      </c>
      <c r="J709" s="509" t="s">
        <v>1784</v>
      </c>
      <c r="K709" s="509">
        <v>0</v>
      </c>
      <c r="L709" s="509" t="s">
        <v>1784</v>
      </c>
      <c r="M709" s="509" t="s">
        <v>1784</v>
      </c>
      <c r="N709" s="509">
        <v>0</v>
      </c>
      <c r="O709" s="752">
        <v>1</v>
      </c>
      <c r="P709" s="508" t="s">
        <v>1784</v>
      </c>
      <c r="Q709" s="201"/>
      <c r="R709" s="201"/>
      <c r="S709" s="93" t="s">
        <v>2208</v>
      </c>
      <c r="T709" s="536">
        <v>750</v>
      </c>
      <c r="U709" s="201"/>
      <c r="V709" s="201"/>
      <c r="W709" s="201" t="s">
        <v>2208</v>
      </c>
    </row>
    <row r="710" spans="1:23" ht="14.4">
      <c r="A710" s="510" t="s">
        <v>1784</v>
      </c>
      <c r="B710" s="511" t="s">
        <v>379</v>
      </c>
      <c r="C710" s="511">
        <v>1000</v>
      </c>
      <c r="D710" s="509" t="s">
        <v>382</v>
      </c>
      <c r="E710" s="509" t="s">
        <v>228</v>
      </c>
      <c r="F710" s="509" t="s">
        <v>383</v>
      </c>
      <c r="G710" s="509" t="s">
        <v>1784</v>
      </c>
      <c r="H710" s="509" t="s">
        <v>1784</v>
      </c>
      <c r="I710" s="509" t="s">
        <v>1784</v>
      </c>
      <c r="J710" s="509" t="s">
        <v>1784</v>
      </c>
      <c r="K710" s="509">
        <v>0</v>
      </c>
      <c r="L710" s="509" t="s">
        <v>1784</v>
      </c>
      <c r="M710" s="509" t="s">
        <v>1784</v>
      </c>
      <c r="N710" s="509">
        <v>0</v>
      </c>
      <c r="O710" s="752">
        <v>0</v>
      </c>
      <c r="P710" s="511" t="s">
        <v>1784</v>
      </c>
      <c r="Q710" s="201"/>
      <c r="R710" s="201"/>
      <c r="S710" s="93" t="s">
        <v>2208</v>
      </c>
      <c r="T710" s="597">
        <v>120</v>
      </c>
      <c r="U710" s="201"/>
      <c r="V710" s="201"/>
      <c r="W710" s="201" t="s">
        <v>2208</v>
      </c>
    </row>
    <row r="711" spans="1:23" ht="14.4">
      <c r="A711" s="507" t="s">
        <v>1784</v>
      </c>
      <c r="B711" s="508" t="s">
        <v>837</v>
      </c>
      <c r="C711" s="508">
        <v>500</v>
      </c>
      <c r="D711" s="509" t="s">
        <v>838</v>
      </c>
      <c r="E711" s="509"/>
      <c r="F711" s="509" t="s">
        <v>390</v>
      </c>
      <c r="G711" s="509" t="s">
        <v>1784</v>
      </c>
      <c r="H711" s="509" t="s">
        <v>1784</v>
      </c>
      <c r="I711" s="509" t="s">
        <v>1784</v>
      </c>
      <c r="J711" s="509" t="s">
        <v>1784</v>
      </c>
      <c r="K711" s="509">
        <v>0</v>
      </c>
      <c r="L711" s="509" t="s">
        <v>1784</v>
      </c>
      <c r="M711" s="509" t="s">
        <v>1784</v>
      </c>
      <c r="N711" s="509">
        <v>0</v>
      </c>
      <c r="O711" s="752">
        <v>4</v>
      </c>
      <c r="P711" s="508" t="s">
        <v>1784</v>
      </c>
      <c r="Q711" s="201"/>
      <c r="R711" s="201"/>
      <c r="S711" s="93" t="s">
        <v>2208</v>
      </c>
      <c r="T711" s="555">
        <v>3500</v>
      </c>
      <c r="U711" s="201"/>
      <c r="V711" s="201"/>
      <c r="W711" s="201" t="s">
        <v>2208</v>
      </c>
    </row>
    <row r="712" spans="1:23" ht="40.200000000000003">
      <c r="A712" s="512" t="s">
        <v>1103</v>
      </c>
      <c r="B712" s="513" t="s">
        <v>1784</v>
      </c>
      <c r="C712" s="513" t="s">
        <v>1784</v>
      </c>
      <c r="D712" s="513" t="s">
        <v>2215</v>
      </c>
      <c r="E712" s="513" t="s">
        <v>1949</v>
      </c>
      <c r="F712" s="513"/>
      <c r="G712" s="513">
        <v>68.64</v>
      </c>
      <c r="H712" s="513">
        <v>3.62</v>
      </c>
      <c r="I712" s="513">
        <v>1.92</v>
      </c>
      <c r="J712" s="513">
        <v>5.6</v>
      </c>
      <c r="K712" s="513"/>
      <c r="L712" s="513">
        <v>3.26</v>
      </c>
      <c r="M712" s="513">
        <v>0.08</v>
      </c>
      <c r="N712" s="513">
        <v>0</v>
      </c>
      <c r="O712" s="513" t="s">
        <v>1784</v>
      </c>
      <c r="P712" s="514" t="s">
        <v>2216</v>
      </c>
      <c r="Q712" s="493" t="s">
        <v>2217</v>
      </c>
      <c r="R712" s="494" t="s">
        <v>2218</v>
      </c>
      <c r="S712" s="471" t="s">
        <v>1103</v>
      </c>
      <c r="T712" s="201"/>
      <c r="U712" s="664" t="s">
        <v>2219</v>
      </c>
      <c r="V712" s="201"/>
      <c r="W712" s="201" t="s">
        <v>1103</v>
      </c>
    </row>
    <row r="713" spans="1:23" ht="14.4">
      <c r="A713" s="510" t="s">
        <v>1784</v>
      </c>
      <c r="B713" s="511" t="s">
        <v>879</v>
      </c>
      <c r="C713" s="511">
        <v>82600</v>
      </c>
      <c r="D713" s="509" t="s">
        <v>880</v>
      </c>
      <c r="E713" s="509" t="s">
        <v>214</v>
      </c>
      <c r="F713" s="509"/>
      <c r="G713" s="509" t="s">
        <v>1784</v>
      </c>
      <c r="H713" s="509" t="s">
        <v>1784</v>
      </c>
      <c r="I713" s="509" t="s">
        <v>1784</v>
      </c>
      <c r="J713" s="509" t="s">
        <v>1784</v>
      </c>
      <c r="K713" s="509">
        <v>3.1</v>
      </c>
      <c r="L713" s="509" t="s">
        <v>1784</v>
      </c>
      <c r="M713" s="509" t="s">
        <v>1784</v>
      </c>
      <c r="N713" s="509">
        <v>0</v>
      </c>
      <c r="O713" s="752">
        <v>58</v>
      </c>
      <c r="P713" s="511" t="s">
        <v>1784</v>
      </c>
      <c r="Q713" s="201"/>
      <c r="R713" s="201"/>
      <c r="S713" s="93" t="s">
        <v>1103</v>
      </c>
      <c r="T713" s="681">
        <v>57820</v>
      </c>
      <c r="U713" s="201"/>
      <c r="V713" s="201"/>
      <c r="W713" s="201" t="s">
        <v>1103</v>
      </c>
    </row>
    <row r="714" spans="1:23" ht="14.4">
      <c r="A714" s="507" t="s">
        <v>1784</v>
      </c>
      <c r="B714" s="508" t="s">
        <v>849</v>
      </c>
      <c r="C714" s="508">
        <v>8200</v>
      </c>
      <c r="D714" s="509" t="s">
        <v>851</v>
      </c>
      <c r="E714" s="509" t="s">
        <v>625</v>
      </c>
      <c r="F714" s="509"/>
      <c r="G714" s="509" t="s">
        <v>1784</v>
      </c>
      <c r="H714" s="509" t="s">
        <v>1784</v>
      </c>
      <c r="I714" s="509" t="s">
        <v>1784</v>
      </c>
      <c r="J714" s="509" t="s">
        <v>1784</v>
      </c>
      <c r="K714" s="509">
        <v>0.2</v>
      </c>
      <c r="L714" s="509" t="s">
        <v>1784</v>
      </c>
      <c r="M714" s="509" t="s">
        <v>1784</v>
      </c>
      <c r="N714" s="509">
        <v>0</v>
      </c>
      <c r="O714" s="752">
        <v>5</v>
      </c>
      <c r="P714" s="508" t="s">
        <v>1784</v>
      </c>
      <c r="Q714" s="201"/>
      <c r="R714" s="201"/>
      <c r="S714" s="93" t="s">
        <v>1103</v>
      </c>
      <c r="T714" s="551">
        <v>4920</v>
      </c>
      <c r="U714" s="201"/>
      <c r="V714" s="201"/>
      <c r="W714" s="201" t="s">
        <v>1103</v>
      </c>
    </row>
    <row r="715" spans="1:23" ht="14.4">
      <c r="A715" s="515" t="s">
        <v>1784</v>
      </c>
      <c r="B715" s="516" t="s">
        <v>622</v>
      </c>
      <c r="C715" s="516">
        <v>8200</v>
      </c>
      <c r="D715" s="517" t="s">
        <v>624</v>
      </c>
      <c r="E715" s="517" t="s">
        <v>625</v>
      </c>
      <c r="F715" s="517"/>
      <c r="G715" s="517" t="s">
        <v>1784</v>
      </c>
      <c r="H715" s="517" t="s">
        <v>1784</v>
      </c>
      <c r="I715" s="509" t="s">
        <v>1784</v>
      </c>
      <c r="J715" s="509" t="s">
        <v>1784</v>
      </c>
      <c r="K715" s="509">
        <v>0</v>
      </c>
      <c r="L715" s="509" t="s">
        <v>1784</v>
      </c>
      <c r="M715" s="509" t="s">
        <v>1784</v>
      </c>
      <c r="N715" s="509">
        <v>0</v>
      </c>
      <c r="O715" s="752">
        <v>7</v>
      </c>
      <c r="P715" s="511" t="s">
        <v>1784</v>
      </c>
      <c r="Q715" s="201"/>
      <c r="R715" s="201"/>
      <c r="S715" s="93" t="s">
        <v>1103</v>
      </c>
      <c r="T715" s="571">
        <v>7380</v>
      </c>
      <c r="U715" s="201"/>
      <c r="V715" s="201"/>
      <c r="W715" s="201" t="s">
        <v>1103</v>
      </c>
    </row>
    <row r="716" spans="1:23" ht="14.4">
      <c r="A716" s="518" t="s">
        <v>2220</v>
      </c>
      <c r="B716" s="519" t="s">
        <v>1784</v>
      </c>
      <c r="C716" s="519" t="s">
        <v>1784</v>
      </c>
      <c r="D716" s="519" t="s">
        <v>2221</v>
      </c>
      <c r="E716" s="519" t="s">
        <v>228</v>
      </c>
      <c r="F716" s="519"/>
      <c r="G716" s="519">
        <v>27.63</v>
      </c>
      <c r="H716" s="519">
        <v>0.33</v>
      </c>
      <c r="I716" s="201">
        <v>0.02</v>
      </c>
      <c r="J716" s="201">
        <v>5.53</v>
      </c>
      <c r="K716" s="201"/>
      <c r="L716" s="201">
        <v>0.57999999999999996</v>
      </c>
      <c r="M716" s="201">
        <v>1.17</v>
      </c>
      <c r="N716" s="201"/>
      <c r="O716" s="201"/>
      <c r="P716" s="201"/>
      <c r="Q716" s="201"/>
      <c r="R716" s="201"/>
      <c r="S716" s="471" t="s">
        <v>2220</v>
      </c>
      <c r="T716" s="201"/>
      <c r="U716" s="575" t="s">
        <v>2222</v>
      </c>
      <c r="V716" s="201"/>
      <c r="W716" s="201" t="s">
        <v>2220</v>
      </c>
    </row>
    <row r="717" spans="1:23" ht="14.4">
      <c r="A717" s="510" t="s">
        <v>1784</v>
      </c>
      <c r="B717" s="511" t="s">
        <v>374</v>
      </c>
      <c r="C717" s="511">
        <v>98500</v>
      </c>
      <c r="D717" s="509" t="s">
        <v>376</v>
      </c>
      <c r="E717" s="509" t="s">
        <v>228</v>
      </c>
      <c r="F717" s="509"/>
      <c r="G717" s="509" t="s">
        <v>1784</v>
      </c>
      <c r="H717" s="509" t="s">
        <v>1784</v>
      </c>
      <c r="I717" s="201"/>
      <c r="J717" s="201"/>
      <c r="K717" s="201"/>
      <c r="L717" s="201"/>
      <c r="M717" s="201"/>
      <c r="N717" s="201"/>
      <c r="O717" s="201"/>
      <c r="P717" s="201"/>
      <c r="Q717" s="201"/>
      <c r="R717" s="201"/>
      <c r="S717" s="93" t="s">
        <v>2220</v>
      </c>
      <c r="T717" s="681">
        <v>59100</v>
      </c>
      <c r="U717" s="201"/>
      <c r="V717" s="201"/>
      <c r="W717" s="201" t="s">
        <v>2220</v>
      </c>
    </row>
    <row r="718" spans="1:23" ht="14.4">
      <c r="A718" s="507" t="s">
        <v>1784</v>
      </c>
      <c r="B718" s="508" t="s">
        <v>405</v>
      </c>
      <c r="C718" s="508">
        <v>1500</v>
      </c>
      <c r="D718" s="509" t="s">
        <v>2132</v>
      </c>
      <c r="E718" s="509" t="s">
        <v>228</v>
      </c>
      <c r="F718" s="509" t="s">
        <v>407</v>
      </c>
      <c r="G718" s="509" t="s">
        <v>1784</v>
      </c>
      <c r="H718" s="509" t="s">
        <v>1784</v>
      </c>
      <c r="I718" s="201"/>
      <c r="J718" s="201"/>
      <c r="K718" s="201"/>
      <c r="L718" s="201"/>
      <c r="M718" s="201"/>
      <c r="N718" s="201"/>
      <c r="O718" s="201"/>
      <c r="P718" s="201"/>
      <c r="Q718" s="201"/>
      <c r="R718" s="201"/>
      <c r="S718" s="93" t="s">
        <v>2220</v>
      </c>
      <c r="T718" s="754">
        <v>525</v>
      </c>
      <c r="U718" s="201"/>
      <c r="V718" s="201"/>
      <c r="W718" s="201" t="s">
        <v>2220</v>
      </c>
    </row>
    <row r="719" spans="1:23" ht="14.4">
      <c r="A719" s="201"/>
      <c r="B719" s="201"/>
      <c r="C719" s="201"/>
      <c r="D719" s="201"/>
      <c r="E719" s="201"/>
      <c r="F719" s="201"/>
      <c r="G719" s="201"/>
      <c r="H719" s="201"/>
      <c r="I719" s="201"/>
      <c r="J719" s="201"/>
      <c r="K719" s="201"/>
      <c r="L719" s="201"/>
      <c r="M719" s="201"/>
      <c r="N719" s="201"/>
      <c r="O719" s="201"/>
      <c r="P719" s="201"/>
      <c r="Q719" s="201"/>
      <c r="R719" s="201"/>
      <c r="S719" s="93">
        <v>0</v>
      </c>
      <c r="T719" s="201"/>
      <c r="U719" s="201"/>
      <c r="V719" s="201"/>
      <c r="W719" s="201" t="s">
        <v>2220</v>
      </c>
    </row>
    <row r="720" spans="1:23" ht="14.4">
      <c r="A720" s="518" t="s">
        <v>210</v>
      </c>
      <c r="B720" s="519" t="s">
        <v>1784</v>
      </c>
      <c r="C720" s="519" t="s">
        <v>1784</v>
      </c>
      <c r="D720" s="519" t="s">
        <v>2223</v>
      </c>
      <c r="E720" s="519" t="s">
        <v>214</v>
      </c>
      <c r="F720" s="519"/>
      <c r="G720" s="519">
        <v>126.84</v>
      </c>
      <c r="H720" s="519">
        <v>1.38</v>
      </c>
      <c r="I720" s="201">
        <v>0.78</v>
      </c>
      <c r="J720" s="201">
        <v>16.78</v>
      </c>
      <c r="K720" s="201"/>
      <c r="L720" s="201">
        <v>2.23</v>
      </c>
      <c r="M720" s="201">
        <v>0.26</v>
      </c>
      <c r="N720" s="201"/>
      <c r="O720" s="201"/>
      <c r="P720" s="201" t="s">
        <v>2224</v>
      </c>
      <c r="Q720" s="201"/>
      <c r="R720" s="201"/>
      <c r="S720" s="471" t="s">
        <v>210</v>
      </c>
      <c r="T720" s="201"/>
      <c r="U720" s="608" t="s">
        <v>2225</v>
      </c>
      <c r="V720" s="201"/>
      <c r="W720" s="201" t="s">
        <v>210</v>
      </c>
    </row>
    <row r="721" spans="1:23" ht="14.4">
      <c r="A721" s="510" t="s">
        <v>1784</v>
      </c>
      <c r="B721" s="511" t="s">
        <v>415</v>
      </c>
      <c r="C721" s="511">
        <v>13000</v>
      </c>
      <c r="D721" s="509" t="s">
        <v>418</v>
      </c>
      <c r="E721" s="509" t="s">
        <v>228</v>
      </c>
      <c r="F721" s="509"/>
      <c r="G721" s="509" t="s">
        <v>1784</v>
      </c>
      <c r="H721" s="509" t="s">
        <v>1784</v>
      </c>
      <c r="I721" s="201"/>
      <c r="J721" s="201"/>
      <c r="K721" s="201"/>
      <c r="L721" s="201"/>
      <c r="M721" s="201"/>
      <c r="N721" s="201"/>
      <c r="O721" s="201"/>
      <c r="P721" s="201"/>
      <c r="Q721" s="201"/>
      <c r="R721" s="201"/>
      <c r="S721" s="93" t="s">
        <v>210</v>
      </c>
      <c r="T721" s="551">
        <v>4550</v>
      </c>
      <c r="U721" s="201"/>
      <c r="V721" s="201"/>
      <c r="W721" s="201" t="s">
        <v>210</v>
      </c>
    </row>
    <row r="722" spans="1:23" ht="14.4">
      <c r="A722" s="507" t="s">
        <v>1784</v>
      </c>
      <c r="B722" s="508" t="s">
        <v>1012</v>
      </c>
      <c r="C722" s="508">
        <v>39000</v>
      </c>
      <c r="D722" s="509" t="s">
        <v>1012</v>
      </c>
      <c r="E722" s="509" t="s">
        <v>228</v>
      </c>
      <c r="F722" s="509"/>
      <c r="G722" s="509" t="s">
        <v>1784</v>
      </c>
      <c r="H722" s="509" t="s">
        <v>1784</v>
      </c>
      <c r="I722" s="201"/>
      <c r="J722" s="201"/>
      <c r="K722" s="201"/>
      <c r="L722" s="201"/>
      <c r="M722" s="201"/>
      <c r="N722" s="201"/>
      <c r="O722" s="201"/>
      <c r="P722" s="201"/>
      <c r="Q722" s="201"/>
      <c r="R722" s="201"/>
      <c r="S722" s="93" t="s">
        <v>210</v>
      </c>
      <c r="T722" s="551">
        <v>3900</v>
      </c>
      <c r="U722" s="201"/>
      <c r="V722" s="201"/>
      <c r="W722" s="201" t="s">
        <v>210</v>
      </c>
    </row>
    <row r="723" spans="1:23" ht="14.4">
      <c r="A723" s="510" t="s">
        <v>1784</v>
      </c>
      <c r="B723" s="511" t="s">
        <v>862</v>
      </c>
      <c r="C723" s="511">
        <v>26000</v>
      </c>
      <c r="D723" s="509" t="s">
        <v>864</v>
      </c>
      <c r="E723" s="509" t="s">
        <v>214</v>
      </c>
      <c r="F723" s="509" t="s">
        <v>865</v>
      </c>
      <c r="G723" s="509" t="s">
        <v>1784</v>
      </c>
      <c r="H723" s="509" t="s">
        <v>1784</v>
      </c>
      <c r="I723" s="201"/>
      <c r="J723" s="201"/>
      <c r="K723" s="201"/>
      <c r="L723" s="201"/>
      <c r="M723" s="201"/>
      <c r="N723" s="201"/>
      <c r="O723" s="201"/>
      <c r="P723" s="201"/>
      <c r="Q723" s="201"/>
      <c r="R723" s="201"/>
      <c r="S723" s="93" t="s">
        <v>210</v>
      </c>
      <c r="T723" s="201">
        <v>5200</v>
      </c>
      <c r="U723" s="201"/>
      <c r="V723" s="201"/>
      <c r="W723" s="201" t="s">
        <v>210</v>
      </c>
    </row>
    <row r="724" spans="1:23" ht="14.4">
      <c r="A724" s="507" t="s">
        <v>1784</v>
      </c>
      <c r="B724" s="508" t="s">
        <v>531</v>
      </c>
      <c r="C724" s="508">
        <v>1800</v>
      </c>
      <c r="D724" s="509" t="s">
        <v>533</v>
      </c>
      <c r="E724" s="509" t="s">
        <v>228</v>
      </c>
      <c r="F724" s="509"/>
      <c r="G724" s="509" t="s">
        <v>1784</v>
      </c>
      <c r="H724" s="509" t="s">
        <v>1784</v>
      </c>
      <c r="I724" s="201"/>
      <c r="J724" s="201"/>
      <c r="K724" s="201"/>
      <c r="L724" s="201"/>
      <c r="M724" s="201"/>
      <c r="N724" s="201"/>
      <c r="O724" s="201"/>
      <c r="P724" s="201"/>
      <c r="Q724" s="201"/>
      <c r="R724" s="201"/>
      <c r="S724" s="93" t="s">
        <v>210</v>
      </c>
      <c r="T724" s="201">
        <v>630</v>
      </c>
      <c r="U724" s="201"/>
      <c r="V724" s="201"/>
      <c r="W724" s="201" t="s">
        <v>210</v>
      </c>
    </row>
    <row r="725" spans="1:23" ht="14.4">
      <c r="A725" s="510" t="s">
        <v>1784</v>
      </c>
      <c r="B725" s="511" t="s">
        <v>379</v>
      </c>
      <c r="C725" s="511">
        <v>180</v>
      </c>
      <c r="D725" s="509" t="s">
        <v>382</v>
      </c>
      <c r="E725" s="509" t="s">
        <v>228</v>
      </c>
      <c r="F725" s="509" t="s">
        <v>383</v>
      </c>
      <c r="G725" s="509" t="s">
        <v>1784</v>
      </c>
      <c r="H725" s="509" t="s">
        <v>1784</v>
      </c>
      <c r="I725" s="201"/>
      <c r="J725" s="201"/>
      <c r="K725" s="201"/>
      <c r="L725" s="201"/>
      <c r="M725" s="201"/>
      <c r="N725" s="201"/>
      <c r="O725" s="201"/>
      <c r="P725" s="201"/>
      <c r="Q725" s="201"/>
      <c r="R725" s="201"/>
      <c r="S725" s="93" t="s">
        <v>210</v>
      </c>
      <c r="T725" s="201">
        <v>21.6</v>
      </c>
      <c r="U725" s="201"/>
      <c r="V725" s="201"/>
      <c r="W725" s="201" t="s">
        <v>210</v>
      </c>
    </row>
    <row r="726" spans="1:23" ht="14.4">
      <c r="A726" s="201"/>
      <c r="B726" s="201"/>
      <c r="C726" s="201"/>
      <c r="D726" s="201"/>
      <c r="E726" s="201"/>
      <c r="F726" s="201"/>
      <c r="G726" s="201"/>
      <c r="H726" s="201"/>
      <c r="I726" s="201"/>
      <c r="J726" s="201"/>
      <c r="K726" s="201"/>
      <c r="L726" s="201"/>
      <c r="M726" s="201"/>
      <c r="N726" s="201"/>
      <c r="O726" s="201"/>
      <c r="P726" s="201"/>
      <c r="Q726" s="201"/>
      <c r="R726" s="201"/>
      <c r="S726" s="201"/>
      <c r="T726" s="201"/>
      <c r="U726" s="201"/>
      <c r="V726" s="201"/>
      <c r="W726" s="201" t="s">
        <v>210</v>
      </c>
    </row>
    <row r="727" spans="1:23" ht="40.200000000000003">
      <c r="A727" s="518" t="s">
        <v>2226</v>
      </c>
      <c r="B727" s="519" t="s">
        <v>1784</v>
      </c>
      <c r="C727" s="519" t="s">
        <v>1784</v>
      </c>
      <c r="D727" s="520" t="s">
        <v>2227</v>
      </c>
      <c r="E727" s="520" t="s">
        <v>2228</v>
      </c>
      <c r="F727" s="519"/>
      <c r="G727" s="519">
        <v>51.2</v>
      </c>
      <c r="H727" s="519">
        <v>3.12</v>
      </c>
      <c r="I727" s="519">
        <v>1.84</v>
      </c>
      <c r="J727" s="519">
        <v>2.96</v>
      </c>
      <c r="K727" s="519"/>
      <c r="L727" s="519">
        <v>2.72</v>
      </c>
      <c r="M727" s="519">
        <v>0.08</v>
      </c>
      <c r="N727" s="519">
        <v>0</v>
      </c>
      <c r="O727" s="519" t="s">
        <v>1784</v>
      </c>
      <c r="P727" s="521" t="s">
        <v>2229</v>
      </c>
      <c r="Q727" s="493" t="s">
        <v>2230</v>
      </c>
      <c r="R727" s="494" t="s">
        <v>2231</v>
      </c>
      <c r="S727" s="471" t="s">
        <v>2226</v>
      </c>
      <c r="T727" s="201"/>
      <c r="U727" s="755" t="s">
        <v>2232</v>
      </c>
      <c r="V727" s="201"/>
      <c r="W727" s="201" t="s">
        <v>2226</v>
      </c>
    </row>
    <row r="728" spans="1:23" ht="14.4">
      <c r="A728" s="510" t="s">
        <v>1784</v>
      </c>
      <c r="B728" s="511" t="s">
        <v>879</v>
      </c>
      <c r="C728" s="511">
        <v>80000</v>
      </c>
      <c r="D728" s="509" t="s">
        <v>880</v>
      </c>
      <c r="E728" s="509" t="s">
        <v>214</v>
      </c>
      <c r="F728" s="509"/>
      <c r="G728" s="509" t="s">
        <v>1784</v>
      </c>
      <c r="H728" s="509" t="s">
        <v>1784</v>
      </c>
      <c r="I728" s="509" t="s">
        <v>1784</v>
      </c>
      <c r="J728" s="509" t="s">
        <v>1784</v>
      </c>
      <c r="K728" s="509">
        <v>3</v>
      </c>
      <c r="L728" s="509" t="s">
        <v>1784</v>
      </c>
      <c r="M728" s="509" t="s">
        <v>1784</v>
      </c>
      <c r="N728" s="509">
        <v>0</v>
      </c>
      <c r="O728" s="752">
        <v>56</v>
      </c>
      <c r="P728" s="511" t="s">
        <v>1784</v>
      </c>
      <c r="Q728" s="201"/>
      <c r="R728" s="201"/>
      <c r="S728" s="93" t="s">
        <v>2226</v>
      </c>
      <c r="T728" s="699">
        <v>56000</v>
      </c>
      <c r="U728" s="201"/>
      <c r="V728" s="201"/>
      <c r="W728" s="201" t="s">
        <v>2226</v>
      </c>
    </row>
    <row r="729" spans="1:23" ht="14.4">
      <c r="A729" s="510" t="s">
        <v>1784</v>
      </c>
      <c r="B729" s="511" t="s">
        <v>1513</v>
      </c>
      <c r="C729" s="511">
        <v>20000</v>
      </c>
      <c r="D729" s="522" t="s">
        <v>1516</v>
      </c>
      <c r="E729" s="522" t="s">
        <v>1517</v>
      </c>
      <c r="F729" s="509"/>
      <c r="G729" s="523" t="s">
        <v>1784</v>
      </c>
      <c r="H729" s="509" t="s">
        <v>1784</v>
      </c>
      <c r="I729" s="509" t="s">
        <v>1784</v>
      </c>
      <c r="J729" s="509" t="s">
        <v>1784</v>
      </c>
      <c r="K729" s="509">
        <v>0</v>
      </c>
      <c r="L729" s="509" t="s">
        <v>1784</v>
      </c>
      <c r="M729" s="509" t="s">
        <v>1784</v>
      </c>
      <c r="N729" s="509">
        <v>0</v>
      </c>
      <c r="O729" s="756">
        <v>18</v>
      </c>
      <c r="P729" s="511" t="s">
        <v>1784</v>
      </c>
      <c r="Q729" s="201"/>
      <c r="R729" s="201"/>
      <c r="S729" s="93" t="s">
        <v>2226</v>
      </c>
      <c r="T729" s="757">
        <v>18000</v>
      </c>
      <c r="U729" s="201"/>
      <c r="V729" s="201"/>
      <c r="W729" s="201" t="s">
        <v>2226</v>
      </c>
    </row>
    <row r="730" spans="1:23" ht="14.4">
      <c r="A730" s="201"/>
      <c r="B730" s="201"/>
      <c r="C730" s="201"/>
      <c r="D730" s="201"/>
      <c r="E730" s="201"/>
      <c r="F730" s="201"/>
      <c r="G730" s="201"/>
      <c r="H730" s="201"/>
      <c r="I730" s="201"/>
      <c r="J730" s="201"/>
      <c r="K730" s="201"/>
      <c r="L730" s="201"/>
      <c r="M730" s="201"/>
      <c r="N730" s="201"/>
      <c r="O730" s="201"/>
      <c r="P730" s="201"/>
      <c r="Q730" s="201"/>
      <c r="R730" s="201"/>
      <c r="S730" s="201"/>
      <c r="T730" s="201"/>
      <c r="U730" s="201"/>
      <c r="V730" s="201"/>
      <c r="W730" s="201" t="s">
        <v>2226</v>
      </c>
    </row>
    <row r="731" spans="1:23" ht="57.6">
      <c r="A731" s="201" t="s">
        <v>2233</v>
      </c>
      <c r="B731" s="201"/>
      <c r="C731" s="201"/>
      <c r="D731" s="201" t="s">
        <v>2234</v>
      </c>
      <c r="E731" s="201" t="s">
        <v>2235</v>
      </c>
      <c r="F731" s="201"/>
      <c r="G731" s="201">
        <v>187.92</v>
      </c>
      <c r="H731" s="201">
        <v>13.02</v>
      </c>
      <c r="I731" s="201">
        <v>0.85</v>
      </c>
      <c r="J731" s="201">
        <v>12.9</v>
      </c>
      <c r="K731" s="201"/>
      <c r="L731" s="201">
        <v>5.12</v>
      </c>
      <c r="M731" s="201">
        <v>0.88</v>
      </c>
      <c r="N731" s="201">
        <v>1.0469999999999999</v>
      </c>
      <c r="O731" s="201"/>
      <c r="P731" s="201" t="s">
        <v>2236</v>
      </c>
      <c r="Q731" s="460" t="s">
        <v>2237</v>
      </c>
      <c r="R731" s="201" t="s">
        <v>2238</v>
      </c>
      <c r="S731" s="201" t="s">
        <v>2233</v>
      </c>
      <c r="T731" s="201"/>
      <c r="U731" s="201">
        <v>774.74</v>
      </c>
      <c r="V731" s="201"/>
      <c r="W731" s="201" t="s">
        <v>2233</v>
      </c>
    </row>
    <row r="732" spans="1:23" ht="14.4">
      <c r="A732" s="201"/>
      <c r="B732" s="201" t="s">
        <v>287</v>
      </c>
      <c r="C732" s="201">
        <v>30000</v>
      </c>
      <c r="D732" s="201" t="s">
        <v>289</v>
      </c>
      <c r="E732" s="201" t="s">
        <v>290</v>
      </c>
      <c r="F732" s="201"/>
      <c r="G732" s="201"/>
      <c r="H732" s="201"/>
      <c r="I732" s="201"/>
      <c r="J732" s="201"/>
      <c r="K732" s="201">
        <v>0.21</v>
      </c>
      <c r="L732" s="201"/>
      <c r="M732" s="201"/>
      <c r="N732" s="201">
        <v>0</v>
      </c>
      <c r="O732" s="201">
        <v>54</v>
      </c>
      <c r="P732" s="201"/>
      <c r="Q732" s="201"/>
      <c r="R732" s="201"/>
      <c r="S732" s="201" t="s">
        <v>2233</v>
      </c>
      <c r="T732" s="201">
        <v>54000</v>
      </c>
      <c r="U732" s="201"/>
      <c r="V732" s="201"/>
      <c r="W732" s="201" t="s">
        <v>2233</v>
      </c>
    </row>
    <row r="733" spans="1:23" ht="14.4">
      <c r="A733" s="201"/>
      <c r="B733" s="201" t="s">
        <v>1001</v>
      </c>
      <c r="C733" s="201">
        <v>40000</v>
      </c>
      <c r="D733" s="201" t="s">
        <v>677</v>
      </c>
      <c r="E733" s="201" t="s">
        <v>228</v>
      </c>
      <c r="F733" s="201"/>
      <c r="G733" s="201"/>
      <c r="H733" s="201"/>
      <c r="I733" s="201"/>
      <c r="J733" s="201"/>
      <c r="K733" s="201">
        <v>0.32</v>
      </c>
      <c r="L733" s="201"/>
      <c r="M733" s="201"/>
      <c r="N733" s="201">
        <v>0.88</v>
      </c>
      <c r="O733" s="201">
        <v>8</v>
      </c>
      <c r="P733" s="201"/>
      <c r="Q733" s="201"/>
      <c r="R733" s="201"/>
      <c r="S733" s="201" t="s">
        <v>2233</v>
      </c>
      <c r="T733" s="201">
        <v>8000</v>
      </c>
      <c r="U733" s="201"/>
      <c r="V733" s="201"/>
      <c r="W733" s="201" t="s">
        <v>2233</v>
      </c>
    </row>
    <row r="734" spans="1:23" ht="14.4">
      <c r="A734" s="201"/>
      <c r="B734" s="201" t="s">
        <v>366</v>
      </c>
      <c r="C734" s="201">
        <v>22000</v>
      </c>
      <c r="D734" s="201" t="s">
        <v>367</v>
      </c>
      <c r="E734" s="201" t="s">
        <v>240</v>
      </c>
      <c r="F734" s="201"/>
      <c r="G734" s="201"/>
      <c r="H734" s="201"/>
      <c r="I734" s="201"/>
      <c r="J734" s="201"/>
      <c r="K734" s="201">
        <v>0.66</v>
      </c>
      <c r="L734" s="201"/>
      <c r="M734" s="201"/>
      <c r="N734" s="201">
        <v>0</v>
      </c>
      <c r="O734" s="201">
        <v>13.2</v>
      </c>
      <c r="P734" s="201"/>
      <c r="Q734" s="201"/>
      <c r="R734" s="201"/>
      <c r="S734" s="201" t="s">
        <v>2233</v>
      </c>
      <c r="T734" s="201">
        <v>13200</v>
      </c>
      <c r="U734" s="201"/>
      <c r="V734" s="201"/>
      <c r="W734" s="201" t="s">
        <v>2233</v>
      </c>
    </row>
    <row r="735" spans="1:23" ht="14.4">
      <c r="A735" s="201"/>
      <c r="B735" s="201" t="s">
        <v>1002</v>
      </c>
      <c r="C735" s="201">
        <v>4000</v>
      </c>
      <c r="D735" s="201" t="s">
        <v>1003</v>
      </c>
      <c r="E735" s="201" t="s">
        <v>228</v>
      </c>
      <c r="F735" s="201"/>
      <c r="G735" s="201"/>
      <c r="H735" s="201"/>
      <c r="I735" s="201"/>
      <c r="J735" s="201"/>
      <c r="K735" s="201">
        <v>0.16800000000000001</v>
      </c>
      <c r="L735" s="201"/>
      <c r="M735" s="201"/>
      <c r="N735" s="201">
        <v>6.8000000000000005E-2</v>
      </c>
      <c r="O735" s="201">
        <v>1</v>
      </c>
      <c r="P735" s="201"/>
      <c r="Q735" s="201"/>
      <c r="R735" s="201"/>
      <c r="S735" s="201" t="s">
        <v>2233</v>
      </c>
      <c r="T735" s="201">
        <v>1000</v>
      </c>
      <c r="U735" s="201"/>
      <c r="V735" s="201"/>
      <c r="W735" s="201" t="s">
        <v>2233</v>
      </c>
    </row>
    <row r="736" spans="1:23" ht="14.4">
      <c r="A736" s="201"/>
      <c r="B736" s="201" t="s">
        <v>1013</v>
      </c>
      <c r="C736" s="201">
        <v>300</v>
      </c>
      <c r="D736" s="201" t="s">
        <v>1014</v>
      </c>
      <c r="E736" s="201" t="s">
        <v>228</v>
      </c>
      <c r="F736" s="201" t="s">
        <v>1015</v>
      </c>
      <c r="G736" s="201"/>
      <c r="H736" s="201"/>
      <c r="I736" s="201"/>
      <c r="J736" s="201"/>
      <c r="K736" s="201">
        <v>8.3999999999999995E-3</v>
      </c>
      <c r="L736" s="201"/>
      <c r="M736" s="201"/>
      <c r="N736" s="201">
        <v>9.9000000000000005E-2</v>
      </c>
      <c r="O736" s="201">
        <v>0.9</v>
      </c>
      <c r="P736" s="201"/>
      <c r="Q736" s="201"/>
      <c r="R736" s="201"/>
      <c r="S736" s="201" t="s">
        <v>2233</v>
      </c>
      <c r="T736" s="201">
        <v>900</v>
      </c>
      <c r="U736" s="201"/>
      <c r="V736" s="201"/>
      <c r="W736" s="201" t="s">
        <v>2233</v>
      </c>
    </row>
    <row r="737" spans="1:23" ht="14.4">
      <c r="A737" s="201"/>
      <c r="B737" s="201" t="s">
        <v>379</v>
      </c>
      <c r="C737" s="201">
        <v>200</v>
      </c>
      <c r="D737" s="201" t="s">
        <v>382</v>
      </c>
      <c r="E737" s="201" t="s">
        <v>228</v>
      </c>
      <c r="F737" s="201" t="s">
        <v>383</v>
      </c>
      <c r="G737" s="201"/>
      <c r="H737" s="201"/>
      <c r="I737" s="201"/>
      <c r="J737" s="201"/>
      <c r="K737" s="201">
        <v>0</v>
      </c>
      <c r="L737" s="201"/>
      <c r="M737" s="201"/>
      <c r="N737" s="201">
        <v>0</v>
      </c>
      <c r="O737" s="201">
        <v>2.4E-2</v>
      </c>
      <c r="P737" s="201"/>
      <c r="Q737" s="201"/>
      <c r="R737" s="201"/>
      <c r="S737" s="201" t="s">
        <v>2233</v>
      </c>
      <c r="T737" s="201">
        <v>24</v>
      </c>
      <c r="U737" s="201"/>
      <c r="V737" s="201"/>
      <c r="W737" s="201" t="s">
        <v>2233</v>
      </c>
    </row>
    <row r="738" spans="1:23" ht="14.4">
      <c r="A738" s="201"/>
      <c r="B738" s="201" t="s">
        <v>1012</v>
      </c>
      <c r="C738" s="201">
        <v>3500</v>
      </c>
      <c r="D738" s="201" t="s">
        <v>1012</v>
      </c>
      <c r="E738" s="201" t="s">
        <v>228</v>
      </c>
      <c r="F738" s="201"/>
      <c r="G738" s="201"/>
      <c r="H738" s="201"/>
      <c r="I738" s="201"/>
      <c r="J738" s="201"/>
      <c r="K738" s="201">
        <v>0</v>
      </c>
      <c r="L738" s="201"/>
      <c r="M738" s="201"/>
      <c r="N738" s="201">
        <v>0</v>
      </c>
      <c r="O738" s="201">
        <v>0.35</v>
      </c>
      <c r="P738" s="201"/>
      <c r="Q738" s="201"/>
      <c r="R738" s="201"/>
      <c r="S738" s="201" t="s">
        <v>2233</v>
      </c>
      <c r="T738" s="201">
        <v>350</v>
      </c>
      <c r="U738" s="201"/>
      <c r="V738" s="201"/>
      <c r="W738" s="201" t="s">
        <v>2233</v>
      </c>
    </row>
    <row r="739" spans="1:23" ht="14.4">
      <c r="A739" s="201"/>
      <c r="B739" s="201"/>
      <c r="C739" s="201"/>
      <c r="D739" s="201"/>
      <c r="E739" s="201"/>
      <c r="F739" s="201"/>
      <c r="G739" s="201"/>
      <c r="H739" s="201"/>
      <c r="I739" s="201"/>
      <c r="J739" s="201"/>
      <c r="K739" s="201"/>
      <c r="L739" s="201"/>
      <c r="M739" s="201"/>
      <c r="N739" s="201"/>
      <c r="O739" s="201"/>
      <c r="P739" s="201"/>
      <c r="Q739" s="201"/>
      <c r="R739" s="201"/>
      <c r="S739" s="201"/>
      <c r="T739" s="201"/>
      <c r="U739" s="201"/>
      <c r="V739" s="201"/>
      <c r="W739" s="201" t="s">
        <v>2233</v>
      </c>
    </row>
    <row r="740" spans="1:23" ht="72">
      <c r="A740" s="201" t="s">
        <v>2239</v>
      </c>
      <c r="B740" s="201"/>
      <c r="C740" s="201"/>
      <c r="D740" s="201" t="s">
        <v>2240</v>
      </c>
      <c r="E740" s="201" t="s">
        <v>2241</v>
      </c>
      <c r="F740" s="201"/>
      <c r="G740" s="201">
        <v>144.57</v>
      </c>
      <c r="H740" s="201">
        <v>12.24</v>
      </c>
      <c r="I740" s="201">
        <v>1.37</v>
      </c>
      <c r="J740" s="201">
        <v>4.55</v>
      </c>
      <c r="K740" s="201"/>
      <c r="L740" s="201">
        <v>5.52</v>
      </c>
      <c r="M740" s="201">
        <v>0.41</v>
      </c>
      <c r="N740" s="201">
        <v>0.28100000000000003</v>
      </c>
      <c r="O740" s="201"/>
      <c r="P740" s="201" t="s">
        <v>2236</v>
      </c>
      <c r="Q740" s="460" t="s">
        <v>2242</v>
      </c>
      <c r="R740" s="201" t="s">
        <v>2243</v>
      </c>
      <c r="S740" s="201" t="s">
        <v>2239</v>
      </c>
      <c r="T740" s="201"/>
      <c r="U740" s="201">
        <v>1062.49</v>
      </c>
      <c r="V740" s="201"/>
      <c r="W740" s="201" t="s">
        <v>2239</v>
      </c>
    </row>
    <row r="741" spans="1:23" ht="14.4">
      <c r="A741" s="201"/>
      <c r="B741" s="201" t="s">
        <v>1422</v>
      </c>
      <c r="C741" s="201">
        <v>25000</v>
      </c>
      <c r="D741" s="201"/>
      <c r="E741" s="201"/>
      <c r="F741" s="201"/>
      <c r="G741" s="201"/>
      <c r="H741" s="201"/>
      <c r="I741" s="201"/>
      <c r="J741" s="201"/>
      <c r="K741" s="201">
        <v>0</v>
      </c>
      <c r="L741" s="201"/>
      <c r="M741" s="201"/>
      <c r="N741" s="201">
        <v>0</v>
      </c>
      <c r="O741" s="201">
        <v>15</v>
      </c>
      <c r="P741" s="201"/>
      <c r="Q741" s="201"/>
      <c r="R741" s="201"/>
      <c r="S741" s="201" t="s">
        <v>2239</v>
      </c>
      <c r="T741" s="201">
        <v>15000</v>
      </c>
      <c r="U741" s="201"/>
      <c r="V741" s="201"/>
      <c r="W741" s="201" t="s">
        <v>2239</v>
      </c>
    </row>
    <row r="742" spans="1:23" ht="14.4">
      <c r="A742" s="201"/>
      <c r="B742" s="201" t="s">
        <v>261</v>
      </c>
      <c r="C742" s="201">
        <v>30000</v>
      </c>
      <c r="D742" s="201" t="s">
        <v>263</v>
      </c>
      <c r="E742" s="201"/>
      <c r="F742" s="201"/>
      <c r="G742" s="201"/>
      <c r="H742" s="201"/>
      <c r="I742" s="201"/>
      <c r="J742" s="201"/>
      <c r="K742" s="201">
        <v>0.06</v>
      </c>
      <c r="L742" s="201"/>
      <c r="M742" s="201"/>
      <c r="N742" s="201">
        <v>0.15</v>
      </c>
      <c r="O742" s="201">
        <v>52.02</v>
      </c>
      <c r="P742" s="201"/>
      <c r="Q742" s="201"/>
      <c r="R742" s="201"/>
      <c r="S742" s="201" t="s">
        <v>2239</v>
      </c>
      <c r="T742" s="201">
        <v>52020</v>
      </c>
      <c r="U742" s="201"/>
      <c r="V742" s="201"/>
      <c r="W742" s="201" t="s">
        <v>2239</v>
      </c>
    </row>
    <row r="743" spans="1:23" ht="14.4">
      <c r="A743" s="201"/>
      <c r="B743" s="201" t="s">
        <v>670</v>
      </c>
      <c r="C743" s="201">
        <v>15000</v>
      </c>
      <c r="D743" s="201" t="s">
        <v>672</v>
      </c>
      <c r="E743" s="201"/>
      <c r="F743" s="201"/>
      <c r="G743" s="201"/>
      <c r="H743" s="201"/>
      <c r="I743" s="201"/>
      <c r="J743" s="201"/>
      <c r="K743" s="201">
        <v>1.4550000000000001</v>
      </c>
      <c r="L743" s="201"/>
      <c r="M743" s="201"/>
      <c r="N743" s="201">
        <v>0</v>
      </c>
      <c r="O743" s="201">
        <v>9</v>
      </c>
      <c r="P743" s="201"/>
      <c r="Q743" s="201"/>
      <c r="R743" s="201"/>
      <c r="S743" s="201" t="s">
        <v>2239</v>
      </c>
      <c r="T743" s="201">
        <v>9000</v>
      </c>
      <c r="U743" s="201"/>
      <c r="V743" s="201"/>
      <c r="W743" s="201" t="s">
        <v>2239</v>
      </c>
    </row>
    <row r="744" spans="1:23" ht="14.4">
      <c r="A744" s="201"/>
      <c r="B744" s="201" t="s">
        <v>1101</v>
      </c>
      <c r="C744" s="201">
        <v>8000</v>
      </c>
      <c r="D744" s="201" t="s">
        <v>1102</v>
      </c>
      <c r="E744" s="201" t="s">
        <v>1077</v>
      </c>
      <c r="F744" s="201"/>
      <c r="G744" s="201"/>
      <c r="H744" s="201"/>
      <c r="I744" s="201"/>
      <c r="J744" s="201"/>
      <c r="K744" s="201">
        <v>0.20799999999999999</v>
      </c>
      <c r="L744" s="201"/>
      <c r="M744" s="201"/>
      <c r="N744" s="201">
        <v>9.6000000000000002E-2</v>
      </c>
      <c r="O744" s="201">
        <v>4</v>
      </c>
      <c r="P744" s="201"/>
      <c r="Q744" s="201"/>
      <c r="R744" s="201"/>
      <c r="S744" s="201" t="s">
        <v>2239</v>
      </c>
      <c r="T744" s="201">
        <v>4000</v>
      </c>
      <c r="U744" s="201"/>
      <c r="V744" s="201"/>
      <c r="W744" s="201" t="s">
        <v>2239</v>
      </c>
    </row>
    <row r="745" spans="1:23" ht="14.4">
      <c r="A745" s="201"/>
      <c r="B745" s="201" t="s">
        <v>1085</v>
      </c>
      <c r="C745" s="201">
        <v>7000</v>
      </c>
      <c r="D745" s="201" t="s">
        <v>1086</v>
      </c>
      <c r="E745" s="201" t="s">
        <v>1077</v>
      </c>
      <c r="F745" s="201"/>
      <c r="G745" s="201"/>
      <c r="H745" s="201"/>
      <c r="I745" s="201"/>
      <c r="J745" s="201"/>
      <c r="K745" s="201">
        <v>0.11899999999999999</v>
      </c>
      <c r="L745" s="201"/>
      <c r="M745" s="201"/>
      <c r="N745" s="201">
        <v>3.5000000000000003E-2</v>
      </c>
      <c r="O745" s="201">
        <v>2.8</v>
      </c>
      <c r="P745" s="201"/>
      <c r="Q745" s="201"/>
      <c r="R745" s="201"/>
      <c r="S745" s="201" t="s">
        <v>2239</v>
      </c>
      <c r="T745" s="201">
        <v>2800</v>
      </c>
      <c r="U745" s="201"/>
      <c r="V745" s="201"/>
      <c r="W745" s="201" t="s">
        <v>2239</v>
      </c>
    </row>
    <row r="746" spans="1:23" ht="14.4">
      <c r="A746" s="201"/>
      <c r="B746" s="201" t="s">
        <v>786</v>
      </c>
      <c r="C746" s="201">
        <v>12000</v>
      </c>
      <c r="D746" s="201" t="s">
        <v>787</v>
      </c>
      <c r="E746" s="201" t="s">
        <v>240</v>
      </c>
      <c r="F746" s="201"/>
      <c r="G746" s="201"/>
      <c r="H746" s="201"/>
      <c r="I746" s="201"/>
      <c r="J746" s="201"/>
      <c r="K746" s="201">
        <v>0.36</v>
      </c>
      <c r="L746" s="201"/>
      <c r="M746" s="201"/>
      <c r="N746" s="201">
        <v>0</v>
      </c>
      <c r="O746" s="201">
        <v>21.6</v>
      </c>
      <c r="P746" s="201"/>
      <c r="Q746" s="201"/>
      <c r="R746" s="201"/>
      <c r="S746" s="201" t="s">
        <v>2239</v>
      </c>
      <c r="T746" s="201">
        <v>21600</v>
      </c>
      <c r="U746" s="201"/>
      <c r="V746" s="201"/>
      <c r="W746" s="201" t="s">
        <v>2239</v>
      </c>
    </row>
    <row r="747" spans="1:23" ht="14.4">
      <c r="A747" s="201"/>
      <c r="B747" s="201" t="s">
        <v>1424</v>
      </c>
      <c r="C747" s="201">
        <v>800</v>
      </c>
      <c r="D747" s="201"/>
      <c r="E747" s="201"/>
      <c r="F747" s="201"/>
      <c r="G747" s="201"/>
      <c r="H747" s="201"/>
      <c r="I747" s="201"/>
      <c r="J747" s="201"/>
      <c r="K747" s="201">
        <v>0</v>
      </c>
      <c r="L747" s="201"/>
      <c r="M747" s="201"/>
      <c r="N747" s="201">
        <v>0</v>
      </c>
      <c r="O747" s="201">
        <v>0.96</v>
      </c>
      <c r="P747" s="201"/>
      <c r="Q747" s="201"/>
      <c r="R747" s="201"/>
      <c r="S747" s="201" t="s">
        <v>2239</v>
      </c>
      <c r="T747" s="201">
        <v>960</v>
      </c>
      <c r="U747" s="201"/>
      <c r="V747" s="201"/>
      <c r="W747" s="201" t="s">
        <v>2239</v>
      </c>
    </row>
    <row r="748" spans="1:23" ht="14.4">
      <c r="A748" s="201"/>
      <c r="B748" s="201" t="s">
        <v>1225</v>
      </c>
      <c r="C748" s="201">
        <v>2200</v>
      </c>
      <c r="D748" s="201" t="s">
        <v>1225</v>
      </c>
      <c r="E748" s="201" t="s">
        <v>228</v>
      </c>
      <c r="F748" s="201"/>
      <c r="G748" s="201"/>
      <c r="H748" s="201"/>
      <c r="I748" s="201"/>
      <c r="J748" s="201"/>
      <c r="K748" s="201">
        <v>0.60499999999999998</v>
      </c>
      <c r="L748" s="201"/>
      <c r="M748" s="201"/>
      <c r="N748" s="201">
        <v>0</v>
      </c>
      <c r="O748" s="201">
        <v>0.86899999999999999</v>
      </c>
      <c r="P748" s="201"/>
      <c r="Q748" s="201"/>
      <c r="R748" s="201"/>
      <c r="S748" s="201" t="s">
        <v>2239</v>
      </c>
      <c r="T748" s="201">
        <v>869</v>
      </c>
      <c r="U748" s="201"/>
      <c r="V748" s="201"/>
      <c r="W748" s="201" t="s">
        <v>2239</v>
      </c>
    </row>
    <row r="749" spans="1:23" ht="14.4">
      <c r="A749" s="201"/>
      <c r="B749" s="201"/>
      <c r="C749" s="201"/>
      <c r="D749" s="201"/>
      <c r="E749" s="201"/>
      <c r="F749" s="201"/>
      <c r="G749" s="201"/>
      <c r="H749" s="201"/>
      <c r="I749" s="201"/>
      <c r="J749" s="201"/>
      <c r="K749" s="201"/>
      <c r="L749" s="201"/>
      <c r="M749" s="201"/>
      <c r="N749" s="201"/>
      <c r="O749" s="201"/>
      <c r="P749" s="201"/>
      <c r="Q749" s="201"/>
      <c r="R749" s="201"/>
      <c r="S749" s="201"/>
      <c r="T749" s="201"/>
      <c r="U749" s="201"/>
      <c r="V749" s="201"/>
      <c r="W749" s="201" t="s">
        <v>2239</v>
      </c>
    </row>
    <row r="750" spans="1:23" ht="57.6">
      <c r="A750" s="201" t="s">
        <v>2244</v>
      </c>
      <c r="B750" s="201"/>
      <c r="C750" s="201"/>
      <c r="D750" s="201" t="s">
        <v>2245</v>
      </c>
      <c r="E750" s="201" t="s">
        <v>228</v>
      </c>
      <c r="F750" s="201"/>
      <c r="G750" s="201">
        <v>95.17</v>
      </c>
      <c r="H750" s="201">
        <v>4.33</v>
      </c>
      <c r="I750" s="201">
        <v>2.13</v>
      </c>
      <c r="J750" s="201">
        <v>16.53</v>
      </c>
      <c r="K750" s="201"/>
      <c r="L750" s="201">
        <v>5.31</v>
      </c>
      <c r="M750" s="201">
        <v>0.88</v>
      </c>
      <c r="N750" s="201">
        <v>0.28120000000000001</v>
      </c>
      <c r="O750" s="201"/>
      <c r="P750" s="201" t="s">
        <v>2236</v>
      </c>
      <c r="Q750" s="460" t="s">
        <v>2246</v>
      </c>
      <c r="R750" s="201" t="s">
        <v>2247</v>
      </c>
      <c r="S750" s="201" t="s">
        <v>2244</v>
      </c>
      <c r="T750" s="201"/>
      <c r="U750" s="201">
        <v>762.26</v>
      </c>
      <c r="V750" s="201"/>
      <c r="W750" s="201" t="s">
        <v>2244</v>
      </c>
    </row>
    <row r="751" spans="1:23" ht="14.4">
      <c r="A751" s="201"/>
      <c r="B751" s="201" t="s">
        <v>721</v>
      </c>
      <c r="C751" s="201">
        <v>35000</v>
      </c>
      <c r="D751" s="201" t="s">
        <v>722</v>
      </c>
      <c r="E751" s="201"/>
      <c r="F751" s="201"/>
      <c r="G751" s="201"/>
      <c r="H751" s="201"/>
      <c r="I751" s="201"/>
      <c r="J751" s="201"/>
      <c r="K751" s="201">
        <v>0.21</v>
      </c>
      <c r="L751" s="201"/>
      <c r="M751" s="201"/>
      <c r="N751" s="201">
        <v>0</v>
      </c>
      <c r="O751" s="201">
        <v>63</v>
      </c>
      <c r="P751" s="201"/>
      <c r="Q751" s="201"/>
      <c r="R751" s="201"/>
      <c r="S751" s="201" t="s">
        <v>2244</v>
      </c>
      <c r="T751" s="201">
        <v>63000</v>
      </c>
      <c r="U751" s="201"/>
      <c r="V751" s="201"/>
      <c r="W751" s="201" t="s">
        <v>2244</v>
      </c>
    </row>
    <row r="752" spans="1:23" ht="14.4">
      <c r="A752" s="201"/>
      <c r="B752" s="201" t="s">
        <v>415</v>
      </c>
      <c r="C752" s="201">
        <v>15000</v>
      </c>
      <c r="D752" s="201" t="s">
        <v>418</v>
      </c>
      <c r="E752" s="201" t="s">
        <v>228</v>
      </c>
      <c r="F752" s="201"/>
      <c r="G752" s="201"/>
      <c r="H752" s="201"/>
      <c r="I752" s="201"/>
      <c r="J752" s="201"/>
      <c r="K752" s="201">
        <v>1.4999999999999999E-2</v>
      </c>
      <c r="L752" s="201"/>
      <c r="M752" s="201"/>
      <c r="N752" s="201">
        <v>0.19500000000000001</v>
      </c>
      <c r="O752" s="201">
        <v>5.25</v>
      </c>
      <c r="P752" s="201"/>
      <c r="Q752" s="201"/>
      <c r="R752" s="201"/>
      <c r="S752" s="201" t="s">
        <v>2244</v>
      </c>
      <c r="T752" s="201">
        <v>5250</v>
      </c>
      <c r="U752" s="201"/>
      <c r="V752" s="201"/>
      <c r="W752" s="201" t="s">
        <v>2244</v>
      </c>
    </row>
    <row r="753" spans="1:23" ht="14.4">
      <c r="A753" s="201"/>
      <c r="B753" s="201" t="s">
        <v>374</v>
      </c>
      <c r="C753" s="201">
        <v>3000</v>
      </c>
      <c r="D753" s="201" t="s">
        <v>376</v>
      </c>
      <c r="E753" s="201" t="s">
        <v>228</v>
      </c>
      <c r="F753" s="201"/>
      <c r="G753" s="201"/>
      <c r="H753" s="201"/>
      <c r="I753" s="201"/>
      <c r="J753" s="201"/>
      <c r="K753" s="201">
        <v>2.1000000000000001E-2</v>
      </c>
      <c r="L753" s="201"/>
      <c r="M753" s="201"/>
      <c r="N753" s="201">
        <v>3.0000000000000001E-3</v>
      </c>
      <c r="O753" s="201">
        <v>1.8</v>
      </c>
      <c r="P753" s="201"/>
      <c r="Q753" s="201"/>
      <c r="R753" s="201"/>
      <c r="S753" s="201" t="s">
        <v>2244</v>
      </c>
      <c r="T753" s="201">
        <v>1800</v>
      </c>
      <c r="U753" s="201"/>
      <c r="V753" s="201"/>
      <c r="W753" s="201" t="s">
        <v>2244</v>
      </c>
    </row>
    <row r="754" spans="1:23" ht="14.4">
      <c r="A754" s="201"/>
      <c r="B754" s="201" t="s">
        <v>1012</v>
      </c>
      <c r="C754" s="201">
        <v>44000</v>
      </c>
      <c r="D754" s="201" t="s">
        <v>1012</v>
      </c>
      <c r="E754" s="201" t="s">
        <v>228</v>
      </c>
      <c r="F754" s="201"/>
      <c r="G754" s="201"/>
      <c r="H754" s="201"/>
      <c r="I754" s="201"/>
      <c r="J754" s="201"/>
      <c r="K754" s="201">
        <v>0</v>
      </c>
      <c r="L754" s="201"/>
      <c r="M754" s="201"/>
      <c r="N754" s="201">
        <v>0</v>
      </c>
      <c r="O754" s="201">
        <v>4.4000000000000004</v>
      </c>
      <c r="P754" s="201"/>
      <c r="Q754" s="201"/>
      <c r="R754" s="201"/>
      <c r="S754" s="201" t="s">
        <v>2244</v>
      </c>
      <c r="T754" s="201">
        <v>4400</v>
      </c>
      <c r="U754" s="201"/>
      <c r="V754" s="201"/>
      <c r="W754" s="201" t="s">
        <v>2244</v>
      </c>
    </row>
    <row r="755" spans="1:23" ht="14.4">
      <c r="A755" s="201"/>
      <c r="B755" s="201" t="s">
        <v>759</v>
      </c>
      <c r="C755" s="201">
        <v>2600</v>
      </c>
      <c r="D755" s="201" t="s">
        <v>761</v>
      </c>
      <c r="E755" s="201"/>
      <c r="F755" s="201"/>
      <c r="G755" s="201"/>
      <c r="H755" s="201"/>
      <c r="I755" s="201"/>
      <c r="J755" s="201"/>
      <c r="K755" s="201">
        <v>0.10920000000000001</v>
      </c>
      <c r="L755" s="201"/>
      <c r="M755" s="201"/>
      <c r="N755" s="201">
        <v>8.3199999999999996E-2</v>
      </c>
      <c r="O755" s="201">
        <v>1.04</v>
      </c>
      <c r="P755" s="201"/>
      <c r="Q755" s="201"/>
      <c r="R755" s="201"/>
      <c r="S755" s="201" t="s">
        <v>2244</v>
      </c>
      <c r="T755" s="201">
        <v>1040</v>
      </c>
      <c r="U755" s="201"/>
      <c r="V755" s="201"/>
      <c r="W755" s="201" t="s">
        <v>2244</v>
      </c>
    </row>
    <row r="756" spans="1:23" ht="14.4">
      <c r="A756" s="201"/>
      <c r="B756" s="201" t="s">
        <v>379</v>
      </c>
      <c r="C756" s="201">
        <v>300</v>
      </c>
      <c r="D756" s="201" t="s">
        <v>382</v>
      </c>
      <c r="E756" s="201" t="s">
        <v>228</v>
      </c>
      <c r="F756" s="201" t="s">
        <v>383</v>
      </c>
      <c r="G756" s="201"/>
      <c r="H756" s="201"/>
      <c r="I756" s="201"/>
      <c r="J756" s="201"/>
      <c r="K756" s="201">
        <v>0</v>
      </c>
      <c r="L756" s="201"/>
      <c r="M756" s="201"/>
      <c r="N756" s="201">
        <v>0</v>
      </c>
      <c r="O756" s="201">
        <v>3.5999999999999997E-2</v>
      </c>
      <c r="P756" s="201"/>
      <c r="Q756" s="201"/>
      <c r="R756" s="201"/>
      <c r="S756" s="201" t="s">
        <v>2244</v>
      </c>
      <c r="T756" s="201">
        <v>36</v>
      </c>
      <c r="U756" s="201"/>
      <c r="V756" s="201"/>
      <c r="W756" s="201" t="s">
        <v>2244</v>
      </c>
    </row>
    <row r="757" spans="1:23" ht="14.4">
      <c r="A757" s="201"/>
      <c r="B757" s="201" t="s">
        <v>837</v>
      </c>
      <c r="C757" s="201">
        <v>100</v>
      </c>
      <c r="D757" s="201" t="s">
        <v>838</v>
      </c>
      <c r="E757" s="201"/>
      <c r="F757" s="201" t="s">
        <v>390</v>
      </c>
      <c r="G757" s="201"/>
      <c r="H757" s="201"/>
      <c r="I757" s="201"/>
      <c r="J757" s="201"/>
      <c r="K757" s="201">
        <v>5.9999999999999995E-4</v>
      </c>
      <c r="L757" s="201"/>
      <c r="M757" s="201"/>
      <c r="N757" s="201">
        <v>0</v>
      </c>
      <c r="O757" s="201">
        <v>0.7</v>
      </c>
      <c r="P757" s="201"/>
      <c r="Q757" s="201"/>
      <c r="R757" s="201"/>
      <c r="S757" s="201" t="s">
        <v>2244</v>
      </c>
      <c r="T757" s="201">
        <v>700</v>
      </c>
      <c r="U757" s="201"/>
      <c r="V757" s="201"/>
      <c r="W757" s="201" t="s">
        <v>2244</v>
      </c>
    </row>
    <row r="758" spans="1:23" ht="14.4">
      <c r="A758" s="201"/>
      <c r="B758" s="201"/>
      <c r="C758" s="201"/>
      <c r="D758" s="201"/>
      <c r="E758" s="201"/>
      <c r="F758" s="201"/>
      <c r="G758" s="201"/>
      <c r="H758" s="201"/>
      <c r="I758" s="201"/>
      <c r="J758" s="201"/>
      <c r="K758" s="201"/>
      <c r="L758" s="201"/>
      <c r="M758" s="201"/>
      <c r="N758" s="201"/>
      <c r="O758" s="201"/>
      <c r="P758" s="201"/>
      <c r="Q758" s="201"/>
      <c r="R758" s="201"/>
      <c r="S758" s="201"/>
      <c r="T758" s="201"/>
      <c r="U758" s="201"/>
      <c r="V758" s="201"/>
      <c r="W758" s="201" t="s">
        <v>2244</v>
      </c>
    </row>
    <row r="759" spans="1:23" ht="86.4">
      <c r="A759" s="201" t="s">
        <v>2248</v>
      </c>
      <c r="B759" s="201"/>
      <c r="C759" s="201"/>
      <c r="D759" s="460" t="s">
        <v>2249</v>
      </c>
      <c r="E759" s="201" t="s">
        <v>2250</v>
      </c>
      <c r="F759" s="201"/>
      <c r="G759" s="201">
        <v>113.66</v>
      </c>
      <c r="H759" s="201">
        <v>6.42</v>
      </c>
      <c r="I759" s="201">
        <v>0.46</v>
      </c>
      <c r="J759" s="201">
        <v>7.83</v>
      </c>
      <c r="K759" s="201"/>
      <c r="L759" s="201">
        <v>6.07</v>
      </c>
      <c r="M759" s="201">
        <v>0.99</v>
      </c>
      <c r="N759" s="201">
        <v>0</v>
      </c>
      <c r="O759" s="201"/>
      <c r="P759" s="201" t="s">
        <v>2236</v>
      </c>
      <c r="Q759" s="460" t="s">
        <v>2251</v>
      </c>
      <c r="R759" s="201" t="s">
        <v>2252</v>
      </c>
      <c r="S759" s="201" t="s">
        <v>2248</v>
      </c>
      <c r="T759" s="201"/>
      <c r="U759" s="201">
        <v>1015.6</v>
      </c>
      <c r="V759" s="201"/>
      <c r="W759" s="201" t="s">
        <v>2248</v>
      </c>
    </row>
    <row r="760" spans="1:23" ht="28.8">
      <c r="A760" s="201"/>
      <c r="B760" s="201" t="s">
        <v>946</v>
      </c>
      <c r="C760" s="201">
        <v>40000</v>
      </c>
      <c r="D760" s="460" t="s">
        <v>947</v>
      </c>
      <c r="E760" s="201" t="s">
        <v>948</v>
      </c>
      <c r="F760" s="201"/>
      <c r="G760" s="201"/>
      <c r="H760" s="201"/>
      <c r="I760" s="201"/>
      <c r="J760" s="201"/>
      <c r="K760" s="201">
        <v>0.2</v>
      </c>
      <c r="L760" s="201"/>
      <c r="M760" s="201"/>
      <c r="N760" s="201">
        <v>0</v>
      </c>
      <c r="O760" s="201">
        <v>72</v>
      </c>
      <c r="P760" s="201"/>
      <c r="Q760" s="201"/>
      <c r="R760" s="201"/>
      <c r="S760" s="201" t="s">
        <v>2248</v>
      </c>
      <c r="T760" s="201">
        <v>72000</v>
      </c>
      <c r="U760" s="201"/>
      <c r="V760" s="201"/>
      <c r="W760" s="201" t="s">
        <v>2248</v>
      </c>
    </row>
    <row r="761" spans="1:23" ht="14.4">
      <c r="A761" s="201"/>
      <c r="B761" s="524" t="s">
        <v>2253</v>
      </c>
      <c r="C761" s="201">
        <v>42000</v>
      </c>
      <c r="D761" s="201" t="s">
        <v>677</v>
      </c>
      <c r="E761" s="201" t="s">
        <v>228</v>
      </c>
      <c r="F761" s="201"/>
      <c r="G761" s="201"/>
      <c r="H761" s="201"/>
      <c r="I761" s="201"/>
      <c r="J761" s="201"/>
      <c r="K761" s="201">
        <v>0</v>
      </c>
      <c r="L761" s="201"/>
      <c r="M761" s="201"/>
      <c r="N761" s="201">
        <v>0</v>
      </c>
      <c r="O761" s="201">
        <v>0</v>
      </c>
      <c r="P761" s="201"/>
      <c r="Q761" s="201"/>
      <c r="R761" s="201"/>
      <c r="S761" s="201" t="s">
        <v>2248</v>
      </c>
      <c r="T761" s="201">
        <v>0</v>
      </c>
      <c r="U761" s="201"/>
      <c r="V761" s="201"/>
      <c r="W761" s="201" t="s">
        <v>2248</v>
      </c>
    </row>
    <row r="762" spans="1:23" ht="14.4">
      <c r="A762" s="201"/>
      <c r="B762" s="201" t="s">
        <v>789</v>
      </c>
      <c r="C762" s="201">
        <v>10000</v>
      </c>
      <c r="D762" s="201" t="s">
        <v>790</v>
      </c>
      <c r="E762" s="201" t="s">
        <v>240</v>
      </c>
      <c r="F762" s="201"/>
      <c r="G762" s="201"/>
      <c r="H762" s="201"/>
      <c r="I762" s="201"/>
      <c r="J762" s="201"/>
      <c r="K762" s="201">
        <v>0.84</v>
      </c>
      <c r="L762" s="201"/>
      <c r="M762" s="201"/>
      <c r="N762" s="201">
        <v>0</v>
      </c>
      <c r="O762" s="201">
        <v>25</v>
      </c>
      <c r="P762" s="201"/>
      <c r="Q762" s="201"/>
      <c r="R762" s="201"/>
      <c r="S762" s="201" t="s">
        <v>2248</v>
      </c>
      <c r="T762" s="201">
        <v>25000</v>
      </c>
      <c r="U762" s="201"/>
      <c r="V762" s="201"/>
      <c r="W762" s="201" t="s">
        <v>2248</v>
      </c>
    </row>
    <row r="763" spans="1:23" ht="14.4">
      <c r="A763" s="201"/>
      <c r="B763" s="201" t="s">
        <v>670</v>
      </c>
      <c r="C763" s="201">
        <v>7000</v>
      </c>
      <c r="D763" s="201" t="s">
        <v>672</v>
      </c>
      <c r="E763" s="201"/>
      <c r="F763" s="201"/>
      <c r="G763" s="201"/>
      <c r="H763" s="201"/>
      <c r="I763" s="201"/>
      <c r="J763" s="201"/>
      <c r="K763" s="201">
        <v>0.67900000000000005</v>
      </c>
      <c r="L763" s="201"/>
      <c r="M763" s="201"/>
      <c r="N763" s="201">
        <v>0</v>
      </c>
      <c r="O763" s="201">
        <v>4.2</v>
      </c>
      <c r="P763" s="201"/>
      <c r="Q763" s="201"/>
      <c r="R763" s="201"/>
      <c r="S763" s="201" t="s">
        <v>2248</v>
      </c>
      <c r="T763" s="201">
        <v>4200</v>
      </c>
      <c r="U763" s="201"/>
      <c r="V763" s="201"/>
      <c r="W763" s="201" t="s">
        <v>2248</v>
      </c>
    </row>
    <row r="764" spans="1:23" ht="14.4">
      <c r="A764" s="201"/>
      <c r="B764" s="201" t="s">
        <v>379</v>
      </c>
      <c r="C764" s="201">
        <v>500</v>
      </c>
      <c r="D764" s="201" t="s">
        <v>382</v>
      </c>
      <c r="E764" s="201" t="s">
        <v>228</v>
      </c>
      <c r="F764" s="201" t="s">
        <v>383</v>
      </c>
      <c r="G764" s="201"/>
      <c r="H764" s="201"/>
      <c r="I764" s="201"/>
      <c r="J764" s="201"/>
      <c r="K764" s="201">
        <v>0</v>
      </c>
      <c r="L764" s="201"/>
      <c r="M764" s="201"/>
      <c r="N764" s="201">
        <v>0</v>
      </c>
      <c r="O764" s="201">
        <v>0.06</v>
      </c>
      <c r="P764" s="201"/>
      <c r="Q764" s="201"/>
      <c r="R764" s="201"/>
      <c r="S764" s="201" t="s">
        <v>2248</v>
      </c>
      <c r="T764" s="201">
        <v>60</v>
      </c>
      <c r="U764" s="201"/>
      <c r="V764" s="201"/>
      <c r="W764" s="201" t="s">
        <v>2248</v>
      </c>
    </row>
    <row r="765" spans="1:23" ht="14.4">
      <c r="A765" s="201"/>
      <c r="B765" s="201" t="s">
        <v>849</v>
      </c>
      <c r="C765" s="201">
        <v>500</v>
      </c>
      <c r="D765" s="201" t="s">
        <v>851</v>
      </c>
      <c r="E765" s="201" t="s">
        <v>625</v>
      </c>
      <c r="F765" s="201"/>
      <c r="G765" s="201"/>
      <c r="H765" s="201"/>
      <c r="I765" s="201"/>
      <c r="J765" s="201"/>
      <c r="K765" s="201">
        <v>1.2E-2</v>
      </c>
      <c r="L765" s="201"/>
      <c r="M765" s="201"/>
      <c r="N765" s="201">
        <v>0</v>
      </c>
      <c r="O765" s="201">
        <v>0.3</v>
      </c>
      <c r="P765" s="201"/>
      <c r="Q765" s="201"/>
      <c r="R765" s="201"/>
      <c r="S765" s="201" t="s">
        <v>2248</v>
      </c>
      <c r="T765" s="201">
        <v>300</v>
      </c>
      <c r="U765" s="201"/>
      <c r="V765" s="201"/>
      <c r="W765" s="201" t="s">
        <v>2248</v>
      </c>
    </row>
    <row r="766" spans="1:23" ht="14.4">
      <c r="A766" s="201"/>
      <c r="B766" s="201"/>
      <c r="C766" s="201"/>
      <c r="D766" s="201"/>
      <c r="E766" s="201"/>
      <c r="F766" s="201"/>
      <c r="G766" s="201"/>
      <c r="H766" s="201"/>
      <c r="I766" s="201"/>
      <c r="J766" s="201"/>
      <c r="K766" s="201"/>
      <c r="L766" s="201"/>
      <c r="M766" s="201"/>
      <c r="N766" s="201"/>
      <c r="O766" s="201"/>
      <c r="P766" s="201"/>
      <c r="Q766" s="201"/>
      <c r="R766" s="201"/>
      <c r="S766" s="201"/>
      <c r="T766" s="201"/>
      <c r="U766" s="201"/>
      <c r="V766" s="201"/>
      <c r="W766" s="201" t="s">
        <v>2248</v>
      </c>
    </row>
    <row r="767" spans="1:23" ht="57.6">
      <c r="A767" s="201" t="s">
        <v>2254</v>
      </c>
      <c r="B767" s="201"/>
      <c r="C767" s="201"/>
      <c r="D767" s="201" t="s">
        <v>2255</v>
      </c>
      <c r="E767" s="201" t="s">
        <v>2256</v>
      </c>
      <c r="F767" s="201"/>
      <c r="G767" s="201">
        <v>90</v>
      </c>
      <c r="H767" s="201">
        <v>1.1100000000000001</v>
      </c>
      <c r="I767" s="201">
        <v>0.25</v>
      </c>
      <c r="J767" s="201">
        <v>11.03</v>
      </c>
      <c r="K767" s="201"/>
      <c r="L767" s="201">
        <v>8.31</v>
      </c>
      <c r="M767" s="201">
        <v>0.08</v>
      </c>
      <c r="N767" s="201">
        <v>0.61199999999999999</v>
      </c>
      <c r="O767" s="201"/>
      <c r="P767" s="201" t="s">
        <v>2236</v>
      </c>
      <c r="Q767" s="460" t="s">
        <v>2257</v>
      </c>
      <c r="R767" s="201" t="s">
        <v>2258</v>
      </c>
      <c r="S767" s="201" t="s">
        <v>2254</v>
      </c>
      <c r="T767" s="201"/>
      <c r="U767" s="201">
        <v>917.1</v>
      </c>
      <c r="V767" s="201"/>
      <c r="W767" s="201" t="s">
        <v>2254</v>
      </c>
    </row>
    <row r="768" spans="1:23" ht="14.4">
      <c r="A768" s="201"/>
      <c r="B768" s="201" t="s">
        <v>203</v>
      </c>
      <c r="C768" s="201">
        <v>70000</v>
      </c>
      <c r="D768" s="201" t="s">
        <v>206</v>
      </c>
      <c r="E768" s="201" t="s">
        <v>207</v>
      </c>
      <c r="F768" s="201"/>
      <c r="G768" s="201"/>
      <c r="H768" s="201"/>
      <c r="I768" s="201"/>
      <c r="J768" s="201"/>
      <c r="K768" s="201">
        <v>5.53</v>
      </c>
      <c r="L768" s="201"/>
      <c r="M768" s="201"/>
      <c r="N768" s="201">
        <v>0</v>
      </c>
      <c r="O768" s="201">
        <v>65.31</v>
      </c>
      <c r="P768" s="201"/>
      <c r="Q768" s="201"/>
      <c r="R768" s="201"/>
      <c r="S768" s="201" t="s">
        <v>2254</v>
      </c>
      <c r="T768" s="201">
        <v>65310</v>
      </c>
      <c r="U768" s="201"/>
      <c r="V768" s="201"/>
      <c r="W768" s="201" t="s">
        <v>2254</v>
      </c>
    </row>
    <row r="769" spans="1:23" ht="14.4">
      <c r="A769" s="201"/>
      <c r="B769" s="201" t="s">
        <v>594</v>
      </c>
      <c r="C769" s="201">
        <v>12000</v>
      </c>
      <c r="D769" s="201" t="s">
        <v>597</v>
      </c>
      <c r="E769" s="201" t="s">
        <v>228</v>
      </c>
      <c r="F769" s="201"/>
      <c r="G769" s="201"/>
      <c r="H769" s="201"/>
      <c r="I769" s="201"/>
      <c r="J769" s="201"/>
      <c r="K769" s="201">
        <v>0.252</v>
      </c>
      <c r="L769" s="201"/>
      <c r="M769" s="201"/>
      <c r="N769" s="201">
        <v>0</v>
      </c>
      <c r="O769" s="201">
        <v>14.4</v>
      </c>
      <c r="P769" s="201"/>
      <c r="Q769" s="201"/>
      <c r="R769" s="201"/>
      <c r="S769" s="201" t="s">
        <v>2254</v>
      </c>
      <c r="T769" s="201">
        <v>14400</v>
      </c>
      <c r="U769" s="201"/>
      <c r="V769" s="201"/>
      <c r="W769" s="201" t="s">
        <v>2254</v>
      </c>
    </row>
    <row r="770" spans="1:23" ht="14.4">
      <c r="A770" s="201"/>
      <c r="B770" s="201" t="s">
        <v>628</v>
      </c>
      <c r="C770" s="201">
        <v>12000</v>
      </c>
      <c r="D770" s="201" t="s">
        <v>630</v>
      </c>
      <c r="E770" s="201" t="s">
        <v>228</v>
      </c>
      <c r="F770" s="201"/>
      <c r="G770" s="201"/>
      <c r="H770" s="201"/>
      <c r="I770" s="201"/>
      <c r="J770" s="201"/>
      <c r="K770" s="201">
        <v>0.55200000000000005</v>
      </c>
      <c r="L770" s="201"/>
      <c r="M770" s="201"/>
      <c r="N770" s="201">
        <v>0.252</v>
      </c>
      <c r="O770" s="201">
        <v>8.4</v>
      </c>
      <c r="P770" s="201"/>
      <c r="Q770" s="201"/>
      <c r="R770" s="201"/>
      <c r="S770" s="201" t="s">
        <v>2254</v>
      </c>
      <c r="T770" s="201">
        <v>8400</v>
      </c>
      <c r="U770" s="201"/>
      <c r="V770" s="201"/>
      <c r="W770" s="201" t="s">
        <v>2254</v>
      </c>
    </row>
    <row r="771" spans="1:23" ht="14.4">
      <c r="A771" s="201"/>
      <c r="B771" s="201" t="s">
        <v>428</v>
      </c>
      <c r="C771" s="201">
        <v>6000</v>
      </c>
      <c r="D771" s="201" t="s">
        <v>430</v>
      </c>
      <c r="E771" s="201" t="s">
        <v>431</v>
      </c>
      <c r="F771" s="201" t="s">
        <v>432</v>
      </c>
      <c r="G771" s="201"/>
      <c r="H771" s="201"/>
      <c r="I771" s="201"/>
      <c r="J771" s="201"/>
      <c r="K771" s="201">
        <v>1.02</v>
      </c>
      <c r="L771" s="201"/>
      <c r="M771" s="201"/>
      <c r="N771" s="201">
        <v>0.36</v>
      </c>
      <c r="O771" s="201">
        <v>3.6</v>
      </c>
      <c r="P771" s="201"/>
      <c r="Q771" s="201"/>
      <c r="R771" s="201"/>
      <c r="S771" s="201" t="s">
        <v>2254</v>
      </c>
      <c r="T771" s="201">
        <v>3600</v>
      </c>
      <c r="U771" s="201"/>
      <c r="V771" s="201"/>
      <c r="W771" s="201" t="s">
        <v>2254</v>
      </c>
    </row>
    <row r="772" spans="1:23" ht="14.4">
      <c r="A772" s="201"/>
      <c r="B772" s="201"/>
      <c r="C772" s="201"/>
      <c r="D772" s="201"/>
      <c r="E772" s="201"/>
      <c r="F772" s="201"/>
      <c r="G772" s="201"/>
      <c r="H772" s="201"/>
      <c r="I772" s="201"/>
      <c r="J772" s="201"/>
      <c r="K772" s="201"/>
      <c r="L772" s="201"/>
      <c r="M772" s="201"/>
      <c r="N772" s="201"/>
      <c r="O772" s="201"/>
      <c r="P772" s="201"/>
      <c r="Q772" s="201"/>
      <c r="R772" s="201"/>
      <c r="S772" s="201"/>
      <c r="T772" s="201"/>
      <c r="U772" s="201"/>
      <c r="V772" s="201"/>
      <c r="W772" s="201" t="s">
        <v>2254</v>
      </c>
    </row>
    <row r="773" spans="1:23" ht="57.6">
      <c r="A773" s="201" t="s">
        <v>2259</v>
      </c>
      <c r="B773" s="201"/>
      <c r="C773" s="201"/>
      <c r="D773" s="201" t="s">
        <v>2260</v>
      </c>
      <c r="E773" s="201" t="s">
        <v>1902</v>
      </c>
      <c r="F773" s="201"/>
      <c r="G773" s="201">
        <v>94.7</v>
      </c>
      <c r="H773" s="201">
        <v>3.77</v>
      </c>
      <c r="I773" s="201">
        <v>1.97</v>
      </c>
      <c r="J773" s="201">
        <v>8.4499999999999993</v>
      </c>
      <c r="K773" s="201"/>
      <c r="L773" s="201">
        <v>7</v>
      </c>
      <c r="M773" s="201">
        <v>1.31</v>
      </c>
      <c r="N773" s="201">
        <v>1.2705</v>
      </c>
      <c r="O773" s="201"/>
      <c r="P773" s="201" t="s">
        <v>2236</v>
      </c>
      <c r="Q773" s="460" t="s">
        <v>2261</v>
      </c>
      <c r="R773" s="201" t="s">
        <v>2262</v>
      </c>
      <c r="S773" s="201" t="s">
        <v>2259</v>
      </c>
      <c r="T773" s="201"/>
      <c r="U773" s="201">
        <v>1145.8</v>
      </c>
      <c r="V773" s="201"/>
      <c r="W773" s="201" t="s">
        <v>2259</v>
      </c>
    </row>
    <row r="774" spans="1:23" ht="14.4">
      <c r="A774" s="201"/>
      <c r="B774" s="201" t="s">
        <v>692</v>
      </c>
      <c r="C774" s="201">
        <v>42000</v>
      </c>
      <c r="D774" s="201" t="s">
        <v>693</v>
      </c>
      <c r="E774" s="201" t="s">
        <v>666</v>
      </c>
      <c r="F774" s="201"/>
      <c r="G774" s="201"/>
      <c r="H774" s="201"/>
      <c r="I774" s="201"/>
      <c r="J774" s="201"/>
      <c r="K774" s="201">
        <v>0</v>
      </c>
      <c r="L774" s="201"/>
      <c r="M774" s="201"/>
      <c r="N774" s="201">
        <v>0</v>
      </c>
      <c r="O774" s="201">
        <v>87.78</v>
      </c>
      <c r="P774" s="201"/>
      <c r="Q774" s="201"/>
      <c r="R774" s="201"/>
      <c r="S774" s="201" t="s">
        <v>2259</v>
      </c>
      <c r="T774" s="201">
        <v>87780</v>
      </c>
      <c r="U774" s="201"/>
      <c r="V774" s="201"/>
      <c r="W774" s="201" t="s">
        <v>2259</v>
      </c>
    </row>
    <row r="775" spans="1:23" ht="14.4">
      <c r="A775" s="201"/>
      <c r="B775" s="201" t="s">
        <v>1001</v>
      </c>
      <c r="C775" s="201">
        <v>45000</v>
      </c>
      <c r="D775" s="201" t="s">
        <v>677</v>
      </c>
      <c r="E775" s="201" t="s">
        <v>228</v>
      </c>
      <c r="F775" s="201"/>
      <c r="G775" s="201"/>
      <c r="H775" s="201"/>
      <c r="I775" s="201"/>
      <c r="J775" s="201"/>
      <c r="K775" s="201">
        <v>0.36</v>
      </c>
      <c r="L775" s="201"/>
      <c r="M775" s="201"/>
      <c r="N775" s="201">
        <v>0.99</v>
      </c>
      <c r="O775" s="201">
        <v>9</v>
      </c>
      <c r="P775" s="201"/>
      <c r="Q775" s="201"/>
      <c r="R775" s="201"/>
      <c r="S775" s="201" t="s">
        <v>2259</v>
      </c>
      <c r="T775" s="201">
        <v>9000</v>
      </c>
      <c r="U775" s="201"/>
      <c r="V775" s="201"/>
      <c r="W775" s="201" t="s">
        <v>2259</v>
      </c>
    </row>
    <row r="776" spans="1:23" ht="14.4">
      <c r="A776" s="201"/>
      <c r="B776" s="201" t="s">
        <v>1441</v>
      </c>
      <c r="C776" s="201">
        <v>8500</v>
      </c>
      <c r="D776" s="201" t="s">
        <v>1441</v>
      </c>
      <c r="E776" s="201"/>
      <c r="F776" s="201"/>
      <c r="G776" s="201"/>
      <c r="H776" s="201"/>
      <c r="I776" s="201"/>
      <c r="J776" s="201"/>
      <c r="K776" s="201">
        <v>0.4335</v>
      </c>
      <c r="L776" s="201"/>
      <c r="M776" s="201"/>
      <c r="N776" s="201">
        <v>0.28050000000000003</v>
      </c>
      <c r="O776" s="201">
        <v>5.0999999999999996</v>
      </c>
      <c r="P776" s="201"/>
      <c r="Q776" s="201"/>
      <c r="R776" s="201"/>
      <c r="S776" s="201" t="s">
        <v>2259</v>
      </c>
      <c r="T776" s="201">
        <v>5100</v>
      </c>
      <c r="U776" s="201"/>
      <c r="V776" s="201"/>
      <c r="W776" s="201" t="s">
        <v>2259</v>
      </c>
    </row>
    <row r="777" spans="1:23" ht="14.4">
      <c r="A777" s="201"/>
      <c r="B777" s="201" t="s">
        <v>505</v>
      </c>
      <c r="C777" s="201">
        <v>4000</v>
      </c>
      <c r="D777" s="201" t="s">
        <v>507</v>
      </c>
      <c r="E777" s="201" t="s">
        <v>214</v>
      </c>
      <c r="F777" s="201"/>
      <c r="G777" s="201"/>
      <c r="H777" s="201"/>
      <c r="I777" s="201"/>
      <c r="J777" s="201"/>
      <c r="K777" s="201">
        <v>1.6E-2</v>
      </c>
      <c r="L777" s="201"/>
      <c r="M777" s="201"/>
      <c r="N777" s="201">
        <v>0</v>
      </c>
      <c r="O777" s="201">
        <v>9.1999999999999993</v>
      </c>
      <c r="P777" s="201"/>
      <c r="Q777" s="201"/>
      <c r="R777" s="201"/>
      <c r="S777" s="201" t="s">
        <v>2259</v>
      </c>
      <c r="T777" s="201">
        <v>9200</v>
      </c>
      <c r="U777" s="201"/>
      <c r="V777" s="201"/>
      <c r="W777" s="201" t="s">
        <v>2259</v>
      </c>
    </row>
    <row r="778" spans="1:23" ht="14.4">
      <c r="A778" s="201"/>
      <c r="B778" s="201" t="s">
        <v>837</v>
      </c>
      <c r="C778" s="201">
        <v>500</v>
      </c>
      <c r="D778" s="201" t="s">
        <v>838</v>
      </c>
      <c r="E778" s="201"/>
      <c r="F778" s="201" t="s">
        <v>390</v>
      </c>
      <c r="G778" s="201"/>
      <c r="H778" s="201"/>
      <c r="I778" s="201"/>
      <c r="J778" s="201"/>
      <c r="K778" s="201">
        <v>3.0000000000000001E-3</v>
      </c>
      <c r="L778" s="201"/>
      <c r="M778" s="201"/>
      <c r="N778" s="201">
        <v>0</v>
      </c>
      <c r="O778" s="201">
        <v>3.5</v>
      </c>
      <c r="P778" s="201"/>
      <c r="Q778" s="201"/>
      <c r="R778" s="201"/>
      <c r="S778" s="201" t="s">
        <v>2259</v>
      </c>
      <c r="T778" s="201">
        <v>3500</v>
      </c>
      <c r="U778" s="201"/>
      <c r="V778" s="201"/>
      <c r="W778" s="201" t="s">
        <v>2259</v>
      </c>
    </row>
    <row r="779" spans="1:23" ht="14.4">
      <c r="A779" s="201"/>
      <c r="B779" s="201"/>
      <c r="C779" s="201"/>
      <c r="D779" s="201"/>
      <c r="E779" s="201"/>
      <c r="F779" s="201"/>
      <c r="G779" s="201"/>
      <c r="H779" s="201"/>
      <c r="I779" s="201"/>
      <c r="J779" s="201"/>
      <c r="K779" s="201"/>
      <c r="L779" s="201"/>
      <c r="M779" s="201"/>
      <c r="N779" s="201"/>
      <c r="O779" s="201"/>
      <c r="P779" s="201"/>
      <c r="Q779" s="201"/>
      <c r="R779" s="201"/>
      <c r="S779" s="201"/>
      <c r="T779" s="201"/>
      <c r="U779" s="201"/>
      <c r="V779" s="201"/>
      <c r="W779" s="201" t="s">
        <v>2259</v>
      </c>
    </row>
    <row r="780" spans="1:23" ht="100.8">
      <c r="A780" s="201" t="s">
        <v>2263</v>
      </c>
      <c r="B780" s="201"/>
      <c r="C780" s="201"/>
      <c r="D780" s="201" t="s">
        <v>2264</v>
      </c>
      <c r="E780" s="201" t="s">
        <v>2265</v>
      </c>
      <c r="F780" s="201"/>
      <c r="G780" s="201">
        <v>151.33000000000001</v>
      </c>
      <c r="H780" s="201">
        <v>7.95</v>
      </c>
      <c r="I780" s="201">
        <v>3.53</v>
      </c>
      <c r="J780" s="201">
        <v>8.1300000000000008</v>
      </c>
      <c r="K780" s="201"/>
      <c r="L780" s="201">
        <v>8.23</v>
      </c>
      <c r="M780" s="201">
        <v>1.08</v>
      </c>
      <c r="N780" s="201">
        <v>0.47</v>
      </c>
      <c r="O780" s="201"/>
      <c r="P780" s="201" t="s">
        <v>2236</v>
      </c>
      <c r="Q780" s="460" t="s">
        <v>2266</v>
      </c>
      <c r="R780" s="201" t="s">
        <v>2267</v>
      </c>
      <c r="S780" s="201" t="s">
        <v>2263</v>
      </c>
      <c r="T780" s="201"/>
      <c r="U780" s="201">
        <v>1369.248</v>
      </c>
      <c r="V780" s="201"/>
      <c r="W780" s="201" t="s">
        <v>2263</v>
      </c>
    </row>
    <row r="781" spans="1:23" ht="14.4">
      <c r="A781" s="201"/>
      <c r="B781" s="201" t="s">
        <v>1408</v>
      </c>
      <c r="C781" s="201">
        <v>12000</v>
      </c>
      <c r="D781" s="201"/>
      <c r="E781" s="201"/>
      <c r="F781" s="201"/>
      <c r="G781" s="201"/>
      <c r="H781" s="201"/>
      <c r="I781" s="201"/>
      <c r="J781" s="201"/>
      <c r="K781" s="201">
        <v>0</v>
      </c>
      <c r="L781" s="201"/>
      <c r="M781" s="201"/>
      <c r="N781" s="201">
        <v>0</v>
      </c>
      <c r="O781" s="201">
        <v>7.2</v>
      </c>
      <c r="P781" s="201"/>
      <c r="Q781" s="201"/>
      <c r="R781" s="201"/>
      <c r="S781" s="201" t="s">
        <v>2263</v>
      </c>
      <c r="T781" s="201">
        <v>7200</v>
      </c>
      <c r="U781" s="201"/>
      <c r="V781" s="201"/>
      <c r="W781" s="201" t="s">
        <v>2263</v>
      </c>
    </row>
    <row r="782" spans="1:23" ht="14.4">
      <c r="A782" s="201"/>
      <c r="B782" s="201" t="s">
        <v>1131</v>
      </c>
      <c r="C782" s="201">
        <v>25000</v>
      </c>
      <c r="D782" s="201" t="s">
        <v>1133</v>
      </c>
      <c r="E782" s="201" t="s">
        <v>228</v>
      </c>
      <c r="F782" s="201"/>
      <c r="G782" s="201"/>
      <c r="H782" s="201"/>
      <c r="I782" s="201"/>
      <c r="J782" s="201"/>
      <c r="K782" s="201">
        <v>0</v>
      </c>
      <c r="L782" s="201"/>
      <c r="M782" s="201"/>
      <c r="N782" s="201">
        <v>0</v>
      </c>
      <c r="O782" s="201">
        <v>80</v>
      </c>
      <c r="P782" s="201"/>
      <c r="Q782" s="201"/>
      <c r="R782" s="201"/>
      <c r="S782" s="201" t="s">
        <v>2263</v>
      </c>
      <c r="T782" s="201">
        <v>80000</v>
      </c>
      <c r="U782" s="201"/>
      <c r="V782" s="201"/>
      <c r="W782" s="201" t="s">
        <v>2263</v>
      </c>
    </row>
    <row r="783" spans="1:23" ht="14.4">
      <c r="A783" s="201"/>
      <c r="B783" s="201" t="s">
        <v>772</v>
      </c>
      <c r="C783" s="201">
        <v>20000</v>
      </c>
      <c r="D783" s="201" t="s">
        <v>774</v>
      </c>
      <c r="E783" s="201"/>
      <c r="F783" s="201"/>
      <c r="G783" s="201"/>
      <c r="H783" s="201"/>
      <c r="I783" s="201"/>
      <c r="J783" s="201"/>
      <c r="K783" s="201">
        <v>0.68</v>
      </c>
      <c r="L783" s="201"/>
      <c r="M783" s="201"/>
      <c r="N783" s="201">
        <v>0</v>
      </c>
      <c r="O783" s="201">
        <v>10.72</v>
      </c>
      <c r="P783" s="201"/>
      <c r="Q783" s="201"/>
      <c r="R783" s="201"/>
      <c r="S783" s="201" t="s">
        <v>2263</v>
      </c>
      <c r="T783" s="201">
        <v>10720</v>
      </c>
      <c r="U783" s="201"/>
      <c r="V783" s="201"/>
      <c r="W783" s="201" t="s">
        <v>2263</v>
      </c>
    </row>
    <row r="784" spans="1:23" ht="14.4">
      <c r="A784" s="201"/>
      <c r="B784" s="201" t="s">
        <v>1002</v>
      </c>
      <c r="C784" s="201">
        <v>5000</v>
      </c>
      <c r="D784" s="201" t="s">
        <v>1003</v>
      </c>
      <c r="E784" s="201" t="s">
        <v>228</v>
      </c>
      <c r="F784" s="201"/>
      <c r="G784" s="201"/>
      <c r="H784" s="201"/>
      <c r="I784" s="201"/>
      <c r="J784" s="201"/>
      <c r="K784" s="201">
        <v>0.21</v>
      </c>
      <c r="L784" s="201"/>
      <c r="M784" s="201"/>
      <c r="N784" s="201">
        <v>8.5000000000000006E-2</v>
      </c>
      <c r="O784" s="201">
        <v>1.25</v>
      </c>
      <c r="P784" s="201"/>
      <c r="Q784" s="201"/>
      <c r="R784" s="201"/>
      <c r="S784" s="201" t="s">
        <v>2263</v>
      </c>
      <c r="T784" s="201">
        <v>1250</v>
      </c>
      <c r="U784" s="201"/>
      <c r="V784" s="201"/>
      <c r="W784" s="201" t="s">
        <v>2263</v>
      </c>
    </row>
    <row r="785" spans="1:23" ht="14.4">
      <c r="A785" s="201"/>
      <c r="B785" s="201" t="s">
        <v>998</v>
      </c>
      <c r="C785" s="201">
        <v>4000</v>
      </c>
      <c r="D785" s="201" t="s">
        <v>999</v>
      </c>
      <c r="E785" s="201" t="s">
        <v>228</v>
      </c>
      <c r="F785" s="201"/>
      <c r="G785" s="201"/>
      <c r="H785" s="201"/>
      <c r="I785" s="201"/>
      <c r="J785" s="201"/>
      <c r="K785" s="201">
        <v>0.188</v>
      </c>
      <c r="L785" s="201"/>
      <c r="M785" s="201"/>
      <c r="N785" s="201">
        <v>0.112</v>
      </c>
      <c r="O785" s="201">
        <v>1</v>
      </c>
      <c r="P785" s="201"/>
      <c r="Q785" s="201"/>
      <c r="R785" s="201"/>
      <c r="S785" s="201" t="s">
        <v>2263</v>
      </c>
      <c r="T785" s="201">
        <v>1000</v>
      </c>
      <c r="U785" s="201"/>
      <c r="V785" s="201"/>
      <c r="W785" s="201" t="s">
        <v>2263</v>
      </c>
    </row>
    <row r="786" spans="1:23" ht="14.4">
      <c r="A786" s="201"/>
      <c r="B786" s="201" t="s">
        <v>862</v>
      </c>
      <c r="C786" s="201">
        <v>12000</v>
      </c>
      <c r="D786" s="201" t="s">
        <v>864</v>
      </c>
      <c r="E786" s="201" t="s">
        <v>214</v>
      </c>
      <c r="F786" s="201" t="s">
        <v>865</v>
      </c>
      <c r="G786" s="201"/>
      <c r="H786" s="201"/>
      <c r="I786" s="201"/>
      <c r="J786" s="201"/>
      <c r="K786" s="201">
        <v>0</v>
      </c>
      <c r="L786" s="201"/>
      <c r="M786" s="201"/>
      <c r="N786" s="201">
        <v>0</v>
      </c>
      <c r="O786" s="201">
        <v>2.4</v>
      </c>
      <c r="P786" s="201"/>
      <c r="Q786" s="201"/>
      <c r="R786" s="201"/>
      <c r="S786" s="201" t="s">
        <v>2263</v>
      </c>
      <c r="T786" s="201">
        <v>2400</v>
      </c>
      <c r="U786" s="201"/>
      <c r="V786" s="201"/>
      <c r="W786" s="201" t="s">
        <v>2263</v>
      </c>
    </row>
    <row r="787" spans="1:23" ht="14.4">
      <c r="A787" s="201"/>
      <c r="B787" s="201" t="s">
        <v>1377</v>
      </c>
      <c r="C787" s="201">
        <v>1500</v>
      </c>
      <c r="D787" s="201" t="s">
        <v>1380</v>
      </c>
      <c r="E787" s="201" t="s">
        <v>136</v>
      </c>
      <c r="F787" s="201"/>
      <c r="G787" s="201"/>
      <c r="H787" s="201"/>
      <c r="I787" s="201"/>
      <c r="J787" s="201"/>
      <c r="K787" s="201">
        <v>7.4999999999999997E-3</v>
      </c>
      <c r="L787" s="201"/>
      <c r="M787" s="201"/>
      <c r="N787" s="201">
        <v>4.4999999999999998E-2</v>
      </c>
      <c r="O787" s="201">
        <v>0.9</v>
      </c>
      <c r="P787" s="201"/>
      <c r="Q787" s="201"/>
      <c r="R787" s="201"/>
      <c r="S787" s="201" t="s">
        <v>2263</v>
      </c>
      <c r="T787" s="201">
        <v>900</v>
      </c>
      <c r="U787" s="201"/>
      <c r="V787" s="201"/>
      <c r="W787" s="201" t="s">
        <v>2263</v>
      </c>
    </row>
    <row r="788" spans="1:23" ht="14.4">
      <c r="A788" s="201"/>
      <c r="B788" s="201" t="s">
        <v>505</v>
      </c>
      <c r="C788" s="201">
        <v>1500</v>
      </c>
      <c r="D788" s="201" t="s">
        <v>507</v>
      </c>
      <c r="E788" s="201" t="s">
        <v>214</v>
      </c>
      <c r="F788" s="201"/>
      <c r="G788" s="201"/>
      <c r="H788" s="201"/>
      <c r="I788" s="201"/>
      <c r="J788" s="201"/>
      <c r="K788" s="201">
        <v>6.0000000000000001E-3</v>
      </c>
      <c r="L788" s="201"/>
      <c r="M788" s="201"/>
      <c r="N788" s="201">
        <v>0</v>
      </c>
      <c r="O788" s="201">
        <v>3.45</v>
      </c>
      <c r="P788" s="201"/>
      <c r="Q788" s="201"/>
      <c r="R788" s="201"/>
      <c r="S788" s="201" t="s">
        <v>2263</v>
      </c>
      <c r="T788" s="201">
        <v>3450</v>
      </c>
      <c r="U788" s="201"/>
      <c r="V788" s="201"/>
      <c r="W788" s="201" t="s">
        <v>2263</v>
      </c>
    </row>
    <row r="789" spans="1:23" ht="14.4">
      <c r="A789" s="201"/>
      <c r="B789" s="201" t="s">
        <v>1065</v>
      </c>
      <c r="C789" s="201">
        <v>6000</v>
      </c>
      <c r="D789" s="201" t="s">
        <v>1067</v>
      </c>
      <c r="E789" s="201" t="s">
        <v>214</v>
      </c>
      <c r="F789" s="201"/>
      <c r="G789" s="201"/>
      <c r="H789" s="201"/>
      <c r="I789" s="201"/>
      <c r="J789" s="201"/>
      <c r="K789" s="201">
        <v>0</v>
      </c>
      <c r="L789" s="201"/>
      <c r="M789" s="201"/>
      <c r="N789" s="201">
        <v>0</v>
      </c>
      <c r="O789" s="201">
        <v>17.399999999999999</v>
      </c>
      <c r="P789" s="201"/>
      <c r="Q789" s="201"/>
      <c r="R789" s="201"/>
      <c r="S789" s="201" t="s">
        <v>2263</v>
      </c>
      <c r="T789" s="201">
        <v>17400</v>
      </c>
      <c r="U789" s="201"/>
      <c r="V789" s="201"/>
      <c r="W789" s="201" t="s">
        <v>2263</v>
      </c>
    </row>
    <row r="790" spans="1:23" ht="14.4">
      <c r="A790" s="201"/>
      <c r="B790" s="201" t="s">
        <v>168</v>
      </c>
      <c r="C790" s="201">
        <v>12000</v>
      </c>
      <c r="D790" s="201" t="s">
        <v>169</v>
      </c>
      <c r="E790" s="201" t="s">
        <v>170</v>
      </c>
      <c r="F790" s="201" t="s">
        <v>171</v>
      </c>
      <c r="G790" s="201"/>
      <c r="H790" s="201"/>
      <c r="I790" s="201"/>
      <c r="J790" s="201"/>
      <c r="K790" s="201">
        <v>9.6000000000000002E-2</v>
      </c>
      <c r="L790" s="201"/>
      <c r="M790" s="201"/>
      <c r="N790" s="201">
        <v>0.22800000000000001</v>
      </c>
      <c r="O790" s="201">
        <v>9.5640000000000001</v>
      </c>
      <c r="P790" s="201"/>
      <c r="Q790" s="201"/>
      <c r="R790" s="201"/>
      <c r="S790" s="201" t="s">
        <v>2263</v>
      </c>
      <c r="T790" s="201">
        <v>9564</v>
      </c>
      <c r="U790" s="201"/>
      <c r="V790" s="201"/>
      <c r="W790" s="201" t="s">
        <v>2263</v>
      </c>
    </row>
    <row r="791" spans="1:23" ht="14.4">
      <c r="A791" s="201"/>
      <c r="B791" s="201" t="s">
        <v>834</v>
      </c>
      <c r="C791" s="201">
        <v>300</v>
      </c>
      <c r="D791" s="201" t="s">
        <v>835</v>
      </c>
      <c r="E791" s="201"/>
      <c r="F791" s="201" t="s">
        <v>390</v>
      </c>
      <c r="G791" s="201"/>
      <c r="H791" s="201"/>
      <c r="I791" s="201"/>
      <c r="J791" s="201"/>
      <c r="K791" s="201">
        <v>1.23E-2</v>
      </c>
      <c r="L791" s="201"/>
      <c r="M791" s="201"/>
      <c r="N791" s="201">
        <v>0</v>
      </c>
      <c r="O791" s="201">
        <v>2.9567999999999999</v>
      </c>
      <c r="P791" s="201"/>
      <c r="Q791" s="201"/>
      <c r="R791" s="201"/>
      <c r="S791" s="201" t="s">
        <v>2263</v>
      </c>
      <c r="T791" s="201">
        <v>2956.8</v>
      </c>
      <c r="U791" s="201"/>
      <c r="V791" s="201"/>
      <c r="W791" s="201" t="s">
        <v>2263</v>
      </c>
    </row>
    <row r="792" spans="1:23" ht="14.4">
      <c r="A792" s="201"/>
      <c r="B792" s="201" t="s">
        <v>379</v>
      </c>
      <c r="C792" s="201">
        <v>700</v>
      </c>
      <c r="D792" s="201" t="s">
        <v>382</v>
      </c>
      <c r="E792" s="201" t="s">
        <v>228</v>
      </c>
      <c r="F792" s="201" t="s">
        <v>383</v>
      </c>
      <c r="G792" s="201"/>
      <c r="H792" s="201"/>
      <c r="I792" s="201"/>
      <c r="J792" s="201"/>
      <c r="K792" s="201">
        <v>0</v>
      </c>
      <c r="L792" s="201"/>
      <c r="M792" s="201"/>
      <c r="N792" s="201">
        <v>0</v>
      </c>
      <c r="O792" s="201">
        <v>8.4000000000000005E-2</v>
      </c>
      <c r="P792" s="201"/>
      <c r="Q792" s="201"/>
      <c r="R792" s="201"/>
      <c r="S792" s="201" t="s">
        <v>2263</v>
      </c>
      <c r="T792" s="201">
        <v>84</v>
      </c>
      <c r="U792" s="201"/>
      <c r="V792" s="201"/>
      <c r="W792" s="201" t="s">
        <v>2263</v>
      </c>
    </row>
    <row r="793" spans="1:23" ht="14.4">
      <c r="A793" s="201"/>
      <c r="B793" s="201"/>
      <c r="C793" s="201"/>
      <c r="D793" s="201"/>
      <c r="E793" s="201"/>
      <c r="F793" s="201"/>
      <c r="G793" s="201"/>
      <c r="H793" s="201"/>
      <c r="I793" s="201"/>
      <c r="J793" s="201"/>
      <c r="K793" s="201"/>
      <c r="L793" s="201"/>
      <c r="M793" s="201"/>
      <c r="N793" s="201"/>
      <c r="O793" s="201"/>
      <c r="P793" s="201"/>
      <c r="Q793" s="201"/>
      <c r="R793" s="201"/>
      <c r="S793" s="201"/>
      <c r="T793" s="201"/>
      <c r="U793" s="201"/>
      <c r="V793" s="201"/>
      <c r="W793" s="201" t="s">
        <v>2263</v>
      </c>
    </row>
    <row r="794" spans="1:23" ht="57.6">
      <c r="A794" s="201" t="s">
        <v>2268</v>
      </c>
      <c r="B794" s="201"/>
      <c r="C794" s="201"/>
      <c r="D794" s="201" t="s">
        <v>2269</v>
      </c>
      <c r="E794" s="201" t="s">
        <v>2235</v>
      </c>
      <c r="F794" s="201"/>
      <c r="G794" s="201">
        <v>208.21</v>
      </c>
      <c r="H794" s="201">
        <v>13.07</v>
      </c>
      <c r="I794" s="201">
        <v>0.88</v>
      </c>
      <c r="J794" s="201">
        <v>17.3</v>
      </c>
      <c r="K794" s="201"/>
      <c r="L794" s="201">
        <v>5.31</v>
      </c>
      <c r="M794" s="201">
        <v>1.38</v>
      </c>
      <c r="N794" s="201">
        <v>0.34899999999999998</v>
      </c>
      <c r="O794" s="201"/>
      <c r="P794" s="201" t="s">
        <v>2236</v>
      </c>
      <c r="Q794" s="460" t="s">
        <v>2270</v>
      </c>
      <c r="R794" s="201" t="s">
        <v>2271</v>
      </c>
      <c r="S794" s="201" t="s">
        <v>2268</v>
      </c>
      <c r="T794" s="201"/>
      <c r="U794" s="201">
        <v>769.84</v>
      </c>
      <c r="V794" s="201"/>
      <c r="W794" s="201" t="s">
        <v>2268</v>
      </c>
    </row>
    <row r="795" spans="1:23" ht="14.4">
      <c r="A795" s="201"/>
      <c r="B795" s="201" t="s">
        <v>287</v>
      </c>
      <c r="C795" s="201">
        <v>30000</v>
      </c>
      <c r="D795" s="201" t="s">
        <v>289</v>
      </c>
      <c r="E795" s="201" t="s">
        <v>290</v>
      </c>
      <c r="F795" s="201"/>
      <c r="G795" s="201"/>
      <c r="H795" s="201"/>
      <c r="I795" s="201"/>
      <c r="J795" s="201"/>
      <c r="K795" s="201">
        <v>0.21</v>
      </c>
      <c r="L795" s="201"/>
      <c r="M795" s="201"/>
      <c r="N795" s="201">
        <v>0</v>
      </c>
      <c r="O795" s="201">
        <v>54</v>
      </c>
      <c r="P795" s="201"/>
      <c r="Q795" s="201"/>
      <c r="R795" s="201"/>
      <c r="S795" s="201" t="s">
        <v>2268</v>
      </c>
      <c r="T795" s="201">
        <v>54000</v>
      </c>
      <c r="U795" s="201"/>
      <c r="V795" s="201"/>
      <c r="W795" s="201" t="s">
        <v>2268</v>
      </c>
    </row>
    <row r="796" spans="1:23" ht="14.4">
      <c r="A796" s="201"/>
      <c r="B796" s="201" t="s">
        <v>415</v>
      </c>
      <c r="C796" s="201">
        <v>14000</v>
      </c>
      <c r="D796" s="201" t="s">
        <v>418</v>
      </c>
      <c r="E796" s="201" t="s">
        <v>228</v>
      </c>
      <c r="F796" s="201"/>
      <c r="G796" s="201"/>
      <c r="H796" s="201"/>
      <c r="I796" s="201"/>
      <c r="J796" s="201"/>
      <c r="K796" s="201">
        <v>1.4E-2</v>
      </c>
      <c r="L796" s="201"/>
      <c r="M796" s="201"/>
      <c r="N796" s="201">
        <v>0.182</v>
      </c>
      <c r="O796" s="201">
        <v>4.9000000000000004</v>
      </c>
      <c r="P796" s="201"/>
      <c r="Q796" s="201"/>
      <c r="R796" s="201"/>
      <c r="S796" s="201" t="s">
        <v>2268</v>
      </c>
      <c r="T796" s="201">
        <v>4900</v>
      </c>
      <c r="U796" s="201"/>
      <c r="V796" s="201"/>
      <c r="W796" s="201" t="s">
        <v>2268</v>
      </c>
    </row>
    <row r="797" spans="1:23" ht="14.4">
      <c r="A797" s="201"/>
      <c r="B797" s="201" t="s">
        <v>366</v>
      </c>
      <c r="C797" s="201">
        <v>22000</v>
      </c>
      <c r="D797" s="201" t="s">
        <v>367</v>
      </c>
      <c r="E797" s="201" t="s">
        <v>240</v>
      </c>
      <c r="F797" s="201"/>
      <c r="G797" s="201"/>
      <c r="H797" s="201"/>
      <c r="I797" s="201"/>
      <c r="J797" s="201"/>
      <c r="K797" s="201">
        <v>0.66</v>
      </c>
      <c r="L797" s="201"/>
      <c r="M797" s="201"/>
      <c r="N797" s="201">
        <v>0</v>
      </c>
      <c r="O797" s="201">
        <v>13.2</v>
      </c>
      <c r="P797" s="201"/>
      <c r="Q797" s="201"/>
      <c r="R797" s="201"/>
      <c r="S797" s="201" t="s">
        <v>2268</v>
      </c>
      <c r="T797" s="201">
        <v>13200</v>
      </c>
      <c r="U797" s="201"/>
      <c r="V797" s="201"/>
      <c r="W797" s="201" t="s">
        <v>2268</v>
      </c>
    </row>
    <row r="798" spans="1:23" ht="14.4">
      <c r="A798" s="201"/>
      <c r="B798" s="201" t="s">
        <v>1012</v>
      </c>
      <c r="C798" s="201">
        <v>29000</v>
      </c>
      <c r="D798" s="201" t="s">
        <v>1012</v>
      </c>
      <c r="E798" s="201" t="s">
        <v>228</v>
      </c>
      <c r="F798" s="201"/>
      <c r="G798" s="201"/>
      <c r="H798" s="201"/>
      <c r="I798" s="201"/>
      <c r="J798" s="201"/>
      <c r="K798" s="201">
        <v>0</v>
      </c>
      <c r="L798" s="201"/>
      <c r="M798" s="201"/>
      <c r="N798" s="201">
        <v>0</v>
      </c>
      <c r="O798" s="201">
        <v>2.9</v>
      </c>
      <c r="P798" s="201"/>
      <c r="Q798" s="201"/>
      <c r="R798" s="201"/>
      <c r="S798" s="201" t="s">
        <v>2268</v>
      </c>
      <c r="T798" s="201">
        <v>2900</v>
      </c>
      <c r="U798" s="201"/>
      <c r="V798" s="201"/>
      <c r="W798" s="201" t="s">
        <v>2268</v>
      </c>
    </row>
    <row r="799" spans="1:23" ht="14.4">
      <c r="A799" s="201"/>
      <c r="B799" s="201" t="s">
        <v>1002</v>
      </c>
      <c r="C799" s="201">
        <v>4000</v>
      </c>
      <c r="D799" s="201" t="s">
        <v>1003</v>
      </c>
      <c r="E799" s="201" t="s">
        <v>228</v>
      </c>
      <c r="F799" s="201"/>
      <c r="G799" s="201"/>
      <c r="H799" s="201"/>
      <c r="I799" s="201"/>
      <c r="J799" s="201"/>
      <c r="K799" s="201">
        <v>0.16800000000000001</v>
      </c>
      <c r="L799" s="201"/>
      <c r="M799" s="201"/>
      <c r="N799" s="201">
        <v>6.8000000000000005E-2</v>
      </c>
      <c r="O799" s="201">
        <v>1</v>
      </c>
      <c r="P799" s="201"/>
      <c r="Q799" s="201"/>
      <c r="R799" s="201"/>
      <c r="S799" s="201" t="s">
        <v>2268</v>
      </c>
      <c r="T799" s="201">
        <v>1000</v>
      </c>
      <c r="U799" s="201"/>
      <c r="V799" s="201"/>
      <c r="W799" s="201" t="s">
        <v>2268</v>
      </c>
    </row>
    <row r="800" spans="1:23" ht="14.4">
      <c r="A800" s="201"/>
      <c r="B800" s="201" t="s">
        <v>1013</v>
      </c>
      <c r="C800" s="201">
        <v>300</v>
      </c>
      <c r="D800" s="201" t="s">
        <v>1014</v>
      </c>
      <c r="E800" s="201" t="s">
        <v>228</v>
      </c>
      <c r="F800" s="201" t="s">
        <v>1015</v>
      </c>
      <c r="G800" s="201"/>
      <c r="H800" s="201"/>
      <c r="I800" s="201"/>
      <c r="J800" s="201"/>
      <c r="K800" s="201">
        <v>8.3999999999999995E-3</v>
      </c>
      <c r="L800" s="201"/>
      <c r="M800" s="201"/>
      <c r="N800" s="201">
        <v>9.9000000000000005E-2</v>
      </c>
      <c r="O800" s="201">
        <v>0.9</v>
      </c>
      <c r="P800" s="201"/>
      <c r="Q800" s="201"/>
      <c r="R800" s="201"/>
      <c r="S800" s="201" t="s">
        <v>2268</v>
      </c>
      <c r="T800" s="201">
        <v>900</v>
      </c>
      <c r="U800" s="201"/>
      <c r="V800" s="201"/>
      <c r="W800" s="201" t="s">
        <v>2268</v>
      </c>
    </row>
    <row r="801" spans="1:23" ht="14.4">
      <c r="A801" s="201"/>
      <c r="B801" s="201" t="s">
        <v>379</v>
      </c>
      <c r="C801" s="201">
        <v>700</v>
      </c>
      <c r="D801" s="201" t="s">
        <v>382</v>
      </c>
      <c r="E801" s="201" t="s">
        <v>228</v>
      </c>
      <c r="F801" s="201" t="s">
        <v>383</v>
      </c>
      <c r="G801" s="201"/>
      <c r="H801" s="201"/>
      <c r="I801" s="201"/>
      <c r="J801" s="201"/>
      <c r="K801" s="201">
        <v>0</v>
      </c>
      <c r="L801" s="201"/>
      <c r="M801" s="201"/>
      <c r="N801" s="201">
        <v>0</v>
      </c>
      <c r="O801" s="201">
        <v>8.4000000000000005E-2</v>
      </c>
      <c r="P801" s="201"/>
      <c r="Q801" s="201"/>
      <c r="R801" s="201"/>
      <c r="S801" s="201" t="s">
        <v>2268</v>
      </c>
      <c r="T801" s="201">
        <v>84</v>
      </c>
      <c r="U801" s="201"/>
      <c r="V801" s="201"/>
      <c r="W801" s="201" t="s">
        <v>2268</v>
      </c>
    </row>
    <row r="802" spans="1:23" ht="14.4">
      <c r="A802" s="201"/>
      <c r="B802" s="201"/>
      <c r="C802" s="201"/>
      <c r="D802" s="201"/>
      <c r="E802" s="201"/>
      <c r="F802" s="201"/>
      <c r="G802" s="201"/>
      <c r="H802" s="201"/>
      <c r="I802" s="201"/>
      <c r="J802" s="201"/>
      <c r="K802" s="201"/>
      <c r="L802" s="201"/>
      <c r="M802" s="201"/>
      <c r="N802" s="201"/>
      <c r="O802" s="201"/>
      <c r="P802" s="201"/>
      <c r="Q802" s="201"/>
      <c r="R802" s="201"/>
      <c r="S802" s="201"/>
      <c r="T802" s="201"/>
      <c r="U802" s="201"/>
      <c r="V802" s="201"/>
      <c r="W802" s="201" t="s">
        <v>2268</v>
      </c>
    </row>
    <row r="803" spans="1:23" ht="72">
      <c r="A803" s="201" t="s">
        <v>2272</v>
      </c>
      <c r="B803" s="201"/>
      <c r="C803" s="201"/>
      <c r="D803" s="201" t="s">
        <v>2273</v>
      </c>
      <c r="E803" s="201" t="s">
        <v>2274</v>
      </c>
      <c r="F803" s="201"/>
      <c r="G803" s="201">
        <v>119.4</v>
      </c>
      <c r="H803" s="201">
        <v>4.3600000000000003</v>
      </c>
      <c r="I803" s="201">
        <v>1.03</v>
      </c>
      <c r="J803" s="201">
        <v>12.75</v>
      </c>
      <c r="K803" s="201"/>
      <c r="L803" s="201">
        <v>6.66</v>
      </c>
      <c r="M803" s="201">
        <v>0.95</v>
      </c>
      <c r="N803" s="201">
        <v>0.64683999999999997</v>
      </c>
      <c r="O803" s="201"/>
      <c r="P803" s="201" t="s">
        <v>2236</v>
      </c>
      <c r="Q803" s="460" t="s">
        <v>2275</v>
      </c>
      <c r="R803" s="201" t="s">
        <v>2276</v>
      </c>
      <c r="S803" s="201" t="s">
        <v>2272</v>
      </c>
      <c r="T803" s="201"/>
      <c r="U803" s="201">
        <v>966.38983050000002</v>
      </c>
      <c r="V803" s="201"/>
      <c r="W803" s="201" t="s">
        <v>2272</v>
      </c>
    </row>
    <row r="804" spans="1:23" ht="14.4">
      <c r="A804" s="201"/>
      <c r="B804" s="201" t="s">
        <v>261</v>
      </c>
      <c r="C804" s="201">
        <v>50000</v>
      </c>
      <c r="D804" s="201" t="s">
        <v>263</v>
      </c>
      <c r="E804" s="201"/>
      <c r="F804" s="201"/>
      <c r="G804" s="201"/>
      <c r="H804" s="201"/>
      <c r="I804" s="201"/>
      <c r="J804" s="201"/>
      <c r="K804" s="201">
        <v>0.1</v>
      </c>
      <c r="L804" s="201"/>
      <c r="M804" s="201"/>
      <c r="N804" s="201">
        <v>0.25</v>
      </c>
      <c r="O804" s="201">
        <v>86.7</v>
      </c>
      <c r="P804" s="201"/>
      <c r="Q804" s="201"/>
      <c r="R804" s="201"/>
      <c r="S804" s="201" t="s">
        <v>2272</v>
      </c>
      <c r="T804" s="201">
        <v>86700</v>
      </c>
      <c r="U804" s="201"/>
      <c r="V804" s="201"/>
      <c r="W804" s="201" t="s">
        <v>2272</v>
      </c>
    </row>
    <row r="805" spans="1:23" ht="14.4">
      <c r="A805" s="201"/>
      <c r="B805" s="201" t="s">
        <v>496</v>
      </c>
      <c r="C805" s="201">
        <v>25000</v>
      </c>
      <c r="D805" s="201" t="s">
        <v>498</v>
      </c>
      <c r="E805" s="201" t="s">
        <v>240</v>
      </c>
      <c r="F805" s="201"/>
      <c r="G805" s="201"/>
      <c r="H805" s="201"/>
      <c r="I805" s="201"/>
      <c r="J805" s="201"/>
      <c r="K805" s="201">
        <v>4.5</v>
      </c>
      <c r="L805" s="201"/>
      <c r="M805" s="201"/>
      <c r="N805" s="201">
        <v>0.4</v>
      </c>
      <c r="O805" s="201">
        <v>15</v>
      </c>
      <c r="P805" s="201"/>
      <c r="Q805" s="201"/>
      <c r="R805" s="201"/>
      <c r="S805" s="201" t="s">
        <v>2272</v>
      </c>
      <c r="T805" s="201">
        <v>15000</v>
      </c>
      <c r="U805" s="201"/>
      <c r="V805" s="201"/>
      <c r="W805" s="201" t="s">
        <v>2272</v>
      </c>
    </row>
    <row r="806" spans="1:23" ht="14.4">
      <c r="A806" s="201"/>
      <c r="B806" s="201" t="s">
        <v>335</v>
      </c>
      <c r="C806" s="201">
        <v>20000</v>
      </c>
      <c r="D806" s="201" t="s">
        <v>339</v>
      </c>
      <c r="E806" s="201" t="s">
        <v>340</v>
      </c>
      <c r="F806" s="201"/>
      <c r="G806" s="201"/>
      <c r="H806" s="201"/>
      <c r="I806" s="201"/>
      <c r="J806" s="201"/>
      <c r="K806" s="201"/>
      <c r="L806" s="201"/>
      <c r="M806" s="201"/>
      <c r="N806" s="201"/>
      <c r="O806" s="201"/>
      <c r="P806" s="201"/>
      <c r="Q806" s="201"/>
      <c r="R806" s="201"/>
      <c r="S806" s="201" t="s">
        <v>2272</v>
      </c>
      <c r="T806" s="201"/>
      <c r="U806" s="201"/>
      <c r="V806" s="201"/>
      <c r="W806" s="201"/>
    </row>
    <row r="807" spans="1:23" ht="14.4">
      <c r="A807" s="201"/>
      <c r="B807" s="201" t="s">
        <v>613</v>
      </c>
      <c r="C807" s="201">
        <v>10000</v>
      </c>
      <c r="D807" s="201" t="s">
        <v>614</v>
      </c>
      <c r="E807" s="201" t="s">
        <v>228</v>
      </c>
      <c r="F807" s="201"/>
      <c r="G807" s="201"/>
      <c r="H807" s="201"/>
      <c r="I807" s="201"/>
      <c r="J807" s="201"/>
      <c r="K807" s="201"/>
      <c r="L807" s="201"/>
      <c r="M807" s="201"/>
      <c r="N807" s="201"/>
      <c r="O807" s="201"/>
      <c r="P807" s="201"/>
      <c r="Q807" s="201"/>
      <c r="R807" s="201"/>
      <c r="S807" s="201" t="s">
        <v>2272</v>
      </c>
      <c r="T807" s="201"/>
      <c r="U807" s="201"/>
      <c r="V807" s="201"/>
      <c r="W807" s="201"/>
    </row>
    <row r="808" spans="1:23" ht="14.4">
      <c r="A808" s="201"/>
      <c r="B808" s="201" t="s">
        <v>768</v>
      </c>
      <c r="C808" s="201">
        <v>10000</v>
      </c>
      <c r="D808" s="201" t="s">
        <v>770</v>
      </c>
      <c r="E808" s="201"/>
      <c r="F808" s="201"/>
      <c r="G808" s="201"/>
      <c r="H808" s="201"/>
      <c r="I808" s="201"/>
      <c r="J808" s="201"/>
      <c r="K808" s="201"/>
      <c r="L808" s="201"/>
      <c r="M808" s="201"/>
      <c r="N808" s="201"/>
      <c r="O808" s="201"/>
      <c r="P808" s="201"/>
      <c r="Q808" s="201"/>
      <c r="R808" s="201"/>
      <c r="S808" s="201" t="s">
        <v>2272</v>
      </c>
      <c r="T808" s="201"/>
      <c r="U808" s="201"/>
      <c r="V808" s="201"/>
      <c r="W808" s="201"/>
    </row>
    <row r="809" spans="1:23" ht="14.4">
      <c r="A809" s="201"/>
      <c r="B809" s="201" t="s">
        <v>415</v>
      </c>
      <c r="C809" s="201">
        <v>14000</v>
      </c>
      <c r="D809" s="201" t="s">
        <v>418</v>
      </c>
      <c r="E809" s="201" t="s">
        <v>228</v>
      </c>
      <c r="F809" s="201"/>
      <c r="G809" s="201"/>
      <c r="H809" s="201"/>
      <c r="I809" s="201"/>
      <c r="J809" s="201"/>
      <c r="K809" s="201">
        <v>1.4E-2</v>
      </c>
      <c r="L809" s="201"/>
      <c r="M809" s="201"/>
      <c r="N809" s="201">
        <v>0.182</v>
      </c>
      <c r="O809" s="201">
        <v>4.9000000000000004</v>
      </c>
      <c r="P809" s="201"/>
      <c r="Q809" s="201"/>
      <c r="R809" s="201"/>
      <c r="S809" s="201" t="s">
        <v>2272</v>
      </c>
      <c r="T809" s="201">
        <v>4900</v>
      </c>
      <c r="U809" s="201"/>
      <c r="V809" s="201"/>
      <c r="W809" s="201" t="s">
        <v>2272</v>
      </c>
    </row>
    <row r="810" spans="1:23" ht="14.4">
      <c r="A810" s="201"/>
      <c r="B810" s="201" t="s">
        <v>1012</v>
      </c>
      <c r="C810" s="201">
        <v>18000</v>
      </c>
      <c r="D810" s="201" t="s">
        <v>1012</v>
      </c>
      <c r="E810" s="201" t="s">
        <v>228</v>
      </c>
      <c r="F810" s="201"/>
      <c r="G810" s="201"/>
      <c r="H810" s="201"/>
      <c r="I810" s="201"/>
      <c r="J810" s="201"/>
      <c r="K810" s="201">
        <v>0</v>
      </c>
      <c r="L810" s="201"/>
      <c r="M810" s="201"/>
      <c r="N810" s="201">
        <v>0</v>
      </c>
      <c r="O810" s="201">
        <v>1.8</v>
      </c>
      <c r="P810" s="201"/>
      <c r="Q810" s="201"/>
      <c r="R810" s="201"/>
      <c r="S810" s="201" t="s">
        <v>2272</v>
      </c>
      <c r="T810" s="201">
        <v>1800</v>
      </c>
      <c r="U810" s="201"/>
      <c r="V810" s="201"/>
      <c r="W810" s="201" t="s">
        <v>2272</v>
      </c>
    </row>
    <row r="811" spans="1:23" ht="14.4">
      <c r="A811" s="201"/>
      <c r="B811" s="201" t="s">
        <v>1002</v>
      </c>
      <c r="C811" s="201">
        <v>5000</v>
      </c>
      <c r="D811" s="201" t="s">
        <v>1003</v>
      </c>
      <c r="E811" s="201" t="s">
        <v>228</v>
      </c>
      <c r="F811" s="201"/>
      <c r="G811" s="201"/>
      <c r="H811" s="201"/>
      <c r="I811" s="201"/>
      <c r="J811" s="201"/>
      <c r="K811" s="201">
        <v>0.21</v>
      </c>
      <c r="L811" s="201"/>
      <c r="M811" s="201"/>
      <c r="N811" s="201">
        <v>8.5000000000000006E-2</v>
      </c>
      <c r="O811" s="201">
        <v>1.25</v>
      </c>
      <c r="P811" s="201"/>
      <c r="Q811" s="201"/>
      <c r="R811" s="201"/>
      <c r="S811" s="201" t="s">
        <v>2272</v>
      </c>
      <c r="T811" s="201">
        <v>1250</v>
      </c>
      <c r="U811" s="201"/>
      <c r="V811" s="201"/>
      <c r="W811" s="201" t="s">
        <v>2272</v>
      </c>
    </row>
    <row r="812" spans="1:23" ht="14.4">
      <c r="A812" s="201"/>
      <c r="B812" s="201" t="s">
        <v>1088</v>
      </c>
      <c r="C812" s="201">
        <v>5000</v>
      </c>
      <c r="D812" s="201" t="s">
        <v>1089</v>
      </c>
      <c r="E812" s="201" t="s">
        <v>1077</v>
      </c>
      <c r="F812" s="201"/>
      <c r="G812" s="201"/>
      <c r="H812" s="201"/>
      <c r="I812" s="201"/>
      <c r="J812" s="201"/>
      <c r="K812" s="201">
        <v>0.21</v>
      </c>
      <c r="L812" s="201"/>
      <c r="M812" s="201"/>
      <c r="N812" s="201">
        <v>0.105</v>
      </c>
      <c r="O812" s="201">
        <v>4</v>
      </c>
      <c r="P812" s="201"/>
      <c r="Q812" s="201"/>
      <c r="R812" s="201"/>
      <c r="S812" s="201" t="s">
        <v>2272</v>
      </c>
      <c r="T812" s="201">
        <v>4000</v>
      </c>
      <c r="U812" s="201"/>
      <c r="V812" s="201"/>
      <c r="W812" s="201" t="s">
        <v>2272</v>
      </c>
    </row>
    <row r="813" spans="1:23" ht="14.4">
      <c r="A813" s="201"/>
      <c r="B813" s="201" t="s">
        <v>410</v>
      </c>
      <c r="C813" s="201">
        <v>800</v>
      </c>
      <c r="D813" s="201" t="s">
        <v>412</v>
      </c>
      <c r="E813" s="201" t="s">
        <v>228</v>
      </c>
      <c r="F813" s="201"/>
      <c r="G813" s="201"/>
      <c r="H813" s="201"/>
      <c r="I813" s="201"/>
      <c r="J813" s="201"/>
      <c r="K813" s="201">
        <v>8.0000000000000002E-3</v>
      </c>
      <c r="L813" s="201"/>
      <c r="M813" s="201"/>
      <c r="N813" s="201">
        <v>0</v>
      </c>
      <c r="O813" s="201">
        <v>0.36</v>
      </c>
      <c r="P813" s="201"/>
      <c r="Q813" s="201"/>
      <c r="R813" s="201"/>
      <c r="S813" s="201" t="s">
        <v>2272</v>
      </c>
      <c r="T813" s="201">
        <v>360</v>
      </c>
      <c r="U813" s="201"/>
      <c r="V813" s="201"/>
      <c r="W813" s="201" t="s">
        <v>2272</v>
      </c>
    </row>
    <row r="814" spans="1:23" ht="14.4">
      <c r="A814" s="201"/>
      <c r="B814" s="201" t="s">
        <v>379</v>
      </c>
      <c r="C814" s="201">
        <v>200</v>
      </c>
      <c r="D814" s="201" t="s">
        <v>382</v>
      </c>
      <c r="E814" s="201" t="s">
        <v>228</v>
      </c>
      <c r="F814" s="201" t="s">
        <v>383</v>
      </c>
      <c r="G814" s="201"/>
      <c r="H814" s="201"/>
      <c r="I814" s="201"/>
      <c r="J814" s="201"/>
      <c r="K814" s="201">
        <v>0</v>
      </c>
      <c r="L814" s="201"/>
      <c r="M814" s="201"/>
      <c r="N814" s="201">
        <v>0</v>
      </c>
      <c r="O814" s="201">
        <v>2.4E-2</v>
      </c>
      <c r="P814" s="201"/>
      <c r="Q814" s="201"/>
      <c r="R814" s="201"/>
      <c r="S814" s="201" t="s">
        <v>2272</v>
      </c>
      <c r="T814" s="201">
        <v>24</v>
      </c>
      <c r="U814" s="201"/>
      <c r="V814" s="201"/>
      <c r="W814" s="201" t="s">
        <v>2272</v>
      </c>
    </row>
    <row r="815" spans="1:23" ht="14.4">
      <c r="A815" s="201"/>
      <c r="B815" s="201" t="s">
        <v>675</v>
      </c>
      <c r="C815" s="201">
        <v>2000</v>
      </c>
      <c r="D815" s="201" t="s">
        <v>677</v>
      </c>
      <c r="E815" s="201" t="s">
        <v>228</v>
      </c>
      <c r="F815" s="201"/>
      <c r="G815" s="201"/>
      <c r="H815" s="201"/>
      <c r="I815" s="201"/>
      <c r="J815" s="201"/>
      <c r="K815" s="201"/>
      <c r="L815" s="201"/>
      <c r="M815" s="201"/>
      <c r="N815" s="201"/>
      <c r="O815" s="201"/>
      <c r="P815" s="201"/>
      <c r="Q815" s="201"/>
      <c r="R815" s="201"/>
      <c r="S815" s="201" t="s">
        <v>2272</v>
      </c>
      <c r="T815" s="201"/>
      <c r="U815" s="201"/>
      <c r="V815" s="201"/>
      <c r="W815" s="201" t="s">
        <v>2272</v>
      </c>
    </row>
    <row r="816" spans="1:23" ht="43.2">
      <c r="A816" s="201" t="s">
        <v>2277</v>
      </c>
      <c r="B816" s="201"/>
      <c r="C816" s="201"/>
      <c r="D816" s="201" t="s">
        <v>2278</v>
      </c>
      <c r="E816" s="201" t="s">
        <v>1902</v>
      </c>
      <c r="F816" s="201"/>
      <c r="G816" s="201">
        <v>110.74</v>
      </c>
      <c r="H816" s="201">
        <v>3.63</v>
      </c>
      <c r="I816" s="201">
        <v>2</v>
      </c>
      <c r="J816" s="201">
        <v>8.6999999999999993</v>
      </c>
      <c r="K816" s="201"/>
      <c r="L816" s="201">
        <v>10.69</v>
      </c>
      <c r="M816" s="201">
        <v>0.68</v>
      </c>
      <c r="N816" s="201">
        <v>1.21</v>
      </c>
      <c r="O816" s="201"/>
      <c r="P816" s="201" t="s">
        <v>2236</v>
      </c>
      <c r="Q816" s="460" t="s">
        <v>2279</v>
      </c>
      <c r="R816" s="201" t="s">
        <v>2280</v>
      </c>
      <c r="S816" s="201" t="s">
        <v>2277</v>
      </c>
      <c r="T816" s="201"/>
      <c r="U816" s="201">
        <v>1080.1500000000001</v>
      </c>
      <c r="V816" s="201"/>
      <c r="W816" s="201" t="s">
        <v>2277</v>
      </c>
    </row>
    <row r="817" spans="1:23" ht="14.4">
      <c r="A817" s="201"/>
      <c r="B817" s="201" t="s">
        <v>925</v>
      </c>
      <c r="C817" s="201">
        <v>42000</v>
      </c>
      <c r="D817" s="201" t="s">
        <v>925</v>
      </c>
      <c r="E817" s="201" t="s">
        <v>666</v>
      </c>
      <c r="F817" s="201"/>
      <c r="G817" s="201"/>
      <c r="H817" s="201"/>
      <c r="I817" s="201"/>
      <c r="J817" s="201"/>
      <c r="K817" s="201">
        <v>0</v>
      </c>
      <c r="L817" s="201"/>
      <c r="M817" s="201"/>
      <c r="N817" s="201">
        <v>0</v>
      </c>
      <c r="O817" s="201">
        <v>87.78</v>
      </c>
      <c r="P817" s="201"/>
      <c r="Q817" s="201"/>
      <c r="R817" s="201"/>
      <c r="S817" s="201" t="s">
        <v>2277</v>
      </c>
      <c r="T817" s="201">
        <v>87780</v>
      </c>
      <c r="U817" s="201"/>
      <c r="V817" s="201"/>
      <c r="W817" s="201" t="s">
        <v>2277</v>
      </c>
    </row>
    <row r="818" spans="1:23" ht="14.4">
      <c r="A818" s="201"/>
      <c r="B818" s="201" t="s">
        <v>1001</v>
      </c>
      <c r="C818" s="201">
        <v>48000</v>
      </c>
      <c r="D818" s="201" t="s">
        <v>677</v>
      </c>
      <c r="E818" s="201" t="s">
        <v>228</v>
      </c>
      <c r="F818" s="201"/>
      <c r="G818" s="201"/>
      <c r="H818" s="201"/>
      <c r="I818" s="201"/>
      <c r="J818" s="201"/>
      <c r="K818" s="201">
        <v>0.38400000000000001</v>
      </c>
      <c r="L818" s="201"/>
      <c r="M818" s="201"/>
      <c r="N818" s="201">
        <v>1.056</v>
      </c>
      <c r="O818" s="201">
        <v>9.6</v>
      </c>
      <c r="P818" s="201"/>
      <c r="Q818" s="201"/>
      <c r="R818" s="201"/>
      <c r="S818" s="201" t="s">
        <v>2277</v>
      </c>
      <c r="T818" s="201">
        <v>9600</v>
      </c>
      <c r="U818" s="201"/>
      <c r="V818" s="201"/>
      <c r="W818" s="201" t="s">
        <v>2277</v>
      </c>
    </row>
    <row r="819" spans="1:23" ht="14.4">
      <c r="A819" s="201"/>
      <c r="B819" s="201" t="s">
        <v>998</v>
      </c>
      <c r="C819" s="201">
        <v>5500</v>
      </c>
      <c r="D819" s="201" t="s">
        <v>999</v>
      </c>
      <c r="E819" s="201" t="s">
        <v>228</v>
      </c>
      <c r="F819" s="201"/>
      <c r="G819" s="201"/>
      <c r="H819" s="201"/>
      <c r="I819" s="201"/>
      <c r="J819" s="201"/>
      <c r="K819" s="201">
        <v>0.25850000000000001</v>
      </c>
      <c r="L819" s="201"/>
      <c r="M819" s="201"/>
      <c r="N819" s="201">
        <v>0.154</v>
      </c>
      <c r="O819" s="201">
        <v>1.375</v>
      </c>
      <c r="P819" s="201"/>
      <c r="Q819" s="201"/>
      <c r="R819" s="201"/>
      <c r="S819" s="201" t="s">
        <v>2277</v>
      </c>
      <c r="T819" s="201">
        <v>1375</v>
      </c>
      <c r="U819" s="201"/>
      <c r="V819" s="201"/>
      <c r="W819" s="201" t="s">
        <v>2277</v>
      </c>
    </row>
    <row r="820" spans="1:23" ht="14.4">
      <c r="A820" s="201"/>
      <c r="B820" s="201" t="s">
        <v>505</v>
      </c>
      <c r="C820" s="201">
        <v>4000</v>
      </c>
      <c r="D820" s="201" t="s">
        <v>507</v>
      </c>
      <c r="E820" s="201" t="s">
        <v>214</v>
      </c>
      <c r="F820" s="201"/>
      <c r="G820" s="201"/>
      <c r="H820" s="201"/>
      <c r="I820" s="201"/>
      <c r="J820" s="201"/>
      <c r="K820" s="201">
        <v>1.6E-2</v>
      </c>
      <c r="L820" s="201"/>
      <c r="M820" s="201"/>
      <c r="N820" s="201">
        <v>0</v>
      </c>
      <c r="O820" s="201">
        <v>9.1999999999999993</v>
      </c>
      <c r="P820" s="201"/>
      <c r="Q820" s="201"/>
      <c r="R820" s="201"/>
      <c r="S820" s="201" t="s">
        <v>2277</v>
      </c>
      <c r="T820" s="201">
        <v>9200</v>
      </c>
      <c r="U820" s="201"/>
      <c r="V820" s="201"/>
      <c r="W820" s="201" t="s">
        <v>2277</v>
      </c>
    </row>
    <row r="821" spans="1:23" ht="14.4">
      <c r="A821" s="201"/>
      <c r="B821" s="201" t="s">
        <v>379</v>
      </c>
      <c r="C821" s="201">
        <v>500</v>
      </c>
      <c r="D821" s="201" t="s">
        <v>382</v>
      </c>
      <c r="E821" s="201" t="s">
        <v>228</v>
      </c>
      <c r="F821" s="201" t="s">
        <v>383</v>
      </c>
      <c r="G821" s="201"/>
      <c r="H821" s="201"/>
      <c r="I821" s="201"/>
      <c r="J821" s="201"/>
      <c r="K821" s="201">
        <v>0</v>
      </c>
      <c r="L821" s="201"/>
      <c r="M821" s="201"/>
      <c r="N821" s="201">
        <v>0</v>
      </c>
      <c r="O821" s="201">
        <v>0.06</v>
      </c>
      <c r="P821" s="201"/>
      <c r="Q821" s="201"/>
      <c r="R821" s="201"/>
      <c r="S821" s="201" t="s">
        <v>2277</v>
      </c>
      <c r="T821" s="201">
        <v>60</v>
      </c>
      <c r="U821" s="201"/>
      <c r="V821" s="201"/>
      <c r="W821" s="201" t="s">
        <v>2277</v>
      </c>
    </row>
    <row r="822" spans="1:23" ht="14.4">
      <c r="A822" s="201"/>
      <c r="B822" s="201"/>
      <c r="C822" s="201"/>
      <c r="D822" s="201"/>
      <c r="E822" s="201"/>
      <c r="F822" s="201"/>
      <c r="G822" s="201"/>
      <c r="H822" s="201"/>
      <c r="I822" s="201"/>
      <c r="J822" s="201"/>
      <c r="K822" s="201"/>
      <c r="L822" s="201"/>
      <c r="M822" s="201"/>
      <c r="N822" s="201"/>
      <c r="O822" s="201"/>
      <c r="P822" s="201"/>
      <c r="Q822" s="201"/>
      <c r="R822" s="201"/>
      <c r="S822" s="201"/>
      <c r="T822" s="201"/>
      <c r="U822" s="201"/>
      <c r="V822" s="201"/>
      <c r="W822" s="201" t="s">
        <v>2277</v>
      </c>
    </row>
    <row r="823" spans="1:23" ht="43.2">
      <c r="A823" s="201" t="s">
        <v>2281</v>
      </c>
      <c r="B823" s="201"/>
      <c r="C823" s="201"/>
      <c r="D823" s="201" t="s">
        <v>2282</v>
      </c>
      <c r="E823" s="201" t="s">
        <v>2283</v>
      </c>
      <c r="F823" s="201"/>
      <c r="G823" s="201">
        <v>68.28</v>
      </c>
      <c r="H823" s="201">
        <v>0.34</v>
      </c>
      <c r="I823" s="201">
        <v>0.17</v>
      </c>
      <c r="J823" s="201">
        <v>8.77</v>
      </c>
      <c r="K823" s="201"/>
      <c r="L823" s="201">
        <v>7.27</v>
      </c>
      <c r="M823" s="201">
        <v>7.0000000000000007E-2</v>
      </c>
      <c r="N823" s="201">
        <v>0.378</v>
      </c>
      <c r="O823" s="201"/>
      <c r="P823" s="201" t="s">
        <v>2236</v>
      </c>
      <c r="Q823" s="460" t="s">
        <v>2284</v>
      </c>
      <c r="R823" s="201" t="s">
        <v>2285</v>
      </c>
      <c r="S823" s="201" t="s">
        <v>2281</v>
      </c>
      <c r="T823" s="201"/>
      <c r="U823" s="201">
        <v>762</v>
      </c>
      <c r="V823" s="201"/>
      <c r="W823" s="201" t="s">
        <v>2281</v>
      </c>
    </row>
    <row r="824" spans="1:23" ht="14.4">
      <c r="A824" s="201"/>
      <c r="B824" s="201" t="s">
        <v>1470</v>
      </c>
      <c r="C824" s="201">
        <v>72000</v>
      </c>
      <c r="D824" s="201" t="s">
        <v>1472</v>
      </c>
      <c r="E824" s="201" t="s">
        <v>1473</v>
      </c>
      <c r="F824" s="201"/>
      <c r="G824" s="201"/>
      <c r="H824" s="201"/>
      <c r="I824" s="201"/>
      <c r="J824" s="201"/>
      <c r="K824" s="201">
        <v>6.9119999999999999</v>
      </c>
      <c r="L824" s="201"/>
      <c r="M824" s="201"/>
      <c r="N824" s="201">
        <v>0</v>
      </c>
      <c r="O824" s="201">
        <v>50.4</v>
      </c>
      <c r="P824" s="201"/>
      <c r="Q824" s="201"/>
      <c r="R824" s="201"/>
      <c r="S824" s="201" t="s">
        <v>2281</v>
      </c>
      <c r="T824" s="201">
        <v>50400</v>
      </c>
      <c r="U824" s="201"/>
      <c r="V824" s="201"/>
      <c r="W824" s="201" t="s">
        <v>2281</v>
      </c>
    </row>
    <row r="825" spans="1:23" ht="14.4">
      <c r="A825" s="201"/>
      <c r="B825" s="201" t="s">
        <v>628</v>
      </c>
      <c r="C825" s="201">
        <v>18000</v>
      </c>
      <c r="D825" s="201" t="s">
        <v>630</v>
      </c>
      <c r="E825" s="201" t="s">
        <v>228</v>
      </c>
      <c r="F825" s="201"/>
      <c r="G825" s="201"/>
      <c r="H825" s="201"/>
      <c r="I825" s="201"/>
      <c r="J825" s="201"/>
      <c r="K825" s="201">
        <v>0.82799999999999996</v>
      </c>
      <c r="L825" s="201"/>
      <c r="M825" s="201"/>
      <c r="N825" s="201">
        <v>0.378</v>
      </c>
      <c r="O825" s="201">
        <v>12.6</v>
      </c>
      <c r="P825" s="201"/>
      <c r="Q825" s="201"/>
      <c r="R825" s="201"/>
      <c r="S825" s="201" t="s">
        <v>2281</v>
      </c>
      <c r="T825" s="201">
        <v>12600</v>
      </c>
      <c r="U825" s="201"/>
      <c r="V825" s="201"/>
      <c r="W825" s="201" t="s">
        <v>2281</v>
      </c>
    </row>
    <row r="826" spans="1:23" ht="14.4">
      <c r="A826" s="201"/>
      <c r="B826" s="201" t="s">
        <v>594</v>
      </c>
      <c r="C826" s="201">
        <v>6000</v>
      </c>
      <c r="D826" s="201" t="s">
        <v>597</v>
      </c>
      <c r="E826" s="201" t="s">
        <v>228</v>
      </c>
      <c r="F826" s="201"/>
      <c r="G826" s="201"/>
      <c r="H826" s="201"/>
      <c r="I826" s="201"/>
      <c r="J826" s="201"/>
      <c r="K826" s="201">
        <v>0.126</v>
      </c>
      <c r="L826" s="201"/>
      <c r="M826" s="201"/>
      <c r="N826" s="201">
        <v>0</v>
      </c>
      <c r="O826" s="201">
        <v>7.2</v>
      </c>
      <c r="P826" s="201"/>
      <c r="Q826" s="201"/>
      <c r="R826" s="201"/>
      <c r="S826" s="201" t="s">
        <v>2281</v>
      </c>
      <c r="T826" s="201">
        <v>7200</v>
      </c>
      <c r="U826" s="201"/>
      <c r="V826" s="201"/>
      <c r="W826" s="201" t="s">
        <v>2281</v>
      </c>
    </row>
    <row r="827" spans="1:23" ht="14.4">
      <c r="A827" s="201"/>
      <c r="B827" s="201" t="s">
        <v>1530</v>
      </c>
      <c r="C827" s="201">
        <v>4000</v>
      </c>
      <c r="D827" s="201" t="s">
        <v>1516</v>
      </c>
      <c r="E827" s="201" t="s">
        <v>1521</v>
      </c>
      <c r="F827" s="201"/>
      <c r="G827" s="201"/>
      <c r="H827" s="201"/>
      <c r="I827" s="201"/>
      <c r="J827" s="201"/>
      <c r="K827" s="201">
        <v>0</v>
      </c>
      <c r="L827" s="201"/>
      <c r="M827" s="201"/>
      <c r="N827" s="201">
        <v>0</v>
      </c>
      <c r="O827" s="201">
        <v>6</v>
      </c>
      <c r="P827" s="201"/>
      <c r="Q827" s="201"/>
      <c r="R827" s="201"/>
      <c r="S827" s="201" t="s">
        <v>2281</v>
      </c>
      <c r="T827" s="201">
        <v>6000</v>
      </c>
      <c r="U827" s="201"/>
      <c r="V827" s="201"/>
      <c r="W827" s="201" t="s">
        <v>2281</v>
      </c>
    </row>
    <row r="828" spans="1:23" ht="14.4">
      <c r="A828" s="201"/>
      <c r="B828" s="201"/>
      <c r="C828" s="201"/>
      <c r="D828" s="201"/>
      <c r="E828" s="201"/>
      <c r="F828" s="201"/>
      <c r="G828" s="201"/>
      <c r="H828" s="201"/>
      <c r="I828" s="201"/>
      <c r="J828" s="201"/>
      <c r="K828" s="201"/>
      <c r="L828" s="201"/>
      <c r="M828" s="201"/>
      <c r="N828" s="201"/>
      <c r="O828" s="201"/>
      <c r="P828" s="201"/>
      <c r="Q828" s="201"/>
      <c r="R828" s="201"/>
      <c r="S828" s="201"/>
      <c r="T828" s="201"/>
      <c r="U828" s="201"/>
      <c r="V828" s="201"/>
      <c r="W828" s="201" t="s">
        <v>2281</v>
      </c>
    </row>
    <row r="829" spans="1:23" ht="57.6">
      <c r="A829" s="201" t="s">
        <v>2286</v>
      </c>
      <c r="B829" s="201"/>
      <c r="C829" s="201"/>
      <c r="D829" s="201" t="s">
        <v>2287</v>
      </c>
      <c r="E829" s="201" t="s">
        <v>2288</v>
      </c>
      <c r="F829" s="201"/>
      <c r="G829" s="201">
        <v>108.6</v>
      </c>
      <c r="H829" s="201">
        <v>0.79</v>
      </c>
      <c r="I829" s="201">
        <v>0.12</v>
      </c>
      <c r="J829" s="201">
        <v>18.59</v>
      </c>
      <c r="K829" s="201"/>
      <c r="L829" s="201">
        <v>6.56</v>
      </c>
      <c r="M829" s="201">
        <v>0.92</v>
      </c>
      <c r="N829" s="201">
        <v>0.32500000000000001</v>
      </c>
      <c r="O829" s="201"/>
      <c r="P829" s="201" t="s">
        <v>2236</v>
      </c>
      <c r="Q829" s="460" t="s">
        <v>2289</v>
      </c>
      <c r="R829" s="201" t="s">
        <v>2290</v>
      </c>
      <c r="S829" s="201" t="s">
        <v>2286</v>
      </c>
      <c r="T829" s="201"/>
      <c r="U829" s="201">
        <v>880.8</v>
      </c>
      <c r="V829" s="201"/>
      <c r="W829" s="201" t="s">
        <v>2286</v>
      </c>
    </row>
    <row r="830" spans="1:23" ht="14.4">
      <c r="A830" s="201"/>
      <c r="B830" s="201" t="s">
        <v>1272</v>
      </c>
      <c r="C830" s="201">
        <v>38000</v>
      </c>
      <c r="D830" s="201" t="s">
        <v>1273</v>
      </c>
      <c r="E830" s="201" t="s">
        <v>1274</v>
      </c>
      <c r="F830" s="201"/>
      <c r="G830" s="201"/>
      <c r="H830" s="201"/>
      <c r="I830" s="201"/>
      <c r="J830" s="201"/>
      <c r="K830" s="201">
        <v>0.114</v>
      </c>
      <c r="L830" s="201"/>
      <c r="M830" s="201"/>
      <c r="N830" s="201">
        <v>0</v>
      </c>
      <c r="O830" s="201">
        <v>71.819999999999993</v>
      </c>
      <c r="P830" s="201"/>
      <c r="Q830" s="201"/>
      <c r="R830" s="201"/>
      <c r="S830" s="201" t="s">
        <v>2286</v>
      </c>
      <c r="T830" s="201">
        <v>71820</v>
      </c>
      <c r="U830" s="201"/>
      <c r="V830" s="201"/>
      <c r="W830" s="201" t="s">
        <v>2286</v>
      </c>
    </row>
    <row r="831" spans="1:23" ht="14.4">
      <c r="A831" s="201"/>
      <c r="B831" s="201" t="s">
        <v>415</v>
      </c>
      <c r="C831" s="201">
        <v>15000</v>
      </c>
      <c r="D831" s="201" t="s">
        <v>418</v>
      </c>
      <c r="E831" s="201" t="s">
        <v>228</v>
      </c>
      <c r="F831" s="201"/>
      <c r="G831" s="201"/>
      <c r="H831" s="201"/>
      <c r="I831" s="201"/>
      <c r="J831" s="201"/>
      <c r="K831" s="201">
        <v>1.4999999999999999E-2</v>
      </c>
      <c r="L831" s="201"/>
      <c r="M831" s="201"/>
      <c r="N831" s="201">
        <v>0.19500000000000001</v>
      </c>
      <c r="O831" s="201">
        <v>5.25</v>
      </c>
      <c r="P831" s="201"/>
      <c r="Q831" s="201"/>
      <c r="R831" s="201"/>
      <c r="S831" s="201" t="s">
        <v>2286</v>
      </c>
      <c r="T831" s="201">
        <v>5250</v>
      </c>
      <c r="U831" s="201"/>
      <c r="V831" s="201"/>
      <c r="W831" s="201" t="s">
        <v>2286</v>
      </c>
    </row>
    <row r="832" spans="1:23" ht="14.4">
      <c r="A832" s="201"/>
      <c r="B832" s="201" t="s">
        <v>1012</v>
      </c>
      <c r="C832" s="201">
        <v>30000</v>
      </c>
      <c r="D832" s="201" t="s">
        <v>1012</v>
      </c>
      <c r="E832" s="201" t="s">
        <v>228</v>
      </c>
      <c r="F832" s="201"/>
      <c r="G832" s="201"/>
      <c r="H832" s="201"/>
      <c r="I832" s="201"/>
      <c r="J832" s="201"/>
      <c r="K832" s="201">
        <v>0</v>
      </c>
      <c r="L832" s="201"/>
      <c r="M832" s="201"/>
      <c r="N832" s="201">
        <v>0</v>
      </c>
      <c r="O832" s="201">
        <v>3</v>
      </c>
      <c r="P832" s="201"/>
      <c r="Q832" s="201"/>
      <c r="R832" s="201"/>
      <c r="S832" s="201" t="s">
        <v>2286</v>
      </c>
      <c r="T832" s="201">
        <v>3000</v>
      </c>
      <c r="U832" s="201"/>
      <c r="V832" s="201"/>
      <c r="W832" s="201" t="s">
        <v>2286</v>
      </c>
    </row>
    <row r="833" spans="1:23" ht="14.4">
      <c r="A833" s="201"/>
      <c r="B833" s="201" t="s">
        <v>1526</v>
      </c>
      <c r="C833" s="201">
        <v>10000</v>
      </c>
      <c r="D833" s="201" t="s">
        <v>1516</v>
      </c>
      <c r="E833" s="201" t="s">
        <v>1521</v>
      </c>
      <c r="F833" s="201"/>
      <c r="G833" s="201"/>
      <c r="H833" s="201"/>
      <c r="I833" s="201"/>
      <c r="J833" s="201"/>
      <c r="K833" s="201">
        <v>0</v>
      </c>
      <c r="L833" s="201"/>
      <c r="M833" s="201"/>
      <c r="N833" s="201">
        <v>0</v>
      </c>
      <c r="O833" s="201">
        <v>6</v>
      </c>
      <c r="P833" s="201"/>
      <c r="Q833" s="201"/>
      <c r="R833" s="201"/>
      <c r="S833" s="201" t="s">
        <v>2286</v>
      </c>
      <c r="T833" s="201">
        <v>6000</v>
      </c>
      <c r="U833" s="201"/>
      <c r="V833" s="201"/>
      <c r="W833" s="201" t="s">
        <v>2286</v>
      </c>
    </row>
    <row r="834" spans="1:23" ht="14.4">
      <c r="A834" s="201"/>
      <c r="B834" s="201" t="s">
        <v>1075</v>
      </c>
      <c r="C834" s="201">
        <v>6500</v>
      </c>
      <c r="D834" s="201" t="s">
        <v>1076</v>
      </c>
      <c r="E834" s="201" t="s">
        <v>1077</v>
      </c>
      <c r="F834" s="201"/>
      <c r="G834" s="201"/>
      <c r="H834" s="201"/>
      <c r="I834" s="201"/>
      <c r="J834" s="201"/>
      <c r="K834" s="201">
        <v>0.20799999999999999</v>
      </c>
      <c r="L834" s="201"/>
      <c r="M834" s="201"/>
      <c r="N834" s="201">
        <v>0.13</v>
      </c>
      <c r="O834" s="201">
        <v>1.95</v>
      </c>
      <c r="P834" s="201"/>
      <c r="Q834" s="201"/>
      <c r="R834" s="201"/>
      <c r="S834" s="201" t="s">
        <v>2286</v>
      </c>
      <c r="T834" s="201">
        <v>1950</v>
      </c>
      <c r="U834" s="201"/>
      <c r="V834" s="201"/>
      <c r="W834" s="201" t="s">
        <v>2286</v>
      </c>
    </row>
    <row r="835" spans="1:23" ht="14.4">
      <c r="A835" s="201"/>
      <c r="B835" s="201" t="s">
        <v>379</v>
      </c>
      <c r="C835" s="201">
        <v>500</v>
      </c>
      <c r="D835" s="201" t="s">
        <v>382</v>
      </c>
      <c r="E835" s="201" t="s">
        <v>228</v>
      </c>
      <c r="F835" s="201" t="s">
        <v>383</v>
      </c>
      <c r="G835" s="201"/>
      <c r="H835" s="201"/>
      <c r="I835" s="201"/>
      <c r="J835" s="201"/>
      <c r="K835" s="201">
        <v>0</v>
      </c>
      <c r="L835" s="201"/>
      <c r="M835" s="201"/>
      <c r="N835" s="201">
        <v>0</v>
      </c>
      <c r="O835" s="201">
        <v>0.06</v>
      </c>
      <c r="P835" s="201"/>
      <c r="Q835" s="201"/>
      <c r="R835" s="201"/>
      <c r="S835" s="201" t="s">
        <v>2286</v>
      </c>
      <c r="T835" s="201">
        <v>60</v>
      </c>
      <c r="U835" s="201"/>
      <c r="V835" s="201"/>
      <c r="W835" s="201" t="s">
        <v>2286</v>
      </c>
    </row>
    <row r="836" spans="1:23" ht="14.4">
      <c r="A836" s="201"/>
      <c r="B836" s="201"/>
      <c r="C836" s="201"/>
      <c r="D836" s="201"/>
      <c r="E836" s="201"/>
      <c r="F836" s="201"/>
      <c r="G836" s="201"/>
      <c r="H836" s="201"/>
      <c r="I836" s="201"/>
      <c r="J836" s="201"/>
      <c r="K836" s="201"/>
      <c r="L836" s="201"/>
      <c r="M836" s="201"/>
      <c r="N836" s="201"/>
      <c r="O836" s="201"/>
      <c r="P836" s="201"/>
      <c r="Q836" s="201"/>
      <c r="R836" s="201"/>
      <c r="S836" s="201"/>
      <c r="T836" s="201"/>
      <c r="U836" s="201"/>
      <c r="V836" s="201"/>
      <c r="W836" s="201" t="s">
        <v>2286</v>
      </c>
    </row>
    <row r="837" spans="1:23" ht="72">
      <c r="A837" s="201" t="s">
        <v>2291</v>
      </c>
      <c r="B837" s="201"/>
      <c r="C837" s="201"/>
      <c r="D837" s="201" t="s">
        <v>2292</v>
      </c>
      <c r="E837" s="201" t="s">
        <v>1521</v>
      </c>
      <c r="F837" s="201"/>
      <c r="G837" s="201">
        <v>38.6</v>
      </c>
      <c r="H837" s="201">
        <v>0.42</v>
      </c>
      <c r="I837" s="201">
        <v>0.05</v>
      </c>
      <c r="J837" s="201">
        <v>7.7</v>
      </c>
      <c r="K837" s="201"/>
      <c r="L837" s="201">
        <v>0.91</v>
      </c>
      <c r="M837" s="201">
        <v>0.03</v>
      </c>
      <c r="N837" s="201">
        <v>0.96550000000000002</v>
      </c>
      <c r="O837" s="201"/>
      <c r="P837" s="201" t="s">
        <v>2236</v>
      </c>
      <c r="Q837" s="460" t="s">
        <v>2293</v>
      </c>
      <c r="R837" s="201" t="s">
        <v>2294</v>
      </c>
      <c r="S837" s="201" t="s">
        <v>2291</v>
      </c>
      <c r="T837" s="201"/>
      <c r="U837" s="201">
        <v>815.5</v>
      </c>
      <c r="V837" s="201"/>
      <c r="W837" s="201" t="s">
        <v>2291</v>
      </c>
    </row>
    <row r="838" spans="1:23" ht="14.4">
      <c r="A838" s="201"/>
      <c r="B838" s="201" t="s">
        <v>1528</v>
      </c>
      <c r="C838" s="201">
        <v>32000</v>
      </c>
      <c r="D838" s="201" t="s">
        <v>1516</v>
      </c>
      <c r="E838" s="201" t="s">
        <v>1521</v>
      </c>
      <c r="F838" s="201"/>
      <c r="G838" s="201"/>
      <c r="H838" s="201"/>
      <c r="I838" s="201"/>
      <c r="J838" s="201"/>
      <c r="K838" s="201">
        <v>0</v>
      </c>
      <c r="L838" s="201"/>
      <c r="M838" s="201"/>
      <c r="N838" s="201">
        <v>0</v>
      </c>
      <c r="O838" s="201">
        <v>64</v>
      </c>
      <c r="P838" s="201"/>
      <c r="Q838" s="201"/>
      <c r="R838" s="201"/>
      <c r="S838" s="201" t="s">
        <v>2291</v>
      </c>
      <c r="T838" s="201">
        <v>64000</v>
      </c>
      <c r="U838" s="201"/>
      <c r="V838" s="201"/>
      <c r="W838" s="201" t="s">
        <v>2291</v>
      </c>
    </row>
    <row r="839" spans="1:23" ht="14.4">
      <c r="A839" s="201"/>
      <c r="B839" s="201" t="s">
        <v>1001</v>
      </c>
      <c r="C839" s="201">
        <v>38000</v>
      </c>
      <c r="D839" s="201" t="s">
        <v>677</v>
      </c>
      <c r="E839" s="201" t="s">
        <v>228</v>
      </c>
      <c r="F839" s="201"/>
      <c r="G839" s="201"/>
      <c r="H839" s="201"/>
      <c r="I839" s="201"/>
      <c r="J839" s="201"/>
      <c r="K839" s="201">
        <v>0.30399999999999999</v>
      </c>
      <c r="L839" s="201"/>
      <c r="M839" s="201"/>
      <c r="N839" s="201">
        <v>0.83599999999999997</v>
      </c>
      <c r="O839" s="201">
        <v>7.6</v>
      </c>
      <c r="P839" s="201"/>
      <c r="Q839" s="201"/>
      <c r="R839" s="201"/>
      <c r="S839" s="201" t="s">
        <v>2291</v>
      </c>
      <c r="T839" s="201">
        <v>7600</v>
      </c>
      <c r="U839" s="201"/>
      <c r="V839" s="201"/>
      <c r="W839" s="201" t="s">
        <v>2291</v>
      </c>
    </row>
    <row r="840" spans="1:23" ht="14.4">
      <c r="A840" s="201"/>
      <c r="B840" s="201" t="s">
        <v>1012</v>
      </c>
      <c r="C840" s="201">
        <v>20000</v>
      </c>
      <c r="D840" s="201" t="s">
        <v>1012</v>
      </c>
      <c r="E840" s="201" t="s">
        <v>228</v>
      </c>
      <c r="F840" s="201"/>
      <c r="G840" s="201"/>
      <c r="H840" s="201"/>
      <c r="I840" s="201"/>
      <c r="J840" s="201"/>
      <c r="K840" s="201">
        <v>0</v>
      </c>
      <c r="L840" s="201"/>
      <c r="M840" s="201"/>
      <c r="N840" s="201">
        <v>0</v>
      </c>
      <c r="O840" s="201">
        <v>2</v>
      </c>
      <c r="P840" s="201"/>
      <c r="Q840" s="201"/>
      <c r="R840" s="201"/>
      <c r="S840" s="201" t="s">
        <v>2291</v>
      </c>
      <c r="T840" s="201">
        <v>2000</v>
      </c>
      <c r="U840" s="201"/>
      <c r="V840" s="201"/>
      <c r="W840" s="201" t="s">
        <v>2291</v>
      </c>
    </row>
    <row r="841" spans="1:23" ht="14.4">
      <c r="A841" s="201"/>
      <c r="B841" s="201" t="s">
        <v>613</v>
      </c>
      <c r="C841" s="201">
        <v>4000</v>
      </c>
      <c r="D841" s="201" t="s">
        <v>614</v>
      </c>
      <c r="E841" s="201" t="s">
        <v>228</v>
      </c>
      <c r="F841" s="201"/>
      <c r="G841" s="201"/>
      <c r="H841" s="201"/>
      <c r="I841" s="201"/>
      <c r="J841" s="201"/>
      <c r="K841" s="201">
        <v>0.156</v>
      </c>
      <c r="L841" s="201"/>
      <c r="M841" s="201"/>
      <c r="N841" s="201">
        <v>7.5999999999999998E-2</v>
      </c>
      <c r="O841" s="201">
        <v>1.6</v>
      </c>
      <c r="P841" s="201"/>
      <c r="Q841" s="201"/>
      <c r="R841" s="201"/>
      <c r="S841" s="201" t="s">
        <v>2291</v>
      </c>
      <c r="T841" s="201">
        <v>1600</v>
      </c>
      <c r="U841" s="201"/>
      <c r="V841" s="201"/>
      <c r="W841" s="201" t="s">
        <v>2291</v>
      </c>
    </row>
    <row r="842" spans="1:23" ht="14.4">
      <c r="A842" s="201"/>
      <c r="B842" s="201" t="s">
        <v>473</v>
      </c>
      <c r="C842" s="201">
        <v>3000</v>
      </c>
      <c r="D842" s="201" t="s">
        <v>475</v>
      </c>
      <c r="E842" s="201" t="s">
        <v>228</v>
      </c>
      <c r="F842" s="201"/>
      <c r="G842" s="201"/>
      <c r="H842" s="201"/>
      <c r="I842" s="201"/>
      <c r="J842" s="201"/>
      <c r="K842" s="201">
        <v>0.45</v>
      </c>
      <c r="L842" s="201"/>
      <c r="M842" s="201"/>
      <c r="N842" s="201">
        <v>5.0999999999999997E-2</v>
      </c>
      <c r="O842" s="201">
        <v>1.35</v>
      </c>
      <c r="P842" s="201"/>
      <c r="Q842" s="201"/>
      <c r="R842" s="201"/>
      <c r="S842" s="201" t="s">
        <v>2291</v>
      </c>
      <c r="T842" s="201">
        <v>1350</v>
      </c>
      <c r="U842" s="201"/>
      <c r="V842" s="201"/>
      <c r="W842" s="201" t="s">
        <v>2291</v>
      </c>
    </row>
    <row r="843" spans="1:23" ht="14.4">
      <c r="A843" s="201"/>
      <c r="B843" s="201" t="s">
        <v>374</v>
      </c>
      <c r="C843" s="201">
        <v>2500</v>
      </c>
      <c r="D843" s="201" t="s">
        <v>376</v>
      </c>
      <c r="E843" s="201" t="s">
        <v>228</v>
      </c>
      <c r="F843" s="201"/>
      <c r="G843" s="201"/>
      <c r="H843" s="201"/>
      <c r="I843" s="201"/>
      <c r="J843" s="201"/>
      <c r="K843" s="201">
        <v>1.7500000000000002E-2</v>
      </c>
      <c r="L843" s="201"/>
      <c r="M843" s="201"/>
      <c r="N843" s="201">
        <v>2.5000000000000001E-3</v>
      </c>
      <c r="O843" s="201">
        <v>1.5</v>
      </c>
      <c r="P843" s="201"/>
      <c r="Q843" s="201"/>
      <c r="R843" s="201"/>
      <c r="S843" s="201" t="s">
        <v>2291</v>
      </c>
      <c r="T843" s="201">
        <v>1500</v>
      </c>
      <c r="U843" s="201"/>
      <c r="V843" s="201"/>
      <c r="W843" s="201" t="s">
        <v>2291</v>
      </c>
    </row>
    <row r="844" spans="1:23" ht="14.4">
      <c r="A844" s="201"/>
      <c r="B844" s="201" t="s">
        <v>837</v>
      </c>
      <c r="C844" s="201">
        <v>500</v>
      </c>
      <c r="D844" s="201" t="s">
        <v>838</v>
      </c>
      <c r="E844" s="201"/>
      <c r="F844" s="201" t="s">
        <v>390</v>
      </c>
      <c r="G844" s="201"/>
      <c r="H844" s="201"/>
      <c r="I844" s="201"/>
      <c r="J844" s="201"/>
      <c r="K844" s="201">
        <v>3.0000000000000001E-3</v>
      </c>
      <c r="L844" s="201"/>
      <c r="M844" s="201"/>
      <c r="N844" s="201">
        <v>0</v>
      </c>
      <c r="O844" s="201">
        <v>3.5</v>
      </c>
      <c r="P844" s="201"/>
      <c r="Q844" s="201"/>
      <c r="R844" s="201"/>
      <c r="S844" s="201" t="s">
        <v>2291</v>
      </c>
      <c r="T844" s="201">
        <v>3500</v>
      </c>
      <c r="U844" s="201"/>
      <c r="V844" s="201"/>
      <c r="W844" s="201" t="s">
        <v>2291</v>
      </c>
    </row>
    <row r="845" spans="1:23" ht="14.4">
      <c r="A845" s="201"/>
      <c r="B845" s="201"/>
      <c r="C845" s="201"/>
      <c r="D845" s="201"/>
      <c r="E845" s="201"/>
      <c r="F845" s="201"/>
      <c r="G845" s="201"/>
      <c r="H845" s="201"/>
      <c r="I845" s="201"/>
      <c r="J845" s="201"/>
      <c r="K845" s="201"/>
      <c r="L845" s="201"/>
      <c r="M845" s="201"/>
      <c r="N845" s="201"/>
      <c r="O845" s="201"/>
      <c r="P845" s="201"/>
      <c r="Q845" s="201"/>
      <c r="R845" s="201"/>
      <c r="S845" s="201"/>
      <c r="T845" s="201"/>
      <c r="U845" s="201"/>
      <c r="V845" s="201"/>
      <c r="W845" s="201" t="s">
        <v>2291</v>
      </c>
    </row>
    <row r="846" spans="1:23" ht="57.6">
      <c r="A846" s="201" t="s">
        <v>2295</v>
      </c>
      <c r="B846" s="201"/>
      <c r="C846" s="201"/>
      <c r="D846" s="201" t="s">
        <v>2296</v>
      </c>
      <c r="E846" s="201" t="s">
        <v>2297</v>
      </c>
      <c r="F846" s="201"/>
      <c r="G846" s="201">
        <v>155.57</v>
      </c>
      <c r="H846" s="201">
        <v>5.95</v>
      </c>
      <c r="I846" s="201">
        <v>1.32</v>
      </c>
      <c r="J846" s="201">
        <v>16.2</v>
      </c>
      <c r="K846" s="201"/>
      <c r="L846" s="201">
        <v>6.46</v>
      </c>
      <c r="M846" s="201">
        <v>1.1399999999999999</v>
      </c>
      <c r="N846" s="201">
        <v>1.2150000000000001</v>
      </c>
      <c r="O846" s="201"/>
      <c r="P846" s="201" t="s">
        <v>2236</v>
      </c>
      <c r="Q846" s="460" t="s">
        <v>2298</v>
      </c>
      <c r="R846" s="201" t="s">
        <v>2299</v>
      </c>
      <c r="S846" s="201" t="s">
        <v>2295</v>
      </c>
      <c r="T846" s="201"/>
      <c r="U846" s="201">
        <v>1271.0999999999999</v>
      </c>
      <c r="V846" s="201"/>
      <c r="W846" s="201" t="s">
        <v>2295</v>
      </c>
    </row>
    <row r="847" spans="1:23" ht="14.4">
      <c r="A847" s="201"/>
      <c r="B847" s="201" t="s">
        <v>701</v>
      </c>
      <c r="C847" s="201">
        <v>38000</v>
      </c>
      <c r="D847" s="201" t="s">
        <v>704</v>
      </c>
      <c r="E847" s="201" t="s">
        <v>705</v>
      </c>
      <c r="F847" s="201"/>
      <c r="G847" s="201"/>
      <c r="H847" s="201"/>
      <c r="I847" s="201"/>
      <c r="J847" s="201"/>
      <c r="K847" s="201">
        <v>0</v>
      </c>
      <c r="L847" s="201"/>
      <c r="M847" s="201"/>
      <c r="N847" s="201">
        <v>0</v>
      </c>
      <c r="O847" s="201">
        <v>79.8</v>
      </c>
      <c r="P847" s="201"/>
      <c r="Q847" s="201"/>
      <c r="R847" s="201"/>
      <c r="S847" s="201" t="s">
        <v>2295</v>
      </c>
      <c r="T847" s="201">
        <v>79800</v>
      </c>
      <c r="U847" s="201"/>
      <c r="V847" s="201"/>
      <c r="W847" s="201" t="s">
        <v>2295</v>
      </c>
    </row>
    <row r="848" spans="1:23" ht="14.4">
      <c r="A848" s="201"/>
      <c r="B848" s="201" t="s">
        <v>355</v>
      </c>
      <c r="C848" s="201">
        <v>45000</v>
      </c>
      <c r="D848" s="201" t="s">
        <v>357</v>
      </c>
      <c r="E848" s="201" t="s">
        <v>228</v>
      </c>
      <c r="F848" s="201"/>
      <c r="G848" s="201"/>
      <c r="H848" s="201"/>
      <c r="I848" s="201"/>
      <c r="J848" s="201"/>
      <c r="K848" s="201">
        <v>0</v>
      </c>
      <c r="L848" s="201"/>
      <c r="M848" s="201"/>
      <c r="N848" s="201">
        <v>1.2150000000000001</v>
      </c>
      <c r="O848" s="201">
        <v>37.35</v>
      </c>
      <c r="P848" s="201"/>
      <c r="Q848" s="201"/>
      <c r="R848" s="201"/>
      <c r="S848" s="201" t="s">
        <v>2295</v>
      </c>
      <c r="T848" s="201">
        <v>37350</v>
      </c>
      <c r="U848" s="201"/>
      <c r="V848" s="201"/>
      <c r="W848" s="201" t="s">
        <v>2295</v>
      </c>
    </row>
    <row r="849" spans="1:23" ht="14.4">
      <c r="A849" s="201"/>
      <c r="B849" s="201" t="s">
        <v>929</v>
      </c>
      <c r="C849" s="201">
        <v>10000</v>
      </c>
      <c r="D849" s="201" t="s">
        <v>930</v>
      </c>
      <c r="E849" s="201" t="s">
        <v>240</v>
      </c>
      <c r="F849" s="201"/>
      <c r="G849" s="201"/>
      <c r="H849" s="201"/>
      <c r="I849" s="201"/>
      <c r="J849" s="201"/>
      <c r="K849" s="201">
        <v>1.25</v>
      </c>
      <c r="L849" s="201"/>
      <c r="M849" s="201"/>
      <c r="N849" s="201">
        <v>0</v>
      </c>
      <c r="O849" s="201">
        <v>6</v>
      </c>
      <c r="P849" s="201"/>
      <c r="Q849" s="201"/>
      <c r="R849" s="201"/>
      <c r="S849" s="201" t="s">
        <v>2295</v>
      </c>
      <c r="T849" s="201">
        <v>6000</v>
      </c>
      <c r="U849" s="201"/>
      <c r="V849" s="201"/>
      <c r="W849" s="201" t="s">
        <v>2295</v>
      </c>
    </row>
    <row r="850" spans="1:23" ht="14.4">
      <c r="A850" s="201"/>
      <c r="B850" s="201" t="s">
        <v>670</v>
      </c>
      <c r="C850" s="201">
        <v>6500</v>
      </c>
      <c r="D850" s="201" t="s">
        <v>672</v>
      </c>
      <c r="E850" s="201"/>
      <c r="F850" s="201"/>
      <c r="G850" s="201"/>
      <c r="H850" s="201"/>
      <c r="I850" s="201"/>
      <c r="J850" s="201"/>
      <c r="K850" s="201">
        <v>0.63049999999999995</v>
      </c>
      <c r="L850" s="201"/>
      <c r="M850" s="201"/>
      <c r="N850" s="201">
        <v>0</v>
      </c>
      <c r="O850" s="201">
        <v>3.9</v>
      </c>
      <c r="P850" s="201"/>
      <c r="Q850" s="201"/>
      <c r="R850" s="201"/>
      <c r="S850" s="201" t="s">
        <v>2295</v>
      </c>
      <c r="T850" s="201">
        <v>3900</v>
      </c>
      <c r="U850" s="201"/>
      <c r="V850" s="201"/>
      <c r="W850" s="201" t="s">
        <v>2295</v>
      </c>
    </row>
    <row r="851" spans="1:23" ht="14.4">
      <c r="A851" s="201"/>
      <c r="B851" s="201" t="s">
        <v>379</v>
      </c>
      <c r="C851" s="201">
        <v>500</v>
      </c>
      <c r="D851" s="201" t="s">
        <v>382</v>
      </c>
      <c r="E851" s="201" t="s">
        <v>228</v>
      </c>
      <c r="F851" s="201" t="s">
        <v>383</v>
      </c>
      <c r="G851" s="201"/>
      <c r="H851" s="201"/>
      <c r="I851" s="201"/>
      <c r="J851" s="201"/>
      <c r="K851" s="201">
        <v>0</v>
      </c>
      <c r="L851" s="201"/>
      <c r="M851" s="201"/>
      <c r="N851" s="201">
        <v>0</v>
      </c>
      <c r="O851" s="201">
        <v>0.06</v>
      </c>
      <c r="P851" s="201"/>
      <c r="Q851" s="201"/>
      <c r="R851" s="201"/>
      <c r="S851" s="201" t="s">
        <v>2295</v>
      </c>
      <c r="T851" s="201">
        <v>60</v>
      </c>
      <c r="U851" s="201"/>
      <c r="V851" s="201"/>
      <c r="W851" s="201" t="s">
        <v>2295</v>
      </c>
    </row>
    <row r="852" spans="1:23" ht="14.4">
      <c r="A852" s="201"/>
      <c r="B852" s="201"/>
      <c r="C852" s="201"/>
      <c r="D852" s="201"/>
      <c r="E852" s="201"/>
      <c r="F852" s="201"/>
      <c r="G852" s="201"/>
      <c r="H852" s="201"/>
      <c r="I852" s="201"/>
      <c r="J852" s="201"/>
      <c r="K852" s="201"/>
      <c r="L852" s="201"/>
      <c r="M852" s="201"/>
      <c r="N852" s="201"/>
      <c r="O852" s="201"/>
      <c r="P852" s="201"/>
      <c r="Q852" s="201"/>
      <c r="R852" s="201"/>
      <c r="S852" s="201"/>
      <c r="T852" s="201"/>
      <c r="U852" s="201"/>
      <c r="V852" s="201"/>
      <c r="W852" s="201" t="s">
        <v>2295</v>
      </c>
    </row>
    <row r="853" spans="1:23" ht="72">
      <c r="A853" s="201" t="s">
        <v>2300</v>
      </c>
      <c r="B853" s="201"/>
      <c r="C853" s="201"/>
      <c r="D853" s="201" t="s">
        <v>2301</v>
      </c>
      <c r="E853" s="201" t="s">
        <v>228</v>
      </c>
      <c r="F853" s="201"/>
      <c r="G853" s="201" t="e">
        <v>#DIV/0!</v>
      </c>
      <c r="H853" s="201" t="e">
        <v>#DIV/0!</v>
      </c>
      <c r="I853" s="201" t="e">
        <v>#DIV/0!</v>
      </c>
      <c r="J853" s="201" t="e">
        <v>#DIV/0!</v>
      </c>
      <c r="K853" s="201"/>
      <c r="L853" s="201" t="e">
        <v>#DIV/0!</v>
      </c>
      <c r="M853" s="201" t="e">
        <v>#DIV/0!</v>
      </c>
      <c r="N853" s="201" t="e">
        <v>#DIV/0!</v>
      </c>
      <c r="O853" s="201"/>
      <c r="P853" s="460" t="s">
        <v>2302</v>
      </c>
      <c r="Q853" s="460" t="s">
        <v>2303</v>
      </c>
      <c r="R853" s="201" t="s">
        <v>2304</v>
      </c>
      <c r="S853" s="201" t="s">
        <v>2300</v>
      </c>
      <c r="T853" s="201"/>
      <c r="U853" s="201"/>
      <c r="V853" s="201"/>
      <c r="W853" s="201" t="s">
        <v>2300</v>
      </c>
    </row>
    <row r="854" spans="1:23" ht="14.4">
      <c r="A854" s="201"/>
      <c r="B854" s="201" t="s">
        <v>265</v>
      </c>
      <c r="C854" s="201" t="s">
        <v>267</v>
      </c>
      <c r="D854" s="201" t="s">
        <v>267</v>
      </c>
      <c r="E854" s="201"/>
      <c r="F854" s="201"/>
      <c r="G854" s="201">
        <v>137</v>
      </c>
      <c r="H854" s="201">
        <v>9</v>
      </c>
      <c r="I854" s="201">
        <v>2.2999999999999998</v>
      </c>
      <c r="J854" s="201">
        <v>0</v>
      </c>
      <c r="K854" s="201">
        <v>0</v>
      </c>
      <c r="L854" s="201">
        <v>14</v>
      </c>
      <c r="M854" s="201">
        <v>0.8</v>
      </c>
      <c r="N854" s="201">
        <v>0</v>
      </c>
      <c r="O854" s="201"/>
      <c r="P854" s="201"/>
      <c r="Q854" s="201"/>
      <c r="R854" s="201"/>
      <c r="S854" s="201" t="s">
        <v>2300</v>
      </c>
      <c r="T854" s="201" t="e">
        <v>#VALUE!</v>
      </c>
      <c r="U854" s="201"/>
      <c r="V854" s="201"/>
      <c r="W854" s="201" t="s">
        <v>2300</v>
      </c>
    </row>
    <row r="855" spans="1:23" ht="14.4">
      <c r="A855" s="201"/>
      <c r="B855" s="201" t="s">
        <v>386</v>
      </c>
      <c r="C855" s="201" t="s">
        <v>389</v>
      </c>
      <c r="D855" s="201" t="s">
        <v>389</v>
      </c>
      <c r="E855" s="201" t="s">
        <v>228</v>
      </c>
      <c r="F855" s="201" t="s">
        <v>390</v>
      </c>
      <c r="G855" s="201">
        <v>178</v>
      </c>
      <c r="H855" s="201">
        <v>1.1000000000000001</v>
      </c>
      <c r="I855" s="201">
        <v>0.3</v>
      </c>
      <c r="J855" s="201">
        <v>31</v>
      </c>
      <c r="K855" s="201">
        <v>4.7</v>
      </c>
      <c r="L855" s="201">
        <v>6.3</v>
      </c>
      <c r="M855" s="201">
        <v>51</v>
      </c>
      <c r="N855" s="201">
        <v>0</v>
      </c>
      <c r="O855" s="201"/>
      <c r="P855" s="201"/>
      <c r="Q855" s="201"/>
      <c r="R855" s="201"/>
      <c r="S855" s="201" t="s">
        <v>2300</v>
      </c>
      <c r="T855" s="201" t="e">
        <v>#VALUE!</v>
      </c>
      <c r="U855" s="201"/>
      <c r="V855" s="201"/>
      <c r="W855" s="201" t="s">
        <v>2300</v>
      </c>
    </row>
    <row r="856" spans="1:23" ht="86.4">
      <c r="A856" s="201" t="s">
        <v>2305</v>
      </c>
      <c r="B856" s="201"/>
      <c r="C856" s="201"/>
      <c r="D856" s="201" t="s">
        <v>2306</v>
      </c>
      <c r="E856" s="201" t="s">
        <v>240</v>
      </c>
      <c r="F856" s="201"/>
      <c r="G856" s="201" t="e">
        <v>#DIV/0!</v>
      </c>
      <c r="H856" s="201" t="e">
        <v>#DIV/0!</v>
      </c>
      <c r="I856" s="201" t="e">
        <v>#DIV/0!</v>
      </c>
      <c r="J856" s="201" t="e">
        <v>#DIV/0!</v>
      </c>
      <c r="K856" s="201"/>
      <c r="L856" s="201" t="e">
        <v>#DIV/0!</v>
      </c>
      <c r="M856" s="201" t="e">
        <v>#DIV/0!</v>
      </c>
      <c r="N856" s="201" t="e">
        <v>#DIV/0!</v>
      </c>
      <c r="O856" s="201"/>
      <c r="P856" s="201" t="s">
        <v>2307</v>
      </c>
      <c r="Q856" s="460" t="s">
        <v>2308</v>
      </c>
      <c r="R856" s="201" t="s">
        <v>2309</v>
      </c>
      <c r="S856" s="201" t="s">
        <v>2305</v>
      </c>
      <c r="T856" s="201"/>
      <c r="U856" s="201"/>
      <c r="V856" s="201"/>
      <c r="W856" s="201" t="s">
        <v>2305</v>
      </c>
    </row>
    <row r="857" spans="1:23" ht="14.4">
      <c r="A857" s="201"/>
      <c r="B857" s="201" t="s">
        <v>998</v>
      </c>
      <c r="C857" s="201" t="s">
        <v>999</v>
      </c>
      <c r="D857" s="201" t="s">
        <v>999</v>
      </c>
      <c r="E857" s="201" t="s">
        <v>228</v>
      </c>
      <c r="F857" s="201"/>
      <c r="G857" s="201">
        <v>41</v>
      </c>
      <c r="H857" s="201">
        <v>0.2</v>
      </c>
      <c r="I857" s="201">
        <v>0</v>
      </c>
      <c r="J857" s="201">
        <v>9.6</v>
      </c>
      <c r="K857" s="201">
        <v>4.7</v>
      </c>
      <c r="L857" s="201">
        <v>0.9</v>
      </c>
      <c r="M857" s="201">
        <v>0.1</v>
      </c>
      <c r="N857" s="201">
        <v>2.8</v>
      </c>
      <c r="O857" s="201"/>
      <c r="P857" s="201"/>
      <c r="Q857" s="201"/>
      <c r="R857" s="201"/>
      <c r="S857" s="201" t="s">
        <v>2305</v>
      </c>
      <c r="T857" s="201" t="e">
        <v>#VALUE!</v>
      </c>
      <c r="U857" s="201"/>
      <c r="V857" s="201"/>
      <c r="W857" s="201" t="s">
        <v>2305</v>
      </c>
    </row>
    <row r="858" spans="1:23" ht="14.4">
      <c r="A858" s="201"/>
      <c r="B858" s="201" t="s">
        <v>1393</v>
      </c>
      <c r="C858" s="201" t="s">
        <v>1394</v>
      </c>
      <c r="D858" s="201" t="s">
        <v>1394</v>
      </c>
      <c r="E858" s="201"/>
      <c r="F858" s="201"/>
      <c r="G858" s="201">
        <v>24</v>
      </c>
      <c r="H858" s="201">
        <v>0.2</v>
      </c>
      <c r="I858" s="201">
        <v>0</v>
      </c>
      <c r="J858" s="201">
        <v>4.0999999999999996</v>
      </c>
      <c r="K858" s="201">
        <v>0</v>
      </c>
      <c r="L858" s="201">
        <v>1.3</v>
      </c>
      <c r="M858" s="201">
        <v>0</v>
      </c>
      <c r="N858" s="201">
        <v>2.2999999999999998</v>
      </c>
      <c r="O858" s="201"/>
      <c r="P858" s="201"/>
      <c r="Q858" s="201"/>
      <c r="R858" s="201"/>
      <c r="S858" s="201" t="s">
        <v>2305</v>
      </c>
      <c r="T858" s="201" t="e">
        <v>#VALUE!</v>
      </c>
      <c r="U858" s="201"/>
      <c r="V858" s="201"/>
      <c r="W858" s="201" t="s">
        <v>2305</v>
      </c>
    </row>
    <row r="859" spans="1:23" ht="14.4">
      <c r="A859" s="201"/>
      <c r="B859" s="201" t="s">
        <v>1769</v>
      </c>
      <c r="C859" s="201" t="s">
        <v>473</v>
      </c>
      <c r="D859" s="201" t="s">
        <v>473</v>
      </c>
      <c r="E859" s="201" t="s">
        <v>228</v>
      </c>
      <c r="F859" s="201"/>
      <c r="G859" s="201">
        <v>31</v>
      </c>
      <c r="H859" s="201">
        <v>0.2</v>
      </c>
      <c r="I859" s="201">
        <v>0.1</v>
      </c>
      <c r="J859" s="201">
        <v>5.8</v>
      </c>
      <c r="K859" s="201">
        <v>3.8</v>
      </c>
      <c r="L859" s="201">
        <v>1.4</v>
      </c>
      <c r="M859" s="201">
        <v>0.06</v>
      </c>
      <c r="N859" s="201">
        <v>2.1</v>
      </c>
      <c r="O859" s="201"/>
      <c r="P859" s="201"/>
      <c r="Q859" s="201"/>
      <c r="R859" s="201"/>
      <c r="S859" s="201" t="s">
        <v>2305</v>
      </c>
      <c r="T859" s="201" t="e">
        <v>#VALUE!</v>
      </c>
      <c r="U859" s="201"/>
      <c r="V859" s="201"/>
      <c r="W859" s="201" t="s">
        <v>2305</v>
      </c>
    </row>
    <row r="860" spans="1:23" ht="14.4">
      <c r="A860" s="201"/>
      <c r="B860" s="201" t="s">
        <v>1337</v>
      </c>
      <c r="C860" s="201" t="s">
        <v>1339</v>
      </c>
      <c r="D860" s="201" t="s">
        <v>1339</v>
      </c>
      <c r="E860" s="201" t="s">
        <v>240</v>
      </c>
      <c r="F860" s="201"/>
      <c r="G860" s="201">
        <v>631</v>
      </c>
      <c r="H860" s="201">
        <v>70</v>
      </c>
      <c r="I860" s="201">
        <v>4.7</v>
      </c>
      <c r="J860" s="201">
        <v>2.4</v>
      </c>
      <c r="K860" s="201">
        <v>1.5</v>
      </c>
      <c r="L860" s="201">
        <v>0.1</v>
      </c>
      <c r="M860" s="201">
        <v>1</v>
      </c>
      <c r="N860" s="201">
        <v>0</v>
      </c>
      <c r="O860" s="201"/>
      <c r="P860" s="201"/>
      <c r="Q860" s="201"/>
      <c r="R860" s="201"/>
      <c r="S860" s="201" t="s">
        <v>2305</v>
      </c>
      <c r="T860" s="201" t="e">
        <v>#VALUE!</v>
      </c>
      <c r="U860" s="201"/>
      <c r="V860" s="201"/>
      <c r="W860" s="201" t="s">
        <v>2305</v>
      </c>
    </row>
    <row r="861" spans="1:23" ht="14.4">
      <c r="A861" s="201"/>
      <c r="B861" s="201" t="s">
        <v>386</v>
      </c>
      <c r="C861" s="201" t="s">
        <v>389</v>
      </c>
      <c r="D861" s="201" t="s">
        <v>389</v>
      </c>
      <c r="E861" s="201" t="s">
        <v>228</v>
      </c>
      <c r="F861" s="201" t="s">
        <v>390</v>
      </c>
      <c r="G861" s="201">
        <v>178</v>
      </c>
      <c r="H861" s="201">
        <v>1.1000000000000001</v>
      </c>
      <c r="I861" s="201">
        <v>0.3</v>
      </c>
      <c r="J861" s="201">
        <v>31</v>
      </c>
      <c r="K861" s="201">
        <v>4.7</v>
      </c>
      <c r="L861" s="201">
        <v>6.3</v>
      </c>
      <c r="M861" s="201">
        <v>51</v>
      </c>
      <c r="N861" s="201">
        <v>0</v>
      </c>
      <c r="O861" s="201"/>
      <c r="P861" s="201"/>
      <c r="Q861" s="201"/>
      <c r="R861" s="201"/>
      <c r="S861" s="201" t="s">
        <v>2305</v>
      </c>
      <c r="T861" s="201" t="e">
        <v>#VALUE!</v>
      </c>
      <c r="U861" s="201"/>
      <c r="V861" s="201"/>
      <c r="W861" s="201" t="s">
        <v>2305</v>
      </c>
    </row>
    <row r="862" spans="1:23" ht="144">
      <c r="A862" s="201" t="s">
        <v>2310</v>
      </c>
      <c r="B862" s="201"/>
      <c r="C862" s="201"/>
      <c r="D862" s="201" t="s">
        <v>2311</v>
      </c>
      <c r="E862" s="201" t="s">
        <v>2312</v>
      </c>
      <c r="F862" s="201"/>
      <c r="G862" s="201" t="e">
        <v>#DIV/0!</v>
      </c>
      <c r="H862" s="201" t="e">
        <v>#DIV/0!</v>
      </c>
      <c r="I862" s="201" t="e">
        <v>#DIV/0!</v>
      </c>
      <c r="J862" s="201" t="e">
        <v>#DIV/0!</v>
      </c>
      <c r="K862" s="201"/>
      <c r="L862" s="201" t="e">
        <v>#DIV/0!</v>
      </c>
      <c r="M862" s="201" t="e">
        <v>#DIV/0!</v>
      </c>
      <c r="N862" s="201" t="e">
        <v>#DIV/0!</v>
      </c>
      <c r="O862" s="201"/>
      <c r="P862" s="201" t="s">
        <v>2313</v>
      </c>
      <c r="Q862" s="460" t="s">
        <v>2314</v>
      </c>
      <c r="R862" s="201" t="s">
        <v>2315</v>
      </c>
      <c r="S862" s="201" t="s">
        <v>2310</v>
      </c>
      <c r="T862" s="201"/>
      <c r="U862" s="201"/>
      <c r="V862" s="201"/>
      <c r="W862" s="201" t="s">
        <v>2310</v>
      </c>
    </row>
    <row r="863" spans="1:23" ht="14.4">
      <c r="A863" s="201"/>
      <c r="B863" s="201" t="s">
        <v>581</v>
      </c>
      <c r="C863" s="201" t="s">
        <v>583</v>
      </c>
      <c r="D863" s="201" t="s">
        <v>583</v>
      </c>
      <c r="E863" s="201" t="s">
        <v>584</v>
      </c>
      <c r="F863" s="201" t="s">
        <v>585</v>
      </c>
      <c r="G863" s="201">
        <v>272</v>
      </c>
      <c r="H863" s="201">
        <v>2.6</v>
      </c>
      <c r="I863" s="201">
        <v>0.4</v>
      </c>
      <c r="J863" s="201">
        <v>47.2</v>
      </c>
      <c r="K863" s="201">
        <v>1.3</v>
      </c>
      <c r="L863" s="201">
        <v>10.199999999999999</v>
      </c>
      <c r="M863" s="201">
        <v>0.9</v>
      </c>
      <c r="N863" s="201">
        <v>9.5</v>
      </c>
      <c r="O863" s="201"/>
      <c r="P863" s="201"/>
      <c r="Q863" s="201"/>
      <c r="R863" s="201"/>
      <c r="S863" s="201" t="s">
        <v>2310</v>
      </c>
      <c r="T863" s="201" t="e">
        <v>#VALUE!</v>
      </c>
      <c r="U863" s="201"/>
      <c r="V863" s="201"/>
      <c r="W863" s="201" t="s">
        <v>2310</v>
      </c>
    </row>
    <row r="864" spans="1:23" ht="14.4">
      <c r="A864" s="201"/>
      <c r="B864" s="201" t="s">
        <v>519</v>
      </c>
      <c r="C864" s="201" t="s">
        <v>521</v>
      </c>
      <c r="D864" s="201" t="s">
        <v>521</v>
      </c>
      <c r="E864" s="201" t="s">
        <v>522</v>
      </c>
      <c r="F864" s="201" t="s">
        <v>523</v>
      </c>
      <c r="G864" s="201">
        <v>242</v>
      </c>
      <c r="H864" s="201">
        <v>2.5</v>
      </c>
      <c r="I864" s="201">
        <v>0.4</v>
      </c>
      <c r="J864" s="201">
        <v>44</v>
      </c>
      <c r="K864" s="201">
        <v>0.6</v>
      </c>
      <c r="L864" s="201">
        <v>9.4</v>
      </c>
      <c r="M864" s="201">
        <v>1.3</v>
      </c>
      <c r="N864" s="201">
        <v>1.8</v>
      </c>
      <c r="O864" s="201"/>
      <c r="P864" s="201"/>
      <c r="Q864" s="201"/>
      <c r="R864" s="201"/>
      <c r="S864" s="201" t="s">
        <v>2310</v>
      </c>
      <c r="T864" s="201" t="e">
        <v>#VALUE!</v>
      </c>
      <c r="U864" s="201"/>
      <c r="V864" s="201"/>
      <c r="W864" s="201" t="s">
        <v>2310</v>
      </c>
    </row>
    <row r="865" spans="1:23" ht="14.4">
      <c r="A865" s="201"/>
      <c r="B865" s="201" t="s">
        <v>1676</v>
      </c>
      <c r="C865" s="201" t="s">
        <v>1677</v>
      </c>
      <c r="D865" s="201" t="s">
        <v>1677</v>
      </c>
      <c r="E865" s="201" t="s">
        <v>228</v>
      </c>
      <c r="F865" s="201"/>
      <c r="G865" s="201">
        <v>60</v>
      </c>
      <c r="H865" s="201">
        <v>0.1</v>
      </c>
      <c r="I865" s="201">
        <v>0</v>
      </c>
      <c r="J865" s="201">
        <v>14</v>
      </c>
      <c r="K865" s="201">
        <v>13</v>
      </c>
      <c r="L865" s="201">
        <v>0.4</v>
      </c>
      <c r="M865" s="201">
        <v>0.01</v>
      </c>
      <c r="N865" s="201">
        <v>1</v>
      </c>
      <c r="O865" s="201"/>
      <c r="P865" s="201"/>
      <c r="Q865" s="201"/>
      <c r="R865" s="201"/>
      <c r="S865" s="201" t="s">
        <v>2310</v>
      </c>
      <c r="T865" s="201" t="e">
        <v>#VALUE!</v>
      </c>
      <c r="U865" s="201"/>
      <c r="V865" s="201"/>
      <c r="W865" s="201" t="s">
        <v>2310</v>
      </c>
    </row>
    <row r="866" spans="1:23" ht="14.4">
      <c r="A866" s="201"/>
      <c r="B866" s="201" t="s">
        <v>1101</v>
      </c>
      <c r="C866" s="201" t="s">
        <v>1102</v>
      </c>
      <c r="D866" s="201" t="s">
        <v>1102</v>
      </c>
      <c r="E866" s="201" t="s">
        <v>1077</v>
      </c>
      <c r="F866" s="201"/>
      <c r="G866" s="201">
        <v>18</v>
      </c>
      <c r="H866" s="201">
        <v>0.2</v>
      </c>
      <c r="I866" s="201">
        <v>0</v>
      </c>
      <c r="J866" s="201">
        <v>3.9</v>
      </c>
      <c r="K866" s="201">
        <v>2.6</v>
      </c>
      <c r="L866" s="201">
        <v>0.9</v>
      </c>
      <c r="M866" s="201">
        <v>0</v>
      </c>
      <c r="N866" s="201">
        <v>1.2</v>
      </c>
      <c r="O866" s="201"/>
      <c r="P866" s="201"/>
      <c r="Q866" s="201"/>
      <c r="R866" s="201"/>
      <c r="S866" s="201" t="s">
        <v>2310</v>
      </c>
      <c r="T866" s="201" t="e">
        <v>#VALUE!</v>
      </c>
      <c r="U866" s="201"/>
      <c r="V866" s="201"/>
      <c r="W866" s="201" t="s">
        <v>2310</v>
      </c>
    </row>
    <row r="867" spans="1:23" ht="14.4">
      <c r="A867" s="201"/>
      <c r="B867" s="201" t="s">
        <v>1771</v>
      </c>
      <c r="C867" s="201" t="s">
        <v>1772</v>
      </c>
      <c r="D867" s="201" t="s">
        <v>1772</v>
      </c>
      <c r="E867" s="201" t="s">
        <v>228</v>
      </c>
      <c r="F867" s="201"/>
      <c r="G867" s="201">
        <v>14</v>
      </c>
      <c r="H867" s="201">
        <v>0.1</v>
      </c>
      <c r="I867" s="201">
        <v>0</v>
      </c>
      <c r="J867" s="201">
        <v>1.8</v>
      </c>
      <c r="K867" s="201">
        <v>1.4</v>
      </c>
      <c r="L867" s="201">
        <v>0.9</v>
      </c>
      <c r="M867" s="201">
        <v>0.01</v>
      </c>
      <c r="N867" s="201">
        <v>1.2</v>
      </c>
      <c r="O867" s="201"/>
      <c r="P867" s="201"/>
      <c r="Q867" s="201"/>
      <c r="R867" s="201"/>
      <c r="S867" s="201" t="s">
        <v>2310</v>
      </c>
      <c r="T867" s="201" t="e">
        <v>#VALUE!</v>
      </c>
      <c r="U867" s="201"/>
      <c r="V867" s="201"/>
      <c r="W867" s="201" t="s">
        <v>2310</v>
      </c>
    </row>
    <row r="868" spans="1:23" ht="14.4">
      <c r="A868" s="201"/>
      <c r="B868" s="201" t="s">
        <v>1146</v>
      </c>
      <c r="C868" s="201" t="s">
        <v>1148</v>
      </c>
      <c r="D868" s="201" t="s">
        <v>1148</v>
      </c>
      <c r="E868" s="201" t="s">
        <v>240</v>
      </c>
      <c r="F868" s="201"/>
      <c r="G868" s="201">
        <v>521</v>
      </c>
      <c r="H868" s="201">
        <v>57</v>
      </c>
      <c r="I868" s="201">
        <v>3.7</v>
      </c>
      <c r="J868" s="201">
        <v>4.0999999999999996</v>
      </c>
      <c r="K868" s="201">
        <v>2.4</v>
      </c>
      <c r="L868" s="201">
        <v>0.5</v>
      </c>
      <c r="M868" s="201">
        <v>1.2</v>
      </c>
      <c r="N868" s="201">
        <v>0</v>
      </c>
      <c r="O868" s="201"/>
      <c r="P868" s="201"/>
      <c r="Q868" s="201"/>
      <c r="R868" s="201"/>
      <c r="S868" s="201" t="s">
        <v>2310</v>
      </c>
      <c r="T868" s="201" t="e">
        <v>#VALUE!</v>
      </c>
      <c r="U868" s="201"/>
      <c r="V868" s="201"/>
      <c r="W868" s="201" t="s">
        <v>2310</v>
      </c>
    </row>
    <row r="869" spans="1:23" ht="14.4">
      <c r="A869" s="201"/>
      <c r="B869" s="201" t="s">
        <v>1774</v>
      </c>
      <c r="C869" s="201" t="s">
        <v>1777</v>
      </c>
      <c r="D869" s="201" t="s">
        <v>1777</v>
      </c>
      <c r="E869" s="201" t="s">
        <v>1778</v>
      </c>
      <c r="F869" s="201" t="s">
        <v>1779</v>
      </c>
      <c r="G869" s="201">
        <v>210.52632</v>
      </c>
      <c r="H869" s="201">
        <v>0</v>
      </c>
      <c r="I869" s="201">
        <v>0</v>
      </c>
      <c r="J869" s="201">
        <v>47.368400000000001</v>
      </c>
      <c r="K869" s="201">
        <v>42.1053</v>
      </c>
      <c r="L869" s="201">
        <v>5.2631600000000001</v>
      </c>
      <c r="M869" s="201">
        <v>4.2105300000000003</v>
      </c>
      <c r="N869" s="201">
        <v>0</v>
      </c>
      <c r="O869" s="201"/>
      <c r="P869" s="201"/>
      <c r="Q869" s="201"/>
      <c r="R869" s="201"/>
      <c r="S869" s="201" t="s">
        <v>2310</v>
      </c>
      <c r="T869" s="201" t="e">
        <v>#VALUE!</v>
      </c>
      <c r="U869" s="201"/>
      <c r="V869" s="201"/>
      <c r="W869" s="201" t="s">
        <v>2310</v>
      </c>
    </row>
  </sheetData>
  <mergeCells count="1">
    <mergeCell ref="A1:P1"/>
  </mergeCells>
  <pageMargins left="0.75" right="0.75" top="1" bottom="1" header="0.511811023622047" footer="0.511811023622047"/>
  <pageSetup paperSize="9" orientation="portrait" horizontalDpi="300" verticalDpi="300"/>
  <drawing r:id="rId1"/>
  <legacyDrawing r:id="rId2"/>
  <extLst>
    <ext xmlns:x14="http://schemas.microsoft.com/office/spreadsheetml/2009/9/main" uri="{CCE6A557-97BC-4b89-ADB6-D9C93CAAB3DF}">
      <x14:dataValidations xmlns:xm="http://schemas.microsoft.com/office/excel/2006/main" count="2">
        <x14:dataValidation type="list" allowBlank="1" xr:uid="{00000000-0002-0000-0100-000000000000}">
          <x14:formula1>
            <xm:f>Vöruskrá!$B$3:$B$145</xm:f>
          </x14:formula1>
          <x14:formula2>
            <xm:f>0</xm:f>
          </x14:formula2>
          <xm:sqref>B1170:B1706</xm:sqref>
        </x14:dataValidation>
        <x14:dataValidation type="list" allowBlank="1" showInputMessage="1" showErrorMessage="1" xr:uid="{505952A5-C027-4677-B2C4-8C2E40D16881}">
          <x14:formula1>
            <xm:f>Vöruskrá!$B$3:$B$780</xm:f>
          </x14:formula1>
          <xm:sqref>B3:B1169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5E20"/>
  </sheetPr>
  <dimension ref="A1:AJ1086"/>
  <sheetViews>
    <sheetView zoomScale="64" zoomScaleNormal="64" workbookViewId="0">
      <pane xSplit="1" ySplit="2" topLeftCell="B622" activePane="bottomRight" state="frozen"/>
      <selection pane="topRight" activeCell="B1" sqref="B1"/>
      <selection pane="bottomLeft" activeCell="A3" sqref="A3"/>
      <selection pane="bottomRight" activeCell="I734" sqref="I734"/>
    </sheetView>
  </sheetViews>
  <sheetFormatPr defaultColWidth="8.6640625" defaultRowHeight="15" customHeight="1"/>
  <cols>
    <col min="1" max="1" width="11.109375" customWidth="1"/>
    <col min="2" max="2" width="14.109375" customWidth="1"/>
    <col min="3" max="3" width="9.6640625" customWidth="1"/>
    <col min="4" max="4" width="15.5546875" customWidth="1"/>
    <col min="5" max="5" width="16.5546875" customWidth="1"/>
    <col min="6" max="6" width="38.44140625" customWidth="1"/>
    <col min="7" max="7" width="55.44140625" customWidth="1"/>
    <col min="8" max="8" width="11.88671875" customWidth="1"/>
    <col min="9" max="9" width="13.6640625" customWidth="1"/>
    <col min="10" max="10" width="11.44140625" customWidth="1"/>
    <col min="11" max="11" width="90.6640625" customWidth="1"/>
    <col min="12" max="12" width="30.5546875" customWidth="1"/>
    <col min="13" max="13" width="63.33203125" customWidth="1"/>
    <col min="14" max="14" width="6.109375" customWidth="1"/>
    <col min="15" max="15" width="5.109375" customWidth="1"/>
    <col min="16" max="16" width="10.5546875" customWidth="1"/>
    <col min="17" max="17" width="8.44140625" customWidth="1"/>
    <col min="18" max="18" width="7.5546875" customWidth="1"/>
    <col min="19" max="19" width="5.109375" customWidth="1"/>
    <col min="20" max="20" width="14.44140625" customWidth="1"/>
    <col min="21" max="21" width="16.109375" customWidth="1"/>
    <col min="22" max="22" width="17.109375" customWidth="1"/>
    <col min="23" max="23" width="13.33203125" customWidth="1"/>
    <col min="24" max="24" width="15.33203125" customWidth="1"/>
    <col min="25" max="25" width="13.6640625" customWidth="1"/>
    <col min="26" max="26" width="19" customWidth="1"/>
    <col min="27" max="27" width="18.109375" customWidth="1"/>
    <col min="30" max="30" width="43.5546875" customWidth="1"/>
    <col min="32" max="32" width="24.88671875" bestFit="1" customWidth="1"/>
    <col min="33" max="34" width="8.44140625" bestFit="1" customWidth="1"/>
    <col min="35" max="35" width="11.5546875" bestFit="1" customWidth="1"/>
    <col min="36" max="36" width="10.6640625" bestFit="1" customWidth="1"/>
  </cols>
  <sheetData>
    <row r="1" spans="1:36" ht="17.399999999999999">
      <c r="A1" s="762" t="s">
        <v>2316</v>
      </c>
      <c r="B1" s="762"/>
      <c r="C1" s="762"/>
      <c r="D1" s="762"/>
      <c r="E1" s="762"/>
      <c r="F1" s="762"/>
      <c r="G1" s="762"/>
      <c r="H1" s="762"/>
      <c r="I1" s="762"/>
      <c r="J1" s="762"/>
      <c r="K1" s="762"/>
      <c r="L1" s="762"/>
      <c r="M1" s="762"/>
      <c r="N1" s="762"/>
      <c r="O1" s="762"/>
      <c r="P1" s="762"/>
      <c r="Q1" s="762"/>
      <c r="R1" s="762"/>
      <c r="S1" s="762"/>
      <c r="T1" s="763" t="s">
        <v>1793</v>
      </c>
      <c r="U1" s="763"/>
      <c r="V1" s="763"/>
      <c r="W1" s="763"/>
      <c r="X1" s="763"/>
      <c r="Y1" s="763"/>
      <c r="Z1" s="763"/>
      <c r="AA1" s="763"/>
      <c r="AB1" t="s">
        <v>2317</v>
      </c>
      <c r="AC1" t="s">
        <v>2318</v>
      </c>
      <c r="AD1" s="162" t="s">
        <v>2319</v>
      </c>
      <c r="AF1" s="204" t="s">
        <v>2320</v>
      </c>
    </row>
    <row r="2" spans="1:36" ht="79.8">
      <c r="A2" s="152" t="s">
        <v>2321</v>
      </c>
      <c r="B2" s="42" t="s">
        <v>2322</v>
      </c>
      <c r="C2" s="42" t="s">
        <v>2323</v>
      </c>
      <c r="D2" s="6" t="s">
        <v>2324</v>
      </c>
      <c r="E2" s="6" t="s">
        <v>2325</v>
      </c>
      <c r="F2" s="6" t="s">
        <v>2326</v>
      </c>
      <c r="G2" s="7" t="s">
        <v>2327</v>
      </c>
      <c r="H2" s="7" t="s">
        <v>2328</v>
      </c>
      <c r="I2" s="6" t="s">
        <v>2329</v>
      </c>
      <c r="J2" s="2" t="s">
        <v>2330</v>
      </c>
      <c r="K2" s="42" t="s">
        <v>1788</v>
      </c>
      <c r="L2" s="42" t="s">
        <v>1789</v>
      </c>
      <c r="M2" s="42" t="s">
        <v>1790</v>
      </c>
      <c r="N2" s="42" t="s">
        <v>2331</v>
      </c>
      <c r="O2" s="42" t="s">
        <v>2332</v>
      </c>
      <c r="P2" s="42" t="s">
        <v>2333</v>
      </c>
      <c r="Q2" s="42" t="s">
        <v>2334</v>
      </c>
      <c r="R2" s="42" t="s">
        <v>2335</v>
      </c>
      <c r="S2" s="42" t="s">
        <v>2336</v>
      </c>
      <c r="T2" s="43" t="s">
        <v>2337</v>
      </c>
      <c r="U2" s="456" t="s">
        <v>2338</v>
      </c>
      <c r="V2" s="456" t="s">
        <v>2339</v>
      </c>
      <c r="W2" s="456" t="s">
        <v>2340</v>
      </c>
      <c r="X2" s="456" t="s">
        <v>2341</v>
      </c>
      <c r="Y2" s="456" t="s">
        <v>2342</v>
      </c>
      <c r="Z2" s="456" t="s">
        <v>1792</v>
      </c>
      <c r="AA2" s="456" t="s">
        <v>2343</v>
      </c>
      <c r="AB2" t="s">
        <v>2344</v>
      </c>
      <c r="AC2" t="s">
        <v>2344</v>
      </c>
      <c r="AD2" s="163">
        <v>0.5</v>
      </c>
      <c r="AF2" s="408" t="s">
        <v>2345</v>
      </c>
      <c r="AG2" s="408" t="s">
        <v>2346</v>
      </c>
      <c r="AH2" s="408" t="s">
        <v>2347</v>
      </c>
      <c r="AI2" s="408" t="s">
        <v>2348</v>
      </c>
      <c r="AJ2" s="331" t="s">
        <v>2349</v>
      </c>
    </row>
    <row r="3" spans="1:36" ht="92.4">
      <c r="A3" s="153">
        <v>46258</v>
      </c>
      <c r="B3" s="11" t="s">
        <v>2350</v>
      </c>
      <c r="C3" s="11">
        <v>35</v>
      </c>
      <c r="D3" s="12" t="s">
        <v>2351</v>
      </c>
      <c r="E3" s="12" t="s">
        <v>2352</v>
      </c>
      <c r="F3" s="12"/>
      <c r="G3" s="12" t="s">
        <v>2353</v>
      </c>
      <c r="H3" s="13"/>
      <c r="I3" s="13"/>
      <c r="J3" s="90" t="str">
        <f>IF($F3="","",IFERROR(IFERROR(INDEX(Réttabanki!$U:$U,MATCH($F3,Réttabanki!$A:$A,0)),INDEX(Vöruskrá!$R:$R,MATCH($F3,Vöruskrá!$B:$B,0)))*($H3+IF($I3="",$H3*(1+$AD$2),$I3))/2/1000,""))</f>
        <v/>
      </c>
      <c r="K3" s="9" t="s">
        <v>2354</v>
      </c>
      <c r="L3" s="9" t="s">
        <v>2355</v>
      </c>
      <c r="M3" s="9" t="str">
        <f>IF($F3="","",IFERROR(IFERROR(INDEX(Réttabanki!$F:$F,MATCH($F3,Réttabanki!$A:$A,0)),INDEX(Vöruskrá!$H:$H,MATCH($F3,Vöruskrá!$B:$B,0))),""))</f>
        <v/>
      </c>
      <c r="N3" s="10" t="str">
        <f>IF($F3="","",IFERROR(IFERROR(INDEX(Réttabanki!$G:$G,MATCH($F3,Réttabanki!$A:$A,0)),INDEX(Vöruskrá!$J:$J,MATCH($F3,Vöruskrá!$B:$B,0)))*($H3+IF($I3="",$H3*(1+$AD$2),$I3))/2/100,""))</f>
        <v/>
      </c>
      <c r="O3" s="10" t="str">
        <f>IF($F3="","",IFERROR(IFERROR(INDEX(Réttabanki!$H:$H,MATCH($F3,Réttabanki!$A:$A,0)),INDEX(Vöruskrá!$K:$K,MATCH($F3,Vöruskrá!$B:$B,0)))*($H3+IF($I3="",$H3*(1+$AD$2),$I3))/2/100,""))</f>
        <v/>
      </c>
      <c r="P3" s="10" t="str">
        <f>IF($F3="","",IFERROR(IFERROR(INDEX(Réttabanki!$I:$I,MATCH($F3,Réttabanki!$A:$A,0)),INDEX(Vöruskrá!$L:$L,MATCH($F3,Vöruskrá!$B:$B,0)))*($H3+IF($I3="",$H3*(1+$AD$2),$I3))/2/100,""))</f>
        <v/>
      </c>
      <c r="Q3" s="10" t="str">
        <f>IF($F3="","",IFERROR(IFERROR(INDEX(Réttabanki!$J:$J,MATCH($F3,Réttabanki!$A:$A,0)),INDEX(Vöruskrá!$M:$M,MATCH($F3,Vöruskrá!$B:$B,0)))*($H3+IF($I3="",$H3*(1+$AD$2),$I3))/2/100,""))</f>
        <v/>
      </c>
      <c r="R3" s="10" t="str">
        <f>IF($F3="","",IFERROR(IFERROR(INDEX(Réttabanki!$L:$L,MATCH($F3,Réttabanki!$A:$A,0)),INDEX(Vöruskrá!$O:$O,MATCH($F3,Vöruskrá!$B:$B,0)))*($H3+IF($I3="",$H3*(1+$AD$2),$I3))/2/100,""))</f>
        <v/>
      </c>
      <c r="S3" s="10" t="str">
        <f>IF($F3="","",IFERROR(IFERROR(INDEX(Réttabanki!$M:$M,MATCH($F3,Réttabanki!$A:$A,0)),INDEX(Vöruskrá!$P:$P,MATCH($F3,Vöruskrá!$B:$B,0)))*($H3+IF($I3="",$H3*(1+$AD$2),$I3))/2/100,""))</f>
        <v/>
      </c>
      <c r="T3" s="44" t="str">
        <f>IF(F3="","",IFERROR(INDEX(Réttabanki!Q:Q,MATCH(F3,Réttabanki!A:A,0)),IFERROR(INDEX(Réttabanki!Q:Q,MATCH(F3,Réttabanki!B:B,0)),"")))</f>
        <v/>
      </c>
      <c r="U3" s="457"/>
      <c r="V3" s="457"/>
      <c r="W3" s="457"/>
      <c r="X3" s="457"/>
      <c r="Y3" s="457"/>
      <c r="Z3" s="457"/>
      <c r="AA3" s="457"/>
      <c r="AC3" t="s">
        <v>2356</v>
      </c>
      <c r="AF3" s="205" t="str">
        <f>IF($F3="","",IFERROR(IFERROR(INDEX(Réttabanki!$U:$U,MATCH($F3,Réttabanki!$A:$A,0)),INDEX(Vöruskrá!$R:$R,MATCH($F3,Vöruskrá!$B:$B,0)))*$H3/1000,""))</f>
        <v/>
      </c>
      <c r="AG3" s="205" t="str">
        <f>IF($F3="","",IFERROR(IFERROR(INDEX(Réttabanki!$U:$U,MATCH($F3,Réttabanki!$A:$A,0)),INDEX(Vöruskrá!$R:$R,MATCH($F3,Vöruskrá!$B:$B,0)))*IF($I3="",$H3*(1+$AD$2),$I3)/1000,""))</f>
        <v/>
      </c>
      <c r="AH3" s="206" t="str">
        <f t="shared" ref="AH3:AH22" si="0">IF(N($AF3)+N($AG3)=0,"",MAX(N($AF3)/$AE$6,N($AG3)/$AE$5))</f>
        <v/>
      </c>
      <c r="AI3" s="409" t="str">
        <f t="shared" ref="AI3:AI66" si="1">IF($AH3="","",IF($AH3&gt;$AE$7,"⚠ Yfir "&amp;TEXT($AE$7,"0%"),"OK"))</f>
        <v/>
      </c>
      <c r="AJ3" s="314">
        <f>IF($A3&lt;&gt;"",$A3,"")</f>
        <v>46258</v>
      </c>
    </row>
    <row r="4" spans="1:36" ht="79.2">
      <c r="A4" s="153"/>
      <c r="B4" s="11" t="s">
        <v>2350</v>
      </c>
      <c r="C4" s="11">
        <v>35</v>
      </c>
      <c r="D4" s="12" t="s">
        <v>2351</v>
      </c>
      <c r="E4" s="12" t="s">
        <v>2352</v>
      </c>
      <c r="F4" s="12" t="s">
        <v>1893</v>
      </c>
      <c r="G4" s="12" t="s">
        <v>1954</v>
      </c>
      <c r="H4" s="13"/>
      <c r="I4" s="13">
        <v>200</v>
      </c>
      <c r="J4" s="439" t="str">
        <f>IF($F4="","",IFERROR(IFERROR(INDEX(Réttabanki!$U:$U,MATCH($F4,Réttabanki!$A:$A,0)),INDEX(Vöruskrá!$R:$R,MATCH($F4,Vöruskrá!$B:$B,0)))*($H4+IF($I4="",$H4*(1+$AD$2),$I4))/2/1000,""))</f>
        <v/>
      </c>
      <c r="K4" s="9" t="s">
        <v>1894</v>
      </c>
      <c r="L4" s="9" t="s">
        <v>1895</v>
      </c>
      <c r="M4" s="9"/>
      <c r="N4" s="10">
        <v>38.6</v>
      </c>
      <c r="O4" s="10">
        <v>1.99</v>
      </c>
      <c r="P4" s="10">
        <v>0.14000000000000001</v>
      </c>
      <c r="Q4" s="10">
        <v>5.53</v>
      </c>
      <c r="R4" s="10">
        <v>0.9</v>
      </c>
      <c r="S4" s="10">
        <v>1.29</v>
      </c>
      <c r="T4" s="44">
        <v>1</v>
      </c>
      <c r="U4" s="455" t="s">
        <v>2357</v>
      </c>
      <c r="V4" s="455" t="s">
        <v>2358</v>
      </c>
      <c r="W4" s="455">
        <v>140</v>
      </c>
      <c r="X4" s="455" t="s">
        <v>2359</v>
      </c>
      <c r="Y4" s="455">
        <v>80</v>
      </c>
      <c r="Z4" s="455" t="s">
        <v>2360</v>
      </c>
      <c r="AA4" s="455"/>
      <c r="AC4" t="s">
        <v>2361</v>
      </c>
      <c r="AD4" s="424" t="s">
        <v>2362</v>
      </c>
      <c r="AF4" s="205" t="str">
        <f>IF($F4="","",IFERROR(IFERROR(INDEX(Réttabanki!$U:$U,MATCH($F4,Réttabanki!$A:$A,0)),INDEX(Vöruskrá!$R:$R,MATCH($F4,Vöruskrá!$B:$B,0)))*$H4/1000,""))</f>
        <v/>
      </c>
      <c r="AG4" s="205" t="str">
        <f>IF($F4="","",IFERROR(IFERROR(INDEX(Réttabanki!$U:$U,MATCH($F4,Réttabanki!$A:$A,0)),INDEX(Vöruskrá!$R:$R,MATCH($F4,Vöruskrá!$B:$B,0)))*IF($I4="",$H4*(1+$AD$2),$I4)/1000,""))</f>
        <v/>
      </c>
      <c r="AH4" s="206" t="str">
        <f t="shared" si="0"/>
        <v/>
      </c>
      <c r="AI4" s="409" t="str">
        <f t="shared" si="1"/>
        <v/>
      </c>
      <c r="AJ4" s="314">
        <f t="shared" ref="AJ4:AJ67" si="2">IF($A4&lt;&gt;"",$A4,AJ3)</f>
        <v>46258</v>
      </c>
    </row>
    <row r="5" spans="1:36" ht="28.8">
      <c r="A5" s="153"/>
      <c r="B5" s="11" t="s">
        <v>2350</v>
      </c>
      <c r="C5" s="11">
        <v>35</v>
      </c>
      <c r="D5" s="12" t="s">
        <v>2351</v>
      </c>
      <c r="E5" s="12" t="s">
        <v>2352</v>
      </c>
      <c r="F5" s="12" t="s">
        <v>1231</v>
      </c>
      <c r="G5" s="12" t="s">
        <v>2363</v>
      </c>
      <c r="H5" s="13"/>
      <c r="I5" s="13">
        <v>100</v>
      </c>
      <c r="J5" s="90">
        <f>IF($F5="","",IFERROR(IFERROR(INDEX(Réttabanki!$U:$U,MATCH($F5,Réttabanki!$A:$A,0)),INDEX(Vöruskrá!$R:$R,MATCH($F5,Vöruskrá!$B:$B,0)))*($H5+IF($I5="",$H5*(1+$AD$2),$I5))/2/1000,""))</f>
        <v>25</v>
      </c>
      <c r="K5" s="9" t="s">
        <v>1233</v>
      </c>
      <c r="L5" s="9" t="s">
        <v>214</v>
      </c>
      <c r="M5" s="9" t="s">
        <v>1234</v>
      </c>
      <c r="N5" s="10">
        <v>103</v>
      </c>
      <c r="O5" s="10">
        <v>3</v>
      </c>
      <c r="P5" s="10">
        <v>2.1</v>
      </c>
      <c r="Q5" s="10">
        <v>16</v>
      </c>
      <c r="R5" s="10">
        <v>2.2000000000000002</v>
      </c>
      <c r="S5" s="10">
        <v>0.7</v>
      </c>
      <c r="T5" s="45">
        <v>2</v>
      </c>
      <c r="U5" s="457" t="s">
        <v>2357</v>
      </c>
      <c r="V5" s="457" t="s">
        <v>2358</v>
      </c>
      <c r="W5" s="457" t="s">
        <v>2364</v>
      </c>
      <c r="X5" s="457" t="s">
        <v>2365</v>
      </c>
      <c r="Y5" s="457">
        <v>75</v>
      </c>
      <c r="Z5" s="457" t="s">
        <v>2366</v>
      </c>
      <c r="AA5" s="457"/>
      <c r="AC5" t="s">
        <v>2351</v>
      </c>
      <c r="AD5" t="s">
        <v>2367</v>
      </c>
      <c r="AE5" s="446">
        <v>1150</v>
      </c>
      <c r="AF5" s="205">
        <f>IF($F5="","",IFERROR(IFERROR(INDEX(Réttabanki!$U:$U,MATCH($F5,Réttabanki!$A:$A,0)),INDEX(Vöruskrá!$R:$R,MATCH($F5,Vöruskrá!$B:$B,0)))*$H5/1000,""))</f>
        <v>0</v>
      </c>
      <c r="AG5" s="205">
        <f>IF($F5="","",IFERROR(IFERROR(INDEX(Réttabanki!$U:$U,MATCH($F5,Réttabanki!$A:$A,0)),INDEX(Vöruskrá!$R:$R,MATCH($F5,Vöruskrá!$B:$B,0)))*IF($I5="",$H5*(1+$AD$2),$I5)/1000,""))</f>
        <v>50</v>
      </c>
      <c r="AH5" s="206">
        <f t="shared" si="0"/>
        <v>4.3478260869565216E-2</v>
      </c>
      <c r="AI5" s="409" t="str">
        <f t="shared" si="1"/>
        <v>OK</v>
      </c>
      <c r="AJ5" s="314">
        <f t="shared" si="2"/>
        <v>46258</v>
      </c>
    </row>
    <row r="6" spans="1:36" ht="184.8">
      <c r="A6" s="153"/>
      <c r="B6" s="11" t="s">
        <v>2350</v>
      </c>
      <c r="C6" s="11">
        <v>35</v>
      </c>
      <c r="D6" s="12" t="s">
        <v>2344</v>
      </c>
      <c r="E6" s="12" t="s">
        <v>2352</v>
      </c>
      <c r="F6" s="12"/>
      <c r="G6" s="12" t="s">
        <v>2368</v>
      </c>
      <c r="H6" s="13"/>
      <c r="I6" s="13"/>
      <c r="J6" s="90" t="str">
        <f>IF($F6="","",IFERROR(IFERROR(INDEX(Réttabanki!$U:$U,MATCH($F6,Réttabanki!$A:$A,0)),INDEX(Vöruskrá!$R:$R,MATCH($F6,Vöruskrá!$B:$B,0)))*($H6+IF($I6="",$H6*(1+$AD$2),$I6))/2/1000,""))</f>
        <v/>
      </c>
      <c r="K6" s="9" t="s">
        <v>2369</v>
      </c>
      <c r="L6" s="9" t="s">
        <v>2370</v>
      </c>
      <c r="M6" s="9" t="str">
        <f>IF($F6="","",IFERROR(IFERROR(INDEX(Réttabanki!$F:$F,MATCH($F6,Réttabanki!$A:$A,0)),INDEX(Vöruskrá!$H:$H,MATCH($F6,Vöruskrá!$B:$B,0))),""))</f>
        <v/>
      </c>
      <c r="N6" s="10" t="str">
        <f>IF($F6="","",IFERROR(IFERROR(INDEX(Réttabanki!$G:$G,MATCH($F6,Réttabanki!$A:$A,0)),INDEX(Vöruskrá!$J:$J,MATCH($F6,Vöruskrá!$B:$B,0)))*($H6+IF($I6="",$H6*(1+$AD$2),$I6))/2/100,""))</f>
        <v/>
      </c>
      <c r="O6" s="10" t="str">
        <f>IF($F6="","",IFERROR(IFERROR(INDEX(Réttabanki!$H:$H,MATCH($F6,Réttabanki!$A:$A,0)),INDEX(Vöruskrá!$K:$K,MATCH($F6,Vöruskrá!$B:$B,0)))*($H6+IF($I6="",$H6*(1+$AD$2),$I6))/2/100,""))</f>
        <v/>
      </c>
      <c r="P6" s="10" t="str">
        <f>IF($F6="","",IFERROR(IFERROR(INDEX(Réttabanki!$I:$I,MATCH($F6,Réttabanki!$A:$A,0)),INDEX(Vöruskrá!$L:$L,MATCH($F6,Vöruskrá!$B:$B,0)))*($H6+IF($I6="",$H6*(1+$AD$2),$I6))/2/100,""))</f>
        <v/>
      </c>
      <c r="Q6" s="10" t="str">
        <f>IF($F6="","",IFERROR(IFERROR(INDEX(Réttabanki!$J:$J,MATCH($F6,Réttabanki!$A:$A,0)),INDEX(Vöruskrá!$M:$M,MATCH($F6,Vöruskrá!$B:$B,0)))*($H6+IF($I6="",$H6*(1+$AD$2),$I6))/2/100,""))</f>
        <v/>
      </c>
      <c r="R6" s="10" t="str">
        <f>IF($F6="","",IFERROR(IFERROR(INDEX(Réttabanki!$L:$L,MATCH($F6,Réttabanki!$A:$A,0)),INDEX(Vöruskrá!$O:$O,MATCH($F6,Vöruskrá!$B:$B,0)))*($H6+IF($I6="",$H6*(1+$AD$2),$I6))/2/100,""))</f>
        <v/>
      </c>
      <c r="S6" s="10" t="str">
        <f>IF($F6="","",IFERROR(IFERROR(INDEX(Réttabanki!$M:$M,MATCH($F6,Réttabanki!$A:$A,0)),INDEX(Vöruskrá!$P:$P,MATCH($F6,Vöruskrá!$B:$B,0)))*($H6+IF($I6="",$H6*(1+$AD$2),$I6))/2/100,""))</f>
        <v/>
      </c>
      <c r="T6" s="45" t="str">
        <f>IF(F6="","",IFERROR(INDEX(Réttabanki!Q:Q,MATCH(F6,Réttabanki!A:A,0)),IFERROR(INDEX(Réttabanki!Q:Q,MATCH(F6,Réttabanki!B:B,0)),"")))</f>
        <v/>
      </c>
      <c r="U6" s="455"/>
      <c r="V6" s="455"/>
      <c r="W6" s="455"/>
      <c r="X6" s="455"/>
      <c r="Y6" s="455"/>
      <c r="Z6" s="455"/>
      <c r="AA6" s="455"/>
      <c r="AC6" t="s">
        <v>32</v>
      </c>
      <c r="AD6" t="s">
        <v>2371</v>
      </c>
      <c r="AE6" s="446">
        <v>1350</v>
      </c>
      <c r="AF6" s="205" t="str">
        <f>IF($F6="","",IFERROR(IFERROR(INDEX(Réttabanki!$U:$U,MATCH($F6,Réttabanki!$A:$A,0)),INDEX(Vöruskrá!$R:$R,MATCH($F6,Vöruskrá!$B:$B,0)))*$H6/1000,""))</f>
        <v/>
      </c>
      <c r="AG6" s="205" t="str">
        <f>IF($F6="","",IFERROR(IFERROR(INDEX(Réttabanki!$U:$U,MATCH($F6,Réttabanki!$A:$A,0)),INDEX(Vöruskrá!$R:$R,MATCH($F6,Vöruskrá!$B:$B,0)))*IF($I6="",$H6*(1+$AD$2),$I6)/1000,""))</f>
        <v/>
      </c>
      <c r="AH6" s="206" t="str">
        <f t="shared" si="0"/>
        <v/>
      </c>
      <c r="AI6" s="409" t="str">
        <f t="shared" si="1"/>
        <v/>
      </c>
      <c r="AJ6" s="314">
        <f t="shared" si="2"/>
        <v>46258</v>
      </c>
    </row>
    <row r="7" spans="1:36" ht="171.6">
      <c r="A7" s="153"/>
      <c r="B7" s="11" t="s">
        <v>2350</v>
      </c>
      <c r="C7" s="11">
        <v>35</v>
      </c>
      <c r="D7" s="12" t="s">
        <v>2344</v>
      </c>
      <c r="E7" s="12" t="s">
        <v>2352</v>
      </c>
      <c r="F7" s="12" t="s">
        <v>1954</v>
      </c>
      <c r="G7" s="12" t="s">
        <v>1954</v>
      </c>
      <c r="H7" s="13">
        <v>180</v>
      </c>
      <c r="I7" s="13"/>
      <c r="J7" s="439" t="str">
        <f>IF($F7="","",IFERROR(IFERROR(INDEX(Réttabanki!$U:$U,MATCH($F7,Réttabanki!$A:$A,0)),INDEX(Vöruskrá!$R:$R,MATCH($F7,Vöruskrá!$B:$B,0)))*($H7+IF($I7="",$H7*(1+$AD$2),$I7))/2/1000,""))</f>
        <v/>
      </c>
      <c r="K7" s="9" t="s">
        <v>1955</v>
      </c>
      <c r="L7" s="9" t="s">
        <v>1956</v>
      </c>
      <c r="M7" s="9"/>
      <c r="N7" s="10">
        <v>56.9</v>
      </c>
      <c r="O7" s="10">
        <v>2.2999999999999998</v>
      </c>
      <c r="P7" s="10">
        <v>0.7</v>
      </c>
      <c r="Q7" s="10">
        <v>5.4</v>
      </c>
      <c r="R7" s="10">
        <v>3.3</v>
      </c>
      <c r="S7" s="10">
        <v>1.7</v>
      </c>
      <c r="T7" s="44">
        <v>1</v>
      </c>
      <c r="U7" s="457" t="s">
        <v>2357</v>
      </c>
      <c r="V7" s="457" t="s">
        <v>2358</v>
      </c>
      <c r="W7" s="457">
        <v>140</v>
      </c>
      <c r="X7" s="457" t="s">
        <v>2359</v>
      </c>
      <c r="Y7" s="457">
        <v>80</v>
      </c>
      <c r="Z7" s="457" t="s">
        <v>2360</v>
      </c>
      <c r="AA7" s="457"/>
      <c r="AC7" t="s">
        <v>55</v>
      </c>
      <c r="AD7" t="s">
        <v>2372</v>
      </c>
      <c r="AE7" s="179">
        <v>0.3</v>
      </c>
      <c r="AF7" s="205" t="str">
        <f>IF($F7="","",IFERROR(IFERROR(INDEX(Réttabanki!$U:$U,MATCH($F7,Réttabanki!$A:$A,0)),INDEX(Vöruskrá!$R:$R,MATCH($F7,Vöruskrá!$B:$B,0)))*$H7/1000,""))</f>
        <v/>
      </c>
      <c r="AG7" s="205" t="str">
        <f>IF($F7="","",IFERROR(IFERROR(INDEX(Réttabanki!$U:$U,MATCH($F7,Réttabanki!$A:$A,0)),INDEX(Vöruskrá!$R:$R,MATCH($F7,Vöruskrá!$B:$B,0)))*IF($I7="",$H7*(1+$AD$2),$I7)/1000,""))</f>
        <v/>
      </c>
      <c r="AH7" s="206" t="str">
        <f t="shared" si="0"/>
        <v/>
      </c>
      <c r="AI7" s="409" t="str">
        <f t="shared" si="1"/>
        <v/>
      </c>
      <c r="AJ7" s="314">
        <f t="shared" si="2"/>
        <v>46258</v>
      </c>
    </row>
    <row r="8" spans="1:36" ht="14.4">
      <c r="A8" s="153"/>
      <c r="B8" s="11" t="s">
        <v>2350</v>
      </c>
      <c r="C8" s="11">
        <v>35</v>
      </c>
      <c r="D8" s="12" t="s">
        <v>2344</v>
      </c>
      <c r="E8" s="12" t="s">
        <v>2352</v>
      </c>
      <c r="F8" s="12" t="s">
        <v>1231</v>
      </c>
      <c r="G8" s="12" t="s">
        <v>2363</v>
      </c>
      <c r="H8" s="13">
        <v>80</v>
      </c>
      <c r="I8" s="13"/>
      <c r="J8" s="90">
        <f>IF($F8="","",IFERROR(IFERROR(INDEX(Réttabanki!$U:$U,MATCH($F8,Réttabanki!$A:$A,0)),INDEX(Vöruskrá!$R:$R,MATCH($F8,Vöruskrá!$B:$B,0)))*($H8+IF($I8="",$H8*(1+$AD$2),$I8))/2/1000,""))</f>
        <v>50</v>
      </c>
      <c r="K8" s="9" t="s">
        <v>1233</v>
      </c>
      <c r="L8" s="9" t="s">
        <v>214</v>
      </c>
      <c r="M8" s="9" t="s">
        <v>1234</v>
      </c>
      <c r="N8" s="10">
        <v>103</v>
      </c>
      <c r="O8" s="10">
        <v>3</v>
      </c>
      <c r="P8" s="10">
        <v>2.1</v>
      </c>
      <c r="Q8" s="10">
        <v>16</v>
      </c>
      <c r="R8" s="10">
        <v>2.2000000000000002</v>
      </c>
      <c r="S8" s="10">
        <v>0.7</v>
      </c>
      <c r="T8" s="45">
        <v>2</v>
      </c>
      <c r="U8" s="455" t="s">
        <v>2357</v>
      </c>
      <c r="V8" s="455" t="s">
        <v>2358</v>
      </c>
      <c r="W8" s="455" t="s">
        <v>2364</v>
      </c>
      <c r="X8" s="455" t="s">
        <v>2365</v>
      </c>
      <c r="Y8" s="455">
        <v>75</v>
      </c>
      <c r="Z8" s="455" t="s">
        <v>2366</v>
      </c>
      <c r="AA8" s="455"/>
      <c r="AC8" t="s">
        <v>59</v>
      </c>
      <c r="AD8" t="s">
        <v>2373</v>
      </c>
      <c r="AE8" s="447">
        <f>$AE$5*$AE$7</f>
        <v>345</v>
      </c>
      <c r="AF8" s="205">
        <f>IF($F8="","",IFERROR(IFERROR(INDEX(Réttabanki!$U:$U,MATCH($F8,Réttabanki!$A:$A,0)),INDEX(Vöruskrá!$R:$R,MATCH($F8,Vöruskrá!$B:$B,0)))*$H8/1000,""))</f>
        <v>40</v>
      </c>
      <c r="AG8" s="205">
        <f>IF($F8="","",IFERROR(IFERROR(INDEX(Réttabanki!$U:$U,MATCH($F8,Réttabanki!$A:$A,0)),INDEX(Vöruskrá!$R:$R,MATCH($F8,Vöruskrá!$B:$B,0)))*IF($I8="",$H8*(1+$AD$2),$I8)/1000,""))</f>
        <v>60</v>
      </c>
      <c r="AH8" s="206">
        <f t="shared" si="0"/>
        <v>5.2173913043478258E-2</v>
      </c>
      <c r="AI8" s="409" t="str">
        <f t="shared" si="1"/>
        <v>OK</v>
      </c>
      <c r="AJ8" s="314">
        <f t="shared" si="2"/>
        <v>46258</v>
      </c>
    </row>
    <row r="9" spans="1:36" ht="14.4">
      <c r="A9" s="153"/>
      <c r="B9" s="11" t="s">
        <v>2350</v>
      </c>
      <c r="C9" s="11">
        <v>35</v>
      </c>
      <c r="D9" s="12" t="s">
        <v>2344</v>
      </c>
      <c r="E9" s="12" t="s">
        <v>1080</v>
      </c>
      <c r="F9" s="12" t="s">
        <v>675</v>
      </c>
      <c r="G9" s="12" t="s">
        <v>2374</v>
      </c>
      <c r="H9" s="13">
        <v>80</v>
      </c>
      <c r="I9" s="13"/>
      <c r="J9" s="90">
        <f>IF($F9="","",IFERROR(IFERROR(INDEX(Réttabanki!$U:$U,MATCH($F9,Réttabanki!$A:$A,0)),INDEX(Vöruskrá!$R:$R,MATCH($F9,Vöruskrá!$B:$B,0)))*($H9+IF($I9="",$H9*(1+$AD$2),$I9))/2/1000,""))</f>
        <v>43</v>
      </c>
      <c r="K9" s="9" t="s">
        <v>677</v>
      </c>
      <c r="L9" s="9" t="s">
        <v>228</v>
      </c>
      <c r="M9" s="9"/>
      <c r="N9" s="10">
        <v>77</v>
      </c>
      <c r="O9" s="10">
        <v>0.1</v>
      </c>
      <c r="P9" s="10">
        <v>0</v>
      </c>
      <c r="Q9" s="10">
        <v>20</v>
      </c>
      <c r="R9" s="10">
        <v>1.7</v>
      </c>
      <c r="S9" s="10">
        <v>0</v>
      </c>
      <c r="T9" s="45"/>
      <c r="U9" s="457"/>
      <c r="V9" s="457"/>
      <c r="W9" s="457"/>
      <c r="X9" s="457"/>
      <c r="Y9" s="457"/>
      <c r="Z9" s="457"/>
      <c r="AA9" s="457"/>
      <c r="AC9" t="s">
        <v>70</v>
      </c>
      <c r="AD9" t="s">
        <v>2375</v>
      </c>
      <c r="AE9" s="447">
        <f>$AE$6*$AE$7</f>
        <v>405</v>
      </c>
      <c r="AF9" s="205">
        <f>IF($F9="","",IFERROR(IFERROR(INDEX(Réttabanki!$U:$U,MATCH($F9,Réttabanki!$A:$A,0)),INDEX(Vöruskrá!$R:$R,MATCH($F9,Vöruskrá!$B:$B,0)))*$H9/1000,""))</f>
        <v>34.4</v>
      </c>
      <c r="AG9" s="205">
        <f>IF($F9="","",IFERROR(IFERROR(INDEX(Réttabanki!$U:$U,MATCH($F9,Réttabanki!$A:$A,0)),INDEX(Vöruskrá!$R:$R,MATCH($F9,Vöruskrá!$B:$B,0)))*IF($I9="",$H9*(1+$AD$2),$I9)/1000,""))</f>
        <v>51.6</v>
      </c>
      <c r="AH9" s="206">
        <f t="shared" si="0"/>
        <v>4.4869565217391306E-2</v>
      </c>
      <c r="AI9" s="409" t="str">
        <f t="shared" si="1"/>
        <v>OK</v>
      </c>
      <c r="AJ9" s="314">
        <f t="shared" si="2"/>
        <v>46258</v>
      </c>
    </row>
    <row r="10" spans="1:36" ht="105.6">
      <c r="A10" s="153"/>
      <c r="B10" s="11" t="s">
        <v>2350</v>
      </c>
      <c r="C10" s="11">
        <v>35</v>
      </c>
      <c r="D10" s="12" t="s">
        <v>2344</v>
      </c>
      <c r="E10" s="12" t="s">
        <v>2376</v>
      </c>
      <c r="F10" s="12"/>
      <c r="G10" s="12" t="s">
        <v>2377</v>
      </c>
      <c r="H10" s="13"/>
      <c r="I10" s="13"/>
      <c r="J10" s="90" t="str">
        <f>IF($F10="","",IFERROR(IFERROR(INDEX(Réttabanki!$U:$U,MATCH($F10,Réttabanki!$A:$A,0)),INDEX(Vöruskrá!$R:$R,MATCH($F10,Vöruskrá!$B:$B,0)))*($H10+IF($I10="",$H10*(1+$AD$2),$I10))/2/1000,""))</f>
        <v/>
      </c>
      <c r="K10" s="9" t="s">
        <v>2378</v>
      </c>
      <c r="L10" s="9" t="s">
        <v>2379</v>
      </c>
      <c r="M10" s="9"/>
      <c r="N10" s="10"/>
      <c r="O10" s="10"/>
      <c r="P10" s="10"/>
      <c r="Q10" s="10"/>
      <c r="R10" s="10"/>
      <c r="S10" s="10"/>
      <c r="T10" s="45"/>
      <c r="U10" s="455"/>
      <c r="V10" s="455"/>
      <c r="W10" s="455"/>
      <c r="X10" s="455"/>
      <c r="Y10" s="455"/>
      <c r="Z10" s="455"/>
      <c r="AA10" s="455"/>
      <c r="AC10" t="s">
        <v>103</v>
      </c>
      <c r="AF10" s="205" t="str">
        <f>IF($F10="","",IFERROR(IFERROR(INDEX(Réttabanki!$U:$U,MATCH($F10,Réttabanki!$A:$A,0)),INDEX(Vöruskrá!$R:$R,MATCH($F10,Vöruskrá!$B:$B,0)))*$H10/1000,""))</f>
        <v/>
      </c>
      <c r="AG10" s="205" t="str">
        <f>IF($F10="","",IFERROR(IFERROR(INDEX(Réttabanki!$U:$U,MATCH($F10,Réttabanki!$A:$A,0)),INDEX(Vöruskrá!$R:$R,MATCH($F10,Vöruskrá!$B:$B,0)))*IF($I10="",$H10*(1+$AD$2),$I10)/1000,""))</f>
        <v/>
      </c>
      <c r="AH10" s="206" t="str">
        <f t="shared" si="0"/>
        <v/>
      </c>
      <c r="AI10" s="409" t="str">
        <f t="shared" si="1"/>
        <v/>
      </c>
      <c r="AJ10" s="314">
        <f t="shared" si="2"/>
        <v>46258</v>
      </c>
    </row>
    <row r="11" spans="1:36" ht="92.4">
      <c r="A11" s="153"/>
      <c r="B11" s="11" t="s">
        <v>2350</v>
      </c>
      <c r="C11" s="11">
        <v>35</v>
      </c>
      <c r="D11" s="12" t="s">
        <v>2344</v>
      </c>
      <c r="E11" s="12" t="s">
        <v>2376</v>
      </c>
      <c r="F11" s="12" t="s">
        <v>322</v>
      </c>
      <c r="G11" s="12" t="s">
        <v>322</v>
      </c>
      <c r="H11" s="13">
        <v>180</v>
      </c>
      <c r="I11" s="13"/>
      <c r="J11" s="90">
        <f>IF($F11="","",IFERROR(IFERROR(INDEX(Réttabanki!$U:$U,MATCH($F11,Réttabanki!$A:$A,0)),INDEX(Vöruskrá!$R:$R,MATCH($F11,Vöruskrá!$B:$B,0)))*($H11+IF($I11="",$H11*(1+$AD$2),$I11))/2/1000,""))</f>
        <v>405</v>
      </c>
      <c r="K11" s="9" t="s">
        <v>324</v>
      </c>
      <c r="L11" s="9" t="s">
        <v>325</v>
      </c>
      <c r="M11" s="9" t="s">
        <v>326</v>
      </c>
      <c r="N11" s="10">
        <v>118</v>
      </c>
      <c r="O11" s="10">
        <v>4.5</v>
      </c>
      <c r="P11" s="10">
        <v>0.4</v>
      </c>
      <c r="Q11" s="10">
        <v>13.5</v>
      </c>
      <c r="R11" s="10">
        <v>3.8</v>
      </c>
      <c r="S11" s="10">
        <v>0.9</v>
      </c>
      <c r="T11" s="44">
        <v>1</v>
      </c>
      <c r="U11" s="457" t="s">
        <v>2357</v>
      </c>
      <c r="V11" s="457" t="s">
        <v>2358</v>
      </c>
      <c r="W11" s="457">
        <v>140</v>
      </c>
      <c r="X11" s="457" t="s">
        <v>2380</v>
      </c>
      <c r="Y11" s="457">
        <v>75</v>
      </c>
      <c r="Z11" s="457" t="s">
        <v>2360</v>
      </c>
      <c r="AA11" s="457"/>
      <c r="AC11" t="s">
        <v>72</v>
      </c>
      <c r="AF11" s="205">
        <f>IF($F11="","",IFERROR(IFERROR(INDEX(Réttabanki!$U:$U,MATCH($F11,Réttabanki!$A:$A,0)),INDEX(Vöruskrá!$R:$R,MATCH($F11,Vöruskrá!$B:$B,0)))*$H11/1000,""))</f>
        <v>324</v>
      </c>
      <c r="AG11" s="205">
        <f>IF($F11="","",IFERROR(IFERROR(INDEX(Réttabanki!$U:$U,MATCH($F11,Réttabanki!$A:$A,0)),INDEX(Vöruskrá!$R:$R,MATCH($F11,Vöruskrá!$B:$B,0)))*IF($I11="",$H11*(1+$AD$2),$I11)/1000,""))</f>
        <v>486</v>
      </c>
      <c r="AH11" s="206">
        <f t="shared" si="0"/>
        <v>0.4226086956521739</v>
      </c>
      <c r="AI11" s="409" t="str">
        <f t="shared" si="1"/>
        <v>⚠ Yfir 30%</v>
      </c>
      <c r="AJ11" s="314">
        <f t="shared" si="2"/>
        <v>46258</v>
      </c>
    </row>
    <row r="12" spans="1:36" ht="14.4">
      <c r="A12" s="153"/>
      <c r="B12" s="11" t="s">
        <v>2350</v>
      </c>
      <c r="C12" s="11">
        <v>35</v>
      </c>
      <c r="D12" s="12" t="s">
        <v>2344</v>
      </c>
      <c r="E12" s="12" t="s">
        <v>2376</v>
      </c>
      <c r="F12" s="12" t="s">
        <v>1231</v>
      </c>
      <c r="G12" s="12" t="s">
        <v>2363</v>
      </c>
      <c r="H12" s="13">
        <v>80</v>
      </c>
      <c r="I12" s="13"/>
      <c r="J12" s="90">
        <f>IF($F12="","",IFERROR(IFERROR(INDEX(Réttabanki!$U:$U,MATCH($F12,Réttabanki!$A:$A,0)),INDEX(Vöruskrá!$R:$R,MATCH($F12,Vöruskrá!$B:$B,0)))*($H12+IF($I12="",$H12*(1+$AD$2),$I12))/2/1000,""))</f>
        <v>50</v>
      </c>
      <c r="K12" s="9" t="s">
        <v>1233</v>
      </c>
      <c r="L12" s="9" t="s">
        <v>214</v>
      </c>
      <c r="M12" s="9" t="s">
        <v>1234</v>
      </c>
      <c r="N12" s="10">
        <v>103</v>
      </c>
      <c r="O12" s="10">
        <v>3</v>
      </c>
      <c r="P12" s="10">
        <v>2.1</v>
      </c>
      <c r="Q12" s="10">
        <v>16</v>
      </c>
      <c r="R12" s="10">
        <v>2.2000000000000002</v>
      </c>
      <c r="S12" s="10">
        <v>0.7</v>
      </c>
      <c r="T12" s="45">
        <v>2</v>
      </c>
      <c r="U12" s="455" t="s">
        <v>2357</v>
      </c>
      <c r="V12" s="455" t="s">
        <v>2358</v>
      </c>
      <c r="W12" s="455" t="s">
        <v>2364</v>
      </c>
      <c r="X12" s="455" t="s">
        <v>2380</v>
      </c>
      <c r="Y12" s="455">
        <v>75</v>
      </c>
      <c r="Z12" s="455" t="s">
        <v>2366</v>
      </c>
      <c r="AA12" s="455"/>
      <c r="AC12" t="s">
        <v>78</v>
      </c>
      <c r="AF12" s="205">
        <f>IF($F12="","",IFERROR(IFERROR(INDEX(Réttabanki!$U:$U,MATCH($F12,Réttabanki!$A:$A,0)),INDEX(Vöruskrá!$R:$R,MATCH($F12,Vöruskrá!$B:$B,0)))*$H12/1000,""))</f>
        <v>40</v>
      </c>
      <c r="AG12" s="205">
        <f>IF($F12="","",IFERROR(IFERROR(INDEX(Réttabanki!$U:$U,MATCH($F12,Réttabanki!$A:$A,0)),INDEX(Vöruskrá!$R:$R,MATCH($F12,Vöruskrá!$B:$B,0)))*IF($I12="",$H12*(1+$AD$2),$I12)/1000,""))</f>
        <v>60</v>
      </c>
      <c r="AH12" s="206">
        <f t="shared" si="0"/>
        <v>5.2173913043478258E-2</v>
      </c>
      <c r="AI12" s="409" t="str">
        <f t="shared" si="1"/>
        <v>OK</v>
      </c>
      <c r="AJ12" s="314">
        <f t="shared" si="2"/>
        <v>46258</v>
      </c>
    </row>
    <row r="13" spans="1:36" ht="28.8">
      <c r="A13" s="153"/>
      <c r="B13" s="11" t="s">
        <v>2350</v>
      </c>
      <c r="C13" s="11">
        <v>35</v>
      </c>
      <c r="D13" s="12" t="s">
        <v>2351</v>
      </c>
      <c r="E13" s="12" t="s">
        <v>2381</v>
      </c>
      <c r="F13" s="12"/>
      <c r="G13" s="12"/>
      <c r="H13" s="13"/>
      <c r="I13" s="13"/>
      <c r="J13" s="90" t="str">
        <f>IF($F13="","",IFERROR(IFERROR(INDEX(Réttabanki!$U:$U,MATCH($F13,Réttabanki!$A:$A,0)),INDEX(Vöruskrá!$R:$R,MATCH($F13,Vöruskrá!$B:$B,0)))*($H13+IF($I13="",$H13*(1+$AD$2),$I13))/2/1000,""))</f>
        <v/>
      </c>
      <c r="K13" s="9"/>
      <c r="L13" s="9" t="s">
        <v>228</v>
      </c>
      <c r="M13" s="9" t="str">
        <f>IF($F13="","",IFERROR(IFERROR(INDEX(Réttabanki!$F:$F,MATCH($F13,Réttabanki!$A:$A,0)),INDEX(Vöruskrá!$H:$H,MATCH($F13,Vöruskrá!$B:$B,0))),""))</f>
        <v/>
      </c>
      <c r="N13" s="10" t="str">
        <f>IF($F13="","",IFERROR(IFERROR(INDEX(Réttabanki!$G:$G,MATCH($F13,Réttabanki!$A:$A,0)),INDEX(Vöruskrá!$J:$J,MATCH($F13,Vöruskrá!$B:$B,0)))*($H13+IF($I13="",$H13*(1+$AD$2),$I13))/2/100,""))</f>
        <v/>
      </c>
      <c r="O13" s="10" t="str">
        <f>IF($F13="","",IFERROR(IFERROR(INDEX(Réttabanki!$H:$H,MATCH($F13,Réttabanki!$A:$A,0)),INDEX(Vöruskrá!$K:$K,MATCH($F13,Vöruskrá!$B:$B,0)))*($H13+IF($I13="",$H13*(1+$AD$2),$I13))/2/100,""))</f>
        <v/>
      </c>
      <c r="P13" s="10" t="str">
        <f>IF($F13="","",IFERROR(IFERROR(INDEX(Réttabanki!$I:$I,MATCH($F13,Réttabanki!$A:$A,0)),INDEX(Vöruskrá!$L:$L,MATCH($F13,Vöruskrá!$B:$B,0)))*($H13+IF($I13="",$H13*(1+$AD$2),$I13))/2/100,""))</f>
        <v/>
      </c>
      <c r="Q13" s="10" t="str">
        <f>IF($F13="","",IFERROR(IFERROR(INDEX(Réttabanki!$J:$J,MATCH($F13,Réttabanki!$A:$A,0)),INDEX(Vöruskrá!$M:$M,MATCH($F13,Vöruskrá!$B:$B,0)))*($H13+IF($I13="",$H13*(1+$AD$2),$I13))/2/100,""))</f>
        <v/>
      </c>
      <c r="R13" s="10" t="str">
        <f>IF($F13="","",IFERROR(IFERROR(INDEX(Réttabanki!$L:$L,MATCH($F13,Réttabanki!$A:$A,0)),INDEX(Vöruskrá!$O:$O,MATCH($F13,Vöruskrá!$B:$B,0)))*($H13+IF($I13="",$H13*(1+$AD$2),$I13))/2/100,""))</f>
        <v/>
      </c>
      <c r="S13" s="10" t="str">
        <f>IF($F13="","",IFERROR(IFERROR(INDEX(Réttabanki!$M:$M,MATCH($F13,Réttabanki!$A:$A,0)),INDEX(Vöruskrá!$P:$P,MATCH($F13,Vöruskrá!$B:$B,0)))*($H13+IF($I13="",$H13*(1+$AD$2),$I13))/2/100,""))</f>
        <v/>
      </c>
      <c r="T13" s="44" t="str">
        <f>IF(F13="","",IFERROR(INDEX(Réttabanki!Q:Q,MATCH(F13,Réttabanki!A:A,0)),IFERROR(INDEX(Réttabanki!Q:Q,MATCH(F13,Réttabanki!B:B,0)),"")))</f>
        <v/>
      </c>
      <c r="U13" s="457"/>
      <c r="V13" s="457"/>
      <c r="W13" s="457"/>
      <c r="X13" s="457"/>
      <c r="Y13" s="457"/>
      <c r="Z13" s="457"/>
      <c r="AA13" s="457"/>
      <c r="AC13" t="s">
        <v>97</v>
      </c>
      <c r="AF13" s="205" t="str">
        <f>IF($F13="","",IFERROR(IFERROR(INDEX(Réttabanki!$U:$U,MATCH($F13,Réttabanki!$A:$A,0)),INDEX(Vöruskrá!$R:$R,MATCH($F13,Vöruskrá!$B:$B,0)))*$H13/1000,""))</f>
        <v/>
      </c>
      <c r="AG13" s="205" t="str">
        <f>IF($F13="","",IFERROR(IFERROR(INDEX(Réttabanki!$U:$U,MATCH($F13,Réttabanki!$A:$A,0)),INDEX(Vöruskrá!$R:$R,MATCH($F13,Vöruskrá!$B:$B,0)))*IF($I13="",$H13*(1+$AD$2),$I13)/1000,""))</f>
        <v/>
      </c>
      <c r="AH13" s="206" t="str">
        <f t="shared" si="0"/>
        <v/>
      </c>
      <c r="AI13" s="409" t="str">
        <f t="shared" si="1"/>
        <v/>
      </c>
      <c r="AJ13" s="314">
        <f t="shared" si="2"/>
        <v>46258</v>
      </c>
    </row>
    <row r="14" spans="1:36" ht="14.4">
      <c r="A14" s="153"/>
      <c r="B14" s="11" t="s">
        <v>2350</v>
      </c>
      <c r="C14" s="11">
        <v>35</v>
      </c>
      <c r="D14" s="12" t="s">
        <v>2344</v>
      </c>
      <c r="E14" s="12" t="s">
        <v>2381</v>
      </c>
      <c r="F14" s="12"/>
      <c r="G14" t="s">
        <v>2382</v>
      </c>
      <c r="H14" s="13"/>
      <c r="I14" s="13"/>
      <c r="J14" s="90" t="str">
        <f>IF($F14="","",IFERROR(IFERROR(INDEX(Réttabanki!$U:$U,MATCH($F14,Réttabanki!$A:$A,0)),INDEX(Vöruskrá!$R:$R,MATCH($F14,Vöruskrá!$B:$B,0)))*($H14+IF($I14="",$H14*(1+$AD$2),$I14))/2/1000,""))</f>
        <v/>
      </c>
      <c r="K14" s="9"/>
      <c r="L14" s="9" t="s">
        <v>228</v>
      </c>
      <c r="M14" s="9" t="str">
        <f>IF($F14="","",IFERROR(IFERROR(INDEX(Réttabanki!$F:$F,MATCH($F14,Réttabanki!$A:$A,0)),INDEX(Vöruskrá!$H:$H,MATCH($F14,Vöruskrá!$B:$B,0))),""))</f>
        <v/>
      </c>
      <c r="N14" s="10" t="str">
        <f>IF($F14="","",IFERROR(IFERROR(INDEX(Réttabanki!$G:$G,MATCH($F14,Réttabanki!$A:$A,0)),INDEX(Vöruskrá!$J:$J,MATCH($F14,Vöruskrá!$B:$B,0)))*($H14+IF($I14="",$H14*(1+$AD$2),$I14))/2/100,""))</f>
        <v/>
      </c>
      <c r="O14" s="10" t="str">
        <f>IF($F14="","",IFERROR(IFERROR(INDEX(Réttabanki!$H:$H,MATCH($F14,Réttabanki!$A:$A,0)),INDEX(Vöruskrá!$K:$K,MATCH($F14,Vöruskrá!$B:$B,0)))*($H14+IF($I14="",$H14*(1+$AD$2),$I14))/2/100,""))</f>
        <v/>
      </c>
      <c r="P14" s="10" t="str">
        <f>IF($F14="","",IFERROR(IFERROR(INDEX(Réttabanki!$I:$I,MATCH($F14,Réttabanki!$A:$A,0)),INDEX(Vöruskrá!$L:$L,MATCH($F14,Vöruskrá!$B:$B,0)))*($H14+IF($I14="",$H14*(1+$AD$2),$I14))/2/100,""))</f>
        <v/>
      </c>
      <c r="Q14" s="10" t="str">
        <f>IF($F14="","",IFERROR(IFERROR(INDEX(Réttabanki!$J:$J,MATCH($F14,Réttabanki!$A:$A,0)),INDEX(Vöruskrá!$M:$M,MATCH($F14,Vöruskrá!$B:$B,0)))*($H14+IF($I14="",$H14*(1+$AD$2),$I14))/2/100,""))</f>
        <v/>
      </c>
      <c r="R14" s="10" t="str">
        <f>IF($F14="","",IFERROR(IFERROR(INDEX(Réttabanki!$L:$L,MATCH($F14,Réttabanki!$A:$A,0)),INDEX(Vöruskrá!$O:$O,MATCH($F14,Vöruskrá!$B:$B,0)))*($H14+IF($I14="",$H14*(1+$AD$2),$I14))/2/100,""))</f>
        <v/>
      </c>
      <c r="S14" s="10" t="str">
        <f>IF($F14="","",IFERROR(IFERROR(INDEX(Réttabanki!$M:$M,MATCH($F14,Réttabanki!$A:$A,0)),INDEX(Vöruskrá!$P:$P,MATCH($F14,Vöruskrá!$B:$B,0)))*($H14+IF($I14="",$H14*(1+$AD$2),$I14))/2/100,""))</f>
        <v/>
      </c>
      <c r="T14" s="45" t="str">
        <f>IF(F14="","",IFERROR(INDEX(Réttabanki!Q:Q,MATCH(F14,Réttabanki!A:A,0)),IFERROR(INDEX(Réttabanki!Q:Q,MATCH(F14,Réttabanki!B:B,0)),"")))</f>
        <v/>
      </c>
      <c r="U14" s="455"/>
      <c r="V14" s="455"/>
      <c r="W14" s="455"/>
      <c r="X14" s="455"/>
      <c r="Y14" s="455"/>
      <c r="Z14" s="455"/>
      <c r="AA14" s="455"/>
      <c r="AC14" t="s">
        <v>14</v>
      </c>
      <c r="AF14" s="205" t="str">
        <f>IF($F14="","",IFERROR(IFERROR(INDEX(Réttabanki!$U:$U,MATCH($F14,Réttabanki!$A:$A,0)),INDEX(Vöruskrá!$R:$R,MATCH($F14,Vöruskrá!$B:$B,0)))*$H14/1000,""))</f>
        <v/>
      </c>
      <c r="AG14" s="205" t="str">
        <f>IF($F14="","",IFERROR(IFERROR(INDEX(Réttabanki!$U:$U,MATCH($F14,Réttabanki!$A:$A,0)),INDEX(Vöruskrá!$R:$R,MATCH($F14,Vöruskrá!$B:$B,0)))*IF($I14="",$H14*(1+$AD$2),$I14)/1000,""))</f>
        <v/>
      </c>
      <c r="AH14" s="206" t="str">
        <f t="shared" si="0"/>
        <v/>
      </c>
      <c r="AI14" s="409" t="str">
        <f t="shared" si="1"/>
        <v/>
      </c>
      <c r="AJ14" s="314">
        <f t="shared" si="2"/>
        <v>46258</v>
      </c>
    </row>
    <row r="15" spans="1:36" ht="52.8">
      <c r="A15" s="153"/>
      <c r="B15" s="11" t="s">
        <v>2350</v>
      </c>
      <c r="C15" s="11">
        <v>35</v>
      </c>
      <c r="D15" s="12" t="s">
        <v>2344</v>
      </c>
      <c r="E15" s="12" t="s">
        <v>2383</v>
      </c>
      <c r="F15" s="12"/>
      <c r="G15" s="12" t="s">
        <v>2384</v>
      </c>
      <c r="H15" s="13"/>
      <c r="I15" s="13"/>
      <c r="J15" s="90" t="str">
        <f>IF($F15="","",IFERROR(IFERROR(INDEX(Réttabanki!$U:$U,MATCH($F15,Réttabanki!$A:$A,0)),INDEX(Vöruskrá!$R:$R,MATCH($F15,Vöruskrá!$B:$B,0)))*($H15+IF($I15="",$H15*(1+$AD$2),$I15))/2/1000,""))</f>
        <v/>
      </c>
      <c r="K15" s="9" t="s">
        <v>2385</v>
      </c>
      <c r="L15" s="9" t="s">
        <v>2386</v>
      </c>
      <c r="M15" s="9" t="str">
        <f>IF($F15="","",IFERROR(IFERROR(INDEX(Réttabanki!$F:$F,MATCH($F15,Réttabanki!$A:$A,0)),INDEX(Vöruskrá!$H:$H,MATCH($F15,Vöruskrá!$B:$B,0))),""))</f>
        <v/>
      </c>
      <c r="N15" s="10" t="str">
        <f>IF($F15="","",IFERROR(IFERROR(INDEX(Réttabanki!$G:$G,MATCH($F15,Réttabanki!$A:$A,0)),INDEX(Vöruskrá!$J:$J,MATCH($F15,Vöruskrá!$B:$B,0)))*($H15+IF($I15="",$H15*(1+$AD$2),$I15))/2/100,""))</f>
        <v/>
      </c>
      <c r="O15" s="10" t="str">
        <f>IF($F15="","",IFERROR(IFERROR(INDEX(Réttabanki!$H:$H,MATCH($F15,Réttabanki!$A:$A,0)),INDEX(Vöruskrá!$K:$K,MATCH($F15,Vöruskrá!$B:$B,0)))*($H15+IF($I15="",$H15*(1+$AD$2),$I15))/2/100,""))</f>
        <v/>
      </c>
      <c r="P15" s="10" t="str">
        <f>IF($F15="","",IFERROR(IFERROR(INDEX(Réttabanki!$I:$I,MATCH($F15,Réttabanki!$A:$A,0)),INDEX(Vöruskrá!$L:$L,MATCH($F15,Vöruskrá!$B:$B,0)))*($H15+IF($I15="",$H15*(1+$AD$2),$I15))/2/100,""))</f>
        <v/>
      </c>
      <c r="Q15" s="10" t="str">
        <f>IF($F15="","",IFERROR(IFERROR(INDEX(Réttabanki!$J:$J,MATCH($F15,Réttabanki!$A:$A,0)),INDEX(Vöruskrá!$M:$M,MATCH($F15,Vöruskrá!$B:$B,0)))*($H15+IF($I15="",$H15*(1+$AD$2),$I15))/2/100,""))</f>
        <v/>
      </c>
      <c r="R15" s="10" t="str">
        <f>IF($F15="","",IFERROR(IFERROR(INDEX(Réttabanki!$L:$L,MATCH($F15,Réttabanki!$A:$A,0)),INDEX(Vöruskrá!$O:$O,MATCH($F15,Vöruskrá!$B:$B,0)))*($H15+IF($I15="",$H15*(1+$AD$2),$I15))/2/100,""))</f>
        <v/>
      </c>
      <c r="S15" s="10" t="str">
        <f>IF($F15="","",IFERROR(IFERROR(INDEX(Réttabanki!$M:$M,MATCH($F15,Réttabanki!$A:$A,0)),INDEX(Vöruskrá!$P:$P,MATCH($F15,Vöruskrá!$B:$B,0)))*($H15+IF($I15="",$H15*(1+$AD$2),$I15))/2/100,""))</f>
        <v/>
      </c>
      <c r="T15" s="44" t="str">
        <f>IF(F15="","",IFERROR(INDEX(Réttabanki!Q:Q,MATCH(F15,Réttabanki!A:A,0)),IFERROR(INDEX(Réttabanki!Q:Q,MATCH(F15,Réttabanki!B:B,0)),"")))</f>
        <v/>
      </c>
      <c r="U15" s="457"/>
      <c r="V15" s="457"/>
      <c r="W15" s="457"/>
      <c r="X15" s="457"/>
      <c r="Y15" s="457"/>
      <c r="Z15" s="457"/>
      <c r="AA15" s="457"/>
      <c r="AC15" t="s">
        <v>7</v>
      </c>
      <c r="AF15" s="205" t="str">
        <f>IF($F15="","",IFERROR(IFERROR(INDEX(Réttabanki!$U:$U,MATCH($F15,Réttabanki!$A:$A,0)),INDEX(Vöruskrá!$R:$R,MATCH($F15,Vöruskrá!$B:$B,0)))*$H15/1000,""))</f>
        <v/>
      </c>
      <c r="AG15" s="205" t="str">
        <f>IF($F15="","",IFERROR(IFERROR(INDEX(Réttabanki!$U:$U,MATCH($F15,Réttabanki!$A:$A,0)),INDEX(Vöruskrá!$R:$R,MATCH($F15,Vöruskrá!$B:$B,0)))*IF($I15="",$H15*(1+$AD$2),$I15)/1000,""))</f>
        <v/>
      </c>
      <c r="AH15" s="206" t="str">
        <f t="shared" si="0"/>
        <v/>
      </c>
      <c r="AI15" s="409" t="str">
        <f t="shared" si="1"/>
        <v/>
      </c>
      <c r="AJ15" s="314">
        <f t="shared" si="2"/>
        <v>46258</v>
      </c>
    </row>
    <row r="16" spans="1:36" ht="52.8">
      <c r="A16" s="153"/>
      <c r="B16" s="11" t="s">
        <v>2350</v>
      </c>
      <c r="C16" s="11">
        <v>35</v>
      </c>
      <c r="D16" s="12" t="s">
        <v>2344</v>
      </c>
      <c r="E16" s="12" t="s">
        <v>2383</v>
      </c>
      <c r="F16" s="12" t="s">
        <v>163</v>
      </c>
      <c r="G16" s="12" t="s">
        <v>2387</v>
      </c>
      <c r="H16" s="13">
        <v>40</v>
      </c>
      <c r="I16" s="13"/>
      <c r="J16" s="90">
        <f>IF($F16="","",IFERROR(IFERROR(INDEX(Réttabanki!$U:$U,MATCH($F16,Réttabanki!$A:$A,0)),INDEX(Vöruskrá!$R:$R,MATCH($F16,Vöruskrá!$B:$B,0)))*($H16+IF($I16="",$H16*(1+$AD$2),$I16))/2/1000,""))</f>
        <v>30</v>
      </c>
      <c r="K16" s="9" t="s">
        <v>164</v>
      </c>
      <c r="L16" s="9" t="s">
        <v>165</v>
      </c>
      <c r="M16" s="9" t="s">
        <v>155</v>
      </c>
      <c r="N16" s="10">
        <v>241</v>
      </c>
      <c r="O16" s="10">
        <v>4.3</v>
      </c>
      <c r="P16" s="10">
        <v>0.8</v>
      </c>
      <c r="Q16" s="10">
        <v>33</v>
      </c>
      <c r="R16" s="10">
        <v>14</v>
      </c>
      <c r="S16" s="10">
        <v>0.9</v>
      </c>
      <c r="T16" s="45" t="str">
        <f>IF(F16="","",IFERROR(INDEX(Réttabanki!Q:Q,MATCH(F16,Réttabanki!A:A,0)),IFERROR(INDEX(Réttabanki!Q:Q,MATCH(F16,Réttabanki!B:B,0)),"")))</f>
        <v/>
      </c>
      <c r="U16" s="455"/>
      <c r="V16" s="455"/>
      <c r="W16" s="455"/>
      <c r="X16" s="455"/>
      <c r="Y16" s="455"/>
      <c r="Z16" s="455"/>
      <c r="AA16" s="455"/>
      <c r="AC16" t="s">
        <v>30</v>
      </c>
      <c r="AF16" s="205">
        <f>IF($F16="","",IFERROR(IFERROR(INDEX(Réttabanki!$U:$U,MATCH($F16,Réttabanki!$A:$A,0)),INDEX(Vöruskrá!$R:$R,MATCH($F16,Vöruskrá!$B:$B,0)))*$H16/1000,""))</f>
        <v>24</v>
      </c>
      <c r="AG16" s="205">
        <f>IF($F16="","",IFERROR(IFERROR(INDEX(Réttabanki!$U:$U,MATCH($F16,Réttabanki!$A:$A,0)),INDEX(Vöruskrá!$R:$R,MATCH($F16,Vöruskrá!$B:$B,0)))*IF($I16="",$H16*(1+$AD$2),$I16)/1000,""))</f>
        <v>36</v>
      </c>
      <c r="AH16" s="206">
        <f t="shared" si="0"/>
        <v>3.1304347826086959E-2</v>
      </c>
      <c r="AI16" s="409" t="str">
        <f t="shared" si="1"/>
        <v>OK</v>
      </c>
      <c r="AJ16" s="314">
        <f t="shared" si="2"/>
        <v>46258</v>
      </c>
    </row>
    <row r="17" spans="1:36" ht="14.4">
      <c r="A17" s="153"/>
      <c r="B17" s="11" t="s">
        <v>2350</v>
      </c>
      <c r="C17" s="11">
        <v>35</v>
      </c>
      <c r="D17" s="12" t="s">
        <v>2344</v>
      </c>
      <c r="E17" s="12" t="s">
        <v>2383</v>
      </c>
      <c r="F17" s="12" t="s">
        <v>680</v>
      </c>
      <c r="G17" s="12" t="s">
        <v>2388</v>
      </c>
      <c r="H17" s="13">
        <v>20</v>
      </c>
      <c r="I17" s="13"/>
      <c r="J17" s="90">
        <f>IF($F17="","",IFERROR(IFERROR(INDEX(Réttabanki!$U:$U,MATCH($F17,Réttabanki!$A:$A,0)),INDEX(Vöruskrá!$R:$R,MATCH($F17,Vöruskrá!$B:$B,0)))*($H17+IF($I17="",$H17*(1+$AD$2),$I17))/2/1000,""))</f>
        <v>70</v>
      </c>
      <c r="K17" s="9" t="s">
        <v>682</v>
      </c>
      <c r="L17" s="9" t="s">
        <v>214</v>
      </c>
      <c r="M17" s="9"/>
      <c r="N17" s="10">
        <v>330</v>
      </c>
      <c r="O17" s="10">
        <v>26</v>
      </c>
      <c r="P17" s="10">
        <v>14</v>
      </c>
      <c r="Q17" s="10">
        <v>0</v>
      </c>
      <c r="R17" s="10">
        <v>25</v>
      </c>
      <c r="S17" s="10">
        <v>1.5</v>
      </c>
      <c r="T17" s="44" t="str">
        <f>IF(F17="","",IFERROR(INDEX(Réttabanki!Q:Q,MATCH(F17,Réttabanki!A:A,0)),IFERROR(INDEX(Réttabanki!Q:Q,MATCH(F17,Réttabanki!B:B,0)),"")))</f>
        <v/>
      </c>
      <c r="U17" s="457"/>
      <c r="V17" s="457"/>
      <c r="W17" s="457"/>
      <c r="X17" s="457"/>
      <c r="Y17" s="457"/>
      <c r="Z17" s="457"/>
      <c r="AA17" s="457"/>
      <c r="AC17" t="s">
        <v>47</v>
      </c>
      <c r="AF17" s="205">
        <f>IF($F17="","",IFERROR(IFERROR(INDEX(Réttabanki!$U:$U,MATCH($F17,Réttabanki!$A:$A,0)),INDEX(Vöruskrá!$R:$R,MATCH($F17,Vöruskrá!$B:$B,0)))*$H17/1000,""))</f>
        <v>56</v>
      </c>
      <c r="AG17" s="205">
        <f>IF($F17="","",IFERROR(IFERROR(INDEX(Réttabanki!$U:$U,MATCH($F17,Réttabanki!$A:$A,0)),INDEX(Vöruskrá!$R:$R,MATCH($F17,Vöruskrá!$B:$B,0)))*IF($I17="",$H17*(1+$AD$2),$I17)/1000,""))</f>
        <v>84</v>
      </c>
      <c r="AH17" s="206">
        <f t="shared" si="0"/>
        <v>7.3043478260869571E-2</v>
      </c>
      <c r="AI17" s="409" t="str">
        <f t="shared" si="1"/>
        <v>OK</v>
      </c>
      <c r="AJ17" s="314">
        <f t="shared" si="2"/>
        <v>46258</v>
      </c>
    </row>
    <row r="18" spans="1:36" ht="52.8">
      <c r="A18" s="153"/>
      <c r="B18" s="11" t="s">
        <v>2350</v>
      </c>
      <c r="C18" s="11">
        <v>35</v>
      </c>
      <c r="D18" s="12" t="s">
        <v>2344</v>
      </c>
      <c r="E18" s="12" t="s">
        <v>1080</v>
      </c>
      <c r="F18" s="12"/>
      <c r="G18" s="12" t="s">
        <v>2389</v>
      </c>
      <c r="H18" s="13"/>
      <c r="I18" s="13"/>
      <c r="J18" s="90" t="str">
        <f>IF($F18="","",IFERROR(IFERROR(INDEX(Réttabanki!$U:$U,MATCH($F18,Réttabanki!$A:$A,0)),INDEX(Vöruskrá!$R:$R,MATCH($F18,Vöruskrá!$B:$B,0)))*($H18+IF($I18="",$H18*(1+$AD$2),$I18))/2/1000,""))</f>
        <v/>
      </c>
      <c r="K18" s="9" t="s">
        <v>164</v>
      </c>
      <c r="L18" s="9" t="s">
        <v>165</v>
      </c>
      <c r="M18" s="9" t="str">
        <f>IF($F18="","",IFERROR(IFERROR(INDEX(Réttabanki!$F:$F,MATCH($F18,Réttabanki!$A:$A,0)),INDEX(Vöruskrá!$H:$H,MATCH($F18,Vöruskrá!$B:$B,0))),""))</f>
        <v/>
      </c>
      <c r="N18" s="10" t="str">
        <f>IF($F18="","",IFERROR(IFERROR(INDEX(Réttabanki!$G:$G,MATCH($F18,Réttabanki!$A:$A,0)),INDEX(Vöruskrá!$J:$J,MATCH($F18,Vöruskrá!$B:$B,0)))*($H18+IF($I18="",$H18*(1+$AD$2),$I18))/2/100,""))</f>
        <v/>
      </c>
      <c r="O18" s="10" t="str">
        <f>IF($F18="","",IFERROR(IFERROR(INDEX(Réttabanki!$H:$H,MATCH($F18,Réttabanki!$A:$A,0)),INDEX(Vöruskrá!$K:$K,MATCH($F18,Vöruskrá!$B:$B,0)))*($H18+IF($I18="",$H18*(1+$AD$2),$I18))/2/100,""))</f>
        <v/>
      </c>
      <c r="P18" s="10" t="str">
        <f>IF($F18="","",IFERROR(IFERROR(INDEX(Réttabanki!$I:$I,MATCH($F18,Réttabanki!$A:$A,0)),INDEX(Vöruskrá!$L:$L,MATCH($F18,Vöruskrá!$B:$B,0)))*($H18+IF($I18="",$H18*(1+$AD$2),$I18))/2/100,""))</f>
        <v/>
      </c>
      <c r="Q18" s="10" t="str">
        <f>IF($F18="","",IFERROR(IFERROR(INDEX(Réttabanki!$J:$J,MATCH($F18,Réttabanki!$A:$A,0)),INDEX(Vöruskrá!$M:$M,MATCH($F18,Vöruskrá!$B:$B,0)))*($H18+IF($I18="",$H18*(1+$AD$2),$I18))/2/100,""))</f>
        <v/>
      </c>
      <c r="R18" s="10" t="str">
        <f>IF($F18="","",IFERROR(IFERROR(INDEX(Réttabanki!$L:$L,MATCH($F18,Réttabanki!$A:$A,0)),INDEX(Vöruskrá!$O:$O,MATCH($F18,Vöruskrá!$B:$B,0)))*($H18+IF($I18="",$H18*(1+$AD$2),$I18))/2/100,""))</f>
        <v/>
      </c>
      <c r="S18" s="10" t="str">
        <f>IF($F18="","",IFERROR(IFERROR(INDEX(Réttabanki!$M:$M,MATCH($F18,Réttabanki!$A:$A,0)),INDEX(Vöruskrá!$P:$P,MATCH($F18,Vöruskrá!$B:$B,0)))*($H18+IF($I18="",$H18*(1+$AD$2),$I18))/2/100,""))</f>
        <v/>
      </c>
      <c r="T18" s="44" t="str">
        <f>IF(F18="","",IFERROR(INDEX(Réttabanki!Q:Q,MATCH(F18,Réttabanki!A:A,0)),IFERROR(INDEX(Réttabanki!Q:Q,MATCH(F18,Réttabanki!B:B,0)),"")))</f>
        <v/>
      </c>
      <c r="U18" s="455"/>
      <c r="V18" s="455"/>
      <c r="W18" s="455"/>
      <c r="X18" s="455"/>
      <c r="Y18" s="455"/>
      <c r="Z18" s="455"/>
      <c r="AA18" s="455"/>
      <c r="AC18" t="s">
        <v>60</v>
      </c>
      <c r="AF18" s="205" t="str">
        <f>IF($F18="","",IFERROR(IFERROR(INDEX(Réttabanki!$U:$U,MATCH($F18,Réttabanki!$A:$A,0)),INDEX(Vöruskrá!$R:$R,MATCH($F18,Vöruskrá!$B:$B,0)))*$H18/1000,""))</f>
        <v/>
      </c>
      <c r="AG18" s="205" t="str">
        <f>IF($F18="","",IFERROR(IFERROR(INDEX(Réttabanki!$U:$U,MATCH($F18,Réttabanki!$A:$A,0)),INDEX(Vöruskrá!$R:$R,MATCH($F18,Vöruskrá!$B:$B,0)))*IF($I18="",$H18*(1+$AD$2),$I18)/1000,""))</f>
        <v/>
      </c>
      <c r="AH18" s="206" t="str">
        <f t="shared" si="0"/>
        <v/>
      </c>
      <c r="AI18" s="409" t="str">
        <f t="shared" si="1"/>
        <v/>
      </c>
      <c r="AJ18" s="314">
        <f t="shared" si="2"/>
        <v>46258</v>
      </c>
    </row>
    <row r="19" spans="1:36" ht="52.8">
      <c r="A19" s="153"/>
      <c r="B19" s="11" t="s">
        <v>2350</v>
      </c>
      <c r="C19" s="11">
        <v>35</v>
      </c>
      <c r="D19" s="12" t="s">
        <v>2344</v>
      </c>
      <c r="E19" s="12" t="s">
        <v>1080</v>
      </c>
      <c r="F19" s="12" t="s">
        <v>163</v>
      </c>
      <c r="G19" s="12" t="s">
        <v>2387</v>
      </c>
      <c r="H19" s="13">
        <v>40</v>
      </c>
      <c r="I19" s="13"/>
      <c r="J19" s="90">
        <f>IF($F19="","",IFERROR(IFERROR(INDEX(Réttabanki!$U:$U,MATCH($F19,Réttabanki!$A:$A,0)),INDEX(Vöruskrá!$R:$R,MATCH($F19,Vöruskrá!$B:$B,0)))*($H19+IF($I19="",$H19*(1+$AD$2),$I19))/2/1000,""))</f>
        <v>30</v>
      </c>
      <c r="K19" s="9" t="s">
        <v>164</v>
      </c>
      <c r="L19" s="9" t="s">
        <v>165</v>
      </c>
      <c r="M19" s="9" t="s">
        <v>155</v>
      </c>
      <c r="N19" s="10">
        <v>241</v>
      </c>
      <c r="O19" s="10">
        <v>4.3</v>
      </c>
      <c r="P19" s="10">
        <v>0.8</v>
      </c>
      <c r="Q19" s="10">
        <v>33</v>
      </c>
      <c r="R19" s="10">
        <v>14</v>
      </c>
      <c r="S19" s="10">
        <v>0.9</v>
      </c>
      <c r="T19" s="45" t="str">
        <f>IF(F19="","",IFERROR(INDEX(Réttabanki!Q:Q,MATCH(F19,Réttabanki!A:A,0)),IFERROR(INDEX(Réttabanki!Q:Q,MATCH(F19,Réttabanki!B:B,0)),"")))</f>
        <v/>
      </c>
      <c r="U19" s="457"/>
      <c r="V19" s="457"/>
      <c r="W19" s="457"/>
      <c r="X19" s="457"/>
      <c r="Y19" s="457"/>
      <c r="Z19" s="457"/>
      <c r="AA19" s="457"/>
      <c r="AC19" t="s">
        <v>54</v>
      </c>
      <c r="AF19" s="205">
        <f>IF($F19="","",IFERROR(IFERROR(INDEX(Réttabanki!$U:$U,MATCH($F19,Réttabanki!$A:$A,0)),INDEX(Vöruskrá!$R:$R,MATCH($F19,Vöruskrá!$B:$B,0)))*$H19/1000,""))</f>
        <v>24</v>
      </c>
      <c r="AG19" s="205">
        <f>IF($F19="","",IFERROR(IFERROR(INDEX(Réttabanki!$U:$U,MATCH($F19,Réttabanki!$A:$A,0)),INDEX(Vöruskrá!$R:$R,MATCH($F19,Vöruskrá!$B:$B,0)))*IF($I19="",$H19*(1+$AD$2),$I19)/1000,""))</f>
        <v>36</v>
      </c>
      <c r="AH19" s="206">
        <f t="shared" si="0"/>
        <v>3.1304347826086959E-2</v>
      </c>
      <c r="AI19" s="409" t="str">
        <f t="shared" si="1"/>
        <v>OK</v>
      </c>
      <c r="AJ19" s="314">
        <f t="shared" si="2"/>
        <v>46258</v>
      </c>
    </row>
    <row r="20" spans="1:36" ht="52.8">
      <c r="A20" s="153"/>
      <c r="B20" s="11" t="s">
        <v>2350</v>
      </c>
      <c r="C20" s="11">
        <v>35</v>
      </c>
      <c r="D20" s="12" t="s">
        <v>2344</v>
      </c>
      <c r="E20" s="12" t="s">
        <v>1080</v>
      </c>
      <c r="F20" s="12"/>
      <c r="G20" s="12" t="s">
        <v>2390</v>
      </c>
      <c r="H20" s="13"/>
      <c r="I20" s="13"/>
      <c r="J20" s="90" t="str">
        <f>IF($F20="","",IFERROR(IFERROR(INDEX(Réttabanki!$U:$U,MATCH($F20,Réttabanki!$A:$A,0)),INDEX(Vöruskrá!$R:$R,MATCH($F20,Vöruskrá!$B:$B,0)))*($H20+IF($I20="",$H20*(1+$AD$2),$I20))/2/1000,""))</f>
        <v/>
      </c>
      <c r="K20" s="9" t="s">
        <v>2391</v>
      </c>
      <c r="L20" s="9" t="s">
        <v>214</v>
      </c>
      <c r="M20" s="9"/>
      <c r="N20" s="10"/>
      <c r="O20" s="10"/>
      <c r="P20" s="10"/>
      <c r="Q20" s="10"/>
      <c r="R20" s="10"/>
      <c r="S20" s="10"/>
      <c r="T20" s="44"/>
      <c r="U20" s="455"/>
      <c r="V20" s="455"/>
      <c r="W20" s="455"/>
      <c r="X20" s="455"/>
      <c r="Y20" s="455"/>
      <c r="Z20" s="455"/>
      <c r="AA20" s="455"/>
      <c r="AC20" t="s">
        <v>73</v>
      </c>
      <c r="AF20" s="205" t="str">
        <f>IF($F20="","",IFERROR(IFERROR(INDEX(Réttabanki!$U:$U,MATCH($F20,Réttabanki!$A:$A,0)),INDEX(Vöruskrá!$R:$R,MATCH($F20,Vöruskrá!$B:$B,0)))*$H20/1000,""))</f>
        <v/>
      </c>
      <c r="AG20" s="205" t="str">
        <f>IF($F20="","",IFERROR(IFERROR(INDEX(Réttabanki!$U:$U,MATCH($F20,Réttabanki!$A:$A,0)),INDEX(Vöruskrá!$R:$R,MATCH($F20,Vöruskrá!$B:$B,0)))*IF($I20="",$H20*(1+$AD$2),$I20)/1000,""))</f>
        <v/>
      </c>
      <c r="AH20" s="206" t="str">
        <f t="shared" si="0"/>
        <v/>
      </c>
      <c r="AI20" s="409" t="str">
        <f t="shared" si="1"/>
        <v/>
      </c>
      <c r="AJ20" s="314">
        <f t="shared" si="2"/>
        <v>46258</v>
      </c>
    </row>
    <row r="21" spans="1:36" ht="52.8">
      <c r="A21" s="153"/>
      <c r="B21" s="11" t="s">
        <v>2350</v>
      </c>
      <c r="C21" s="11">
        <v>35</v>
      </c>
      <c r="D21" s="12" t="s">
        <v>2344</v>
      </c>
      <c r="E21" s="12" t="s">
        <v>1080</v>
      </c>
      <c r="F21" s="12" t="s">
        <v>1305</v>
      </c>
      <c r="G21" s="12" t="s">
        <v>2392</v>
      </c>
      <c r="H21" s="13">
        <v>40</v>
      </c>
      <c r="I21" s="13"/>
      <c r="J21" s="90">
        <f>IF($F21="","",IFERROR(IFERROR(INDEX(Réttabanki!$U:$U,MATCH($F21,Réttabanki!$A:$A,0)),INDEX(Vöruskrá!$R:$R,MATCH($F21,Vöruskrá!$B:$B,0)))*($H21+IF($I21="",$H21*(1+$AD$2),$I21))/2/1000,""))</f>
        <v>30</v>
      </c>
      <c r="K21" s="9" t="s">
        <v>1306</v>
      </c>
      <c r="L21" s="9"/>
      <c r="M21" s="9"/>
      <c r="N21" s="10">
        <v>225</v>
      </c>
      <c r="O21" s="10">
        <v>3</v>
      </c>
      <c r="P21" s="10">
        <v>0.3</v>
      </c>
      <c r="Q21" s="10">
        <v>41</v>
      </c>
      <c r="R21" s="10">
        <v>2.1</v>
      </c>
      <c r="S21" s="10">
        <v>1</v>
      </c>
      <c r="T21" s="44"/>
      <c r="U21" s="457"/>
      <c r="V21" s="457"/>
      <c r="W21" s="457"/>
      <c r="X21" s="457"/>
      <c r="Y21" s="457"/>
      <c r="Z21" s="457"/>
      <c r="AA21" s="457"/>
      <c r="AC21" t="s">
        <v>81</v>
      </c>
      <c r="AF21" s="205">
        <f>IF($F21="","",IFERROR(IFERROR(INDEX(Réttabanki!$U:$U,MATCH($F21,Réttabanki!$A:$A,0)),INDEX(Vöruskrá!$R:$R,MATCH($F21,Vöruskrá!$B:$B,0)))*$H21/1000,""))</f>
        <v>24</v>
      </c>
      <c r="AG21" s="205">
        <f>IF($F21="","",IFERROR(IFERROR(INDEX(Réttabanki!$U:$U,MATCH($F21,Réttabanki!$A:$A,0)),INDEX(Vöruskrá!$R:$R,MATCH($F21,Vöruskrá!$B:$B,0)))*IF($I21="",$H21*(1+$AD$2),$I21)/1000,""))</f>
        <v>36</v>
      </c>
      <c r="AH21" s="206">
        <f t="shared" si="0"/>
        <v>3.1304347826086959E-2</v>
      </c>
      <c r="AI21" s="409" t="str">
        <f t="shared" si="1"/>
        <v>OK</v>
      </c>
      <c r="AJ21" s="314">
        <f t="shared" si="2"/>
        <v>46258</v>
      </c>
    </row>
    <row r="22" spans="1:36" ht="14.4">
      <c r="A22" s="153"/>
      <c r="B22" s="11" t="s">
        <v>2350</v>
      </c>
      <c r="C22" s="11">
        <v>35</v>
      </c>
      <c r="D22" s="12" t="s">
        <v>2344</v>
      </c>
      <c r="E22" s="12" t="s">
        <v>1080</v>
      </c>
      <c r="F22" s="12" t="s">
        <v>680</v>
      </c>
      <c r="G22" s="12" t="s">
        <v>2388</v>
      </c>
      <c r="H22" s="13">
        <v>20</v>
      </c>
      <c r="I22" s="13"/>
      <c r="J22" s="90">
        <f>IF($F22="","",IFERROR(IFERROR(INDEX(Réttabanki!$U:$U,MATCH($F22,Réttabanki!$A:$A,0)),INDEX(Vöruskrá!$R:$R,MATCH($F22,Vöruskrá!$B:$B,0)))*($H22+IF($I22="",$H22*(1+$AD$2),$I22))/2/1000,""))</f>
        <v>70</v>
      </c>
      <c r="K22" s="9" t="s">
        <v>682</v>
      </c>
      <c r="L22" s="9" t="s">
        <v>214</v>
      </c>
      <c r="M22" s="9"/>
      <c r="N22" s="10">
        <v>330</v>
      </c>
      <c r="O22" s="10">
        <v>26</v>
      </c>
      <c r="P22" s="10">
        <v>14</v>
      </c>
      <c r="Q22" s="10">
        <v>0</v>
      </c>
      <c r="R22" s="10">
        <v>25</v>
      </c>
      <c r="S22" s="10">
        <v>1.5</v>
      </c>
      <c r="T22" s="44"/>
      <c r="U22" s="455"/>
      <c r="V22" s="455"/>
      <c r="W22" s="455"/>
      <c r="X22" s="455"/>
      <c r="Y22" s="455"/>
      <c r="Z22" s="455"/>
      <c r="AA22" s="455"/>
      <c r="AC22" t="s">
        <v>86</v>
      </c>
      <c r="AF22" s="205">
        <f>IF($F22="","",IFERROR(IFERROR(INDEX(Réttabanki!$U:$U,MATCH($F22,Réttabanki!$A:$A,0)),INDEX(Vöruskrá!$R:$R,MATCH($F22,Vöruskrá!$B:$B,0)))*$H22/1000,""))</f>
        <v>56</v>
      </c>
      <c r="AG22" s="205">
        <f>IF($F22="","",IFERROR(IFERROR(INDEX(Réttabanki!$U:$U,MATCH($F22,Réttabanki!$A:$A,0)),INDEX(Vöruskrá!$R:$R,MATCH($F22,Vöruskrá!$B:$B,0)))*IF($I22="",$H22*(1+$AD$2),$I22)/1000,""))</f>
        <v>84</v>
      </c>
      <c r="AH22" s="206">
        <f t="shared" si="0"/>
        <v>7.3043478260869571E-2</v>
      </c>
      <c r="AI22" s="409" t="str">
        <f t="shared" si="1"/>
        <v>OK</v>
      </c>
      <c r="AJ22" s="314">
        <f t="shared" si="2"/>
        <v>46258</v>
      </c>
    </row>
    <row r="23" spans="1:36" ht="14.4">
      <c r="A23" s="154"/>
      <c r="B23" s="95" t="s">
        <v>2350</v>
      </c>
      <c r="C23" s="95">
        <v>35</v>
      </c>
      <c r="D23" s="96"/>
      <c r="E23" s="96"/>
      <c r="F23" s="96" t="s">
        <v>2393</v>
      </c>
      <c r="G23" s="96"/>
      <c r="H23" s="97"/>
      <c r="I23" s="97"/>
      <c r="J23" s="225">
        <f>SUMIFS($AF$3:$AF$796,$AJ$3:$AJ$796,$AJ23,$D$3:$D$796,"&lt;&gt;Grunnskólar starfsmenn",$E$3:$E$796,"Aðalréttur")+SUMIFS($AF$3:$AF$796,$AJ$3:$AJ$796,$AJ23,$D$3:$D$796,"&lt;&gt;Grunnskólar starfsmenn",$E$3:$E$796,"Meðlætisbar")+SUMIFS($AF$3:$AF$796,$AJ$3:$AJ$796,$AJ23,$D$3:$D$796,"&lt;&gt;Grunnskólar starfsmenn",$E$3:$E$796,"Síðdegishressing")</f>
        <v>120</v>
      </c>
      <c r="K23" s="9" t="s">
        <v>2394</v>
      </c>
      <c r="L23" s="9"/>
      <c r="M23" s="9"/>
      <c r="N23" s="10"/>
      <c r="O23" s="10"/>
      <c r="P23" s="10"/>
      <c r="Q23" s="10"/>
      <c r="R23" s="10"/>
      <c r="S23" s="10"/>
      <c r="T23" s="44"/>
      <c r="U23" s="457"/>
      <c r="V23" s="457"/>
      <c r="W23" s="457"/>
      <c r="X23" s="457"/>
      <c r="Y23" s="457"/>
      <c r="Z23" s="457"/>
      <c r="AA23" s="457"/>
      <c r="AC23" t="s">
        <v>87</v>
      </c>
      <c r="AF23" s="205" t="str">
        <f>IF($F23="","",IFERROR(IFERROR(INDEX(Réttabanki!$U:$U,MATCH($F23,Réttabanki!$A:$A,0)),INDEX(Vöruskrá!$R:$R,MATCH($F23,Vöruskrá!$B:$B,0)))*$H23/1000,""))</f>
        <v/>
      </c>
      <c r="AG23" s="205" t="str">
        <f>IF($F23="","",IFERROR(IFERROR(INDEX(Réttabanki!$U:$U,MATCH($F23,Réttabanki!$A:$A,0)),INDEX(Vöruskrá!$R:$R,MATCH($F23,Vöruskrá!$B:$B,0)))*IF($I23="",$H23*(1+$AD$2),$I23)/1000,""))</f>
        <v/>
      </c>
      <c r="AH23" s="206">
        <f>IF($J23="","",$J23/$AE$6)</f>
        <v>8.8888888888888892E-2</v>
      </c>
      <c r="AI23" s="409" t="str">
        <f t="shared" si="1"/>
        <v>OK</v>
      </c>
      <c r="AJ23" s="314">
        <f t="shared" si="2"/>
        <v>46258</v>
      </c>
    </row>
    <row r="24" spans="1:36" ht="14.4">
      <c r="A24" s="154"/>
      <c r="B24" s="95" t="s">
        <v>2350</v>
      </c>
      <c r="C24" s="95">
        <v>35</v>
      </c>
      <c r="D24" s="96"/>
      <c r="E24" s="96"/>
      <c r="F24" s="96" t="s">
        <v>2395</v>
      </c>
      <c r="G24" s="96"/>
      <c r="H24" s="97"/>
      <c r="I24" s="97"/>
      <c r="J24" s="225">
        <f>SUMIFS($AG$3:$AG$796,$AJ$3:$AJ$796,$AJ24,$D$3:$D$796,"&lt;&gt;Grunnskólar starfsmenn",$E$3:$E$796,"Aðalréttur")+SUMIFS($AG$3:$AG$796,$AJ$3:$AJ$796,$AJ24,$D$3:$D$796,"&lt;&gt;Grunnskólar starfsmenn",$E$3:$E$796,"Meðlætisbar")</f>
        <v>60</v>
      </c>
      <c r="K24" s="9" t="s">
        <v>2394</v>
      </c>
      <c r="L24" s="9"/>
      <c r="M24" s="9"/>
      <c r="N24" s="10"/>
      <c r="O24" s="10"/>
      <c r="P24" s="10"/>
      <c r="Q24" s="10"/>
      <c r="R24" s="10"/>
      <c r="S24" s="10"/>
      <c r="T24" s="44"/>
      <c r="U24" s="455"/>
      <c r="V24" s="455"/>
      <c r="W24" s="455"/>
      <c r="X24" s="455"/>
      <c r="Y24" s="455"/>
      <c r="Z24" s="455"/>
      <c r="AA24" s="455"/>
      <c r="AC24" t="s">
        <v>92</v>
      </c>
      <c r="AF24" s="205" t="str">
        <f>IF($F24="","",IFERROR(IFERROR(INDEX(Réttabanki!$U:$U,MATCH($F24,Réttabanki!$A:$A,0)),INDEX(Vöruskrá!$R:$R,MATCH($F24,Vöruskrá!$B:$B,0)))*$H24/1000,""))</f>
        <v/>
      </c>
      <c r="AG24" s="205" t="str">
        <f>IF($F24="","",IFERROR(IFERROR(INDEX(Réttabanki!$U:$U,MATCH($F24,Réttabanki!$A:$A,0)),INDEX(Vöruskrá!$R:$R,MATCH($F24,Vöruskrá!$B:$B,0)))*IF($I24="",$H24*(1+$AD$2),$I24)/1000,""))</f>
        <v/>
      </c>
      <c r="AH24" s="206">
        <f>IF($J24="","",$J24/$AE$5)</f>
        <v>5.2173913043478258E-2</v>
      </c>
      <c r="AI24" s="409" t="str">
        <f t="shared" si="1"/>
        <v>OK</v>
      </c>
      <c r="AJ24" s="314">
        <f t="shared" si="2"/>
        <v>46258</v>
      </c>
    </row>
    <row r="25" spans="1:36" ht="66">
      <c r="A25" s="153">
        <v>46259</v>
      </c>
      <c r="B25" s="11" t="s">
        <v>2396</v>
      </c>
      <c r="C25" s="11">
        <v>35</v>
      </c>
      <c r="D25" s="12" t="s">
        <v>2356</v>
      </c>
      <c r="E25" s="12" t="s">
        <v>2352</v>
      </c>
      <c r="F25" s="12"/>
      <c r="G25" s="12" t="s">
        <v>2397</v>
      </c>
      <c r="H25" s="13"/>
      <c r="I25" s="13"/>
      <c r="J25" s="90" t="str">
        <f>IF($F25="","",IFERROR(IFERROR(INDEX(Réttabanki!$U:$U,MATCH($F25,Réttabanki!$A:$A,0)),INDEX(Vöruskrá!$R:$R,MATCH($F25,Vöruskrá!$B:$B,0)))*($H25+IF($I25="",$H25*(1+$AD$2),$I25))/2/1000,""))</f>
        <v/>
      </c>
      <c r="K25" s="9" t="s">
        <v>2398</v>
      </c>
      <c r="L25" s="9" t="s">
        <v>2399</v>
      </c>
      <c r="M25" s="9" t="str">
        <f>IF($F25="","",IFERROR(IFERROR(INDEX(Réttabanki!$F:$F,MATCH($F25,Réttabanki!$A:$A,0)),INDEX(Vöruskrá!$H:$H,MATCH($F25,Vöruskrá!$B:$B,0))),""))</f>
        <v/>
      </c>
      <c r="N25" s="10" t="str">
        <f>IF($F25="","",IFERROR(IFERROR(INDEX(Réttabanki!$G:$G,MATCH($F25,Réttabanki!$A:$A,0)),INDEX(Vöruskrá!$J:$J,MATCH($F25,Vöruskrá!$B:$B,0)))*($H25+IF($I25="",$H25*(1+$AD$2),$I25))/2/100,""))</f>
        <v/>
      </c>
      <c r="O25" s="10" t="str">
        <f>IF($F25="","",IFERROR(IFERROR(INDEX(Réttabanki!$H:$H,MATCH($F25,Réttabanki!$A:$A,0)),INDEX(Vöruskrá!$K:$K,MATCH($F25,Vöruskrá!$B:$B,0)))*($H25+IF($I25="",$H25*(1+$AD$2),$I25))/2/100,""))</f>
        <v/>
      </c>
      <c r="P25" s="10" t="str">
        <f>IF($F25="","",IFERROR(IFERROR(INDEX(Réttabanki!$I:$I,MATCH($F25,Réttabanki!$A:$A,0)),INDEX(Vöruskrá!$L:$L,MATCH($F25,Vöruskrá!$B:$B,0)))*($H25+IF($I25="",$H25*(1+$AD$2),$I25))/2/100,""))</f>
        <v/>
      </c>
      <c r="Q25" s="10" t="str">
        <f>IF($F25="","",IFERROR(IFERROR(INDEX(Réttabanki!$J:$J,MATCH($F25,Réttabanki!$A:$A,0)),INDEX(Vöruskrá!$M:$M,MATCH($F25,Vöruskrá!$B:$B,0)))*($H25+IF($I25="",$H25*(1+$AD$2),$I25))/2/100,""))</f>
        <v/>
      </c>
      <c r="R25" s="10" t="str">
        <f>IF($F25="","",IFERROR(IFERROR(INDEX(Réttabanki!$L:$L,MATCH($F25,Réttabanki!$A:$A,0)),INDEX(Vöruskrá!$O:$O,MATCH($F25,Vöruskrá!$B:$B,0)))*($H25+IF($I25="",$H25*(1+$AD$2),$I25))/2/100,""))</f>
        <v/>
      </c>
      <c r="S25" s="10" t="str">
        <f>IF($F25="","",IFERROR(IFERROR(INDEX(Réttabanki!$M:$M,MATCH($F25,Réttabanki!$A:$A,0)),INDEX(Vöruskrá!$P:$P,MATCH($F25,Vöruskrá!$B:$B,0)))*($H25+IF($I25="",$H25*(1+$AD$2),$I25))/2/100,""))</f>
        <v/>
      </c>
      <c r="T25" s="45" t="str">
        <f>IF(F25="","",IFERROR(INDEX(Réttabanki!Q:Q,MATCH(F25,Réttabanki!A:A,0)),IFERROR(INDEX(Réttabanki!Q:Q,MATCH(F25,Réttabanki!B:B,0)),"")))</f>
        <v/>
      </c>
      <c r="U25" s="457"/>
      <c r="V25" s="457"/>
      <c r="W25" s="457"/>
      <c r="X25" s="457"/>
      <c r="Y25" s="457"/>
      <c r="Z25" s="457"/>
      <c r="AA25" s="457"/>
      <c r="AC25" t="s">
        <v>98</v>
      </c>
      <c r="AF25" s="205" t="str">
        <f>IF($F25="","",IFERROR(IFERROR(INDEX(Réttabanki!$U:$U,MATCH($F25,Réttabanki!$A:$A,0)),INDEX(Vöruskrá!$R:$R,MATCH($F25,Vöruskrá!$B:$B,0)))*$H25/1000,""))</f>
        <v/>
      </c>
      <c r="AG25" s="205" t="str">
        <f>IF($F25="","",IFERROR(IFERROR(INDEX(Réttabanki!$U:$U,MATCH($F25,Réttabanki!$A:$A,0)),INDEX(Vöruskrá!$R:$R,MATCH($F25,Vöruskrá!$B:$B,0)))*IF($I25="",$H25*(1+$AD$2),$I25)/1000,""))</f>
        <v/>
      </c>
      <c r="AH25" s="206" t="str">
        <f t="shared" ref="AH25:AH51" si="3">IF(N($AF25)+N($AG25)=0,"",MAX(N($AF25)/$AE$6,N($AG25)/$AE$5))</f>
        <v/>
      </c>
      <c r="AI25" s="409" t="str">
        <f t="shared" si="1"/>
        <v/>
      </c>
      <c r="AJ25" s="314">
        <f t="shared" si="2"/>
        <v>46259</v>
      </c>
    </row>
    <row r="26" spans="1:36" ht="39.6">
      <c r="A26" s="153"/>
      <c r="B26" s="11" t="s">
        <v>2396</v>
      </c>
      <c r="C26" s="11">
        <v>35</v>
      </c>
      <c r="D26" s="12" t="s">
        <v>2351</v>
      </c>
      <c r="E26" s="12" t="s">
        <v>2352</v>
      </c>
      <c r="F26" s="12" t="s">
        <v>1900</v>
      </c>
      <c r="G26" s="12" t="s">
        <v>1259</v>
      </c>
      <c r="H26" s="13"/>
      <c r="I26" s="13">
        <v>250</v>
      </c>
      <c r="J26" s="439" t="str">
        <f>IF($F26="","",IFERROR(IFERROR(INDEX(Réttabanki!$U:$U,MATCH($F26,Réttabanki!$A:$A,0)),INDEX(Vöruskrá!$R:$R,MATCH($F26,Vöruskrá!$B:$B,0)))*($H26+IF($I26="",$H26*(1+$AD$2),$I26))/2/1000,""))</f>
        <v/>
      </c>
      <c r="K26" s="9" t="s">
        <v>1901</v>
      </c>
      <c r="L26" s="9" t="s">
        <v>1902</v>
      </c>
      <c r="M26" s="9"/>
      <c r="N26" s="10">
        <v>107.3</v>
      </c>
      <c r="O26" s="10">
        <v>3.7</v>
      </c>
      <c r="P26" s="10">
        <v>1.92</v>
      </c>
      <c r="Q26" s="10">
        <v>8.0399999999999991</v>
      </c>
      <c r="R26" s="10">
        <v>7.26</v>
      </c>
      <c r="S26" s="10">
        <v>1.79</v>
      </c>
      <c r="T26" s="44">
        <v>1</v>
      </c>
      <c r="U26" s="455" t="s">
        <v>2357</v>
      </c>
      <c r="V26" s="455" t="s">
        <v>2358</v>
      </c>
      <c r="W26" s="455">
        <v>140</v>
      </c>
      <c r="X26" s="455" t="s">
        <v>2400</v>
      </c>
      <c r="Y26" s="455">
        <v>75</v>
      </c>
      <c r="Z26" s="455" t="s">
        <v>2401</v>
      </c>
      <c r="AA26" s="455"/>
      <c r="AF26" s="205" t="str">
        <f>IF($F26="","",IFERROR(IFERROR(INDEX(Réttabanki!$U:$U,MATCH($F26,Réttabanki!$A:$A,0)),INDEX(Vöruskrá!$R:$R,MATCH($F26,Vöruskrá!$B:$B,0)))*$H26/1000,""))</f>
        <v/>
      </c>
      <c r="AG26" s="205" t="str">
        <f>IF($F26="","",IFERROR(IFERROR(INDEX(Réttabanki!$U:$U,MATCH($F26,Réttabanki!$A:$A,0)),INDEX(Vöruskrá!$R:$R,MATCH($F26,Vöruskrá!$B:$B,0)))*IF($I26="",$H26*(1+$AD$2),$I26)/1000,""))</f>
        <v/>
      </c>
      <c r="AH26" s="206" t="str">
        <f t="shared" si="3"/>
        <v/>
      </c>
      <c r="AI26" s="409" t="str">
        <f t="shared" si="1"/>
        <v/>
      </c>
      <c r="AJ26" s="314">
        <f t="shared" si="2"/>
        <v>46259</v>
      </c>
    </row>
    <row r="27" spans="1:36" ht="39.6">
      <c r="A27" s="153"/>
      <c r="B27" s="11" t="s">
        <v>2396</v>
      </c>
      <c r="C27" s="11">
        <v>35</v>
      </c>
      <c r="D27" s="12" t="s">
        <v>2351</v>
      </c>
      <c r="E27" s="12" t="s">
        <v>2352</v>
      </c>
      <c r="F27" s="12" t="s">
        <v>440</v>
      </c>
      <c r="G27" s="12" t="s">
        <v>2402</v>
      </c>
      <c r="H27" s="13"/>
      <c r="I27" s="13">
        <v>25</v>
      </c>
      <c r="J27" s="90">
        <f>IF($F27="","",IFERROR(IFERROR(INDEX(Réttabanki!$U:$U,MATCH($F27,Réttabanki!$A:$A,0)),INDEX(Vöruskrá!$R:$R,MATCH($F27,Vöruskrá!$B:$B,0)))*($H27+IF($I27="",$H27*(1+$AD$2),$I27))/2/1000,""))</f>
        <v>12.725</v>
      </c>
      <c r="K27" s="9" t="s">
        <v>441</v>
      </c>
      <c r="L27" s="9" t="s">
        <v>442</v>
      </c>
      <c r="M27" s="9" t="s">
        <v>443</v>
      </c>
      <c r="N27" s="10">
        <v>252</v>
      </c>
      <c r="O27" s="10">
        <v>1.1000000000000001</v>
      </c>
      <c r="P27" s="10">
        <v>0.2</v>
      </c>
      <c r="Q27" s="10">
        <v>50</v>
      </c>
      <c r="R27" s="10">
        <v>4.8</v>
      </c>
      <c r="S27" s="10">
        <v>0.6</v>
      </c>
      <c r="T27" s="45" t="str">
        <f>IF(F27="","",IFERROR(INDEX(Réttabanki!Q:Q,MATCH(F27,Réttabanki!A:A,0)),IFERROR(INDEX(Réttabanki!Q:Q,MATCH(F27,Réttabanki!B:B,0)),"")))</f>
        <v/>
      </c>
      <c r="U27" s="457" t="s">
        <v>2357</v>
      </c>
      <c r="V27" s="457" t="s">
        <v>2403</v>
      </c>
      <c r="W27" s="457"/>
      <c r="X27" s="457"/>
      <c r="Y27" s="457"/>
      <c r="Z27" s="457"/>
      <c r="AA27" s="457"/>
      <c r="AF27" s="205">
        <f>IF($F27="","",IFERROR(IFERROR(INDEX(Réttabanki!$U:$U,MATCH($F27,Réttabanki!$A:$A,0)),INDEX(Vöruskrá!$R:$R,MATCH($F27,Vöruskrá!$B:$B,0)))*$H27/1000,""))</f>
        <v>0</v>
      </c>
      <c r="AG27" s="205">
        <f>IF($F27="","",IFERROR(IFERROR(INDEX(Réttabanki!$U:$U,MATCH($F27,Réttabanki!$A:$A,0)),INDEX(Vöruskrá!$R:$R,MATCH($F27,Vöruskrá!$B:$B,0)))*IF($I27="",$H27*(1+$AD$2),$I27)/1000,""))</f>
        <v>25.45</v>
      </c>
      <c r="AH27" s="206">
        <f t="shared" si="3"/>
        <v>2.2130434782608694E-2</v>
      </c>
      <c r="AI27" s="409" t="str">
        <f t="shared" si="1"/>
        <v>OK</v>
      </c>
      <c r="AJ27" s="314">
        <f t="shared" si="2"/>
        <v>46259</v>
      </c>
    </row>
    <row r="28" spans="1:36" ht="28.8">
      <c r="A28" s="153"/>
      <c r="B28" s="11" t="s">
        <v>2396</v>
      </c>
      <c r="C28" s="11">
        <v>35</v>
      </c>
      <c r="D28" s="12" t="s">
        <v>2351</v>
      </c>
      <c r="E28" s="12" t="s">
        <v>2352</v>
      </c>
      <c r="F28" s="12" t="s">
        <v>505</v>
      </c>
      <c r="G28" s="12" t="s">
        <v>2404</v>
      </c>
      <c r="H28" s="13"/>
      <c r="I28" s="13">
        <v>10</v>
      </c>
      <c r="J28" s="90">
        <f>IF($F28="","",IFERROR(IFERROR(INDEX(Réttabanki!$U:$U,MATCH($F28,Réttabanki!$A:$A,0)),INDEX(Vöruskrá!$R:$R,MATCH($F28,Vöruskrá!$B:$B,0)))*($H28+IF($I28="",$H28*(1+$AD$2),$I28))/2/1000,""))</f>
        <v>11.5</v>
      </c>
      <c r="K28" s="9" t="s">
        <v>507</v>
      </c>
      <c r="L28" s="9" t="s">
        <v>214</v>
      </c>
      <c r="M28" s="9"/>
      <c r="N28" s="10">
        <v>738</v>
      </c>
      <c r="O28" s="10">
        <v>82</v>
      </c>
      <c r="P28" s="10">
        <v>49</v>
      </c>
      <c r="Q28" s="10">
        <v>0.4</v>
      </c>
      <c r="R28" s="10">
        <v>0.6</v>
      </c>
      <c r="S28" s="10">
        <v>1.2</v>
      </c>
      <c r="T28" s="44" t="str">
        <f>IF(F28="","",IFERROR(INDEX(Réttabanki!Q:Q,MATCH(F28,Réttabanki!A:A,0)),IFERROR(INDEX(Réttabanki!Q:Q,MATCH(F28,Réttabanki!B:B,0)),"")))</f>
        <v> </v>
      </c>
      <c r="U28" s="455" t="s">
        <v>2357</v>
      </c>
      <c r="V28" s="455" t="s">
        <v>2403</v>
      </c>
      <c r="W28" s="455"/>
      <c r="X28" s="455"/>
      <c r="Y28" s="455"/>
      <c r="Z28" s="455"/>
      <c r="AA28" s="455"/>
      <c r="AF28" s="205">
        <f>IF($F28="","",IFERROR(IFERROR(INDEX(Réttabanki!$U:$U,MATCH($F28,Réttabanki!$A:$A,0)),INDEX(Vöruskrá!$R:$R,MATCH($F28,Vöruskrá!$B:$B,0)))*$H28/1000,""))</f>
        <v>0</v>
      </c>
      <c r="AG28" s="205">
        <f>IF($F28="","",IFERROR(IFERROR(INDEX(Réttabanki!$U:$U,MATCH($F28,Réttabanki!$A:$A,0)),INDEX(Vöruskrá!$R:$R,MATCH($F28,Vöruskrá!$B:$B,0)))*IF($I28="",$H28*(1+$AD$2),$I28)/1000,""))</f>
        <v>23</v>
      </c>
      <c r="AH28" s="206">
        <f t="shared" si="3"/>
        <v>0.02</v>
      </c>
      <c r="AI28" s="409" t="str">
        <f t="shared" si="1"/>
        <v>OK</v>
      </c>
      <c r="AJ28" s="314">
        <f t="shared" si="2"/>
        <v>46259</v>
      </c>
    </row>
    <row r="29" spans="1:36" ht="66">
      <c r="A29" s="153"/>
      <c r="B29" s="11" t="s">
        <v>2396</v>
      </c>
      <c r="C29" s="11">
        <v>35</v>
      </c>
      <c r="D29" s="12" t="s">
        <v>2318</v>
      </c>
      <c r="E29" s="12" t="s">
        <v>2376</v>
      </c>
      <c r="F29" s="12"/>
      <c r="G29" s="12" t="s">
        <v>2405</v>
      </c>
      <c r="H29" s="13"/>
      <c r="I29" s="13"/>
      <c r="J29" s="90" t="str">
        <f>IF($F29="","",IFERROR(IFERROR(INDEX(Réttabanki!$U:$U,MATCH($F29,Réttabanki!$A:$A,0)),INDEX(Vöruskrá!$R:$R,MATCH($F29,Vöruskrá!$B:$B,0)))*($H29+IF($I29="",$H29*(1+$AD$2),$I29))/2/1000,""))</f>
        <v/>
      </c>
      <c r="K29" s="9" t="s">
        <v>1481</v>
      </c>
      <c r="L29" s="9" t="s">
        <v>228</v>
      </c>
      <c r="M29" s="9"/>
      <c r="N29" s="10"/>
      <c r="O29" s="10"/>
      <c r="P29" s="10"/>
      <c r="Q29" s="10"/>
      <c r="R29" s="10"/>
      <c r="S29" s="10"/>
      <c r="T29" s="44"/>
      <c r="U29" s="457"/>
      <c r="V29" s="457"/>
      <c r="W29" s="457"/>
      <c r="X29" s="457"/>
      <c r="Y29" s="457"/>
      <c r="Z29" s="457"/>
      <c r="AA29" s="457"/>
      <c r="AF29" s="205" t="str">
        <f>IF($F29="","",IFERROR(IFERROR(INDEX(Réttabanki!$U:$U,MATCH($F29,Réttabanki!$A:$A,0)),INDEX(Vöruskrá!$R:$R,MATCH($F29,Vöruskrá!$B:$B,0)))*$H29/1000,""))</f>
        <v/>
      </c>
      <c r="AG29" s="205" t="str">
        <f>IF($F29="","",IFERROR(IFERROR(INDEX(Réttabanki!$U:$U,MATCH($F29,Réttabanki!$A:$A,0)),INDEX(Vöruskrá!$R:$R,MATCH($F29,Vöruskrá!$B:$B,0)))*IF($I29="",$H29*(1+$AD$2),$I29)/1000,""))</f>
        <v/>
      </c>
      <c r="AH29" s="206" t="str">
        <f t="shared" si="3"/>
        <v/>
      </c>
      <c r="AI29" s="409" t="str">
        <f t="shared" si="1"/>
        <v/>
      </c>
      <c r="AJ29" s="314">
        <f t="shared" si="2"/>
        <v>46259</v>
      </c>
    </row>
    <row r="30" spans="1:36" ht="66">
      <c r="A30" s="153"/>
      <c r="B30" s="11" t="s">
        <v>2396</v>
      </c>
      <c r="C30" s="11">
        <v>35</v>
      </c>
      <c r="D30" s="12" t="s">
        <v>2318</v>
      </c>
      <c r="E30" s="12" t="s">
        <v>2376</v>
      </c>
      <c r="F30" s="12" t="s">
        <v>1479</v>
      </c>
      <c r="G30" s="12" t="s">
        <v>2405</v>
      </c>
      <c r="H30" s="13">
        <v>220</v>
      </c>
      <c r="I30" s="13">
        <v>250</v>
      </c>
      <c r="J30" s="90">
        <f>IF($F30="","",IFERROR(IFERROR(INDEX(Réttabanki!$U:$U,MATCH($F30,Réttabanki!$A:$A,0)),INDEX(Vöruskrá!$R:$R,MATCH($F30,Vöruskrá!$B:$B,0)))*($H30+IF($I30="",$H30*(1+$AD$2),$I30))/2/1000,""))</f>
        <v>282</v>
      </c>
      <c r="K30" s="9" t="s">
        <v>1481</v>
      </c>
      <c r="L30" s="9"/>
      <c r="M30" s="9" t="s">
        <v>619</v>
      </c>
      <c r="N30" s="10">
        <v>151</v>
      </c>
      <c r="O30" s="10">
        <v>7</v>
      </c>
      <c r="P30" s="10">
        <v>3.3</v>
      </c>
      <c r="Q30" s="10">
        <v>15.2</v>
      </c>
      <c r="R30" s="10">
        <v>5.0999999999999996</v>
      </c>
      <c r="S30" s="10">
        <v>0.9</v>
      </c>
      <c r="T30" s="44">
        <v>1</v>
      </c>
      <c r="U30" s="455" t="s">
        <v>2357</v>
      </c>
      <c r="V30" s="455" t="s">
        <v>2358</v>
      </c>
      <c r="W30" s="455">
        <v>140</v>
      </c>
      <c r="X30" s="455" t="s">
        <v>2380</v>
      </c>
      <c r="Y30" s="455">
        <v>75</v>
      </c>
      <c r="Z30" s="455" t="s">
        <v>2401</v>
      </c>
      <c r="AA30" s="455"/>
      <c r="AF30" s="205">
        <f>IF($F30="","",IFERROR(IFERROR(INDEX(Réttabanki!$U:$U,MATCH($F30,Réttabanki!$A:$A,0)),INDEX(Vöruskrá!$R:$R,MATCH($F30,Vöruskrá!$B:$B,0)))*$H30/1000,""))</f>
        <v>264</v>
      </c>
      <c r="AG30" s="205">
        <f>IF($F30="","",IFERROR(IFERROR(INDEX(Réttabanki!$U:$U,MATCH($F30,Réttabanki!$A:$A,0)),INDEX(Vöruskrá!$R:$R,MATCH($F30,Vöruskrá!$B:$B,0)))*IF($I30="",$H30*(1+$AD$2),$I30)/1000,""))</f>
        <v>300</v>
      </c>
      <c r="AH30" s="206">
        <f t="shared" si="3"/>
        <v>0.2608695652173913</v>
      </c>
      <c r="AI30" s="409" t="str">
        <f t="shared" si="1"/>
        <v>OK</v>
      </c>
      <c r="AJ30" s="314">
        <f t="shared" si="2"/>
        <v>46259</v>
      </c>
    </row>
    <row r="31" spans="1:36" ht="92.4">
      <c r="A31" s="153"/>
      <c r="B31" s="11" t="s">
        <v>2396</v>
      </c>
      <c r="C31" s="11">
        <v>35</v>
      </c>
      <c r="D31" s="12" t="s">
        <v>2344</v>
      </c>
      <c r="E31" s="12" t="s">
        <v>2352</v>
      </c>
      <c r="F31" s="12"/>
      <c r="G31" s="12" t="s">
        <v>2397</v>
      </c>
      <c r="H31" s="13"/>
      <c r="I31" s="13"/>
      <c r="J31" s="90" t="str">
        <f>IF($F31="","",IFERROR(IFERROR(INDEX(Réttabanki!$U:$U,MATCH($F31,Réttabanki!$A:$A,0)),INDEX(Vöruskrá!$R:$R,MATCH($F31,Vöruskrá!$B:$B,0)))*($H31+IF($I31="",$H31*(1+$AD$2),$I31))/2/1000,""))</f>
        <v/>
      </c>
      <c r="K31" s="9" t="s">
        <v>2406</v>
      </c>
      <c r="L31" s="9" t="s">
        <v>2407</v>
      </c>
      <c r="M31" s="9"/>
      <c r="N31" s="10"/>
      <c r="O31" s="10"/>
      <c r="P31" s="10"/>
      <c r="Q31" s="10"/>
      <c r="R31" s="10"/>
      <c r="S31" s="10"/>
      <c r="T31" s="44"/>
      <c r="U31" s="457"/>
      <c r="V31" s="457"/>
      <c r="W31" s="457"/>
      <c r="X31" s="457"/>
      <c r="Y31" s="457"/>
      <c r="Z31" s="457"/>
      <c r="AA31" s="457"/>
      <c r="AF31" s="205" t="str">
        <f>IF($F31="","",IFERROR(IFERROR(INDEX(Réttabanki!$U:$U,MATCH($F31,Réttabanki!$A:$A,0)),INDEX(Vöruskrá!$R:$R,MATCH($F31,Vöruskrá!$B:$B,0)))*$H31/1000,""))</f>
        <v/>
      </c>
      <c r="AG31" s="205" t="str">
        <f>IF($F31="","",IFERROR(IFERROR(INDEX(Réttabanki!$U:$U,MATCH($F31,Réttabanki!$A:$A,0)),INDEX(Vöruskrá!$R:$R,MATCH($F31,Vöruskrá!$B:$B,0)))*IF($I31="",$H31*(1+$AD$2),$I31)/1000,""))</f>
        <v/>
      </c>
      <c r="AH31" s="206" t="str">
        <f t="shared" si="3"/>
        <v/>
      </c>
      <c r="AI31" s="409" t="str">
        <f t="shared" si="1"/>
        <v/>
      </c>
      <c r="AJ31" s="314">
        <f t="shared" si="2"/>
        <v>46259</v>
      </c>
    </row>
    <row r="32" spans="1:36" ht="52.8">
      <c r="A32" s="153"/>
      <c r="B32" s="11" t="s">
        <v>2396</v>
      </c>
      <c r="C32" s="11">
        <v>35</v>
      </c>
      <c r="D32" s="12" t="s">
        <v>2344</v>
      </c>
      <c r="E32" s="12" t="s">
        <v>2352</v>
      </c>
      <c r="F32" s="12" t="s">
        <v>1260</v>
      </c>
      <c r="G32" s="12" t="s">
        <v>1259</v>
      </c>
      <c r="H32" s="13">
        <v>200</v>
      </c>
      <c r="I32" s="13"/>
      <c r="J32" s="90">
        <f>IF($F32="","",IFERROR(IFERROR(INDEX(Réttabanki!$U:$U,MATCH($F32,Réttabanki!$A:$A,0)),INDEX(Vöruskrá!$R:$R,MATCH($F32,Vöruskrá!$B:$B,0)))*($H32+IF($I32="",$H32*(1+$AD$2),$I32))/2/1000,""))</f>
        <v>472.5</v>
      </c>
      <c r="K32" s="9" t="s">
        <v>1261</v>
      </c>
      <c r="L32" s="9" t="s">
        <v>1262</v>
      </c>
      <c r="M32" s="9"/>
      <c r="N32" s="10">
        <v>108</v>
      </c>
      <c r="O32" s="10">
        <v>4.2</v>
      </c>
      <c r="P32" s="10">
        <v>2.6</v>
      </c>
      <c r="Q32" s="10">
        <v>9.4</v>
      </c>
      <c r="R32" s="10">
        <v>8.1999999999999993</v>
      </c>
      <c r="S32" s="10">
        <v>0.5</v>
      </c>
      <c r="T32" s="44">
        <v>2</v>
      </c>
      <c r="U32" s="455" t="s">
        <v>2357</v>
      </c>
      <c r="V32" s="455" t="s">
        <v>2358</v>
      </c>
      <c r="W32" s="455">
        <v>140</v>
      </c>
      <c r="X32" s="455" t="s">
        <v>2400</v>
      </c>
      <c r="Y32" s="455">
        <v>75</v>
      </c>
      <c r="Z32" s="455" t="s">
        <v>2401</v>
      </c>
      <c r="AA32" s="455"/>
      <c r="AF32" s="205">
        <f>IF($F32="","",IFERROR(IFERROR(INDEX(Réttabanki!$U:$U,MATCH($F32,Réttabanki!$A:$A,0)),INDEX(Vöruskrá!$R:$R,MATCH($F32,Vöruskrá!$B:$B,0)))*$H32/1000,""))</f>
        <v>378</v>
      </c>
      <c r="AG32" s="205">
        <f>IF($F32="","",IFERROR(IFERROR(INDEX(Réttabanki!$U:$U,MATCH($F32,Réttabanki!$A:$A,0)),INDEX(Vöruskrá!$R:$R,MATCH($F32,Vöruskrá!$B:$B,0)))*IF($I32="",$H32*(1+$AD$2),$I32)/1000,""))</f>
        <v>567</v>
      </c>
      <c r="AH32" s="206">
        <f t="shared" si="3"/>
        <v>0.49304347826086958</v>
      </c>
      <c r="AI32" s="409" t="str">
        <f t="shared" si="1"/>
        <v>⚠ Yfir 30%</v>
      </c>
      <c r="AJ32" s="314">
        <f t="shared" si="2"/>
        <v>46259</v>
      </c>
    </row>
    <row r="33" spans="1:36" ht="39.6">
      <c r="A33" s="153"/>
      <c r="B33" s="11" t="s">
        <v>2396</v>
      </c>
      <c r="C33" s="11">
        <v>35</v>
      </c>
      <c r="D33" s="12" t="s">
        <v>2344</v>
      </c>
      <c r="E33" s="12" t="s">
        <v>2352</v>
      </c>
      <c r="F33" s="12" t="s">
        <v>440</v>
      </c>
      <c r="G33" s="12" t="s">
        <v>2402</v>
      </c>
      <c r="H33" s="13">
        <v>25</v>
      </c>
      <c r="I33" s="13">
        <v>25</v>
      </c>
      <c r="J33" s="90">
        <f>IF($F33="","",IFERROR(IFERROR(INDEX(Réttabanki!$U:$U,MATCH($F33,Réttabanki!$A:$A,0)),INDEX(Vöruskrá!$R:$R,MATCH($F33,Vöruskrá!$B:$B,0)))*($H33+IF($I33="",$H33*(1+$AD$2),$I33))/2/1000,""))</f>
        <v>25.45</v>
      </c>
      <c r="K33" s="9" t="s">
        <v>441</v>
      </c>
      <c r="L33" s="9" t="s">
        <v>442</v>
      </c>
      <c r="M33" s="9" t="s">
        <v>443</v>
      </c>
      <c r="N33" s="10">
        <v>252</v>
      </c>
      <c r="O33" s="10">
        <v>1.1000000000000001</v>
      </c>
      <c r="P33" s="10">
        <v>0.2</v>
      </c>
      <c r="Q33" s="10">
        <v>50</v>
      </c>
      <c r="R33" s="10">
        <v>4.8</v>
      </c>
      <c r="S33" s="10">
        <v>0.6</v>
      </c>
      <c r="T33" s="45" t="str">
        <f>IF(F33="","",IFERROR(INDEX(Réttabanki!Q:Q,MATCH(F33,Réttabanki!A:A,0)),IFERROR(INDEX(Réttabanki!Q:Q,MATCH(F33,Réttabanki!B:B,0)),"")))</f>
        <v/>
      </c>
      <c r="U33" s="457" t="s">
        <v>2357</v>
      </c>
      <c r="V33" s="457" t="s">
        <v>2403</v>
      </c>
      <c r="W33" s="457"/>
      <c r="X33" s="457"/>
      <c r="Y33" s="457"/>
      <c r="Z33" s="457"/>
      <c r="AA33" s="457"/>
      <c r="AF33" s="205">
        <f>IF($F33="","",IFERROR(IFERROR(INDEX(Réttabanki!$U:$U,MATCH($F33,Réttabanki!$A:$A,0)),INDEX(Vöruskrá!$R:$R,MATCH($F33,Vöruskrá!$B:$B,0)))*$H33/1000,""))</f>
        <v>25.45</v>
      </c>
      <c r="AG33" s="205">
        <f>IF($F33="","",IFERROR(IFERROR(INDEX(Réttabanki!$U:$U,MATCH($F33,Réttabanki!$A:$A,0)),INDEX(Vöruskrá!$R:$R,MATCH($F33,Vöruskrá!$B:$B,0)))*IF($I33="",$H33*(1+$AD$2),$I33)/1000,""))</f>
        <v>25.45</v>
      </c>
      <c r="AH33" s="206">
        <f t="shared" si="3"/>
        <v>2.2130434782608694E-2</v>
      </c>
      <c r="AI33" s="409" t="str">
        <f t="shared" si="1"/>
        <v>OK</v>
      </c>
      <c r="AJ33" s="314">
        <f t="shared" si="2"/>
        <v>46259</v>
      </c>
    </row>
    <row r="34" spans="1:36" ht="14.4">
      <c r="A34" s="153"/>
      <c r="B34" s="11" t="s">
        <v>2396</v>
      </c>
      <c r="C34" s="11">
        <v>35</v>
      </c>
      <c r="D34" s="12" t="s">
        <v>2344</v>
      </c>
      <c r="E34" s="12" t="s">
        <v>2352</v>
      </c>
      <c r="F34" s="12" t="s">
        <v>505</v>
      </c>
      <c r="G34" s="12" t="s">
        <v>2404</v>
      </c>
      <c r="H34" s="13">
        <v>10</v>
      </c>
      <c r="I34" s="13">
        <v>10</v>
      </c>
      <c r="J34" s="90">
        <f>IF($F34="","",IFERROR(IFERROR(INDEX(Réttabanki!$U:$U,MATCH($F34,Réttabanki!$A:$A,0)),INDEX(Vöruskrá!$R:$R,MATCH($F34,Vöruskrá!$B:$B,0)))*($H34+IF($I34="",$H34*(1+$AD$2),$I34))/2/1000,""))</f>
        <v>23</v>
      </c>
      <c r="K34" s="9" t="s">
        <v>507</v>
      </c>
      <c r="L34" s="9" t="s">
        <v>214</v>
      </c>
      <c r="M34" s="9"/>
      <c r="N34" s="10">
        <v>738</v>
      </c>
      <c r="O34" s="10">
        <v>82</v>
      </c>
      <c r="P34" s="10">
        <v>49</v>
      </c>
      <c r="Q34" s="10">
        <v>0.4</v>
      </c>
      <c r="R34" s="10">
        <v>0.6</v>
      </c>
      <c r="S34" s="10">
        <v>1.2</v>
      </c>
      <c r="T34" s="44" t="str">
        <f>IF(F34="","",IFERROR(INDEX(Réttabanki!Q:Q,MATCH(F34,Réttabanki!A:A,0)),IFERROR(INDEX(Réttabanki!Q:Q,MATCH(F34,Réttabanki!B:B,0)),"")))</f>
        <v> </v>
      </c>
      <c r="U34" s="455" t="s">
        <v>2357</v>
      </c>
      <c r="V34" s="455" t="s">
        <v>2403</v>
      </c>
      <c r="W34" s="455"/>
      <c r="X34" s="455"/>
      <c r="Y34" s="455"/>
      <c r="Z34" s="455"/>
      <c r="AA34" s="455"/>
      <c r="AF34" s="205">
        <f>IF($F34="","",IFERROR(IFERROR(INDEX(Réttabanki!$U:$U,MATCH($F34,Réttabanki!$A:$A,0)),INDEX(Vöruskrá!$R:$R,MATCH($F34,Vöruskrá!$B:$B,0)))*$H34/1000,""))</f>
        <v>23</v>
      </c>
      <c r="AG34" s="205">
        <f>IF($F34="","",IFERROR(IFERROR(INDEX(Réttabanki!$U:$U,MATCH($F34,Réttabanki!$A:$A,0)),INDEX(Vöruskrá!$R:$R,MATCH($F34,Vöruskrá!$B:$B,0)))*IF($I34="",$H34*(1+$AD$2),$I34)/1000,""))</f>
        <v>23</v>
      </c>
      <c r="AH34" s="206">
        <f t="shared" si="3"/>
        <v>0.02</v>
      </c>
      <c r="AI34" s="409" t="str">
        <f t="shared" si="1"/>
        <v>OK</v>
      </c>
      <c r="AJ34" s="314">
        <f t="shared" si="2"/>
        <v>46259</v>
      </c>
    </row>
    <row r="35" spans="1:36" ht="52.8">
      <c r="A35" s="153"/>
      <c r="B35" s="11" t="s">
        <v>2396</v>
      </c>
      <c r="C35" s="11">
        <v>35</v>
      </c>
      <c r="D35" s="12" t="s">
        <v>2344</v>
      </c>
      <c r="E35" s="12" t="s">
        <v>1080</v>
      </c>
      <c r="F35" s="12"/>
      <c r="G35" s="12" t="s">
        <v>2408</v>
      </c>
      <c r="H35" s="13"/>
      <c r="I35" s="13"/>
      <c r="J35" s="90" t="str">
        <f>IF($F35="","",IFERROR(IFERROR(INDEX(Réttabanki!$U:$U,MATCH($F35,Réttabanki!$A:$A,0)),INDEX(Vöruskrá!$R:$R,MATCH($F35,Vöruskrá!$B:$B,0)))*($H35+IF($I35="",$H35*(1+$AD$2),$I35))/2/1000,""))</f>
        <v/>
      </c>
      <c r="K35" s="9" t="s">
        <v>2409</v>
      </c>
      <c r="L35" s="9" t="s">
        <v>1262</v>
      </c>
      <c r="M35" s="9"/>
      <c r="N35" s="10"/>
      <c r="O35" s="10"/>
      <c r="P35" s="10"/>
      <c r="Q35" s="10"/>
      <c r="R35" s="10"/>
      <c r="S35" s="10"/>
      <c r="T35" s="44"/>
      <c r="U35" s="457"/>
      <c r="V35" s="457"/>
      <c r="W35" s="457"/>
      <c r="X35" s="457"/>
      <c r="Y35" s="457"/>
      <c r="Z35" s="457"/>
      <c r="AA35" s="457"/>
      <c r="AF35" s="205" t="str">
        <f>IF($F35="","",IFERROR(IFERROR(INDEX(Réttabanki!$U:$U,MATCH($F35,Réttabanki!$A:$A,0)),INDEX(Vöruskrá!$R:$R,MATCH($F35,Vöruskrá!$B:$B,0)))*$H35/1000,""))</f>
        <v/>
      </c>
      <c r="AG35" s="205" t="str">
        <f>IF($F35="","",IFERROR(IFERROR(INDEX(Réttabanki!$U:$U,MATCH($F35,Réttabanki!$A:$A,0)),INDEX(Vöruskrá!$R:$R,MATCH($F35,Vöruskrá!$B:$B,0)))*IF($I35="",$H35*(1+$AD$2),$I35)/1000,""))</f>
        <v/>
      </c>
      <c r="AH35" s="206" t="str">
        <f t="shared" si="3"/>
        <v/>
      </c>
      <c r="AI35" s="409" t="str">
        <f t="shared" si="1"/>
        <v/>
      </c>
      <c r="AJ35" s="314">
        <f t="shared" si="2"/>
        <v>46259</v>
      </c>
    </row>
    <row r="36" spans="1:36" ht="52.8">
      <c r="A36" s="153"/>
      <c r="B36" s="11" t="s">
        <v>2396</v>
      </c>
      <c r="C36" s="11">
        <v>35</v>
      </c>
      <c r="D36" s="12" t="s">
        <v>2344</v>
      </c>
      <c r="E36" s="12" t="s">
        <v>1080</v>
      </c>
      <c r="F36" s="12" t="s">
        <v>1260</v>
      </c>
      <c r="G36" s="12" t="s">
        <v>1259</v>
      </c>
      <c r="H36" s="13">
        <v>200</v>
      </c>
      <c r="I36" s="13"/>
      <c r="J36" s="90">
        <f>IF($F36="","",IFERROR(IFERROR(INDEX(Réttabanki!$U:$U,MATCH($F36,Réttabanki!$A:$A,0)),INDEX(Vöruskrá!$R:$R,MATCH($F36,Vöruskrá!$B:$B,0)))*($H36+IF($I36="",$H36*(1+$AD$2),$I36))/2/1000,""))</f>
        <v>472.5</v>
      </c>
      <c r="K36" s="9" t="s">
        <v>1261</v>
      </c>
      <c r="L36" s="9" t="s">
        <v>1262</v>
      </c>
      <c r="M36" s="9"/>
      <c r="N36" s="10">
        <v>108</v>
      </c>
      <c r="O36" s="10">
        <v>4.2</v>
      </c>
      <c r="P36" s="10">
        <v>2.6</v>
      </c>
      <c r="Q36" s="10">
        <v>9.4</v>
      </c>
      <c r="R36" s="10">
        <v>8.1999999999999993</v>
      </c>
      <c r="S36" s="10">
        <v>0.5</v>
      </c>
      <c r="T36" s="44"/>
      <c r="U36" s="455"/>
      <c r="V36" s="455"/>
      <c r="W36" s="455"/>
      <c r="X36" s="455"/>
      <c r="Y36" s="455"/>
      <c r="Z36" s="455"/>
      <c r="AA36" s="455"/>
      <c r="AF36" s="205">
        <f>IF($F36="","",IFERROR(IFERROR(INDEX(Réttabanki!$U:$U,MATCH($F36,Réttabanki!$A:$A,0)),INDEX(Vöruskrá!$R:$R,MATCH($F36,Vöruskrá!$B:$B,0)))*$H36/1000,""))</f>
        <v>378</v>
      </c>
      <c r="AG36" s="205">
        <f>IF($F36="","",IFERROR(IFERROR(INDEX(Réttabanki!$U:$U,MATCH($F36,Réttabanki!$A:$A,0)),INDEX(Vöruskrá!$R:$R,MATCH($F36,Vöruskrá!$B:$B,0)))*IF($I36="",$H36*(1+$AD$2),$I36)/1000,""))</f>
        <v>567</v>
      </c>
      <c r="AH36" s="206">
        <f t="shared" si="3"/>
        <v>0.49304347826086958</v>
      </c>
      <c r="AI36" s="409" t="str">
        <f t="shared" si="1"/>
        <v>⚠ Yfir 30%</v>
      </c>
      <c r="AJ36" s="314">
        <f t="shared" si="2"/>
        <v>46259</v>
      </c>
    </row>
    <row r="37" spans="1:36" ht="14.4">
      <c r="A37" s="153"/>
      <c r="B37" s="11" t="s">
        <v>2396</v>
      </c>
      <c r="C37" s="11">
        <v>35</v>
      </c>
      <c r="D37" s="12" t="s">
        <v>2344</v>
      </c>
      <c r="E37" s="12" t="s">
        <v>1080</v>
      </c>
      <c r="F37" s="12" t="s">
        <v>1320</v>
      </c>
      <c r="G37" s="12" t="s">
        <v>2410</v>
      </c>
      <c r="H37" s="13">
        <v>25</v>
      </c>
      <c r="I37" s="13"/>
      <c r="J37" s="90">
        <f>IF($F37="","",IFERROR(IFERROR(INDEX(Réttabanki!$U:$U,MATCH($F37,Réttabanki!$A:$A,0)),INDEX(Vöruskrá!$R:$R,MATCH($F37,Vöruskrá!$B:$B,0)))*($H37+IF($I37="",$H37*(1+$AD$2),$I37))/2/1000,""))</f>
        <v>18.75</v>
      </c>
      <c r="K37" s="9" t="s">
        <v>1322</v>
      </c>
      <c r="L37" s="9"/>
      <c r="M37" s="9"/>
      <c r="N37" s="10">
        <v>218</v>
      </c>
      <c r="O37" s="10">
        <v>1.2</v>
      </c>
      <c r="P37" s="10">
        <v>0.2</v>
      </c>
      <c r="Q37" s="10">
        <v>45.9</v>
      </c>
      <c r="R37" s="10">
        <v>5.6</v>
      </c>
      <c r="S37" s="10">
        <v>1</v>
      </c>
      <c r="T37" s="44"/>
      <c r="U37" s="457"/>
      <c r="V37" s="457"/>
      <c r="W37" s="457"/>
      <c r="X37" s="457"/>
      <c r="Y37" s="457"/>
      <c r="Z37" s="457"/>
      <c r="AA37" s="457"/>
      <c r="AF37" s="205">
        <f>IF($F37="","",IFERROR(IFERROR(INDEX(Réttabanki!$U:$U,MATCH($F37,Réttabanki!$A:$A,0)),INDEX(Vöruskrá!$R:$R,MATCH($F37,Vöruskrá!$B:$B,0)))*$H37/1000,""))</f>
        <v>15</v>
      </c>
      <c r="AG37" s="205">
        <f>IF($F37="","",IFERROR(IFERROR(INDEX(Réttabanki!$U:$U,MATCH($F37,Réttabanki!$A:$A,0)),INDEX(Vöruskrá!$R:$R,MATCH($F37,Vöruskrá!$B:$B,0)))*IF($I37="",$H37*(1+$AD$2),$I37)/1000,""))</f>
        <v>22.5</v>
      </c>
      <c r="AH37" s="206">
        <f t="shared" si="3"/>
        <v>1.9565217391304349E-2</v>
      </c>
      <c r="AI37" s="409" t="str">
        <f t="shared" si="1"/>
        <v>OK</v>
      </c>
      <c r="AJ37" s="314">
        <f t="shared" si="2"/>
        <v>46259</v>
      </c>
    </row>
    <row r="38" spans="1:36" ht="79.2">
      <c r="A38" s="153"/>
      <c r="B38" s="11" t="s">
        <v>2396</v>
      </c>
      <c r="C38" s="11">
        <v>35</v>
      </c>
      <c r="D38" s="12" t="s">
        <v>2344</v>
      </c>
      <c r="E38" s="12" t="s">
        <v>1080</v>
      </c>
      <c r="F38" s="12"/>
      <c r="G38" s="12" t="s">
        <v>2411</v>
      </c>
      <c r="H38" s="13"/>
      <c r="I38" s="13"/>
      <c r="J38" s="90" t="str">
        <f>IF($F38="","",IFERROR(IFERROR(INDEX(Réttabanki!$U:$U,MATCH($F38,Réttabanki!$A:$A,0)),INDEX(Vöruskrá!$R:$R,MATCH($F38,Vöruskrá!$B:$B,0)))*($H38+IF($I38="",$H38*(1+$AD$2),$I38))/2/1000,""))</f>
        <v/>
      </c>
      <c r="K38" s="9" t="s">
        <v>1838</v>
      </c>
      <c r="L38" s="9" t="s">
        <v>1839</v>
      </c>
      <c r="M38" s="9"/>
      <c r="N38" s="10"/>
      <c r="O38" s="10"/>
      <c r="P38" s="10"/>
      <c r="Q38" s="10"/>
      <c r="R38" s="10"/>
      <c r="S38" s="10"/>
      <c r="T38" s="44">
        <v>2</v>
      </c>
      <c r="U38" s="455" t="s">
        <v>2357</v>
      </c>
      <c r="V38" s="455" t="s">
        <v>2358</v>
      </c>
      <c r="W38" s="455">
        <v>140</v>
      </c>
      <c r="X38" s="455" t="s">
        <v>2380</v>
      </c>
      <c r="Y38" s="455">
        <v>75</v>
      </c>
      <c r="Z38" s="455" t="s">
        <v>2401</v>
      </c>
      <c r="AA38" s="455"/>
      <c r="AF38" s="205" t="str">
        <f>IF($F38="","",IFERROR(IFERROR(INDEX(Réttabanki!$U:$U,MATCH($F38,Réttabanki!$A:$A,0)),INDEX(Vöruskrá!$R:$R,MATCH($F38,Vöruskrá!$B:$B,0)))*$H38/1000,""))</f>
        <v/>
      </c>
      <c r="AG38" s="205" t="str">
        <f>IF($F38="","",IFERROR(IFERROR(INDEX(Réttabanki!$U:$U,MATCH($F38,Réttabanki!$A:$A,0)),INDEX(Vöruskrá!$R:$R,MATCH($F38,Vöruskrá!$B:$B,0)))*IF($I38="",$H38*(1+$AD$2),$I38)/1000,""))</f>
        <v/>
      </c>
      <c r="AH38" s="206" t="str">
        <f t="shared" si="3"/>
        <v/>
      </c>
      <c r="AI38" s="409" t="str">
        <f t="shared" si="1"/>
        <v/>
      </c>
      <c r="AJ38" s="314">
        <f t="shared" si="2"/>
        <v>46259</v>
      </c>
    </row>
    <row r="39" spans="1:36" ht="79.2">
      <c r="A39" s="153"/>
      <c r="B39" s="11" t="s">
        <v>2396</v>
      </c>
      <c r="C39" s="11">
        <v>35</v>
      </c>
      <c r="D39" s="12" t="s">
        <v>2344</v>
      </c>
      <c r="E39" s="12" t="s">
        <v>1080</v>
      </c>
      <c r="F39" s="12" t="s">
        <v>1837</v>
      </c>
      <c r="G39" s="12" t="s">
        <v>2412</v>
      </c>
      <c r="H39" s="13">
        <v>200</v>
      </c>
      <c r="I39" s="13"/>
      <c r="J39" s="439" t="str">
        <f>IF($F39="","",IFERROR(IFERROR(INDEX(Réttabanki!$U:$U,MATCH($F39,Réttabanki!$A:$A,0)),INDEX(Vöruskrá!$R:$R,MATCH($F39,Vöruskrá!$B:$B,0)))*($H39+IF($I39="",$H39*(1+$AD$2),$I39))/2/1000,""))</f>
        <v/>
      </c>
      <c r="K39" s="9" t="s">
        <v>1838</v>
      </c>
      <c r="L39" s="9" t="s">
        <v>1839</v>
      </c>
      <c r="M39" s="9"/>
      <c r="N39" s="10">
        <v>115.06</v>
      </c>
      <c r="O39" s="10">
        <v>4.18</v>
      </c>
      <c r="P39" s="10">
        <v>2.62</v>
      </c>
      <c r="Q39" s="10">
        <v>9.64</v>
      </c>
      <c r="R39" s="10">
        <v>10.050000000000001</v>
      </c>
      <c r="S39" s="10">
        <v>0.68</v>
      </c>
      <c r="T39" s="45"/>
      <c r="U39" s="457"/>
      <c r="V39" s="457"/>
      <c r="W39" s="457"/>
      <c r="X39" s="457"/>
      <c r="Y39" s="457"/>
      <c r="Z39" s="457"/>
      <c r="AA39" s="457"/>
      <c r="AF39" s="205" t="str">
        <f>IF($F39="","",IFERROR(IFERROR(INDEX(Réttabanki!$U:$U,MATCH($F39,Réttabanki!$A:$A,0)),INDEX(Vöruskrá!$R:$R,MATCH($F39,Vöruskrá!$B:$B,0)))*$H39/1000,""))</f>
        <v/>
      </c>
      <c r="AG39" s="205" t="str">
        <f>IF($F39="","",IFERROR(IFERROR(INDEX(Réttabanki!$U:$U,MATCH($F39,Réttabanki!$A:$A,0)),INDEX(Vöruskrá!$R:$R,MATCH($F39,Vöruskrá!$B:$B,0)))*IF($I39="",$H39*(1+$AD$2),$I39)/1000,""))</f>
        <v/>
      </c>
      <c r="AH39" s="206" t="str">
        <f t="shared" si="3"/>
        <v/>
      </c>
      <c r="AI39" s="409" t="str">
        <f t="shared" si="1"/>
        <v/>
      </c>
      <c r="AJ39" s="314">
        <f t="shared" si="2"/>
        <v>46259</v>
      </c>
    </row>
    <row r="40" spans="1:36" ht="52.8">
      <c r="A40" s="153"/>
      <c r="B40" s="11" t="s">
        <v>2396</v>
      </c>
      <c r="C40" s="11">
        <v>35</v>
      </c>
      <c r="D40" s="12" t="s">
        <v>2344</v>
      </c>
      <c r="E40" s="12" t="s">
        <v>1080</v>
      </c>
      <c r="F40" s="12"/>
      <c r="G40" s="12" t="s">
        <v>2413</v>
      </c>
      <c r="H40" s="13"/>
      <c r="I40" s="13"/>
      <c r="J40" s="90" t="str">
        <f>IF($F40="","",IFERROR(IFERROR(INDEX(Réttabanki!$U:$U,MATCH($F40,Réttabanki!$A:$A,0)),INDEX(Vöruskrá!$R:$R,MATCH($F40,Vöruskrá!$B:$B,0)))*($H40+IF($I40="",$H40*(1+$AD$2),$I40))/2/1000,""))</f>
        <v/>
      </c>
      <c r="K40" s="9" t="s">
        <v>1346</v>
      </c>
      <c r="L40" s="9" t="s">
        <v>228</v>
      </c>
      <c r="M40" s="9"/>
      <c r="N40" s="10"/>
      <c r="O40" s="10"/>
      <c r="P40" s="10"/>
      <c r="Q40" s="10"/>
      <c r="R40" s="10"/>
      <c r="S40" s="10"/>
      <c r="T40" s="45"/>
      <c r="U40" s="455"/>
      <c r="V40" s="455"/>
      <c r="W40" s="455"/>
      <c r="X40" s="455"/>
      <c r="Y40" s="455"/>
      <c r="Z40" s="455"/>
      <c r="AA40" s="455"/>
      <c r="AF40" s="205" t="str">
        <f>IF($F40="","",IFERROR(IFERROR(INDEX(Réttabanki!$U:$U,MATCH($F40,Réttabanki!$A:$A,0)),INDEX(Vöruskrá!$R:$R,MATCH($F40,Vöruskrá!$B:$B,0)))*$H40/1000,""))</f>
        <v/>
      </c>
      <c r="AG40" s="205" t="str">
        <f>IF($F40="","",IFERROR(IFERROR(INDEX(Réttabanki!$U:$U,MATCH($F40,Réttabanki!$A:$A,0)),INDEX(Vöruskrá!$R:$R,MATCH($F40,Vöruskrá!$B:$B,0)))*IF($I40="",$H40*(1+$AD$2),$I40)/1000,""))</f>
        <v/>
      </c>
      <c r="AH40" s="206" t="str">
        <f t="shared" si="3"/>
        <v/>
      </c>
      <c r="AI40" s="409" t="str">
        <f t="shared" si="1"/>
        <v/>
      </c>
      <c r="AJ40" s="314">
        <f t="shared" si="2"/>
        <v>46259</v>
      </c>
    </row>
    <row r="41" spans="1:36" ht="52.8">
      <c r="A41" s="153"/>
      <c r="B41" s="11" t="s">
        <v>2396</v>
      </c>
      <c r="C41" s="11">
        <v>35</v>
      </c>
      <c r="D41" s="12" t="s">
        <v>2344</v>
      </c>
      <c r="E41" s="12" t="s">
        <v>1080</v>
      </c>
      <c r="F41" s="12" t="s">
        <v>1345</v>
      </c>
      <c r="G41" s="12" t="s">
        <v>2413</v>
      </c>
      <c r="H41" s="13">
        <v>200</v>
      </c>
      <c r="I41" s="13"/>
      <c r="J41" s="90">
        <f>IF($F41="","",IFERROR(IFERROR(INDEX(Réttabanki!$U:$U,MATCH($F41,Réttabanki!$A:$A,0)),INDEX(Vöruskrá!$R:$R,MATCH($F41,Vöruskrá!$B:$B,0)))*($H41+IF($I41="",$H41*(1+$AD$2),$I41))/2/1000,""))</f>
        <v>300</v>
      </c>
      <c r="K41" s="9" t="s">
        <v>1346</v>
      </c>
      <c r="L41" s="9"/>
      <c r="M41" s="9"/>
      <c r="N41" s="10">
        <v>105</v>
      </c>
      <c r="O41" s="10">
        <v>5.0999999999999996</v>
      </c>
      <c r="P41" s="10">
        <v>3.3</v>
      </c>
      <c r="Q41" s="10">
        <v>7.8</v>
      </c>
      <c r="R41" s="10">
        <v>6.9</v>
      </c>
      <c r="S41" s="10">
        <v>0.6</v>
      </c>
      <c r="T41" s="44">
        <v>1</v>
      </c>
      <c r="U41" s="457" t="s">
        <v>2357</v>
      </c>
      <c r="V41" s="457" t="s">
        <v>2358</v>
      </c>
      <c r="W41" s="457">
        <v>160</v>
      </c>
      <c r="X41" s="457" t="s">
        <v>2380</v>
      </c>
      <c r="Y41" s="457">
        <v>75</v>
      </c>
      <c r="Z41" s="457" t="s">
        <v>2401</v>
      </c>
      <c r="AA41" s="457"/>
      <c r="AF41" s="205">
        <f>IF($F41="","",IFERROR(IFERROR(INDEX(Réttabanki!$U:$U,MATCH($F41,Réttabanki!$A:$A,0)),INDEX(Vöruskrá!$R:$R,MATCH($F41,Vöruskrá!$B:$B,0)))*$H41/1000,""))</f>
        <v>240</v>
      </c>
      <c r="AG41" s="205">
        <f>IF($F41="","",IFERROR(IFERROR(INDEX(Réttabanki!$U:$U,MATCH($F41,Réttabanki!$A:$A,0)),INDEX(Vöruskrá!$R:$R,MATCH($F41,Vöruskrá!$B:$B,0)))*IF($I41="",$H41*(1+$AD$2),$I41)/1000,""))</f>
        <v>360</v>
      </c>
      <c r="AH41" s="206">
        <f t="shared" si="3"/>
        <v>0.31304347826086959</v>
      </c>
      <c r="AI41" s="409" t="str">
        <f t="shared" si="1"/>
        <v>⚠ Yfir 30%</v>
      </c>
      <c r="AJ41" s="314">
        <f t="shared" si="2"/>
        <v>46259</v>
      </c>
    </row>
    <row r="42" spans="1:36" ht="28.8">
      <c r="A42" s="153"/>
      <c r="B42" s="11" t="s">
        <v>2396</v>
      </c>
      <c r="C42" s="11">
        <v>35</v>
      </c>
      <c r="D42" s="12" t="s">
        <v>2351</v>
      </c>
      <c r="E42" s="12" t="s">
        <v>2381</v>
      </c>
      <c r="F42" s="12"/>
      <c r="G42" s="12"/>
      <c r="H42" s="13"/>
      <c r="I42" s="13"/>
      <c r="J42" s="90" t="str">
        <f>IF($F42="","",IFERROR(IFERROR(INDEX(Réttabanki!$U:$U,MATCH($F42,Réttabanki!$A:$A,0)),INDEX(Vöruskrá!$R:$R,MATCH($F42,Vöruskrá!$B:$B,0)))*($H42+IF($I42="",$H42*(1+$AD$2),$I42))/2/1000,""))</f>
        <v/>
      </c>
      <c r="K42" s="9"/>
      <c r="L42" s="9" t="s">
        <v>228</v>
      </c>
      <c r="M42" s="9" t="str">
        <f>IF($F42="","",IFERROR(IFERROR(INDEX(Réttabanki!$F:$F,MATCH($F42,Réttabanki!$A:$A,0)),INDEX(Vöruskrá!$H:$H,MATCH($F42,Vöruskrá!$B:$B,0))),""))</f>
        <v/>
      </c>
      <c r="N42" s="10" t="str">
        <f>IF($F42="","",IFERROR(IFERROR(INDEX(Réttabanki!$G:$G,MATCH($F42,Réttabanki!$A:$A,0)),INDEX(Vöruskrá!$J:$J,MATCH($F42,Vöruskrá!$B:$B,0)))*($H42+IF($I42="",$H42*(1+$AD$2),$I42))/2/100,""))</f>
        <v/>
      </c>
      <c r="O42" s="10" t="str">
        <f>IF($F42="","",IFERROR(IFERROR(INDEX(Réttabanki!$H:$H,MATCH($F42,Réttabanki!$A:$A,0)),INDEX(Vöruskrá!$K:$K,MATCH($F42,Vöruskrá!$B:$B,0)))*($H42+IF($I42="",$H42*(1+$AD$2),$I42))/2/100,""))</f>
        <v/>
      </c>
      <c r="P42" s="10" t="str">
        <f>IF($F42="","",IFERROR(IFERROR(INDEX(Réttabanki!$I:$I,MATCH($F42,Réttabanki!$A:$A,0)),INDEX(Vöruskrá!$L:$L,MATCH($F42,Vöruskrá!$B:$B,0)))*($H42+IF($I42="",$H42*(1+$AD$2),$I42))/2/100,""))</f>
        <v/>
      </c>
      <c r="Q42" s="10" t="str">
        <f>IF($F42="","",IFERROR(IFERROR(INDEX(Réttabanki!$J:$J,MATCH($F42,Réttabanki!$A:$A,0)),INDEX(Vöruskrá!$M:$M,MATCH($F42,Vöruskrá!$B:$B,0)))*($H42+IF($I42="",$H42*(1+$AD$2),$I42))/2/100,""))</f>
        <v/>
      </c>
      <c r="R42" s="10" t="str">
        <f>IF($F42="","",IFERROR(IFERROR(INDEX(Réttabanki!$L:$L,MATCH($F42,Réttabanki!$A:$A,0)),INDEX(Vöruskrá!$O:$O,MATCH($F42,Vöruskrá!$B:$B,0)))*($H42+IF($I42="",$H42*(1+$AD$2),$I42))/2/100,""))</f>
        <v/>
      </c>
      <c r="S42" s="10" t="str">
        <f>IF($F42="","",IFERROR(IFERROR(INDEX(Réttabanki!$M:$M,MATCH($F42,Réttabanki!$A:$A,0)),INDEX(Vöruskrá!$P:$P,MATCH($F42,Vöruskrá!$B:$B,0)))*($H42+IF($I42="",$H42*(1+$AD$2),$I42))/2/100,""))</f>
        <v/>
      </c>
      <c r="T42" s="44" t="str">
        <f>IF(F42="","",IFERROR(INDEX(Réttabanki!Q:Q,MATCH(F42,Réttabanki!A:A,0)),IFERROR(INDEX(Réttabanki!Q:Q,MATCH(F42,Réttabanki!B:B,0)),"")))</f>
        <v/>
      </c>
      <c r="U42" s="455"/>
      <c r="V42" s="455"/>
      <c r="W42" s="455"/>
      <c r="X42" s="455"/>
      <c r="Y42" s="455"/>
      <c r="Z42" s="455"/>
      <c r="AA42" s="455"/>
      <c r="AF42" s="205" t="str">
        <f>IF($F42="","",IFERROR(IFERROR(INDEX(Réttabanki!$U:$U,MATCH($F42,Réttabanki!$A:$A,0)),INDEX(Vöruskrá!$R:$R,MATCH($F42,Vöruskrá!$B:$B,0)))*$H42/1000,""))</f>
        <v/>
      </c>
      <c r="AG42" s="205" t="str">
        <f>IF($F42="","",IFERROR(IFERROR(INDEX(Réttabanki!$U:$U,MATCH($F42,Réttabanki!$A:$A,0)),INDEX(Vöruskrá!$R:$R,MATCH($F42,Vöruskrá!$B:$B,0)))*IF($I42="",$H42*(1+$AD$2),$I42)/1000,""))</f>
        <v/>
      </c>
      <c r="AH42" s="206" t="str">
        <f t="shared" si="3"/>
        <v/>
      </c>
      <c r="AI42" s="409" t="str">
        <f t="shared" si="1"/>
        <v/>
      </c>
      <c r="AJ42" s="314">
        <f t="shared" si="2"/>
        <v>46259</v>
      </c>
    </row>
    <row r="43" spans="1:36" ht="14.4">
      <c r="A43" s="153"/>
      <c r="B43" s="11" t="s">
        <v>2396</v>
      </c>
      <c r="C43" s="11">
        <v>35</v>
      </c>
      <c r="D43" s="12" t="s">
        <v>2344</v>
      </c>
      <c r="E43" s="12" t="s">
        <v>2381</v>
      </c>
      <c r="F43" s="12"/>
      <c r="G43" s="12" t="s">
        <v>2414</v>
      </c>
      <c r="H43" s="13"/>
      <c r="I43" s="13"/>
      <c r="J43" s="90" t="str">
        <f>IF($F43="","",IFERROR(IFERROR(INDEX(Réttabanki!$U:$U,MATCH($F43,Réttabanki!$A:$A,0)),INDEX(Vöruskrá!$R:$R,MATCH($F43,Vöruskrá!$B:$B,0)))*($H43+IF($I43="",$H43*(1+$AD$2),$I43))/2/1000,""))</f>
        <v/>
      </c>
      <c r="K43" s="9"/>
      <c r="L43" s="9" t="s">
        <v>228</v>
      </c>
      <c r="M43" s="9" t="str">
        <f>IF($F43="","",IFERROR(IFERROR(INDEX(Réttabanki!$F:$F,MATCH($F43,Réttabanki!$A:$A,0)),INDEX(Vöruskrá!$H:$H,MATCH($F43,Vöruskrá!$B:$B,0))),""))</f>
        <v/>
      </c>
      <c r="N43" s="10" t="str">
        <f>IF($F43="","",IFERROR(IFERROR(INDEX(Réttabanki!$G:$G,MATCH($F43,Réttabanki!$A:$A,0)),INDEX(Vöruskrá!$J:$J,MATCH($F43,Vöruskrá!$B:$B,0)))*($H43+IF($I43="",$H43*(1+$AD$2),$I43))/2/100,""))</f>
        <v/>
      </c>
      <c r="O43" s="10" t="str">
        <f>IF($F43="","",IFERROR(IFERROR(INDEX(Réttabanki!$H:$H,MATCH($F43,Réttabanki!$A:$A,0)),INDEX(Vöruskrá!$K:$K,MATCH($F43,Vöruskrá!$B:$B,0)))*($H43+IF($I43="",$H43*(1+$AD$2),$I43))/2/100,""))</f>
        <v/>
      </c>
      <c r="P43" s="10" t="str">
        <f>IF($F43="","",IFERROR(IFERROR(INDEX(Réttabanki!$I:$I,MATCH($F43,Réttabanki!$A:$A,0)),INDEX(Vöruskrá!$L:$L,MATCH($F43,Vöruskrá!$B:$B,0)))*($H43+IF($I43="",$H43*(1+$AD$2),$I43))/2/100,""))</f>
        <v/>
      </c>
      <c r="Q43" s="10" t="str">
        <f>IF($F43="","",IFERROR(IFERROR(INDEX(Réttabanki!$J:$J,MATCH($F43,Réttabanki!$A:$A,0)),INDEX(Vöruskrá!$M:$M,MATCH($F43,Vöruskrá!$B:$B,0)))*($H43+IF($I43="",$H43*(1+$AD$2),$I43))/2/100,""))</f>
        <v/>
      </c>
      <c r="R43" s="10" t="str">
        <f>IF($F43="","",IFERROR(IFERROR(INDEX(Réttabanki!$L:$L,MATCH($F43,Réttabanki!$A:$A,0)),INDEX(Vöruskrá!$O:$O,MATCH($F43,Vöruskrá!$B:$B,0)))*($H43+IF($I43="",$H43*(1+$AD$2),$I43))/2/100,""))</f>
        <v/>
      </c>
      <c r="S43" s="10" t="str">
        <f>IF($F43="","",IFERROR(IFERROR(INDEX(Réttabanki!$M:$M,MATCH($F43,Réttabanki!$A:$A,0)),INDEX(Vöruskrá!$P:$P,MATCH($F43,Vöruskrá!$B:$B,0)))*($H43+IF($I43="",$H43*(1+$AD$2),$I43))/2/100,""))</f>
        <v/>
      </c>
      <c r="T43" s="45" t="str">
        <f>IF(F43="","",IFERROR(INDEX(Réttabanki!Q:Q,MATCH(F43,Réttabanki!A:A,0)),IFERROR(INDEX(Réttabanki!Q:Q,MATCH(F43,Réttabanki!B:B,0)),"")))</f>
        <v/>
      </c>
      <c r="U43" s="457"/>
      <c r="V43" s="457"/>
      <c r="W43" s="457"/>
      <c r="X43" s="457"/>
      <c r="Y43" s="457"/>
      <c r="Z43" s="457"/>
      <c r="AA43" s="457"/>
      <c r="AF43" s="205" t="str">
        <f>IF($F43="","",IFERROR(IFERROR(INDEX(Réttabanki!$U:$U,MATCH($F43,Réttabanki!$A:$A,0)),INDEX(Vöruskrá!$R:$R,MATCH($F43,Vöruskrá!$B:$B,0)))*$H43/1000,""))</f>
        <v/>
      </c>
      <c r="AG43" s="205" t="str">
        <f>IF($F43="","",IFERROR(IFERROR(INDEX(Réttabanki!$U:$U,MATCH($F43,Réttabanki!$A:$A,0)),INDEX(Vöruskrá!$R:$R,MATCH($F43,Vöruskrá!$B:$B,0)))*IF($I43="",$H43*(1+$AD$2),$I43)/1000,""))</f>
        <v/>
      </c>
      <c r="AH43" s="206" t="str">
        <f t="shared" si="3"/>
        <v/>
      </c>
      <c r="AI43" s="409" t="str">
        <f t="shared" si="1"/>
        <v/>
      </c>
      <c r="AJ43" s="314">
        <f t="shared" si="2"/>
        <v>46259</v>
      </c>
    </row>
    <row r="44" spans="1:36" ht="66">
      <c r="A44" s="153"/>
      <c r="B44" s="11" t="s">
        <v>2396</v>
      </c>
      <c r="C44" s="11">
        <v>35</v>
      </c>
      <c r="D44" s="12" t="s">
        <v>2344</v>
      </c>
      <c r="E44" s="12" t="s">
        <v>2383</v>
      </c>
      <c r="F44" s="12"/>
      <c r="G44" s="12" t="s">
        <v>2415</v>
      </c>
      <c r="H44" s="13"/>
      <c r="I44" s="13"/>
      <c r="J44" s="90" t="str">
        <f>IF($F44="","",IFERROR(IFERROR(INDEX(Réttabanki!$U:$U,MATCH($F44,Réttabanki!$A:$A,0)),INDEX(Vöruskrá!$R:$R,MATCH($F44,Vöruskrá!$B:$B,0)))*($H44+IF($I44="",$H44*(1+$AD$2),$I44))/2/1000,""))</f>
        <v/>
      </c>
      <c r="K44" s="9" t="s">
        <v>2416</v>
      </c>
      <c r="L44" s="9" t="s">
        <v>2417</v>
      </c>
      <c r="M44" s="9" t="str">
        <f>IF($F44="","",IFERROR(IFERROR(INDEX(Réttabanki!$F:$F,MATCH($F44,Réttabanki!$A:$A,0)),INDEX(Vöruskrá!$H:$H,MATCH($F44,Vöruskrá!$B:$B,0))),""))</f>
        <v/>
      </c>
      <c r="N44" s="10" t="str">
        <f>IF($F44="","",IFERROR(IFERROR(INDEX(Réttabanki!$G:$G,MATCH($F44,Réttabanki!$A:$A,0)),INDEX(Vöruskrá!$J:$J,MATCH($F44,Vöruskrá!$B:$B,0)))*($H44+IF($I44="",$H44*(1+$AD$2),$I44))/2/100,""))</f>
        <v/>
      </c>
      <c r="O44" s="10" t="str">
        <f>IF($F44="","",IFERROR(IFERROR(INDEX(Réttabanki!$H:$H,MATCH($F44,Réttabanki!$A:$A,0)),INDEX(Vöruskrá!$K:$K,MATCH($F44,Vöruskrá!$B:$B,0)))*($H44+IF($I44="",$H44*(1+$AD$2),$I44))/2/100,""))</f>
        <v/>
      </c>
      <c r="P44" s="10" t="str">
        <f>IF($F44="","",IFERROR(IFERROR(INDEX(Réttabanki!$I:$I,MATCH($F44,Réttabanki!$A:$A,0)),INDEX(Vöruskrá!$L:$L,MATCH($F44,Vöruskrá!$B:$B,0)))*($H44+IF($I44="",$H44*(1+$AD$2),$I44))/2/100,""))</f>
        <v/>
      </c>
      <c r="Q44" s="10" t="str">
        <f>IF($F44="","",IFERROR(IFERROR(INDEX(Réttabanki!$J:$J,MATCH($F44,Réttabanki!$A:$A,0)),INDEX(Vöruskrá!$M:$M,MATCH($F44,Vöruskrá!$B:$B,0)))*($H44+IF($I44="",$H44*(1+$AD$2),$I44))/2/100,""))</f>
        <v/>
      </c>
      <c r="R44" s="10" t="str">
        <f>IF($F44="","",IFERROR(IFERROR(INDEX(Réttabanki!$L:$L,MATCH($F44,Réttabanki!$A:$A,0)),INDEX(Vöruskrá!$O:$O,MATCH($F44,Vöruskrá!$B:$B,0)))*($H44+IF($I44="",$H44*(1+$AD$2),$I44))/2/100,""))</f>
        <v/>
      </c>
      <c r="S44" s="10" t="str">
        <f>IF($F44="","",IFERROR(IFERROR(INDEX(Réttabanki!$M:$M,MATCH($F44,Réttabanki!$A:$A,0)),INDEX(Vöruskrá!$P:$P,MATCH($F44,Vöruskrá!$B:$B,0)))*($H44+IF($I44="",$H44*(1+$AD$2),$I44))/2/100,""))</f>
        <v/>
      </c>
      <c r="T44" s="44" t="str">
        <f>IF(F44="","",IFERROR(INDEX(Réttabanki!Q:Q,MATCH(F44,Réttabanki!A:A,0)),IFERROR(INDEX(Réttabanki!Q:Q,MATCH(F44,Réttabanki!B:B,0)),"")))</f>
        <v/>
      </c>
      <c r="U44" s="455"/>
      <c r="V44" s="455"/>
      <c r="W44" s="455"/>
      <c r="X44" s="455"/>
      <c r="Y44" s="455"/>
      <c r="Z44" s="455"/>
      <c r="AA44" s="455"/>
      <c r="AF44" s="205" t="str">
        <f>IF($F44="","",IFERROR(IFERROR(INDEX(Réttabanki!$U:$U,MATCH($F44,Réttabanki!$A:$A,0)),INDEX(Vöruskrá!$R:$R,MATCH($F44,Vöruskrá!$B:$B,0)))*$H44/1000,""))</f>
        <v/>
      </c>
      <c r="AG44" s="205" t="str">
        <f>IF($F44="","",IFERROR(IFERROR(INDEX(Réttabanki!$U:$U,MATCH($F44,Réttabanki!$A:$A,0)),INDEX(Vöruskrá!$R:$R,MATCH($F44,Vöruskrá!$B:$B,0)))*IF($I44="",$H44*(1+$AD$2),$I44)/1000,""))</f>
        <v/>
      </c>
      <c r="AH44" s="206" t="str">
        <f t="shared" si="3"/>
        <v/>
      </c>
      <c r="AI44" s="409" t="str">
        <f t="shared" si="1"/>
        <v/>
      </c>
      <c r="AJ44" s="314">
        <f t="shared" si="2"/>
        <v>46259</v>
      </c>
    </row>
    <row r="45" spans="1:36" ht="39.6">
      <c r="A45" s="153"/>
      <c r="B45" s="11" t="s">
        <v>2396</v>
      </c>
      <c r="C45" s="11">
        <v>35</v>
      </c>
      <c r="D45" s="12" t="s">
        <v>2344</v>
      </c>
      <c r="E45" s="12" t="s">
        <v>2383</v>
      </c>
      <c r="F45" s="12" t="s">
        <v>1535</v>
      </c>
      <c r="G45" s="12" t="s">
        <v>2418</v>
      </c>
      <c r="H45" s="13">
        <v>40</v>
      </c>
      <c r="I45" s="13"/>
      <c r="J45" s="90">
        <f>IF($F45="","",IFERROR(IFERROR(INDEX(Réttabanki!$U:$U,MATCH($F45,Réttabanki!$A:$A,0)),INDEX(Vöruskrá!$R:$R,MATCH($F45,Vöruskrá!$B:$B,0)))*($H45+IF($I45="",$H45*(1+$AD$2),$I45))/2/1000,""))</f>
        <v>35</v>
      </c>
      <c r="K45" s="9" t="s">
        <v>1538</v>
      </c>
      <c r="L45" s="9" t="s">
        <v>1163</v>
      </c>
      <c r="M45" s="9"/>
      <c r="N45" s="10">
        <v>266</v>
      </c>
      <c r="O45" s="10">
        <v>4.7</v>
      </c>
      <c r="P45" s="10">
        <v>0.6</v>
      </c>
      <c r="Q45" s="10">
        <v>42</v>
      </c>
      <c r="R45" s="10">
        <v>11</v>
      </c>
      <c r="S45" s="10">
        <v>1</v>
      </c>
      <c r="T45" s="45" t="str">
        <f>IF(F45="","",IFERROR(INDEX(Réttabanki!Q:Q,MATCH(F45,Réttabanki!A:A,0)),IFERROR(INDEX(Réttabanki!Q:Q,MATCH(F45,Réttabanki!B:B,0)),"")))</f>
        <v/>
      </c>
      <c r="U45" s="457"/>
      <c r="V45" s="457"/>
      <c r="W45" s="457"/>
      <c r="X45" s="457"/>
      <c r="Y45" s="457"/>
      <c r="Z45" s="457"/>
      <c r="AA45" s="457"/>
      <c r="AF45" s="205">
        <f>IF($F45="","",IFERROR(IFERROR(INDEX(Réttabanki!$U:$U,MATCH($F45,Réttabanki!$A:$A,0)),INDEX(Vöruskrá!$R:$R,MATCH($F45,Vöruskrá!$B:$B,0)))*$H45/1000,""))</f>
        <v>28</v>
      </c>
      <c r="AG45" s="205">
        <f>IF($F45="","",IFERROR(IFERROR(INDEX(Réttabanki!$U:$U,MATCH($F45,Réttabanki!$A:$A,0)),INDEX(Vöruskrá!$R:$R,MATCH($F45,Vöruskrá!$B:$B,0)))*IF($I45="",$H45*(1+$AD$2),$I45)/1000,""))</f>
        <v>42</v>
      </c>
      <c r="AH45" s="206">
        <f t="shared" si="3"/>
        <v>3.6521739130434785E-2</v>
      </c>
      <c r="AI45" s="409" t="str">
        <f t="shared" si="1"/>
        <v>OK</v>
      </c>
      <c r="AJ45" s="314">
        <f t="shared" si="2"/>
        <v>46259</v>
      </c>
    </row>
    <row r="46" spans="1:36" ht="39.6">
      <c r="A46" s="153"/>
      <c r="B46" s="11" t="s">
        <v>2396</v>
      </c>
      <c r="C46" s="11">
        <v>35</v>
      </c>
      <c r="D46" s="12" t="s">
        <v>2344</v>
      </c>
      <c r="E46" s="12" t="s">
        <v>2383</v>
      </c>
      <c r="F46" s="12" t="s">
        <v>688</v>
      </c>
      <c r="G46" s="12" t="s">
        <v>2419</v>
      </c>
      <c r="H46" s="13">
        <v>20</v>
      </c>
      <c r="I46" s="13"/>
      <c r="J46" s="90">
        <f>IF($F46="","",IFERROR(IFERROR(INDEX(Réttabanki!$U:$U,MATCH($F46,Réttabanki!$A:$A,0)),INDEX(Vöruskrá!$R:$R,MATCH($F46,Vöruskrá!$B:$B,0)))*($H46+IF($I46="",$H46*(1+$AD$2),$I46))/2/1000,""))</f>
        <v>45</v>
      </c>
      <c r="K46" s="9" t="s">
        <v>689</v>
      </c>
      <c r="L46" s="9" t="s">
        <v>235</v>
      </c>
      <c r="M46" s="9"/>
      <c r="N46" s="10">
        <v>384</v>
      </c>
      <c r="O46" s="10">
        <v>29.3</v>
      </c>
      <c r="P46" s="10">
        <v>14.7</v>
      </c>
      <c r="Q46" s="10">
        <v>2.4</v>
      </c>
      <c r="R46" s="10">
        <v>12.8</v>
      </c>
      <c r="S46" s="10">
        <v>1.7</v>
      </c>
      <c r="T46" s="44" t="str">
        <f>IF(F46="","",IFERROR(INDEX(Réttabanki!Q:Q,MATCH(F46,Réttabanki!A:A,0)),IFERROR(INDEX(Réttabanki!Q:Q,MATCH(F46,Réttabanki!B:B,0)),"")))</f>
        <v/>
      </c>
      <c r="U46" s="455"/>
      <c r="V46" s="455"/>
      <c r="W46" s="455"/>
      <c r="X46" s="455"/>
      <c r="Y46" s="455"/>
      <c r="Z46" s="455"/>
      <c r="AA46" s="455"/>
      <c r="AF46" s="205">
        <f>IF($F46="","",IFERROR(IFERROR(INDEX(Réttabanki!$U:$U,MATCH($F46,Réttabanki!$A:$A,0)),INDEX(Vöruskrá!$R:$R,MATCH($F46,Vöruskrá!$B:$B,0)))*$H46/1000,""))</f>
        <v>36</v>
      </c>
      <c r="AG46" s="205">
        <f>IF($F46="","",IFERROR(IFERROR(INDEX(Réttabanki!$U:$U,MATCH($F46,Réttabanki!$A:$A,0)),INDEX(Vöruskrá!$R:$R,MATCH($F46,Vöruskrá!$B:$B,0)))*IF($I46="",$H46*(1+$AD$2),$I46)/1000,""))</f>
        <v>54</v>
      </c>
      <c r="AH46" s="206">
        <f t="shared" si="3"/>
        <v>4.6956521739130432E-2</v>
      </c>
      <c r="AI46" s="409" t="str">
        <f t="shared" si="1"/>
        <v>OK</v>
      </c>
      <c r="AJ46" s="314">
        <f t="shared" si="2"/>
        <v>46259</v>
      </c>
    </row>
    <row r="47" spans="1:36" ht="66">
      <c r="A47" s="153"/>
      <c r="B47" s="11" t="s">
        <v>2396</v>
      </c>
      <c r="C47" s="11">
        <v>35</v>
      </c>
      <c r="D47" s="12" t="s">
        <v>2344</v>
      </c>
      <c r="E47" s="12" t="s">
        <v>1080</v>
      </c>
      <c r="F47" s="12"/>
      <c r="G47" s="12" t="s">
        <v>2420</v>
      </c>
      <c r="H47" s="13"/>
      <c r="I47" s="13"/>
      <c r="J47" s="90" t="str">
        <f>IF($F47="","",IFERROR(IFERROR(INDEX(Réttabanki!$U:$U,MATCH($F47,Réttabanki!$A:$A,0)),INDEX(Vöruskrá!$R:$R,MATCH($F47,Vöruskrá!$B:$B,0)))*($H47+IF($I47="",$H47*(1+$AD$2),$I47))/2/1000,""))</f>
        <v/>
      </c>
      <c r="K47" s="9" t="s">
        <v>176</v>
      </c>
      <c r="L47" s="9" t="s">
        <v>177</v>
      </c>
      <c r="M47" s="9" t="str">
        <f>IF($F47="","",IFERROR(IFERROR(INDEX(Réttabanki!$F:$F,MATCH($F47,Réttabanki!$A:$A,0)),INDEX(Vöruskrá!$H:$H,MATCH($F47,Vöruskrá!$B:$B,0))),""))</f>
        <v/>
      </c>
      <c r="N47" s="10" t="str">
        <f>IF($F47="","",IFERROR(IFERROR(INDEX(Réttabanki!$G:$G,MATCH($F47,Réttabanki!$A:$A,0)),INDEX(Vöruskrá!$J:$J,MATCH($F47,Vöruskrá!$B:$B,0)))*($H47+IF($I47="",$H47*(1+$AD$2),$I47))/2/100,""))</f>
        <v/>
      </c>
      <c r="O47" s="10" t="str">
        <f>IF($F47="","",IFERROR(IFERROR(INDEX(Réttabanki!$H:$H,MATCH($F47,Réttabanki!$A:$A,0)),INDEX(Vöruskrá!$K:$K,MATCH($F47,Vöruskrá!$B:$B,0)))*($H47+IF($I47="",$H47*(1+$AD$2),$I47))/2/100,""))</f>
        <v/>
      </c>
      <c r="P47" s="10" t="str">
        <f>IF($F47="","",IFERROR(IFERROR(INDEX(Réttabanki!$I:$I,MATCH($F47,Réttabanki!$A:$A,0)),INDEX(Vöruskrá!$L:$L,MATCH($F47,Vöruskrá!$B:$B,0)))*($H47+IF($I47="",$H47*(1+$AD$2),$I47))/2/100,""))</f>
        <v/>
      </c>
      <c r="Q47" s="10" t="str">
        <f>IF($F47="","",IFERROR(IFERROR(INDEX(Réttabanki!$J:$J,MATCH($F47,Réttabanki!$A:$A,0)),INDEX(Vöruskrá!$M:$M,MATCH($F47,Vöruskrá!$B:$B,0)))*($H47+IF($I47="",$H47*(1+$AD$2),$I47))/2/100,""))</f>
        <v/>
      </c>
      <c r="R47" s="10" t="str">
        <f>IF($F47="","",IFERROR(IFERROR(INDEX(Réttabanki!$L:$L,MATCH($F47,Réttabanki!$A:$A,0)),INDEX(Vöruskrá!$O:$O,MATCH($F47,Vöruskrá!$B:$B,0)))*($H47+IF($I47="",$H47*(1+$AD$2),$I47))/2/100,""))</f>
        <v/>
      </c>
      <c r="S47" s="10" t="str">
        <f>IF($F47="","",IFERROR(IFERROR(INDEX(Réttabanki!$M:$M,MATCH($F47,Réttabanki!$A:$A,0)),INDEX(Vöruskrá!$P:$P,MATCH($F47,Vöruskrá!$B:$B,0)))*($H47+IF($I47="",$H47*(1+$AD$2),$I47))/2/100,""))</f>
        <v/>
      </c>
      <c r="T47" s="44" t="str">
        <f>IF(F47="","",IFERROR(INDEX(Réttabanki!Q:Q,MATCH(F47,Réttabanki!A:A,0)),IFERROR(INDEX(Réttabanki!Q:Q,MATCH(F47,Réttabanki!B:B,0)),"")))</f>
        <v/>
      </c>
      <c r="U47" s="457"/>
      <c r="V47" s="457"/>
      <c r="W47" s="457"/>
      <c r="X47" s="457"/>
      <c r="Y47" s="457"/>
      <c r="Z47" s="457"/>
      <c r="AA47" s="457"/>
      <c r="AF47" s="205" t="str">
        <f>IF($F47="","",IFERROR(IFERROR(INDEX(Réttabanki!$U:$U,MATCH($F47,Réttabanki!$A:$A,0)),INDEX(Vöruskrá!$R:$R,MATCH($F47,Vöruskrá!$B:$B,0)))*$H47/1000,""))</f>
        <v/>
      </c>
      <c r="AG47" s="205" t="str">
        <f>IF($F47="","",IFERROR(IFERROR(INDEX(Réttabanki!$U:$U,MATCH($F47,Réttabanki!$A:$A,0)),INDEX(Vöruskrá!$R:$R,MATCH($F47,Vöruskrá!$B:$B,0)))*IF($I47="",$H47*(1+$AD$2),$I47)/1000,""))</f>
        <v/>
      </c>
      <c r="AH47" s="206" t="str">
        <f t="shared" si="3"/>
        <v/>
      </c>
      <c r="AI47" s="409" t="str">
        <f t="shared" si="1"/>
        <v/>
      </c>
      <c r="AJ47" s="314">
        <f t="shared" si="2"/>
        <v>46259</v>
      </c>
    </row>
    <row r="48" spans="1:36" ht="66">
      <c r="A48" s="153"/>
      <c r="B48" s="11" t="s">
        <v>2396</v>
      </c>
      <c r="C48" s="11">
        <v>35</v>
      </c>
      <c r="D48" s="12" t="s">
        <v>2344</v>
      </c>
      <c r="E48" s="12" t="s">
        <v>1080</v>
      </c>
      <c r="F48" s="12" t="s">
        <v>174</v>
      </c>
      <c r="G48" s="12" t="s">
        <v>2418</v>
      </c>
      <c r="H48" s="13">
        <v>40</v>
      </c>
      <c r="I48" s="13"/>
      <c r="J48" s="90">
        <f>IF($F48="","",IFERROR(IFERROR(INDEX(Réttabanki!$U:$U,MATCH($F48,Réttabanki!$A:$A,0)),INDEX(Vöruskrá!$R:$R,MATCH($F48,Vöruskrá!$B:$B,0)))*($H48+IF($I48="",$H48*(1+$AD$2),$I48))/2/1000,""))</f>
        <v>30</v>
      </c>
      <c r="K48" s="9" t="s">
        <v>176</v>
      </c>
      <c r="L48" s="9" t="s">
        <v>177</v>
      </c>
      <c r="M48" s="9"/>
      <c r="N48" s="10">
        <v>308</v>
      </c>
      <c r="O48" s="10">
        <v>7.8</v>
      </c>
      <c r="P48" s="10">
        <v>0.8</v>
      </c>
      <c r="Q48" s="10">
        <v>48</v>
      </c>
      <c r="R48" s="10">
        <v>10</v>
      </c>
      <c r="S48" s="10">
        <v>1.4</v>
      </c>
      <c r="T48" s="45" t="str">
        <f>IF(F48="","",IFERROR(INDEX(Réttabanki!Q:Q,MATCH(F48,Réttabanki!A:A,0)),IFERROR(INDEX(Réttabanki!Q:Q,MATCH(F48,Réttabanki!B:B,0)),"")))</f>
        <v/>
      </c>
      <c r="U48" s="455"/>
      <c r="V48" s="455"/>
      <c r="W48" s="455"/>
      <c r="X48" s="455"/>
      <c r="Y48" s="455"/>
      <c r="Z48" s="455"/>
      <c r="AA48" s="455"/>
      <c r="AF48" s="205">
        <f>IF($F48="","",IFERROR(IFERROR(INDEX(Réttabanki!$U:$U,MATCH($F48,Réttabanki!$A:$A,0)),INDEX(Vöruskrá!$R:$R,MATCH($F48,Vöruskrá!$B:$B,0)))*$H48/1000,""))</f>
        <v>24</v>
      </c>
      <c r="AG48" s="205">
        <f>IF($F48="","",IFERROR(IFERROR(INDEX(Réttabanki!$U:$U,MATCH($F48,Réttabanki!$A:$A,0)),INDEX(Vöruskrá!$R:$R,MATCH($F48,Vöruskrá!$B:$B,0)))*IF($I48="",$H48*(1+$AD$2),$I48)/1000,""))</f>
        <v>36</v>
      </c>
      <c r="AH48" s="206">
        <f t="shared" si="3"/>
        <v>3.1304347826086959E-2</v>
      </c>
      <c r="AI48" s="409" t="str">
        <f t="shared" si="1"/>
        <v>OK</v>
      </c>
      <c r="AJ48" s="314">
        <f t="shared" si="2"/>
        <v>46259</v>
      </c>
    </row>
    <row r="49" spans="1:36" ht="79.2">
      <c r="A49" s="153"/>
      <c r="B49" s="11" t="s">
        <v>2396</v>
      </c>
      <c r="C49" s="11">
        <v>35</v>
      </c>
      <c r="D49" s="12" t="s">
        <v>2344</v>
      </c>
      <c r="E49" s="12" t="s">
        <v>1080</v>
      </c>
      <c r="F49" s="12"/>
      <c r="G49" s="12" t="s">
        <v>2421</v>
      </c>
      <c r="H49" s="13"/>
      <c r="I49" s="13"/>
      <c r="J49" s="90" t="str">
        <f>IF($F49="","",IFERROR(IFERROR(INDEX(Réttabanki!$U:$U,MATCH($F49,Réttabanki!$A:$A,0)),INDEX(Vöruskrá!$R:$R,MATCH($F49,Vöruskrá!$B:$B,0)))*($H49+IF($I49="",$H49*(1+$AD$2),$I49))/2/1000,""))</f>
        <v/>
      </c>
      <c r="K49" s="9" t="s">
        <v>2422</v>
      </c>
      <c r="L49" s="9" t="s">
        <v>235</v>
      </c>
      <c r="M49" s="9"/>
      <c r="N49" s="10"/>
      <c r="O49" s="10"/>
      <c r="P49" s="10"/>
      <c r="Q49" s="10"/>
      <c r="R49" s="10"/>
      <c r="S49" s="10"/>
      <c r="T49" s="44"/>
      <c r="U49" s="457"/>
      <c r="V49" s="457"/>
      <c r="W49" s="457"/>
      <c r="X49" s="457"/>
      <c r="Y49" s="457"/>
      <c r="Z49" s="457"/>
      <c r="AA49" s="457"/>
      <c r="AF49" s="205" t="str">
        <f>IF($F49="","",IFERROR(IFERROR(INDEX(Réttabanki!$U:$U,MATCH($F49,Réttabanki!$A:$A,0)),INDEX(Vöruskrá!$R:$R,MATCH($F49,Vöruskrá!$B:$B,0)))*$H49/1000,""))</f>
        <v/>
      </c>
      <c r="AG49" s="205" t="str">
        <f>IF($F49="","",IFERROR(IFERROR(INDEX(Réttabanki!$U:$U,MATCH($F49,Réttabanki!$A:$A,0)),INDEX(Vöruskrá!$R:$R,MATCH($F49,Vöruskrá!$B:$B,0)))*IF($I49="",$H49*(1+$AD$2),$I49)/1000,""))</f>
        <v/>
      </c>
      <c r="AH49" s="206" t="str">
        <f t="shared" si="3"/>
        <v/>
      </c>
      <c r="AI49" s="409" t="str">
        <f t="shared" si="1"/>
        <v/>
      </c>
      <c r="AJ49" s="314">
        <f t="shared" si="2"/>
        <v>46259</v>
      </c>
    </row>
    <row r="50" spans="1:36" ht="52.8">
      <c r="A50" s="153"/>
      <c r="B50" s="11" t="s">
        <v>2396</v>
      </c>
      <c r="C50" s="11">
        <v>35</v>
      </c>
      <c r="D50" s="12" t="s">
        <v>2344</v>
      </c>
      <c r="E50" s="12" t="s">
        <v>1080</v>
      </c>
      <c r="F50" s="12" t="s">
        <v>1308</v>
      </c>
      <c r="G50" s="12" t="s">
        <v>2392</v>
      </c>
      <c r="H50" s="13">
        <v>40</v>
      </c>
      <c r="I50" s="13"/>
      <c r="J50" s="90">
        <f>IF($F50="","",IFERROR(IFERROR(INDEX(Réttabanki!$U:$U,MATCH($F50,Réttabanki!$A:$A,0)),INDEX(Vöruskrá!$R:$R,MATCH($F50,Vöruskrá!$B:$B,0)))*($H50+IF($I50="",$H50*(1+$AD$2),$I50))/2/1000,""))</f>
        <v>30</v>
      </c>
      <c r="K50" s="9" t="s">
        <v>1309</v>
      </c>
      <c r="L50" s="9"/>
      <c r="M50" s="9"/>
      <c r="N50" s="10">
        <v>227</v>
      </c>
      <c r="O50" s="10">
        <v>4.2</v>
      </c>
      <c r="P50" s="10">
        <v>0.4</v>
      </c>
      <c r="Q50" s="10">
        <v>39.799999999999997</v>
      </c>
      <c r="R50" s="10">
        <v>2.1</v>
      </c>
      <c r="S50" s="10">
        <v>0.9</v>
      </c>
      <c r="T50" s="44"/>
      <c r="U50" s="455"/>
      <c r="V50" s="455"/>
      <c r="W50" s="455"/>
      <c r="X50" s="455"/>
      <c r="Y50" s="455"/>
      <c r="Z50" s="455"/>
      <c r="AA50" s="455"/>
      <c r="AF50" s="205">
        <f>IF($F50="","",IFERROR(IFERROR(INDEX(Réttabanki!$U:$U,MATCH($F50,Réttabanki!$A:$A,0)),INDEX(Vöruskrá!$R:$R,MATCH($F50,Vöruskrá!$B:$B,0)))*$H50/1000,""))</f>
        <v>24</v>
      </c>
      <c r="AG50" s="205">
        <f>IF($F50="","",IFERROR(IFERROR(INDEX(Réttabanki!$U:$U,MATCH($F50,Réttabanki!$A:$A,0)),INDEX(Vöruskrá!$R:$R,MATCH($F50,Vöruskrá!$B:$B,0)))*IF($I50="",$H50*(1+$AD$2),$I50)/1000,""))</f>
        <v>36</v>
      </c>
      <c r="AH50" s="206">
        <f t="shared" si="3"/>
        <v>3.1304347826086959E-2</v>
      </c>
      <c r="AI50" s="409" t="str">
        <f t="shared" si="1"/>
        <v>OK</v>
      </c>
      <c r="AJ50" s="314">
        <f t="shared" si="2"/>
        <v>46259</v>
      </c>
    </row>
    <row r="51" spans="1:36" ht="39.6">
      <c r="A51" s="153"/>
      <c r="B51" s="11" t="s">
        <v>2396</v>
      </c>
      <c r="C51" s="11">
        <v>35</v>
      </c>
      <c r="D51" s="12" t="s">
        <v>2344</v>
      </c>
      <c r="E51" s="12" t="s">
        <v>1080</v>
      </c>
      <c r="F51" s="12" t="s">
        <v>688</v>
      </c>
      <c r="G51" s="12" t="s">
        <v>2419</v>
      </c>
      <c r="H51" s="13">
        <v>20</v>
      </c>
      <c r="I51" s="13"/>
      <c r="J51" s="90">
        <f>IF($F51="","",IFERROR(IFERROR(INDEX(Réttabanki!$U:$U,MATCH($F51,Réttabanki!$A:$A,0)),INDEX(Vöruskrá!$R:$R,MATCH($F51,Vöruskrá!$B:$B,0)))*($H51+IF($I51="",$H51*(1+$AD$2),$I51))/2/1000,""))</f>
        <v>45</v>
      </c>
      <c r="K51" s="9" t="s">
        <v>689</v>
      </c>
      <c r="L51" s="9" t="s">
        <v>235</v>
      </c>
      <c r="M51" s="9"/>
      <c r="N51" s="10">
        <v>384</v>
      </c>
      <c r="O51" s="10">
        <v>29.3</v>
      </c>
      <c r="P51" s="10">
        <v>14.7</v>
      </c>
      <c r="Q51" s="10">
        <v>2.4</v>
      </c>
      <c r="R51" s="10">
        <v>12.8</v>
      </c>
      <c r="S51" s="10">
        <v>1.7</v>
      </c>
      <c r="T51" s="44"/>
      <c r="U51" s="457"/>
      <c r="V51" s="457"/>
      <c r="W51" s="457"/>
      <c r="X51" s="457"/>
      <c r="Y51" s="457"/>
      <c r="Z51" s="457"/>
      <c r="AA51" s="457"/>
      <c r="AF51" s="205">
        <f>IF($F51="","",IFERROR(IFERROR(INDEX(Réttabanki!$U:$U,MATCH($F51,Réttabanki!$A:$A,0)),INDEX(Vöruskrá!$R:$R,MATCH($F51,Vöruskrá!$B:$B,0)))*$H51/1000,""))</f>
        <v>36</v>
      </c>
      <c r="AG51" s="205">
        <f>IF($F51="","",IFERROR(IFERROR(INDEX(Réttabanki!$U:$U,MATCH($F51,Réttabanki!$A:$A,0)),INDEX(Vöruskrá!$R:$R,MATCH($F51,Vöruskrá!$B:$B,0)))*IF($I51="",$H51*(1+$AD$2),$I51)/1000,""))</f>
        <v>54</v>
      </c>
      <c r="AH51" s="206">
        <f t="shared" si="3"/>
        <v>4.6956521739130432E-2</v>
      </c>
      <c r="AI51" s="409" t="str">
        <f t="shared" si="1"/>
        <v>OK</v>
      </c>
      <c r="AJ51" s="314">
        <f t="shared" si="2"/>
        <v>46259</v>
      </c>
    </row>
    <row r="52" spans="1:36" ht="14.4">
      <c r="A52" s="154"/>
      <c r="B52" s="95" t="s">
        <v>2396</v>
      </c>
      <c r="C52" s="95">
        <v>35</v>
      </c>
      <c r="D52" s="96"/>
      <c r="E52" s="96"/>
      <c r="F52" s="96" t="s">
        <v>2393</v>
      </c>
      <c r="G52" s="96"/>
      <c r="H52" s="97"/>
      <c r="I52" s="97"/>
      <c r="J52" s="225">
        <f>SUMIFS($AF$3:$AF$796,$AJ$3:$AJ$796,$AJ52,$D$3:$D$796,"&lt;&gt;Grunnskólar starfsmenn",$E$3:$E$796,"Aðalréttur")+SUMIFS($AF$3:$AF$796,$AJ$3:$AJ$796,$AJ52,$D$3:$D$796,"&lt;&gt;Grunnskólar starfsmenn",$E$3:$E$796,"Meðlætisbar")+SUMIFS($AF$3:$AF$796,$AJ$3:$AJ$796,$AJ52,$D$3:$D$796,"&lt;&gt;Grunnskólar starfsmenn",$E$3:$E$796,"Síðdegishressing")</f>
        <v>490.45</v>
      </c>
      <c r="K52" s="9" t="s">
        <v>2394</v>
      </c>
      <c r="L52" s="9"/>
      <c r="M52" s="9"/>
      <c r="N52" s="10"/>
      <c r="O52" s="10"/>
      <c r="P52" s="10"/>
      <c r="Q52" s="10"/>
      <c r="R52" s="10"/>
      <c r="S52" s="10"/>
      <c r="T52" s="44"/>
      <c r="U52" s="455"/>
      <c r="V52" s="455"/>
      <c r="W52" s="455"/>
      <c r="X52" s="455"/>
      <c r="Y52" s="455"/>
      <c r="Z52" s="455"/>
      <c r="AA52" s="455"/>
      <c r="AF52" s="205" t="str">
        <f>IF($F52="","",IFERROR(IFERROR(INDEX(Réttabanki!$U:$U,MATCH($F52,Réttabanki!$A:$A,0)),INDEX(Vöruskrá!$R:$R,MATCH($F52,Vöruskrá!$B:$B,0)))*$H52/1000,""))</f>
        <v/>
      </c>
      <c r="AG52" s="205" t="str">
        <f>IF($F52="","",IFERROR(IFERROR(INDEX(Réttabanki!$U:$U,MATCH($F52,Réttabanki!$A:$A,0)),INDEX(Vöruskrá!$R:$R,MATCH($F52,Vöruskrá!$B:$B,0)))*IF($I52="",$H52*(1+$AD$2),$I52)/1000,""))</f>
        <v/>
      </c>
      <c r="AH52" s="206">
        <f>IF($J52="","",$J52/$AE$6)</f>
        <v>0.36329629629629628</v>
      </c>
      <c r="AI52" s="409" t="str">
        <f t="shared" si="1"/>
        <v>⚠ Yfir 30%</v>
      </c>
      <c r="AJ52" s="314">
        <f t="shared" si="2"/>
        <v>46259</v>
      </c>
    </row>
    <row r="53" spans="1:36" ht="14.4">
      <c r="A53" s="154"/>
      <c r="B53" s="95" t="s">
        <v>2396</v>
      </c>
      <c r="C53" s="95">
        <v>35</v>
      </c>
      <c r="D53" s="96"/>
      <c r="E53" s="96"/>
      <c r="F53" s="96" t="s">
        <v>2395</v>
      </c>
      <c r="G53" s="96"/>
      <c r="H53" s="97"/>
      <c r="I53" s="97"/>
      <c r="J53" s="225">
        <f>SUMIFS($AG$3:$AG$796,$AJ$3:$AJ$796,$AJ53,$D$3:$D$796,"&lt;&gt;Grunnskólar starfsmenn",$E$3:$E$796,"Aðalréttur")+SUMIFS($AG$3:$AG$796,$AJ$3:$AJ$796,$AJ53,$D$3:$D$796,"&lt;&gt;Grunnskólar starfsmenn",$E$3:$E$796,"Meðlætisbar")</f>
        <v>615.45000000000005</v>
      </c>
      <c r="K53" s="9" t="s">
        <v>2394</v>
      </c>
      <c r="L53" s="9"/>
      <c r="M53" s="9"/>
      <c r="N53" s="10"/>
      <c r="O53" s="10"/>
      <c r="P53" s="10"/>
      <c r="Q53" s="10"/>
      <c r="R53" s="10"/>
      <c r="S53" s="10"/>
      <c r="T53" s="44"/>
      <c r="U53" s="457"/>
      <c r="V53" s="457"/>
      <c r="W53" s="457"/>
      <c r="X53" s="457"/>
      <c r="Y53" s="457"/>
      <c r="Z53" s="457"/>
      <c r="AA53" s="457"/>
      <c r="AF53" s="205" t="str">
        <f>IF($F53="","",IFERROR(IFERROR(INDEX(Réttabanki!$U:$U,MATCH($F53,Réttabanki!$A:$A,0)),INDEX(Vöruskrá!$R:$R,MATCH($F53,Vöruskrá!$B:$B,0)))*$H53/1000,""))</f>
        <v/>
      </c>
      <c r="AG53" s="205" t="str">
        <f>IF($F53="","",IFERROR(IFERROR(INDEX(Réttabanki!$U:$U,MATCH($F53,Réttabanki!$A:$A,0)),INDEX(Vöruskrá!$R:$R,MATCH($F53,Vöruskrá!$B:$B,0)))*IF($I53="",$H53*(1+$AD$2),$I53)/1000,""))</f>
        <v/>
      </c>
      <c r="AH53" s="206">
        <f>IF($J53="","",$J53/$AE$5)</f>
        <v>0.53517391304347828</v>
      </c>
      <c r="AI53" s="409" t="str">
        <f t="shared" si="1"/>
        <v>⚠ Yfir 30%</v>
      </c>
      <c r="AJ53" s="314">
        <f t="shared" si="2"/>
        <v>46259</v>
      </c>
    </row>
    <row r="54" spans="1:36" ht="52.8">
      <c r="A54" s="153">
        <v>46260</v>
      </c>
      <c r="B54" s="11" t="s">
        <v>2423</v>
      </c>
      <c r="C54" s="11">
        <v>35</v>
      </c>
      <c r="D54" s="12" t="s">
        <v>2318</v>
      </c>
      <c r="E54" s="12" t="s">
        <v>2352</v>
      </c>
      <c r="F54" s="12"/>
      <c r="G54" s="12" t="s">
        <v>2424</v>
      </c>
      <c r="H54" s="13"/>
      <c r="I54" s="13"/>
      <c r="J54" s="90" t="str">
        <f>IF($F54="","",IFERROR(IFERROR(INDEX(Réttabanki!$U:$U,MATCH($F54,Réttabanki!$A:$A,0)),INDEX(Vöruskrá!$R:$R,MATCH($F54,Vöruskrá!$B:$B,0)))*($H54+IF($I54="",$H54*(1+$AD$2),$I54))/2/1000,""))</f>
        <v/>
      </c>
      <c r="K54" s="9" t="s">
        <v>2425</v>
      </c>
      <c r="L54" s="9" t="s">
        <v>2426</v>
      </c>
      <c r="M54" s="9" t="str">
        <f>IF(F54="","",IFERROR(IFERROR(INDEX(Réttabanki!F:F,MATCH(F54,Réttabanki!A:A,0)),""),IFERROR(IFERROR(INDEX(Vöruskrá!H:H,MATCH(F54,Vöruskrá!B:B,0)),""),"")))</f>
        <v/>
      </c>
      <c r="N54" s="10" t="str">
        <f>IF(OR(F54="",H54=""),"",IFERROR(IFERROR(INDEX(Réttabanki!G:G,MATCH(F54,Réttabanki!A:A,0)),"")*H54/100,IFERROR(IFERROR(INDEX(Vöruskrá!J:J,MATCH(F54,Vöruskrá!B:B,0)),"")*H54/100,"")))</f>
        <v/>
      </c>
      <c r="O54" s="10" t="str">
        <f>IF(OR(F54="",H54=""),"",IFERROR(IFERROR(INDEX(Réttabanki!H:H,MATCH(F54,Réttabanki!A:A,0)),"")*H54/100,IFERROR(IFERROR(INDEX(Vöruskrá!K:K,MATCH(F54,Vöruskrá!B:B,0)),"")*H54/100,"")))</f>
        <v/>
      </c>
      <c r="P54" s="10" t="str">
        <f>IF(OR(F54="",H54=""),"",IFERROR(IFERROR(INDEX(Réttabanki!I:I,MATCH(F54,Réttabanki!A:A,0)),"")*H54/100,IFERROR(IFERROR(INDEX(Vöruskrá!L:L,MATCH(F54,Vöruskrá!B:B,0)),"")*H54/100,"")))</f>
        <v/>
      </c>
      <c r="Q54" s="10" t="str">
        <f>IF(OR(F54="",H54=""),"",IFERROR(IFERROR(INDEX(Réttabanki!J:J,MATCH(F54,Réttabanki!A:A,0)),"")*H54/100,IFERROR(IFERROR(INDEX(Vöruskrá!M:M,MATCH(F54,Vöruskrá!B:B,0)),"")*H54/100,"")))</f>
        <v/>
      </c>
      <c r="R54" s="10" t="str">
        <f>IF(OR(F54="",H54=""),"",IFERROR(IFERROR(INDEX(Réttabanki!K:K,MATCH(F54,Réttabanki!A:A,0)),"")*H54/100,IFERROR(IFERROR(INDEX(Vöruskrá!O:O,MATCH(F54,Vöruskrá!B:B,0)),"")*H54/100,"")))</f>
        <v/>
      </c>
      <c r="S54" s="10" t="str">
        <f>IF(OR(F54="",H54=""),"",IFERROR(IFERROR(INDEX(Réttabanki!L:L,MATCH(F54,Réttabanki!A:A,0)),"")*H54/100,IFERROR(IFERROR(INDEX(Vöruskrá!P:P,MATCH(F54,Vöruskrá!B:B,0)),"")*H54/100,"")))</f>
        <v/>
      </c>
      <c r="T54" s="45" t="str">
        <f>IF(F54="","",IFERROR(INDEX(Réttabanki!Q:Q,MATCH(F54,Réttabanki!A:A,0)),IFERROR(INDEX(Réttabanki!Q:Q,MATCH(F54,Réttabanki!B:B,0)),"")))</f>
        <v/>
      </c>
      <c r="U54" s="455"/>
      <c r="V54" s="455"/>
      <c r="W54" s="455"/>
      <c r="X54" s="455"/>
      <c r="Y54" s="455"/>
      <c r="Z54" s="455"/>
      <c r="AA54" s="455"/>
      <c r="AF54" s="205" t="str">
        <f>IF($F54="","",IFERROR(IFERROR(INDEX(Réttabanki!$U:$U,MATCH($F54,Réttabanki!$A:$A,0)),INDEX(Vöruskrá!$R:$R,MATCH($F54,Vöruskrá!$B:$B,0)))*$H54/1000,""))</f>
        <v/>
      </c>
      <c r="AG54" s="205" t="str">
        <f>IF($F54="","",IFERROR(IFERROR(INDEX(Réttabanki!$U:$U,MATCH($F54,Réttabanki!$A:$A,0)),INDEX(Vöruskrá!$R:$R,MATCH($F54,Vöruskrá!$B:$B,0)))*IF($I54="",$H54*(1+$AD$2),$I54)/1000,""))</f>
        <v/>
      </c>
      <c r="AH54" s="206" t="str">
        <f t="shared" ref="AH54:AH84" si="4">IF(N($AF54)+N($AG54)=0,"",MAX(N($AF54)/$AE$6,N($AG54)/$AE$5))</f>
        <v/>
      </c>
      <c r="AI54" s="409" t="str">
        <f t="shared" si="1"/>
        <v/>
      </c>
      <c r="AJ54" s="314">
        <f t="shared" si="2"/>
        <v>46260</v>
      </c>
    </row>
    <row r="55" spans="1:36" ht="14.4">
      <c r="A55" s="153"/>
      <c r="B55" s="11" t="s">
        <v>2423</v>
      </c>
      <c r="C55" s="11">
        <v>35</v>
      </c>
      <c r="D55" s="12" t="s">
        <v>2318</v>
      </c>
      <c r="E55" s="12" t="s">
        <v>2352</v>
      </c>
      <c r="F55" s="12" t="s">
        <v>747</v>
      </c>
      <c r="G55" s="12" t="s">
        <v>2427</v>
      </c>
      <c r="H55" s="13">
        <v>250</v>
      </c>
      <c r="I55" s="13">
        <v>250</v>
      </c>
      <c r="J55" s="90">
        <f>IF($F55="","",IFERROR(IFERROR(INDEX(Réttabanki!$U:$U,MATCH($F55,Réttabanki!$A:$A,0)),INDEX(Vöruskrá!$R:$R,MATCH($F55,Vöruskrá!$B:$B,0)))*($H55+IF($I55="",$H55*(1+$AD$2),$I55))/2/1000,""))</f>
        <v>152.5</v>
      </c>
      <c r="K55" s="9" t="s">
        <v>748</v>
      </c>
      <c r="L55" s="9" t="s">
        <v>214</v>
      </c>
      <c r="M55" s="9"/>
      <c r="N55" s="10">
        <v>48</v>
      </c>
      <c r="O55" s="10">
        <v>2</v>
      </c>
      <c r="P55" s="10">
        <v>1.1000000000000001</v>
      </c>
      <c r="Q55" s="10">
        <v>5.7</v>
      </c>
      <c r="R55" s="10">
        <v>1.9</v>
      </c>
      <c r="S55" s="10">
        <v>0.1</v>
      </c>
      <c r="T55" s="45">
        <v>1</v>
      </c>
      <c r="U55" s="457" t="s">
        <v>2357</v>
      </c>
      <c r="V55" s="457" t="s">
        <v>2358</v>
      </c>
      <c r="W55" s="457" t="s">
        <v>2428</v>
      </c>
      <c r="X55" s="457" t="s">
        <v>2359</v>
      </c>
      <c r="Y55" s="457">
        <v>75</v>
      </c>
      <c r="Z55" s="457" t="s">
        <v>2429</v>
      </c>
      <c r="AA55" s="457"/>
      <c r="AF55" s="205">
        <f>IF($F55="","",IFERROR(IFERROR(INDEX(Réttabanki!$U:$U,MATCH($F55,Réttabanki!$A:$A,0)),INDEX(Vöruskrá!$R:$R,MATCH($F55,Vöruskrá!$B:$B,0)))*$H55/1000,""))</f>
        <v>152.5</v>
      </c>
      <c r="AG55" s="205">
        <f>IF($F55="","",IFERROR(IFERROR(INDEX(Réttabanki!$U:$U,MATCH($F55,Réttabanki!$A:$A,0)),INDEX(Vöruskrá!$R:$R,MATCH($F55,Vöruskrá!$B:$B,0)))*IF($I55="",$H55*(1+$AD$2),$I55)/1000,""))</f>
        <v>152.5</v>
      </c>
      <c r="AH55" s="206">
        <f t="shared" si="4"/>
        <v>0.13260869565217392</v>
      </c>
      <c r="AI55" s="409" t="str">
        <f t="shared" si="1"/>
        <v>OK</v>
      </c>
      <c r="AJ55" s="314">
        <f t="shared" si="2"/>
        <v>46260</v>
      </c>
    </row>
    <row r="56" spans="1:36" ht="14.4">
      <c r="A56" s="153"/>
      <c r="B56" s="11" t="s">
        <v>2423</v>
      </c>
      <c r="C56" s="11">
        <v>35</v>
      </c>
      <c r="D56" s="12" t="s">
        <v>2318</v>
      </c>
      <c r="E56" s="12" t="s">
        <v>2352</v>
      </c>
      <c r="F56" s="12" t="s">
        <v>275</v>
      </c>
      <c r="G56" s="12" t="s">
        <v>2430</v>
      </c>
      <c r="H56" s="13">
        <v>25</v>
      </c>
      <c r="I56" s="13">
        <v>25</v>
      </c>
      <c r="J56" s="90">
        <f>IF($F56="","",IFERROR(IFERROR(INDEX(Réttabanki!$U:$U,MATCH($F56,Réttabanki!$A:$A,0)),INDEX(Vöruskrá!$R:$R,MATCH($F56,Vöruskrá!$B:$B,0)))*($H56+IF($I56="",$H56*(1+$AD$2),$I56))/2/1000,""))</f>
        <v>45</v>
      </c>
      <c r="K56" s="9" t="s">
        <v>276</v>
      </c>
      <c r="L56" s="9" t="s">
        <v>277</v>
      </c>
      <c r="M56" s="9"/>
      <c r="N56" s="10">
        <v>401</v>
      </c>
      <c r="O56" s="10">
        <v>32.700000000000003</v>
      </c>
      <c r="P56" s="10">
        <v>16.600000000000001</v>
      </c>
      <c r="Q56" s="10">
        <v>15.7</v>
      </c>
      <c r="R56" s="10">
        <v>10.3</v>
      </c>
      <c r="S56" s="10">
        <v>1</v>
      </c>
      <c r="T56" s="44" t="str">
        <f>IF(F56="","",IFERROR(INDEX(Réttabanki!Q:Q,MATCH(F56,Réttabanki!A:A,0)),IFERROR(INDEX(Réttabanki!Q:Q,MATCH(F56,Réttabanki!B:B,0)),"")))</f>
        <v/>
      </c>
      <c r="U56" s="455" t="s">
        <v>2357</v>
      </c>
      <c r="V56" s="455" t="s">
        <v>2403</v>
      </c>
      <c r="W56" s="455"/>
      <c r="X56" s="455"/>
      <c r="Y56" s="455"/>
      <c r="Z56" s="455"/>
      <c r="AA56" s="455"/>
      <c r="AF56" s="205">
        <f>IF($F56="","",IFERROR(IFERROR(INDEX(Réttabanki!$U:$U,MATCH($F56,Réttabanki!$A:$A,0)),INDEX(Vöruskrá!$R:$R,MATCH($F56,Vöruskrá!$B:$B,0)))*$H56/1000,""))</f>
        <v>45</v>
      </c>
      <c r="AG56" s="205">
        <f>IF($F56="","",IFERROR(IFERROR(INDEX(Réttabanki!$U:$U,MATCH($F56,Réttabanki!$A:$A,0)),INDEX(Vöruskrá!$R:$R,MATCH($F56,Vöruskrá!$B:$B,0)))*IF($I56="",$H56*(1+$AD$2),$I56)/1000,""))</f>
        <v>45</v>
      </c>
      <c r="AH56" s="206">
        <f t="shared" si="4"/>
        <v>3.9130434782608699E-2</v>
      </c>
      <c r="AI56" s="409" t="str">
        <f t="shared" si="1"/>
        <v>OK</v>
      </c>
      <c r="AJ56" s="314">
        <f t="shared" si="2"/>
        <v>46260</v>
      </c>
    </row>
    <row r="57" spans="1:36" ht="26.4">
      <c r="A57" s="153"/>
      <c r="B57" s="11" t="s">
        <v>2423</v>
      </c>
      <c r="C57" s="11">
        <v>35</v>
      </c>
      <c r="D57" s="12" t="s">
        <v>2318</v>
      </c>
      <c r="E57" s="12" t="s">
        <v>2352</v>
      </c>
      <c r="F57" s="12" t="s">
        <v>825</v>
      </c>
      <c r="G57" s="12" t="s">
        <v>2431</v>
      </c>
      <c r="H57" s="13">
        <v>5</v>
      </c>
      <c r="I57" s="13">
        <v>5</v>
      </c>
      <c r="J57" s="90">
        <f>IF($F57="","",IFERROR(IFERROR(INDEX(Réttabanki!$U:$U,MATCH($F57,Réttabanki!$A:$A,0)),INDEX(Vöruskrá!$R:$R,MATCH($F57,Vöruskrá!$B:$B,0)))*($H57+IF($I57="",$H57*(1+$AD$2),$I57))/2/1000,""))</f>
        <v>27.495000000000001</v>
      </c>
      <c r="K57" s="9" t="s">
        <v>826</v>
      </c>
      <c r="L57" s="9"/>
      <c r="M57" s="9" t="s">
        <v>390</v>
      </c>
      <c r="N57" s="10">
        <v>243</v>
      </c>
      <c r="O57" s="10">
        <v>1.2</v>
      </c>
      <c r="P57" s="10">
        <v>0.4</v>
      </c>
      <c r="Q57" s="10">
        <v>81</v>
      </c>
      <c r="R57" s="10">
        <v>4</v>
      </c>
      <c r="S57" s="10">
        <v>0</v>
      </c>
      <c r="T57" s="45" t="str">
        <f>IF(F57="","",IFERROR(INDEX(Réttabanki!Q:Q,MATCH(F57,Réttabanki!A:A,0)),IFERROR(INDEX(Réttabanki!Q:Q,MATCH(F57,Réttabanki!B:B,0)),"")))</f>
        <v/>
      </c>
      <c r="U57" s="457"/>
      <c r="V57" s="457"/>
      <c r="W57" s="457"/>
      <c r="X57" s="457"/>
      <c r="Y57" s="457"/>
      <c r="Z57" s="457"/>
      <c r="AA57" s="457"/>
      <c r="AF57" s="205">
        <f>IF($F57="","",IFERROR(IFERROR(INDEX(Réttabanki!$U:$U,MATCH($F57,Réttabanki!$A:$A,0)),INDEX(Vöruskrá!$R:$R,MATCH($F57,Vöruskrá!$B:$B,0)))*$H57/1000,""))</f>
        <v>27.495000000000001</v>
      </c>
      <c r="AG57" s="205">
        <f>IF($F57="","",IFERROR(IFERROR(INDEX(Réttabanki!$U:$U,MATCH($F57,Réttabanki!$A:$A,0)),INDEX(Vöruskrá!$R:$R,MATCH($F57,Vöruskrá!$B:$B,0)))*IF($I57="",$H57*(1+$AD$2),$I57)/1000,""))</f>
        <v>27.495000000000001</v>
      </c>
      <c r="AH57" s="206">
        <f t="shared" si="4"/>
        <v>2.3908695652173913E-2</v>
      </c>
      <c r="AI57" s="409" t="str">
        <f t="shared" si="1"/>
        <v>OK</v>
      </c>
      <c r="AJ57" s="314">
        <f t="shared" si="2"/>
        <v>46260</v>
      </c>
    </row>
    <row r="58" spans="1:36" ht="26.4">
      <c r="A58" s="153"/>
      <c r="B58" s="11" t="s">
        <v>2423</v>
      </c>
      <c r="C58" s="11">
        <v>35</v>
      </c>
      <c r="D58" s="12" t="s">
        <v>2356</v>
      </c>
      <c r="E58" s="12" t="s">
        <v>2352</v>
      </c>
      <c r="F58" s="12" t="s">
        <v>1557</v>
      </c>
      <c r="G58" s="12" t="s">
        <v>2432</v>
      </c>
      <c r="H58" s="13"/>
      <c r="I58" s="13">
        <v>25</v>
      </c>
      <c r="J58" s="90">
        <f>IF($F58="","",IFERROR(IFERROR(INDEX(Réttabanki!$U:$U,MATCH($F58,Réttabanki!$A:$A,0)),INDEX(Vöruskrá!$R:$R,MATCH($F58,Vöruskrá!$B:$B,0)))*($H58+IF($I58="",$H58*(1+$AD$2),$I58))/2/1000,""))</f>
        <v>15</v>
      </c>
      <c r="K58" s="9" t="s">
        <v>1560</v>
      </c>
      <c r="L58" s="9" t="s">
        <v>1561</v>
      </c>
      <c r="M58" s="9"/>
      <c r="N58" s="10">
        <v>307</v>
      </c>
      <c r="O58" s="10">
        <v>24</v>
      </c>
      <c r="P58" s="10">
        <v>12</v>
      </c>
      <c r="Q58" s="10">
        <v>15</v>
      </c>
      <c r="R58" s="10">
        <v>8.1</v>
      </c>
      <c r="S58" s="10">
        <v>1.1000000000000001</v>
      </c>
      <c r="T58" s="45"/>
      <c r="U58" s="455"/>
      <c r="V58" s="455"/>
      <c r="W58" s="455"/>
      <c r="X58" s="455"/>
      <c r="Y58" s="455"/>
      <c r="Z58" s="455"/>
      <c r="AA58" s="455"/>
      <c r="AF58" s="205">
        <f>IF($F58="","",IFERROR(IFERROR(INDEX(Réttabanki!$U:$U,MATCH($F58,Réttabanki!$A:$A,0)),INDEX(Vöruskrá!$R:$R,MATCH($F58,Vöruskrá!$B:$B,0)))*$H58/1000,""))</f>
        <v>0</v>
      </c>
      <c r="AG58" s="205">
        <f>IF($F58="","",IFERROR(IFERROR(INDEX(Réttabanki!$U:$U,MATCH($F58,Réttabanki!$A:$A,0)),INDEX(Vöruskrá!$R:$R,MATCH($F58,Vöruskrá!$B:$B,0)))*IF($I58="",$H58*(1+$AD$2),$I58)/1000,""))</f>
        <v>30</v>
      </c>
      <c r="AH58" s="206">
        <f t="shared" si="4"/>
        <v>2.6086956521739129E-2</v>
      </c>
      <c r="AI58" s="409" t="str">
        <f t="shared" si="1"/>
        <v>OK</v>
      </c>
      <c r="AJ58" s="314">
        <f t="shared" si="2"/>
        <v>46260</v>
      </c>
    </row>
    <row r="59" spans="1:36" ht="66">
      <c r="A59" s="153"/>
      <c r="B59" s="11" t="s">
        <v>2423</v>
      </c>
      <c r="C59" s="11">
        <v>35</v>
      </c>
      <c r="D59" s="12" t="s">
        <v>2318</v>
      </c>
      <c r="E59" s="12" t="s">
        <v>1080</v>
      </c>
      <c r="F59" s="12"/>
      <c r="G59" s="12" t="s">
        <v>2433</v>
      </c>
      <c r="H59" s="13"/>
      <c r="I59" s="13"/>
      <c r="J59" s="90" t="str">
        <f>IF($F59="","",IFERROR(IFERROR(INDEX(Réttabanki!$U:$U,MATCH($F59,Réttabanki!$A:$A,0)),INDEX(Vöruskrá!$R:$R,MATCH($F59,Vöruskrá!$B:$B,0)))*($H59+IF($I59="",$H59*(1+$AD$2),$I59))/2/1000,""))</f>
        <v/>
      </c>
      <c r="K59" s="9" t="s">
        <v>2434</v>
      </c>
      <c r="L59" s="9" t="s">
        <v>214</v>
      </c>
      <c r="M59" s="9"/>
      <c r="N59" s="10"/>
      <c r="O59" s="10"/>
      <c r="P59" s="10"/>
      <c r="Q59" s="10"/>
      <c r="R59" s="10"/>
      <c r="S59" s="10"/>
      <c r="T59" s="45"/>
      <c r="U59" s="457"/>
      <c r="V59" s="457"/>
      <c r="W59" s="457"/>
      <c r="X59" s="457"/>
      <c r="Y59" s="457"/>
      <c r="Z59" s="457"/>
      <c r="AA59" s="457"/>
      <c r="AF59" s="205" t="str">
        <f>IF($F59="","",IFERROR(IFERROR(INDEX(Réttabanki!$U:$U,MATCH($F59,Réttabanki!$A:$A,0)),INDEX(Vöruskrá!$R:$R,MATCH($F59,Vöruskrá!$B:$B,0)))*$H59/1000,""))</f>
        <v/>
      </c>
      <c r="AG59" s="205" t="str">
        <f>IF($F59="","",IFERROR(IFERROR(INDEX(Réttabanki!$U:$U,MATCH($F59,Réttabanki!$A:$A,0)),INDEX(Vöruskrá!$R:$R,MATCH($F59,Vöruskrá!$B:$B,0)))*IF($I59="",$H59*(1+$AD$2),$I59)/1000,""))</f>
        <v/>
      </c>
      <c r="AH59" s="206" t="str">
        <f t="shared" si="4"/>
        <v/>
      </c>
      <c r="AI59" s="409" t="str">
        <f t="shared" si="1"/>
        <v/>
      </c>
      <c r="AJ59" s="314">
        <f t="shared" si="2"/>
        <v>46260</v>
      </c>
    </row>
    <row r="60" spans="1:36" ht="14.4">
      <c r="A60" s="153"/>
      <c r="B60" s="11" t="s">
        <v>2423</v>
      </c>
      <c r="C60" s="11">
        <v>35</v>
      </c>
      <c r="D60" s="12" t="s">
        <v>2318</v>
      </c>
      <c r="E60" s="12" t="s">
        <v>1080</v>
      </c>
      <c r="F60" s="12" t="s">
        <v>747</v>
      </c>
      <c r="G60" s="12" t="s">
        <v>2427</v>
      </c>
      <c r="H60" s="13">
        <v>250</v>
      </c>
      <c r="I60" s="13">
        <v>250</v>
      </c>
      <c r="J60" s="90">
        <f>IF($F60="","",IFERROR(IFERROR(INDEX(Réttabanki!$U:$U,MATCH($F60,Réttabanki!$A:$A,0)),INDEX(Vöruskrá!$R:$R,MATCH($F60,Vöruskrá!$B:$B,0)))*($H60+IF($I60="",$H60*(1+$AD$2),$I60))/2/1000,""))</f>
        <v>152.5</v>
      </c>
      <c r="K60" s="9" t="s">
        <v>748</v>
      </c>
      <c r="L60" s="9" t="s">
        <v>214</v>
      </c>
      <c r="M60" s="9"/>
      <c r="N60" s="10">
        <v>48</v>
      </c>
      <c r="O60" s="10">
        <v>2</v>
      </c>
      <c r="P60" s="10">
        <v>1.1000000000000001</v>
      </c>
      <c r="Q60" s="10">
        <v>5.7</v>
      </c>
      <c r="R60" s="10">
        <v>1.9</v>
      </c>
      <c r="S60" s="10">
        <v>0.1</v>
      </c>
      <c r="T60" s="45"/>
      <c r="U60" s="455"/>
      <c r="V60" s="455"/>
      <c r="W60" s="455"/>
      <c r="X60" s="455"/>
      <c r="Y60" s="455"/>
      <c r="Z60" s="455"/>
      <c r="AA60" s="455"/>
      <c r="AF60" s="205">
        <f>IF($F60="","",IFERROR(IFERROR(INDEX(Réttabanki!$U:$U,MATCH($F60,Réttabanki!$A:$A,0)),INDEX(Vöruskrá!$R:$R,MATCH($F60,Vöruskrá!$B:$B,0)))*$H60/1000,""))</f>
        <v>152.5</v>
      </c>
      <c r="AG60" s="205">
        <f>IF($F60="","",IFERROR(IFERROR(INDEX(Réttabanki!$U:$U,MATCH($F60,Réttabanki!$A:$A,0)),INDEX(Vöruskrá!$R:$R,MATCH($F60,Vöruskrá!$B:$B,0)))*IF($I60="",$H60*(1+$AD$2),$I60)/1000,""))</f>
        <v>152.5</v>
      </c>
      <c r="AH60" s="206">
        <f t="shared" si="4"/>
        <v>0.13260869565217392</v>
      </c>
      <c r="AI60" s="409" t="str">
        <f t="shared" si="1"/>
        <v>OK</v>
      </c>
      <c r="AJ60" s="314">
        <f t="shared" si="2"/>
        <v>46260</v>
      </c>
    </row>
    <row r="61" spans="1:36" ht="52.8">
      <c r="A61" s="153"/>
      <c r="B61" s="11" t="s">
        <v>2423</v>
      </c>
      <c r="C61" s="11">
        <v>35</v>
      </c>
      <c r="D61" s="12" t="s">
        <v>2318</v>
      </c>
      <c r="E61" s="12" t="s">
        <v>1080</v>
      </c>
      <c r="F61" s="12" t="s">
        <v>1305</v>
      </c>
      <c r="G61" s="12" t="s">
        <v>2435</v>
      </c>
      <c r="H61" s="13">
        <v>25</v>
      </c>
      <c r="I61" s="13">
        <v>25</v>
      </c>
      <c r="J61" s="90">
        <f>IF($F61="","",IFERROR(IFERROR(INDEX(Réttabanki!$U:$U,MATCH($F61,Réttabanki!$A:$A,0)),INDEX(Vöruskrá!$R:$R,MATCH($F61,Vöruskrá!$B:$B,0)))*($H61+IF($I61="",$H61*(1+$AD$2),$I61))/2/1000,""))</f>
        <v>15</v>
      </c>
      <c r="K61" s="9" t="s">
        <v>1306</v>
      </c>
      <c r="L61" s="9"/>
      <c r="M61" s="9"/>
      <c r="N61" s="10">
        <v>225</v>
      </c>
      <c r="O61" s="10">
        <v>3</v>
      </c>
      <c r="P61" s="10">
        <v>0.3</v>
      </c>
      <c r="Q61" s="10">
        <v>41</v>
      </c>
      <c r="R61" s="10">
        <v>2.1</v>
      </c>
      <c r="S61" s="10">
        <v>1</v>
      </c>
      <c r="T61" s="45"/>
      <c r="U61" s="457"/>
      <c r="V61" s="457"/>
      <c r="W61" s="457"/>
      <c r="X61" s="457"/>
      <c r="Y61" s="457"/>
      <c r="Z61" s="457"/>
      <c r="AA61" s="457"/>
      <c r="AF61" s="205">
        <f>IF($F61="","",IFERROR(IFERROR(INDEX(Réttabanki!$U:$U,MATCH($F61,Réttabanki!$A:$A,0)),INDEX(Vöruskrá!$R:$R,MATCH($F61,Vöruskrá!$B:$B,0)))*$H61/1000,""))</f>
        <v>15</v>
      </c>
      <c r="AG61" s="205">
        <f>IF($F61="","",IFERROR(IFERROR(INDEX(Réttabanki!$U:$U,MATCH($F61,Réttabanki!$A:$A,0)),INDEX(Vöruskrá!$R:$R,MATCH($F61,Vöruskrá!$B:$B,0)))*IF($I61="",$H61*(1+$AD$2),$I61)/1000,""))</f>
        <v>15</v>
      </c>
      <c r="AH61" s="206">
        <f t="shared" si="4"/>
        <v>1.3043478260869565E-2</v>
      </c>
      <c r="AI61" s="409" t="str">
        <f t="shared" si="1"/>
        <v>OK</v>
      </c>
      <c r="AJ61" s="314">
        <f t="shared" si="2"/>
        <v>46260</v>
      </c>
    </row>
    <row r="62" spans="1:36" ht="26.4">
      <c r="A62" s="153"/>
      <c r="B62" s="11" t="s">
        <v>2423</v>
      </c>
      <c r="C62" s="11">
        <v>35</v>
      </c>
      <c r="D62" s="12" t="s">
        <v>2318</v>
      </c>
      <c r="E62" s="12" t="s">
        <v>1080</v>
      </c>
      <c r="F62" s="12" t="s">
        <v>825</v>
      </c>
      <c r="G62" s="12" t="s">
        <v>2431</v>
      </c>
      <c r="H62" s="13">
        <v>5</v>
      </c>
      <c r="I62" s="13">
        <v>5</v>
      </c>
      <c r="J62" s="90">
        <f>IF($F62="","",IFERROR(IFERROR(INDEX(Réttabanki!$U:$U,MATCH($F62,Réttabanki!$A:$A,0)),INDEX(Vöruskrá!$R:$R,MATCH($F62,Vöruskrá!$B:$B,0)))*($H62+IF($I62="",$H62*(1+$AD$2),$I62))/2/1000,""))</f>
        <v>27.495000000000001</v>
      </c>
      <c r="K62" s="9" t="s">
        <v>826</v>
      </c>
      <c r="L62" s="9"/>
      <c r="M62" s="9" t="s">
        <v>390</v>
      </c>
      <c r="N62" s="10">
        <v>243</v>
      </c>
      <c r="O62" s="10">
        <v>1.2</v>
      </c>
      <c r="P62" s="10">
        <v>0.4</v>
      </c>
      <c r="Q62" s="10">
        <v>81</v>
      </c>
      <c r="R62" s="10">
        <v>4</v>
      </c>
      <c r="S62" s="10">
        <v>0</v>
      </c>
      <c r="T62" s="45"/>
      <c r="U62" s="455"/>
      <c r="V62" s="455"/>
      <c r="W62" s="455"/>
      <c r="X62" s="455"/>
      <c r="Y62" s="455"/>
      <c r="Z62" s="455"/>
      <c r="AA62" s="455"/>
      <c r="AF62" s="205">
        <f>IF($F62="","",IFERROR(IFERROR(INDEX(Réttabanki!$U:$U,MATCH($F62,Réttabanki!$A:$A,0)),INDEX(Vöruskrá!$R:$R,MATCH($F62,Vöruskrá!$B:$B,0)))*$H62/1000,""))</f>
        <v>27.495000000000001</v>
      </c>
      <c r="AG62" s="205">
        <f>IF($F62="","",IFERROR(IFERROR(INDEX(Réttabanki!$U:$U,MATCH($F62,Réttabanki!$A:$A,0)),INDEX(Vöruskrá!$R:$R,MATCH($F62,Vöruskrá!$B:$B,0)))*IF($I62="",$H62*(1+$AD$2),$I62)/1000,""))</f>
        <v>27.495000000000001</v>
      </c>
      <c r="AH62" s="206">
        <f t="shared" si="4"/>
        <v>2.3908695652173913E-2</v>
      </c>
      <c r="AI62" s="409" t="str">
        <f t="shared" si="1"/>
        <v>OK</v>
      </c>
      <c r="AJ62" s="314">
        <f t="shared" si="2"/>
        <v>46260</v>
      </c>
    </row>
    <row r="63" spans="1:36" ht="14.4">
      <c r="A63" s="153"/>
      <c r="B63" s="11" t="s">
        <v>2423</v>
      </c>
      <c r="C63" s="11">
        <v>35</v>
      </c>
      <c r="D63" s="12" t="s">
        <v>2318</v>
      </c>
      <c r="E63" s="12" t="s">
        <v>1080</v>
      </c>
      <c r="F63" s="12"/>
      <c r="G63" s="12" t="s">
        <v>2436</v>
      </c>
      <c r="H63" s="13"/>
      <c r="I63" s="13"/>
      <c r="J63" s="90" t="str">
        <f>IF($F63="","",IFERROR(IFERROR(INDEX(Réttabanki!$U:$U,MATCH($F63,Réttabanki!$A:$A,0)),INDEX(Vöruskrá!$R:$R,MATCH($F63,Vöruskrá!$B:$B,0)))*($H63+IF($I63="",$H63*(1+$AD$2),$I63))/2/1000,""))</f>
        <v/>
      </c>
      <c r="K63" s="9" t="s">
        <v>748</v>
      </c>
      <c r="L63" s="9" t="s">
        <v>214</v>
      </c>
      <c r="M63" s="9"/>
      <c r="N63" s="10"/>
      <c r="O63" s="10"/>
      <c r="P63" s="10"/>
      <c r="Q63" s="10"/>
      <c r="R63" s="10"/>
      <c r="S63" s="10"/>
      <c r="T63" s="45"/>
      <c r="U63" s="457"/>
      <c r="V63" s="457"/>
      <c r="W63" s="457"/>
      <c r="X63" s="457"/>
      <c r="Y63" s="457"/>
      <c r="Z63" s="457"/>
      <c r="AA63" s="457"/>
      <c r="AF63" s="205" t="str">
        <f>IF($F63="","",IFERROR(IFERROR(INDEX(Réttabanki!$U:$U,MATCH($F63,Réttabanki!$A:$A,0)),INDEX(Vöruskrá!$R:$R,MATCH($F63,Vöruskrá!$B:$B,0)))*$H63/1000,""))</f>
        <v/>
      </c>
      <c r="AG63" s="205" t="str">
        <f>IF($F63="","",IFERROR(IFERROR(INDEX(Réttabanki!$U:$U,MATCH($F63,Réttabanki!$A:$A,0)),INDEX(Vöruskrá!$R:$R,MATCH($F63,Vöruskrá!$B:$B,0)))*IF($I63="",$H63*(1+$AD$2),$I63)/1000,""))</f>
        <v/>
      </c>
      <c r="AH63" s="206" t="str">
        <f t="shared" si="4"/>
        <v/>
      </c>
      <c r="AI63" s="409" t="str">
        <f t="shared" si="1"/>
        <v/>
      </c>
      <c r="AJ63" s="314">
        <f t="shared" si="2"/>
        <v>46260</v>
      </c>
    </row>
    <row r="64" spans="1:36" ht="14.4">
      <c r="A64" s="153"/>
      <c r="B64" s="11" t="s">
        <v>2423</v>
      </c>
      <c r="C64" s="11">
        <v>35</v>
      </c>
      <c r="D64" s="12" t="s">
        <v>2318</v>
      </c>
      <c r="E64" s="12" t="s">
        <v>1080</v>
      </c>
      <c r="F64" s="12" t="s">
        <v>747</v>
      </c>
      <c r="G64" s="12" t="s">
        <v>2427</v>
      </c>
      <c r="H64" s="13">
        <v>250</v>
      </c>
      <c r="I64" s="13">
        <v>250</v>
      </c>
      <c r="J64" s="90">
        <f>IF($F64="","",IFERROR(IFERROR(INDEX(Réttabanki!$U:$U,MATCH($F64,Réttabanki!$A:$A,0)),INDEX(Vöruskrá!$R:$R,MATCH($F64,Vöruskrá!$B:$B,0)))*($H64+IF($I64="",$H64*(1+$AD$2),$I64))/2/1000,""))</f>
        <v>152.5</v>
      </c>
      <c r="K64" s="9" t="s">
        <v>748</v>
      </c>
      <c r="L64" s="9" t="s">
        <v>214</v>
      </c>
      <c r="M64" s="9"/>
      <c r="N64" s="10">
        <v>48</v>
      </c>
      <c r="O64" s="10">
        <v>2</v>
      </c>
      <c r="P64" s="10">
        <v>1.1000000000000001</v>
      </c>
      <c r="Q64" s="10">
        <v>5.7</v>
      </c>
      <c r="R64" s="10">
        <v>1.9</v>
      </c>
      <c r="S64" s="10">
        <v>0.1</v>
      </c>
      <c r="T64" s="45"/>
      <c r="U64" s="455"/>
      <c r="V64" s="455"/>
      <c r="W64" s="455"/>
      <c r="X64" s="455"/>
      <c r="Y64" s="455"/>
      <c r="Z64" s="455"/>
      <c r="AA64" s="455"/>
      <c r="AF64" s="205">
        <f>IF($F64="","",IFERROR(IFERROR(INDEX(Réttabanki!$U:$U,MATCH($F64,Réttabanki!$A:$A,0)),INDEX(Vöruskrá!$R:$R,MATCH($F64,Vöruskrá!$B:$B,0)))*$H64/1000,""))</f>
        <v>152.5</v>
      </c>
      <c r="AG64" s="205">
        <f>IF($F64="","",IFERROR(IFERROR(INDEX(Réttabanki!$U:$U,MATCH($F64,Réttabanki!$A:$A,0)),INDEX(Vöruskrá!$R:$R,MATCH($F64,Vöruskrá!$B:$B,0)))*IF($I64="",$H64*(1+$AD$2),$I64)/1000,""))</f>
        <v>152.5</v>
      </c>
      <c r="AH64" s="206">
        <f t="shared" si="4"/>
        <v>0.13260869565217392</v>
      </c>
      <c r="AI64" s="409" t="str">
        <f t="shared" si="1"/>
        <v>OK</v>
      </c>
      <c r="AJ64" s="314">
        <f t="shared" si="2"/>
        <v>46260</v>
      </c>
    </row>
    <row r="65" spans="1:36" ht="39.6">
      <c r="A65" s="153"/>
      <c r="B65" s="11" t="s">
        <v>2423</v>
      </c>
      <c r="C65" s="11">
        <v>35</v>
      </c>
      <c r="D65" s="12" t="s">
        <v>2318</v>
      </c>
      <c r="E65" s="12" t="s">
        <v>1080</v>
      </c>
      <c r="F65" s="12"/>
      <c r="G65" s="12" t="s">
        <v>2437</v>
      </c>
      <c r="H65" s="13"/>
      <c r="I65" s="13"/>
      <c r="J65" s="90" t="str">
        <f>IF($F65="","",IFERROR(IFERROR(INDEX(Réttabanki!$U:$U,MATCH($F65,Réttabanki!$A:$A,0)),INDEX(Vöruskrá!$R:$R,MATCH($F65,Vöruskrá!$B:$B,0)))*($H65+IF($I65="",$H65*(1+$AD$2),$I65))/2/1000,""))</f>
        <v/>
      </c>
      <c r="K65" s="9" t="s">
        <v>332</v>
      </c>
      <c r="L65" s="9" t="s">
        <v>228</v>
      </c>
      <c r="M65" s="9"/>
      <c r="N65" s="10"/>
      <c r="O65" s="10"/>
      <c r="P65" s="10"/>
      <c r="Q65" s="10"/>
      <c r="R65" s="10"/>
      <c r="S65" s="10"/>
      <c r="T65" s="44"/>
      <c r="U65" s="457"/>
      <c r="V65" s="457"/>
      <c r="W65" s="457"/>
      <c r="X65" s="457"/>
      <c r="Y65" s="457"/>
      <c r="Z65" s="457"/>
      <c r="AA65" s="457"/>
      <c r="AF65" s="205" t="str">
        <f>IF($F65="","",IFERROR(IFERROR(INDEX(Réttabanki!$U:$U,MATCH($F65,Réttabanki!$A:$A,0)),INDEX(Vöruskrá!$R:$R,MATCH($F65,Vöruskrá!$B:$B,0)))*$H65/1000,""))</f>
        <v/>
      </c>
      <c r="AG65" s="205" t="str">
        <f>IF($F65="","",IFERROR(IFERROR(INDEX(Réttabanki!$U:$U,MATCH($F65,Réttabanki!$A:$A,0)),INDEX(Vöruskrá!$R:$R,MATCH($F65,Vöruskrá!$B:$B,0)))*IF($I65="",$H65*(1+$AD$2),$I65)/1000,""))</f>
        <v/>
      </c>
      <c r="AH65" s="206" t="str">
        <f t="shared" si="4"/>
        <v/>
      </c>
      <c r="AI65" s="409" t="str">
        <f t="shared" si="1"/>
        <v/>
      </c>
      <c r="AJ65" s="314">
        <f t="shared" si="2"/>
        <v>46260</v>
      </c>
    </row>
    <row r="66" spans="1:36" ht="39.6">
      <c r="A66" s="153"/>
      <c r="B66" s="11" t="s">
        <v>2423</v>
      </c>
      <c r="C66" s="11">
        <v>35</v>
      </c>
      <c r="D66" s="12" t="s">
        <v>2318</v>
      </c>
      <c r="E66" s="12" t="s">
        <v>1080</v>
      </c>
      <c r="F66" s="12" t="s">
        <v>329</v>
      </c>
      <c r="G66" s="12" t="s">
        <v>2437</v>
      </c>
      <c r="H66" s="13">
        <v>250</v>
      </c>
      <c r="I66" s="13">
        <v>250</v>
      </c>
      <c r="J66" s="439" t="str">
        <f>IF($F66="","",IFERROR(IFERROR(INDEX(Réttabanki!$U:$U,MATCH($F66,Réttabanki!$A:$A,0)),INDEX(Vöruskrá!$R:$R,MATCH($F66,Vöruskrá!$B:$B,0)))*($H66+IF($I66="",$H66*(1+$AD$2),$I66))/2/1000,""))</f>
        <v/>
      </c>
      <c r="K66" s="9" t="s">
        <v>332</v>
      </c>
      <c r="L66" s="9" t="s">
        <v>228</v>
      </c>
      <c r="M66" s="9"/>
      <c r="N66" s="10">
        <v>74</v>
      </c>
      <c r="O66" s="10">
        <v>1.6</v>
      </c>
      <c r="P66" s="10">
        <v>0.3</v>
      </c>
      <c r="Q66" s="10">
        <v>13</v>
      </c>
      <c r="R66" s="10">
        <v>1.8</v>
      </c>
      <c r="S66" s="10">
        <v>0.4</v>
      </c>
      <c r="T66" s="44">
        <v>1</v>
      </c>
      <c r="U66" s="455" t="s">
        <v>2357</v>
      </c>
      <c r="V66" s="455" t="s">
        <v>2358</v>
      </c>
      <c r="W66" s="455" t="s">
        <v>2428</v>
      </c>
      <c r="X66" s="455" t="s">
        <v>2438</v>
      </c>
      <c r="Y66" s="455">
        <v>75</v>
      </c>
      <c r="Z66" s="455" t="s">
        <v>2401</v>
      </c>
      <c r="AA66" s="455"/>
      <c r="AF66" s="205" t="str">
        <f>IF($F66="","",IFERROR(IFERROR(INDEX(Réttabanki!$U:$U,MATCH($F66,Réttabanki!$A:$A,0)),INDEX(Vöruskrá!$R:$R,MATCH($F66,Vöruskrá!$B:$B,0)))*$H66/1000,""))</f>
        <v/>
      </c>
      <c r="AG66" s="205" t="str">
        <f>IF($F66="","",IFERROR(IFERROR(INDEX(Réttabanki!$U:$U,MATCH($F66,Réttabanki!$A:$A,0)),INDEX(Vöruskrá!$R:$R,MATCH($F66,Vöruskrá!$B:$B,0)))*IF($I66="",$H66*(1+$AD$2),$I66)/1000,""))</f>
        <v/>
      </c>
      <c r="AH66" s="206" t="str">
        <f t="shared" si="4"/>
        <v/>
      </c>
      <c r="AI66" s="409" t="str">
        <f t="shared" si="1"/>
        <v/>
      </c>
      <c r="AJ66" s="314">
        <f t="shared" si="2"/>
        <v>46260</v>
      </c>
    </row>
    <row r="67" spans="1:36" ht="39.6">
      <c r="A67" s="153"/>
      <c r="B67" s="11" t="s">
        <v>2423</v>
      </c>
      <c r="C67" s="11">
        <v>35</v>
      </c>
      <c r="D67" s="12" t="s">
        <v>2318</v>
      </c>
      <c r="E67" s="12" t="s">
        <v>2376</v>
      </c>
      <c r="F67" s="12"/>
      <c r="G67" s="12" t="s">
        <v>2439</v>
      </c>
      <c r="H67" s="13"/>
      <c r="I67" s="13"/>
      <c r="J67" s="90" t="str">
        <f>IF($F67="","",IFERROR(IFERROR(INDEX(Réttabanki!$U:$U,MATCH($F67,Réttabanki!$A:$A,0)),INDEX(Vöruskrá!$R:$R,MATCH($F67,Vöruskrá!$B:$B,0)))*($H67+IF($I67="",$H67*(1+$AD$2),$I67))/2/1000,""))</f>
        <v/>
      </c>
      <c r="K67" s="9" t="s">
        <v>2440</v>
      </c>
      <c r="L67" s="9" t="s">
        <v>228</v>
      </c>
      <c r="M67" s="9" t="str">
        <f>IF($F67="","",IFERROR(IFERROR(INDEX(Réttabanki!$F:$F,MATCH($F67,Réttabanki!$A:$A,0)),INDEX(Vöruskrá!$H:$H,MATCH($F67,Vöruskrá!$B:$B,0))),""))</f>
        <v/>
      </c>
      <c r="N67" s="10" t="str">
        <f>IF($F67="","",IFERROR(IFERROR(INDEX(Réttabanki!$G:$G,MATCH($F67,Réttabanki!$A:$A,0)),INDEX(Vöruskrá!$J:$J,MATCH($F67,Vöruskrá!$B:$B,0)))*($H67+IF($I67="",$H67*(1+$AD$2),$I67))/2/100,""))</f>
        <v/>
      </c>
      <c r="O67" s="10" t="str">
        <f>IF($F67="","",IFERROR(IFERROR(INDEX(Réttabanki!$H:$H,MATCH($F67,Réttabanki!$A:$A,0)),INDEX(Vöruskrá!$K:$K,MATCH($F67,Vöruskrá!$B:$B,0)))*($H67+IF($I67="",$H67*(1+$AD$2),$I67))/2/100,""))</f>
        <v/>
      </c>
      <c r="P67" s="10" t="str">
        <f>IF($F67="","",IFERROR(IFERROR(INDEX(Réttabanki!$I:$I,MATCH($F67,Réttabanki!$A:$A,0)),INDEX(Vöruskrá!$L:$L,MATCH($F67,Vöruskrá!$B:$B,0)))*($H67+IF($I67="",$H67*(1+$AD$2),$I67))/2/100,""))</f>
        <v/>
      </c>
      <c r="Q67" s="10" t="str">
        <f>IF($F67="","",IFERROR(IFERROR(INDEX(Réttabanki!$J:$J,MATCH($F67,Réttabanki!$A:$A,0)),INDEX(Vöruskrá!$M:$M,MATCH($F67,Vöruskrá!$B:$B,0)))*($H67+IF($I67="",$H67*(1+$AD$2),$I67))/2/100,""))</f>
        <v/>
      </c>
      <c r="R67" s="10" t="str">
        <f>IF($F67="","",IFERROR(IFERROR(INDEX(Réttabanki!$L:$L,MATCH($F67,Réttabanki!$A:$A,0)),INDEX(Vöruskrá!$O:$O,MATCH($F67,Vöruskrá!$B:$B,0)))*($H67+IF($I67="",$H67*(1+$AD$2),$I67))/2/100,""))</f>
        <v/>
      </c>
      <c r="S67" s="10" t="str">
        <f>IF($F67="","",IFERROR(IFERROR(INDEX(Réttabanki!$M:$M,MATCH($F67,Réttabanki!$A:$A,0)),INDEX(Vöruskrá!$P:$P,MATCH($F67,Vöruskrá!$B:$B,0)))*($H67+IF($I67="",$H67*(1+$AD$2),$I67))/2/100,""))</f>
        <v/>
      </c>
      <c r="T67" s="44" t="str">
        <f>IF(F67="","",IFERROR(INDEX(Réttabanki!Q:Q,MATCH(F67,Réttabanki!A:A,0)),IFERROR(INDEX(Réttabanki!Q:Q,MATCH(F67,Réttabanki!B:B,0)),"")))</f>
        <v/>
      </c>
      <c r="U67" s="457"/>
      <c r="V67" s="457"/>
      <c r="W67" s="457"/>
      <c r="X67" s="457"/>
      <c r="Y67" s="457"/>
      <c r="Z67" s="457"/>
      <c r="AA67" s="457"/>
      <c r="AF67" s="205" t="str">
        <f>IF($F67="","",IFERROR(IFERROR(INDEX(Réttabanki!$U:$U,MATCH($F67,Réttabanki!$A:$A,0)),INDEX(Vöruskrá!$R:$R,MATCH($F67,Vöruskrá!$B:$B,0)))*$H67/1000,""))</f>
        <v/>
      </c>
      <c r="AG67" s="205" t="str">
        <f>IF($F67="","",IFERROR(IFERROR(INDEX(Réttabanki!$U:$U,MATCH($F67,Réttabanki!$A:$A,0)),INDEX(Vöruskrá!$R:$R,MATCH($F67,Vöruskrá!$B:$B,0)))*IF($I67="",$H67*(1+$AD$2),$I67)/1000,""))</f>
        <v/>
      </c>
      <c r="AH67" s="206" t="str">
        <f t="shared" si="4"/>
        <v/>
      </c>
      <c r="AI67" s="409" t="str">
        <f t="shared" ref="AI67:AI130" si="5">IF($AH67="","",IF($AH67&gt;$AE$7,"⚠ Yfir "&amp;TEXT($AE$7,"0%"),"OK"))</f>
        <v/>
      </c>
      <c r="AJ67" s="314">
        <f t="shared" si="2"/>
        <v>46260</v>
      </c>
    </row>
    <row r="68" spans="1:36" ht="39.6">
      <c r="A68" s="153"/>
      <c r="B68" s="11" t="s">
        <v>2423</v>
      </c>
      <c r="C68" s="11">
        <v>35</v>
      </c>
      <c r="D68" s="12" t="s">
        <v>2318</v>
      </c>
      <c r="E68" s="12" t="s">
        <v>2376</v>
      </c>
      <c r="F68" s="12" t="s">
        <v>329</v>
      </c>
      <c r="G68" s="12" t="s">
        <v>329</v>
      </c>
      <c r="H68" s="13">
        <v>250</v>
      </c>
      <c r="I68" s="13">
        <v>250</v>
      </c>
      <c r="J68" s="439" t="str">
        <f>IF($F68="","",IFERROR(IFERROR(INDEX(Réttabanki!$U:$U,MATCH($F68,Réttabanki!$A:$A,0)),INDEX(Vöruskrá!$R:$R,MATCH($F68,Vöruskrá!$B:$B,0)))*($H68+IF($I68="",$H68*(1+$AD$2),$I68))/2/1000,""))</f>
        <v/>
      </c>
      <c r="K68" s="9" t="s">
        <v>332</v>
      </c>
      <c r="L68" s="9" t="s">
        <v>228</v>
      </c>
      <c r="M68" s="9"/>
      <c r="N68" s="10">
        <v>74</v>
      </c>
      <c r="O68" s="10">
        <v>1.6</v>
      </c>
      <c r="P68" s="10">
        <v>0.3</v>
      </c>
      <c r="Q68" s="10">
        <v>13</v>
      </c>
      <c r="R68" s="10">
        <v>1.8</v>
      </c>
      <c r="S68" s="10">
        <v>0.4</v>
      </c>
      <c r="T68" s="45">
        <v>1</v>
      </c>
      <c r="U68" s="455" t="s">
        <v>2357</v>
      </c>
      <c r="V68" s="455" t="s">
        <v>2358</v>
      </c>
      <c r="W68" s="455" t="s">
        <v>2428</v>
      </c>
      <c r="X68" s="455" t="s">
        <v>2438</v>
      </c>
      <c r="Y68" s="455">
        <v>75</v>
      </c>
      <c r="Z68" s="455" t="s">
        <v>2401</v>
      </c>
      <c r="AA68" s="455"/>
      <c r="AF68" s="205" t="str">
        <f>IF($F68="","",IFERROR(IFERROR(INDEX(Réttabanki!$U:$U,MATCH($F68,Réttabanki!$A:$A,0)),INDEX(Vöruskrá!$R:$R,MATCH($F68,Vöruskrá!$B:$B,0)))*$H68/1000,""))</f>
        <v/>
      </c>
      <c r="AG68" s="205" t="str">
        <f>IF($F68="","",IFERROR(IFERROR(INDEX(Réttabanki!$U:$U,MATCH($F68,Réttabanki!$A:$A,0)),INDEX(Vöruskrá!$R:$R,MATCH($F68,Vöruskrá!$B:$B,0)))*IF($I68="",$H68*(1+$AD$2),$I68)/1000,""))</f>
        <v/>
      </c>
      <c r="AH68" s="206" t="str">
        <f t="shared" si="4"/>
        <v/>
      </c>
      <c r="AI68" s="409" t="str">
        <f t="shared" si="5"/>
        <v/>
      </c>
      <c r="AJ68" s="314">
        <f t="shared" ref="AJ68:AJ131" si="6">IF($A68&lt;&gt;"",$A68,AJ67)</f>
        <v>46260</v>
      </c>
    </row>
    <row r="69" spans="1:36" ht="26.4">
      <c r="A69" s="153"/>
      <c r="B69" s="11" t="s">
        <v>2423</v>
      </c>
      <c r="C69" s="11">
        <v>35</v>
      </c>
      <c r="D69" s="12" t="s">
        <v>2318</v>
      </c>
      <c r="E69" s="12" t="s">
        <v>2376</v>
      </c>
      <c r="F69" s="12" t="s">
        <v>825</v>
      </c>
      <c r="G69" s="12" t="s">
        <v>2431</v>
      </c>
      <c r="H69" s="13">
        <v>5</v>
      </c>
      <c r="I69" s="13">
        <v>5</v>
      </c>
      <c r="J69" s="90">
        <f>IF($F69="","",IFERROR(IFERROR(INDEX(Réttabanki!$U:$U,MATCH($F69,Réttabanki!$A:$A,0)),INDEX(Vöruskrá!$R:$R,MATCH($F69,Vöruskrá!$B:$B,0)))*($H69+IF($I69="",$H69*(1+$AD$2),$I69))/2/1000,""))</f>
        <v>27.495000000000001</v>
      </c>
      <c r="K69" s="9" t="s">
        <v>826</v>
      </c>
      <c r="L69" s="9"/>
      <c r="M69" s="9" t="s">
        <v>390</v>
      </c>
      <c r="N69" s="10">
        <v>243</v>
      </c>
      <c r="O69" s="10">
        <v>1.2</v>
      </c>
      <c r="P69" s="10">
        <v>0.4</v>
      </c>
      <c r="Q69" s="10">
        <v>81</v>
      </c>
      <c r="R69" s="10">
        <v>4</v>
      </c>
      <c r="S69" s="10">
        <v>0</v>
      </c>
      <c r="T69" s="44" t="str">
        <f>IF(F69="","",IFERROR(INDEX(Réttabanki!Q:Q,MATCH(F69,Réttabanki!A:A,0)),IFERROR(INDEX(Réttabanki!Q:Q,MATCH(F69,Réttabanki!B:B,0)),"")))</f>
        <v/>
      </c>
      <c r="U69" s="457"/>
      <c r="V69" s="457"/>
      <c r="W69" s="457"/>
      <c r="X69" s="457"/>
      <c r="Y69" s="457"/>
      <c r="Z69" s="457"/>
      <c r="AA69" s="457"/>
      <c r="AF69" s="205">
        <f>IF($F69="","",IFERROR(IFERROR(INDEX(Réttabanki!$U:$U,MATCH($F69,Réttabanki!$A:$A,0)),INDEX(Vöruskrá!$R:$R,MATCH($F69,Vöruskrá!$B:$B,0)))*$H69/1000,""))</f>
        <v>27.495000000000001</v>
      </c>
      <c r="AG69" s="205">
        <f>IF($F69="","",IFERROR(IFERROR(INDEX(Réttabanki!$U:$U,MATCH($F69,Réttabanki!$A:$A,0)),INDEX(Vöruskrá!$R:$R,MATCH($F69,Vöruskrá!$B:$B,0)))*IF($I69="",$H69*(1+$AD$2),$I69)/1000,""))</f>
        <v>27.495000000000001</v>
      </c>
      <c r="AH69" s="206">
        <f t="shared" si="4"/>
        <v>2.3908695652173913E-2</v>
      </c>
      <c r="AI69" s="409" t="str">
        <f t="shared" si="5"/>
        <v>OK</v>
      </c>
      <c r="AJ69" s="314">
        <f t="shared" si="6"/>
        <v>46260</v>
      </c>
    </row>
    <row r="70" spans="1:36" ht="52.8">
      <c r="A70" s="153"/>
      <c r="B70" s="11" t="s">
        <v>2423</v>
      </c>
      <c r="C70" s="11">
        <v>35</v>
      </c>
      <c r="D70" s="12" t="s">
        <v>2318</v>
      </c>
      <c r="E70" s="12" t="s">
        <v>2381</v>
      </c>
      <c r="F70" s="12"/>
      <c r="G70" s="12" t="s">
        <v>2441</v>
      </c>
      <c r="H70" s="13"/>
      <c r="I70" s="13"/>
      <c r="J70" s="90" t="str">
        <f>IF($F70="","",IFERROR(IFERROR(INDEX(Réttabanki!$U:$U,MATCH($F70,Réttabanki!$A:$A,0)),INDEX(Vöruskrá!$R:$R,MATCH($F70,Vöruskrá!$B:$B,0)))*($H70+IF($I70="",$H70*(1+$AD$2),$I70))/2/1000,""))</f>
        <v/>
      </c>
      <c r="K70" s="9" t="s">
        <v>2442</v>
      </c>
      <c r="L70" s="9" t="s">
        <v>2443</v>
      </c>
      <c r="M70" s="9" t="str">
        <f>IF($F70="","",IFERROR(IFERROR(INDEX(Réttabanki!$F:$F,MATCH($F70,Réttabanki!$A:$A,0)),INDEX(Vöruskrá!$H:$H,MATCH($F70,Vöruskrá!$B:$B,0))),""))</f>
        <v/>
      </c>
      <c r="N70" s="10" t="str">
        <f>IF($F70="","",IFERROR(IFERROR(INDEX(Réttabanki!$G:$G,MATCH($F70,Réttabanki!$A:$A,0)),INDEX(Vöruskrá!$J:$J,MATCH($F70,Vöruskrá!$B:$B,0)))*($H70+IF($I70="",$H70*(1+$AD$2),$I70))/2/100,""))</f>
        <v/>
      </c>
      <c r="O70" s="10" t="str">
        <f>IF($F70="","",IFERROR(IFERROR(INDEX(Réttabanki!$H:$H,MATCH($F70,Réttabanki!$A:$A,0)),INDEX(Vöruskrá!$K:$K,MATCH($F70,Vöruskrá!$B:$B,0)))*($H70+IF($I70="",$H70*(1+$AD$2),$I70))/2/100,""))</f>
        <v/>
      </c>
      <c r="P70" s="10" t="str">
        <f>IF($F70="","",IFERROR(IFERROR(INDEX(Réttabanki!$I:$I,MATCH($F70,Réttabanki!$A:$A,0)),INDEX(Vöruskrá!$L:$L,MATCH($F70,Vöruskrá!$B:$B,0)))*($H70+IF($I70="",$H70*(1+$AD$2),$I70))/2/100,""))</f>
        <v/>
      </c>
      <c r="Q70" s="10" t="str">
        <f>IF($F70="","",IFERROR(IFERROR(INDEX(Réttabanki!$J:$J,MATCH($F70,Réttabanki!$A:$A,0)),INDEX(Vöruskrá!$M:$M,MATCH($F70,Vöruskrá!$B:$B,0)))*($H70+IF($I70="",$H70*(1+$AD$2),$I70))/2/100,""))</f>
        <v/>
      </c>
      <c r="R70" s="10" t="str">
        <f>IF($F70="","",IFERROR(IFERROR(INDEX(Réttabanki!$L:$L,MATCH($F70,Réttabanki!$A:$A,0)),INDEX(Vöruskrá!$O:$O,MATCH($F70,Vöruskrá!$B:$B,0)))*($H70+IF($I70="",$H70*(1+$AD$2),$I70))/2/100,""))</f>
        <v/>
      </c>
      <c r="S70" s="10" t="str">
        <f>IF($F70="","",IFERROR(IFERROR(INDEX(Réttabanki!$M:$M,MATCH($F70,Réttabanki!$A:$A,0)),INDEX(Vöruskrá!$P:$P,MATCH($F70,Vöruskrá!$B:$B,0)))*($H70+IF($I70="",$H70*(1+$AD$2),$I70))/2/100,""))</f>
        <v/>
      </c>
      <c r="T70" s="45" t="str">
        <f>IF(F70="","",IFERROR(INDEX(Réttabanki!Q:Q,MATCH(F70,Réttabanki!A:A,0)),IFERROR(INDEX(Réttabanki!Q:Q,MATCH(F70,Réttabanki!B:B,0)),"")))</f>
        <v/>
      </c>
      <c r="U70" s="455"/>
      <c r="V70" s="455"/>
      <c r="W70" s="455"/>
      <c r="X70" s="455"/>
      <c r="Y70" s="455"/>
      <c r="Z70" s="455"/>
      <c r="AA70" s="455"/>
      <c r="AF70" s="205" t="str">
        <f>IF($F70="","",IFERROR(IFERROR(INDEX(Réttabanki!$U:$U,MATCH($F70,Réttabanki!$A:$A,0)),INDEX(Vöruskrá!$R:$R,MATCH($F70,Vöruskrá!$B:$B,0)))*$H70/1000,""))</f>
        <v/>
      </c>
      <c r="AG70" s="205" t="str">
        <f>IF($F70="","",IFERROR(IFERROR(INDEX(Réttabanki!$U:$U,MATCH($F70,Réttabanki!$A:$A,0)),INDEX(Vöruskrá!$R:$R,MATCH($F70,Vöruskrá!$B:$B,0)))*IF($I70="",$H70*(1+$AD$2),$I70)/1000,""))</f>
        <v/>
      </c>
      <c r="AH70" s="206" t="str">
        <f t="shared" si="4"/>
        <v/>
      </c>
      <c r="AI70" s="409" t="str">
        <f t="shared" si="5"/>
        <v/>
      </c>
      <c r="AJ70" s="314">
        <f t="shared" si="6"/>
        <v>46260</v>
      </c>
    </row>
    <row r="71" spans="1:36" ht="39.6">
      <c r="A71" s="153"/>
      <c r="B71" s="11" t="s">
        <v>2423</v>
      </c>
      <c r="C71" s="11">
        <v>35</v>
      </c>
      <c r="D71" s="12" t="s">
        <v>2318</v>
      </c>
      <c r="E71" s="12" t="s">
        <v>2381</v>
      </c>
      <c r="F71" s="12" t="s">
        <v>140</v>
      </c>
      <c r="G71" s="12" t="s">
        <v>2444</v>
      </c>
      <c r="H71" s="13">
        <v>40</v>
      </c>
      <c r="I71" s="13">
        <v>40</v>
      </c>
      <c r="J71" s="90">
        <f>IF($F71="","",IFERROR(IFERROR(INDEX(Réttabanki!$U:$U,MATCH($F71,Réttabanki!$A:$A,0)),INDEX(Vöruskrá!$R:$R,MATCH($F71,Vöruskrá!$B:$B,0)))*($H71+IF($I71="",$H71*(1+$AD$2),$I71))/2/1000,""))</f>
        <v>24</v>
      </c>
      <c r="K71" s="9" t="s">
        <v>141</v>
      </c>
      <c r="L71" s="9" t="s">
        <v>142</v>
      </c>
      <c r="M71" s="9" t="s">
        <v>143</v>
      </c>
      <c r="N71" s="10">
        <v>311</v>
      </c>
      <c r="O71" s="10">
        <v>10.8</v>
      </c>
      <c r="P71" s="10">
        <v>1.3</v>
      </c>
      <c r="Q71" s="10">
        <v>40.299999999999997</v>
      </c>
      <c r="R71" s="10">
        <v>10.5</v>
      </c>
      <c r="S71" s="10">
        <v>1.1000000000000001</v>
      </c>
      <c r="T71" s="44" t="str">
        <f>IF(F71="","",IFERROR(INDEX(Réttabanki!Q:Q,MATCH(F71,Réttabanki!A:A,0)),IFERROR(INDEX(Réttabanki!Q:Q,MATCH(F71,Réttabanki!B:B,0)),"")))</f>
        <v/>
      </c>
      <c r="U71" s="457"/>
      <c r="V71" s="457"/>
      <c r="W71" s="457"/>
      <c r="X71" s="457"/>
      <c r="Y71" s="457"/>
      <c r="Z71" s="457"/>
      <c r="AA71" s="457"/>
      <c r="AF71" s="205">
        <f>IF($F71="","",IFERROR(IFERROR(INDEX(Réttabanki!$U:$U,MATCH($F71,Réttabanki!$A:$A,0)),INDEX(Vöruskrá!$R:$R,MATCH($F71,Vöruskrá!$B:$B,0)))*$H71/1000,""))</f>
        <v>24</v>
      </c>
      <c r="AG71" s="205">
        <f>IF($F71="","",IFERROR(IFERROR(INDEX(Réttabanki!$U:$U,MATCH($F71,Réttabanki!$A:$A,0)),INDEX(Vöruskrá!$R:$R,MATCH($F71,Vöruskrá!$B:$B,0)))*IF($I71="",$H71*(1+$AD$2),$I71)/1000,""))</f>
        <v>24</v>
      </c>
      <c r="AH71" s="206">
        <f t="shared" si="4"/>
        <v>2.0869565217391306E-2</v>
      </c>
      <c r="AI71" s="409" t="str">
        <f t="shared" si="5"/>
        <v>OK</v>
      </c>
      <c r="AJ71" s="314">
        <f t="shared" si="6"/>
        <v>46260</v>
      </c>
    </row>
    <row r="72" spans="1:36" ht="14.4">
      <c r="A72" s="153"/>
      <c r="B72" s="11" t="s">
        <v>2423</v>
      </c>
      <c r="C72" s="11">
        <v>35</v>
      </c>
      <c r="D72" s="12" t="s">
        <v>2318</v>
      </c>
      <c r="E72" s="12" t="s">
        <v>2381</v>
      </c>
      <c r="F72" s="12" t="s">
        <v>680</v>
      </c>
      <c r="G72" s="12" t="s">
        <v>2388</v>
      </c>
      <c r="H72" s="13">
        <v>20</v>
      </c>
      <c r="I72" s="13">
        <v>20</v>
      </c>
      <c r="J72" s="90">
        <f>IF($F72="","",IFERROR(IFERROR(INDEX(Réttabanki!$U:$U,MATCH($F72,Réttabanki!$A:$A,0)),INDEX(Vöruskrá!$R:$R,MATCH($F72,Vöruskrá!$B:$B,0)))*($H72+IF($I72="",$H72*(1+$AD$2),$I72))/2/1000,""))</f>
        <v>56</v>
      </c>
      <c r="K72" s="9" t="s">
        <v>682</v>
      </c>
      <c r="L72" s="9" t="s">
        <v>214</v>
      </c>
      <c r="M72" s="9"/>
      <c r="N72" s="10">
        <v>330</v>
      </c>
      <c r="O72" s="10">
        <v>26</v>
      </c>
      <c r="P72" s="10">
        <v>14</v>
      </c>
      <c r="Q72" s="10">
        <v>0</v>
      </c>
      <c r="R72" s="10">
        <v>25</v>
      </c>
      <c r="S72" s="10">
        <v>1.5</v>
      </c>
      <c r="T72" s="45" t="str">
        <f>IF(F72="","",IFERROR(INDEX(Réttabanki!Q:Q,MATCH(F72,Réttabanki!A:A,0)),IFERROR(INDEX(Réttabanki!Q:Q,MATCH(F72,Réttabanki!B:B,0)),"")))</f>
        <v/>
      </c>
      <c r="U72" s="455"/>
      <c r="V72" s="455"/>
      <c r="W72" s="455"/>
      <c r="X72" s="455"/>
      <c r="Y72" s="455"/>
      <c r="Z72" s="455"/>
      <c r="AA72" s="455"/>
      <c r="AF72" s="205">
        <f>IF($F72="","",IFERROR(IFERROR(INDEX(Réttabanki!$U:$U,MATCH($F72,Réttabanki!$A:$A,0)),INDEX(Vöruskrá!$R:$R,MATCH($F72,Vöruskrá!$B:$B,0)))*$H72/1000,""))</f>
        <v>56</v>
      </c>
      <c r="AG72" s="205">
        <f>IF($F72="","",IFERROR(IFERROR(INDEX(Réttabanki!$U:$U,MATCH($F72,Réttabanki!$A:$A,0)),INDEX(Vöruskrá!$R:$R,MATCH($F72,Vöruskrá!$B:$B,0)))*IF($I72="",$H72*(1+$AD$2),$I72)/1000,""))</f>
        <v>56</v>
      </c>
      <c r="AH72" s="206">
        <f t="shared" si="4"/>
        <v>4.8695652173913043E-2</v>
      </c>
      <c r="AI72" s="409" t="str">
        <f t="shared" si="5"/>
        <v>OK</v>
      </c>
      <c r="AJ72" s="314">
        <f t="shared" si="6"/>
        <v>46260</v>
      </c>
    </row>
    <row r="73" spans="1:36" ht="14.4">
      <c r="A73" s="153"/>
      <c r="B73" s="11" t="s">
        <v>2423</v>
      </c>
      <c r="C73" s="11">
        <v>35</v>
      </c>
      <c r="D73" s="12" t="s">
        <v>2318</v>
      </c>
      <c r="E73" s="12" t="s">
        <v>1080</v>
      </c>
      <c r="F73" s="12"/>
      <c r="G73" s="12" t="s">
        <v>2445</v>
      </c>
      <c r="H73" s="13"/>
      <c r="I73" s="13"/>
      <c r="J73" s="90" t="str">
        <f>IF($F73="","",IFERROR(IFERROR(INDEX(Réttabanki!$U:$U,MATCH($F73,Réttabanki!$A:$A,0)),INDEX(Vöruskrá!$R:$R,MATCH($F73,Vöruskrá!$B:$B,0)))*($H73+IF($I73="",$H73*(1+$AD$2),$I73))/2/1000,""))</f>
        <v/>
      </c>
      <c r="K73" s="9" t="s">
        <v>682</v>
      </c>
      <c r="L73" s="9" t="s">
        <v>214</v>
      </c>
      <c r="M73" s="9"/>
      <c r="N73" s="10"/>
      <c r="O73" s="10"/>
      <c r="P73" s="10"/>
      <c r="Q73" s="10"/>
      <c r="R73" s="10"/>
      <c r="S73" s="10"/>
      <c r="T73" s="45"/>
      <c r="U73" s="457"/>
      <c r="V73" s="457"/>
      <c r="W73" s="457"/>
      <c r="X73" s="457"/>
      <c r="Y73" s="457"/>
      <c r="Z73" s="457"/>
      <c r="AA73" s="457"/>
      <c r="AF73" s="205" t="str">
        <f>IF($F73="","",IFERROR(IFERROR(INDEX(Réttabanki!$U:$U,MATCH($F73,Réttabanki!$A:$A,0)),INDEX(Vöruskrá!$R:$R,MATCH($F73,Vöruskrá!$B:$B,0)))*$H73/1000,""))</f>
        <v/>
      </c>
      <c r="AG73" s="205" t="str">
        <f>IF($F73="","",IFERROR(IFERROR(INDEX(Réttabanki!$U:$U,MATCH($F73,Réttabanki!$A:$A,0)),INDEX(Vöruskrá!$R:$R,MATCH($F73,Vöruskrá!$B:$B,0)))*IF($I73="",$H73*(1+$AD$2),$I73)/1000,""))</f>
        <v/>
      </c>
      <c r="AH73" s="206" t="str">
        <f t="shared" si="4"/>
        <v/>
      </c>
      <c r="AI73" s="409" t="str">
        <f t="shared" si="5"/>
        <v/>
      </c>
      <c r="AJ73" s="314">
        <f t="shared" si="6"/>
        <v>46260</v>
      </c>
    </row>
    <row r="74" spans="1:36" ht="14.4">
      <c r="A74" s="153"/>
      <c r="B74" s="11" t="s">
        <v>2423</v>
      </c>
      <c r="C74" s="11">
        <v>35</v>
      </c>
      <c r="D74" s="12" t="s">
        <v>2318</v>
      </c>
      <c r="E74" s="12" t="s">
        <v>1080</v>
      </c>
      <c r="F74" s="12" t="s">
        <v>680</v>
      </c>
      <c r="G74" s="12" t="s">
        <v>2388</v>
      </c>
      <c r="H74" s="13">
        <v>20</v>
      </c>
      <c r="I74" s="13">
        <v>20</v>
      </c>
      <c r="J74" s="90">
        <f>IF($F74="","",IFERROR(IFERROR(INDEX(Réttabanki!$U:$U,MATCH($F74,Réttabanki!$A:$A,0)),INDEX(Vöruskrá!$R:$R,MATCH($F74,Vöruskrá!$B:$B,0)))*($H74+IF($I74="",$H74*(1+$AD$2),$I74))/2/1000,""))</f>
        <v>56</v>
      </c>
      <c r="K74" s="9" t="s">
        <v>682</v>
      </c>
      <c r="L74" s="9" t="s">
        <v>214</v>
      </c>
      <c r="M74" s="9"/>
      <c r="N74" s="10">
        <v>330</v>
      </c>
      <c r="O74" s="10">
        <v>26</v>
      </c>
      <c r="P74" s="10">
        <v>14</v>
      </c>
      <c r="Q74" s="10">
        <v>0</v>
      </c>
      <c r="R74" s="10">
        <v>25</v>
      </c>
      <c r="S74" s="10">
        <v>1.5</v>
      </c>
      <c r="T74" s="45"/>
      <c r="U74" s="455"/>
      <c r="V74" s="455"/>
      <c r="W74" s="455"/>
      <c r="X74" s="455"/>
      <c r="Y74" s="455"/>
      <c r="Z74" s="455"/>
      <c r="AA74" s="455"/>
      <c r="AF74" s="205">
        <f>IF($F74="","",IFERROR(IFERROR(INDEX(Réttabanki!$U:$U,MATCH($F74,Réttabanki!$A:$A,0)),INDEX(Vöruskrá!$R:$R,MATCH($F74,Vöruskrá!$B:$B,0)))*$H74/1000,""))</f>
        <v>56</v>
      </c>
      <c r="AG74" s="205">
        <f>IF($F74="","",IFERROR(IFERROR(INDEX(Réttabanki!$U:$U,MATCH($F74,Réttabanki!$A:$A,0)),INDEX(Vöruskrá!$R:$R,MATCH($F74,Vöruskrá!$B:$B,0)))*IF($I74="",$H74*(1+$AD$2),$I74)/1000,""))</f>
        <v>56</v>
      </c>
      <c r="AH74" s="206">
        <f t="shared" si="4"/>
        <v>4.8695652173913043E-2</v>
      </c>
      <c r="AI74" s="409" t="str">
        <f t="shared" si="5"/>
        <v>OK</v>
      </c>
      <c r="AJ74" s="314">
        <f t="shared" si="6"/>
        <v>46260</v>
      </c>
    </row>
    <row r="75" spans="1:36" ht="39.6">
      <c r="A75" s="153"/>
      <c r="B75" s="11" t="s">
        <v>2423</v>
      </c>
      <c r="C75" s="11">
        <v>35</v>
      </c>
      <c r="D75" s="12" t="s">
        <v>2318</v>
      </c>
      <c r="E75" s="12" t="s">
        <v>1080</v>
      </c>
      <c r="F75" s="12"/>
      <c r="G75" s="12" t="s">
        <v>2446</v>
      </c>
      <c r="H75" s="13"/>
      <c r="I75" s="13"/>
      <c r="J75" s="90" t="str">
        <f>IF($F75="","",IFERROR(IFERROR(INDEX(Réttabanki!$U:$U,MATCH($F75,Réttabanki!$A:$A,0)),INDEX(Vöruskrá!$R:$R,MATCH($F75,Vöruskrá!$B:$B,0)))*($H75+IF($I75="",$H75*(1+$AD$2),$I75))/2/1000,""))</f>
        <v/>
      </c>
      <c r="K75" s="9" t="s">
        <v>141</v>
      </c>
      <c r="L75" s="9" t="s">
        <v>142</v>
      </c>
      <c r="M75" s="9"/>
      <c r="N75" s="10"/>
      <c r="O75" s="10"/>
      <c r="P75" s="10"/>
      <c r="Q75" s="10"/>
      <c r="R75" s="10"/>
      <c r="S75" s="10"/>
      <c r="T75" s="45"/>
      <c r="U75" s="457"/>
      <c r="V75" s="457"/>
      <c r="W75" s="457"/>
      <c r="X75" s="457"/>
      <c r="Y75" s="457"/>
      <c r="Z75" s="457"/>
      <c r="AA75" s="457"/>
      <c r="AF75" s="205" t="str">
        <f>IF($F75="","",IFERROR(IFERROR(INDEX(Réttabanki!$U:$U,MATCH($F75,Réttabanki!$A:$A,0)),INDEX(Vöruskrá!$R:$R,MATCH($F75,Vöruskrá!$B:$B,0)))*$H75/1000,""))</f>
        <v/>
      </c>
      <c r="AG75" s="205" t="str">
        <f>IF($F75="","",IFERROR(IFERROR(INDEX(Réttabanki!$U:$U,MATCH($F75,Réttabanki!$A:$A,0)),INDEX(Vöruskrá!$R:$R,MATCH($F75,Vöruskrá!$B:$B,0)))*IF($I75="",$H75*(1+$AD$2),$I75)/1000,""))</f>
        <v/>
      </c>
      <c r="AH75" s="206" t="str">
        <f t="shared" si="4"/>
        <v/>
      </c>
      <c r="AI75" s="409" t="str">
        <f t="shared" si="5"/>
        <v/>
      </c>
      <c r="AJ75" s="314">
        <f t="shared" si="6"/>
        <v>46260</v>
      </c>
    </row>
    <row r="76" spans="1:36" ht="39.6">
      <c r="A76" s="153"/>
      <c r="B76" s="11" t="s">
        <v>2423</v>
      </c>
      <c r="C76" s="11">
        <v>35</v>
      </c>
      <c r="D76" s="12" t="s">
        <v>2318</v>
      </c>
      <c r="E76" s="12" t="s">
        <v>1080</v>
      </c>
      <c r="F76" s="12" t="s">
        <v>140</v>
      </c>
      <c r="G76" s="12" t="s">
        <v>2444</v>
      </c>
      <c r="H76" s="13">
        <v>40</v>
      </c>
      <c r="I76" s="13">
        <v>40</v>
      </c>
      <c r="J76" s="90">
        <f>IF($F76="","",IFERROR(IFERROR(INDEX(Réttabanki!$U:$U,MATCH($F76,Réttabanki!$A:$A,0)),INDEX(Vöruskrá!$R:$R,MATCH($F76,Vöruskrá!$B:$B,0)))*($H76+IF($I76="",$H76*(1+$AD$2),$I76))/2/1000,""))</f>
        <v>24</v>
      </c>
      <c r="K76" s="9" t="s">
        <v>141</v>
      </c>
      <c r="L76" s="9" t="s">
        <v>142</v>
      </c>
      <c r="M76" s="9" t="s">
        <v>143</v>
      </c>
      <c r="N76" s="10">
        <v>311</v>
      </c>
      <c r="O76" s="10">
        <v>10.8</v>
      </c>
      <c r="P76" s="10">
        <v>1.3</v>
      </c>
      <c r="Q76" s="10">
        <v>40.299999999999997</v>
      </c>
      <c r="R76" s="10">
        <v>10.5</v>
      </c>
      <c r="S76" s="10">
        <v>1.1000000000000001</v>
      </c>
      <c r="T76" s="44" t="str">
        <f>IF(F76="","",IFERROR(INDEX(Réttabanki!Q:Q,MATCH(F76,Réttabanki!A:A,0)),IFERROR(INDEX(Réttabanki!Q:Q,MATCH(F76,Réttabanki!B:B,0)),"")))</f>
        <v/>
      </c>
      <c r="U76" s="455"/>
      <c r="V76" s="455"/>
      <c r="W76" s="455"/>
      <c r="X76" s="455"/>
      <c r="Y76" s="455"/>
      <c r="Z76" s="455"/>
      <c r="AA76" s="455"/>
      <c r="AF76" s="205">
        <f>IF($F76="","",IFERROR(IFERROR(INDEX(Réttabanki!$U:$U,MATCH($F76,Réttabanki!$A:$A,0)),INDEX(Vöruskrá!$R:$R,MATCH($F76,Vöruskrá!$B:$B,0)))*$H76/1000,""))</f>
        <v>24</v>
      </c>
      <c r="AG76" s="205">
        <f>IF($F76="","",IFERROR(IFERROR(INDEX(Réttabanki!$U:$U,MATCH($F76,Réttabanki!$A:$A,0)),INDEX(Vöruskrá!$R:$R,MATCH($F76,Vöruskrá!$B:$B,0)))*IF($I76="",$H76*(1+$AD$2),$I76)/1000,""))</f>
        <v>24</v>
      </c>
      <c r="AH76" s="206">
        <f t="shared" si="4"/>
        <v>2.0869565217391306E-2</v>
      </c>
      <c r="AI76" s="409" t="str">
        <f t="shared" si="5"/>
        <v>OK</v>
      </c>
      <c r="AJ76" s="314">
        <f t="shared" si="6"/>
        <v>46260</v>
      </c>
    </row>
    <row r="77" spans="1:36" ht="39.6">
      <c r="A77" s="153"/>
      <c r="B77" s="11" t="s">
        <v>2423</v>
      </c>
      <c r="C77" s="11">
        <v>35</v>
      </c>
      <c r="D77" s="12" t="s">
        <v>2318</v>
      </c>
      <c r="E77" s="12" t="s">
        <v>2383</v>
      </c>
      <c r="F77" s="12"/>
      <c r="G77" s="12" t="s">
        <v>2447</v>
      </c>
      <c r="H77" s="13"/>
      <c r="I77" s="13"/>
      <c r="J77" s="90" t="str">
        <f>IF($F77="","",IFERROR(IFERROR(INDEX(Réttabanki!$U:$U,MATCH($F77,Réttabanki!$A:$A,0)),INDEX(Vöruskrá!$R:$R,MATCH($F77,Vöruskrá!$B:$B,0)))*($H77+IF($I77="",$H77*(1+$AD$2),$I77))/2/1000,""))</f>
        <v/>
      </c>
      <c r="K77" s="9" t="s">
        <v>2448</v>
      </c>
      <c r="L77" s="9" t="s">
        <v>2449</v>
      </c>
      <c r="M77" s="9" t="str">
        <f>IF(F77="","",IFERROR(IFERROR(INDEX(Réttabanki!F:F,MATCH(F77,Réttabanki!A:A,0)),""),IFERROR(IFERROR(INDEX(Vöruskrá!H:H,MATCH(F77,Vöruskrá!B:B,0)),""),"")))</f>
        <v/>
      </c>
      <c r="N77" s="10" t="str">
        <f>IF(OR(F77="",H77=""),"",IFERROR(IFERROR(INDEX(Réttabanki!G:G,MATCH(F77,Réttabanki!A:A,0)),"")*H77/100,IFERROR(IFERROR(INDEX(Vöruskrá!J:J,MATCH(F77,Vöruskrá!B:B,0)),"")*H77/100,"")))</f>
        <v/>
      </c>
      <c r="O77" s="10" t="str">
        <f>IF(OR(F77="",H77=""),"",IFERROR(IFERROR(INDEX(Réttabanki!H:H,MATCH(F77,Réttabanki!A:A,0)),"")*H77/100,IFERROR(IFERROR(INDEX(Vöruskrá!K:K,MATCH(F77,Vöruskrá!B:B,0)),"")*H77/100,"")))</f>
        <v/>
      </c>
      <c r="P77" s="10" t="str">
        <f>IF(OR(F77="",H77=""),"",IFERROR(IFERROR(INDEX(Réttabanki!I:I,MATCH(F77,Réttabanki!A:A,0)),"")*H77/100,IFERROR(IFERROR(INDEX(Vöruskrá!L:L,MATCH(F77,Vöruskrá!B:B,0)),"")*H77/100,"")))</f>
        <v/>
      </c>
      <c r="Q77" s="10" t="str">
        <f>IF(OR(F77="",H77=""),"",IFERROR(IFERROR(INDEX(Réttabanki!J:J,MATCH(F77,Réttabanki!A:A,0)),"")*H77/100,IFERROR(IFERROR(INDEX(Vöruskrá!M:M,MATCH(F77,Vöruskrá!B:B,0)),"")*H77/100,"")))</f>
        <v/>
      </c>
      <c r="R77" s="10" t="str">
        <f>IF(OR(F77="",H77=""),"",IFERROR(IFERROR(INDEX(Réttabanki!K:K,MATCH(F77,Réttabanki!A:A,0)),"")*H77/100,IFERROR(IFERROR(INDEX(Vöruskrá!O:O,MATCH(F77,Vöruskrá!B:B,0)),"")*H77/100,"")))</f>
        <v/>
      </c>
      <c r="S77" s="10" t="str">
        <f>IF(OR(F77="",H77=""),"",IFERROR(IFERROR(INDEX(Réttabanki!L:L,MATCH(F77,Réttabanki!A:A,0)),"")*H77/100,IFERROR(IFERROR(INDEX(Vöruskrá!P:P,MATCH(F77,Vöruskrá!B:B,0)),"")*H77/100,"")))</f>
        <v/>
      </c>
      <c r="T77" s="45" t="str">
        <f>IF(F77="","",IFERROR(INDEX(Réttabanki!Q:Q,MATCH(F77,Réttabanki!A:A,0)),IFERROR(INDEX(Réttabanki!Q:Q,MATCH(F77,Réttabanki!B:B,0)),"")))</f>
        <v/>
      </c>
      <c r="U77" s="457"/>
      <c r="V77" s="457"/>
      <c r="W77" s="457"/>
      <c r="X77" s="457"/>
      <c r="Y77" s="457"/>
      <c r="Z77" s="457"/>
      <c r="AA77" s="457"/>
      <c r="AF77" s="205" t="str">
        <f>IF($F77="","",IFERROR(IFERROR(INDEX(Réttabanki!$U:$U,MATCH($F77,Réttabanki!$A:$A,0)),INDEX(Vöruskrá!$R:$R,MATCH($F77,Vöruskrá!$B:$B,0)))*$H77/1000,""))</f>
        <v/>
      </c>
      <c r="AG77" s="205" t="str">
        <f>IF($F77="","",IFERROR(IFERROR(INDEX(Réttabanki!$U:$U,MATCH($F77,Réttabanki!$A:$A,0)),INDEX(Vöruskrá!$R:$R,MATCH($F77,Vöruskrá!$B:$B,0)))*IF($I77="",$H77*(1+$AD$2),$I77)/1000,""))</f>
        <v/>
      </c>
      <c r="AH77" s="206" t="str">
        <f t="shared" si="4"/>
        <v/>
      </c>
      <c r="AI77" s="409" t="str">
        <f t="shared" si="5"/>
        <v/>
      </c>
      <c r="AJ77" s="314">
        <f t="shared" si="6"/>
        <v>46260</v>
      </c>
    </row>
    <row r="78" spans="1:36" ht="14.4">
      <c r="A78" s="153"/>
      <c r="B78" s="11" t="s">
        <v>2423</v>
      </c>
      <c r="C78" s="11">
        <v>35</v>
      </c>
      <c r="D78" s="12" t="s">
        <v>2318</v>
      </c>
      <c r="E78" s="12" t="s">
        <v>2383</v>
      </c>
      <c r="F78" s="12" t="s">
        <v>184</v>
      </c>
      <c r="G78" s="12" t="s">
        <v>2450</v>
      </c>
      <c r="H78" s="13">
        <v>40</v>
      </c>
      <c r="I78" s="13"/>
      <c r="J78" s="90">
        <f>IF($F78="","",IFERROR(IFERROR(INDEX(Réttabanki!$U:$U,MATCH($F78,Réttabanki!$A:$A,0)),INDEX(Vöruskrá!$R:$R,MATCH($F78,Vöruskrá!$B:$B,0)))*($H78+IF($I78="",$H78*(1+$AD$2),$I78))/2/1000,""))</f>
        <v>30</v>
      </c>
      <c r="K78" s="9" t="s">
        <v>186</v>
      </c>
      <c r="L78" s="9" t="s">
        <v>187</v>
      </c>
      <c r="M78" s="9" t="s">
        <v>188</v>
      </c>
      <c r="N78" s="10">
        <v>324</v>
      </c>
      <c r="O78" s="10">
        <v>1.6</v>
      </c>
      <c r="P78" s="10">
        <v>0.3</v>
      </c>
      <c r="Q78" s="10">
        <v>59</v>
      </c>
      <c r="R78" s="10">
        <v>8.6</v>
      </c>
      <c r="S78" s="10">
        <v>1.3</v>
      </c>
      <c r="T78" s="44" t="str">
        <f>IF(F78="","",IFERROR(INDEX(Réttabanki!Q:Q,MATCH(F78,Réttabanki!A:A,0)),IFERROR(INDEX(Réttabanki!Q:Q,MATCH(F78,Réttabanki!B:B,0)),"")))</f>
        <v/>
      </c>
      <c r="U78" s="455"/>
      <c r="V78" s="455"/>
      <c r="W78" s="455"/>
      <c r="X78" s="455"/>
      <c r="Y78" s="455"/>
      <c r="Z78" s="455"/>
      <c r="AA78" s="455"/>
      <c r="AF78" s="205">
        <f>IF($F78="","",IFERROR(IFERROR(INDEX(Réttabanki!$U:$U,MATCH($F78,Réttabanki!$A:$A,0)),INDEX(Vöruskrá!$R:$R,MATCH($F78,Vöruskrá!$B:$B,0)))*$H78/1000,""))</f>
        <v>24</v>
      </c>
      <c r="AG78" s="205">
        <f>IF($F78="","",IFERROR(IFERROR(INDEX(Réttabanki!$U:$U,MATCH($F78,Réttabanki!$A:$A,0)),INDEX(Vöruskrá!$R:$R,MATCH($F78,Vöruskrá!$B:$B,0)))*IF($I78="",$H78*(1+$AD$2),$I78)/1000,""))</f>
        <v>36</v>
      </c>
      <c r="AH78" s="206">
        <f t="shared" si="4"/>
        <v>3.1304347826086959E-2</v>
      </c>
      <c r="AI78" s="409" t="str">
        <f t="shared" si="5"/>
        <v>OK</v>
      </c>
      <c r="AJ78" s="314">
        <f t="shared" si="6"/>
        <v>46260</v>
      </c>
    </row>
    <row r="79" spans="1:36" ht="28.8">
      <c r="A79" s="222"/>
      <c r="B79" s="218" t="s">
        <v>2423</v>
      </c>
      <c r="C79" s="218">
        <v>35</v>
      </c>
      <c r="D79" s="218" t="s">
        <v>2318</v>
      </c>
      <c r="E79" s="218" t="s">
        <v>2383</v>
      </c>
      <c r="F79" s="218" t="s">
        <v>231</v>
      </c>
      <c r="G79" s="218" t="s">
        <v>2451</v>
      </c>
      <c r="H79" s="218">
        <v>20</v>
      </c>
      <c r="I79" s="218"/>
      <c r="J79" s="437">
        <f>IF($F79="","",IFERROR(IFERROR(INDEX(Réttabanki!$U:$U,MATCH($F79,Réttabanki!$A:$A,0)),INDEX(Vöruskrá!$R:$R,MATCH($F79,Vöruskrá!$B:$B,0)))*($H79+IF($I79="",$H79*(1+$AD$2),$I79))/2/1000,""))</f>
        <v>45.9</v>
      </c>
      <c r="K79" s="218" t="s">
        <v>234</v>
      </c>
      <c r="L79" s="218" t="s">
        <v>235</v>
      </c>
      <c r="M79" s="218"/>
      <c r="N79" s="218">
        <v>122</v>
      </c>
      <c r="O79" s="218">
        <v>5.9</v>
      </c>
      <c r="P79" s="218">
        <v>2.4</v>
      </c>
      <c r="Q79" s="218">
        <v>3.6</v>
      </c>
      <c r="R79" s="218">
        <v>13.4</v>
      </c>
      <c r="S79" s="218">
        <v>2.7</v>
      </c>
      <c r="U79" s="457"/>
      <c r="V79" s="457"/>
      <c r="W79" s="457"/>
      <c r="X79" s="457"/>
      <c r="Y79" s="457"/>
      <c r="Z79" s="457"/>
      <c r="AA79" s="457"/>
      <c r="AF79">
        <f>IF($F79="","",IFERROR(IFERROR(INDEX(Réttabanki!$U:$U,MATCH($F79,Réttabanki!$A:$A,0)),INDEX(Vöruskrá!$R:$R,MATCH($F79,Vöruskrá!$B:$B,0)))*$H79/1000,""))</f>
        <v>36.72</v>
      </c>
      <c r="AG79">
        <f>IF($F79="","",IFERROR(IFERROR(INDEX(Réttabanki!$U:$U,MATCH($F79,Réttabanki!$A:$A,0)),INDEX(Vöruskrá!$R:$R,MATCH($F79,Vöruskrá!$B:$B,0)))*IF($I79="",$H79*(1+$AD$2),$I79)/1000,""))</f>
        <v>55.08</v>
      </c>
      <c r="AH79">
        <f t="shared" si="4"/>
        <v>4.7895652173913041E-2</v>
      </c>
      <c r="AI79" t="str">
        <f t="shared" si="5"/>
        <v>OK</v>
      </c>
      <c r="AJ79" s="314">
        <f t="shared" si="6"/>
        <v>46260</v>
      </c>
    </row>
    <row r="80" spans="1:36" ht="14.4">
      <c r="A80" s="153"/>
      <c r="B80" s="11" t="s">
        <v>2423</v>
      </c>
      <c r="C80" s="11">
        <v>35</v>
      </c>
      <c r="D80" s="12" t="s">
        <v>2318</v>
      </c>
      <c r="E80" s="12" t="s">
        <v>1080</v>
      </c>
      <c r="F80" s="12"/>
      <c r="G80" s="12" t="s">
        <v>2452</v>
      </c>
      <c r="H80" s="13"/>
      <c r="I80" s="13"/>
      <c r="J80" s="90" t="str">
        <f>IF($F80="","",IFERROR(IFERROR(INDEX(Réttabanki!$U:$U,MATCH($F80,Réttabanki!$A:$A,0)),INDEX(Vöruskrá!$R:$R,MATCH($F80,Vöruskrá!$B:$B,0)))*($H80+IF($I80="",$H80*(1+$AD$2),$I80))/2/1000,""))</f>
        <v/>
      </c>
      <c r="K80" s="9" t="s">
        <v>186</v>
      </c>
      <c r="L80" s="9" t="s">
        <v>187</v>
      </c>
      <c r="M80" s="9" t="str">
        <f>IF(F80="","",IFERROR(IFERROR(INDEX(Réttabanki!F:F,MATCH(F80,Réttabanki!A:A,0)),""),IFERROR(IFERROR(INDEX(Vöruskrá!H:H,MATCH(F80,Vöruskrá!B:B,0)),""),"")))</f>
        <v/>
      </c>
      <c r="N80" s="10" t="str">
        <f>IF(OR(F80="",H80=""),"",IFERROR(IFERROR(INDEX(Réttabanki!G:G,MATCH(F80,Réttabanki!A:A,0)),"")*H80/100,IFERROR(IFERROR(INDEX(Vöruskrá!J:J,MATCH(F80,Vöruskrá!B:B,0)),"")*H80/100,"")))</f>
        <v/>
      </c>
      <c r="O80" s="10" t="str">
        <f>IF(OR(F80="",H80=""),"",IFERROR(IFERROR(INDEX(Réttabanki!H:H,MATCH(F80,Réttabanki!A:A,0)),"")*H80/100,IFERROR(IFERROR(INDEX(Vöruskrá!K:K,MATCH(F80,Vöruskrá!B:B,0)),"")*H80/100,"")))</f>
        <v/>
      </c>
      <c r="P80" s="10" t="str">
        <f>IF(OR(F80="",H80=""),"",IFERROR(IFERROR(INDEX(Réttabanki!I:I,MATCH(F80,Réttabanki!A:A,0)),"")*H80/100,IFERROR(IFERROR(INDEX(Vöruskrá!L:L,MATCH(F80,Vöruskrá!B:B,0)),"")*H80/100,"")))</f>
        <v/>
      </c>
      <c r="Q80" s="10" t="str">
        <f>IF(OR(F80="",H80=""),"",IFERROR(IFERROR(INDEX(Réttabanki!J:J,MATCH(F80,Réttabanki!A:A,0)),"")*H80/100,IFERROR(IFERROR(INDEX(Vöruskrá!M:M,MATCH(F80,Vöruskrá!B:B,0)),"")*H80/100,"")))</f>
        <v/>
      </c>
      <c r="R80" s="10" t="str">
        <f>IF(OR(F80="",H80=""),"",IFERROR(IFERROR(INDEX(Réttabanki!K:K,MATCH(F80,Réttabanki!A:A,0)),"")*H80/100,IFERROR(IFERROR(INDEX(Vöruskrá!O:O,MATCH(F80,Vöruskrá!B:B,0)),"")*H80/100,"")))</f>
        <v/>
      </c>
      <c r="S80" s="10" t="str">
        <f>IF(OR(F80="",H80=""),"",IFERROR(IFERROR(INDEX(Réttabanki!L:L,MATCH(F80,Réttabanki!A:A,0)),"")*H80/100,IFERROR(IFERROR(INDEX(Vöruskrá!P:P,MATCH(F80,Vöruskrá!B:B,0)),"")*H80/100,"")))</f>
        <v/>
      </c>
      <c r="T80" s="45" t="str">
        <f>IF(F80="","",IFERROR(INDEX(Réttabanki!Q:Q,MATCH(F80,Réttabanki!A:A,0)),IFERROR(INDEX(Réttabanki!Q:Q,MATCH(F80,Réttabanki!B:B,0)),"")))</f>
        <v/>
      </c>
      <c r="U80" s="455"/>
      <c r="V80" s="455"/>
      <c r="W80" s="455"/>
      <c r="X80" s="455"/>
      <c r="Y80" s="455"/>
      <c r="Z80" s="455"/>
      <c r="AA80" s="455"/>
      <c r="AF80" s="205" t="str">
        <f>IF($F80="","",IFERROR(IFERROR(INDEX(Réttabanki!$U:$U,MATCH($F80,Réttabanki!$A:$A,0)),INDEX(Vöruskrá!$R:$R,MATCH($F80,Vöruskrá!$B:$B,0)))*$H80/1000,""))</f>
        <v/>
      </c>
      <c r="AG80" s="205" t="str">
        <f>IF($F80="","",IFERROR(IFERROR(INDEX(Réttabanki!$U:$U,MATCH($F80,Réttabanki!$A:$A,0)),INDEX(Vöruskrá!$R:$R,MATCH($F80,Vöruskrá!$B:$B,0)))*IF($I80="",$H80*(1+$AD$2),$I80)/1000,""))</f>
        <v/>
      </c>
      <c r="AH80" s="206" t="str">
        <f t="shared" si="4"/>
        <v/>
      </c>
      <c r="AI80" s="409" t="str">
        <f t="shared" si="5"/>
        <v/>
      </c>
      <c r="AJ80" s="314">
        <f t="shared" si="6"/>
        <v>46260</v>
      </c>
    </row>
    <row r="81" spans="1:36" ht="14.4">
      <c r="A81" s="153"/>
      <c r="B81" s="11" t="s">
        <v>2423</v>
      </c>
      <c r="C81" s="11">
        <v>35</v>
      </c>
      <c r="D81" s="12" t="s">
        <v>2318</v>
      </c>
      <c r="E81" s="12" t="s">
        <v>1080</v>
      </c>
      <c r="F81" s="12" t="s">
        <v>184</v>
      </c>
      <c r="G81" s="12" t="s">
        <v>2450</v>
      </c>
      <c r="H81" s="13">
        <v>40</v>
      </c>
      <c r="I81" s="13"/>
      <c r="J81" s="90">
        <f>IF($F81="","",IFERROR(IFERROR(INDEX(Réttabanki!$U:$U,MATCH($F81,Réttabanki!$A:$A,0)),INDEX(Vöruskrá!$R:$R,MATCH($F81,Vöruskrá!$B:$B,0)))*($H81+IF($I81="",$H81*(1+$AD$2),$I81))/2/1000,""))</f>
        <v>30</v>
      </c>
      <c r="K81" s="9" t="s">
        <v>186</v>
      </c>
      <c r="L81" s="9" t="s">
        <v>187</v>
      </c>
      <c r="M81" s="9" t="s">
        <v>188</v>
      </c>
      <c r="N81" s="10">
        <v>324</v>
      </c>
      <c r="O81" s="10">
        <v>1.6</v>
      </c>
      <c r="P81" s="10">
        <v>0.3</v>
      </c>
      <c r="Q81" s="10">
        <v>59</v>
      </c>
      <c r="R81" s="10">
        <v>8.6</v>
      </c>
      <c r="S81" s="10">
        <v>1.3</v>
      </c>
      <c r="T81" s="44" t="str">
        <f>IF(F81="","",IFERROR(INDEX(Réttabanki!Q:Q,MATCH(F81,Réttabanki!A:A,0)),IFERROR(INDEX(Réttabanki!Q:Q,MATCH(F81,Réttabanki!B:B,0)),"")))</f>
        <v/>
      </c>
      <c r="U81" s="457"/>
      <c r="V81" s="457"/>
      <c r="W81" s="457"/>
      <c r="X81" s="457"/>
      <c r="Y81" s="457"/>
      <c r="Z81" s="457"/>
      <c r="AA81" s="457"/>
      <c r="AF81" s="205">
        <f>IF($F81="","",IFERROR(IFERROR(INDEX(Réttabanki!$U:$U,MATCH($F81,Réttabanki!$A:$A,0)),INDEX(Vöruskrá!$R:$R,MATCH($F81,Vöruskrá!$B:$B,0)))*$H81/1000,""))</f>
        <v>24</v>
      </c>
      <c r="AG81" s="205">
        <f>IF($F81="","",IFERROR(IFERROR(INDEX(Réttabanki!$U:$U,MATCH($F81,Réttabanki!$A:$A,0)),INDEX(Vöruskrá!$R:$R,MATCH($F81,Vöruskrá!$B:$B,0)))*IF($I81="",$H81*(1+$AD$2),$I81)/1000,""))</f>
        <v>36</v>
      </c>
      <c r="AH81" s="206">
        <f t="shared" si="4"/>
        <v>3.1304347826086959E-2</v>
      </c>
      <c r="AI81" s="409" t="str">
        <f t="shared" si="5"/>
        <v>OK</v>
      </c>
      <c r="AJ81" s="314">
        <f t="shared" si="6"/>
        <v>46260</v>
      </c>
    </row>
    <row r="82" spans="1:36" ht="86.4">
      <c r="A82" s="222"/>
      <c r="B82" s="218" t="s">
        <v>2423</v>
      </c>
      <c r="C82" s="218">
        <v>35</v>
      </c>
      <c r="D82" s="218" t="s">
        <v>2318</v>
      </c>
      <c r="E82" s="218" t="s">
        <v>1080</v>
      </c>
      <c r="F82" s="218"/>
      <c r="G82" s="218" t="s">
        <v>2453</v>
      </c>
      <c r="H82" s="218"/>
      <c r="I82" s="218"/>
      <c r="J82" s="437" t="str">
        <f>IF($F82="","",IFERROR(IFERROR(INDEX(Réttabanki!$U:$U,MATCH($F82,Réttabanki!$A:$A,0)),INDEX(Vöruskrá!$R:$R,MATCH($F82,Vöruskrá!$B:$B,0)))*($H82+IF($I82="",$H82*(1+$AD$2),$I82))/2/1000,""))</f>
        <v/>
      </c>
      <c r="K82" s="218" t="s">
        <v>2454</v>
      </c>
      <c r="L82" s="218" t="s">
        <v>235</v>
      </c>
      <c r="M82" s="218"/>
      <c r="N82" s="218"/>
      <c r="O82" s="218"/>
      <c r="P82" s="218"/>
      <c r="Q82" s="218"/>
      <c r="R82" s="218"/>
      <c r="S82" s="218"/>
      <c r="U82" s="455"/>
      <c r="V82" s="455"/>
      <c r="W82" s="455"/>
      <c r="X82" s="455"/>
      <c r="Y82" s="455"/>
      <c r="Z82" s="455"/>
      <c r="AA82" s="455"/>
      <c r="AF82" t="str">
        <f>IF($F82="","",IFERROR(IFERROR(INDEX(Réttabanki!$U:$U,MATCH($F82,Réttabanki!$A:$A,0)),INDEX(Vöruskrá!$R:$R,MATCH($F82,Vöruskrá!$B:$B,0)))*$H82/1000,""))</f>
        <v/>
      </c>
      <c r="AG82" t="str">
        <f>IF($F82="","",IFERROR(IFERROR(INDEX(Réttabanki!$U:$U,MATCH($F82,Réttabanki!$A:$A,0)),INDEX(Vöruskrá!$R:$R,MATCH($F82,Vöruskrá!$B:$B,0)))*IF($I82="",$H82*(1+$AD$2),$I82)/1000,""))</f>
        <v/>
      </c>
      <c r="AH82" t="str">
        <f t="shared" si="4"/>
        <v/>
      </c>
      <c r="AI82" t="str">
        <f t="shared" si="5"/>
        <v/>
      </c>
      <c r="AJ82" s="314">
        <f t="shared" si="6"/>
        <v>46260</v>
      </c>
    </row>
    <row r="83" spans="1:36" ht="57.6">
      <c r="A83" s="222"/>
      <c r="B83" s="218" t="s">
        <v>2423</v>
      </c>
      <c r="C83" s="218">
        <v>35</v>
      </c>
      <c r="D83" s="218" t="s">
        <v>2318</v>
      </c>
      <c r="E83" s="218" t="s">
        <v>1080</v>
      </c>
      <c r="F83" s="218" t="s">
        <v>1311</v>
      </c>
      <c r="G83" s="218" t="s">
        <v>2455</v>
      </c>
      <c r="H83" s="218">
        <v>40</v>
      </c>
      <c r="I83" s="218"/>
      <c r="J83" s="437">
        <f>IF($F83="","",IFERROR(IFERROR(INDEX(Réttabanki!$U:$U,MATCH($F83,Réttabanki!$A:$A,0)),INDEX(Vöruskrá!$R:$R,MATCH($F83,Vöruskrá!$B:$B,0)))*($H83+IF($I83="",$H83*(1+$AD$2),$I83))/2/1000,""))</f>
        <v>30</v>
      </c>
      <c r="K83" s="218" t="s">
        <v>1312</v>
      </c>
      <c r="L83" s="218"/>
      <c r="M83" s="218"/>
      <c r="N83" s="218">
        <v>236</v>
      </c>
      <c r="O83" s="218">
        <v>9</v>
      </c>
      <c r="P83" s="218">
        <v>2.7</v>
      </c>
      <c r="Q83" s="218">
        <v>31.1</v>
      </c>
      <c r="R83" s="218">
        <v>1.5</v>
      </c>
      <c r="S83" s="218">
        <v>0.9</v>
      </c>
      <c r="U83" s="457"/>
      <c r="V83" s="457"/>
      <c r="W83" s="457"/>
      <c r="X83" s="457"/>
      <c r="Y83" s="457"/>
      <c r="Z83" s="457"/>
      <c r="AA83" s="457"/>
      <c r="AF83">
        <f>IF($F83="","",IFERROR(IFERROR(INDEX(Réttabanki!$U:$U,MATCH($F83,Réttabanki!$A:$A,0)),INDEX(Vöruskrá!$R:$R,MATCH($F83,Vöruskrá!$B:$B,0)))*$H83/1000,""))</f>
        <v>24</v>
      </c>
      <c r="AG83">
        <f>IF($F83="","",IFERROR(IFERROR(INDEX(Réttabanki!$U:$U,MATCH($F83,Réttabanki!$A:$A,0)),INDEX(Vöruskrá!$R:$R,MATCH($F83,Vöruskrá!$B:$B,0)))*IF($I83="",$H83*(1+$AD$2),$I83)/1000,""))</f>
        <v>36</v>
      </c>
      <c r="AH83">
        <f t="shared" si="4"/>
        <v>3.1304347826086959E-2</v>
      </c>
      <c r="AI83" t="str">
        <f t="shared" si="5"/>
        <v>OK</v>
      </c>
      <c r="AJ83" s="314">
        <f t="shared" si="6"/>
        <v>46260</v>
      </c>
    </row>
    <row r="84" spans="1:36" ht="28.8">
      <c r="A84" s="222"/>
      <c r="B84" s="218" t="s">
        <v>2423</v>
      </c>
      <c r="C84" s="218">
        <v>35</v>
      </c>
      <c r="D84" s="218" t="s">
        <v>2318</v>
      </c>
      <c r="E84" s="218" t="s">
        <v>1080</v>
      </c>
      <c r="F84" s="218" t="s">
        <v>231</v>
      </c>
      <c r="G84" s="218" t="s">
        <v>2451</v>
      </c>
      <c r="H84" s="218">
        <v>20</v>
      </c>
      <c r="I84" s="218"/>
      <c r="J84" s="437">
        <f>IF($F84="","",IFERROR(IFERROR(INDEX(Réttabanki!$U:$U,MATCH($F84,Réttabanki!$A:$A,0)),INDEX(Vöruskrá!$R:$R,MATCH($F84,Vöruskrá!$B:$B,0)))*($H84+IF($I84="",$H84*(1+$AD$2),$I84))/2/1000,""))</f>
        <v>45.9</v>
      </c>
      <c r="K84" s="218" t="s">
        <v>234</v>
      </c>
      <c r="L84" s="218" t="s">
        <v>235</v>
      </c>
      <c r="M84" s="218"/>
      <c r="N84" s="218">
        <v>122</v>
      </c>
      <c r="O84" s="218">
        <v>5.9</v>
      </c>
      <c r="P84" s="218">
        <v>2.4</v>
      </c>
      <c r="Q84" s="218">
        <v>3.6</v>
      </c>
      <c r="R84" s="218">
        <v>13.4</v>
      </c>
      <c r="S84" s="218">
        <v>2.7</v>
      </c>
      <c r="U84" s="455"/>
      <c r="V84" s="455"/>
      <c r="W84" s="455"/>
      <c r="X84" s="455"/>
      <c r="Y84" s="455"/>
      <c r="Z84" s="455"/>
      <c r="AA84" s="455"/>
      <c r="AF84">
        <f>IF($F84="","",IFERROR(IFERROR(INDEX(Réttabanki!$U:$U,MATCH($F84,Réttabanki!$A:$A,0)),INDEX(Vöruskrá!$R:$R,MATCH($F84,Vöruskrá!$B:$B,0)))*$H84/1000,""))</f>
        <v>36.72</v>
      </c>
      <c r="AG84">
        <f>IF($F84="","",IFERROR(IFERROR(INDEX(Réttabanki!$U:$U,MATCH($F84,Réttabanki!$A:$A,0)),INDEX(Vöruskrá!$R:$R,MATCH($F84,Vöruskrá!$B:$B,0)))*IF($I84="",$H84*(1+$AD$2),$I84)/1000,""))</f>
        <v>55.08</v>
      </c>
      <c r="AH84">
        <f t="shared" si="4"/>
        <v>4.7895652173913041E-2</v>
      </c>
      <c r="AI84" t="str">
        <f t="shared" si="5"/>
        <v>OK</v>
      </c>
      <c r="AJ84" s="314">
        <f t="shared" si="6"/>
        <v>46260</v>
      </c>
    </row>
    <row r="85" spans="1:36" ht="14.4">
      <c r="A85" s="154"/>
      <c r="B85" s="95" t="s">
        <v>2423</v>
      </c>
      <c r="C85" s="95">
        <v>35</v>
      </c>
      <c r="D85" s="96"/>
      <c r="E85" s="96"/>
      <c r="F85" s="96" t="s">
        <v>2393</v>
      </c>
      <c r="G85" s="96"/>
      <c r="H85" s="97"/>
      <c r="I85" s="97"/>
      <c r="J85" s="225">
        <f>SUMIFS($AF$3:$AF$796,$AJ$3:$AJ$796,$AJ85,$D$3:$D$796,"&lt;&gt;Grunnskólar starfsmenn",$E$3:$E$796,"Aðalréttur")+SUMIFS($AF$3:$AF$796,$AJ$3:$AJ$796,$AJ85,$D$3:$D$796,"&lt;&gt;Grunnskólar starfsmenn",$E$3:$E$796,"Meðlætisbar")+SUMIFS($AF$3:$AF$796,$AJ$3:$AJ$796,$AJ85,$D$3:$D$796,"&lt;&gt;Grunnskólar starfsmenn",$E$3:$E$796,"Síðdegishressing")</f>
        <v>365.71500000000003</v>
      </c>
      <c r="K85" s="9" t="s">
        <v>2394</v>
      </c>
      <c r="L85" s="9"/>
      <c r="M85" s="9"/>
      <c r="N85" s="10"/>
      <c r="O85" s="10"/>
      <c r="P85" s="10"/>
      <c r="Q85" s="10"/>
      <c r="R85" s="10"/>
      <c r="S85" s="10"/>
      <c r="T85" s="44"/>
      <c r="U85" s="457"/>
      <c r="V85" s="457"/>
      <c r="W85" s="457"/>
      <c r="X85" s="457"/>
      <c r="Y85" s="457"/>
      <c r="Z85" s="457"/>
      <c r="AA85" s="457"/>
      <c r="AF85" s="205" t="str">
        <f>IF($F85="","",IFERROR(IFERROR(INDEX(Réttabanki!$U:$U,MATCH($F85,Réttabanki!$A:$A,0)),INDEX(Vöruskrá!$R:$R,MATCH($F85,Vöruskrá!$B:$B,0)))*$H85/1000,""))</f>
        <v/>
      </c>
      <c r="AG85" s="205" t="str">
        <f>IF($F85="","",IFERROR(IFERROR(INDEX(Réttabanki!$U:$U,MATCH($F85,Réttabanki!$A:$A,0)),INDEX(Vöruskrá!$R:$R,MATCH($F85,Vöruskrá!$B:$B,0)))*IF($I85="",$H85*(1+$AD$2),$I85)/1000,""))</f>
        <v/>
      </c>
      <c r="AH85" s="206">
        <f>IF($J85="","",$J85/$AE$6)</f>
        <v>0.27090000000000003</v>
      </c>
      <c r="AI85" s="409" t="str">
        <f t="shared" si="5"/>
        <v>OK</v>
      </c>
      <c r="AJ85" s="314">
        <f t="shared" si="6"/>
        <v>46260</v>
      </c>
    </row>
    <row r="86" spans="1:36" ht="14.4">
      <c r="A86" s="154"/>
      <c r="B86" s="95" t="s">
        <v>2423</v>
      </c>
      <c r="C86" s="95">
        <v>35</v>
      </c>
      <c r="D86" s="96"/>
      <c r="E86" s="96"/>
      <c r="F86" s="96" t="s">
        <v>2395</v>
      </c>
      <c r="G86" s="96"/>
      <c r="H86" s="97"/>
      <c r="I86" s="97"/>
      <c r="J86" s="225">
        <f>SUMIFS($AG$3:$AG$796,$AJ$3:$AJ$796,$AJ86,$D$3:$D$796,"&lt;&gt;Grunnskólar starfsmenn",$E$3:$E$796,"Aðalréttur")+SUMIFS($AG$3:$AG$796,$AJ$3:$AJ$796,$AJ86,$D$3:$D$796,"&lt;&gt;Grunnskólar starfsmenn",$E$3:$E$796,"Meðlætisbar")</f>
        <v>334.995</v>
      </c>
      <c r="K86" s="9" t="s">
        <v>2394</v>
      </c>
      <c r="L86" s="9"/>
      <c r="M86" s="9"/>
      <c r="N86" s="10"/>
      <c r="O86" s="10"/>
      <c r="P86" s="10"/>
      <c r="Q86" s="10"/>
      <c r="R86" s="10"/>
      <c r="S86" s="10"/>
      <c r="T86" s="44"/>
      <c r="U86" s="455"/>
      <c r="V86" s="455"/>
      <c r="W86" s="455"/>
      <c r="X86" s="455"/>
      <c r="Y86" s="455"/>
      <c r="Z86" s="455"/>
      <c r="AA86" s="455"/>
      <c r="AF86" s="205" t="str">
        <f>IF($F86="","",IFERROR(IFERROR(INDEX(Réttabanki!$U:$U,MATCH($F86,Réttabanki!$A:$A,0)),INDEX(Vöruskrá!$R:$R,MATCH($F86,Vöruskrá!$B:$B,0)))*$H86/1000,""))</f>
        <v/>
      </c>
      <c r="AG86" s="205" t="str">
        <f>IF($F86="","",IFERROR(IFERROR(INDEX(Réttabanki!$U:$U,MATCH($F86,Réttabanki!$A:$A,0)),INDEX(Vöruskrá!$R:$R,MATCH($F86,Vöruskrá!$B:$B,0)))*IF($I86="",$H86*(1+$AD$2),$I86)/1000,""))</f>
        <v/>
      </c>
      <c r="AH86" s="206">
        <f>IF($J86="","",$J86/$AE$5)</f>
        <v>0.2913</v>
      </c>
      <c r="AI86" s="409" t="str">
        <f t="shared" si="5"/>
        <v>OK</v>
      </c>
      <c r="AJ86" s="314">
        <f t="shared" si="6"/>
        <v>46260</v>
      </c>
    </row>
    <row r="87" spans="1:36" ht="86.4">
      <c r="A87" s="222">
        <v>46261</v>
      </c>
      <c r="B87" s="218" t="s">
        <v>2456</v>
      </c>
      <c r="C87" s="218">
        <v>35</v>
      </c>
      <c r="D87" s="218" t="s">
        <v>2318</v>
      </c>
      <c r="E87" s="218" t="s">
        <v>2352</v>
      </c>
      <c r="F87" s="218"/>
      <c r="G87" s="218" t="s">
        <v>2457</v>
      </c>
      <c r="H87" s="218"/>
      <c r="I87" s="218"/>
      <c r="J87" s="437" t="str">
        <f>IF($F87="","",IFERROR(IFERROR(INDEX(Réttabanki!$U:$U,MATCH($F87,Réttabanki!$A:$A,0)),INDEX(Vöruskrá!$R:$R,MATCH($F87,Vöruskrá!$B:$B,0)))*($H87+IF($I87="",$H87*(1+$AD$2),$I87))/2/1000,""))</f>
        <v/>
      </c>
      <c r="K87" s="218" t="s">
        <v>2458</v>
      </c>
      <c r="L87" s="218" t="s">
        <v>2459</v>
      </c>
      <c r="M87" s="218"/>
      <c r="N87" s="218"/>
      <c r="O87" s="218"/>
      <c r="P87" s="218"/>
      <c r="Q87" s="218"/>
      <c r="R87" s="218"/>
      <c r="S87" s="218"/>
      <c r="U87" s="457"/>
      <c r="V87" s="457"/>
      <c r="W87" s="457"/>
      <c r="X87" s="457"/>
      <c r="Y87" s="457"/>
      <c r="Z87" s="457"/>
      <c r="AA87" s="457"/>
      <c r="AF87" t="str">
        <f>IF($F87="","",IFERROR(IFERROR(INDEX(Réttabanki!$U:$U,MATCH($F87,Réttabanki!$A:$A,0)),INDEX(Vöruskrá!$R:$R,MATCH($F87,Vöruskrá!$B:$B,0)))*$H87/1000,""))</f>
        <v/>
      </c>
      <c r="AG87" t="str">
        <f>IF($F87="","",IFERROR(IFERROR(INDEX(Réttabanki!$U:$U,MATCH($F87,Réttabanki!$A:$A,0)),INDEX(Vöruskrá!$R:$R,MATCH($F87,Vöruskrá!$B:$B,0)))*IF($I87="",$H87*(1+$AD$2),$I87)/1000,""))</f>
        <v/>
      </c>
      <c r="AH87" t="str">
        <f t="shared" ref="AH87:AH115" si="7">IF(N($AF87)+N($AG87)=0,"",MAX(N($AF87)/$AE$6,N($AG87)/$AE$5))</f>
        <v/>
      </c>
      <c r="AI87" t="str">
        <f t="shared" si="5"/>
        <v/>
      </c>
      <c r="AJ87" s="314">
        <f t="shared" si="6"/>
        <v>46261</v>
      </c>
    </row>
    <row r="88" spans="1:36" ht="43.2">
      <c r="A88" s="222"/>
      <c r="B88" s="218" t="s">
        <v>2456</v>
      </c>
      <c r="C88" s="218">
        <v>35</v>
      </c>
      <c r="D88" s="218" t="s">
        <v>2318</v>
      </c>
      <c r="E88" s="218" t="s">
        <v>2352</v>
      </c>
      <c r="F88" s="218" t="s">
        <v>665</v>
      </c>
      <c r="G88" s="218" t="s">
        <v>665</v>
      </c>
      <c r="H88" s="218">
        <v>160</v>
      </c>
      <c r="I88" s="218">
        <v>180</v>
      </c>
      <c r="J88" s="437">
        <f>IF($F88="","",IFERROR(IFERROR(INDEX(Réttabanki!$U:$U,MATCH($F88,Réttabanki!$A:$A,0)),INDEX(Vöruskrá!$R:$R,MATCH($F88,Vöruskrá!$B:$B,0)))*($H88+IF($I88="",$H88*(1+$AD$2),$I88))/2/1000,""))</f>
        <v>306</v>
      </c>
      <c r="K88" s="218" t="s">
        <v>667</v>
      </c>
      <c r="L88" s="218" t="s">
        <v>666</v>
      </c>
      <c r="M88" s="218"/>
      <c r="N88" s="218">
        <v>114</v>
      </c>
      <c r="O88" s="218">
        <v>5.9</v>
      </c>
      <c r="P88" s="218">
        <v>0.5</v>
      </c>
      <c r="Q88" s="218">
        <v>1.8</v>
      </c>
      <c r="R88" s="218">
        <v>13</v>
      </c>
      <c r="S88" s="218">
        <v>0.8</v>
      </c>
      <c r="T88">
        <v>3</v>
      </c>
      <c r="U88" s="455" t="s">
        <v>2357</v>
      </c>
      <c r="V88" s="455" t="s">
        <v>2358</v>
      </c>
      <c r="W88" s="455">
        <v>160</v>
      </c>
      <c r="X88" s="455" t="s">
        <v>2460</v>
      </c>
      <c r="Y88" s="455">
        <v>75</v>
      </c>
      <c r="Z88" s="455"/>
      <c r="AA88" s="455"/>
      <c r="AF88">
        <f>IF($F88="","",IFERROR(IFERROR(INDEX(Réttabanki!$U:$U,MATCH($F88,Réttabanki!$A:$A,0)),INDEX(Vöruskrá!$R:$R,MATCH($F88,Vöruskrá!$B:$B,0)))*$H88/1000,""))</f>
        <v>288</v>
      </c>
      <c r="AG88">
        <f>IF($F88="","",IFERROR(IFERROR(INDEX(Réttabanki!$U:$U,MATCH($F88,Réttabanki!$A:$A,0)),INDEX(Vöruskrá!$R:$R,MATCH($F88,Vöruskrá!$B:$B,0)))*IF($I88="",$H88*(1+$AD$2),$I88)/1000,""))</f>
        <v>324</v>
      </c>
      <c r="AH88">
        <f t="shared" si="7"/>
        <v>0.2817391304347826</v>
      </c>
      <c r="AI88" t="str">
        <f t="shared" si="5"/>
        <v>OK</v>
      </c>
      <c r="AJ88" s="314">
        <f t="shared" si="6"/>
        <v>46261</v>
      </c>
    </row>
    <row r="89" spans="1:36" ht="14.4">
      <c r="A89" s="222"/>
      <c r="B89" s="218" t="s">
        <v>2456</v>
      </c>
      <c r="C89" s="218">
        <v>35</v>
      </c>
      <c r="D89" s="218" t="s">
        <v>2318</v>
      </c>
      <c r="E89" s="218" t="s">
        <v>2352</v>
      </c>
      <c r="F89" s="218" t="s">
        <v>420</v>
      </c>
      <c r="G89" s="218" t="s">
        <v>2461</v>
      </c>
      <c r="H89" s="218">
        <v>80</v>
      </c>
      <c r="I89" s="218">
        <v>100</v>
      </c>
      <c r="J89" s="437">
        <f>IF($F89="","",IFERROR(IFERROR(INDEX(Réttabanki!$U:$U,MATCH($F89,Réttabanki!$A:$A,0)),INDEX(Vöruskrá!$R:$R,MATCH($F89,Vöruskrá!$B:$B,0)))*($H89+IF($I89="",$H89*(1+$AD$2),$I89))/2/1000,""))</f>
        <v>31.5</v>
      </c>
      <c r="K89" s="218" t="s">
        <v>418</v>
      </c>
      <c r="L89" s="218" t="s">
        <v>228</v>
      </c>
      <c r="M89" s="218"/>
      <c r="N89" s="218">
        <v>130</v>
      </c>
      <c r="O89" s="218">
        <v>0.3</v>
      </c>
      <c r="P89" s="218">
        <v>0.1</v>
      </c>
      <c r="Q89" s="218">
        <v>28.6</v>
      </c>
      <c r="R89" s="218">
        <v>2.7</v>
      </c>
      <c r="S89" s="218">
        <v>0</v>
      </c>
      <c r="T89">
        <v>1</v>
      </c>
      <c r="U89" s="457" t="s">
        <v>2462</v>
      </c>
      <c r="V89" s="457" t="s">
        <v>2358</v>
      </c>
      <c r="W89" s="457" t="s">
        <v>2364</v>
      </c>
      <c r="X89" s="457">
        <v>50</v>
      </c>
      <c r="Y89" s="457" t="s">
        <v>2463</v>
      </c>
      <c r="Z89" s="457" t="s">
        <v>2464</v>
      </c>
      <c r="AA89" s="457"/>
      <c r="AF89">
        <f>IF($F89="","",IFERROR(IFERROR(INDEX(Réttabanki!$U:$U,MATCH($F89,Réttabanki!$A:$A,0)),INDEX(Vöruskrá!$R:$R,MATCH($F89,Vöruskrá!$B:$B,0)))*$H89/1000,""))</f>
        <v>28</v>
      </c>
      <c r="AG89">
        <f>IF($F89="","",IFERROR(IFERROR(INDEX(Réttabanki!$U:$U,MATCH($F89,Réttabanki!$A:$A,0)),INDEX(Vöruskrá!$R:$R,MATCH($F89,Vöruskrá!$B:$B,0)))*IF($I89="",$H89*(1+$AD$2),$I89)/1000,""))</f>
        <v>35</v>
      </c>
      <c r="AH89">
        <f t="shared" si="7"/>
        <v>3.0434782608695653E-2</v>
      </c>
      <c r="AI89" t="str">
        <f t="shared" si="5"/>
        <v>OK</v>
      </c>
      <c r="AJ89" s="314">
        <f t="shared" si="6"/>
        <v>46261</v>
      </c>
    </row>
    <row r="90" spans="1:36" ht="57.6">
      <c r="A90" s="222"/>
      <c r="B90" s="218" t="s">
        <v>2456</v>
      </c>
      <c r="C90" s="218">
        <v>35</v>
      </c>
      <c r="D90" s="218" t="s">
        <v>2318</v>
      </c>
      <c r="E90" s="218" t="s">
        <v>2352</v>
      </c>
      <c r="F90" s="218" t="s">
        <v>783</v>
      </c>
      <c r="G90" s="218" t="s">
        <v>2465</v>
      </c>
      <c r="H90" s="218">
        <v>25</v>
      </c>
      <c r="I90" s="218">
        <v>25</v>
      </c>
      <c r="J90" s="437">
        <f>IF($F90="","",IFERROR(IFERROR(INDEX(Réttabanki!$U:$U,MATCH($F90,Réttabanki!$A:$A,0)),INDEX(Vöruskrá!$R:$R,MATCH($F90,Vöruskrá!$B:$B,0)))*($H90+IF($I90="",$H90*(1+$AD$2),$I90))/2/1000,""))</f>
        <v>45</v>
      </c>
      <c r="K90" s="218" t="s">
        <v>784</v>
      </c>
      <c r="L90" s="218" t="s">
        <v>240</v>
      </c>
      <c r="M90" s="218"/>
      <c r="N90" s="218">
        <v>557</v>
      </c>
      <c r="O90" s="218">
        <v>60</v>
      </c>
      <c r="P90" s="218">
        <v>3.9</v>
      </c>
      <c r="Q90" s="218">
        <v>5.4</v>
      </c>
      <c r="R90" s="218"/>
      <c r="S90" s="218">
        <v>1.2</v>
      </c>
      <c r="U90" s="455" t="s">
        <v>2357</v>
      </c>
      <c r="V90" s="455" t="s">
        <v>2403</v>
      </c>
      <c r="W90" s="455"/>
      <c r="X90" s="455"/>
      <c r="Y90" s="455"/>
      <c r="Z90" s="455"/>
      <c r="AA90" s="455"/>
      <c r="AF90">
        <f>IF($F90="","",IFERROR(IFERROR(INDEX(Réttabanki!$U:$U,MATCH($F90,Réttabanki!$A:$A,0)),INDEX(Vöruskrá!$R:$R,MATCH($F90,Vöruskrá!$B:$B,0)))*$H90/1000,""))</f>
        <v>45</v>
      </c>
      <c r="AG90">
        <f>IF($F90="","",IFERROR(IFERROR(INDEX(Réttabanki!$U:$U,MATCH($F90,Réttabanki!$A:$A,0)),INDEX(Vöruskrá!$R:$R,MATCH($F90,Vöruskrá!$B:$B,0)))*IF($I90="",$H90*(1+$AD$2),$I90)/1000,""))</f>
        <v>45</v>
      </c>
      <c r="AH90">
        <f t="shared" si="7"/>
        <v>3.9130434782608699E-2</v>
      </c>
      <c r="AI90" t="str">
        <f t="shared" si="5"/>
        <v>OK</v>
      </c>
      <c r="AJ90" s="314">
        <f t="shared" si="6"/>
        <v>46261</v>
      </c>
    </row>
    <row r="91" spans="1:36" ht="43.2">
      <c r="A91" s="222"/>
      <c r="B91" s="218" t="s">
        <v>2456</v>
      </c>
      <c r="C91" s="218">
        <v>35</v>
      </c>
      <c r="D91" s="218" t="s">
        <v>2318</v>
      </c>
      <c r="E91" s="218" t="s">
        <v>1080</v>
      </c>
      <c r="F91" s="218"/>
      <c r="G91" s="218" t="s">
        <v>2466</v>
      </c>
      <c r="H91" s="218"/>
      <c r="I91" s="218"/>
      <c r="J91" s="437" t="str">
        <f>IF($F91="","",IFERROR(IFERROR(INDEX(Réttabanki!$U:$U,MATCH($F91,Réttabanki!$A:$A,0)),INDEX(Vöruskrá!$R:$R,MATCH($F91,Vöruskrá!$B:$B,0)))*($H91+IF($I91="",$H91*(1+$AD$2),$I91))/2/1000,""))</f>
        <v/>
      </c>
      <c r="K91" s="218" t="s">
        <v>2467</v>
      </c>
      <c r="L91" s="218" t="s">
        <v>666</v>
      </c>
      <c r="M91" s="218"/>
      <c r="N91" s="218"/>
      <c r="O91" s="218"/>
      <c r="P91" s="218"/>
      <c r="Q91" s="218"/>
      <c r="R91" s="218"/>
      <c r="S91" s="218"/>
      <c r="U91" s="457"/>
      <c r="V91" s="457"/>
      <c r="W91" s="457"/>
      <c r="X91" s="457"/>
      <c r="Y91" s="457"/>
      <c r="Z91" s="457"/>
      <c r="AA91" s="457"/>
      <c r="AF91" t="str">
        <f>IF($F91="","",IFERROR(IFERROR(INDEX(Réttabanki!$U:$U,MATCH($F91,Réttabanki!$A:$A,0)),INDEX(Vöruskrá!$R:$R,MATCH($F91,Vöruskrá!$B:$B,0)))*$H91/1000,""))</f>
        <v/>
      </c>
      <c r="AG91" t="str">
        <f>IF($F91="","",IFERROR(IFERROR(INDEX(Réttabanki!$U:$U,MATCH($F91,Réttabanki!$A:$A,0)),INDEX(Vöruskrá!$R:$R,MATCH($F91,Vöruskrá!$B:$B,0)))*IF($I91="",$H91*(1+$AD$2),$I91)/1000,""))</f>
        <v/>
      </c>
      <c r="AH91" t="str">
        <f t="shared" si="7"/>
        <v/>
      </c>
      <c r="AI91" t="str">
        <f t="shared" si="5"/>
        <v/>
      </c>
      <c r="AJ91" s="314">
        <f t="shared" si="6"/>
        <v>46261</v>
      </c>
    </row>
    <row r="92" spans="1:36" ht="43.2">
      <c r="A92" s="222"/>
      <c r="B92" s="218" t="s">
        <v>2456</v>
      </c>
      <c r="C92" s="218">
        <v>35</v>
      </c>
      <c r="D92" s="218" t="s">
        <v>2318</v>
      </c>
      <c r="E92" s="218" t="s">
        <v>1080</v>
      </c>
      <c r="F92" s="218" t="s">
        <v>665</v>
      </c>
      <c r="G92" s="218" t="s">
        <v>665</v>
      </c>
      <c r="H92" s="218">
        <v>160</v>
      </c>
      <c r="I92" s="218">
        <v>180</v>
      </c>
      <c r="J92" s="437">
        <f>IF($F92="","",IFERROR(IFERROR(INDEX(Réttabanki!$U:$U,MATCH($F92,Réttabanki!$A:$A,0)),INDEX(Vöruskrá!$R:$R,MATCH($F92,Vöruskrá!$B:$B,0)))*($H92+IF($I92="",$H92*(1+$AD$2),$I92))/2/1000,""))</f>
        <v>306</v>
      </c>
      <c r="K92" s="218" t="s">
        <v>667</v>
      </c>
      <c r="L92" s="218" t="s">
        <v>666</v>
      </c>
      <c r="M92" s="218"/>
      <c r="N92" s="218">
        <v>114</v>
      </c>
      <c r="O92" s="218">
        <v>5.9</v>
      </c>
      <c r="P92" s="218">
        <v>0.5</v>
      </c>
      <c r="Q92" s="218">
        <v>1.8</v>
      </c>
      <c r="R92" s="218">
        <v>13</v>
      </c>
      <c r="S92" s="218">
        <v>0.8</v>
      </c>
      <c r="T92">
        <v>3</v>
      </c>
      <c r="U92" s="455" t="s">
        <v>2357</v>
      </c>
      <c r="V92" s="455" t="s">
        <v>2358</v>
      </c>
      <c r="W92" s="455">
        <v>160</v>
      </c>
      <c r="X92" s="455" t="s">
        <v>2460</v>
      </c>
      <c r="Y92" s="455">
        <v>75</v>
      </c>
      <c r="Z92" s="455"/>
      <c r="AA92" s="455"/>
      <c r="AF92">
        <f>IF($F92="","",IFERROR(IFERROR(INDEX(Réttabanki!$U:$U,MATCH($F92,Réttabanki!$A:$A,0)),INDEX(Vöruskrá!$R:$R,MATCH($F92,Vöruskrá!$B:$B,0)))*$H92/1000,""))</f>
        <v>288</v>
      </c>
      <c r="AG92">
        <f>IF($F92="","",IFERROR(IFERROR(INDEX(Réttabanki!$U:$U,MATCH($F92,Réttabanki!$A:$A,0)),INDEX(Vöruskrá!$R:$R,MATCH($F92,Vöruskrá!$B:$B,0)))*IF($I92="",$H92*(1+$AD$2),$I92)/1000,""))</f>
        <v>324</v>
      </c>
      <c r="AH92">
        <f t="shared" si="7"/>
        <v>0.2817391304347826</v>
      </c>
      <c r="AI92" t="str">
        <f t="shared" si="5"/>
        <v>OK</v>
      </c>
      <c r="AJ92" s="314">
        <f t="shared" si="6"/>
        <v>46261</v>
      </c>
    </row>
    <row r="93" spans="1:36" ht="14.4">
      <c r="A93" s="222"/>
      <c r="B93" s="218" t="s">
        <v>2456</v>
      </c>
      <c r="C93" s="218">
        <v>35</v>
      </c>
      <c r="D93" s="218" t="s">
        <v>2318</v>
      </c>
      <c r="E93" s="218" t="s">
        <v>1080</v>
      </c>
      <c r="F93" s="218" t="s">
        <v>420</v>
      </c>
      <c r="G93" s="218" t="s">
        <v>2461</v>
      </c>
      <c r="H93" s="218">
        <v>80</v>
      </c>
      <c r="I93" s="218">
        <v>100</v>
      </c>
      <c r="J93" s="437">
        <f>IF($F93="","",IFERROR(IFERROR(INDEX(Réttabanki!$U:$U,MATCH($F93,Réttabanki!$A:$A,0)),INDEX(Vöruskrá!$R:$R,MATCH($F93,Vöruskrá!$B:$B,0)))*($H93+IF($I93="",$H93*(1+$AD$2),$I93))/2/1000,""))</f>
        <v>31.5</v>
      </c>
      <c r="K93" s="218" t="s">
        <v>418</v>
      </c>
      <c r="L93" s="218" t="s">
        <v>228</v>
      </c>
      <c r="M93" s="218"/>
      <c r="N93" s="218">
        <v>130</v>
      </c>
      <c r="O93" s="218">
        <v>0.3</v>
      </c>
      <c r="P93" s="218">
        <v>0.1</v>
      </c>
      <c r="Q93" s="218">
        <v>28.6</v>
      </c>
      <c r="R93" s="218">
        <v>2.7</v>
      </c>
      <c r="S93" s="218">
        <v>0</v>
      </c>
      <c r="T93">
        <v>1</v>
      </c>
      <c r="U93" s="457" t="s">
        <v>2462</v>
      </c>
      <c r="V93" s="457" t="s">
        <v>2358</v>
      </c>
      <c r="W93" s="457" t="s">
        <v>2364</v>
      </c>
      <c r="X93" s="457">
        <v>50</v>
      </c>
      <c r="Y93" s="457" t="s">
        <v>2463</v>
      </c>
      <c r="Z93" s="457" t="s">
        <v>2464</v>
      </c>
      <c r="AA93" s="457"/>
      <c r="AF93">
        <f>IF($F93="","",IFERROR(IFERROR(INDEX(Réttabanki!$U:$U,MATCH($F93,Réttabanki!$A:$A,0)),INDEX(Vöruskrá!$R:$R,MATCH($F93,Vöruskrá!$B:$B,0)))*$H93/1000,""))</f>
        <v>28</v>
      </c>
      <c r="AG93">
        <f>IF($F93="","",IFERROR(IFERROR(INDEX(Réttabanki!$U:$U,MATCH($F93,Réttabanki!$A:$A,0)),INDEX(Vöruskrá!$R:$R,MATCH($F93,Vöruskrá!$B:$B,0)))*IF($I93="",$H93*(1+$AD$2),$I93)/1000,""))</f>
        <v>35</v>
      </c>
      <c r="AH93">
        <f t="shared" si="7"/>
        <v>3.0434782608695653E-2</v>
      </c>
      <c r="AI93" t="str">
        <f t="shared" si="5"/>
        <v>OK</v>
      </c>
      <c r="AJ93" s="314">
        <f t="shared" si="6"/>
        <v>46261</v>
      </c>
    </row>
    <row r="94" spans="1:36" ht="57.6">
      <c r="A94" s="222"/>
      <c r="B94" s="218" t="s">
        <v>2456</v>
      </c>
      <c r="C94" s="218">
        <v>35</v>
      </c>
      <c r="D94" s="218" t="s">
        <v>2318</v>
      </c>
      <c r="E94" s="218" t="s">
        <v>1080</v>
      </c>
      <c r="F94" s="218"/>
      <c r="G94" s="218" t="s">
        <v>2468</v>
      </c>
      <c r="H94" s="218"/>
      <c r="I94" s="218"/>
      <c r="J94" s="437" t="str">
        <f>IF($F94="","",IFERROR(IFERROR(INDEX(Réttabanki!$U:$U,MATCH($F94,Réttabanki!$A:$A,0)),INDEX(Vöruskrá!$R:$R,MATCH($F94,Vöruskrá!$B:$B,0)))*($H94+IF($I94="",$H94*(1+$AD$2),$I94))/2/1000,""))</f>
        <v/>
      </c>
      <c r="K94" s="218" t="s">
        <v>2469</v>
      </c>
      <c r="L94" s="218" t="s">
        <v>228</v>
      </c>
      <c r="M94" s="218"/>
      <c r="N94" s="218"/>
      <c r="O94" s="218"/>
      <c r="P94" s="218"/>
      <c r="Q94" s="218"/>
      <c r="R94" s="218"/>
      <c r="S94" s="218"/>
      <c r="U94" s="455"/>
      <c r="V94" s="455"/>
      <c r="W94" s="455"/>
      <c r="X94" s="455"/>
      <c r="Y94" s="455"/>
      <c r="Z94" s="455"/>
      <c r="AA94" s="455"/>
      <c r="AF94" t="str">
        <f>IF($F94="","",IFERROR(IFERROR(INDEX(Réttabanki!$U:$U,MATCH($F94,Réttabanki!$A:$A,0)),INDEX(Vöruskrá!$R:$R,MATCH($F94,Vöruskrá!$B:$B,0)))*$H94/1000,""))</f>
        <v/>
      </c>
      <c r="AG94" t="str">
        <f>IF($F94="","",IFERROR(IFERROR(INDEX(Réttabanki!$U:$U,MATCH($F94,Réttabanki!$A:$A,0)),INDEX(Vöruskrá!$R:$R,MATCH($F94,Vöruskrá!$B:$B,0)))*IF($I94="",$H94*(1+$AD$2),$I94)/1000,""))</f>
        <v/>
      </c>
      <c r="AH94" t="str">
        <f t="shared" si="7"/>
        <v/>
      </c>
      <c r="AI94" t="str">
        <f t="shared" si="5"/>
        <v/>
      </c>
      <c r="AJ94" s="314">
        <f t="shared" si="6"/>
        <v>46261</v>
      </c>
    </row>
    <row r="95" spans="1:36" ht="57.6">
      <c r="A95" s="222"/>
      <c r="B95" s="218" t="s">
        <v>2456</v>
      </c>
      <c r="C95" s="218">
        <v>35</v>
      </c>
      <c r="D95" s="218" t="s">
        <v>2318</v>
      </c>
      <c r="E95" s="218" t="s">
        <v>1080</v>
      </c>
      <c r="F95" s="218" t="s">
        <v>1511</v>
      </c>
      <c r="G95" s="218" t="s">
        <v>1511</v>
      </c>
      <c r="H95" s="218">
        <v>160</v>
      </c>
      <c r="I95" s="218">
        <v>180</v>
      </c>
      <c r="J95" s="437">
        <f>IF($F95="","",IFERROR(IFERROR(INDEX(Réttabanki!$U:$U,MATCH($F95,Réttabanki!$A:$A,0)),INDEX(Vöruskrá!$R:$R,MATCH($F95,Vöruskrá!$B:$B,0)))*($H95+IF($I95="",$H95*(1+$AD$2),$I95))/2/1000,""))</f>
        <v>306</v>
      </c>
      <c r="K95" s="218" t="s">
        <v>2469</v>
      </c>
      <c r="L95" s="218"/>
      <c r="M95" s="218"/>
      <c r="N95" s="218">
        <v>130.4</v>
      </c>
      <c r="O95" s="218">
        <v>13.8</v>
      </c>
      <c r="P95" s="218">
        <v>5.65</v>
      </c>
      <c r="Q95" s="218">
        <v>11.8</v>
      </c>
      <c r="R95" s="218">
        <v>10.95</v>
      </c>
      <c r="S95" s="218">
        <v>2.25</v>
      </c>
      <c r="T95">
        <v>2</v>
      </c>
      <c r="U95" s="457" t="s">
        <v>2357</v>
      </c>
      <c r="V95" s="457" t="s">
        <v>2358</v>
      </c>
      <c r="W95" s="457">
        <v>160</v>
      </c>
      <c r="X95" s="458" t="s">
        <v>2470</v>
      </c>
      <c r="Y95" s="457">
        <v>75</v>
      </c>
      <c r="Z95" s="457"/>
      <c r="AA95" s="457"/>
      <c r="AF95">
        <f>IF($F95="","",IFERROR(IFERROR(INDEX(Réttabanki!$U:$U,MATCH($F95,Réttabanki!$A:$A,0)),INDEX(Vöruskrá!$R:$R,MATCH($F95,Vöruskrá!$B:$B,0)))*$H95/1000,""))</f>
        <v>288</v>
      </c>
      <c r="AG95">
        <f>IF($F95="","",IFERROR(IFERROR(INDEX(Réttabanki!$U:$U,MATCH($F95,Réttabanki!$A:$A,0)),INDEX(Vöruskrá!$R:$R,MATCH($F95,Vöruskrá!$B:$B,0)))*IF($I95="",$H95*(1+$AD$2),$I95)/1000,""))</f>
        <v>324</v>
      </c>
      <c r="AH95">
        <f t="shared" si="7"/>
        <v>0.2817391304347826</v>
      </c>
      <c r="AI95" t="str">
        <f t="shared" si="5"/>
        <v>OK</v>
      </c>
      <c r="AJ95" s="314">
        <f t="shared" si="6"/>
        <v>46261</v>
      </c>
    </row>
    <row r="96" spans="1:36" ht="57.6">
      <c r="A96" s="222"/>
      <c r="B96" s="218" t="s">
        <v>2456</v>
      </c>
      <c r="C96" s="218">
        <v>35</v>
      </c>
      <c r="D96" s="218" t="s">
        <v>2356</v>
      </c>
      <c r="E96" s="218" t="s">
        <v>1080</v>
      </c>
      <c r="F96" s="218"/>
      <c r="G96" s="218" t="s">
        <v>2471</v>
      </c>
      <c r="H96" s="218"/>
      <c r="I96" s="218"/>
      <c r="J96" s="437" t="str">
        <f>IF($F96="","",IFERROR(IFERROR(INDEX(Réttabanki!$U:$U,MATCH($F96,Réttabanki!$A:$A,0)),INDEX(Vöruskrá!$R:$R,MATCH($F96,Vöruskrá!$B:$B,0)))*($H96+IF($I96="",$H96*(1+$AD$2),$I96))/2/1000,""))</f>
        <v/>
      </c>
      <c r="K96" s="218" t="s">
        <v>2472</v>
      </c>
      <c r="L96" s="218" t="s">
        <v>2459</v>
      </c>
      <c r="M96" s="218"/>
      <c r="N96" s="218"/>
      <c r="O96" s="218"/>
      <c r="P96" s="218"/>
      <c r="Q96" s="218"/>
      <c r="R96" s="218"/>
      <c r="S96" s="218"/>
      <c r="U96" s="455"/>
      <c r="V96" s="455"/>
      <c r="W96" s="455"/>
      <c r="X96" s="459"/>
      <c r="Y96" s="455"/>
      <c r="Z96" s="455"/>
      <c r="AA96" s="455"/>
      <c r="AF96" t="str">
        <f>IF($F96="","",IFERROR(IFERROR(INDEX(Réttabanki!$U:$U,MATCH($F96,Réttabanki!$A:$A,0)),INDEX(Vöruskrá!$R:$R,MATCH($F96,Vöruskrá!$B:$B,0)))*$H96/1000,""))</f>
        <v/>
      </c>
      <c r="AG96" t="str">
        <f>IF($F96="","",IFERROR(IFERROR(INDEX(Réttabanki!$U:$U,MATCH($F96,Réttabanki!$A:$A,0)),INDEX(Vöruskrá!$R:$R,MATCH($F96,Vöruskrá!$B:$B,0)))*IF($I96="",$H96*(1+$AD$2),$I96)/1000,""))</f>
        <v/>
      </c>
      <c r="AH96" t="str">
        <f t="shared" si="7"/>
        <v/>
      </c>
      <c r="AI96" t="str">
        <f t="shared" si="5"/>
        <v/>
      </c>
      <c r="AJ96" s="314">
        <f t="shared" si="6"/>
        <v>46261</v>
      </c>
    </row>
    <row r="97" spans="1:36" ht="14.4">
      <c r="A97" s="222"/>
      <c r="B97" s="218" t="s">
        <v>2456</v>
      </c>
      <c r="C97" s="218">
        <v>35</v>
      </c>
      <c r="D97" s="218" t="s">
        <v>2356</v>
      </c>
      <c r="E97" s="218" t="s">
        <v>1080</v>
      </c>
      <c r="F97" s="218" t="s">
        <v>925</v>
      </c>
      <c r="G97" s="218" t="s">
        <v>925</v>
      </c>
      <c r="H97" s="218"/>
      <c r="I97" s="218">
        <v>160</v>
      </c>
      <c r="J97" s="437">
        <f>IF($F97="","",IFERROR(IFERROR(INDEX(Réttabanki!$U:$U,MATCH($F97,Réttabanki!$A:$A,0)),INDEX(Vöruskrá!$R:$R,MATCH($F97,Vöruskrá!$B:$B,0)))*($H97+IF($I97="",$H97*(1+$AD$2),$I97))/2/1000,""))</f>
        <v>167.2</v>
      </c>
      <c r="K97" s="218" t="s">
        <v>925</v>
      </c>
      <c r="L97" s="218" t="s">
        <v>666</v>
      </c>
      <c r="M97" s="218"/>
      <c r="N97" s="218">
        <v>100</v>
      </c>
      <c r="O97" s="218">
        <v>0.7</v>
      </c>
      <c r="P97" s="218">
        <v>0.1</v>
      </c>
      <c r="Q97" s="218">
        <v>0</v>
      </c>
      <c r="R97" s="218">
        <v>23</v>
      </c>
      <c r="S97" s="218">
        <v>0.3</v>
      </c>
      <c r="U97" s="457"/>
      <c r="V97" s="457"/>
      <c r="W97" s="457"/>
      <c r="X97" s="458"/>
      <c r="Y97" s="457"/>
      <c r="Z97" s="457"/>
      <c r="AA97" s="457"/>
      <c r="AF97">
        <f>IF($F97="","",IFERROR(IFERROR(INDEX(Réttabanki!$U:$U,MATCH($F97,Réttabanki!$A:$A,0)),INDEX(Vöruskrá!$R:$R,MATCH($F97,Vöruskrá!$B:$B,0)))*$H97/1000,""))</f>
        <v>0</v>
      </c>
      <c r="AG97">
        <f>IF($F97="","",IFERROR(IFERROR(INDEX(Réttabanki!$U:$U,MATCH($F97,Réttabanki!$A:$A,0)),INDEX(Vöruskrá!$R:$R,MATCH($F97,Vöruskrá!$B:$B,0)))*IF($I97="",$H97*(1+$AD$2),$I97)/1000,""))</f>
        <v>334.4</v>
      </c>
      <c r="AH97">
        <f t="shared" si="7"/>
        <v>0.29078260869565214</v>
      </c>
      <c r="AI97" t="str">
        <f t="shared" si="5"/>
        <v>OK</v>
      </c>
      <c r="AJ97" s="314">
        <f t="shared" si="6"/>
        <v>46261</v>
      </c>
    </row>
    <row r="98" spans="1:36" ht="14.4">
      <c r="A98" s="222"/>
      <c r="B98" s="218" t="s">
        <v>2456</v>
      </c>
      <c r="C98" s="218">
        <v>35</v>
      </c>
      <c r="D98" s="218" t="s">
        <v>2356</v>
      </c>
      <c r="E98" s="218" t="s">
        <v>1080</v>
      </c>
      <c r="F98" s="218" t="s">
        <v>420</v>
      </c>
      <c r="G98" s="218" t="s">
        <v>2461</v>
      </c>
      <c r="H98" s="218"/>
      <c r="I98" s="218">
        <v>100</v>
      </c>
      <c r="J98" s="437">
        <f>IF($F98="","",IFERROR(IFERROR(INDEX(Réttabanki!$U:$U,MATCH($F98,Réttabanki!$A:$A,0)),INDEX(Vöruskrá!$R:$R,MATCH($F98,Vöruskrá!$B:$B,0)))*($H98+IF($I98="",$H98*(1+$AD$2),$I98))/2/1000,""))</f>
        <v>17.5</v>
      </c>
      <c r="K98" s="218" t="s">
        <v>418</v>
      </c>
      <c r="L98" s="218" t="s">
        <v>228</v>
      </c>
      <c r="M98" s="218"/>
      <c r="N98" s="218">
        <v>130</v>
      </c>
      <c r="O98" s="218">
        <v>0.3</v>
      </c>
      <c r="P98" s="218">
        <v>0.1</v>
      </c>
      <c r="Q98" s="218">
        <v>28.6</v>
      </c>
      <c r="R98" s="218">
        <v>2.7</v>
      </c>
      <c r="S98" s="218">
        <v>0</v>
      </c>
      <c r="T98">
        <v>1</v>
      </c>
      <c r="U98" s="455" t="s">
        <v>2462</v>
      </c>
      <c r="V98" s="455" t="s">
        <v>2358</v>
      </c>
      <c r="W98" s="455" t="s">
        <v>2364</v>
      </c>
      <c r="X98" s="455">
        <v>50</v>
      </c>
      <c r="Y98" s="455" t="s">
        <v>2463</v>
      </c>
      <c r="Z98" s="455" t="s">
        <v>2464</v>
      </c>
      <c r="AA98" s="455"/>
      <c r="AF98">
        <f>IF($F98="","",IFERROR(IFERROR(INDEX(Réttabanki!$U:$U,MATCH($F98,Réttabanki!$A:$A,0)),INDEX(Vöruskrá!$R:$R,MATCH($F98,Vöruskrá!$B:$B,0)))*$H98/1000,""))</f>
        <v>0</v>
      </c>
      <c r="AG98">
        <f>IF($F98="","",IFERROR(IFERROR(INDEX(Réttabanki!$U:$U,MATCH($F98,Réttabanki!$A:$A,0)),INDEX(Vöruskrá!$R:$R,MATCH($F98,Vöruskrá!$B:$B,0)))*IF($I98="",$H98*(1+$AD$2),$I98)/1000,""))</f>
        <v>35</v>
      </c>
      <c r="AH98">
        <f t="shared" si="7"/>
        <v>3.0434782608695653E-2</v>
      </c>
      <c r="AI98" t="str">
        <f t="shared" si="5"/>
        <v>OK</v>
      </c>
      <c r="AJ98" s="314">
        <f t="shared" si="6"/>
        <v>46261</v>
      </c>
    </row>
    <row r="99" spans="1:36" ht="57.6">
      <c r="A99" s="222"/>
      <c r="B99" s="218" t="s">
        <v>2456</v>
      </c>
      <c r="C99" s="218">
        <v>35</v>
      </c>
      <c r="D99" s="218" t="s">
        <v>2356</v>
      </c>
      <c r="E99" s="218" t="s">
        <v>1080</v>
      </c>
      <c r="F99" s="218" t="s">
        <v>783</v>
      </c>
      <c r="G99" s="218" t="s">
        <v>2465</v>
      </c>
      <c r="H99" s="218"/>
      <c r="I99" s="218">
        <v>25</v>
      </c>
      <c r="J99" s="437">
        <f>IF($F99="","",IFERROR(IFERROR(INDEX(Réttabanki!$U:$U,MATCH($F99,Réttabanki!$A:$A,0)),INDEX(Vöruskrá!$R:$R,MATCH($F99,Vöruskrá!$B:$B,0)))*($H99+IF($I99="",$H99*(1+$AD$2),$I99))/2/1000,""))</f>
        <v>22.5</v>
      </c>
      <c r="K99" s="218" t="s">
        <v>784</v>
      </c>
      <c r="L99" s="218" t="s">
        <v>240</v>
      </c>
      <c r="M99" s="218"/>
      <c r="N99" s="218">
        <v>557</v>
      </c>
      <c r="O99" s="218">
        <v>60</v>
      </c>
      <c r="P99" s="218">
        <v>3.9</v>
      </c>
      <c r="Q99" s="218">
        <v>5.4</v>
      </c>
      <c r="R99" s="218"/>
      <c r="S99" s="218">
        <v>1.2</v>
      </c>
      <c r="U99" s="457" t="s">
        <v>2357</v>
      </c>
      <c r="V99" s="457" t="s">
        <v>2403</v>
      </c>
      <c r="W99" s="457"/>
      <c r="X99" s="457"/>
      <c r="Y99" s="457"/>
      <c r="Z99" s="457"/>
      <c r="AA99" s="457"/>
      <c r="AF99">
        <f>IF($F99="","",IFERROR(IFERROR(INDEX(Réttabanki!$U:$U,MATCH($F99,Réttabanki!$A:$A,0)),INDEX(Vöruskrá!$R:$R,MATCH($F99,Vöruskrá!$B:$B,0)))*$H99/1000,""))</f>
        <v>0</v>
      </c>
      <c r="AG99">
        <f>IF($F99="","",IFERROR(IFERROR(INDEX(Réttabanki!$U:$U,MATCH($F99,Réttabanki!$A:$A,0)),INDEX(Vöruskrá!$R:$R,MATCH($F99,Vöruskrá!$B:$B,0)))*IF($I99="",$H99*(1+$AD$2),$I99)/1000,""))</f>
        <v>45</v>
      </c>
      <c r="AH99">
        <f t="shared" si="7"/>
        <v>3.9130434782608699E-2</v>
      </c>
      <c r="AI99" t="str">
        <f t="shared" si="5"/>
        <v>OK</v>
      </c>
      <c r="AJ99" s="314">
        <f t="shared" si="6"/>
        <v>46261</v>
      </c>
    </row>
    <row r="100" spans="1:36" ht="115.2">
      <c r="A100" s="222"/>
      <c r="B100" s="218" t="s">
        <v>2456</v>
      </c>
      <c r="C100" s="218">
        <v>35</v>
      </c>
      <c r="D100" s="218" t="s">
        <v>2318</v>
      </c>
      <c r="E100" s="218" t="s">
        <v>2376</v>
      </c>
      <c r="F100" s="218"/>
      <c r="G100" s="218" t="s">
        <v>2473</v>
      </c>
      <c r="H100" s="218"/>
      <c r="I100" s="218"/>
      <c r="J100" s="437" t="str">
        <f>IF($F100="","",IFERROR(IFERROR(INDEX(Réttabanki!$U:$U,MATCH($F100,Réttabanki!$A:$A,0)),INDEX(Vöruskrá!$R:$R,MATCH($F100,Vöruskrá!$B:$B,0)))*($H100+IF($I100="",$H100*(1+$AD$2),$I100))/2/1000,""))</f>
        <v/>
      </c>
      <c r="K100" s="218" t="s">
        <v>2474</v>
      </c>
      <c r="L100" s="218" t="s">
        <v>240</v>
      </c>
      <c r="M100" s="218"/>
      <c r="N100" s="218"/>
      <c r="O100" s="218"/>
      <c r="P100" s="218"/>
      <c r="Q100" s="218"/>
      <c r="R100" s="218"/>
      <c r="S100" s="218"/>
      <c r="U100" s="455"/>
      <c r="V100" s="455"/>
      <c r="W100" s="455"/>
      <c r="X100" s="455"/>
      <c r="Y100" s="455"/>
      <c r="Z100" s="455"/>
      <c r="AA100" s="455"/>
      <c r="AF100" t="str">
        <f>IF($F100="","",IFERROR(IFERROR(INDEX(Réttabanki!$U:$U,MATCH($F100,Réttabanki!$A:$A,0)),INDEX(Vöruskrá!$R:$R,MATCH($F100,Vöruskrá!$B:$B,0)))*$H100/1000,""))</f>
        <v/>
      </c>
      <c r="AG100" t="str">
        <f>IF($F100="","",IFERROR(IFERROR(INDEX(Réttabanki!$U:$U,MATCH($F100,Réttabanki!$A:$A,0)),INDEX(Vöruskrá!$R:$R,MATCH($F100,Vöruskrá!$B:$B,0)))*IF($I100="",$H100*(1+$AD$2),$I100)/1000,""))</f>
        <v/>
      </c>
      <c r="AH100" t="str">
        <f t="shared" si="7"/>
        <v/>
      </c>
      <c r="AI100" t="str">
        <f t="shared" si="5"/>
        <v/>
      </c>
      <c r="AJ100" s="314">
        <f t="shared" si="6"/>
        <v>46261</v>
      </c>
    </row>
    <row r="101" spans="1:36" ht="72">
      <c r="A101" s="222"/>
      <c r="B101" s="218" t="s">
        <v>2456</v>
      </c>
      <c r="C101" s="218">
        <v>35</v>
      </c>
      <c r="D101" s="218" t="s">
        <v>2318</v>
      </c>
      <c r="E101" s="218" t="s">
        <v>2376</v>
      </c>
      <c r="F101" s="218" t="s">
        <v>1268</v>
      </c>
      <c r="G101" s="218" t="s">
        <v>2475</v>
      </c>
      <c r="H101" s="218">
        <v>160</v>
      </c>
      <c r="I101" s="218">
        <v>180</v>
      </c>
      <c r="J101" s="437">
        <f>IF($F101="","",IFERROR(IFERROR(INDEX(Réttabanki!$U:$U,MATCH($F101,Réttabanki!$A:$A,0)),INDEX(Vöruskrá!$R:$R,MATCH($F101,Vöruskrá!$B:$B,0)))*($H101+IF($I101="",$H101*(1+$AD$2),$I101))/2/1000,""))</f>
        <v>59.5</v>
      </c>
      <c r="K101" s="218" t="s">
        <v>1269</v>
      </c>
      <c r="L101" s="218" t="s">
        <v>228</v>
      </c>
      <c r="M101" s="218" t="s">
        <v>296</v>
      </c>
      <c r="N101" s="218">
        <v>216</v>
      </c>
      <c r="O101" s="218">
        <v>13.8</v>
      </c>
      <c r="P101" s="218">
        <v>1.2</v>
      </c>
      <c r="Q101" s="218">
        <v>6.8</v>
      </c>
      <c r="R101" s="218">
        <v>13.7</v>
      </c>
      <c r="S101" s="218">
        <v>2</v>
      </c>
      <c r="T101">
        <v>2</v>
      </c>
      <c r="U101" s="457" t="s">
        <v>2357</v>
      </c>
      <c r="V101" s="457" t="s">
        <v>2358</v>
      </c>
      <c r="W101" s="457">
        <v>160</v>
      </c>
      <c r="X101" s="458" t="s">
        <v>2470</v>
      </c>
      <c r="Y101" s="457">
        <v>75</v>
      </c>
      <c r="Z101" s="457"/>
      <c r="AA101" s="457"/>
      <c r="AF101">
        <f>IF($F101="","",IFERROR(IFERROR(INDEX(Réttabanki!$U:$U,MATCH($F101,Réttabanki!$A:$A,0)),INDEX(Vöruskrá!$R:$R,MATCH($F101,Vöruskrá!$B:$B,0)))*$H101/1000,""))</f>
        <v>56</v>
      </c>
      <c r="AG101">
        <f>IF($F101="","",IFERROR(IFERROR(INDEX(Réttabanki!$U:$U,MATCH($F101,Réttabanki!$A:$A,0)),INDEX(Vöruskrá!$R:$R,MATCH($F101,Vöruskrá!$B:$B,0)))*IF($I101="",$H101*(1+$AD$2),$I101)/1000,""))</f>
        <v>63</v>
      </c>
      <c r="AH101">
        <f t="shared" si="7"/>
        <v>5.4782608695652171E-2</v>
      </c>
      <c r="AI101" t="str">
        <f t="shared" si="5"/>
        <v>OK</v>
      </c>
      <c r="AJ101" s="314">
        <f t="shared" si="6"/>
        <v>46261</v>
      </c>
    </row>
    <row r="102" spans="1:36" ht="14.4">
      <c r="A102" s="222"/>
      <c r="B102" s="218" t="s">
        <v>2456</v>
      </c>
      <c r="C102" s="218">
        <v>35</v>
      </c>
      <c r="D102" s="218" t="s">
        <v>2318</v>
      </c>
      <c r="E102" s="218" t="s">
        <v>2376</v>
      </c>
      <c r="F102" s="218" t="s">
        <v>420</v>
      </c>
      <c r="G102" s="218" t="s">
        <v>2461</v>
      </c>
      <c r="H102" s="218">
        <v>80</v>
      </c>
      <c r="I102" s="218">
        <v>100</v>
      </c>
      <c r="J102" s="437">
        <f>IF($F102="","",IFERROR(IFERROR(INDEX(Réttabanki!$U:$U,MATCH($F102,Réttabanki!$A:$A,0)),INDEX(Vöruskrá!$R:$R,MATCH($F102,Vöruskrá!$B:$B,0)))*($H102+IF($I102="",$H102*(1+$AD$2),$I102))/2/1000,""))</f>
        <v>31.5</v>
      </c>
      <c r="K102" s="218" t="s">
        <v>418</v>
      </c>
      <c r="L102" s="218" t="s">
        <v>228</v>
      </c>
      <c r="M102" s="218"/>
      <c r="N102" s="218">
        <v>130</v>
      </c>
      <c r="O102" s="218">
        <v>0.3</v>
      </c>
      <c r="P102" s="218">
        <v>0.1</v>
      </c>
      <c r="Q102" s="218">
        <v>28.6</v>
      </c>
      <c r="R102" s="218">
        <v>2.7</v>
      </c>
      <c r="S102" s="218">
        <v>0</v>
      </c>
      <c r="U102" s="455"/>
      <c r="V102" s="455"/>
      <c r="W102" s="455"/>
      <c r="X102" s="455"/>
      <c r="Y102" s="455"/>
      <c r="Z102" s="455"/>
      <c r="AA102" s="455"/>
      <c r="AF102">
        <f>IF($F102="","",IFERROR(IFERROR(INDEX(Réttabanki!$U:$U,MATCH($F102,Réttabanki!$A:$A,0)),INDEX(Vöruskrá!$R:$R,MATCH($F102,Vöruskrá!$B:$B,0)))*$H102/1000,""))</f>
        <v>28</v>
      </c>
      <c r="AG102">
        <f>IF($F102="","",IFERROR(IFERROR(INDEX(Réttabanki!$U:$U,MATCH($F102,Réttabanki!$A:$A,0)),INDEX(Vöruskrá!$R:$R,MATCH($F102,Vöruskrá!$B:$B,0)))*IF($I102="",$H102*(1+$AD$2),$I102)/1000,""))</f>
        <v>35</v>
      </c>
      <c r="AH102">
        <f t="shared" si="7"/>
        <v>3.0434782608695653E-2</v>
      </c>
      <c r="AI102" t="str">
        <f t="shared" si="5"/>
        <v>OK</v>
      </c>
      <c r="AJ102" s="314">
        <f t="shared" si="6"/>
        <v>46261</v>
      </c>
    </row>
    <row r="103" spans="1:36" ht="57.6">
      <c r="A103" s="222"/>
      <c r="B103" s="218" t="s">
        <v>2456</v>
      </c>
      <c r="C103" s="218">
        <v>35</v>
      </c>
      <c r="D103" s="218" t="s">
        <v>2318</v>
      </c>
      <c r="E103" s="218" t="s">
        <v>2376</v>
      </c>
      <c r="F103" s="218" t="s">
        <v>783</v>
      </c>
      <c r="G103" s="218" t="s">
        <v>2465</v>
      </c>
      <c r="H103" s="218">
        <v>25</v>
      </c>
      <c r="I103" s="218">
        <v>25</v>
      </c>
      <c r="J103" s="437">
        <f>IF($F103="","",IFERROR(IFERROR(INDEX(Réttabanki!$U:$U,MATCH($F103,Réttabanki!$A:$A,0)),INDEX(Vöruskrá!$R:$R,MATCH($F103,Vöruskrá!$B:$B,0)))*($H103+IF($I103="",$H103*(1+$AD$2),$I103))/2/1000,""))</f>
        <v>45</v>
      </c>
      <c r="K103" s="218" t="s">
        <v>784</v>
      </c>
      <c r="L103" s="218" t="s">
        <v>240</v>
      </c>
      <c r="M103" s="218"/>
      <c r="N103" s="218">
        <v>557</v>
      </c>
      <c r="O103" s="218">
        <v>60</v>
      </c>
      <c r="P103" s="218">
        <v>3.9</v>
      </c>
      <c r="Q103" s="218">
        <v>5.4</v>
      </c>
      <c r="R103" s="218"/>
      <c r="S103" s="218">
        <v>1.2</v>
      </c>
      <c r="U103" s="457"/>
      <c r="V103" s="457"/>
      <c r="W103" s="457"/>
      <c r="X103" s="457"/>
      <c r="Y103" s="457"/>
      <c r="Z103" s="457"/>
      <c r="AA103" s="457"/>
      <c r="AF103">
        <f>IF($F103="","",IFERROR(IFERROR(INDEX(Réttabanki!$U:$U,MATCH($F103,Réttabanki!$A:$A,0)),INDEX(Vöruskrá!$R:$R,MATCH($F103,Vöruskrá!$B:$B,0)))*$H103/1000,""))</f>
        <v>45</v>
      </c>
      <c r="AG103">
        <f>IF($F103="","",IFERROR(IFERROR(INDEX(Réttabanki!$U:$U,MATCH($F103,Réttabanki!$A:$A,0)),INDEX(Vöruskrá!$R:$R,MATCH($F103,Vöruskrá!$B:$B,0)))*IF($I103="",$H103*(1+$AD$2),$I103)/1000,""))</f>
        <v>45</v>
      </c>
      <c r="AH103">
        <f t="shared" si="7"/>
        <v>3.9130434782608699E-2</v>
      </c>
      <c r="AI103" t="str">
        <f t="shared" si="5"/>
        <v>OK</v>
      </c>
      <c r="AJ103" s="314">
        <f t="shared" si="6"/>
        <v>46261</v>
      </c>
    </row>
    <row r="104" spans="1:36" ht="57.6">
      <c r="A104" s="222"/>
      <c r="B104" s="218" t="s">
        <v>2456</v>
      </c>
      <c r="C104" s="218">
        <v>35</v>
      </c>
      <c r="D104" s="218" t="s">
        <v>2356</v>
      </c>
      <c r="E104" s="218" t="s">
        <v>2381</v>
      </c>
      <c r="F104" s="218"/>
      <c r="G104" s="218" t="s">
        <v>2476</v>
      </c>
      <c r="H104" s="218"/>
      <c r="I104" s="218"/>
      <c r="J104" s="437" t="str">
        <f>IF($F104="","",IFERROR(IFERROR(INDEX(Réttabanki!$U:$U,MATCH($F104,Réttabanki!$A:$A,0)),INDEX(Vöruskrá!$R:$R,MATCH($F104,Vöruskrá!$B:$B,0)))*($H104+IF($I104="",$H104*(1+$AD$2),$I104))/2/1000,""))</f>
        <v/>
      </c>
      <c r="K104" s="218" t="s">
        <v>2477</v>
      </c>
      <c r="L104" s="218" t="s">
        <v>136</v>
      </c>
      <c r="M104" s="218"/>
      <c r="N104" s="218"/>
      <c r="O104" s="218"/>
      <c r="P104" s="218"/>
      <c r="Q104" s="218"/>
      <c r="R104" s="218"/>
      <c r="S104" s="218"/>
      <c r="U104" s="455"/>
      <c r="V104" s="455"/>
      <c r="W104" s="455"/>
      <c r="X104" s="455"/>
      <c r="Y104" s="455"/>
      <c r="Z104" s="455"/>
      <c r="AA104" s="455"/>
      <c r="AF104" t="str">
        <f>IF($F104="","",IFERROR(IFERROR(INDEX(Réttabanki!$U:$U,MATCH($F104,Réttabanki!$A:$A,0)),INDEX(Vöruskrá!$R:$R,MATCH($F104,Vöruskrá!$B:$B,0)))*$H104/1000,""))</f>
        <v/>
      </c>
      <c r="AG104" t="str">
        <f>IF($F104="","",IFERROR(IFERROR(INDEX(Réttabanki!$U:$U,MATCH($F104,Réttabanki!$A:$A,0)),INDEX(Vöruskrá!$R:$R,MATCH($F104,Vöruskrá!$B:$B,0)))*IF($I104="",$H104*(1+$AD$2),$I104)/1000,""))</f>
        <v/>
      </c>
      <c r="AH104" t="str">
        <f t="shared" si="7"/>
        <v/>
      </c>
      <c r="AI104" t="str">
        <f t="shared" si="5"/>
        <v/>
      </c>
      <c r="AJ104" s="314">
        <f t="shared" si="6"/>
        <v>46261</v>
      </c>
    </row>
    <row r="105" spans="1:36" ht="43.2">
      <c r="A105" s="222"/>
      <c r="B105" s="218" t="s">
        <v>2456</v>
      </c>
      <c r="C105" s="218">
        <v>35</v>
      </c>
      <c r="D105" s="218" t="s">
        <v>2356</v>
      </c>
      <c r="E105" s="218" t="s">
        <v>2381</v>
      </c>
      <c r="F105" s="218" t="s">
        <v>1181</v>
      </c>
      <c r="G105" s="218" t="s">
        <v>2478</v>
      </c>
      <c r="H105" s="218">
        <v>25</v>
      </c>
      <c r="I105" s="218">
        <v>40</v>
      </c>
      <c r="J105" s="437">
        <f>IF($F105="","",IFERROR(IFERROR(INDEX(Réttabanki!$U:$U,MATCH($F105,Réttabanki!$A:$A,0)),INDEX(Vöruskrá!$R:$R,MATCH($F105,Vöruskrá!$B:$B,0)))*($H105+IF($I105="",$H105*(1+$AD$2),$I105))/2/1000,""))</f>
        <v>26</v>
      </c>
      <c r="K105" s="218" t="s">
        <v>1182</v>
      </c>
      <c r="L105" s="218" t="s">
        <v>136</v>
      </c>
      <c r="M105" s="218"/>
      <c r="N105" s="218">
        <v>126</v>
      </c>
      <c r="O105" s="218">
        <v>4.5999999999999996</v>
      </c>
      <c r="P105" s="218">
        <v>0.6</v>
      </c>
      <c r="Q105" s="218">
        <v>16.5</v>
      </c>
      <c r="R105" s="218">
        <v>3.6</v>
      </c>
      <c r="S105" s="218">
        <v>0.9</v>
      </c>
      <c r="U105" s="457"/>
      <c r="V105" s="457"/>
      <c r="W105" s="457"/>
      <c r="X105" s="457"/>
      <c r="Y105" s="457"/>
      <c r="Z105" s="457"/>
      <c r="AA105" s="457"/>
      <c r="AF105">
        <f>IF($F105="","",IFERROR(IFERROR(INDEX(Réttabanki!$U:$U,MATCH($F105,Réttabanki!$A:$A,0)),INDEX(Vöruskrá!$R:$R,MATCH($F105,Vöruskrá!$B:$B,0)))*$H105/1000,""))</f>
        <v>20</v>
      </c>
      <c r="AG105">
        <f>IF($F105="","",IFERROR(IFERROR(INDEX(Réttabanki!$U:$U,MATCH($F105,Réttabanki!$A:$A,0)),INDEX(Vöruskrá!$R:$R,MATCH($F105,Vöruskrá!$B:$B,0)))*IF($I105="",$H105*(1+$AD$2),$I105)/1000,""))</f>
        <v>32</v>
      </c>
      <c r="AH105">
        <f t="shared" si="7"/>
        <v>2.782608695652174E-2</v>
      </c>
      <c r="AI105" t="str">
        <f t="shared" si="5"/>
        <v>OK</v>
      </c>
      <c r="AJ105" s="314">
        <f t="shared" si="6"/>
        <v>46261</v>
      </c>
    </row>
    <row r="106" spans="1:36" ht="14.4">
      <c r="A106" s="222"/>
      <c r="B106" s="218" t="s">
        <v>2456</v>
      </c>
      <c r="C106" s="218">
        <v>35</v>
      </c>
      <c r="D106" s="218" t="s">
        <v>2356</v>
      </c>
      <c r="E106" s="218" t="s">
        <v>1080</v>
      </c>
      <c r="F106" s="218" t="s">
        <v>1567</v>
      </c>
      <c r="G106" s="218" t="s">
        <v>1567</v>
      </c>
      <c r="H106" s="218"/>
      <c r="I106" s="218"/>
      <c r="J106" s="443">
        <f>IF($F106="","",IFERROR(IFERROR(INDEX(Réttabanki!$U:$U,MATCH($F106,Réttabanki!$A:$A,0)),INDEX(Vöruskrá!$R:$R,MATCH($F106,Vöruskrá!$B:$B,0)))*($H106+IF($I106="",$H106*(1+$AD$2),$I106))/2/1000,""))</f>
        <v>0</v>
      </c>
      <c r="K106" s="218" t="s">
        <v>1568</v>
      </c>
      <c r="L106" s="218"/>
      <c r="M106" s="218"/>
      <c r="N106" s="218"/>
      <c r="O106" s="218"/>
      <c r="P106" s="218"/>
      <c r="Q106" s="218"/>
      <c r="R106" s="218"/>
      <c r="S106" s="218"/>
      <c r="U106" s="455"/>
      <c r="V106" s="455"/>
      <c r="W106" s="455"/>
      <c r="X106" s="455"/>
      <c r="Y106" s="455"/>
      <c r="Z106" s="455"/>
      <c r="AA106" s="455"/>
      <c r="AF106">
        <f>IF($F106="","",IFERROR(IFERROR(INDEX(Réttabanki!$U:$U,MATCH($F106,Réttabanki!$A:$A,0)),INDEX(Vöruskrá!$R:$R,MATCH($F106,Vöruskrá!$B:$B,0)))*$H106/1000,""))</f>
        <v>0</v>
      </c>
      <c r="AG106">
        <f>IF($F106="","",IFERROR(IFERROR(INDEX(Réttabanki!$U:$U,MATCH($F106,Réttabanki!$A:$A,0)),INDEX(Vöruskrá!$R:$R,MATCH($F106,Vöruskrá!$B:$B,0)))*IF($I106="",$H106*(1+$AD$2),$I106)/1000,""))</f>
        <v>0</v>
      </c>
      <c r="AH106" t="str">
        <f t="shared" si="7"/>
        <v/>
      </c>
      <c r="AI106" t="str">
        <f t="shared" si="5"/>
        <v/>
      </c>
      <c r="AJ106" s="314">
        <f t="shared" si="6"/>
        <v>46261</v>
      </c>
    </row>
    <row r="107" spans="1:36" ht="14.4">
      <c r="A107" s="222"/>
      <c r="B107" s="218" t="s">
        <v>2456</v>
      </c>
      <c r="C107" s="218">
        <v>35</v>
      </c>
      <c r="D107" s="218" t="s">
        <v>2344</v>
      </c>
      <c r="E107" s="218" t="s">
        <v>2479</v>
      </c>
      <c r="F107" s="218"/>
      <c r="G107" s="218" t="s">
        <v>2480</v>
      </c>
      <c r="H107" s="218"/>
      <c r="I107" s="218"/>
      <c r="J107" s="437" t="str">
        <f>IF($F107="","",IFERROR(IFERROR(INDEX(Réttabanki!$U:$U,MATCH($F107,Réttabanki!$A:$A,0)),INDEX(Vöruskrá!$R:$R,MATCH($F107,Vöruskrá!$B:$B,0)))*($H107+IF($I107="",$H107*(1+$AD$2),$I107))/2/1000,""))</f>
        <v/>
      </c>
      <c r="K107" s="218"/>
      <c r="L107" s="218" t="s">
        <v>228</v>
      </c>
      <c r="M107" s="218"/>
      <c r="N107" s="218"/>
      <c r="O107" s="218"/>
      <c r="P107" s="218"/>
      <c r="Q107" s="218"/>
      <c r="R107" s="218"/>
      <c r="S107" s="218"/>
      <c r="U107" s="457"/>
      <c r="V107" s="457"/>
      <c r="W107" s="457"/>
      <c r="X107" s="457"/>
      <c r="Y107" s="457"/>
      <c r="Z107" s="457"/>
      <c r="AA107" s="457"/>
      <c r="AF107" t="str">
        <f>IF($F107="","",IFERROR(IFERROR(INDEX(Réttabanki!$U:$U,MATCH($F107,Réttabanki!$A:$A,0)),INDEX(Vöruskrá!$R:$R,MATCH($F107,Vöruskrá!$B:$B,0)))*$H107/1000,""))</f>
        <v/>
      </c>
      <c r="AG107" t="str">
        <f>IF($F107="","",IFERROR(IFERROR(INDEX(Réttabanki!$U:$U,MATCH($F107,Réttabanki!$A:$A,0)),INDEX(Vöruskrá!$R:$R,MATCH($F107,Vöruskrá!$B:$B,0)))*IF($I107="",$H107*(1+$AD$2),$I107)/1000,""))</f>
        <v/>
      </c>
      <c r="AH107" t="str">
        <f t="shared" si="7"/>
        <v/>
      </c>
      <c r="AI107" t="str">
        <f t="shared" si="5"/>
        <v/>
      </c>
      <c r="AJ107" s="314">
        <f t="shared" si="6"/>
        <v>46261</v>
      </c>
    </row>
    <row r="108" spans="1:36" ht="86.4">
      <c r="A108" s="222"/>
      <c r="B108" s="218" t="s">
        <v>2456</v>
      </c>
      <c r="C108" s="218">
        <v>35</v>
      </c>
      <c r="D108" s="218" t="s">
        <v>2318</v>
      </c>
      <c r="E108" s="218" t="s">
        <v>2383</v>
      </c>
      <c r="F108" s="218"/>
      <c r="G108" s="218" t="s">
        <v>2481</v>
      </c>
      <c r="H108" s="218"/>
      <c r="I108" s="218"/>
      <c r="J108" s="437" t="str">
        <f>IF($F108="","",IFERROR(IFERROR(INDEX(Réttabanki!$U:$U,MATCH($F108,Réttabanki!$A:$A,0)),INDEX(Vöruskrá!$R:$R,MATCH($F108,Vöruskrá!$B:$B,0)))*($H108+IF($I108="",$H108*(1+$AD$2),$I108))/2/1000,""))</f>
        <v/>
      </c>
      <c r="K108" s="218" t="s">
        <v>2482</v>
      </c>
      <c r="L108" s="218" t="s">
        <v>181</v>
      </c>
      <c r="M108" s="218"/>
      <c r="N108" s="218"/>
      <c r="O108" s="218"/>
      <c r="P108" s="218"/>
      <c r="Q108" s="218"/>
      <c r="R108" s="218"/>
      <c r="S108" s="218"/>
      <c r="U108" s="455"/>
      <c r="V108" s="455"/>
      <c r="W108" s="455"/>
      <c r="X108" s="455"/>
      <c r="Y108" s="455"/>
      <c r="Z108" s="455"/>
      <c r="AA108" s="455"/>
      <c r="AF108" t="str">
        <f>IF($F108="","",IFERROR(IFERROR(INDEX(Réttabanki!$U:$U,MATCH($F108,Réttabanki!$A:$A,0)),INDEX(Vöruskrá!$R:$R,MATCH($F108,Vöruskrá!$B:$B,0)))*$H108/1000,""))</f>
        <v/>
      </c>
      <c r="AG108" t="str">
        <f>IF($F108="","",IFERROR(IFERROR(INDEX(Réttabanki!$U:$U,MATCH($F108,Réttabanki!$A:$A,0)),INDEX(Vöruskrá!$R:$R,MATCH($F108,Vöruskrá!$B:$B,0)))*IF($I108="",$H108*(1+$AD$2),$I108)/1000,""))</f>
        <v/>
      </c>
      <c r="AH108" t="str">
        <f t="shared" si="7"/>
        <v/>
      </c>
      <c r="AI108" t="str">
        <f t="shared" si="5"/>
        <v/>
      </c>
      <c r="AJ108" s="314">
        <f t="shared" si="6"/>
        <v>46261</v>
      </c>
    </row>
    <row r="109" spans="1:36" ht="57.6">
      <c r="A109" s="222"/>
      <c r="B109" s="218" t="s">
        <v>2456</v>
      </c>
      <c r="C109" s="218">
        <v>35</v>
      </c>
      <c r="D109" s="218" t="s">
        <v>2318</v>
      </c>
      <c r="E109" s="218" t="s">
        <v>2383</v>
      </c>
      <c r="F109" s="218" t="s">
        <v>179</v>
      </c>
      <c r="G109" s="218" t="s">
        <v>2483</v>
      </c>
      <c r="H109" s="218">
        <v>40</v>
      </c>
      <c r="I109" s="218"/>
      <c r="J109" s="437">
        <f>IF($F109="","",IFERROR(IFERROR(INDEX(Réttabanki!$U:$U,MATCH($F109,Réttabanki!$A:$A,0)),INDEX(Vöruskrá!$R:$R,MATCH($F109,Vöruskrá!$B:$B,0)))*($H109+IF($I109="",$H109*(1+$AD$2),$I109))/2/1000,""))</f>
        <v>30</v>
      </c>
      <c r="K109" s="218" t="s">
        <v>180</v>
      </c>
      <c r="L109" s="218" t="s">
        <v>181</v>
      </c>
      <c r="M109" s="218"/>
      <c r="N109" s="218">
        <v>262</v>
      </c>
      <c r="O109" s="218">
        <v>3</v>
      </c>
      <c r="P109" s="218">
        <v>0.4</v>
      </c>
      <c r="Q109" s="218">
        <v>45</v>
      </c>
      <c r="R109" s="218">
        <v>11</v>
      </c>
      <c r="S109" s="218">
        <v>0.9</v>
      </c>
      <c r="U109" s="457"/>
      <c r="V109" s="457"/>
      <c r="W109" s="457"/>
      <c r="X109" s="457"/>
      <c r="Y109" s="457"/>
      <c r="Z109" s="457"/>
      <c r="AA109" s="457"/>
      <c r="AF109">
        <f>IF($F109="","",IFERROR(IFERROR(INDEX(Réttabanki!$U:$U,MATCH($F109,Réttabanki!$A:$A,0)),INDEX(Vöruskrá!$R:$R,MATCH($F109,Vöruskrá!$B:$B,0)))*$H109/1000,""))</f>
        <v>24</v>
      </c>
      <c r="AG109">
        <f>IF($F109="","",IFERROR(IFERROR(INDEX(Réttabanki!$U:$U,MATCH($F109,Réttabanki!$A:$A,0)),INDEX(Vöruskrá!$R:$R,MATCH($F109,Vöruskrá!$B:$B,0)))*IF($I109="",$H109*(1+$AD$2),$I109)/1000,""))</f>
        <v>36</v>
      </c>
      <c r="AH109">
        <f t="shared" si="7"/>
        <v>3.1304347826086959E-2</v>
      </c>
      <c r="AI109" t="str">
        <f t="shared" si="5"/>
        <v>OK</v>
      </c>
      <c r="AJ109" s="314">
        <f t="shared" si="6"/>
        <v>46261</v>
      </c>
    </row>
    <row r="110" spans="1:36" ht="28.8">
      <c r="A110" s="222"/>
      <c r="B110" s="218" t="s">
        <v>2456</v>
      </c>
      <c r="C110" s="218">
        <v>35</v>
      </c>
      <c r="D110" s="218" t="s">
        <v>2318</v>
      </c>
      <c r="E110" s="218" t="s">
        <v>2383</v>
      </c>
      <c r="F110" s="218" t="s">
        <v>491</v>
      </c>
      <c r="G110" s="218" t="s">
        <v>2484</v>
      </c>
      <c r="H110" s="218">
        <v>20</v>
      </c>
      <c r="I110" s="218"/>
      <c r="J110" s="437">
        <f>IF($F110="","",IFERROR(IFERROR(INDEX(Réttabanki!$U:$U,MATCH($F110,Réttabanki!$A:$A,0)),INDEX(Vöruskrá!$R:$R,MATCH($F110,Vöruskrá!$B:$B,0)))*($H110+IF($I110="",$H110*(1+$AD$2),$I110))/2/1000,""))</f>
        <v>47.5</v>
      </c>
      <c r="K110" s="218" t="s">
        <v>493</v>
      </c>
      <c r="L110" s="218" t="s">
        <v>228</v>
      </c>
      <c r="M110" s="218"/>
      <c r="N110" s="218">
        <v>85</v>
      </c>
      <c r="O110" s="218">
        <v>0.8</v>
      </c>
      <c r="P110" s="218">
        <v>0.3</v>
      </c>
      <c r="Q110" s="218">
        <v>1.8</v>
      </c>
      <c r="R110" s="218">
        <v>16</v>
      </c>
      <c r="S110" s="218">
        <v>2.6</v>
      </c>
      <c r="U110" s="455"/>
      <c r="V110" s="455"/>
      <c r="W110" s="455"/>
      <c r="X110" s="455"/>
      <c r="Y110" s="455"/>
      <c r="Z110" s="455"/>
      <c r="AA110" s="455"/>
      <c r="AF110">
        <f>IF($F110="","",IFERROR(IFERROR(INDEX(Réttabanki!$U:$U,MATCH($F110,Réttabanki!$A:$A,0)),INDEX(Vöruskrá!$R:$R,MATCH($F110,Vöruskrá!$B:$B,0)))*$H110/1000,""))</f>
        <v>38</v>
      </c>
      <c r="AG110">
        <f>IF($F110="","",IFERROR(IFERROR(INDEX(Réttabanki!$U:$U,MATCH($F110,Réttabanki!$A:$A,0)),INDEX(Vöruskrá!$R:$R,MATCH($F110,Vöruskrá!$B:$B,0)))*IF($I110="",$H110*(1+$AD$2),$I110)/1000,""))</f>
        <v>57</v>
      </c>
      <c r="AH110">
        <f t="shared" si="7"/>
        <v>4.9565217391304345E-2</v>
      </c>
      <c r="AI110" t="str">
        <f t="shared" si="5"/>
        <v>OK</v>
      </c>
      <c r="AJ110" s="314">
        <f t="shared" si="6"/>
        <v>46261</v>
      </c>
    </row>
    <row r="111" spans="1:36" ht="57.6">
      <c r="A111" s="222"/>
      <c r="B111" s="218" t="s">
        <v>2456</v>
      </c>
      <c r="C111" s="218">
        <v>35</v>
      </c>
      <c r="D111" s="218" t="s">
        <v>2318</v>
      </c>
      <c r="E111" s="218" t="s">
        <v>1080</v>
      </c>
      <c r="F111" s="218"/>
      <c r="G111" s="218" t="s">
        <v>2485</v>
      </c>
      <c r="H111" s="218"/>
      <c r="I111" s="218"/>
      <c r="J111" s="437" t="str">
        <f>IF($F111="","",IFERROR(IFERROR(INDEX(Réttabanki!$U:$U,MATCH($F111,Réttabanki!$A:$A,0)),INDEX(Vöruskrá!$R:$R,MATCH($F111,Vöruskrá!$B:$B,0)))*($H111+IF($I111="",$H111*(1+$AD$2),$I111))/2/1000,""))</f>
        <v/>
      </c>
      <c r="K111" s="218" t="s">
        <v>180</v>
      </c>
      <c r="L111" s="218" t="s">
        <v>181</v>
      </c>
      <c r="M111" s="218"/>
      <c r="N111" s="218"/>
      <c r="O111" s="218"/>
      <c r="P111" s="218"/>
      <c r="Q111" s="218"/>
      <c r="R111" s="218"/>
      <c r="S111" s="218"/>
      <c r="U111" s="457"/>
      <c r="V111" s="457"/>
      <c r="W111" s="457"/>
      <c r="X111" s="457"/>
      <c r="Y111" s="457"/>
      <c r="Z111" s="457"/>
      <c r="AA111" s="457"/>
      <c r="AF111" t="str">
        <f>IF($F111="","",IFERROR(IFERROR(INDEX(Réttabanki!$U:$U,MATCH($F111,Réttabanki!$A:$A,0)),INDEX(Vöruskrá!$R:$R,MATCH($F111,Vöruskrá!$B:$B,0)))*$H111/1000,""))</f>
        <v/>
      </c>
      <c r="AG111" t="str">
        <f>IF($F111="","",IFERROR(IFERROR(INDEX(Réttabanki!$U:$U,MATCH($F111,Réttabanki!$A:$A,0)),INDEX(Vöruskrá!$R:$R,MATCH($F111,Vöruskrá!$B:$B,0)))*IF($I111="",$H111*(1+$AD$2),$I111)/1000,""))</f>
        <v/>
      </c>
      <c r="AH111" t="str">
        <f t="shared" si="7"/>
        <v/>
      </c>
      <c r="AI111" t="str">
        <f t="shared" si="5"/>
        <v/>
      </c>
      <c r="AJ111" s="314">
        <f t="shared" si="6"/>
        <v>46261</v>
      </c>
    </row>
    <row r="112" spans="1:36" ht="57.6">
      <c r="A112" s="222"/>
      <c r="B112" s="218" t="s">
        <v>2456</v>
      </c>
      <c r="C112" s="218">
        <v>35</v>
      </c>
      <c r="D112" s="218" t="s">
        <v>2318</v>
      </c>
      <c r="E112" s="218" t="s">
        <v>1080</v>
      </c>
      <c r="F112" s="218" t="s">
        <v>179</v>
      </c>
      <c r="G112" s="218" t="s">
        <v>2483</v>
      </c>
      <c r="H112" s="218">
        <v>40</v>
      </c>
      <c r="I112" s="218"/>
      <c r="J112" s="437">
        <f>IF($F112="","",IFERROR(IFERROR(INDEX(Réttabanki!$U:$U,MATCH($F112,Réttabanki!$A:$A,0)),INDEX(Vöruskrá!$R:$R,MATCH($F112,Vöruskrá!$B:$B,0)))*($H112+IF($I112="",$H112*(1+$AD$2),$I112))/2/1000,""))</f>
        <v>30</v>
      </c>
      <c r="K112" s="218" t="s">
        <v>180</v>
      </c>
      <c r="L112" s="218" t="s">
        <v>181</v>
      </c>
      <c r="M112" s="218"/>
      <c r="N112" s="218">
        <v>262</v>
      </c>
      <c r="O112" s="218">
        <v>3</v>
      </c>
      <c r="P112" s="218">
        <v>0.4</v>
      </c>
      <c r="Q112" s="218">
        <v>45</v>
      </c>
      <c r="R112" s="218">
        <v>11</v>
      </c>
      <c r="S112" s="218">
        <v>0.9</v>
      </c>
      <c r="U112" s="455"/>
      <c r="V112" s="455"/>
      <c r="W112" s="455"/>
      <c r="X112" s="455"/>
      <c r="Y112" s="455"/>
      <c r="Z112" s="455"/>
      <c r="AA112" s="455"/>
      <c r="AF112">
        <f>IF($F112="","",IFERROR(IFERROR(INDEX(Réttabanki!$U:$U,MATCH($F112,Réttabanki!$A:$A,0)),INDEX(Vöruskrá!$R:$R,MATCH($F112,Vöruskrá!$B:$B,0)))*$H112/1000,""))</f>
        <v>24</v>
      </c>
      <c r="AG112">
        <f>IF($F112="","",IFERROR(IFERROR(INDEX(Réttabanki!$U:$U,MATCH($F112,Réttabanki!$A:$A,0)),INDEX(Vöruskrá!$R:$R,MATCH($F112,Vöruskrá!$B:$B,0)))*IF($I112="",$H112*(1+$AD$2),$I112)/1000,""))</f>
        <v>36</v>
      </c>
      <c r="AH112">
        <f t="shared" si="7"/>
        <v>3.1304347826086959E-2</v>
      </c>
      <c r="AI112" t="str">
        <f t="shared" si="5"/>
        <v>OK</v>
      </c>
      <c r="AJ112" s="314">
        <f t="shared" si="6"/>
        <v>46261</v>
      </c>
    </row>
    <row r="113" spans="1:36" ht="86.4">
      <c r="A113" s="222"/>
      <c r="B113" s="218" t="s">
        <v>2456</v>
      </c>
      <c r="C113" s="218">
        <v>35</v>
      </c>
      <c r="D113" s="218" t="s">
        <v>2318</v>
      </c>
      <c r="E113" s="218" t="s">
        <v>1080</v>
      </c>
      <c r="F113" s="218"/>
      <c r="G113" s="218" t="s">
        <v>2486</v>
      </c>
      <c r="H113" s="218"/>
      <c r="I113" s="218"/>
      <c r="J113" s="437" t="str">
        <f>IF($F113="","",IFERROR(IFERROR(INDEX(Réttabanki!$U:$U,MATCH($F113,Réttabanki!$A:$A,0)),INDEX(Vöruskrá!$R:$R,MATCH($F113,Vöruskrá!$B:$B,0)))*($H113+IF($I113="",$H113*(1+$AD$2),$I113))/2/1000,""))</f>
        <v/>
      </c>
      <c r="K113" s="218" t="s">
        <v>2487</v>
      </c>
      <c r="L113" s="218" t="s">
        <v>228</v>
      </c>
      <c r="M113" s="218"/>
      <c r="N113" s="218"/>
      <c r="O113" s="218"/>
      <c r="P113" s="218"/>
      <c r="Q113" s="218"/>
      <c r="R113" s="218"/>
      <c r="S113" s="218"/>
      <c r="U113" s="457"/>
      <c r="V113" s="457"/>
      <c r="W113" s="457"/>
      <c r="X113" s="457"/>
      <c r="Y113" s="457"/>
      <c r="Z113" s="457"/>
      <c r="AA113" s="457"/>
      <c r="AF113" t="str">
        <f>IF($F113="","",IFERROR(IFERROR(INDEX(Réttabanki!$U:$U,MATCH($F113,Réttabanki!$A:$A,0)),INDEX(Vöruskrá!$R:$R,MATCH($F113,Vöruskrá!$B:$B,0)))*$H113/1000,""))</f>
        <v/>
      </c>
      <c r="AG113" t="str">
        <f>IF($F113="","",IFERROR(IFERROR(INDEX(Réttabanki!$U:$U,MATCH($F113,Réttabanki!$A:$A,0)),INDEX(Vöruskrá!$R:$R,MATCH($F113,Vöruskrá!$B:$B,0)))*IF($I113="",$H113*(1+$AD$2),$I113)/1000,""))</f>
        <v/>
      </c>
      <c r="AH113" t="str">
        <f t="shared" si="7"/>
        <v/>
      </c>
      <c r="AI113" t="str">
        <f t="shared" si="5"/>
        <v/>
      </c>
      <c r="AJ113" s="314">
        <f t="shared" si="6"/>
        <v>46261</v>
      </c>
    </row>
    <row r="114" spans="1:36" ht="57.6">
      <c r="A114" s="222"/>
      <c r="B114" s="218" t="s">
        <v>2456</v>
      </c>
      <c r="C114" s="218">
        <v>35</v>
      </c>
      <c r="D114" s="218" t="s">
        <v>2318</v>
      </c>
      <c r="E114" s="218" t="s">
        <v>1080</v>
      </c>
      <c r="F114" s="218" t="s">
        <v>1298</v>
      </c>
      <c r="G114" s="218" t="s">
        <v>2392</v>
      </c>
      <c r="H114" s="218">
        <v>40</v>
      </c>
      <c r="I114" s="218"/>
      <c r="J114" s="437">
        <f>IF($F114="","",IFERROR(IFERROR(INDEX(Réttabanki!$U:$U,MATCH($F114,Réttabanki!$A:$A,0)),INDEX(Vöruskrá!$R:$R,MATCH($F114,Vöruskrá!$B:$B,0)))*($H114+IF($I114="",$H114*(1+$AD$2),$I114))/2/1000,""))</f>
        <v>30</v>
      </c>
      <c r="K114" s="218" t="s">
        <v>1300</v>
      </c>
      <c r="L114" s="218"/>
      <c r="M114" s="218"/>
      <c r="N114" s="218">
        <v>221</v>
      </c>
      <c r="O114" s="218">
        <v>4.4000000000000004</v>
      </c>
      <c r="P114" s="218">
        <v>0.4</v>
      </c>
      <c r="Q114" s="218">
        <v>35.1</v>
      </c>
      <c r="R114" s="218">
        <v>4</v>
      </c>
      <c r="S114" s="218">
        <v>0.8</v>
      </c>
      <c r="U114" s="455"/>
      <c r="V114" s="455"/>
      <c r="W114" s="455"/>
      <c r="X114" s="455"/>
      <c r="Y114" s="455"/>
      <c r="Z114" s="455"/>
      <c r="AA114" s="455"/>
      <c r="AF114">
        <f>IF($F114="","",IFERROR(IFERROR(INDEX(Réttabanki!$U:$U,MATCH($F114,Réttabanki!$A:$A,0)),INDEX(Vöruskrá!$R:$R,MATCH($F114,Vöruskrá!$B:$B,0)))*$H114/1000,""))</f>
        <v>24</v>
      </c>
      <c r="AG114">
        <f>IF($F114="","",IFERROR(IFERROR(INDEX(Réttabanki!$U:$U,MATCH($F114,Réttabanki!$A:$A,0)),INDEX(Vöruskrá!$R:$R,MATCH($F114,Vöruskrá!$B:$B,0)))*IF($I114="",$H114*(1+$AD$2),$I114)/1000,""))</f>
        <v>36</v>
      </c>
      <c r="AH114">
        <f t="shared" si="7"/>
        <v>3.1304347826086959E-2</v>
      </c>
      <c r="AI114" t="str">
        <f t="shared" si="5"/>
        <v>OK</v>
      </c>
      <c r="AJ114" s="314">
        <f t="shared" si="6"/>
        <v>46261</v>
      </c>
    </row>
    <row r="115" spans="1:36" ht="28.8">
      <c r="A115" s="222"/>
      <c r="B115" s="218" t="s">
        <v>2456</v>
      </c>
      <c r="C115" s="218">
        <v>35</v>
      </c>
      <c r="D115" s="218" t="s">
        <v>2318</v>
      </c>
      <c r="E115" s="218" t="s">
        <v>1080</v>
      </c>
      <c r="F115" s="218" t="s">
        <v>491</v>
      </c>
      <c r="G115" s="218" t="s">
        <v>2484</v>
      </c>
      <c r="H115" s="218">
        <v>20</v>
      </c>
      <c r="I115" s="218"/>
      <c r="J115" s="437">
        <f>IF($F115="","",IFERROR(IFERROR(INDEX(Réttabanki!$U:$U,MATCH($F115,Réttabanki!$A:$A,0)),INDEX(Vöruskrá!$R:$R,MATCH($F115,Vöruskrá!$B:$B,0)))*($H115+IF($I115="",$H115*(1+$AD$2),$I115))/2/1000,""))</f>
        <v>47.5</v>
      </c>
      <c r="K115" s="218" t="s">
        <v>493</v>
      </c>
      <c r="L115" s="218" t="s">
        <v>228</v>
      </c>
      <c r="M115" s="218"/>
      <c r="N115" s="218">
        <v>85</v>
      </c>
      <c r="O115" s="218">
        <v>0.8</v>
      </c>
      <c r="P115" s="218">
        <v>0.3</v>
      </c>
      <c r="Q115" s="218">
        <v>1.8</v>
      </c>
      <c r="R115" s="218">
        <v>16</v>
      </c>
      <c r="S115" s="218">
        <v>2.6</v>
      </c>
      <c r="U115" s="457"/>
      <c r="V115" s="457"/>
      <c r="W115" s="457"/>
      <c r="X115" s="457"/>
      <c r="Y115" s="457"/>
      <c r="Z115" s="457"/>
      <c r="AA115" s="457"/>
      <c r="AF115">
        <f>IF($F115="","",IFERROR(IFERROR(INDEX(Réttabanki!$U:$U,MATCH($F115,Réttabanki!$A:$A,0)),INDEX(Vöruskrá!$R:$R,MATCH($F115,Vöruskrá!$B:$B,0)))*$H115/1000,""))</f>
        <v>38</v>
      </c>
      <c r="AG115">
        <f>IF($F115="","",IFERROR(IFERROR(INDEX(Réttabanki!$U:$U,MATCH($F115,Réttabanki!$A:$A,0)),INDEX(Vöruskrá!$R:$R,MATCH($F115,Vöruskrá!$B:$B,0)))*IF($I115="",$H115*(1+$AD$2),$I115)/1000,""))</f>
        <v>57</v>
      </c>
      <c r="AH115">
        <f t="shared" si="7"/>
        <v>4.9565217391304345E-2</v>
      </c>
      <c r="AI115" t="str">
        <f t="shared" si="5"/>
        <v>OK</v>
      </c>
      <c r="AJ115" s="314">
        <f t="shared" si="6"/>
        <v>46261</v>
      </c>
    </row>
    <row r="116" spans="1:36" ht="14.4">
      <c r="A116" s="154"/>
      <c r="B116" s="95" t="s">
        <v>2456</v>
      </c>
      <c r="C116" s="95">
        <v>35</v>
      </c>
      <c r="D116" s="96"/>
      <c r="E116" s="96"/>
      <c r="F116" s="96" t="s">
        <v>2393</v>
      </c>
      <c r="G116" s="96"/>
      <c r="H116" s="97"/>
      <c r="I116" s="97"/>
      <c r="J116" s="225">
        <f>SUMIFS($AF$3:$AF$796,$AJ$3:$AJ$796,$AJ116,$D$3:$D$796,"&lt;&gt;Grunnskólar starfsmenn",$E$3:$E$796,"Aðalréttur")+SUMIFS($AF$3:$AF$796,$AJ$3:$AJ$796,$AJ116,$D$3:$D$796,"&lt;&gt;Grunnskólar starfsmenn",$E$3:$E$796,"Meðlætisbar")+SUMIFS($AF$3:$AF$796,$AJ$3:$AJ$796,$AJ116,$D$3:$D$796,"&lt;&gt;Grunnskólar starfsmenn",$E$3:$E$796,"Síðdegishressing")</f>
        <v>443</v>
      </c>
      <c r="K116" s="9" t="s">
        <v>2394</v>
      </c>
      <c r="L116" s="9"/>
      <c r="M116" s="9"/>
      <c r="N116" s="10"/>
      <c r="O116" s="10"/>
      <c r="P116" s="10"/>
      <c r="Q116" s="10"/>
      <c r="R116" s="10"/>
      <c r="S116" s="10"/>
      <c r="T116" s="44"/>
      <c r="U116" s="455"/>
      <c r="V116" s="455"/>
      <c r="W116" s="455"/>
      <c r="X116" s="455"/>
      <c r="Y116" s="455"/>
      <c r="Z116" s="455"/>
      <c r="AA116" s="455"/>
      <c r="AF116" s="205" t="str">
        <f>IF($F116="","",IFERROR(IFERROR(INDEX(Réttabanki!$U:$U,MATCH($F116,Réttabanki!$A:$A,0)),INDEX(Vöruskrá!$R:$R,MATCH($F116,Vöruskrá!$B:$B,0)))*$H116/1000,""))</f>
        <v/>
      </c>
      <c r="AG116" s="205" t="str">
        <f>IF($F116="","",IFERROR(IFERROR(INDEX(Réttabanki!$U:$U,MATCH($F116,Réttabanki!$A:$A,0)),INDEX(Vöruskrá!$R:$R,MATCH($F116,Vöruskrá!$B:$B,0)))*IF($I116="",$H116*(1+$AD$2),$I116)/1000,""))</f>
        <v/>
      </c>
      <c r="AH116" s="206">
        <f>IF($J116="","",$J116/$AE$6)</f>
        <v>0.32814814814814813</v>
      </c>
      <c r="AI116" s="409" t="str">
        <f t="shared" si="5"/>
        <v>⚠ Yfir 30%</v>
      </c>
      <c r="AJ116" s="314">
        <f t="shared" si="6"/>
        <v>46261</v>
      </c>
    </row>
    <row r="117" spans="1:36" ht="14.4">
      <c r="A117" s="154"/>
      <c r="B117" s="95" t="s">
        <v>2456</v>
      </c>
      <c r="C117" s="95">
        <v>35</v>
      </c>
      <c r="D117" s="96"/>
      <c r="E117" s="96"/>
      <c r="F117" s="96" t="s">
        <v>2395</v>
      </c>
      <c r="G117" s="96"/>
      <c r="H117" s="97"/>
      <c r="I117" s="97"/>
      <c r="J117" s="225">
        <f>SUMIFS($AG$3:$AG$796,$AJ$3:$AJ$796,$AJ117,$D$3:$D$796,"&lt;&gt;Grunnskólar starfsmenn",$E$3:$E$796,"Aðalréttur")+SUMIFS($AG$3:$AG$796,$AJ$3:$AJ$796,$AJ117,$D$3:$D$796,"&lt;&gt;Grunnskólar starfsmenn",$E$3:$E$796,"Meðlætisbar")</f>
        <v>436</v>
      </c>
      <c r="K117" s="9" t="s">
        <v>2394</v>
      </c>
      <c r="L117" s="9"/>
      <c r="M117" s="9"/>
      <c r="N117" s="10"/>
      <c r="O117" s="10"/>
      <c r="P117" s="10"/>
      <c r="Q117" s="10"/>
      <c r="R117" s="10"/>
      <c r="S117" s="10"/>
      <c r="T117" s="44"/>
      <c r="U117" s="457"/>
      <c r="V117" s="457"/>
      <c r="W117" s="457"/>
      <c r="X117" s="457"/>
      <c r="Y117" s="457"/>
      <c r="Z117" s="457"/>
      <c r="AA117" s="457"/>
      <c r="AF117" s="205" t="str">
        <f>IF($F117="","",IFERROR(IFERROR(INDEX(Réttabanki!$U:$U,MATCH($F117,Réttabanki!$A:$A,0)),INDEX(Vöruskrá!$R:$R,MATCH($F117,Vöruskrá!$B:$B,0)))*$H117/1000,""))</f>
        <v/>
      </c>
      <c r="AG117" s="205" t="str">
        <f>IF($F117="","",IFERROR(IFERROR(INDEX(Réttabanki!$U:$U,MATCH($F117,Réttabanki!$A:$A,0)),INDEX(Vöruskrá!$R:$R,MATCH($F117,Vöruskrá!$B:$B,0)))*IF($I117="",$H117*(1+$AD$2),$I117)/1000,""))</f>
        <v/>
      </c>
      <c r="AH117" s="206">
        <f>IF($J117="","",$J117/$AE$5)</f>
        <v>0.37913043478260872</v>
      </c>
      <c r="AI117" s="409" t="str">
        <f t="shared" si="5"/>
        <v>⚠ Yfir 30%</v>
      </c>
      <c r="AJ117" s="314">
        <f t="shared" si="6"/>
        <v>46261</v>
      </c>
    </row>
    <row r="118" spans="1:36" ht="100.8">
      <c r="A118" s="222">
        <v>46262</v>
      </c>
      <c r="B118" s="218" t="s">
        <v>2488</v>
      </c>
      <c r="C118" s="218">
        <v>35</v>
      </c>
      <c r="D118" s="218" t="s">
        <v>2318</v>
      </c>
      <c r="E118" s="218" t="s">
        <v>2352</v>
      </c>
      <c r="F118" s="218"/>
      <c r="G118" s="218" t="s">
        <v>2489</v>
      </c>
      <c r="H118" s="218"/>
      <c r="I118" s="218"/>
      <c r="J118" s="437" t="str">
        <f>IF($F118="","",IFERROR(IFERROR(INDEX(Réttabanki!$U:$U,MATCH($F118,Réttabanki!$A:$A,0)),INDEX(Vöruskrá!$R:$R,MATCH($F118,Vöruskrá!$B:$B,0)))*($H118+IF($I118="",$H118*(1+$AD$2),$I118))/2/1000,""))</f>
        <v/>
      </c>
      <c r="K118" s="218" t="s">
        <v>2490</v>
      </c>
      <c r="L118" s="218" t="s">
        <v>2491</v>
      </c>
      <c r="M118" s="218"/>
      <c r="N118" s="218"/>
      <c r="O118" s="218"/>
      <c r="P118" s="218"/>
      <c r="Q118" s="218"/>
      <c r="R118" s="218"/>
      <c r="S118" s="218"/>
      <c r="U118" s="455"/>
      <c r="V118" s="455"/>
      <c r="W118" s="455"/>
      <c r="X118" s="455"/>
      <c r="Y118" s="455"/>
      <c r="Z118" s="455"/>
      <c r="AA118" s="455"/>
      <c r="AF118" t="str">
        <f>IF($F118="","",IFERROR(IFERROR(INDEX(Réttabanki!$U:$U,MATCH($F118,Réttabanki!$A:$A,0)),INDEX(Vöruskrá!$R:$R,MATCH($F118,Vöruskrá!$B:$B,0)))*$H118/1000,""))</f>
        <v/>
      </c>
      <c r="AG118" t="str">
        <f>IF($F118="","",IFERROR(IFERROR(INDEX(Réttabanki!$U:$U,MATCH($F118,Réttabanki!$A:$A,0)),INDEX(Vöruskrá!$R:$R,MATCH($F118,Vöruskrá!$B:$B,0)))*IF($I118="",$H118*(1+$AD$2),$I118)/1000,""))</f>
        <v/>
      </c>
      <c r="AH118" t="str">
        <f t="shared" ref="AH118:AH143" si="8">IF(N($AF118)+N($AG118)=0,"",MAX(N($AF118)/$AE$6,N($AG118)/$AE$5))</f>
        <v/>
      </c>
      <c r="AI118" t="str">
        <f t="shared" si="5"/>
        <v/>
      </c>
      <c r="AJ118" s="314">
        <f t="shared" si="6"/>
        <v>46262</v>
      </c>
    </row>
    <row r="119" spans="1:36" ht="28.8">
      <c r="A119" s="222"/>
      <c r="B119" s="218" t="s">
        <v>2488</v>
      </c>
      <c r="C119" s="218">
        <v>35</v>
      </c>
      <c r="D119" s="218" t="s">
        <v>2318</v>
      </c>
      <c r="E119" s="218" t="s">
        <v>2352</v>
      </c>
      <c r="F119" s="218" t="s">
        <v>256</v>
      </c>
      <c r="G119" s="218" t="s">
        <v>2492</v>
      </c>
      <c r="H119" s="218">
        <v>100</v>
      </c>
      <c r="I119" s="218">
        <v>120</v>
      </c>
      <c r="J119" s="437">
        <f>IF($F119="","",IFERROR(IFERROR(INDEX(Réttabanki!$U:$U,MATCH($F119,Réttabanki!$A:$A,0)),INDEX(Vöruskrá!$R:$R,MATCH($F119,Vöruskrá!$B:$B,0)))*($H119+IF($I119="",$H119*(1+$AD$2),$I119))/2/1000,""))</f>
        <v>264</v>
      </c>
      <c r="K119" s="218" t="s">
        <v>258</v>
      </c>
      <c r="L119" s="218"/>
      <c r="M119" s="218"/>
      <c r="N119" s="218">
        <v>206</v>
      </c>
      <c r="O119" s="218">
        <v>10</v>
      </c>
      <c r="P119" s="218">
        <v>1.8</v>
      </c>
      <c r="Q119" s="218">
        <v>4</v>
      </c>
      <c r="R119" s="218">
        <v>25</v>
      </c>
      <c r="S119" s="218">
        <v>3.2</v>
      </c>
      <c r="T119">
        <v>1</v>
      </c>
      <c r="U119" s="457" t="s">
        <v>2357</v>
      </c>
      <c r="V119" s="457" t="s">
        <v>2358</v>
      </c>
      <c r="W119" s="457">
        <v>160</v>
      </c>
      <c r="X119" s="457" t="s">
        <v>2470</v>
      </c>
      <c r="Y119" s="457">
        <v>75</v>
      </c>
      <c r="Z119" s="457" t="s">
        <v>2493</v>
      </c>
      <c r="AA119" s="457"/>
      <c r="AF119">
        <f>IF($F119="","",IFERROR(IFERROR(INDEX(Réttabanki!$U:$U,MATCH($F119,Réttabanki!$A:$A,0)),INDEX(Vöruskrá!$R:$R,MATCH($F119,Vöruskrá!$B:$B,0)))*$H119/1000,""))</f>
        <v>240</v>
      </c>
      <c r="AG119">
        <f>IF($F119="","",IFERROR(IFERROR(INDEX(Réttabanki!$U:$U,MATCH($F119,Réttabanki!$A:$A,0)),INDEX(Vöruskrá!$R:$R,MATCH($F119,Vöruskrá!$B:$B,0)))*IF($I119="",$H119*(1+$AD$2),$I119)/1000,""))</f>
        <v>288</v>
      </c>
      <c r="AH119">
        <f t="shared" si="8"/>
        <v>0.25043478260869567</v>
      </c>
      <c r="AI119" t="str">
        <f t="shared" si="5"/>
        <v>OK</v>
      </c>
      <c r="AJ119" s="314">
        <f t="shared" si="6"/>
        <v>46262</v>
      </c>
    </row>
    <row r="120" spans="1:36" ht="14.4">
      <c r="A120" s="222"/>
      <c r="B120" s="218" t="s">
        <v>2488</v>
      </c>
      <c r="C120" s="218">
        <v>35</v>
      </c>
      <c r="D120" s="218" t="s">
        <v>2318</v>
      </c>
      <c r="E120" s="218" t="s">
        <v>2352</v>
      </c>
      <c r="F120" s="218" t="s">
        <v>1540</v>
      </c>
      <c r="G120" s="218" t="s">
        <v>2494</v>
      </c>
      <c r="H120" s="218">
        <v>80</v>
      </c>
      <c r="I120" s="218">
        <v>80</v>
      </c>
      <c r="J120" s="437">
        <f>IF($F120="","",IFERROR(IFERROR(INDEX(Réttabanki!$U:$U,MATCH($F120,Réttabanki!$A:$A,0)),INDEX(Vöruskrá!$R:$R,MATCH($F120,Vöruskrá!$B:$B,0)))*($H120+IF($I120="",$H120*(1+$AD$2),$I120))/2/1000,""))</f>
        <v>56</v>
      </c>
      <c r="K120" s="218" t="s">
        <v>1542</v>
      </c>
      <c r="L120" s="218" t="s">
        <v>136</v>
      </c>
      <c r="M120" s="218"/>
      <c r="N120" s="218">
        <v>252</v>
      </c>
      <c r="O120" s="218">
        <v>1.6</v>
      </c>
      <c r="P120" s="218">
        <v>0.2</v>
      </c>
      <c r="Q120" s="218">
        <v>50</v>
      </c>
      <c r="R120" s="218">
        <v>8.1</v>
      </c>
      <c r="S120" s="218">
        <v>1</v>
      </c>
      <c r="T120">
        <v>2</v>
      </c>
      <c r="U120" s="455" t="s">
        <v>2357</v>
      </c>
      <c r="V120" s="455" t="s">
        <v>2358</v>
      </c>
      <c r="W120" s="455">
        <v>140</v>
      </c>
      <c r="X120" s="459" t="s">
        <v>2495</v>
      </c>
      <c r="Y120" s="455"/>
      <c r="Z120" s="455" t="s">
        <v>2496</v>
      </c>
      <c r="AA120" s="455"/>
      <c r="AF120">
        <f>IF($F120="","",IFERROR(IFERROR(INDEX(Réttabanki!$U:$U,MATCH($F120,Réttabanki!$A:$A,0)),INDEX(Vöruskrá!$R:$R,MATCH($F120,Vöruskrá!$B:$B,0)))*$H120/1000,""))</f>
        <v>56</v>
      </c>
      <c r="AG120">
        <f>IF($F120="","",IFERROR(IFERROR(INDEX(Réttabanki!$U:$U,MATCH($F120,Réttabanki!$A:$A,0)),INDEX(Vöruskrá!$R:$R,MATCH($F120,Vöruskrá!$B:$B,0)))*IF($I120="",$H120*(1+$AD$2),$I120)/1000,""))</f>
        <v>56</v>
      </c>
      <c r="AH120">
        <f t="shared" si="8"/>
        <v>4.8695652173913043E-2</v>
      </c>
      <c r="AI120" t="str">
        <f t="shared" si="5"/>
        <v>OK</v>
      </c>
      <c r="AJ120" s="314">
        <f t="shared" si="6"/>
        <v>46262</v>
      </c>
    </row>
    <row r="121" spans="1:36" ht="57.6">
      <c r="A121" s="222"/>
      <c r="B121" s="218" t="s">
        <v>2488</v>
      </c>
      <c r="C121" s="218">
        <v>35</v>
      </c>
      <c r="D121" s="218" t="s">
        <v>2318</v>
      </c>
      <c r="E121" s="218" t="s">
        <v>2352</v>
      </c>
      <c r="F121" s="218" t="s">
        <v>786</v>
      </c>
      <c r="G121" s="218" t="s">
        <v>2497</v>
      </c>
      <c r="H121" s="218">
        <v>25</v>
      </c>
      <c r="I121" s="218">
        <v>25</v>
      </c>
      <c r="J121" s="437">
        <f>IF($F121="","",IFERROR(IFERROR(INDEX(Réttabanki!$U:$U,MATCH($F121,Réttabanki!$A:$A,0)),INDEX(Vöruskrá!$R:$R,MATCH($F121,Vöruskrá!$B:$B,0)))*($H121+IF($I121="",$H121*(1+$AD$2),$I121))/2/1000,""))</f>
        <v>45</v>
      </c>
      <c r="K121" s="218" t="s">
        <v>787</v>
      </c>
      <c r="L121" s="218" t="s">
        <v>240</v>
      </c>
      <c r="M121" s="218"/>
      <c r="N121" s="218">
        <v>574</v>
      </c>
      <c r="O121" s="218">
        <v>62</v>
      </c>
      <c r="P121" s="218">
        <v>4.0999999999999996</v>
      </c>
      <c r="Q121" s="218">
        <v>5.4</v>
      </c>
      <c r="R121" s="218"/>
      <c r="S121" s="218">
        <v>2.4</v>
      </c>
      <c r="U121" s="457" t="s">
        <v>2357</v>
      </c>
      <c r="V121" s="457" t="s">
        <v>2403</v>
      </c>
      <c r="W121" s="457"/>
      <c r="X121" s="457"/>
      <c r="Y121" s="457"/>
      <c r="Z121" s="457"/>
      <c r="AA121" s="457"/>
      <c r="AF121">
        <f>IF($F121="","",IFERROR(IFERROR(INDEX(Réttabanki!$U:$U,MATCH($F121,Réttabanki!$A:$A,0)),INDEX(Vöruskrá!$R:$R,MATCH($F121,Vöruskrá!$B:$B,0)))*$H121/1000,""))</f>
        <v>45</v>
      </c>
      <c r="AG121">
        <f>IF($F121="","",IFERROR(IFERROR(INDEX(Réttabanki!$U:$U,MATCH($F121,Réttabanki!$A:$A,0)),INDEX(Vöruskrá!$R:$R,MATCH($F121,Vöruskrá!$B:$B,0)))*IF($I121="",$H121*(1+$AD$2),$I121)/1000,""))</f>
        <v>45</v>
      </c>
      <c r="AH121">
        <f t="shared" si="8"/>
        <v>3.9130434782608699E-2</v>
      </c>
      <c r="AI121" t="str">
        <f t="shared" si="5"/>
        <v>OK</v>
      </c>
      <c r="AJ121" s="314">
        <f t="shared" si="6"/>
        <v>46262</v>
      </c>
    </row>
    <row r="122" spans="1:36" ht="14.4">
      <c r="A122" s="222"/>
      <c r="B122" s="218" t="s">
        <v>2488</v>
      </c>
      <c r="C122" s="218">
        <v>35</v>
      </c>
      <c r="D122" s="218" t="s">
        <v>2318</v>
      </c>
      <c r="E122" s="218" t="s">
        <v>2352</v>
      </c>
      <c r="F122" s="218" t="s">
        <v>1504</v>
      </c>
      <c r="G122" s="218" t="s">
        <v>637</v>
      </c>
      <c r="H122" s="218">
        <v>40</v>
      </c>
      <c r="I122" s="218">
        <v>40</v>
      </c>
      <c r="J122" s="437">
        <f>IF($F122="","",IFERROR(IFERROR(INDEX(Réttabanki!$U:$U,MATCH($F122,Réttabanki!$A:$A,0)),INDEX(Vöruskrá!$R:$R,MATCH($F122,Vöruskrá!$B:$B,0)))*($H122+IF($I122="",$H122*(1+$AD$2),$I122))/2/1000,""))</f>
        <v>24</v>
      </c>
      <c r="K122" s="218" t="s">
        <v>1505</v>
      </c>
      <c r="L122" s="218"/>
      <c r="M122" s="218"/>
      <c r="N122" s="218">
        <v>15.7</v>
      </c>
      <c r="O122" s="218">
        <v>0.14000000000000001</v>
      </c>
      <c r="P122" s="218">
        <v>0</v>
      </c>
      <c r="Q122" s="218">
        <v>3.5</v>
      </c>
      <c r="R122" s="218">
        <v>0.8</v>
      </c>
      <c r="S122" s="218">
        <v>0.01</v>
      </c>
      <c r="U122" s="455" t="s">
        <v>2357</v>
      </c>
      <c r="V122" s="455" t="s">
        <v>2403</v>
      </c>
      <c r="W122" s="455"/>
      <c r="X122" s="455"/>
      <c r="Y122" s="455"/>
      <c r="Z122" s="455"/>
      <c r="AA122" s="455"/>
      <c r="AF122">
        <f>IF($F122="","",IFERROR(IFERROR(INDEX(Réttabanki!$U:$U,MATCH($F122,Réttabanki!$A:$A,0)),INDEX(Vöruskrá!$R:$R,MATCH($F122,Vöruskrá!$B:$B,0)))*$H122/1000,""))</f>
        <v>24</v>
      </c>
      <c r="AG122">
        <f>IF($F122="","",IFERROR(IFERROR(INDEX(Réttabanki!$U:$U,MATCH($F122,Réttabanki!$A:$A,0)),INDEX(Vöruskrá!$R:$R,MATCH($F122,Vöruskrá!$B:$B,0)))*IF($I122="",$H122*(1+$AD$2),$I122)/1000,""))</f>
        <v>24</v>
      </c>
      <c r="AH122">
        <f t="shared" si="8"/>
        <v>2.0869565217391306E-2</v>
      </c>
      <c r="AI122" t="str">
        <f t="shared" si="5"/>
        <v>OK</v>
      </c>
      <c r="AJ122" s="314">
        <f t="shared" si="6"/>
        <v>46262</v>
      </c>
    </row>
    <row r="123" spans="1:36" ht="115.2">
      <c r="A123" s="222"/>
      <c r="B123" s="218" t="s">
        <v>2488</v>
      </c>
      <c r="C123" s="218">
        <v>35</v>
      </c>
      <c r="D123" s="218" t="s">
        <v>2318</v>
      </c>
      <c r="E123" s="218" t="s">
        <v>1080</v>
      </c>
      <c r="F123" s="218"/>
      <c r="G123" s="218" t="s">
        <v>2498</v>
      </c>
      <c r="H123" s="218"/>
      <c r="I123" s="218"/>
      <c r="J123" s="437" t="str">
        <f>IF($F123="","",IFERROR(IFERROR(INDEX(Réttabanki!$U:$U,MATCH($F123,Réttabanki!$A:$A,0)),INDEX(Vöruskrá!$R:$R,MATCH($F123,Vöruskrá!$B:$B,0)))*($H123+IF($I123="",$H123*(1+$AD$2),$I123))/2/1000,""))</f>
        <v/>
      </c>
      <c r="K123" s="218" t="s">
        <v>2499</v>
      </c>
      <c r="L123" s="218" t="s">
        <v>240</v>
      </c>
      <c r="M123" s="218"/>
      <c r="N123" s="218"/>
      <c r="O123" s="218"/>
      <c r="P123" s="218"/>
      <c r="Q123" s="218"/>
      <c r="R123" s="218"/>
      <c r="S123" s="218"/>
      <c r="U123" s="457"/>
      <c r="V123" s="457"/>
      <c r="W123" s="457"/>
      <c r="X123" s="457"/>
      <c r="Y123" s="457"/>
      <c r="Z123" s="457"/>
      <c r="AA123" s="457"/>
      <c r="AF123" t="str">
        <f>IF($F123="","",IFERROR(IFERROR(INDEX(Réttabanki!$U:$U,MATCH($F123,Réttabanki!$A:$A,0)),INDEX(Vöruskrá!$R:$R,MATCH($F123,Vöruskrá!$B:$B,0)))*$H123/1000,""))</f>
        <v/>
      </c>
      <c r="AG123" t="str">
        <f>IF($F123="","",IFERROR(IFERROR(INDEX(Réttabanki!$U:$U,MATCH($F123,Réttabanki!$A:$A,0)),INDEX(Vöruskrá!$R:$R,MATCH($F123,Vöruskrá!$B:$B,0)))*IF($I123="",$H123*(1+$AD$2),$I123)/1000,""))</f>
        <v/>
      </c>
      <c r="AH123" t="str">
        <f t="shared" si="8"/>
        <v/>
      </c>
      <c r="AI123" t="str">
        <f t="shared" si="5"/>
        <v/>
      </c>
      <c r="AJ123" s="314">
        <f t="shared" si="6"/>
        <v>46262</v>
      </c>
    </row>
    <row r="124" spans="1:36" ht="28.8">
      <c r="A124" s="222"/>
      <c r="B124" s="218" t="s">
        <v>2488</v>
      </c>
      <c r="C124" s="218">
        <v>35</v>
      </c>
      <c r="D124" s="218" t="s">
        <v>2318</v>
      </c>
      <c r="E124" s="218" t="s">
        <v>1080</v>
      </c>
      <c r="F124" s="218" t="s">
        <v>256</v>
      </c>
      <c r="G124" s="218" t="s">
        <v>2492</v>
      </c>
      <c r="H124" s="218">
        <v>100</v>
      </c>
      <c r="I124" s="218">
        <v>120</v>
      </c>
      <c r="J124" s="437">
        <f>IF($F124="","",IFERROR(IFERROR(INDEX(Réttabanki!$U:$U,MATCH($F124,Réttabanki!$A:$A,0)),INDEX(Vöruskrá!$R:$R,MATCH($F124,Vöruskrá!$B:$B,0)))*($H124+IF($I124="",$H124*(1+$AD$2),$I124))/2/1000,""))</f>
        <v>264</v>
      </c>
      <c r="K124" s="218" t="s">
        <v>258</v>
      </c>
      <c r="L124" s="218"/>
      <c r="M124" s="218"/>
      <c r="N124" s="218">
        <v>206</v>
      </c>
      <c r="O124" s="218">
        <v>10</v>
      </c>
      <c r="P124" s="218">
        <v>1.8</v>
      </c>
      <c r="Q124" s="218">
        <v>4</v>
      </c>
      <c r="R124" s="218">
        <v>25</v>
      </c>
      <c r="S124" s="218">
        <v>3.2</v>
      </c>
      <c r="U124" s="455"/>
      <c r="V124" s="455"/>
      <c r="W124" s="455"/>
      <c r="X124" s="455"/>
      <c r="Y124" s="455"/>
      <c r="Z124" s="455"/>
      <c r="AA124" s="455"/>
      <c r="AF124">
        <f>IF($F124="","",IFERROR(IFERROR(INDEX(Réttabanki!$U:$U,MATCH($F124,Réttabanki!$A:$A,0)),INDEX(Vöruskrá!$R:$R,MATCH($F124,Vöruskrá!$B:$B,0)))*$H124/1000,""))</f>
        <v>240</v>
      </c>
      <c r="AG124">
        <f>IF($F124="","",IFERROR(IFERROR(INDEX(Réttabanki!$U:$U,MATCH($F124,Réttabanki!$A:$A,0)),INDEX(Vöruskrá!$R:$R,MATCH($F124,Vöruskrá!$B:$B,0)))*IF($I124="",$H124*(1+$AD$2),$I124)/1000,""))</f>
        <v>288</v>
      </c>
      <c r="AH124">
        <f t="shared" si="8"/>
        <v>0.25043478260869567</v>
      </c>
      <c r="AI124" t="str">
        <f t="shared" si="5"/>
        <v>OK</v>
      </c>
      <c r="AJ124" s="314">
        <f t="shared" si="6"/>
        <v>46262</v>
      </c>
    </row>
    <row r="125" spans="1:36" ht="28.8">
      <c r="A125" s="222"/>
      <c r="B125" s="218" t="s">
        <v>2488</v>
      </c>
      <c r="C125" s="218">
        <v>35</v>
      </c>
      <c r="D125" s="218" t="s">
        <v>2318</v>
      </c>
      <c r="E125" s="218" t="s">
        <v>1080</v>
      </c>
      <c r="F125" s="218" t="s">
        <v>1580</v>
      </c>
      <c r="G125" s="218" t="s">
        <v>1580</v>
      </c>
      <c r="H125" s="218">
        <v>80</v>
      </c>
      <c r="I125" s="218">
        <v>80</v>
      </c>
      <c r="J125" s="443">
        <f>IF($F125="","",IFERROR(IFERROR(INDEX(Réttabanki!$U:$U,MATCH($F125,Réttabanki!$A:$A,0)),INDEX(Vöruskrá!$R:$R,MATCH($F125,Vöruskrá!$B:$B,0)))*($H125+IF($I125="",$H125*(1+$AD$2),$I125))/2/1000,""))</f>
        <v>0</v>
      </c>
      <c r="K125" s="218" t="s">
        <v>1582</v>
      </c>
      <c r="L125" s="218"/>
      <c r="M125" s="218"/>
      <c r="N125" s="218">
        <v>268</v>
      </c>
      <c r="O125" s="218">
        <v>2.2000000000000002</v>
      </c>
      <c r="P125" s="218">
        <v>0.7</v>
      </c>
      <c r="Q125" s="218">
        <v>58</v>
      </c>
      <c r="R125" s="218">
        <v>1.9</v>
      </c>
      <c r="S125" s="218">
        <v>1.3</v>
      </c>
      <c r="U125" s="457"/>
      <c r="V125" s="457"/>
      <c r="W125" s="457"/>
      <c r="X125" s="457"/>
      <c r="Y125" s="457"/>
      <c r="Z125" s="457"/>
      <c r="AA125" s="457"/>
      <c r="AF125">
        <f>IF($F125="","",IFERROR(IFERROR(INDEX(Réttabanki!$U:$U,MATCH($F125,Réttabanki!$A:$A,0)),INDEX(Vöruskrá!$R:$R,MATCH($F125,Vöruskrá!$B:$B,0)))*$H125/1000,""))</f>
        <v>0</v>
      </c>
      <c r="AG125">
        <f>IF($F125="","",IFERROR(IFERROR(INDEX(Réttabanki!$U:$U,MATCH($F125,Réttabanki!$A:$A,0)),INDEX(Vöruskrá!$R:$R,MATCH($F125,Vöruskrá!$B:$B,0)))*IF($I125="",$H125*(1+$AD$2),$I125)/1000,""))</f>
        <v>0</v>
      </c>
      <c r="AH125" t="str">
        <f t="shared" si="8"/>
        <v/>
      </c>
      <c r="AI125" t="str">
        <f t="shared" si="5"/>
        <v/>
      </c>
      <c r="AJ125" s="314">
        <f t="shared" si="6"/>
        <v>46262</v>
      </c>
    </row>
    <row r="126" spans="1:36" ht="57.6">
      <c r="A126" s="222"/>
      <c r="B126" s="218" t="s">
        <v>2488</v>
      </c>
      <c r="C126" s="218">
        <v>35</v>
      </c>
      <c r="D126" s="218" t="s">
        <v>2318</v>
      </c>
      <c r="E126" s="218" t="s">
        <v>1080</v>
      </c>
      <c r="F126" s="218" t="s">
        <v>786</v>
      </c>
      <c r="G126" s="218" t="s">
        <v>2497</v>
      </c>
      <c r="H126" s="218">
        <v>25</v>
      </c>
      <c r="I126" s="218">
        <v>25</v>
      </c>
      <c r="J126" s="437">
        <f>IF($F126="","",IFERROR(IFERROR(INDEX(Réttabanki!$U:$U,MATCH($F126,Réttabanki!$A:$A,0)),INDEX(Vöruskrá!$R:$R,MATCH($F126,Vöruskrá!$B:$B,0)))*($H126+IF($I126="",$H126*(1+$AD$2),$I126))/2/1000,""))</f>
        <v>45</v>
      </c>
      <c r="K126" s="218" t="s">
        <v>787</v>
      </c>
      <c r="L126" s="218" t="s">
        <v>240</v>
      </c>
      <c r="M126" s="218"/>
      <c r="N126" s="218">
        <v>574</v>
      </c>
      <c r="O126" s="218">
        <v>62</v>
      </c>
      <c r="P126" s="218">
        <v>4.0999999999999996</v>
      </c>
      <c r="Q126" s="218">
        <v>5.4</v>
      </c>
      <c r="R126" s="218"/>
      <c r="S126" s="218">
        <v>2.4</v>
      </c>
      <c r="U126" s="455"/>
      <c r="V126" s="455"/>
      <c r="W126" s="455"/>
      <c r="X126" s="455"/>
      <c r="Y126" s="455"/>
      <c r="Z126" s="455"/>
      <c r="AA126" s="455"/>
      <c r="AF126">
        <f>IF($F126="","",IFERROR(IFERROR(INDEX(Réttabanki!$U:$U,MATCH($F126,Réttabanki!$A:$A,0)),INDEX(Vöruskrá!$R:$R,MATCH($F126,Vöruskrá!$B:$B,0)))*$H126/1000,""))</f>
        <v>45</v>
      </c>
      <c r="AG126">
        <f>IF($F126="","",IFERROR(IFERROR(INDEX(Réttabanki!$U:$U,MATCH($F126,Réttabanki!$A:$A,0)),INDEX(Vöruskrá!$R:$R,MATCH($F126,Vöruskrá!$B:$B,0)))*IF($I126="",$H126*(1+$AD$2),$I126)/1000,""))</f>
        <v>45</v>
      </c>
      <c r="AH126">
        <f t="shared" si="8"/>
        <v>3.9130434782608699E-2</v>
      </c>
      <c r="AI126" t="str">
        <f t="shared" si="5"/>
        <v>OK</v>
      </c>
      <c r="AJ126" s="314">
        <f t="shared" si="6"/>
        <v>46262</v>
      </c>
    </row>
    <row r="127" spans="1:36" ht="14.4">
      <c r="A127" s="222"/>
      <c r="B127" s="218" t="s">
        <v>2488</v>
      </c>
      <c r="C127" s="218">
        <v>35</v>
      </c>
      <c r="D127" s="218" t="s">
        <v>2318</v>
      </c>
      <c r="E127" s="218" t="s">
        <v>1080</v>
      </c>
      <c r="F127" s="218" t="s">
        <v>1504</v>
      </c>
      <c r="G127" s="218" t="s">
        <v>637</v>
      </c>
      <c r="H127" s="218">
        <v>40</v>
      </c>
      <c r="I127" s="218">
        <v>40</v>
      </c>
      <c r="J127" s="437">
        <f>IF($F127="","",IFERROR(IFERROR(INDEX(Réttabanki!$U:$U,MATCH($F127,Réttabanki!$A:$A,0)),INDEX(Vöruskrá!$R:$R,MATCH($F127,Vöruskrá!$B:$B,0)))*($H127+IF($I127="",$H127*(1+$AD$2),$I127))/2/1000,""))</f>
        <v>24</v>
      </c>
      <c r="K127" s="218" t="s">
        <v>1505</v>
      </c>
      <c r="L127" s="218"/>
      <c r="M127" s="218"/>
      <c r="N127" s="218">
        <v>15.7</v>
      </c>
      <c r="O127" s="218">
        <v>0.14000000000000001</v>
      </c>
      <c r="P127" s="218">
        <v>0</v>
      </c>
      <c r="Q127" s="218">
        <v>3.5</v>
      </c>
      <c r="R127" s="218">
        <v>0.8</v>
      </c>
      <c r="S127" s="218">
        <v>0.01</v>
      </c>
      <c r="U127" s="457"/>
      <c r="V127" s="457"/>
      <c r="W127" s="457"/>
      <c r="X127" s="457"/>
      <c r="Y127" s="457"/>
      <c r="Z127" s="457"/>
      <c r="AA127" s="457"/>
      <c r="AF127">
        <f>IF($F127="","",IFERROR(IFERROR(INDEX(Réttabanki!$U:$U,MATCH($F127,Réttabanki!$A:$A,0)),INDEX(Vöruskrá!$R:$R,MATCH($F127,Vöruskrá!$B:$B,0)))*$H127/1000,""))</f>
        <v>24</v>
      </c>
      <c r="AG127">
        <f>IF($F127="","",IFERROR(IFERROR(INDEX(Réttabanki!$U:$U,MATCH($F127,Réttabanki!$A:$A,0)),INDEX(Vöruskrá!$R:$R,MATCH($F127,Vöruskrá!$B:$B,0)))*IF($I127="",$H127*(1+$AD$2),$I127)/1000,""))</f>
        <v>24</v>
      </c>
      <c r="AH127">
        <f t="shared" si="8"/>
        <v>2.0869565217391306E-2</v>
      </c>
      <c r="AI127" t="str">
        <f t="shared" si="5"/>
        <v>OK</v>
      </c>
      <c r="AJ127" s="314">
        <f t="shared" si="6"/>
        <v>46262</v>
      </c>
    </row>
    <row r="128" spans="1:36" ht="14.4">
      <c r="A128" s="222"/>
      <c r="B128" s="218"/>
      <c r="C128" s="218"/>
      <c r="D128" s="218"/>
      <c r="E128" s="218"/>
      <c r="F128" s="218"/>
      <c r="G128" s="218"/>
      <c r="H128" s="218"/>
      <c r="I128" s="218"/>
      <c r="J128" s="437" t="str">
        <f>IF($F128="","",IFERROR(IFERROR(INDEX(Réttabanki!$U:$U,MATCH($F128,Réttabanki!$A:$A,0)),INDEX(Vöruskrá!$R:$R,MATCH($F128,Vöruskrá!$B:$B,0)))*($H128+IF($I128="",$H128*(1+$AD$2),$I128))/2/1000,""))</f>
        <v/>
      </c>
      <c r="K128" s="218"/>
      <c r="L128" s="218"/>
      <c r="M128" s="218"/>
      <c r="N128" s="218"/>
      <c r="O128" s="218"/>
      <c r="P128" s="218"/>
      <c r="Q128" s="218"/>
      <c r="R128" s="218"/>
      <c r="S128" s="218"/>
      <c r="U128" s="455"/>
      <c r="V128" s="455"/>
      <c r="W128" s="455"/>
      <c r="X128" s="455"/>
      <c r="Y128" s="455"/>
      <c r="Z128" s="455"/>
      <c r="AA128" s="455"/>
      <c r="AF128" t="str">
        <f>IF($F128="","",IFERROR(IFERROR(INDEX(Réttabanki!$U:$U,MATCH($F128,Réttabanki!$A:$A,0)),INDEX(Vöruskrá!$R:$R,MATCH($F128,Vöruskrá!$B:$B,0)))*$H128/1000,""))</f>
        <v/>
      </c>
      <c r="AG128" t="str">
        <f>IF($F128="","",IFERROR(IFERROR(INDEX(Réttabanki!$U:$U,MATCH($F128,Réttabanki!$A:$A,0)),INDEX(Vöruskrá!$R:$R,MATCH($F128,Vöruskrá!$B:$B,0)))*IF($I128="",$H128*(1+$AD$2),$I128)/1000,""))</f>
        <v/>
      </c>
      <c r="AH128" t="str">
        <f t="shared" si="8"/>
        <v/>
      </c>
      <c r="AI128" t="str">
        <f t="shared" si="5"/>
        <v/>
      </c>
      <c r="AJ128" s="314">
        <f t="shared" si="6"/>
        <v>46262</v>
      </c>
    </row>
    <row r="129" spans="1:36" ht="14.4">
      <c r="A129" s="222"/>
      <c r="B129" s="218" t="s">
        <v>2488</v>
      </c>
      <c r="C129" s="218">
        <v>35</v>
      </c>
      <c r="D129" s="218" t="s">
        <v>2318</v>
      </c>
      <c r="E129" s="218" t="s">
        <v>1080</v>
      </c>
      <c r="F129" s="218"/>
      <c r="G129" s="218" t="s">
        <v>2500</v>
      </c>
      <c r="H129" s="218"/>
      <c r="I129" s="218"/>
      <c r="J129" s="437" t="str">
        <f>IF($F129="","",IFERROR(IFERROR(INDEX(Réttabanki!$U:$U,MATCH($F129,Réttabanki!$A:$A,0)),INDEX(Vöruskrá!$R:$R,MATCH($F129,Vöruskrá!$B:$B,0)))*($H129+IF($I129="",$H129*(1+$AD$2),$I129))/2/1000,""))</f>
        <v/>
      </c>
      <c r="K129" s="218"/>
      <c r="L129" s="218" t="s">
        <v>228</v>
      </c>
      <c r="M129" s="218"/>
      <c r="N129" s="218"/>
      <c r="O129" s="218"/>
      <c r="P129" s="218"/>
      <c r="Q129" s="218"/>
      <c r="R129" s="218"/>
      <c r="S129" s="218"/>
      <c r="U129" s="457"/>
      <c r="V129" s="457"/>
      <c r="W129" s="457"/>
      <c r="X129" s="457"/>
      <c r="Y129" s="457"/>
      <c r="Z129" s="457"/>
      <c r="AA129" s="457"/>
      <c r="AF129" t="str">
        <f>IF($F129="","",IFERROR(IFERROR(INDEX(Réttabanki!$U:$U,MATCH($F129,Réttabanki!$A:$A,0)),INDEX(Vöruskrá!$R:$R,MATCH($F129,Vöruskrá!$B:$B,0)))*$H129/1000,""))</f>
        <v/>
      </c>
      <c r="AG129" t="str">
        <f>IF($F129="","",IFERROR(IFERROR(INDEX(Réttabanki!$U:$U,MATCH($F129,Réttabanki!$A:$A,0)),INDEX(Vöruskrá!$R:$R,MATCH($F129,Vöruskrá!$B:$B,0)))*IF($I129="",$H129*(1+$AD$2),$I129)/1000,""))</f>
        <v/>
      </c>
      <c r="AH129" t="str">
        <f t="shared" si="8"/>
        <v/>
      </c>
      <c r="AI129" t="str">
        <f t="shared" si="5"/>
        <v/>
      </c>
      <c r="AJ129" s="314">
        <f t="shared" si="6"/>
        <v>46262</v>
      </c>
    </row>
    <row r="130" spans="1:36" ht="100.8">
      <c r="A130" s="222"/>
      <c r="B130" s="218" t="s">
        <v>2488</v>
      </c>
      <c r="C130" s="218">
        <v>35</v>
      </c>
      <c r="D130" s="218" t="s">
        <v>2318</v>
      </c>
      <c r="E130" s="218" t="s">
        <v>2376</v>
      </c>
      <c r="F130" s="218"/>
      <c r="G130" s="218" t="s">
        <v>2501</v>
      </c>
      <c r="H130" s="218"/>
      <c r="I130" s="218"/>
      <c r="J130" s="437" t="str">
        <f>IF($F130="","",IFERROR(IFERROR(INDEX(Réttabanki!$U:$U,MATCH($F130,Réttabanki!$A:$A,0)),INDEX(Vöruskrá!$R:$R,MATCH($F130,Vöruskrá!$B:$B,0)))*($H130+IF($I130="",$H130*(1+$AD$2),$I130))/2/1000,""))</f>
        <v/>
      </c>
      <c r="K130" s="218" t="s">
        <v>2502</v>
      </c>
      <c r="L130" s="218" t="s">
        <v>2491</v>
      </c>
      <c r="M130" s="218"/>
      <c r="N130" s="218"/>
      <c r="O130" s="218"/>
      <c r="P130" s="218"/>
      <c r="Q130" s="218"/>
      <c r="R130" s="218"/>
      <c r="S130" s="218"/>
      <c r="U130" s="455"/>
      <c r="V130" s="455"/>
      <c r="W130" s="455"/>
      <c r="X130" s="455"/>
      <c r="Y130" s="455"/>
      <c r="Z130" s="455"/>
      <c r="AA130" s="455"/>
      <c r="AF130" t="str">
        <f>IF($F130="","",IFERROR(IFERROR(INDEX(Réttabanki!$U:$U,MATCH($F130,Réttabanki!$A:$A,0)),INDEX(Vöruskrá!$R:$R,MATCH($F130,Vöruskrá!$B:$B,0)))*$H130/1000,""))</f>
        <v/>
      </c>
      <c r="AG130" t="str">
        <f>IF($F130="","",IFERROR(IFERROR(INDEX(Réttabanki!$U:$U,MATCH($F130,Réttabanki!$A:$A,0)),INDEX(Vöruskrá!$R:$R,MATCH($F130,Vöruskrá!$B:$B,0)))*IF($I130="",$H130*(1+$AD$2),$I130)/1000,""))</f>
        <v/>
      </c>
      <c r="AH130" t="str">
        <f t="shared" si="8"/>
        <v/>
      </c>
      <c r="AI130" t="str">
        <f t="shared" si="5"/>
        <v/>
      </c>
      <c r="AJ130" s="314">
        <f t="shared" si="6"/>
        <v>46262</v>
      </c>
    </row>
    <row r="131" spans="1:36" ht="28.8">
      <c r="A131" s="222"/>
      <c r="B131" s="218" t="s">
        <v>2488</v>
      </c>
      <c r="C131" s="218">
        <v>35</v>
      </c>
      <c r="D131" s="218" t="s">
        <v>2318</v>
      </c>
      <c r="E131" s="218" t="s">
        <v>2376</v>
      </c>
      <c r="F131" s="218" t="s">
        <v>1506</v>
      </c>
      <c r="G131" s="218" t="s">
        <v>1506</v>
      </c>
      <c r="H131" s="218">
        <v>100</v>
      </c>
      <c r="I131" s="218">
        <v>120</v>
      </c>
      <c r="J131" s="437">
        <f>IF($F131="","",IFERROR(IFERROR(INDEX(Réttabanki!$U:$U,MATCH($F131,Réttabanki!$A:$A,0)),INDEX(Vöruskrá!$R:$R,MATCH($F131,Vöruskrá!$B:$B,0)))*($H131+IF($I131="",$H131*(1+$AD$2),$I131))/2/1000,""))</f>
        <v>110.33</v>
      </c>
      <c r="K131" s="218" t="s">
        <v>1508</v>
      </c>
      <c r="L131" s="218" t="s">
        <v>136</v>
      </c>
      <c r="M131" s="218"/>
      <c r="N131" s="218">
        <v>228</v>
      </c>
      <c r="O131" s="218">
        <v>12</v>
      </c>
      <c r="P131" s="218">
        <v>1.3</v>
      </c>
      <c r="Q131" s="218">
        <v>22</v>
      </c>
      <c r="R131" s="218">
        <v>6.9</v>
      </c>
      <c r="S131" s="218">
        <v>0.96</v>
      </c>
      <c r="T131">
        <v>1</v>
      </c>
      <c r="U131" s="457" t="s">
        <v>2357</v>
      </c>
      <c r="V131" s="457" t="s">
        <v>2358</v>
      </c>
      <c r="W131" s="457">
        <v>160</v>
      </c>
      <c r="X131" s="458" t="s">
        <v>2503</v>
      </c>
      <c r="Y131" s="457">
        <v>75</v>
      </c>
      <c r="Z131" s="457"/>
      <c r="AA131" s="457"/>
      <c r="AF131">
        <f>IF($F131="","",IFERROR(IFERROR(INDEX(Réttabanki!$U:$U,MATCH($F131,Réttabanki!$A:$A,0)),INDEX(Vöruskrá!$R:$R,MATCH($F131,Vöruskrá!$B:$B,0)))*$H131/1000,""))</f>
        <v>100.3</v>
      </c>
      <c r="AG131">
        <f>IF($F131="","",IFERROR(IFERROR(INDEX(Réttabanki!$U:$U,MATCH($F131,Réttabanki!$A:$A,0)),INDEX(Vöruskrá!$R:$R,MATCH($F131,Vöruskrá!$B:$B,0)))*IF($I131="",$H131*(1+$AD$2),$I131)/1000,""))</f>
        <v>120.36</v>
      </c>
      <c r="AH131">
        <f t="shared" si="8"/>
        <v>0.10466086956521739</v>
      </c>
      <c r="AI131" t="str">
        <f t="shared" ref="AI131:AI194" si="9">IF($AH131="","",IF($AH131&gt;$AE$7,"⚠ Yfir "&amp;TEXT($AE$7,"0%"),"OK"))</f>
        <v>OK</v>
      </c>
      <c r="AJ131" s="314">
        <f t="shared" si="6"/>
        <v>46262</v>
      </c>
    </row>
    <row r="132" spans="1:36" ht="14.4">
      <c r="A132" s="222"/>
      <c r="B132" s="218" t="s">
        <v>2488</v>
      </c>
      <c r="C132" s="218">
        <v>35</v>
      </c>
      <c r="D132" s="218" t="s">
        <v>2318</v>
      </c>
      <c r="E132" s="218" t="s">
        <v>2376</v>
      </c>
      <c r="F132" s="218" t="s">
        <v>1540</v>
      </c>
      <c r="G132" s="218" t="s">
        <v>2494</v>
      </c>
      <c r="H132" s="218">
        <v>80</v>
      </c>
      <c r="I132" s="218">
        <v>80</v>
      </c>
      <c r="J132" s="437">
        <f>IF($F132="","",IFERROR(IFERROR(INDEX(Réttabanki!$U:$U,MATCH($F132,Réttabanki!$A:$A,0)),INDEX(Vöruskrá!$R:$R,MATCH($F132,Vöruskrá!$B:$B,0)))*($H132+IF($I132="",$H132*(1+$AD$2),$I132))/2/1000,""))</f>
        <v>56</v>
      </c>
      <c r="K132" s="218" t="s">
        <v>1542</v>
      </c>
      <c r="L132" s="218" t="s">
        <v>136</v>
      </c>
      <c r="M132" s="218"/>
      <c r="N132" s="218">
        <v>252</v>
      </c>
      <c r="O132" s="218">
        <v>1.6</v>
      </c>
      <c r="P132" s="218">
        <v>0.2</v>
      </c>
      <c r="Q132" s="218">
        <v>50</v>
      </c>
      <c r="R132" s="218">
        <v>8.1</v>
      </c>
      <c r="S132" s="218">
        <v>1</v>
      </c>
      <c r="U132" s="455"/>
      <c r="V132" s="455"/>
      <c r="W132" s="455"/>
      <c r="X132" s="455"/>
      <c r="Y132" s="455"/>
      <c r="Z132" s="455"/>
      <c r="AA132" s="455"/>
      <c r="AF132">
        <f>IF($F132="","",IFERROR(IFERROR(INDEX(Réttabanki!$U:$U,MATCH($F132,Réttabanki!$A:$A,0)),INDEX(Vöruskrá!$R:$R,MATCH($F132,Vöruskrá!$B:$B,0)))*$H132/1000,""))</f>
        <v>56</v>
      </c>
      <c r="AG132">
        <f>IF($F132="","",IFERROR(IFERROR(INDEX(Réttabanki!$U:$U,MATCH($F132,Réttabanki!$A:$A,0)),INDEX(Vöruskrá!$R:$R,MATCH($F132,Vöruskrá!$B:$B,0)))*IF($I132="",$H132*(1+$AD$2),$I132)/1000,""))</f>
        <v>56</v>
      </c>
      <c r="AH132">
        <f t="shared" si="8"/>
        <v>4.8695652173913043E-2</v>
      </c>
      <c r="AI132" t="str">
        <f t="shared" si="9"/>
        <v>OK</v>
      </c>
      <c r="AJ132" s="314">
        <f t="shared" ref="AJ132:AJ195" si="10">IF($A132&lt;&gt;"",$A132,AJ131)</f>
        <v>46262</v>
      </c>
    </row>
    <row r="133" spans="1:36" ht="57.6">
      <c r="A133" s="222"/>
      <c r="B133" s="218" t="s">
        <v>2488</v>
      </c>
      <c r="C133" s="218">
        <v>35</v>
      </c>
      <c r="D133" s="218" t="s">
        <v>2318</v>
      </c>
      <c r="E133" s="218" t="s">
        <v>2376</v>
      </c>
      <c r="F133" s="218" t="s">
        <v>786</v>
      </c>
      <c r="G133" s="218" t="s">
        <v>2497</v>
      </c>
      <c r="H133" s="218">
        <v>25</v>
      </c>
      <c r="I133" s="218">
        <v>25</v>
      </c>
      <c r="J133" s="437">
        <f>IF($F133="","",IFERROR(IFERROR(INDEX(Réttabanki!$U:$U,MATCH($F133,Réttabanki!$A:$A,0)),INDEX(Vöruskrá!$R:$R,MATCH($F133,Vöruskrá!$B:$B,0)))*($H133+IF($I133="",$H133*(1+$AD$2),$I133))/2/1000,""))</f>
        <v>45</v>
      </c>
      <c r="K133" s="218" t="s">
        <v>787</v>
      </c>
      <c r="L133" s="218" t="s">
        <v>240</v>
      </c>
      <c r="M133" s="218"/>
      <c r="N133" s="218">
        <v>574</v>
      </c>
      <c r="O133" s="218">
        <v>62</v>
      </c>
      <c r="P133" s="218">
        <v>4.0999999999999996</v>
      </c>
      <c r="Q133" s="218">
        <v>5.4</v>
      </c>
      <c r="R133" s="218"/>
      <c r="S133" s="218">
        <v>2.4</v>
      </c>
      <c r="U133" s="457"/>
      <c r="V133" s="457"/>
      <c r="W133" s="457"/>
      <c r="X133" s="457"/>
      <c r="Y133" s="457"/>
      <c r="Z133" s="457"/>
      <c r="AA133" s="457"/>
      <c r="AF133">
        <f>IF($F133="","",IFERROR(IFERROR(INDEX(Réttabanki!$U:$U,MATCH($F133,Réttabanki!$A:$A,0)),INDEX(Vöruskrá!$R:$R,MATCH($F133,Vöruskrá!$B:$B,0)))*$H133/1000,""))</f>
        <v>45</v>
      </c>
      <c r="AG133">
        <f>IF($F133="","",IFERROR(IFERROR(INDEX(Réttabanki!$U:$U,MATCH($F133,Réttabanki!$A:$A,0)),INDEX(Vöruskrá!$R:$R,MATCH($F133,Vöruskrá!$B:$B,0)))*IF($I133="",$H133*(1+$AD$2),$I133)/1000,""))</f>
        <v>45</v>
      </c>
      <c r="AH133">
        <f t="shared" si="8"/>
        <v>3.9130434782608699E-2</v>
      </c>
      <c r="AI133" t="str">
        <f t="shared" si="9"/>
        <v>OK</v>
      </c>
      <c r="AJ133" s="314">
        <f t="shared" si="10"/>
        <v>46262</v>
      </c>
    </row>
    <row r="134" spans="1:36" ht="14.4">
      <c r="A134" s="222"/>
      <c r="B134" s="218" t="s">
        <v>2488</v>
      </c>
      <c r="C134" s="218">
        <v>35</v>
      </c>
      <c r="D134" s="218" t="s">
        <v>2318</v>
      </c>
      <c r="E134" s="218" t="s">
        <v>2376</v>
      </c>
      <c r="F134" s="218" t="s">
        <v>1504</v>
      </c>
      <c r="G134" s="218" t="s">
        <v>637</v>
      </c>
      <c r="H134" s="218">
        <v>40</v>
      </c>
      <c r="I134" s="218">
        <v>40</v>
      </c>
      <c r="J134" s="437">
        <f>IF($F134="","",IFERROR(IFERROR(INDEX(Réttabanki!$U:$U,MATCH($F134,Réttabanki!$A:$A,0)),INDEX(Vöruskrá!$R:$R,MATCH($F134,Vöruskrá!$B:$B,0)))*($H134+IF($I134="",$H134*(1+$AD$2),$I134))/2/1000,""))</f>
        <v>24</v>
      </c>
      <c r="K134" s="218" t="s">
        <v>1505</v>
      </c>
      <c r="L134" s="218"/>
      <c r="M134" s="218"/>
      <c r="N134" s="218">
        <v>15.7</v>
      </c>
      <c r="O134" s="218">
        <v>0.14000000000000001</v>
      </c>
      <c r="P134" s="218">
        <v>0</v>
      </c>
      <c r="Q134" s="218">
        <v>3.5</v>
      </c>
      <c r="R134" s="218">
        <v>0.8</v>
      </c>
      <c r="S134" s="218">
        <v>0.01</v>
      </c>
      <c r="U134" s="455"/>
      <c r="V134" s="455"/>
      <c r="W134" s="455"/>
      <c r="X134" s="455"/>
      <c r="Y134" s="455"/>
      <c r="Z134" s="455"/>
      <c r="AA134" s="455"/>
      <c r="AF134">
        <f>IF($F134="","",IFERROR(IFERROR(INDEX(Réttabanki!$U:$U,MATCH($F134,Réttabanki!$A:$A,0)),INDEX(Vöruskrá!$R:$R,MATCH($F134,Vöruskrá!$B:$B,0)))*$H134/1000,""))</f>
        <v>24</v>
      </c>
      <c r="AG134">
        <f>IF($F134="","",IFERROR(IFERROR(INDEX(Réttabanki!$U:$U,MATCH($F134,Réttabanki!$A:$A,0)),INDEX(Vöruskrá!$R:$R,MATCH($F134,Vöruskrá!$B:$B,0)))*IF($I134="",$H134*(1+$AD$2),$I134)/1000,""))</f>
        <v>24</v>
      </c>
      <c r="AH134">
        <f t="shared" si="8"/>
        <v>2.0869565217391306E-2</v>
      </c>
      <c r="AI134" t="str">
        <f t="shared" si="9"/>
        <v>OK</v>
      </c>
      <c r="AJ134" s="314">
        <f t="shared" si="10"/>
        <v>46262</v>
      </c>
    </row>
    <row r="135" spans="1:36" ht="14.4">
      <c r="A135" s="222"/>
      <c r="B135" s="218" t="s">
        <v>2488</v>
      </c>
      <c r="C135" s="218">
        <v>35</v>
      </c>
      <c r="D135" s="218" t="s">
        <v>2318</v>
      </c>
      <c r="E135" s="218" t="s">
        <v>2381</v>
      </c>
      <c r="F135" s="218"/>
      <c r="G135" s="218" t="s">
        <v>2504</v>
      </c>
      <c r="H135" s="218"/>
      <c r="I135" s="218"/>
      <c r="J135" s="437" t="str">
        <f>IF($F135="","",IFERROR(IFERROR(INDEX(Réttabanki!$U:$U,MATCH($F135,Réttabanki!$A:$A,0)),INDEX(Vöruskrá!$R:$R,MATCH($F135,Vöruskrá!$B:$B,0)))*($H135+IF($I135="",$H135*(1+$AD$2),$I135))/2/1000,""))</f>
        <v/>
      </c>
      <c r="K135" s="218"/>
      <c r="L135" s="218" t="s">
        <v>228</v>
      </c>
      <c r="M135" s="218"/>
      <c r="N135" s="218"/>
      <c r="O135" s="218"/>
      <c r="P135" s="218"/>
      <c r="Q135" s="218"/>
      <c r="R135" s="218"/>
      <c r="S135" s="218"/>
      <c r="U135" s="457"/>
      <c r="V135" s="457"/>
      <c r="W135" s="457"/>
      <c r="X135" s="457"/>
      <c r="Y135" s="457"/>
      <c r="Z135" s="457"/>
      <c r="AA135" s="457"/>
      <c r="AF135" t="str">
        <f>IF($F135="","",IFERROR(IFERROR(INDEX(Réttabanki!$U:$U,MATCH($F135,Réttabanki!$A:$A,0)),INDEX(Vöruskrá!$R:$R,MATCH($F135,Vöruskrá!$B:$B,0)))*$H135/1000,""))</f>
        <v/>
      </c>
      <c r="AG135" t="str">
        <f>IF($F135="","",IFERROR(IFERROR(INDEX(Réttabanki!$U:$U,MATCH($F135,Réttabanki!$A:$A,0)),INDEX(Vöruskrá!$R:$R,MATCH($F135,Vöruskrá!$B:$B,0)))*IF($I135="",$H135*(1+$AD$2),$I135)/1000,""))</f>
        <v/>
      </c>
      <c r="AH135" t="str">
        <f t="shared" si="8"/>
        <v/>
      </c>
      <c r="AI135" t="str">
        <f t="shared" si="9"/>
        <v/>
      </c>
      <c r="AJ135" s="314">
        <f t="shared" si="10"/>
        <v>46262</v>
      </c>
    </row>
    <row r="136" spans="1:36" ht="57.6">
      <c r="A136" s="222"/>
      <c r="B136" s="218" t="s">
        <v>2488</v>
      </c>
      <c r="C136" s="218">
        <v>35</v>
      </c>
      <c r="D136" s="218" t="s">
        <v>2318</v>
      </c>
      <c r="E136" s="218" t="s">
        <v>2383</v>
      </c>
      <c r="F136" s="218"/>
      <c r="G136" s="218" t="s">
        <v>2505</v>
      </c>
      <c r="H136" s="218"/>
      <c r="I136" s="218"/>
      <c r="J136" s="437" t="str">
        <f>IF($F136="","",IFERROR(IFERROR(INDEX(Réttabanki!$U:$U,MATCH($F136,Réttabanki!$A:$A,0)),INDEX(Vöruskrá!$R:$R,MATCH($F136,Vöruskrá!$B:$B,0)))*($H136+IF($I136="",$H136*(1+$AD$2),$I136))/2/1000,""))</f>
        <v/>
      </c>
      <c r="K136" s="218" t="s">
        <v>2506</v>
      </c>
      <c r="L136" s="218" t="s">
        <v>142</v>
      </c>
      <c r="M136" s="218"/>
      <c r="N136" s="218"/>
      <c r="O136" s="218"/>
      <c r="P136" s="218"/>
      <c r="Q136" s="218"/>
      <c r="R136" s="218"/>
      <c r="S136" s="218"/>
      <c r="U136" s="455"/>
      <c r="V136" s="455"/>
      <c r="W136" s="455"/>
      <c r="X136" s="455"/>
      <c r="Y136" s="455"/>
      <c r="Z136" s="455"/>
      <c r="AA136" s="455"/>
      <c r="AF136" t="str">
        <f>IF($F136="","",IFERROR(IFERROR(INDEX(Réttabanki!$U:$U,MATCH($F136,Réttabanki!$A:$A,0)),INDEX(Vöruskrá!$R:$R,MATCH($F136,Vöruskrá!$B:$B,0)))*$H136/1000,""))</f>
        <v/>
      </c>
      <c r="AG136" t="str">
        <f>IF($F136="","",IFERROR(IFERROR(INDEX(Réttabanki!$U:$U,MATCH($F136,Réttabanki!$A:$A,0)),INDEX(Vöruskrá!$R:$R,MATCH($F136,Vöruskrá!$B:$B,0)))*IF($I136="",$H136*(1+$AD$2),$I136)/1000,""))</f>
        <v/>
      </c>
      <c r="AH136" t="str">
        <f t="shared" si="8"/>
        <v/>
      </c>
      <c r="AI136" t="str">
        <f t="shared" si="9"/>
        <v/>
      </c>
      <c r="AJ136" s="314">
        <f t="shared" si="10"/>
        <v>46262</v>
      </c>
    </row>
    <row r="137" spans="1:36" ht="43.2">
      <c r="A137" s="222"/>
      <c r="B137" s="218" t="s">
        <v>2488</v>
      </c>
      <c r="C137" s="218">
        <v>35</v>
      </c>
      <c r="D137" s="218" t="s">
        <v>2318</v>
      </c>
      <c r="E137" s="218" t="s">
        <v>2383</v>
      </c>
      <c r="F137" s="218" t="s">
        <v>140</v>
      </c>
      <c r="G137" s="218" t="s">
        <v>2444</v>
      </c>
      <c r="H137" s="218">
        <v>40</v>
      </c>
      <c r="I137" s="218">
        <v>40</v>
      </c>
      <c r="J137" s="437">
        <f>IF($F137="","",IFERROR(IFERROR(INDEX(Réttabanki!$U:$U,MATCH($F137,Réttabanki!$A:$A,0)),INDEX(Vöruskrá!$R:$R,MATCH($F137,Vöruskrá!$B:$B,0)))*($H137+IF($I137="",$H137*(1+$AD$2),$I137))/2/1000,""))</f>
        <v>24</v>
      </c>
      <c r="K137" s="218" t="s">
        <v>141</v>
      </c>
      <c r="L137" s="218" t="s">
        <v>142</v>
      </c>
      <c r="M137" s="218" t="s">
        <v>143</v>
      </c>
      <c r="N137" s="218">
        <v>311</v>
      </c>
      <c r="O137" s="218">
        <v>10.8</v>
      </c>
      <c r="P137" s="218">
        <v>1.3</v>
      </c>
      <c r="Q137" s="218">
        <v>40.299999999999997</v>
      </c>
      <c r="R137" s="218">
        <v>10.5</v>
      </c>
      <c r="S137" s="218">
        <v>1.1000000000000001</v>
      </c>
      <c r="U137" s="457"/>
      <c r="V137" s="457"/>
      <c r="W137" s="457"/>
      <c r="X137" s="457"/>
      <c r="Y137" s="457"/>
      <c r="Z137" s="457"/>
      <c r="AA137" s="457"/>
      <c r="AF137">
        <f>IF($F137="","",IFERROR(IFERROR(INDEX(Réttabanki!$U:$U,MATCH($F137,Réttabanki!$A:$A,0)),INDEX(Vöruskrá!$R:$R,MATCH($F137,Vöruskrá!$B:$B,0)))*$H137/1000,""))</f>
        <v>24</v>
      </c>
      <c r="AG137">
        <f>IF($F137="","",IFERROR(IFERROR(INDEX(Réttabanki!$U:$U,MATCH($F137,Réttabanki!$A:$A,0)),INDEX(Vöruskrá!$R:$R,MATCH($F137,Vöruskrá!$B:$B,0)))*IF($I137="",$H137*(1+$AD$2),$I137)/1000,""))</f>
        <v>24</v>
      </c>
      <c r="AH137">
        <f t="shared" si="8"/>
        <v>2.0869565217391306E-2</v>
      </c>
      <c r="AI137" t="str">
        <f t="shared" si="9"/>
        <v>OK</v>
      </c>
      <c r="AJ137" s="314">
        <f t="shared" si="10"/>
        <v>46262</v>
      </c>
    </row>
    <row r="138" spans="1:36" ht="14.4">
      <c r="A138" s="222"/>
      <c r="B138" s="218" t="s">
        <v>2488</v>
      </c>
      <c r="C138" s="218">
        <v>35</v>
      </c>
      <c r="D138" s="218" t="s">
        <v>2318</v>
      </c>
      <c r="E138" s="218" t="s">
        <v>2383</v>
      </c>
      <c r="F138" s="218" t="s">
        <v>270</v>
      </c>
      <c r="G138" s="218" t="s">
        <v>2507</v>
      </c>
      <c r="H138" s="218">
        <v>20</v>
      </c>
      <c r="I138" s="218">
        <v>20</v>
      </c>
      <c r="J138" s="437">
        <f>IF($F138="","",IFERROR(IFERROR(INDEX(Réttabanki!$U:$U,MATCH($F138,Réttabanki!$A:$A,0)),INDEX(Vöruskrá!$R:$R,MATCH($F138,Vöruskrá!$B:$B,0)))*($H138+IF($I138="",$H138*(1+$AD$2),$I138))/2/1000,""))</f>
        <v>36</v>
      </c>
      <c r="K138" s="218" t="s">
        <v>272</v>
      </c>
      <c r="L138" s="218"/>
      <c r="M138" s="218"/>
      <c r="N138" s="218">
        <v>264</v>
      </c>
      <c r="O138" s="218">
        <v>24</v>
      </c>
      <c r="P138" s="218">
        <v>12</v>
      </c>
      <c r="Q138" s="218">
        <v>1</v>
      </c>
      <c r="R138" s="218">
        <v>11</v>
      </c>
      <c r="S138" s="218">
        <v>2.1</v>
      </c>
      <c r="U138" s="455"/>
      <c r="V138" s="455"/>
      <c r="W138" s="455"/>
      <c r="X138" s="455"/>
      <c r="Y138" s="455"/>
      <c r="Z138" s="455"/>
      <c r="AA138" s="455"/>
      <c r="AF138">
        <f>IF($F138="","",IFERROR(IFERROR(INDEX(Réttabanki!$U:$U,MATCH($F138,Réttabanki!$A:$A,0)),INDEX(Vöruskrá!$R:$R,MATCH($F138,Vöruskrá!$B:$B,0)))*$H138/1000,""))</f>
        <v>36</v>
      </c>
      <c r="AG138">
        <f>IF($F138="","",IFERROR(IFERROR(INDEX(Réttabanki!$U:$U,MATCH($F138,Réttabanki!$A:$A,0)),INDEX(Vöruskrá!$R:$R,MATCH($F138,Vöruskrá!$B:$B,0)))*IF($I138="",$H138*(1+$AD$2),$I138)/1000,""))</f>
        <v>36</v>
      </c>
      <c r="AH138">
        <f t="shared" si="8"/>
        <v>3.1304347826086959E-2</v>
      </c>
      <c r="AI138" t="str">
        <f t="shared" si="9"/>
        <v>OK</v>
      </c>
      <c r="AJ138" s="314">
        <f t="shared" si="10"/>
        <v>46262</v>
      </c>
    </row>
    <row r="139" spans="1:36" ht="43.2">
      <c r="A139" s="222"/>
      <c r="B139" s="218" t="s">
        <v>2488</v>
      </c>
      <c r="C139" s="218">
        <v>35</v>
      </c>
      <c r="D139" s="218" t="s">
        <v>2318</v>
      </c>
      <c r="E139" s="218" t="s">
        <v>1080</v>
      </c>
      <c r="F139" s="218"/>
      <c r="G139" s="218" t="s">
        <v>2508</v>
      </c>
      <c r="H139" s="218"/>
      <c r="I139" s="218"/>
      <c r="J139" s="437" t="str">
        <f>IF($F139="","",IFERROR(IFERROR(INDEX(Réttabanki!$U:$U,MATCH($F139,Réttabanki!$A:$A,0)),INDEX(Vöruskrá!$R:$R,MATCH($F139,Vöruskrá!$B:$B,0)))*($H139+IF($I139="",$H139*(1+$AD$2),$I139))/2/1000,""))</f>
        <v/>
      </c>
      <c r="K139" s="218" t="s">
        <v>141</v>
      </c>
      <c r="L139" s="218" t="s">
        <v>142</v>
      </c>
      <c r="M139" s="218"/>
      <c r="N139" s="218"/>
      <c r="O139" s="218"/>
      <c r="P139" s="218"/>
      <c r="Q139" s="218"/>
      <c r="R139" s="218"/>
      <c r="S139" s="218"/>
      <c r="U139" s="457"/>
      <c r="V139" s="457"/>
      <c r="W139" s="457"/>
      <c r="X139" s="457"/>
      <c r="Y139" s="457"/>
      <c r="Z139" s="457"/>
      <c r="AA139" s="457"/>
      <c r="AF139" t="str">
        <f>IF($F139="","",IFERROR(IFERROR(INDEX(Réttabanki!$U:$U,MATCH($F139,Réttabanki!$A:$A,0)),INDEX(Vöruskrá!$R:$R,MATCH($F139,Vöruskrá!$B:$B,0)))*$H139/1000,""))</f>
        <v/>
      </c>
      <c r="AG139" t="str">
        <f>IF($F139="","",IFERROR(IFERROR(INDEX(Réttabanki!$U:$U,MATCH($F139,Réttabanki!$A:$A,0)),INDEX(Vöruskrá!$R:$R,MATCH($F139,Vöruskrá!$B:$B,0)))*IF($I139="",$H139*(1+$AD$2),$I139)/1000,""))</f>
        <v/>
      </c>
      <c r="AH139" t="str">
        <f t="shared" si="8"/>
        <v/>
      </c>
      <c r="AI139" t="str">
        <f t="shared" si="9"/>
        <v/>
      </c>
      <c r="AJ139" s="314">
        <f t="shared" si="10"/>
        <v>46262</v>
      </c>
    </row>
    <row r="140" spans="1:36" ht="43.2">
      <c r="A140" s="222"/>
      <c r="B140" s="218" t="s">
        <v>2488</v>
      </c>
      <c r="C140" s="218">
        <v>35</v>
      </c>
      <c r="D140" s="218" t="s">
        <v>2318</v>
      </c>
      <c r="E140" s="218" t="s">
        <v>1080</v>
      </c>
      <c r="F140" s="218" t="s">
        <v>140</v>
      </c>
      <c r="G140" s="218" t="s">
        <v>2444</v>
      </c>
      <c r="H140" s="218">
        <v>40</v>
      </c>
      <c r="I140" s="218"/>
      <c r="J140" s="437">
        <f>IF($F140="","",IFERROR(IFERROR(INDEX(Réttabanki!$U:$U,MATCH($F140,Réttabanki!$A:$A,0)),INDEX(Vöruskrá!$R:$R,MATCH($F140,Vöruskrá!$B:$B,0)))*($H140+IF($I140="",$H140*(1+$AD$2),$I140))/2/1000,""))</f>
        <v>30</v>
      </c>
      <c r="K140" s="218" t="s">
        <v>141</v>
      </c>
      <c r="L140" s="218" t="s">
        <v>142</v>
      </c>
      <c r="M140" s="218" t="s">
        <v>143</v>
      </c>
      <c r="N140" s="218">
        <v>311</v>
      </c>
      <c r="O140" s="218">
        <v>10.8</v>
      </c>
      <c r="P140" s="218">
        <v>1.3</v>
      </c>
      <c r="Q140" s="218">
        <v>40.299999999999997</v>
      </c>
      <c r="R140" s="218">
        <v>10.5</v>
      </c>
      <c r="S140" s="218">
        <v>1.1000000000000001</v>
      </c>
      <c r="U140" s="455"/>
      <c r="V140" s="455"/>
      <c r="W140" s="455"/>
      <c r="X140" s="455"/>
      <c r="Y140" s="455"/>
      <c r="Z140" s="455"/>
      <c r="AA140" s="455"/>
      <c r="AF140">
        <f>IF($F140="","",IFERROR(IFERROR(INDEX(Réttabanki!$U:$U,MATCH($F140,Réttabanki!$A:$A,0)),INDEX(Vöruskrá!$R:$R,MATCH($F140,Vöruskrá!$B:$B,0)))*$H140/1000,""))</f>
        <v>24</v>
      </c>
      <c r="AG140">
        <f>IF($F140="","",IFERROR(IFERROR(INDEX(Réttabanki!$U:$U,MATCH($F140,Réttabanki!$A:$A,0)),INDEX(Vöruskrá!$R:$R,MATCH($F140,Vöruskrá!$B:$B,0)))*IF($I140="",$H140*(1+$AD$2),$I140)/1000,""))</f>
        <v>36</v>
      </c>
      <c r="AH140">
        <f t="shared" si="8"/>
        <v>3.1304347826086959E-2</v>
      </c>
      <c r="AI140" t="str">
        <f t="shared" si="9"/>
        <v>OK</v>
      </c>
      <c r="AJ140" s="314">
        <f t="shared" si="10"/>
        <v>46262</v>
      </c>
    </row>
    <row r="141" spans="1:36" ht="72">
      <c r="A141" s="222"/>
      <c r="B141" s="218" t="s">
        <v>2488</v>
      </c>
      <c r="C141" s="218">
        <v>35</v>
      </c>
      <c r="D141" s="218" t="s">
        <v>2318</v>
      </c>
      <c r="E141" s="218" t="s">
        <v>1080</v>
      </c>
      <c r="F141" s="218"/>
      <c r="G141" s="218" t="s">
        <v>2509</v>
      </c>
      <c r="H141" s="218"/>
      <c r="I141" s="218"/>
      <c r="J141" s="437" t="str">
        <f>IF($F141="","",IFERROR(IFERROR(INDEX(Réttabanki!$U:$U,MATCH($F141,Réttabanki!$A:$A,0)),INDEX(Vöruskrá!$R:$R,MATCH($F141,Vöruskrá!$B:$B,0)))*($H141+IF($I141="",$H141*(1+$AD$2),$I141))/2/1000,""))</f>
        <v/>
      </c>
      <c r="K141" s="218" t="s">
        <v>2510</v>
      </c>
      <c r="L141" s="218" t="s">
        <v>228</v>
      </c>
      <c r="M141" s="218"/>
      <c r="N141" s="218"/>
      <c r="O141" s="218"/>
      <c r="P141" s="218"/>
      <c r="Q141" s="218"/>
      <c r="R141" s="218"/>
      <c r="S141" s="218"/>
      <c r="U141" s="457"/>
      <c r="V141" s="457"/>
      <c r="W141" s="457"/>
      <c r="X141" s="457"/>
      <c r="Y141" s="457"/>
      <c r="Z141" s="457"/>
      <c r="AA141" s="457"/>
      <c r="AF141" t="str">
        <f>IF($F141="","",IFERROR(IFERROR(INDEX(Réttabanki!$U:$U,MATCH($F141,Réttabanki!$A:$A,0)),INDEX(Vöruskrá!$R:$R,MATCH($F141,Vöruskrá!$B:$B,0)))*$H141/1000,""))</f>
        <v/>
      </c>
      <c r="AG141" t="str">
        <f>IF($F141="","",IFERROR(IFERROR(INDEX(Réttabanki!$U:$U,MATCH($F141,Réttabanki!$A:$A,0)),INDEX(Vöruskrá!$R:$R,MATCH($F141,Vöruskrá!$B:$B,0)))*IF($I141="",$H141*(1+$AD$2),$I141)/1000,""))</f>
        <v/>
      </c>
      <c r="AH141" t="str">
        <f t="shared" si="8"/>
        <v/>
      </c>
      <c r="AI141" t="str">
        <f t="shared" si="9"/>
        <v/>
      </c>
      <c r="AJ141" s="314">
        <f t="shared" si="10"/>
        <v>46262</v>
      </c>
    </row>
    <row r="142" spans="1:36" ht="72">
      <c r="A142" s="222"/>
      <c r="B142" s="218" t="s">
        <v>2488</v>
      </c>
      <c r="C142" s="218">
        <v>35</v>
      </c>
      <c r="D142" s="218" t="s">
        <v>2318</v>
      </c>
      <c r="E142" s="218" t="s">
        <v>1080</v>
      </c>
      <c r="F142" s="218" t="s">
        <v>1302</v>
      </c>
      <c r="G142" s="218" t="s">
        <v>2392</v>
      </c>
      <c r="H142" s="218">
        <v>40</v>
      </c>
      <c r="I142" s="218"/>
      <c r="J142" s="437">
        <f>IF($F142="","",IFERROR(IFERROR(INDEX(Réttabanki!$U:$U,MATCH($F142,Réttabanki!$A:$A,0)),INDEX(Vöruskrá!$R:$R,MATCH($F142,Vöruskrá!$B:$B,0)))*($H142+IF($I142="",$H142*(1+$AD$2),$I142))/2/1000,""))</f>
        <v>30</v>
      </c>
      <c r="K142" s="218" t="s">
        <v>1303</v>
      </c>
      <c r="L142" s="218"/>
      <c r="M142" s="218"/>
      <c r="N142" s="218">
        <v>219</v>
      </c>
      <c r="O142" s="218">
        <v>5.3</v>
      </c>
      <c r="P142" s="218">
        <v>0.5</v>
      </c>
      <c r="Q142" s="218">
        <v>32.299999999999997</v>
      </c>
      <c r="R142" s="218">
        <v>3.3</v>
      </c>
      <c r="S142" s="218">
        <v>0.7</v>
      </c>
      <c r="U142" s="455"/>
      <c r="V142" s="455"/>
      <c r="W142" s="455"/>
      <c r="X142" s="455"/>
      <c r="Y142" s="455"/>
      <c r="Z142" s="455"/>
      <c r="AA142" s="455"/>
      <c r="AF142">
        <f>IF($F142="","",IFERROR(IFERROR(INDEX(Réttabanki!$U:$U,MATCH($F142,Réttabanki!$A:$A,0)),INDEX(Vöruskrá!$R:$R,MATCH($F142,Vöruskrá!$B:$B,0)))*$H142/1000,""))</f>
        <v>24</v>
      </c>
      <c r="AG142">
        <f>IF($F142="","",IFERROR(IFERROR(INDEX(Réttabanki!$U:$U,MATCH($F142,Réttabanki!$A:$A,0)),INDEX(Vöruskrá!$R:$R,MATCH($F142,Vöruskrá!$B:$B,0)))*IF($I142="",$H142*(1+$AD$2),$I142)/1000,""))</f>
        <v>36</v>
      </c>
      <c r="AH142">
        <f t="shared" si="8"/>
        <v>3.1304347826086959E-2</v>
      </c>
      <c r="AI142" t="str">
        <f t="shared" si="9"/>
        <v>OK</v>
      </c>
      <c r="AJ142" s="314">
        <f t="shared" si="10"/>
        <v>46262</v>
      </c>
    </row>
    <row r="143" spans="1:36" ht="14.4">
      <c r="A143" s="222"/>
      <c r="B143" s="218" t="s">
        <v>2488</v>
      </c>
      <c r="C143" s="218">
        <v>35</v>
      </c>
      <c r="D143" s="218" t="s">
        <v>2318</v>
      </c>
      <c r="E143" s="218" t="s">
        <v>1080</v>
      </c>
      <c r="F143" s="218" t="s">
        <v>270</v>
      </c>
      <c r="G143" s="218" t="s">
        <v>2507</v>
      </c>
      <c r="H143" s="218">
        <v>20</v>
      </c>
      <c r="I143" s="218"/>
      <c r="J143" s="437">
        <f>IF($F143="","",IFERROR(IFERROR(INDEX(Réttabanki!$U:$U,MATCH($F143,Réttabanki!$A:$A,0)),INDEX(Vöruskrá!$R:$R,MATCH($F143,Vöruskrá!$B:$B,0)))*($H143+IF($I143="",$H143*(1+$AD$2),$I143))/2/1000,""))</f>
        <v>45</v>
      </c>
      <c r="K143" s="218" t="s">
        <v>272</v>
      </c>
      <c r="L143" s="218"/>
      <c r="M143" s="218"/>
      <c r="N143" s="218">
        <v>264</v>
      </c>
      <c r="O143" s="218">
        <v>24</v>
      </c>
      <c r="P143" s="218">
        <v>12</v>
      </c>
      <c r="Q143" s="218">
        <v>1</v>
      </c>
      <c r="R143" s="218">
        <v>11</v>
      </c>
      <c r="S143" s="218">
        <v>2.1</v>
      </c>
      <c r="U143" s="457"/>
      <c r="V143" s="457"/>
      <c r="W143" s="457"/>
      <c r="X143" s="457"/>
      <c r="Y143" s="457"/>
      <c r="Z143" s="457"/>
      <c r="AA143" s="457"/>
      <c r="AF143">
        <f>IF($F143="","",IFERROR(IFERROR(INDEX(Réttabanki!$U:$U,MATCH($F143,Réttabanki!$A:$A,0)),INDEX(Vöruskrá!$R:$R,MATCH($F143,Vöruskrá!$B:$B,0)))*$H143/1000,""))</f>
        <v>36</v>
      </c>
      <c r="AG143">
        <f>IF($F143="","",IFERROR(IFERROR(INDEX(Réttabanki!$U:$U,MATCH($F143,Réttabanki!$A:$A,0)),INDEX(Vöruskrá!$R:$R,MATCH($F143,Vöruskrá!$B:$B,0)))*IF($I143="",$H143*(1+$AD$2),$I143)/1000,""))</f>
        <v>54</v>
      </c>
      <c r="AH143">
        <f t="shared" si="8"/>
        <v>4.6956521739130432E-2</v>
      </c>
      <c r="AI143" t="str">
        <f t="shared" si="9"/>
        <v>OK</v>
      </c>
      <c r="AJ143" s="314">
        <f t="shared" si="10"/>
        <v>46262</v>
      </c>
    </row>
    <row r="144" spans="1:36" ht="14.4">
      <c r="A144" s="154"/>
      <c r="B144" s="95" t="s">
        <v>2488</v>
      </c>
      <c r="C144" s="95">
        <v>35</v>
      </c>
      <c r="D144" s="96"/>
      <c r="E144" s="96"/>
      <c r="F144" s="96" t="s">
        <v>2393</v>
      </c>
      <c r="G144" s="96"/>
      <c r="H144" s="97"/>
      <c r="I144" s="97"/>
      <c r="J144" s="225">
        <f>SUMIFS($AF$3:$AF$796,$AJ$3:$AJ$796,$AJ144,$D$3:$D$796,"&lt;&gt;Grunnskólar starfsmenn",$E$3:$E$796,"Aðalréttur")+SUMIFS($AF$3:$AF$796,$AJ$3:$AJ$796,$AJ144,$D$3:$D$796,"&lt;&gt;Grunnskólar starfsmenn",$E$3:$E$796,"Meðlætisbar")+SUMIFS($AF$3:$AF$796,$AJ$3:$AJ$796,$AJ144,$D$3:$D$796,"&lt;&gt;Grunnskólar starfsmenn",$E$3:$E$796,"Síðdegishressing")</f>
        <v>425</v>
      </c>
      <c r="K144" s="9" t="s">
        <v>2394</v>
      </c>
      <c r="L144" s="9"/>
      <c r="M144" s="9"/>
      <c r="N144" s="10"/>
      <c r="O144" s="10"/>
      <c r="P144" s="10"/>
      <c r="Q144" s="10"/>
      <c r="R144" s="10"/>
      <c r="S144" s="10"/>
      <c r="T144" s="44"/>
      <c r="U144" s="455"/>
      <c r="V144" s="455"/>
      <c r="W144" s="455"/>
      <c r="X144" s="455"/>
      <c r="Y144" s="455"/>
      <c r="Z144" s="455"/>
      <c r="AA144" s="455"/>
      <c r="AF144" s="205" t="str">
        <f>IF($F144="","",IFERROR(IFERROR(INDEX(Réttabanki!$U:$U,MATCH($F144,Réttabanki!$A:$A,0)),INDEX(Vöruskrá!$R:$R,MATCH($F144,Vöruskrá!$B:$B,0)))*$H144/1000,""))</f>
        <v/>
      </c>
      <c r="AG144" s="205" t="str">
        <f>IF($F144="","",IFERROR(IFERROR(INDEX(Réttabanki!$U:$U,MATCH($F144,Réttabanki!$A:$A,0)),INDEX(Vöruskrá!$R:$R,MATCH($F144,Vöruskrá!$B:$B,0)))*IF($I144="",$H144*(1+$AD$2),$I144)/1000,""))</f>
        <v/>
      </c>
      <c r="AH144" s="206">
        <f>IF($J144="","",$J144/$AE$6)</f>
        <v>0.31481481481481483</v>
      </c>
      <c r="AI144" s="409" t="str">
        <f t="shared" si="9"/>
        <v>⚠ Yfir 30%</v>
      </c>
      <c r="AJ144" s="314">
        <f t="shared" si="10"/>
        <v>46262</v>
      </c>
    </row>
    <row r="145" spans="1:36" ht="14.4">
      <c r="A145" s="154"/>
      <c r="B145" s="95" t="s">
        <v>2488</v>
      </c>
      <c r="C145" s="95">
        <v>35</v>
      </c>
      <c r="D145" s="96"/>
      <c r="E145" s="96"/>
      <c r="F145" s="96" t="s">
        <v>2395</v>
      </c>
      <c r="G145" s="96"/>
      <c r="H145" s="97"/>
      <c r="I145" s="97"/>
      <c r="J145" s="225">
        <f>SUMIFS($AG$3:$AG$796,$AJ$3:$AJ$796,$AJ145,$D$3:$D$796,"&lt;&gt;Grunnskólar starfsmenn",$E$3:$E$796,"Aðalréttur")+SUMIFS($AG$3:$AG$796,$AJ$3:$AJ$796,$AJ145,$D$3:$D$796,"&lt;&gt;Grunnskólar starfsmenn",$E$3:$E$796,"Meðlætisbar")</f>
        <v>413</v>
      </c>
      <c r="K145" s="9" t="s">
        <v>2394</v>
      </c>
      <c r="L145" s="9"/>
      <c r="M145" s="9"/>
      <c r="N145" s="10"/>
      <c r="O145" s="10"/>
      <c r="P145" s="10"/>
      <c r="Q145" s="10"/>
      <c r="R145" s="10"/>
      <c r="S145" s="10"/>
      <c r="T145" s="44"/>
      <c r="U145" s="457"/>
      <c r="V145" s="457"/>
      <c r="W145" s="457"/>
      <c r="X145" s="457"/>
      <c r="Y145" s="457"/>
      <c r="Z145" s="457"/>
      <c r="AA145" s="457"/>
      <c r="AF145" s="205" t="str">
        <f>IF($F145="","",IFERROR(IFERROR(INDEX(Réttabanki!$U:$U,MATCH($F145,Réttabanki!$A:$A,0)),INDEX(Vöruskrá!$R:$R,MATCH($F145,Vöruskrá!$B:$B,0)))*$H145/1000,""))</f>
        <v/>
      </c>
      <c r="AG145" s="205" t="str">
        <f>IF($F145="","",IFERROR(IFERROR(INDEX(Réttabanki!$U:$U,MATCH($F145,Réttabanki!$A:$A,0)),INDEX(Vöruskrá!$R:$R,MATCH($F145,Vöruskrá!$B:$B,0)))*IF($I145="",$H145*(1+$AD$2),$I145)/1000,""))</f>
        <v/>
      </c>
      <c r="AH145" s="206">
        <f>IF($J145="","",$J145/$AE$5)</f>
        <v>0.3591304347826087</v>
      </c>
      <c r="AI145" s="409" t="str">
        <f t="shared" si="9"/>
        <v>⚠ Yfir 30%</v>
      </c>
      <c r="AJ145" s="314">
        <f t="shared" si="10"/>
        <v>46262</v>
      </c>
    </row>
    <row r="146" spans="1:36" ht="72">
      <c r="A146" s="222">
        <v>46265</v>
      </c>
      <c r="B146" s="218" t="s">
        <v>2350</v>
      </c>
      <c r="C146" s="218">
        <v>36</v>
      </c>
      <c r="D146" s="218" t="s">
        <v>2318</v>
      </c>
      <c r="E146" s="218" t="s">
        <v>2352</v>
      </c>
      <c r="F146" s="218"/>
      <c r="G146" s="218" t="s">
        <v>2511</v>
      </c>
      <c r="H146" s="218"/>
      <c r="I146" s="218"/>
      <c r="J146" s="437" t="str">
        <f>IF($F146="","",IFERROR(IFERROR(INDEX(Réttabanki!$U:$U,MATCH($F146,Réttabanki!$A:$A,0)),INDEX(Vöruskrá!$R:$R,MATCH($F146,Vöruskrá!$B:$B,0)))*($H146+IF($I146="",$H146*(1+$AD$2),$I146))/2/1000,""))</f>
        <v/>
      </c>
      <c r="K146" s="218" t="s">
        <v>2512</v>
      </c>
      <c r="L146" s="218" t="s">
        <v>228</v>
      </c>
      <c r="M146" s="218"/>
      <c r="N146" s="218"/>
      <c r="O146" s="218"/>
      <c r="P146" s="218"/>
      <c r="Q146" s="218"/>
      <c r="R146" s="218"/>
      <c r="S146" s="218"/>
      <c r="U146" s="455"/>
      <c r="V146" s="455"/>
      <c r="W146" s="455"/>
      <c r="X146" s="455"/>
      <c r="Y146" s="455"/>
      <c r="Z146" s="455"/>
      <c r="AA146" s="455"/>
      <c r="AF146" t="str">
        <f>IF($F146="","",IFERROR(IFERROR(INDEX(Réttabanki!$U:$U,MATCH($F146,Réttabanki!$A:$A,0)),INDEX(Vöruskrá!$R:$R,MATCH($F146,Vöruskrá!$B:$B,0)))*$H146/1000,""))</f>
        <v/>
      </c>
      <c r="AG146" t="str">
        <f>IF($F146="","",IFERROR(IFERROR(INDEX(Réttabanki!$U:$U,MATCH($F146,Réttabanki!$A:$A,0)),INDEX(Vöruskrá!$R:$R,MATCH($F146,Vöruskrá!$B:$B,0)))*IF($I146="",$H146*(1+$AD$2),$I146)/1000,""))</f>
        <v/>
      </c>
      <c r="AH146" t="str">
        <f t="shared" ref="AH146:AH173" si="11">IF(N($AF146)+N($AG146)=0,"",MAX(N($AF146)/$AE$6,N($AG146)/$AE$5))</f>
        <v/>
      </c>
      <c r="AI146" t="str">
        <f t="shared" si="9"/>
        <v/>
      </c>
      <c r="AJ146" s="314">
        <f t="shared" si="10"/>
        <v>46265</v>
      </c>
    </row>
    <row r="147" spans="1:36" ht="28.8">
      <c r="A147" s="222"/>
      <c r="B147" s="218" t="s">
        <v>2350</v>
      </c>
      <c r="C147" s="218">
        <v>36</v>
      </c>
      <c r="D147" s="218" t="s">
        <v>2318</v>
      </c>
      <c r="E147" s="218" t="s">
        <v>2352</v>
      </c>
      <c r="F147" s="218" t="s">
        <v>721</v>
      </c>
      <c r="G147" s="218" t="s">
        <v>2513</v>
      </c>
      <c r="H147" s="218">
        <v>160</v>
      </c>
      <c r="I147" s="218">
        <v>180</v>
      </c>
      <c r="J147" s="437">
        <f>IF($F147="","",IFERROR(IFERROR(INDEX(Réttabanki!$U:$U,MATCH($F147,Réttabanki!$A:$A,0)),INDEX(Vöruskrá!$R:$R,MATCH($F147,Vöruskrá!$B:$B,0)))*($H147+IF($I147="",$H147*(1+$AD$2),$I147))/2/1000,""))</f>
        <v>306</v>
      </c>
      <c r="K147" s="218" t="s">
        <v>722</v>
      </c>
      <c r="L147" s="218"/>
      <c r="M147" s="218"/>
      <c r="N147" s="218">
        <v>110</v>
      </c>
      <c r="O147" s="218">
        <v>12</v>
      </c>
      <c r="P147" s="218">
        <v>6</v>
      </c>
      <c r="Q147" s="218">
        <v>12</v>
      </c>
      <c r="R147" s="218">
        <v>12</v>
      </c>
      <c r="S147" s="218">
        <v>1.6</v>
      </c>
      <c r="T147" s="44">
        <v>3</v>
      </c>
      <c r="U147" s="457" t="s">
        <v>2357</v>
      </c>
      <c r="V147" s="457" t="s">
        <v>2358</v>
      </c>
      <c r="W147" s="457" t="s">
        <v>2514</v>
      </c>
      <c r="X147" s="457" t="s">
        <v>2515</v>
      </c>
      <c r="Y147" s="457" t="s">
        <v>2516</v>
      </c>
      <c r="Z147" s="457"/>
      <c r="AA147" s="457"/>
      <c r="AF147">
        <f>IF($F147="","",IFERROR(IFERROR(INDEX(Réttabanki!$U:$U,MATCH($F147,Réttabanki!$A:$A,0)),INDEX(Vöruskrá!$R:$R,MATCH($F147,Vöruskrá!$B:$B,0)))*$H147/1000,""))</f>
        <v>288</v>
      </c>
      <c r="AG147">
        <f>IF($F147="","",IFERROR(IFERROR(INDEX(Réttabanki!$U:$U,MATCH($F147,Réttabanki!$A:$A,0)),INDEX(Vöruskrá!$R:$R,MATCH($F147,Vöruskrá!$B:$B,0)))*IF($I147="",$H147*(1+$AD$2),$I147)/1000,""))</f>
        <v>324</v>
      </c>
      <c r="AH147">
        <f t="shared" si="11"/>
        <v>0.2817391304347826</v>
      </c>
      <c r="AI147" t="str">
        <f t="shared" si="9"/>
        <v>OK</v>
      </c>
      <c r="AJ147" s="314">
        <f t="shared" si="10"/>
        <v>46265</v>
      </c>
    </row>
    <row r="148" spans="1:36" ht="14.4">
      <c r="A148" s="222"/>
      <c r="B148" s="218" t="s">
        <v>2350</v>
      </c>
      <c r="C148" s="218">
        <v>36</v>
      </c>
      <c r="D148" s="218" t="s">
        <v>2318</v>
      </c>
      <c r="E148" s="218" t="s">
        <v>2352</v>
      </c>
      <c r="F148" s="218" t="s">
        <v>420</v>
      </c>
      <c r="G148" s="218" t="s">
        <v>2461</v>
      </c>
      <c r="H148" s="218">
        <v>80</v>
      </c>
      <c r="I148" s="218">
        <v>100</v>
      </c>
      <c r="J148" s="437">
        <f>IF($F148="","",IFERROR(IFERROR(INDEX(Réttabanki!$U:$U,MATCH($F148,Réttabanki!$A:$A,0)),INDEX(Vöruskrá!$R:$R,MATCH($F148,Vöruskrá!$B:$B,0)))*($H148+IF($I148="",$H148*(1+$AD$2),$I148))/2/1000,""))</f>
        <v>31.5</v>
      </c>
      <c r="K148" s="218" t="s">
        <v>418</v>
      </c>
      <c r="L148" s="218" t="s">
        <v>228</v>
      </c>
      <c r="M148" s="218"/>
      <c r="N148" s="218">
        <v>130</v>
      </c>
      <c r="O148" s="218">
        <v>0.3</v>
      </c>
      <c r="P148" s="218">
        <v>0.1</v>
      </c>
      <c r="Q148" s="218">
        <v>28.6</v>
      </c>
      <c r="R148" s="218">
        <v>2.7</v>
      </c>
      <c r="S148" s="218">
        <v>0</v>
      </c>
      <c r="T148">
        <v>1</v>
      </c>
      <c r="U148" s="455" t="s">
        <v>2462</v>
      </c>
      <c r="V148" s="455" t="s">
        <v>2358</v>
      </c>
      <c r="W148" s="455" t="s">
        <v>2364</v>
      </c>
      <c r="X148" s="455">
        <v>50</v>
      </c>
      <c r="Y148" s="455" t="s">
        <v>2463</v>
      </c>
      <c r="Z148" s="455" t="s">
        <v>2464</v>
      </c>
      <c r="AA148" s="455"/>
      <c r="AF148">
        <f>IF($F148="","",IFERROR(IFERROR(INDEX(Réttabanki!$U:$U,MATCH($F148,Réttabanki!$A:$A,0)),INDEX(Vöruskrá!$R:$R,MATCH($F148,Vöruskrá!$B:$B,0)))*$H148/1000,""))</f>
        <v>28</v>
      </c>
      <c r="AG148">
        <f>IF($F148="","",IFERROR(IFERROR(INDEX(Réttabanki!$U:$U,MATCH($F148,Réttabanki!$A:$A,0)),INDEX(Vöruskrá!$R:$R,MATCH($F148,Vöruskrá!$B:$B,0)))*IF($I148="",$H148*(1+$AD$2),$I148)/1000,""))</f>
        <v>35</v>
      </c>
      <c r="AH148">
        <f t="shared" si="11"/>
        <v>3.0434782608695653E-2</v>
      </c>
      <c r="AI148" t="str">
        <f t="shared" si="9"/>
        <v>OK</v>
      </c>
      <c r="AJ148" s="314">
        <f t="shared" si="10"/>
        <v>46265</v>
      </c>
    </row>
    <row r="149" spans="1:36" ht="43.2">
      <c r="A149" s="222"/>
      <c r="B149" s="218" t="s">
        <v>2350</v>
      </c>
      <c r="C149" s="218">
        <v>36</v>
      </c>
      <c r="D149" s="218" t="s">
        <v>2318</v>
      </c>
      <c r="E149" s="218" t="s">
        <v>2352</v>
      </c>
      <c r="F149" s="218" t="s">
        <v>2220</v>
      </c>
      <c r="G149" s="218" t="s">
        <v>2220</v>
      </c>
      <c r="H149" s="218">
        <v>40</v>
      </c>
      <c r="I149" s="218">
        <v>40</v>
      </c>
      <c r="J149" s="440" t="str">
        <f>IF($F149="","",IFERROR(IFERROR(INDEX(Réttabanki!$U:$U,MATCH($F149,Réttabanki!$A:$A,0)),INDEX(Vöruskrá!$R:$R,MATCH($F149,Vöruskrá!$B:$B,0)))*($H149+IF($I149="",$H149*(1+$AD$2),$I149))/2/1000,""))</f>
        <v/>
      </c>
      <c r="K149" s="218" t="s">
        <v>2221</v>
      </c>
      <c r="L149" s="218" t="s">
        <v>228</v>
      </c>
      <c r="M149" s="218"/>
      <c r="N149" s="218">
        <v>27.63</v>
      </c>
      <c r="O149" s="218">
        <v>0.33</v>
      </c>
      <c r="P149" s="218">
        <v>0.02</v>
      </c>
      <c r="Q149" s="218">
        <v>5.53</v>
      </c>
      <c r="R149" s="218">
        <v>0.57999999999999996</v>
      </c>
      <c r="S149" s="218">
        <v>1.17</v>
      </c>
      <c r="T149" s="44">
        <v>2</v>
      </c>
      <c r="U149" s="457"/>
      <c r="V149" s="457" t="s">
        <v>2358</v>
      </c>
      <c r="W149" s="457" t="s">
        <v>2517</v>
      </c>
      <c r="X149" s="457">
        <v>30</v>
      </c>
      <c r="Y149" s="457">
        <v>75</v>
      </c>
      <c r="Z149" s="457" t="s">
        <v>2518</v>
      </c>
      <c r="AA149" s="457"/>
      <c r="AF149" t="str">
        <f>IF($F149="","",IFERROR(IFERROR(INDEX(Réttabanki!$U:$U,MATCH($F149,Réttabanki!$A:$A,0)),INDEX(Vöruskrá!$R:$R,MATCH($F149,Vöruskrá!$B:$B,0)))*$H149/1000,""))</f>
        <v/>
      </c>
      <c r="AG149" t="str">
        <f>IF($F149="","",IFERROR(IFERROR(INDEX(Réttabanki!$U:$U,MATCH($F149,Réttabanki!$A:$A,0)),INDEX(Vöruskrá!$R:$R,MATCH($F149,Vöruskrá!$B:$B,0)))*IF($I149="",$H149*(1+$AD$2),$I149)/1000,""))</f>
        <v/>
      </c>
      <c r="AH149" t="str">
        <f t="shared" si="11"/>
        <v/>
      </c>
      <c r="AI149" t="str">
        <f t="shared" si="9"/>
        <v/>
      </c>
      <c r="AJ149" s="314">
        <f t="shared" si="10"/>
        <v>46265</v>
      </c>
    </row>
    <row r="150" spans="1:36" ht="100.8">
      <c r="A150" s="222"/>
      <c r="B150" s="218" t="s">
        <v>2350</v>
      </c>
      <c r="C150" s="218">
        <v>36</v>
      </c>
      <c r="D150" s="218" t="s">
        <v>2344</v>
      </c>
      <c r="E150" s="218" t="s">
        <v>1080</v>
      </c>
      <c r="F150" s="218"/>
      <c r="G150" s="218" t="s">
        <v>2519</v>
      </c>
      <c r="H150" s="218"/>
      <c r="I150" s="218"/>
      <c r="J150" s="437" t="str">
        <f>IF($F150="","",IFERROR(IFERROR(INDEX(Réttabanki!$U:$U,MATCH($F150,Réttabanki!$A:$A,0)),INDEX(Vöruskrá!$R:$R,MATCH($F150,Vöruskrá!$B:$B,0)))*($H150+IF($I150="",$H150*(1+$AD$2),$I150))/2/1000,""))</f>
        <v/>
      </c>
      <c r="K150" s="218" t="s">
        <v>2520</v>
      </c>
      <c r="L150" s="218" t="s">
        <v>228</v>
      </c>
      <c r="M150" s="218"/>
      <c r="N150" s="218"/>
      <c r="O150" s="218"/>
      <c r="P150" s="218"/>
      <c r="Q150" s="218"/>
      <c r="R150" s="218"/>
      <c r="S150" s="218"/>
      <c r="U150" s="455"/>
      <c r="V150" s="455"/>
      <c r="W150" s="455"/>
      <c r="X150" s="455"/>
      <c r="Y150" s="455"/>
      <c r="Z150" s="455"/>
      <c r="AA150" s="455"/>
      <c r="AF150" t="str">
        <f>IF($F150="","",IFERROR(IFERROR(INDEX(Réttabanki!$U:$U,MATCH($F150,Réttabanki!$A:$A,0)),INDEX(Vöruskrá!$R:$R,MATCH($F150,Vöruskrá!$B:$B,0)))*$H150/1000,""))</f>
        <v/>
      </c>
      <c r="AG150" t="str">
        <f>IF($F150="","",IFERROR(IFERROR(INDEX(Réttabanki!$U:$U,MATCH($F150,Réttabanki!$A:$A,0)),INDEX(Vöruskrá!$R:$R,MATCH($F150,Vöruskrá!$B:$B,0)))*IF($I150="",$H150*(1+$AD$2),$I150)/1000,""))</f>
        <v/>
      </c>
      <c r="AH150" t="str">
        <f t="shared" si="11"/>
        <v/>
      </c>
      <c r="AI150" t="str">
        <f t="shared" si="9"/>
        <v/>
      </c>
      <c r="AJ150" s="314">
        <f t="shared" si="10"/>
        <v>46265</v>
      </c>
    </row>
    <row r="151" spans="1:36" ht="28.8">
      <c r="A151" s="222"/>
      <c r="B151" s="218" t="s">
        <v>2350</v>
      </c>
      <c r="C151" s="218">
        <v>36</v>
      </c>
      <c r="D151" s="218" t="s">
        <v>2344</v>
      </c>
      <c r="E151" s="218" t="s">
        <v>1080</v>
      </c>
      <c r="F151" s="218" t="s">
        <v>721</v>
      </c>
      <c r="G151" s="218" t="s">
        <v>2513</v>
      </c>
      <c r="H151" s="218">
        <v>160</v>
      </c>
      <c r="I151" s="218"/>
      <c r="J151" s="437">
        <f>IF($F151="","",IFERROR(IFERROR(INDEX(Réttabanki!$U:$U,MATCH($F151,Réttabanki!$A:$A,0)),INDEX(Vöruskrá!$R:$R,MATCH($F151,Vöruskrá!$B:$B,0)))*($H151+IF($I151="",$H151*(1+$AD$2),$I151))/2/1000,""))</f>
        <v>360</v>
      </c>
      <c r="K151" s="218" t="s">
        <v>722</v>
      </c>
      <c r="L151" s="218"/>
      <c r="M151" s="218"/>
      <c r="N151" s="218">
        <v>110</v>
      </c>
      <c r="O151" s="218">
        <v>12</v>
      </c>
      <c r="P151" s="218">
        <v>6</v>
      </c>
      <c r="Q151" s="218">
        <v>12</v>
      </c>
      <c r="R151" s="218">
        <v>12</v>
      </c>
      <c r="S151" s="218">
        <v>1.6</v>
      </c>
      <c r="U151" s="457"/>
      <c r="V151" s="457"/>
      <c r="W151" s="457"/>
      <c r="X151" s="457"/>
      <c r="Y151" s="457"/>
      <c r="Z151" s="457"/>
      <c r="AA151" s="457"/>
      <c r="AF151">
        <f>IF($F151="","",IFERROR(IFERROR(INDEX(Réttabanki!$U:$U,MATCH($F151,Réttabanki!$A:$A,0)),INDEX(Vöruskrá!$R:$R,MATCH($F151,Vöruskrá!$B:$B,0)))*$H151/1000,""))</f>
        <v>288</v>
      </c>
      <c r="AG151">
        <f>IF($F151="","",IFERROR(IFERROR(INDEX(Réttabanki!$U:$U,MATCH($F151,Réttabanki!$A:$A,0)),INDEX(Vöruskrá!$R:$R,MATCH($F151,Vöruskrá!$B:$B,0)))*IF($I151="",$H151*(1+$AD$2),$I151)/1000,""))</f>
        <v>432</v>
      </c>
      <c r="AH151">
        <f t="shared" si="11"/>
        <v>0.37565217391304345</v>
      </c>
      <c r="AI151" t="str">
        <f t="shared" si="9"/>
        <v>⚠ Yfir 30%</v>
      </c>
      <c r="AJ151" s="314">
        <f t="shared" si="10"/>
        <v>46265</v>
      </c>
    </row>
    <row r="152" spans="1:36" ht="14.4">
      <c r="A152" s="222"/>
      <c r="B152" s="218" t="s">
        <v>2350</v>
      </c>
      <c r="C152" s="218">
        <v>36</v>
      </c>
      <c r="D152" s="218" t="s">
        <v>2344</v>
      </c>
      <c r="E152" s="218" t="s">
        <v>1080</v>
      </c>
      <c r="F152" s="218" t="s">
        <v>420</v>
      </c>
      <c r="G152" s="218" t="s">
        <v>2461</v>
      </c>
      <c r="H152" s="218">
        <v>80</v>
      </c>
      <c r="I152" s="218"/>
      <c r="J152" s="437">
        <f>IF($F152="","",IFERROR(IFERROR(INDEX(Réttabanki!$U:$U,MATCH($F152,Réttabanki!$A:$A,0)),INDEX(Vöruskrá!$R:$R,MATCH($F152,Vöruskrá!$B:$B,0)))*($H152+IF($I152="",$H152*(1+$AD$2),$I152))/2/1000,""))</f>
        <v>35</v>
      </c>
      <c r="K152" s="218" t="s">
        <v>418</v>
      </c>
      <c r="L152" s="218" t="s">
        <v>228</v>
      </c>
      <c r="M152" s="218"/>
      <c r="N152" s="218">
        <v>130</v>
      </c>
      <c r="O152" s="218">
        <v>0.3</v>
      </c>
      <c r="P152" s="218">
        <v>0.1</v>
      </c>
      <c r="Q152" s="218">
        <v>28.6</v>
      </c>
      <c r="R152" s="218">
        <v>2.7</v>
      </c>
      <c r="S152" s="218">
        <v>0</v>
      </c>
      <c r="U152" s="455"/>
      <c r="V152" s="455"/>
      <c r="W152" s="455"/>
      <c r="X152" s="455"/>
      <c r="Y152" s="455"/>
      <c r="Z152" s="455"/>
      <c r="AA152" s="455"/>
      <c r="AF152">
        <f>IF($F152="","",IFERROR(IFERROR(INDEX(Réttabanki!$U:$U,MATCH($F152,Réttabanki!$A:$A,0)),INDEX(Vöruskrá!$R:$R,MATCH($F152,Vöruskrá!$B:$B,0)))*$H152/1000,""))</f>
        <v>28</v>
      </c>
      <c r="AG152">
        <f>IF($F152="","",IFERROR(IFERROR(INDEX(Réttabanki!$U:$U,MATCH($F152,Réttabanki!$A:$A,0)),INDEX(Vöruskrá!$R:$R,MATCH($F152,Vöruskrá!$B:$B,0)))*IF($I152="",$H152*(1+$AD$2),$I152)/1000,""))</f>
        <v>42</v>
      </c>
      <c r="AH152">
        <f t="shared" si="11"/>
        <v>3.6521739130434785E-2</v>
      </c>
      <c r="AI152" t="str">
        <f t="shared" si="9"/>
        <v>OK</v>
      </c>
      <c r="AJ152" s="314">
        <f t="shared" si="10"/>
        <v>46265</v>
      </c>
    </row>
    <row r="153" spans="1:36" ht="72">
      <c r="A153" s="222"/>
      <c r="B153" s="218" t="s">
        <v>2350</v>
      </c>
      <c r="C153" s="218">
        <v>36</v>
      </c>
      <c r="D153" s="218" t="s">
        <v>2344</v>
      </c>
      <c r="E153" s="218" t="s">
        <v>1080</v>
      </c>
      <c r="F153" s="218" t="s">
        <v>1571</v>
      </c>
      <c r="G153" s="218" t="s">
        <v>2220</v>
      </c>
      <c r="H153" s="218">
        <v>40</v>
      </c>
      <c r="I153" s="218"/>
      <c r="J153" s="437">
        <f>IF($F153="","",IFERROR(IFERROR(INDEX(Réttabanki!$U:$U,MATCH($F153,Réttabanki!$A:$A,0)),INDEX(Vöruskrá!$R:$R,MATCH($F153,Vöruskrá!$B:$B,0)))*($H153+IF($I153="",$H153*(1+$AD$2),$I153))/2/1000,""))</f>
        <v>40</v>
      </c>
      <c r="K153" s="218" t="s">
        <v>1572</v>
      </c>
      <c r="L153" s="218"/>
      <c r="M153" s="218"/>
      <c r="N153" s="218">
        <v>134</v>
      </c>
      <c r="O153" s="218">
        <v>1.5</v>
      </c>
      <c r="P153" s="218">
        <v>0.65</v>
      </c>
      <c r="Q153" s="218">
        <v>4.25</v>
      </c>
      <c r="R153" s="218">
        <v>0.2</v>
      </c>
      <c r="S153" s="218">
        <v>0.8</v>
      </c>
      <c r="U153" s="457"/>
      <c r="V153" s="457"/>
      <c r="W153" s="457"/>
      <c r="X153" s="457"/>
      <c r="Y153" s="457"/>
      <c r="Z153" s="457"/>
      <c r="AA153" s="457"/>
      <c r="AF153">
        <f>IF($F153="","",IFERROR(IFERROR(INDEX(Réttabanki!$U:$U,MATCH($F153,Réttabanki!$A:$A,0)),INDEX(Vöruskrá!$R:$R,MATCH($F153,Vöruskrá!$B:$B,0)))*$H153/1000,""))</f>
        <v>32</v>
      </c>
      <c r="AG153">
        <f>IF($F153="","",IFERROR(IFERROR(INDEX(Réttabanki!$U:$U,MATCH($F153,Réttabanki!$A:$A,0)),INDEX(Vöruskrá!$R:$R,MATCH($F153,Vöruskrá!$B:$B,0)))*IF($I153="",$H153*(1+$AD$2),$I153)/1000,""))</f>
        <v>48</v>
      </c>
      <c r="AH153">
        <f t="shared" si="11"/>
        <v>4.1739130434782612E-2</v>
      </c>
      <c r="AI153" t="str">
        <f t="shared" si="9"/>
        <v>OK</v>
      </c>
      <c r="AJ153" s="314">
        <f t="shared" si="10"/>
        <v>46265</v>
      </c>
    </row>
    <row r="154" spans="1:36" ht="86.4">
      <c r="A154" s="222"/>
      <c r="B154" s="218" t="s">
        <v>2350</v>
      </c>
      <c r="C154" s="218">
        <v>36</v>
      </c>
      <c r="D154" s="218" t="s">
        <v>2318</v>
      </c>
      <c r="E154" s="218" t="s">
        <v>2376</v>
      </c>
      <c r="F154" s="218"/>
      <c r="G154" s="218" t="s">
        <v>2521</v>
      </c>
      <c r="H154" s="218"/>
      <c r="I154" s="218"/>
      <c r="J154" s="437" t="str">
        <f>IF($F154="","",IFERROR(IFERROR(INDEX(Réttabanki!$U:$U,MATCH($F154,Réttabanki!$A:$A,0)),INDEX(Vöruskrá!$R:$R,MATCH($F154,Vöruskrá!$B:$B,0)))*($H154+IF($I154="",$H154*(1+$AD$2),$I154))/2/1000,""))</f>
        <v/>
      </c>
      <c r="K154" s="218" t="s">
        <v>2522</v>
      </c>
      <c r="L154" s="218" t="s">
        <v>228</v>
      </c>
      <c r="M154" s="218"/>
      <c r="N154" s="218"/>
      <c r="O154" s="218"/>
      <c r="P154" s="218"/>
      <c r="Q154" s="218"/>
      <c r="R154" s="218"/>
      <c r="S154" s="218"/>
      <c r="U154" s="455"/>
      <c r="V154" s="455"/>
      <c r="W154" s="455"/>
      <c r="X154" s="455"/>
      <c r="Y154" s="455"/>
      <c r="Z154" s="455"/>
      <c r="AA154" s="455"/>
      <c r="AF154" t="str">
        <f>IF($F154="","",IFERROR(IFERROR(INDEX(Réttabanki!$U:$U,MATCH($F154,Réttabanki!$A:$A,0)),INDEX(Vöruskrá!$R:$R,MATCH($F154,Vöruskrá!$B:$B,0)))*$H154/1000,""))</f>
        <v/>
      </c>
      <c r="AG154" t="str">
        <f>IF($F154="","",IFERROR(IFERROR(INDEX(Réttabanki!$U:$U,MATCH($F154,Réttabanki!$A:$A,0)),INDEX(Vöruskrá!$R:$R,MATCH($F154,Vöruskrá!$B:$B,0)))*IF($I154="",$H154*(1+$AD$2),$I154)/1000,""))</f>
        <v/>
      </c>
      <c r="AH154" t="str">
        <f t="shared" si="11"/>
        <v/>
      </c>
      <c r="AI154" t="str">
        <f t="shared" si="9"/>
        <v/>
      </c>
      <c r="AJ154" s="314">
        <f t="shared" si="10"/>
        <v>46265</v>
      </c>
    </row>
    <row r="155" spans="1:36" ht="43.2">
      <c r="A155" s="222"/>
      <c r="B155" s="218" t="s">
        <v>2350</v>
      </c>
      <c r="C155" s="218">
        <v>36</v>
      </c>
      <c r="D155" s="218" t="s">
        <v>2318</v>
      </c>
      <c r="E155" s="218" t="s">
        <v>2376</v>
      </c>
      <c r="F155" s="218" t="s">
        <v>305</v>
      </c>
      <c r="G155" s="218" t="s">
        <v>617</v>
      </c>
      <c r="H155" s="218">
        <v>160</v>
      </c>
      <c r="I155" s="218">
        <v>180</v>
      </c>
      <c r="J155" s="437">
        <f>IF($F155="","",IFERROR(IFERROR(INDEX(Réttabanki!$U:$U,MATCH($F155,Réttabanki!$A:$A,0)),INDEX(Vöruskrá!$R:$R,MATCH($F155,Vöruskrá!$B:$B,0)))*($H155+IF($I155="",$H155*(1+$AD$2),$I155))/2/1000,""))</f>
        <v>59.5</v>
      </c>
      <c r="K155" s="218" t="s">
        <v>307</v>
      </c>
      <c r="L155" s="218" t="s">
        <v>228</v>
      </c>
      <c r="M155" s="218"/>
      <c r="N155" s="218">
        <v>182</v>
      </c>
      <c r="O155" s="218">
        <v>7.5</v>
      </c>
      <c r="P155" s="218">
        <v>0.8</v>
      </c>
      <c r="Q155" s="218">
        <v>24.7</v>
      </c>
      <c r="R155" s="218">
        <v>1.9</v>
      </c>
      <c r="S155" s="218">
        <v>1.4</v>
      </c>
      <c r="T155" s="44">
        <v>3</v>
      </c>
      <c r="U155" s="457" t="s">
        <v>2357</v>
      </c>
      <c r="V155" s="457" t="s">
        <v>2358</v>
      </c>
      <c r="W155" s="457">
        <v>180</v>
      </c>
      <c r="X155" s="458" t="s">
        <v>2470</v>
      </c>
      <c r="Y155" s="457">
        <v>75</v>
      </c>
      <c r="Z155" s="457"/>
      <c r="AA155" s="457"/>
      <c r="AF155">
        <f>IF($F155="","",IFERROR(IFERROR(INDEX(Réttabanki!$U:$U,MATCH($F155,Réttabanki!$A:$A,0)),INDEX(Vöruskrá!$R:$R,MATCH($F155,Vöruskrá!$B:$B,0)))*$H155/1000,""))</f>
        <v>56</v>
      </c>
      <c r="AG155">
        <f>IF($F155="","",IFERROR(IFERROR(INDEX(Réttabanki!$U:$U,MATCH($F155,Réttabanki!$A:$A,0)),INDEX(Vöruskrá!$R:$R,MATCH($F155,Vöruskrá!$B:$B,0)))*IF($I155="",$H155*(1+$AD$2),$I155)/1000,""))</f>
        <v>63</v>
      </c>
      <c r="AH155">
        <f t="shared" si="11"/>
        <v>5.4782608695652171E-2</v>
      </c>
      <c r="AI155" t="str">
        <f t="shared" si="9"/>
        <v>OK</v>
      </c>
      <c r="AJ155" s="314">
        <f t="shared" si="10"/>
        <v>46265</v>
      </c>
    </row>
    <row r="156" spans="1:36" ht="14.4">
      <c r="A156" s="222"/>
      <c r="B156" s="218" t="s">
        <v>2350</v>
      </c>
      <c r="C156" s="218">
        <v>36</v>
      </c>
      <c r="D156" s="218" t="s">
        <v>2318</v>
      </c>
      <c r="E156" s="218" t="s">
        <v>2376</v>
      </c>
      <c r="F156" s="218" t="s">
        <v>420</v>
      </c>
      <c r="G156" s="218" t="s">
        <v>2461</v>
      </c>
      <c r="H156" s="218">
        <v>80</v>
      </c>
      <c r="I156" s="218">
        <v>100</v>
      </c>
      <c r="J156" s="437">
        <f>IF($F156="","",IFERROR(IFERROR(INDEX(Réttabanki!$U:$U,MATCH($F156,Réttabanki!$A:$A,0)),INDEX(Vöruskrá!$R:$R,MATCH($F156,Vöruskrá!$B:$B,0)))*($H156+IF($I156="",$H156*(1+$AD$2),$I156))/2/1000,""))</f>
        <v>31.5</v>
      </c>
      <c r="K156" s="218" t="s">
        <v>418</v>
      </c>
      <c r="L156" s="218" t="s">
        <v>228</v>
      </c>
      <c r="M156" s="218"/>
      <c r="N156" s="218">
        <v>130</v>
      </c>
      <c r="O156" s="218">
        <v>0.3</v>
      </c>
      <c r="P156" s="218">
        <v>0.1</v>
      </c>
      <c r="Q156" s="218">
        <v>28.6</v>
      </c>
      <c r="R156" s="218">
        <v>2.7</v>
      </c>
      <c r="S156" s="218">
        <v>0</v>
      </c>
      <c r="U156" s="455"/>
      <c r="V156" s="455"/>
      <c r="W156" s="455"/>
      <c r="X156" s="455"/>
      <c r="Y156" s="455"/>
      <c r="Z156" s="455"/>
      <c r="AA156" s="455"/>
      <c r="AF156">
        <f>IF($F156="","",IFERROR(IFERROR(INDEX(Réttabanki!$U:$U,MATCH($F156,Réttabanki!$A:$A,0)),INDEX(Vöruskrá!$R:$R,MATCH($F156,Vöruskrá!$B:$B,0)))*$H156/1000,""))</f>
        <v>28</v>
      </c>
      <c r="AG156">
        <f>IF($F156="","",IFERROR(IFERROR(INDEX(Réttabanki!$U:$U,MATCH($F156,Réttabanki!$A:$A,0)),INDEX(Vöruskrá!$R:$R,MATCH($F156,Vöruskrá!$B:$B,0)))*IF($I156="",$H156*(1+$AD$2),$I156)/1000,""))</f>
        <v>35</v>
      </c>
      <c r="AH156">
        <f t="shared" si="11"/>
        <v>3.0434782608695653E-2</v>
      </c>
      <c r="AI156" t="str">
        <f t="shared" si="9"/>
        <v>OK</v>
      </c>
      <c r="AJ156" s="314">
        <f t="shared" si="10"/>
        <v>46265</v>
      </c>
    </row>
    <row r="157" spans="1:36" ht="43.2">
      <c r="A157" s="222"/>
      <c r="B157" s="218" t="s">
        <v>2350</v>
      </c>
      <c r="C157" s="218">
        <v>36</v>
      </c>
      <c r="D157" s="218" t="s">
        <v>2318</v>
      </c>
      <c r="E157" s="218" t="s">
        <v>2376</v>
      </c>
      <c r="F157" s="218" t="s">
        <v>2220</v>
      </c>
      <c r="G157" s="218" t="s">
        <v>2220</v>
      </c>
      <c r="H157" s="218">
        <v>40</v>
      </c>
      <c r="I157" s="218">
        <v>40</v>
      </c>
      <c r="J157" s="440" t="str">
        <f>IF($F157="","",IFERROR(IFERROR(INDEX(Réttabanki!$U:$U,MATCH($F157,Réttabanki!$A:$A,0)),INDEX(Vöruskrá!$R:$R,MATCH($F157,Vöruskrá!$B:$B,0)))*($H157+IF($I157="",$H157*(1+$AD$2),$I157))/2/1000,""))</f>
        <v/>
      </c>
      <c r="K157" s="218" t="s">
        <v>2221</v>
      </c>
      <c r="L157" s="218" t="s">
        <v>228</v>
      </c>
      <c r="M157" s="218"/>
      <c r="N157" s="218">
        <v>27.63</v>
      </c>
      <c r="O157" s="218">
        <v>0.33</v>
      </c>
      <c r="P157" s="218">
        <v>0.02</v>
      </c>
      <c r="Q157" s="218">
        <v>5.53</v>
      </c>
      <c r="R157" s="218">
        <v>0.57999999999999996</v>
      </c>
      <c r="S157" s="218">
        <v>1.17</v>
      </c>
      <c r="U157" s="457"/>
      <c r="V157" s="457"/>
      <c r="W157" s="457"/>
      <c r="X157" s="457"/>
      <c r="Y157" s="457"/>
      <c r="Z157" s="457"/>
      <c r="AA157" s="457"/>
      <c r="AF157" t="str">
        <f>IF($F157="","",IFERROR(IFERROR(INDEX(Réttabanki!$U:$U,MATCH($F157,Réttabanki!$A:$A,0)),INDEX(Vöruskrá!$R:$R,MATCH($F157,Vöruskrá!$B:$B,0)))*$H157/1000,""))</f>
        <v/>
      </c>
      <c r="AG157" t="str">
        <f>IF($F157="","",IFERROR(IFERROR(INDEX(Réttabanki!$U:$U,MATCH($F157,Réttabanki!$A:$A,0)),INDEX(Vöruskrá!$R:$R,MATCH($F157,Vöruskrá!$B:$B,0)))*IF($I157="",$H157*(1+$AD$2),$I157)/1000,""))</f>
        <v/>
      </c>
      <c r="AH157" t="str">
        <f t="shared" si="11"/>
        <v/>
      </c>
      <c r="AI157" t="str">
        <f t="shared" si="9"/>
        <v/>
      </c>
      <c r="AJ157" s="314">
        <f t="shared" si="10"/>
        <v>46265</v>
      </c>
    </row>
    <row r="158" spans="1:36" ht="28.8">
      <c r="A158" s="222"/>
      <c r="B158" s="218" t="s">
        <v>2350</v>
      </c>
      <c r="C158" s="218">
        <v>36</v>
      </c>
      <c r="D158" s="218" t="s">
        <v>2356</v>
      </c>
      <c r="E158" s="218" t="s">
        <v>2381</v>
      </c>
      <c r="F158" s="218"/>
      <c r="G158" s="227" t="s">
        <v>2523</v>
      </c>
      <c r="H158" s="218"/>
      <c r="I158" s="218"/>
      <c r="J158" s="437" t="str">
        <f>IF($F158="","",IFERROR(IFERROR(INDEX(Réttabanki!$U:$U,MATCH($F158,Réttabanki!$A:$A,0)),INDEX(Vöruskrá!$R:$R,MATCH($F158,Vöruskrá!$B:$B,0)))*($H158+IF($I158="",$H158*(1+$AD$2),$I158))/2/1000,""))</f>
        <v/>
      </c>
      <c r="K158" s="218" t="s">
        <v>2524</v>
      </c>
      <c r="L158" s="218" t="s">
        <v>1077</v>
      </c>
      <c r="M158" s="218"/>
      <c r="N158" s="218"/>
      <c r="O158" s="218"/>
      <c r="P158" s="218"/>
      <c r="Q158" s="218"/>
      <c r="R158" s="218"/>
      <c r="S158" s="218"/>
      <c r="U158" s="455"/>
      <c r="V158" s="455"/>
      <c r="W158" s="455"/>
      <c r="X158" s="455"/>
      <c r="Y158" s="455"/>
      <c r="Z158" s="455"/>
      <c r="AA158" s="455"/>
      <c r="AF158" t="str">
        <f>IF($F158="","",IFERROR(IFERROR(INDEX(Réttabanki!$U:$U,MATCH($F158,Réttabanki!$A:$A,0)),INDEX(Vöruskrá!$R:$R,MATCH($F158,Vöruskrá!$B:$B,0)))*$H158/1000,""))</f>
        <v/>
      </c>
      <c r="AG158" t="str">
        <f>IF($F158="","",IFERROR(IFERROR(INDEX(Réttabanki!$U:$U,MATCH($F158,Réttabanki!$A:$A,0)),INDEX(Vöruskrá!$R:$R,MATCH($F158,Vöruskrá!$B:$B,0)))*IF($I158="",$H158*(1+$AD$2),$I158)/1000,""))</f>
        <v/>
      </c>
      <c r="AH158" t="str">
        <f t="shared" si="11"/>
        <v/>
      </c>
      <c r="AI158" t="str">
        <f t="shared" si="9"/>
        <v/>
      </c>
      <c r="AJ158" s="314">
        <f t="shared" si="10"/>
        <v>46265</v>
      </c>
    </row>
    <row r="159" spans="1:36" ht="28.8">
      <c r="A159" s="222"/>
      <c r="B159" s="218" t="s">
        <v>2350</v>
      </c>
      <c r="C159" s="218">
        <v>36</v>
      </c>
      <c r="D159" s="218" t="s">
        <v>2356</v>
      </c>
      <c r="E159" s="218" t="s">
        <v>2381</v>
      </c>
      <c r="F159" s="218" t="s">
        <v>670</v>
      </c>
      <c r="G159" s="227" t="s">
        <v>2525</v>
      </c>
      <c r="H159" s="218"/>
      <c r="I159" s="218">
        <v>20</v>
      </c>
      <c r="J159" s="437">
        <f>IF($F159="","",IFERROR(IFERROR(INDEX(Réttabanki!$U:$U,MATCH($F159,Réttabanki!$A:$A,0)),INDEX(Vöruskrá!$R:$R,MATCH($F159,Vöruskrá!$B:$B,0)))*($H159+IF($I159="",$H159*(1+$AD$2),$I159))/2/1000,""))</f>
        <v>6</v>
      </c>
      <c r="K159" s="218" t="s">
        <v>672</v>
      </c>
      <c r="L159" s="218"/>
      <c r="M159" s="218"/>
      <c r="N159" s="218">
        <v>50</v>
      </c>
      <c r="O159" s="218">
        <v>0.2</v>
      </c>
      <c r="P159" s="218">
        <v>0</v>
      </c>
      <c r="Q159" s="218">
        <v>9.9</v>
      </c>
      <c r="R159" s="218">
        <v>1</v>
      </c>
      <c r="S159" s="218">
        <v>0</v>
      </c>
      <c r="U159" s="457"/>
      <c r="V159" s="457"/>
      <c r="W159" s="457"/>
      <c r="X159" s="457"/>
      <c r="Y159" s="457"/>
      <c r="Z159" s="457"/>
      <c r="AA159" s="457"/>
      <c r="AF159">
        <f>IF($F159="","",IFERROR(IFERROR(INDEX(Réttabanki!$U:$U,MATCH($F159,Réttabanki!$A:$A,0)),INDEX(Vöruskrá!$R:$R,MATCH($F159,Vöruskrá!$B:$B,0)))*$H159/1000,""))</f>
        <v>0</v>
      </c>
      <c r="AG159">
        <f>IF($F159="","",IFERROR(IFERROR(INDEX(Réttabanki!$U:$U,MATCH($F159,Réttabanki!$A:$A,0)),INDEX(Vöruskrá!$R:$R,MATCH($F159,Vöruskrá!$B:$B,0)))*IF($I159="",$H159*(1+$AD$2),$I159)/1000,""))</f>
        <v>12</v>
      </c>
      <c r="AH159">
        <f t="shared" si="11"/>
        <v>1.0434782608695653E-2</v>
      </c>
      <c r="AI159" t="str">
        <f t="shared" si="9"/>
        <v>OK</v>
      </c>
      <c r="AJ159" s="314">
        <f t="shared" si="10"/>
        <v>46265</v>
      </c>
    </row>
    <row r="160" spans="1:36" ht="14.4">
      <c r="A160" s="222"/>
      <c r="B160" s="218" t="s">
        <v>2350</v>
      </c>
      <c r="C160" s="218">
        <v>36</v>
      </c>
      <c r="D160" s="218" t="s">
        <v>2356</v>
      </c>
      <c r="E160" s="218" t="s">
        <v>2381</v>
      </c>
      <c r="F160" s="218" t="s">
        <v>1441</v>
      </c>
      <c r="G160" s="227" t="s">
        <v>1441</v>
      </c>
      <c r="H160" s="218"/>
      <c r="I160" s="218">
        <v>20</v>
      </c>
      <c r="J160" s="437">
        <f>IF($F160="","",IFERROR(IFERROR(INDEX(Réttabanki!$U:$U,MATCH($F160,Réttabanki!$A:$A,0)),INDEX(Vöruskrá!$R:$R,MATCH($F160,Vöruskrá!$B:$B,0)))*($H160+IF($I160="",$H160*(1+$AD$2),$I160))/2/1000,""))</f>
        <v>6</v>
      </c>
      <c r="K160" s="218" t="s">
        <v>1441</v>
      </c>
      <c r="L160" s="218"/>
      <c r="M160" s="218"/>
      <c r="N160" s="218">
        <v>35</v>
      </c>
      <c r="O160" s="218">
        <v>0.1</v>
      </c>
      <c r="P160" s="218">
        <v>0.02</v>
      </c>
      <c r="Q160" s="218">
        <v>5.4</v>
      </c>
      <c r="R160" s="218">
        <v>1.6</v>
      </c>
      <c r="S160" s="218">
        <v>0.01</v>
      </c>
      <c r="T160">
        <v>1</v>
      </c>
      <c r="U160" s="455" t="s">
        <v>2357</v>
      </c>
      <c r="V160" s="455" t="s">
        <v>2358</v>
      </c>
      <c r="W160" s="455" t="s">
        <v>2428</v>
      </c>
      <c r="X160" s="455"/>
      <c r="Y160" s="455"/>
      <c r="Z160" s="455"/>
      <c r="AA160" s="455"/>
      <c r="AF160">
        <f>IF($F160="","",IFERROR(IFERROR(INDEX(Réttabanki!$U:$U,MATCH($F160,Réttabanki!$A:$A,0)),INDEX(Vöruskrá!$R:$R,MATCH($F160,Vöruskrá!$B:$B,0)))*$H160/1000,""))</f>
        <v>0</v>
      </c>
      <c r="AG160">
        <f>IF($F160="","",IFERROR(IFERROR(INDEX(Réttabanki!$U:$U,MATCH($F160,Réttabanki!$A:$A,0)),INDEX(Vöruskrá!$R:$R,MATCH($F160,Vöruskrá!$B:$B,0)))*IF($I160="",$H160*(1+$AD$2),$I160)/1000,""))</f>
        <v>12</v>
      </c>
      <c r="AH160">
        <f t="shared" si="11"/>
        <v>1.0434782608695653E-2</v>
      </c>
      <c r="AI160" t="str">
        <f t="shared" si="9"/>
        <v>OK</v>
      </c>
      <c r="AJ160" s="314">
        <f t="shared" si="10"/>
        <v>46265</v>
      </c>
    </row>
    <row r="161" spans="1:36" ht="14.4">
      <c r="A161" s="222"/>
      <c r="B161" s="218" t="s">
        <v>2350</v>
      </c>
      <c r="C161" s="218">
        <v>36</v>
      </c>
      <c r="D161" s="218" t="s">
        <v>2356</v>
      </c>
      <c r="E161" s="218" t="s">
        <v>2381</v>
      </c>
      <c r="F161" s="218" t="s">
        <v>1088</v>
      </c>
      <c r="G161" s="227" t="s">
        <v>2526</v>
      </c>
      <c r="H161" s="218"/>
      <c r="I161" s="218">
        <v>10</v>
      </c>
      <c r="J161" s="437">
        <f>IF($F161="","",IFERROR(IFERROR(INDEX(Réttabanki!$U:$U,MATCH($F161,Réttabanki!$A:$A,0)),INDEX(Vöruskrá!$R:$R,MATCH($F161,Vöruskrá!$B:$B,0)))*($H161+IF($I161="",$H161*(1+$AD$2),$I161))/2/1000,""))</f>
        <v>4</v>
      </c>
      <c r="K161" s="218" t="s">
        <v>1089</v>
      </c>
      <c r="L161" s="218" t="s">
        <v>1077</v>
      </c>
      <c r="M161" s="218"/>
      <c r="N161" s="218">
        <v>31</v>
      </c>
      <c r="O161" s="218">
        <v>0.3</v>
      </c>
      <c r="P161" s="218">
        <v>0</v>
      </c>
      <c r="Q161" s="218">
        <v>6</v>
      </c>
      <c r="R161" s="218">
        <v>1</v>
      </c>
      <c r="S161" s="218">
        <v>0</v>
      </c>
      <c r="U161" s="457"/>
      <c r="V161" s="457"/>
      <c r="W161" s="457"/>
      <c r="X161" s="457"/>
      <c r="Y161" s="457"/>
      <c r="Z161" s="457"/>
      <c r="AA161" s="457"/>
      <c r="AF161">
        <f>IF($F161="","",IFERROR(IFERROR(INDEX(Réttabanki!$U:$U,MATCH($F161,Réttabanki!$A:$A,0)),INDEX(Vöruskrá!$R:$R,MATCH($F161,Vöruskrá!$B:$B,0)))*$H161/1000,""))</f>
        <v>0</v>
      </c>
      <c r="AG161">
        <f>IF($F161="","",IFERROR(IFERROR(INDEX(Réttabanki!$U:$U,MATCH($F161,Réttabanki!$A:$A,0)),INDEX(Vöruskrá!$R:$R,MATCH($F161,Vöruskrá!$B:$B,0)))*IF($I161="",$H161*(1+$AD$2),$I161)/1000,""))</f>
        <v>8</v>
      </c>
      <c r="AH161">
        <f t="shared" si="11"/>
        <v>6.956521739130435E-3</v>
      </c>
      <c r="AI161" t="str">
        <f t="shared" si="9"/>
        <v>OK</v>
      </c>
      <c r="AJ161" s="314">
        <f t="shared" si="10"/>
        <v>46265</v>
      </c>
    </row>
    <row r="162" spans="1:36" ht="14.4">
      <c r="A162" s="222"/>
      <c r="B162" s="218" t="s">
        <v>2350</v>
      </c>
      <c r="C162" s="218">
        <v>36</v>
      </c>
      <c r="D162" s="218" t="s">
        <v>2356</v>
      </c>
      <c r="E162" s="218" t="s">
        <v>2381</v>
      </c>
      <c r="F162" s="218" t="s">
        <v>1115</v>
      </c>
      <c r="G162" s="227" t="s">
        <v>2527</v>
      </c>
      <c r="H162" s="218"/>
      <c r="I162" s="218">
        <v>20</v>
      </c>
      <c r="J162" s="437">
        <f>IF($F162="","",IFERROR(IFERROR(INDEX(Réttabanki!$U:$U,MATCH($F162,Réttabanki!$A:$A,0)),INDEX(Vöruskrá!$R:$R,MATCH($F162,Vöruskrá!$B:$B,0)))*($H162+IF($I162="",$H162*(1+$AD$2),$I162))/2/1000,""))</f>
        <v>4.5</v>
      </c>
      <c r="K162" s="218" t="s">
        <v>1116</v>
      </c>
      <c r="L162" s="218" t="s">
        <v>1077</v>
      </c>
      <c r="M162" s="218"/>
      <c r="N162" s="218"/>
      <c r="O162" s="218"/>
      <c r="P162" s="218"/>
      <c r="Q162" s="218"/>
      <c r="R162" s="218"/>
      <c r="S162" s="218"/>
      <c r="U162" s="455"/>
      <c r="V162" s="455"/>
      <c r="W162" s="455"/>
      <c r="X162" s="455"/>
      <c r="Y162" s="455"/>
      <c r="Z162" s="455"/>
      <c r="AA162" s="455"/>
      <c r="AF162">
        <f>IF($F162="","",IFERROR(IFERROR(INDEX(Réttabanki!$U:$U,MATCH($F162,Réttabanki!$A:$A,0)),INDEX(Vöruskrá!$R:$R,MATCH($F162,Vöruskrá!$B:$B,0)))*$H162/1000,""))</f>
        <v>0</v>
      </c>
      <c r="AG162">
        <f>IF($F162="","",IFERROR(IFERROR(INDEX(Réttabanki!$U:$U,MATCH($F162,Réttabanki!$A:$A,0)),INDEX(Vöruskrá!$R:$R,MATCH($F162,Vöruskrá!$B:$B,0)))*IF($I162="",$H162*(1+$AD$2),$I162)/1000,""))</f>
        <v>9</v>
      </c>
      <c r="AH162">
        <f t="shared" si="11"/>
        <v>7.8260869565217397E-3</v>
      </c>
      <c r="AI162" t="str">
        <f t="shared" si="9"/>
        <v>OK</v>
      </c>
      <c r="AJ162" s="314">
        <f t="shared" si="10"/>
        <v>46265</v>
      </c>
    </row>
    <row r="163" spans="1:36" ht="14.4">
      <c r="A163" s="222"/>
      <c r="B163" s="218" t="s">
        <v>2350</v>
      </c>
      <c r="C163" s="218">
        <v>36</v>
      </c>
      <c r="D163" s="218" t="s">
        <v>2344</v>
      </c>
      <c r="E163" s="218" t="s">
        <v>2479</v>
      </c>
      <c r="F163" s="218"/>
      <c r="G163" s="227" t="s">
        <v>2414</v>
      </c>
      <c r="H163" s="218"/>
      <c r="I163" s="218"/>
      <c r="J163" s="437" t="str">
        <f>IF($F163="","",IFERROR(IFERROR(INDEX(Réttabanki!$U:$U,MATCH($F163,Réttabanki!$A:$A,0)),INDEX(Vöruskrá!$R:$R,MATCH($F163,Vöruskrá!$B:$B,0)))*($H163+IF($I163="",$H163*(1+$AD$2),$I163))/2/1000,""))</f>
        <v/>
      </c>
      <c r="K163" s="218" t="s">
        <v>2528</v>
      </c>
      <c r="L163" s="218" t="s">
        <v>1077</v>
      </c>
      <c r="M163" s="218"/>
      <c r="N163" s="218"/>
      <c r="O163" s="218"/>
      <c r="P163" s="218"/>
      <c r="Q163" s="218"/>
      <c r="R163" s="218"/>
      <c r="S163" s="218"/>
      <c r="U163" s="457"/>
      <c r="V163" s="457"/>
      <c r="W163" s="457"/>
      <c r="X163" s="457"/>
      <c r="Y163" s="457"/>
      <c r="Z163" s="457"/>
      <c r="AA163" s="457"/>
      <c r="AF163" t="str">
        <f>IF($F163="","",IFERROR(IFERROR(INDEX(Réttabanki!$U:$U,MATCH($F163,Réttabanki!$A:$A,0)),INDEX(Vöruskrá!$R:$R,MATCH($F163,Vöruskrá!$B:$B,0)))*$H163/1000,""))</f>
        <v/>
      </c>
      <c r="AG163" t="str">
        <f>IF($F163="","",IFERROR(IFERROR(INDEX(Réttabanki!$U:$U,MATCH($F163,Réttabanki!$A:$A,0)),INDEX(Vöruskrá!$R:$R,MATCH($F163,Vöruskrá!$B:$B,0)))*IF($I163="",$H163*(1+$AD$2),$I163)/1000,""))</f>
        <v/>
      </c>
      <c r="AH163" t="str">
        <f t="shared" si="11"/>
        <v/>
      </c>
      <c r="AI163" t="str">
        <f t="shared" si="9"/>
        <v/>
      </c>
      <c r="AJ163" s="314">
        <f t="shared" si="10"/>
        <v>46265</v>
      </c>
    </row>
    <row r="164" spans="1:36" ht="14.4">
      <c r="A164" s="222"/>
      <c r="B164" s="218" t="s">
        <v>2350</v>
      </c>
      <c r="C164" s="218">
        <v>36</v>
      </c>
      <c r="D164" s="218" t="s">
        <v>2344</v>
      </c>
      <c r="E164" s="218" t="s">
        <v>2479</v>
      </c>
      <c r="F164" s="218" t="s">
        <v>1088</v>
      </c>
      <c r="G164" s="227" t="s">
        <v>2526</v>
      </c>
      <c r="H164" s="218">
        <v>20</v>
      </c>
      <c r="I164" s="218"/>
      <c r="J164" s="437">
        <f>IF($F164="","",IFERROR(IFERROR(INDEX(Réttabanki!$U:$U,MATCH($F164,Réttabanki!$A:$A,0)),INDEX(Vöruskrá!$R:$R,MATCH($F164,Vöruskrá!$B:$B,0)))*($H164+IF($I164="",$H164*(1+$AD$2),$I164))/2/1000,""))</f>
        <v>20</v>
      </c>
      <c r="K164" s="218" t="s">
        <v>1089</v>
      </c>
      <c r="L164" s="218" t="s">
        <v>1077</v>
      </c>
      <c r="M164" s="218"/>
      <c r="N164" s="218">
        <v>31</v>
      </c>
      <c r="O164" s="218">
        <v>0.3</v>
      </c>
      <c r="P164" s="218">
        <v>0</v>
      </c>
      <c r="Q164" s="218">
        <v>6</v>
      </c>
      <c r="R164" s="218">
        <v>1</v>
      </c>
      <c r="S164" s="218">
        <v>0</v>
      </c>
      <c r="U164" s="455"/>
      <c r="V164" s="455"/>
      <c r="W164" s="455"/>
      <c r="X164" s="455"/>
      <c r="Y164" s="455"/>
      <c r="Z164" s="455"/>
      <c r="AA164" s="455"/>
      <c r="AF164">
        <f>IF($F164="","",IFERROR(IFERROR(INDEX(Réttabanki!$U:$U,MATCH($F164,Réttabanki!$A:$A,0)),INDEX(Vöruskrá!$R:$R,MATCH($F164,Vöruskrá!$B:$B,0)))*$H164/1000,""))</f>
        <v>16</v>
      </c>
      <c r="AG164">
        <f>IF($F164="","",IFERROR(IFERROR(INDEX(Réttabanki!$U:$U,MATCH($F164,Réttabanki!$A:$A,0)),INDEX(Vöruskrá!$R:$R,MATCH($F164,Vöruskrá!$B:$B,0)))*IF($I164="",$H164*(1+$AD$2),$I164)/1000,""))</f>
        <v>24</v>
      </c>
      <c r="AH164">
        <f t="shared" si="11"/>
        <v>2.0869565217391306E-2</v>
      </c>
      <c r="AI164" t="str">
        <f t="shared" si="9"/>
        <v>OK</v>
      </c>
      <c r="AJ164" s="314">
        <f t="shared" si="10"/>
        <v>46265</v>
      </c>
    </row>
    <row r="165" spans="1:36" ht="14.4">
      <c r="A165" s="222"/>
      <c r="B165" s="218" t="s">
        <v>2350</v>
      </c>
      <c r="C165" s="218">
        <v>36</v>
      </c>
      <c r="D165" s="218" t="s">
        <v>2344</v>
      </c>
      <c r="E165" s="218" t="s">
        <v>2479</v>
      </c>
      <c r="F165" s="218" t="s">
        <v>1115</v>
      </c>
      <c r="G165" s="227" t="s">
        <v>2527</v>
      </c>
      <c r="H165" s="218">
        <v>20</v>
      </c>
      <c r="I165" s="218"/>
      <c r="J165" s="437">
        <f>IF($F165="","",IFERROR(IFERROR(INDEX(Réttabanki!$U:$U,MATCH($F165,Réttabanki!$A:$A,0)),INDEX(Vöruskrá!$R:$R,MATCH($F165,Vöruskrá!$B:$B,0)))*($H165+IF($I165="",$H165*(1+$AD$2),$I165))/2/1000,""))</f>
        <v>11.25</v>
      </c>
      <c r="K165" s="218" t="s">
        <v>1116</v>
      </c>
      <c r="L165" s="218" t="s">
        <v>1077</v>
      </c>
      <c r="M165" s="218"/>
      <c r="N165" s="218"/>
      <c r="O165" s="218"/>
      <c r="P165" s="218"/>
      <c r="Q165" s="218"/>
      <c r="R165" s="218"/>
      <c r="S165" s="218"/>
      <c r="U165" s="457"/>
      <c r="V165" s="457"/>
      <c r="W165" s="457"/>
      <c r="X165" s="457"/>
      <c r="Y165" s="457"/>
      <c r="Z165" s="457"/>
      <c r="AA165" s="457"/>
      <c r="AF165">
        <f>IF($F165="","",IFERROR(IFERROR(INDEX(Réttabanki!$U:$U,MATCH($F165,Réttabanki!$A:$A,0)),INDEX(Vöruskrá!$R:$R,MATCH($F165,Vöruskrá!$B:$B,0)))*$H165/1000,""))</f>
        <v>9</v>
      </c>
      <c r="AG165">
        <f>IF($F165="","",IFERROR(IFERROR(INDEX(Réttabanki!$U:$U,MATCH($F165,Réttabanki!$A:$A,0)),INDEX(Vöruskrá!$R:$R,MATCH($F165,Vöruskrá!$B:$B,0)))*IF($I165="",$H165*(1+$AD$2),$I165)/1000,""))</f>
        <v>13.5</v>
      </c>
      <c r="AH165">
        <f t="shared" si="11"/>
        <v>1.1739130434782608E-2</v>
      </c>
      <c r="AI165" t="str">
        <f t="shared" si="9"/>
        <v>OK</v>
      </c>
      <c r="AJ165" s="314">
        <f t="shared" si="10"/>
        <v>46265</v>
      </c>
    </row>
    <row r="166" spans="1:36" ht="43.2">
      <c r="A166" s="222"/>
      <c r="B166" s="218" t="s">
        <v>2350</v>
      </c>
      <c r="C166" s="218">
        <v>36</v>
      </c>
      <c r="D166" s="218" t="s">
        <v>2318</v>
      </c>
      <c r="E166" s="218" t="s">
        <v>2383</v>
      </c>
      <c r="F166" s="218"/>
      <c r="G166" s="218" t="s">
        <v>2529</v>
      </c>
      <c r="H166" s="218"/>
      <c r="I166" s="218"/>
      <c r="J166" s="437" t="str">
        <f>IF($F166="","",IFERROR(IFERROR(INDEX(Réttabanki!$U:$U,MATCH($F166,Réttabanki!$A:$A,0)),INDEX(Vöruskrá!$R:$R,MATCH($F166,Vöruskrá!$B:$B,0)))*($H166+IF($I166="",$H166*(1+$AD$2),$I166))/2/1000,""))</f>
        <v/>
      </c>
      <c r="K166" s="218" t="s">
        <v>2530</v>
      </c>
      <c r="L166" s="218" t="s">
        <v>2531</v>
      </c>
      <c r="M166" s="218"/>
      <c r="N166" s="218"/>
      <c r="O166" s="218"/>
      <c r="P166" s="218"/>
      <c r="Q166" s="218"/>
      <c r="R166" s="218"/>
      <c r="S166" s="218"/>
      <c r="U166" s="455"/>
      <c r="V166" s="455"/>
      <c r="W166" s="455"/>
      <c r="X166" s="455"/>
      <c r="Y166" s="455"/>
      <c r="Z166" s="455"/>
      <c r="AA166" s="455"/>
      <c r="AF166" t="str">
        <f>IF($F166="","",IFERROR(IFERROR(INDEX(Réttabanki!$U:$U,MATCH($F166,Réttabanki!$A:$A,0)),INDEX(Vöruskrá!$R:$R,MATCH($F166,Vöruskrá!$B:$B,0)))*$H166/1000,""))</f>
        <v/>
      </c>
      <c r="AG166" t="str">
        <f>IF($F166="","",IFERROR(IFERROR(INDEX(Réttabanki!$U:$U,MATCH($F166,Réttabanki!$A:$A,0)),INDEX(Vöruskrá!$R:$R,MATCH($F166,Vöruskrá!$B:$B,0)))*IF($I166="",$H166*(1+$AD$2),$I166)/1000,""))</f>
        <v/>
      </c>
      <c r="AH166" t="str">
        <f t="shared" si="11"/>
        <v/>
      </c>
      <c r="AI166" t="str">
        <f t="shared" si="9"/>
        <v/>
      </c>
      <c r="AJ166" s="314">
        <f t="shared" si="10"/>
        <v>46265</v>
      </c>
    </row>
    <row r="167" spans="1:36" ht="14.4">
      <c r="A167" s="222"/>
      <c r="B167" s="218" t="s">
        <v>2350</v>
      </c>
      <c r="C167" s="218">
        <v>36</v>
      </c>
      <c r="D167" s="218" t="s">
        <v>2318</v>
      </c>
      <c r="E167" s="218" t="s">
        <v>2383</v>
      </c>
      <c r="F167" s="218" t="s">
        <v>1352</v>
      </c>
      <c r="G167" s="218"/>
      <c r="H167" s="218">
        <v>40</v>
      </c>
      <c r="I167" s="218">
        <v>40</v>
      </c>
      <c r="J167" s="437">
        <f>IF($F167="","",IFERROR(IFERROR(INDEX(Réttabanki!$U:$U,MATCH($F167,Réttabanki!$A:$A,0)),INDEX(Vöruskrá!$R:$R,MATCH($F167,Vöruskrá!$B:$B,0)))*($H167+IF($I167="",$H167*(1+$AD$2),$I167))/2/1000,""))</f>
        <v>24</v>
      </c>
      <c r="K167" s="218" t="s">
        <v>1354</v>
      </c>
      <c r="L167" s="218" t="s">
        <v>1317</v>
      </c>
      <c r="M167" s="218" t="s">
        <v>443</v>
      </c>
      <c r="N167" s="218">
        <v>340</v>
      </c>
      <c r="O167" s="218">
        <v>2.6</v>
      </c>
      <c r="P167" s="218">
        <v>0.5</v>
      </c>
      <c r="Q167" s="218">
        <v>61</v>
      </c>
      <c r="R167" s="218">
        <v>10</v>
      </c>
      <c r="S167" s="218">
        <v>1.4</v>
      </c>
      <c r="U167" s="457"/>
      <c r="V167" s="457"/>
      <c r="W167" s="457"/>
      <c r="X167" s="457"/>
      <c r="Y167" s="457"/>
      <c r="Z167" s="457"/>
      <c r="AA167" s="457"/>
      <c r="AF167">
        <f>IF($F167="","",IFERROR(IFERROR(INDEX(Réttabanki!$U:$U,MATCH($F167,Réttabanki!$A:$A,0)),INDEX(Vöruskrá!$R:$R,MATCH($F167,Vöruskrá!$B:$B,0)))*$H167/1000,""))</f>
        <v>24</v>
      </c>
      <c r="AG167">
        <f>IF($F167="","",IFERROR(IFERROR(INDEX(Réttabanki!$U:$U,MATCH($F167,Réttabanki!$A:$A,0)),INDEX(Vöruskrá!$R:$R,MATCH($F167,Vöruskrá!$B:$B,0)))*IF($I167="",$H167*(1+$AD$2),$I167)/1000,""))</f>
        <v>24</v>
      </c>
      <c r="AH167">
        <f t="shared" si="11"/>
        <v>2.0869565217391306E-2</v>
      </c>
      <c r="AI167" t="str">
        <f t="shared" si="9"/>
        <v>OK</v>
      </c>
      <c r="AJ167" s="314">
        <f t="shared" si="10"/>
        <v>46265</v>
      </c>
    </row>
    <row r="168" spans="1:36" ht="43.2">
      <c r="A168" s="222"/>
      <c r="B168" s="218" t="s">
        <v>2350</v>
      </c>
      <c r="C168" s="218">
        <v>36</v>
      </c>
      <c r="D168" s="218" t="s">
        <v>2318</v>
      </c>
      <c r="E168" s="218" t="s">
        <v>2383</v>
      </c>
      <c r="F168" s="218" t="s">
        <v>688</v>
      </c>
      <c r="G168" s="218"/>
      <c r="H168" s="218">
        <v>20</v>
      </c>
      <c r="I168" s="218">
        <v>20</v>
      </c>
      <c r="J168" s="437">
        <f>IF($F168="","",IFERROR(IFERROR(INDEX(Réttabanki!$U:$U,MATCH($F168,Réttabanki!$A:$A,0)),INDEX(Vöruskrá!$R:$R,MATCH($F168,Vöruskrá!$B:$B,0)))*($H168+IF($I168="",$H168*(1+$AD$2),$I168))/2/1000,""))</f>
        <v>36</v>
      </c>
      <c r="K168" s="218" t="s">
        <v>689</v>
      </c>
      <c r="L168" s="218" t="s">
        <v>235</v>
      </c>
      <c r="M168" s="218"/>
      <c r="N168" s="218">
        <v>384</v>
      </c>
      <c r="O168" s="218">
        <v>29.3</v>
      </c>
      <c r="P168" s="218">
        <v>14.7</v>
      </c>
      <c r="Q168" s="218">
        <v>2.4</v>
      </c>
      <c r="R168" s="218">
        <v>12.8</v>
      </c>
      <c r="S168" s="218">
        <v>1.7</v>
      </c>
      <c r="U168" s="455"/>
      <c r="V168" s="455"/>
      <c r="W168" s="455"/>
      <c r="X168" s="455"/>
      <c r="Y168" s="455"/>
      <c r="Z168" s="455"/>
      <c r="AA168" s="455"/>
      <c r="AF168">
        <f>IF($F168="","",IFERROR(IFERROR(INDEX(Réttabanki!$U:$U,MATCH($F168,Réttabanki!$A:$A,0)),INDEX(Vöruskrá!$R:$R,MATCH($F168,Vöruskrá!$B:$B,0)))*$H168/1000,""))</f>
        <v>36</v>
      </c>
      <c r="AG168">
        <f>IF($F168="","",IFERROR(IFERROR(INDEX(Réttabanki!$U:$U,MATCH($F168,Réttabanki!$A:$A,0)),INDEX(Vöruskrá!$R:$R,MATCH($F168,Vöruskrá!$B:$B,0)))*IF($I168="",$H168*(1+$AD$2),$I168)/1000,""))</f>
        <v>36</v>
      </c>
      <c r="AH168">
        <f t="shared" si="11"/>
        <v>3.1304347826086959E-2</v>
      </c>
      <c r="AI168" t="str">
        <f t="shared" si="9"/>
        <v>OK</v>
      </c>
      <c r="AJ168" s="314">
        <f t="shared" si="10"/>
        <v>46265</v>
      </c>
    </row>
    <row r="169" spans="1:36" ht="86.4">
      <c r="A169" s="222"/>
      <c r="B169" s="218" t="s">
        <v>2350</v>
      </c>
      <c r="C169" s="218">
        <v>36</v>
      </c>
      <c r="D169" s="218" t="s">
        <v>2318</v>
      </c>
      <c r="E169" s="218" t="s">
        <v>1080</v>
      </c>
      <c r="F169" s="218"/>
      <c r="G169" s="218" t="s">
        <v>2532</v>
      </c>
      <c r="H169" s="218"/>
      <c r="I169" s="218"/>
      <c r="J169" s="437" t="str">
        <f>IF($F169="","",IFERROR(IFERROR(INDEX(Réttabanki!$U:$U,MATCH($F169,Réttabanki!$A:$A,0)),INDEX(Vöruskrá!$R:$R,MATCH($F169,Vöruskrá!$B:$B,0)))*($H169+IF($I169="",$H169*(1+$AD$2),$I169))/2/1000,""))</f>
        <v/>
      </c>
      <c r="K169" s="218" t="s">
        <v>2533</v>
      </c>
      <c r="L169" s="218" t="s">
        <v>235</v>
      </c>
      <c r="M169" s="218"/>
      <c r="N169" s="218"/>
      <c r="O169" s="218"/>
      <c r="P169" s="218"/>
      <c r="Q169" s="218"/>
      <c r="R169" s="218"/>
      <c r="S169" s="218"/>
      <c r="U169" s="457"/>
      <c r="V169" s="457"/>
      <c r="W169" s="457"/>
      <c r="X169" s="457"/>
      <c r="Y169" s="457"/>
      <c r="Z169" s="457"/>
      <c r="AA169" s="457"/>
      <c r="AF169" t="str">
        <f>IF($F169="","",IFERROR(IFERROR(INDEX(Réttabanki!$U:$U,MATCH($F169,Réttabanki!$A:$A,0)),INDEX(Vöruskrá!$R:$R,MATCH($F169,Vöruskrá!$B:$B,0)))*$H169/1000,""))</f>
        <v/>
      </c>
      <c r="AG169" t="str">
        <f>IF($F169="","",IFERROR(IFERROR(INDEX(Réttabanki!$U:$U,MATCH($F169,Réttabanki!$A:$A,0)),INDEX(Vöruskrá!$R:$R,MATCH($F169,Vöruskrá!$B:$B,0)))*IF($I169="",$H169*(1+$AD$2),$I169)/1000,""))</f>
        <v/>
      </c>
      <c r="AH169" t="str">
        <f t="shared" si="11"/>
        <v/>
      </c>
      <c r="AI169" t="str">
        <f t="shared" si="9"/>
        <v/>
      </c>
      <c r="AJ169" s="314">
        <f t="shared" si="10"/>
        <v>46265</v>
      </c>
    </row>
    <row r="170" spans="1:36" ht="57.6">
      <c r="A170" s="222"/>
      <c r="B170" s="218" t="s">
        <v>2350</v>
      </c>
      <c r="C170" s="218">
        <v>36</v>
      </c>
      <c r="D170" s="218" t="s">
        <v>2318</v>
      </c>
      <c r="E170" s="218" t="s">
        <v>1080</v>
      </c>
      <c r="F170" s="218" t="s">
        <v>1305</v>
      </c>
      <c r="G170" s="218" t="s">
        <v>2435</v>
      </c>
      <c r="H170" s="218">
        <v>40</v>
      </c>
      <c r="I170" s="218"/>
      <c r="J170" s="437">
        <f>IF($F170="","",IFERROR(IFERROR(INDEX(Réttabanki!$U:$U,MATCH($F170,Réttabanki!$A:$A,0)),INDEX(Vöruskrá!$R:$R,MATCH($F170,Vöruskrá!$B:$B,0)))*($H170+IF($I170="",$H170*(1+$AD$2),$I170))/2/1000,""))</f>
        <v>30</v>
      </c>
      <c r="K170" s="218" t="s">
        <v>1306</v>
      </c>
      <c r="L170" s="218"/>
      <c r="M170" s="218"/>
      <c r="N170" s="218">
        <v>225</v>
      </c>
      <c r="O170" s="218">
        <v>3</v>
      </c>
      <c r="P170" s="218">
        <v>0.3</v>
      </c>
      <c r="Q170" s="218">
        <v>41</v>
      </c>
      <c r="R170" s="218">
        <v>2.1</v>
      </c>
      <c r="S170" s="218">
        <v>1</v>
      </c>
      <c r="U170" s="455"/>
      <c r="V170" s="455"/>
      <c r="W170" s="455"/>
      <c r="X170" s="455"/>
      <c r="Y170" s="455"/>
      <c r="Z170" s="455"/>
      <c r="AA170" s="455"/>
      <c r="AF170">
        <f>IF($F170="","",IFERROR(IFERROR(INDEX(Réttabanki!$U:$U,MATCH($F170,Réttabanki!$A:$A,0)),INDEX(Vöruskrá!$R:$R,MATCH($F170,Vöruskrá!$B:$B,0)))*$H170/1000,""))</f>
        <v>24</v>
      </c>
      <c r="AG170">
        <f>IF($F170="","",IFERROR(IFERROR(INDEX(Réttabanki!$U:$U,MATCH($F170,Réttabanki!$A:$A,0)),INDEX(Vöruskrá!$R:$R,MATCH($F170,Vöruskrá!$B:$B,0)))*IF($I170="",$H170*(1+$AD$2),$I170)/1000,""))</f>
        <v>36</v>
      </c>
      <c r="AH170">
        <f t="shared" si="11"/>
        <v>3.1304347826086959E-2</v>
      </c>
      <c r="AI170" t="str">
        <f t="shared" si="9"/>
        <v>OK</v>
      </c>
      <c r="AJ170" s="314">
        <f t="shared" si="10"/>
        <v>46265</v>
      </c>
    </row>
    <row r="171" spans="1:36" ht="43.2">
      <c r="A171" s="222"/>
      <c r="B171" s="218" t="s">
        <v>2350</v>
      </c>
      <c r="C171" s="218">
        <v>36</v>
      </c>
      <c r="D171" s="218" t="s">
        <v>2318</v>
      </c>
      <c r="E171" s="218" t="s">
        <v>1080</v>
      </c>
      <c r="F171" s="218" t="s">
        <v>688</v>
      </c>
      <c r="G171" s="218" t="s">
        <v>2419</v>
      </c>
      <c r="H171" s="218">
        <v>20</v>
      </c>
      <c r="I171" s="218"/>
      <c r="J171" s="437">
        <f>IF($F171="","",IFERROR(IFERROR(INDEX(Réttabanki!$U:$U,MATCH($F171,Réttabanki!$A:$A,0)),INDEX(Vöruskrá!$R:$R,MATCH($F171,Vöruskrá!$B:$B,0)))*($H171+IF($I171="",$H171*(1+$AD$2),$I171))/2/1000,""))</f>
        <v>45</v>
      </c>
      <c r="K171" s="218" t="s">
        <v>689</v>
      </c>
      <c r="L171" s="218" t="s">
        <v>235</v>
      </c>
      <c r="M171" s="218"/>
      <c r="N171" s="218">
        <v>384</v>
      </c>
      <c r="O171" s="218">
        <v>29.3</v>
      </c>
      <c r="P171" s="218">
        <v>14.7</v>
      </c>
      <c r="Q171" s="218">
        <v>2.4</v>
      </c>
      <c r="R171" s="218">
        <v>12.8</v>
      </c>
      <c r="S171" s="218">
        <v>1.7</v>
      </c>
      <c r="U171" s="457"/>
      <c r="V171" s="457"/>
      <c r="W171" s="457"/>
      <c r="X171" s="457"/>
      <c r="Y171" s="457"/>
      <c r="Z171" s="457"/>
      <c r="AA171" s="457"/>
      <c r="AF171">
        <f>IF($F171="","",IFERROR(IFERROR(INDEX(Réttabanki!$U:$U,MATCH($F171,Réttabanki!$A:$A,0)),INDEX(Vöruskrá!$R:$R,MATCH($F171,Vöruskrá!$B:$B,0)))*$H171/1000,""))</f>
        <v>36</v>
      </c>
      <c r="AG171">
        <f>IF($F171="","",IFERROR(IFERROR(INDEX(Réttabanki!$U:$U,MATCH($F171,Réttabanki!$A:$A,0)),INDEX(Vöruskrá!$R:$R,MATCH($F171,Vöruskrá!$B:$B,0)))*IF($I171="",$H171*(1+$AD$2),$I171)/1000,""))</f>
        <v>54</v>
      </c>
      <c r="AH171">
        <f t="shared" si="11"/>
        <v>4.6956521739130432E-2</v>
      </c>
      <c r="AI171" t="str">
        <f t="shared" si="9"/>
        <v>OK</v>
      </c>
      <c r="AJ171" s="314">
        <f t="shared" si="10"/>
        <v>46265</v>
      </c>
    </row>
    <row r="172" spans="1:36" ht="14.4">
      <c r="A172" s="222"/>
      <c r="B172" s="218" t="s">
        <v>2350</v>
      </c>
      <c r="C172" s="218">
        <v>36</v>
      </c>
      <c r="D172" s="218" t="s">
        <v>2318</v>
      </c>
      <c r="E172" s="218" t="s">
        <v>1080</v>
      </c>
      <c r="F172" s="218"/>
      <c r="G172" s="218" t="s">
        <v>2534</v>
      </c>
      <c r="H172" s="218"/>
      <c r="I172" s="218"/>
      <c r="J172" s="437" t="str">
        <f>IF($F172="","",IFERROR(IFERROR(INDEX(Réttabanki!$U:$U,MATCH($F172,Réttabanki!$A:$A,0)),INDEX(Vöruskrá!$R:$R,MATCH($F172,Vöruskrá!$B:$B,0)))*($H172+IF($I172="",$H172*(1+$AD$2),$I172))/2/1000,""))</f>
        <v/>
      </c>
      <c r="K172" s="218" t="s">
        <v>1354</v>
      </c>
      <c r="L172" s="218" t="s">
        <v>1317</v>
      </c>
      <c r="M172" s="218"/>
      <c r="N172" s="218"/>
      <c r="O172" s="218"/>
      <c r="P172" s="218"/>
      <c r="Q172" s="218"/>
      <c r="R172" s="218"/>
      <c r="S172" s="218"/>
      <c r="U172" s="455"/>
      <c r="V172" s="455"/>
      <c r="W172" s="455"/>
      <c r="X172" s="455"/>
      <c r="Y172" s="455"/>
      <c r="Z172" s="455"/>
      <c r="AA172" s="455"/>
      <c r="AF172" t="str">
        <f>IF($F172="","",IFERROR(IFERROR(INDEX(Réttabanki!$U:$U,MATCH($F172,Réttabanki!$A:$A,0)),INDEX(Vöruskrá!$R:$R,MATCH($F172,Vöruskrá!$B:$B,0)))*$H172/1000,""))</f>
        <v/>
      </c>
      <c r="AG172" t="str">
        <f>IF($F172="","",IFERROR(IFERROR(INDEX(Réttabanki!$U:$U,MATCH($F172,Réttabanki!$A:$A,0)),INDEX(Vöruskrá!$R:$R,MATCH($F172,Vöruskrá!$B:$B,0)))*IF($I172="",$H172*(1+$AD$2),$I172)/1000,""))</f>
        <v/>
      </c>
      <c r="AH172" t="str">
        <f t="shared" si="11"/>
        <v/>
      </c>
      <c r="AI172" t="str">
        <f t="shared" si="9"/>
        <v/>
      </c>
      <c r="AJ172" s="314">
        <f t="shared" si="10"/>
        <v>46265</v>
      </c>
    </row>
    <row r="173" spans="1:36" ht="14.4">
      <c r="A173" s="222"/>
      <c r="B173" s="218" t="s">
        <v>2350</v>
      </c>
      <c r="C173" s="218">
        <v>36</v>
      </c>
      <c r="D173" s="218" t="s">
        <v>2318</v>
      </c>
      <c r="E173" s="218" t="s">
        <v>1080</v>
      </c>
      <c r="F173" s="218" t="s">
        <v>1352</v>
      </c>
      <c r="G173" s="218"/>
      <c r="H173" s="218">
        <v>40</v>
      </c>
      <c r="I173" s="218"/>
      <c r="J173" s="437">
        <f>IF($F173="","",IFERROR(IFERROR(INDEX(Réttabanki!$U:$U,MATCH($F173,Réttabanki!$A:$A,0)),INDEX(Vöruskrá!$R:$R,MATCH($F173,Vöruskrá!$B:$B,0)))*($H173+IF($I173="",$H173*(1+$AD$2),$I173))/2/1000,""))</f>
        <v>30</v>
      </c>
      <c r="K173" s="218" t="s">
        <v>1354</v>
      </c>
      <c r="L173" s="218" t="s">
        <v>1317</v>
      </c>
      <c r="M173" s="218" t="s">
        <v>443</v>
      </c>
      <c r="N173" s="218">
        <v>340</v>
      </c>
      <c r="O173" s="218">
        <v>2.6</v>
      </c>
      <c r="P173" s="218">
        <v>0.5</v>
      </c>
      <c r="Q173" s="218">
        <v>61</v>
      </c>
      <c r="R173" s="218">
        <v>10</v>
      </c>
      <c r="S173" s="218">
        <v>1.4</v>
      </c>
      <c r="U173" s="457"/>
      <c r="V173" s="457"/>
      <c r="W173" s="457"/>
      <c r="X173" s="457"/>
      <c r="Y173" s="457"/>
      <c r="Z173" s="457"/>
      <c r="AA173" s="457"/>
      <c r="AF173">
        <f>IF($F173="","",IFERROR(IFERROR(INDEX(Réttabanki!$U:$U,MATCH($F173,Réttabanki!$A:$A,0)),INDEX(Vöruskrá!$R:$R,MATCH($F173,Vöruskrá!$B:$B,0)))*$H173/1000,""))</f>
        <v>24</v>
      </c>
      <c r="AG173">
        <f>IF($F173="","",IFERROR(IFERROR(INDEX(Réttabanki!$U:$U,MATCH($F173,Réttabanki!$A:$A,0)),INDEX(Vöruskrá!$R:$R,MATCH($F173,Vöruskrá!$B:$B,0)))*IF($I173="",$H173*(1+$AD$2),$I173)/1000,""))</f>
        <v>36</v>
      </c>
      <c r="AH173">
        <f t="shared" si="11"/>
        <v>3.1304347826086959E-2</v>
      </c>
      <c r="AI173" t="str">
        <f t="shared" si="9"/>
        <v>OK</v>
      </c>
      <c r="AJ173" s="314">
        <f t="shared" si="10"/>
        <v>46265</v>
      </c>
    </row>
    <row r="174" spans="1:36" ht="14.4">
      <c r="A174" s="154"/>
      <c r="B174" s="95" t="s">
        <v>2350</v>
      </c>
      <c r="C174" s="95">
        <v>36</v>
      </c>
      <c r="D174" s="96"/>
      <c r="E174" s="96"/>
      <c r="F174" s="96" t="s">
        <v>2393</v>
      </c>
      <c r="G174" s="96"/>
      <c r="H174" s="97"/>
      <c r="I174" s="97"/>
      <c r="J174" s="225">
        <f>SUMIFS($AF$3:$AF$796,$AJ$3:$AJ$796,$AJ174,$D$3:$D$796,"&lt;&gt;Grunnskólar starfsmenn",$E$3:$E$796,"Aðalréttur")+SUMIFS($AF$3:$AF$796,$AJ$3:$AJ$796,$AJ174,$D$3:$D$796,"&lt;&gt;Grunnskólar starfsmenn",$E$3:$E$796,"Meðlætisbar")+SUMIFS($AF$3:$AF$796,$AJ$3:$AJ$796,$AJ174,$D$3:$D$796,"&lt;&gt;Grunnskólar starfsmenn",$E$3:$E$796,"Síðdegishressing")</f>
        <v>376</v>
      </c>
      <c r="K174" s="9" t="s">
        <v>2394</v>
      </c>
      <c r="L174" s="9"/>
      <c r="M174" s="9"/>
      <c r="N174" s="10"/>
      <c r="O174" s="10"/>
      <c r="P174" s="10"/>
      <c r="Q174" s="10"/>
      <c r="R174" s="10"/>
      <c r="S174" s="10"/>
      <c r="T174" s="44"/>
      <c r="U174" s="455"/>
      <c r="V174" s="455"/>
      <c r="W174" s="455"/>
      <c r="X174" s="455"/>
      <c r="Y174" s="455"/>
      <c r="Z174" s="455"/>
      <c r="AA174" s="455"/>
      <c r="AF174" s="205" t="str">
        <f>IF($F174="","",IFERROR(IFERROR(INDEX(Réttabanki!$U:$U,MATCH($F174,Réttabanki!$A:$A,0)),INDEX(Vöruskrá!$R:$R,MATCH($F174,Vöruskrá!$B:$B,0)))*$H174/1000,""))</f>
        <v/>
      </c>
      <c r="AG174" s="205" t="str">
        <f>IF($F174="","",IFERROR(IFERROR(INDEX(Réttabanki!$U:$U,MATCH($F174,Réttabanki!$A:$A,0)),INDEX(Vöruskrá!$R:$R,MATCH($F174,Vöruskrá!$B:$B,0)))*IF($I174="",$H174*(1+$AD$2),$I174)/1000,""))</f>
        <v/>
      </c>
      <c r="AH174" s="206">
        <f>IF($J174="","",$J174/$AE$6)</f>
        <v>0.2785185185185185</v>
      </c>
      <c r="AI174" s="409" t="str">
        <f t="shared" si="9"/>
        <v>OK</v>
      </c>
      <c r="AJ174" s="314">
        <f t="shared" si="10"/>
        <v>46265</v>
      </c>
    </row>
    <row r="175" spans="1:36" ht="14.4">
      <c r="A175" s="154"/>
      <c r="B175" s="95" t="s">
        <v>2350</v>
      </c>
      <c r="C175" s="95">
        <v>36</v>
      </c>
      <c r="D175" s="96"/>
      <c r="E175" s="96"/>
      <c r="F175" s="96" t="s">
        <v>2395</v>
      </c>
      <c r="G175" s="96"/>
      <c r="H175" s="97"/>
      <c r="I175" s="97"/>
      <c r="J175" s="225">
        <f>SUMIFS($AG$3:$AG$796,$AJ$3:$AJ$796,$AJ175,$D$3:$D$796,"&lt;&gt;Grunnskólar starfsmenn",$E$3:$E$796,"Aðalréttur")+SUMIFS($AG$3:$AG$796,$AJ$3:$AJ$796,$AJ175,$D$3:$D$796,"&lt;&gt;Grunnskólar starfsmenn",$E$3:$E$796,"Meðlætisbar")</f>
        <v>400</v>
      </c>
      <c r="K175" s="9" t="s">
        <v>2394</v>
      </c>
      <c r="L175" s="9"/>
      <c r="M175" s="9"/>
      <c r="N175" s="10"/>
      <c r="O175" s="10"/>
      <c r="P175" s="10"/>
      <c r="Q175" s="10"/>
      <c r="R175" s="10"/>
      <c r="S175" s="10"/>
      <c r="T175" s="44"/>
      <c r="U175" s="457"/>
      <c r="V175" s="457"/>
      <c r="W175" s="457"/>
      <c r="X175" s="457"/>
      <c r="Y175" s="457"/>
      <c r="Z175" s="457"/>
      <c r="AA175" s="457"/>
      <c r="AF175" s="205" t="str">
        <f>IF($F175="","",IFERROR(IFERROR(INDEX(Réttabanki!$U:$U,MATCH($F175,Réttabanki!$A:$A,0)),INDEX(Vöruskrá!$R:$R,MATCH($F175,Vöruskrá!$B:$B,0)))*$H175/1000,""))</f>
        <v/>
      </c>
      <c r="AG175" s="205" t="str">
        <f>IF($F175="","",IFERROR(IFERROR(INDEX(Réttabanki!$U:$U,MATCH($F175,Réttabanki!$A:$A,0)),INDEX(Vöruskrá!$R:$R,MATCH($F175,Vöruskrá!$B:$B,0)))*IF($I175="",$H175*(1+$AD$2),$I175)/1000,""))</f>
        <v/>
      </c>
      <c r="AH175" s="206">
        <f>IF($J175="","",$J175/$AE$5)</f>
        <v>0.34782608695652173</v>
      </c>
      <c r="AI175" s="409" t="str">
        <f t="shared" si="9"/>
        <v>⚠ Yfir 30%</v>
      </c>
      <c r="AJ175" s="314">
        <f t="shared" si="10"/>
        <v>46265</v>
      </c>
    </row>
    <row r="176" spans="1:36" ht="129.6">
      <c r="A176" s="222">
        <v>46266</v>
      </c>
      <c r="B176" s="218" t="s">
        <v>2396</v>
      </c>
      <c r="C176" s="218">
        <v>36</v>
      </c>
      <c r="D176" s="218" t="s">
        <v>2318</v>
      </c>
      <c r="E176" s="218" t="s">
        <v>2352</v>
      </c>
      <c r="F176" s="218"/>
      <c r="G176" s="218" t="s">
        <v>2535</v>
      </c>
      <c r="H176" s="218"/>
      <c r="I176" s="218"/>
      <c r="J176" s="437" t="str">
        <f>IF($F176="","",IFERROR(IFERROR(INDEX(Réttabanki!$U:$U,MATCH($F176,Réttabanki!$A:$A,0)),INDEX(Vöruskrá!$R:$R,MATCH($F176,Vöruskrá!$B:$B,0)))*($H176+IF($I176="",$H176*(1+$AD$2),$I176))/2/1000,""))</f>
        <v/>
      </c>
      <c r="K176" s="218" t="s">
        <v>2536</v>
      </c>
      <c r="L176" s="218" t="s">
        <v>2537</v>
      </c>
      <c r="M176" s="218"/>
      <c r="N176" s="218"/>
      <c r="O176" s="218"/>
      <c r="P176" s="218"/>
      <c r="Q176" s="218"/>
      <c r="R176" s="218"/>
      <c r="S176" s="218"/>
      <c r="U176" s="455"/>
      <c r="V176" s="455"/>
      <c r="W176" s="455"/>
      <c r="X176" s="455"/>
      <c r="Y176" s="455"/>
      <c r="Z176" s="455"/>
      <c r="AA176" s="455"/>
      <c r="AF176" t="str">
        <f>IF($F176="","",IFERROR(IFERROR(INDEX(Réttabanki!$U:$U,MATCH($F176,Réttabanki!$A:$A,0)),INDEX(Vöruskrá!$R:$R,MATCH($F176,Vöruskrá!$B:$B,0)))*$H176/1000,""))</f>
        <v/>
      </c>
      <c r="AG176" t="str">
        <f>IF($F176="","",IFERROR(IFERROR(INDEX(Réttabanki!$U:$U,MATCH($F176,Réttabanki!$A:$A,0)),INDEX(Vöruskrá!$R:$R,MATCH($F176,Vöruskrá!$B:$B,0)))*IF($I176="",$H176*(1+$AD$2),$I176)/1000,""))</f>
        <v/>
      </c>
      <c r="AH176" t="str">
        <f t="shared" ref="AH176:AH210" si="12">IF(N($AF176)+N($AG176)=0,"",MAX(N($AF176)/$AE$6,N($AG176)/$AE$5))</f>
        <v/>
      </c>
      <c r="AI176" t="str">
        <f t="shared" si="9"/>
        <v/>
      </c>
      <c r="AJ176" s="314">
        <f t="shared" si="10"/>
        <v>46266</v>
      </c>
    </row>
    <row r="177" spans="1:36" ht="72">
      <c r="A177" s="222"/>
      <c r="B177" s="218" t="s">
        <v>2396</v>
      </c>
      <c r="C177" s="218">
        <v>36</v>
      </c>
      <c r="D177" s="218" t="s">
        <v>2318</v>
      </c>
      <c r="E177" s="218" t="s">
        <v>2352</v>
      </c>
      <c r="F177" s="218" t="s">
        <v>946</v>
      </c>
      <c r="G177" s="218" t="s">
        <v>946</v>
      </c>
      <c r="H177" s="218">
        <v>160</v>
      </c>
      <c r="I177" s="218">
        <v>180</v>
      </c>
      <c r="J177" s="437">
        <f>IF($F177="","",IFERROR(IFERROR(INDEX(Réttabanki!$U:$U,MATCH($F177,Réttabanki!$A:$A,0)),INDEX(Vöruskrá!$R:$R,MATCH($F177,Vöruskrá!$B:$B,0)))*($H177+IF($I177="",$H177*(1+$AD$2),$I177))/2/1000,""))</f>
        <v>306</v>
      </c>
      <c r="K177" s="218" t="s">
        <v>947</v>
      </c>
      <c r="L177" s="218" t="s">
        <v>948</v>
      </c>
      <c r="M177" s="218"/>
      <c r="N177" s="218">
        <v>175</v>
      </c>
      <c r="O177" s="218">
        <v>6</v>
      </c>
      <c r="P177" s="218">
        <v>0.5</v>
      </c>
      <c r="Q177" s="218">
        <v>15</v>
      </c>
      <c r="R177" s="218">
        <v>15</v>
      </c>
      <c r="S177" s="218">
        <v>1</v>
      </c>
      <c r="T177">
        <v>3</v>
      </c>
      <c r="U177" s="457" t="s">
        <v>2357</v>
      </c>
      <c r="V177" s="457" t="s">
        <v>2358</v>
      </c>
      <c r="W177" s="457">
        <v>160</v>
      </c>
      <c r="X177" s="457" t="s">
        <v>2460</v>
      </c>
      <c r="Y177" s="457">
        <v>75</v>
      </c>
      <c r="Z177" s="457" t="s">
        <v>2538</v>
      </c>
      <c r="AA177" s="457"/>
      <c r="AF177">
        <f>IF($F177="","",IFERROR(IFERROR(INDEX(Réttabanki!$U:$U,MATCH($F177,Réttabanki!$A:$A,0)),INDEX(Vöruskrá!$R:$R,MATCH($F177,Vöruskrá!$B:$B,0)))*$H177/1000,""))</f>
        <v>288</v>
      </c>
      <c r="AG177">
        <f>IF($F177="","",IFERROR(IFERROR(INDEX(Réttabanki!$U:$U,MATCH($F177,Réttabanki!$A:$A,0)),INDEX(Vöruskrá!$R:$R,MATCH($F177,Vöruskrá!$B:$B,0)))*IF($I177="",$H177*(1+$AD$2),$I177)/1000,""))</f>
        <v>324</v>
      </c>
      <c r="AH177">
        <f t="shared" si="12"/>
        <v>0.2817391304347826</v>
      </c>
      <c r="AI177" t="str">
        <f t="shared" si="9"/>
        <v>OK</v>
      </c>
      <c r="AJ177" s="314">
        <f t="shared" si="10"/>
        <v>46266</v>
      </c>
    </row>
    <row r="178" spans="1:36" ht="14.4">
      <c r="A178" s="222"/>
      <c r="B178" s="218" t="s">
        <v>2396</v>
      </c>
      <c r="C178" s="218">
        <v>36</v>
      </c>
      <c r="D178" s="218" t="s">
        <v>2318</v>
      </c>
      <c r="E178" s="218" t="s">
        <v>2352</v>
      </c>
      <c r="F178" s="218" t="s">
        <v>1001</v>
      </c>
      <c r="G178" s="218" t="s">
        <v>677</v>
      </c>
      <c r="H178" s="218">
        <v>80</v>
      </c>
      <c r="I178" s="218">
        <v>100</v>
      </c>
      <c r="J178" s="437">
        <f>IF($F178="","",IFERROR(IFERROR(INDEX(Réttabanki!$U:$U,MATCH($F178,Réttabanki!$A:$A,0)),INDEX(Vöruskrá!$R:$R,MATCH($F178,Vöruskrá!$B:$B,0)))*($H178+IF($I178="",$H178*(1+$AD$2),$I178))/2/1000,""))</f>
        <v>18</v>
      </c>
      <c r="K178" s="218" t="s">
        <v>677</v>
      </c>
      <c r="L178" s="218" t="s">
        <v>228</v>
      </c>
      <c r="M178" s="218"/>
      <c r="N178" s="218">
        <v>77</v>
      </c>
      <c r="O178" s="218">
        <v>0.1</v>
      </c>
      <c r="P178" s="218">
        <v>0</v>
      </c>
      <c r="Q178" s="218">
        <v>17</v>
      </c>
      <c r="R178" s="218">
        <v>2</v>
      </c>
      <c r="S178" s="218">
        <v>0</v>
      </c>
      <c r="T178">
        <v>1</v>
      </c>
      <c r="U178" s="455" t="s">
        <v>2357</v>
      </c>
      <c r="V178" s="455" t="s">
        <v>2358</v>
      </c>
      <c r="W178" s="455" t="s">
        <v>2428</v>
      </c>
      <c r="X178" s="455" t="s">
        <v>2438</v>
      </c>
      <c r="Y178" s="455" t="s">
        <v>2539</v>
      </c>
      <c r="Z178" s="455"/>
      <c r="AA178" s="455"/>
      <c r="AF178">
        <f>IF($F178="","",IFERROR(IFERROR(INDEX(Réttabanki!$U:$U,MATCH($F178,Réttabanki!$A:$A,0)),INDEX(Vöruskrá!$R:$R,MATCH($F178,Vöruskrá!$B:$B,0)))*$H178/1000,""))</f>
        <v>16</v>
      </c>
      <c r="AG178">
        <f>IF($F178="","",IFERROR(IFERROR(INDEX(Réttabanki!$U:$U,MATCH($F178,Réttabanki!$A:$A,0)),INDEX(Vöruskrá!$R:$R,MATCH($F178,Vöruskrá!$B:$B,0)))*IF($I178="",$H178*(1+$AD$2),$I178)/1000,""))</f>
        <v>20</v>
      </c>
      <c r="AH178">
        <f t="shared" si="12"/>
        <v>1.7391304347826087E-2</v>
      </c>
      <c r="AI178" t="str">
        <f t="shared" si="9"/>
        <v>OK</v>
      </c>
      <c r="AJ178" s="314">
        <f t="shared" si="10"/>
        <v>46266</v>
      </c>
    </row>
    <row r="179" spans="1:36" ht="72">
      <c r="A179" s="222"/>
      <c r="B179" s="218" t="s">
        <v>2396</v>
      </c>
      <c r="C179" s="218">
        <v>36</v>
      </c>
      <c r="D179" s="218" t="s">
        <v>2318</v>
      </c>
      <c r="E179" s="218" t="s">
        <v>2352</v>
      </c>
      <c r="F179" s="218" t="s">
        <v>789</v>
      </c>
      <c r="G179" s="218" t="s">
        <v>2540</v>
      </c>
      <c r="H179" s="218">
        <v>25</v>
      </c>
      <c r="I179" s="218">
        <v>25</v>
      </c>
      <c r="J179" s="437">
        <f>IF($F179="","",IFERROR(IFERROR(INDEX(Réttabanki!$U:$U,MATCH($F179,Réttabanki!$A:$A,0)),INDEX(Vöruskrá!$R:$R,MATCH($F179,Vöruskrá!$B:$B,0)))*($H179+IF($I179="",$H179*(1+$AD$2),$I179))/2/1000,""))</f>
        <v>62.5</v>
      </c>
      <c r="K179" s="218" t="s">
        <v>790</v>
      </c>
      <c r="L179" s="218" t="s">
        <v>240</v>
      </c>
      <c r="M179" s="218"/>
      <c r="N179" s="218">
        <v>400</v>
      </c>
      <c r="O179" s="218">
        <v>40</v>
      </c>
      <c r="P179" s="218">
        <v>2.6</v>
      </c>
      <c r="Q179" s="218">
        <v>11</v>
      </c>
      <c r="R179" s="218"/>
      <c r="S179" s="218">
        <v>0.9</v>
      </c>
      <c r="U179" s="457" t="s">
        <v>2357</v>
      </c>
      <c r="V179" s="457" t="s">
        <v>2403</v>
      </c>
      <c r="W179" s="457"/>
      <c r="X179" s="457"/>
      <c r="Y179" s="457"/>
      <c r="Z179" s="457"/>
      <c r="AA179" s="457"/>
      <c r="AF179">
        <f>IF($F179="","",IFERROR(IFERROR(INDEX(Réttabanki!$U:$U,MATCH($F179,Réttabanki!$A:$A,0)),INDEX(Vöruskrá!$R:$R,MATCH($F179,Vöruskrá!$B:$B,0)))*$H179/1000,""))</f>
        <v>62.5</v>
      </c>
      <c r="AG179">
        <f>IF($F179="","",IFERROR(IFERROR(INDEX(Réttabanki!$U:$U,MATCH($F179,Réttabanki!$A:$A,0)),INDEX(Vöruskrá!$R:$R,MATCH($F179,Vöruskrá!$B:$B,0)))*IF($I179="",$H179*(1+$AD$2),$I179)/1000,""))</f>
        <v>62.5</v>
      </c>
      <c r="AH179">
        <f t="shared" si="12"/>
        <v>5.434782608695652E-2</v>
      </c>
      <c r="AI179" t="str">
        <f t="shared" si="9"/>
        <v>OK</v>
      </c>
      <c r="AJ179" s="314">
        <f t="shared" si="10"/>
        <v>46266</v>
      </c>
    </row>
    <row r="180" spans="1:36" ht="100.8">
      <c r="A180" s="222"/>
      <c r="B180" s="218" t="s">
        <v>2396</v>
      </c>
      <c r="C180" s="218">
        <v>36</v>
      </c>
      <c r="D180" s="218" t="s">
        <v>2318</v>
      </c>
      <c r="E180" s="218" t="s">
        <v>1080</v>
      </c>
      <c r="F180" s="218"/>
      <c r="G180" s="218" t="s">
        <v>2541</v>
      </c>
      <c r="H180" s="218"/>
      <c r="I180" s="218"/>
      <c r="J180" s="437" t="str">
        <f>IF($F180="","",IFERROR(IFERROR(INDEX(Réttabanki!$U:$U,MATCH($F180,Réttabanki!$A:$A,0)),INDEX(Vöruskrá!$R:$R,MATCH($F180,Vöruskrá!$B:$B,0)))*($H180+IF($I180="",$H180*(1+$AD$2),$I180))/2/1000,""))</f>
        <v/>
      </c>
      <c r="K180" s="218" t="s">
        <v>2542</v>
      </c>
      <c r="L180" s="218" t="s">
        <v>2543</v>
      </c>
      <c r="M180" s="218"/>
      <c r="N180" s="218"/>
      <c r="O180" s="218"/>
      <c r="P180" s="218"/>
      <c r="Q180" s="218"/>
      <c r="R180" s="218"/>
      <c r="S180" s="218"/>
      <c r="U180" s="455"/>
      <c r="V180" s="455"/>
      <c r="W180" s="455"/>
      <c r="X180" s="455"/>
      <c r="Y180" s="455"/>
      <c r="Z180" s="455"/>
      <c r="AA180" s="455"/>
      <c r="AF180" t="str">
        <f>IF($F180="","",IFERROR(IFERROR(INDEX(Réttabanki!$U:$U,MATCH($F180,Réttabanki!$A:$A,0)),INDEX(Vöruskrá!$R:$R,MATCH($F180,Vöruskrá!$B:$B,0)))*$H180/1000,""))</f>
        <v/>
      </c>
      <c r="AG180" t="str">
        <f>IF($F180="","",IFERROR(IFERROR(INDEX(Réttabanki!$U:$U,MATCH($F180,Réttabanki!$A:$A,0)),INDEX(Vöruskrá!$R:$R,MATCH($F180,Vöruskrá!$B:$B,0)))*IF($I180="",$H180*(1+$AD$2),$I180)/1000,""))</f>
        <v/>
      </c>
      <c r="AH180" t="str">
        <f t="shared" si="12"/>
        <v/>
      </c>
      <c r="AI180" t="str">
        <f t="shared" si="9"/>
        <v/>
      </c>
      <c r="AJ180" s="314">
        <f t="shared" si="10"/>
        <v>46266</v>
      </c>
    </row>
    <row r="181" spans="1:36" ht="43.2">
      <c r="A181" s="222"/>
      <c r="B181" s="218" t="s">
        <v>2396</v>
      </c>
      <c r="C181" s="218">
        <v>36</v>
      </c>
      <c r="D181" s="218" t="s">
        <v>2318</v>
      </c>
      <c r="E181" s="218" t="s">
        <v>1080</v>
      </c>
      <c r="F181" s="218" t="s">
        <v>696</v>
      </c>
      <c r="G181" s="218" t="s">
        <v>2544</v>
      </c>
      <c r="H181" s="218">
        <v>160</v>
      </c>
      <c r="I181" s="218">
        <v>180</v>
      </c>
      <c r="J181" s="437">
        <f>IF($F181="","",IFERROR(IFERROR(INDEX(Réttabanki!$U:$U,MATCH($F181,Réttabanki!$A:$A,0)),INDEX(Vöruskrá!$R:$R,MATCH($F181,Vöruskrá!$B:$B,0)))*($H181+IF($I181="",$H181*(1+$AD$2),$I181))/2/1000,""))</f>
        <v>306</v>
      </c>
      <c r="K181" s="218" t="s">
        <v>697</v>
      </c>
      <c r="L181" s="218" t="s">
        <v>698</v>
      </c>
      <c r="M181" s="218"/>
      <c r="N181" s="218">
        <v>122</v>
      </c>
      <c r="O181" s="218">
        <v>1.5</v>
      </c>
      <c r="P181" s="218">
        <v>0.2</v>
      </c>
      <c r="Q181" s="218">
        <v>12.4</v>
      </c>
      <c r="R181" s="218">
        <v>14.7</v>
      </c>
      <c r="S181" s="218">
        <v>0.6</v>
      </c>
      <c r="T181">
        <v>3</v>
      </c>
      <c r="U181" s="457" t="s">
        <v>2357</v>
      </c>
      <c r="V181" s="457" t="s">
        <v>2358</v>
      </c>
      <c r="W181" s="457">
        <v>160</v>
      </c>
      <c r="X181" s="457" t="s">
        <v>2460</v>
      </c>
      <c r="Y181" s="457">
        <v>75</v>
      </c>
      <c r="Z181" s="457" t="s">
        <v>2538</v>
      </c>
      <c r="AA181" s="457"/>
      <c r="AF181">
        <f>IF($F181="","",IFERROR(IFERROR(INDEX(Réttabanki!$U:$U,MATCH($F181,Réttabanki!$A:$A,0)),INDEX(Vöruskrá!$R:$R,MATCH($F181,Vöruskrá!$B:$B,0)))*$H181/1000,""))</f>
        <v>288</v>
      </c>
      <c r="AG181">
        <f>IF($F181="","",IFERROR(IFERROR(INDEX(Réttabanki!$U:$U,MATCH($F181,Réttabanki!$A:$A,0)),INDEX(Vöruskrá!$R:$R,MATCH($F181,Vöruskrá!$B:$B,0)))*IF($I181="",$H181*(1+$AD$2),$I181)/1000,""))</f>
        <v>324</v>
      </c>
      <c r="AH181">
        <f t="shared" si="12"/>
        <v>0.2817391304347826</v>
      </c>
      <c r="AI181" t="str">
        <f t="shared" si="9"/>
        <v>OK</v>
      </c>
      <c r="AJ181" s="314">
        <f t="shared" si="10"/>
        <v>46266</v>
      </c>
    </row>
    <row r="182" spans="1:36" ht="14.4">
      <c r="A182" s="222"/>
      <c r="B182" s="218" t="s">
        <v>2396</v>
      </c>
      <c r="C182" s="218">
        <v>36</v>
      </c>
      <c r="D182" s="218" t="s">
        <v>2318</v>
      </c>
      <c r="E182" s="218" t="s">
        <v>1080</v>
      </c>
      <c r="F182" s="218" t="s">
        <v>1001</v>
      </c>
      <c r="G182" s="218" t="s">
        <v>677</v>
      </c>
      <c r="H182" s="218">
        <v>80</v>
      </c>
      <c r="I182" s="218">
        <v>100</v>
      </c>
      <c r="J182" s="437">
        <f>IF($F182="","",IFERROR(IFERROR(INDEX(Réttabanki!$U:$U,MATCH($F182,Réttabanki!$A:$A,0)),INDEX(Vöruskrá!$R:$R,MATCH($F182,Vöruskrá!$B:$B,0)))*($H182+IF($I182="",$H182*(1+$AD$2),$I182))/2/1000,""))</f>
        <v>18</v>
      </c>
      <c r="K182" s="218" t="s">
        <v>677</v>
      </c>
      <c r="L182" s="218" t="s">
        <v>228</v>
      </c>
      <c r="M182" s="218"/>
      <c r="N182" s="218">
        <v>77</v>
      </c>
      <c r="O182" s="218">
        <v>0.1</v>
      </c>
      <c r="P182" s="218">
        <v>0</v>
      </c>
      <c r="Q182" s="218">
        <v>17</v>
      </c>
      <c r="R182" s="218">
        <v>2</v>
      </c>
      <c r="S182" s="218">
        <v>0</v>
      </c>
      <c r="U182" s="455"/>
      <c r="V182" s="455"/>
      <c r="W182" s="455"/>
      <c r="X182" s="455"/>
      <c r="Y182" s="455"/>
      <c r="Z182" s="455"/>
      <c r="AA182" s="455"/>
      <c r="AF182">
        <f>IF($F182="","",IFERROR(IFERROR(INDEX(Réttabanki!$U:$U,MATCH($F182,Réttabanki!$A:$A,0)),INDEX(Vöruskrá!$R:$R,MATCH($F182,Vöruskrá!$B:$B,0)))*$H182/1000,""))</f>
        <v>16</v>
      </c>
      <c r="AG182">
        <f>IF($F182="","",IFERROR(IFERROR(INDEX(Réttabanki!$U:$U,MATCH($F182,Réttabanki!$A:$A,0)),INDEX(Vöruskrá!$R:$R,MATCH($F182,Vöruskrá!$B:$B,0)))*IF($I182="",$H182*(1+$AD$2),$I182)/1000,""))</f>
        <v>20</v>
      </c>
      <c r="AH182">
        <f t="shared" si="12"/>
        <v>1.7391304347826087E-2</v>
      </c>
      <c r="AI182" t="str">
        <f t="shared" si="9"/>
        <v>OK</v>
      </c>
      <c r="AJ182" s="314">
        <f t="shared" si="10"/>
        <v>46266</v>
      </c>
    </row>
    <row r="183" spans="1:36" ht="72">
      <c r="A183" s="222"/>
      <c r="B183" s="218" t="s">
        <v>2396</v>
      </c>
      <c r="C183" s="218">
        <v>36</v>
      </c>
      <c r="D183" s="218" t="s">
        <v>2318</v>
      </c>
      <c r="E183" s="218" t="s">
        <v>1080</v>
      </c>
      <c r="F183" s="218" t="s">
        <v>789</v>
      </c>
      <c r="G183" s="218" t="s">
        <v>2540</v>
      </c>
      <c r="H183" s="218">
        <v>25</v>
      </c>
      <c r="I183" s="218">
        <v>25</v>
      </c>
      <c r="J183" s="437">
        <f>IF($F183="","",IFERROR(IFERROR(INDEX(Réttabanki!$U:$U,MATCH($F183,Réttabanki!$A:$A,0)),INDEX(Vöruskrá!$R:$R,MATCH($F183,Vöruskrá!$B:$B,0)))*($H183+IF($I183="",$H183*(1+$AD$2),$I183))/2/1000,""))</f>
        <v>62.5</v>
      </c>
      <c r="K183" s="218" t="s">
        <v>790</v>
      </c>
      <c r="L183" s="218" t="s">
        <v>240</v>
      </c>
      <c r="M183" s="218"/>
      <c r="N183" s="218">
        <v>400</v>
      </c>
      <c r="O183" s="218">
        <v>40</v>
      </c>
      <c r="P183" s="218">
        <v>2.6</v>
      </c>
      <c r="Q183" s="218">
        <v>11</v>
      </c>
      <c r="R183" s="218"/>
      <c r="S183" s="218">
        <v>0.9</v>
      </c>
      <c r="U183" s="457"/>
      <c r="V183" s="457"/>
      <c r="W183" s="457"/>
      <c r="X183" s="457"/>
      <c r="Y183" s="457"/>
      <c r="Z183" s="457"/>
      <c r="AA183" s="457"/>
      <c r="AF183">
        <f>IF($F183="","",IFERROR(IFERROR(INDEX(Réttabanki!$U:$U,MATCH($F183,Réttabanki!$A:$A,0)),INDEX(Vöruskrá!$R:$R,MATCH($F183,Vöruskrá!$B:$B,0)))*$H183/1000,""))</f>
        <v>62.5</v>
      </c>
      <c r="AG183">
        <f>IF($F183="","",IFERROR(IFERROR(INDEX(Réttabanki!$U:$U,MATCH($F183,Réttabanki!$A:$A,0)),INDEX(Vöruskrá!$R:$R,MATCH($F183,Vöruskrá!$B:$B,0)))*IF($I183="",$H183*(1+$AD$2),$I183)/1000,""))</f>
        <v>62.5</v>
      </c>
      <c r="AH183">
        <f t="shared" si="12"/>
        <v>5.434782608695652E-2</v>
      </c>
      <c r="AI183" t="str">
        <f t="shared" si="9"/>
        <v>OK</v>
      </c>
      <c r="AJ183" s="314">
        <f t="shared" si="10"/>
        <v>46266</v>
      </c>
    </row>
    <row r="184" spans="1:36" ht="86.4">
      <c r="A184" s="222"/>
      <c r="B184" s="218" t="s">
        <v>2396</v>
      </c>
      <c r="C184" s="218">
        <v>36</v>
      </c>
      <c r="D184" s="218" t="s">
        <v>2318</v>
      </c>
      <c r="E184" s="218" t="s">
        <v>1080</v>
      </c>
      <c r="F184" s="218"/>
      <c r="G184" s="218" t="s">
        <v>2545</v>
      </c>
      <c r="H184" s="218"/>
      <c r="I184" s="218"/>
      <c r="J184" s="437" t="str">
        <f>IF($F184="","",IFERROR(IFERROR(INDEX(Réttabanki!$U:$U,MATCH($F184,Réttabanki!$A:$A,0)),INDEX(Vöruskrá!$R:$R,MATCH($F184,Vöruskrá!$B:$B,0)))*($H184+IF($I184="",$H184*(1+$AD$2),$I184))/2/1000,""))</f>
        <v/>
      </c>
      <c r="K184" s="218" t="s">
        <v>2546</v>
      </c>
      <c r="L184" s="218" t="s">
        <v>2235</v>
      </c>
      <c r="M184" s="218"/>
      <c r="N184" s="218"/>
      <c r="O184" s="218"/>
      <c r="P184" s="218"/>
      <c r="Q184" s="218"/>
      <c r="R184" s="218"/>
      <c r="S184" s="218"/>
      <c r="U184" s="455"/>
      <c r="V184" s="455"/>
      <c r="W184" s="455"/>
      <c r="X184" s="455"/>
      <c r="Y184" s="455"/>
      <c r="Z184" s="455"/>
      <c r="AA184" s="455"/>
      <c r="AF184" t="str">
        <f>IF($F184="","",IFERROR(IFERROR(INDEX(Réttabanki!$U:$U,MATCH($F184,Réttabanki!$A:$A,0)),INDEX(Vöruskrá!$R:$R,MATCH($F184,Vöruskrá!$B:$B,0)))*$H184/1000,""))</f>
        <v/>
      </c>
      <c r="AG184" t="str">
        <f>IF($F184="","",IFERROR(IFERROR(INDEX(Réttabanki!$U:$U,MATCH($F184,Réttabanki!$A:$A,0)),INDEX(Vöruskrá!$R:$R,MATCH($F184,Vöruskrá!$B:$B,0)))*IF($I184="",$H184*(1+$AD$2),$I184)/1000,""))</f>
        <v/>
      </c>
      <c r="AH184" t="str">
        <f t="shared" si="12"/>
        <v/>
      </c>
      <c r="AI184" t="str">
        <f t="shared" si="9"/>
        <v/>
      </c>
      <c r="AJ184" s="314">
        <f t="shared" si="10"/>
        <v>46266</v>
      </c>
    </row>
    <row r="185" spans="1:36" ht="28.8">
      <c r="A185" s="222"/>
      <c r="B185" s="218" t="s">
        <v>2396</v>
      </c>
      <c r="C185" s="218">
        <v>36</v>
      </c>
      <c r="D185" s="218" t="s">
        <v>2318</v>
      </c>
      <c r="E185" s="218" t="s">
        <v>1080</v>
      </c>
      <c r="F185" s="218" t="s">
        <v>287</v>
      </c>
      <c r="G185" s="218" t="s">
        <v>2547</v>
      </c>
      <c r="H185" s="218">
        <v>160</v>
      </c>
      <c r="I185" s="218">
        <v>180</v>
      </c>
      <c r="J185" s="437">
        <f>IF($F185="","",IFERROR(IFERROR(INDEX(Réttabanki!$U:$U,MATCH($F185,Réttabanki!$A:$A,0)),INDEX(Vöruskrá!$R:$R,MATCH($F185,Vöruskrá!$B:$B,0)))*($H185+IF($I185="",$H185*(1+$AD$2),$I185))/2/1000,""))</f>
        <v>306</v>
      </c>
      <c r="K185" s="218" t="s">
        <v>289</v>
      </c>
      <c r="L185" s="218" t="s">
        <v>290</v>
      </c>
      <c r="M185" s="218"/>
      <c r="N185" s="218">
        <v>125</v>
      </c>
      <c r="O185" s="218">
        <v>1.3</v>
      </c>
      <c r="P185" s="218">
        <v>0.1</v>
      </c>
      <c r="Q185" s="218">
        <v>14.2</v>
      </c>
      <c r="R185" s="218">
        <v>14.1</v>
      </c>
      <c r="S185" s="218">
        <v>1.4</v>
      </c>
      <c r="T185">
        <v>3</v>
      </c>
      <c r="U185" s="457" t="s">
        <v>2357</v>
      </c>
      <c r="V185" s="457" t="s">
        <v>2358</v>
      </c>
      <c r="W185" s="457">
        <v>160</v>
      </c>
      <c r="X185" s="457" t="s">
        <v>2460</v>
      </c>
      <c r="Y185" s="457">
        <v>75</v>
      </c>
      <c r="Z185" s="457"/>
      <c r="AA185" s="457"/>
      <c r="AF185">
        <f>IF($F185="","",IFERROR(IFERROR(INDEX(Réttabanki!$U:$U,MATCH($F185,Réttabanki!$A:$A,0)),INDEX(Vöruskrá!$R:$R,MATCH($F185,Vöruskrá!$B:$B,0)))*$H185/1000,""))</f>
        <v>288</v>
      </c>
      <c r="AG185">
        <f>IF($F185="","",IFERROR(IFERROR(INDEX(Réttabanki!$U:$U,MATCH($F185,Réttabanki!$A:$A,0)),INDEX(Vöruskrá!$R:$R,MATCH($F185,Vöruskrá!$B:$B,0)))*IF($I185="",$H185*(1+$AD$2),$I185)/1000,""))</f>
        <v>324</v>
      </c>
      <c r="AH185">
        <f t="shared" si="12"/>
        <v>0.2817391304347826</v>
      </c>
      <c r="AI185" t="str">
        <f t="shared" si="9"/>
        <v>OK</v>
      </c>
      <c r="AJ185" s="314">
        <f t="shared" si="10"/>
        <v>46266</v>
      </c>
    </row>
    <row r="186" spans="1:36" ht="14.4">
      <c r="A186" s="222"/>
      <c r="B186" s="218" t="s">
        <v>2396</v>
      </c>
      <c r="C186" s="218">
        <v>36</v>
      </c>
      <c r="D186" s="218" t="s">
        <v>2318</v>
      </c>
      <c r="E186" s="218" t="s">
        <v>1080</v>
      </c>
      <c r="F186" s="218" t="s">
        <v>1001</v>
      </c>
      <c r="G186" s="218" t="s">
        <v>677</v>
      </c>
      <c r="H186" s="218">
        <v>80</v>
      </c>
      <c r="I186" s="218">
        <v>100</v>
      </c>
      <c r="J186" s="437">
        <f>IF($F186="","",IFERROR(IFERROR(INDEX(Réttabanki!$U:$U,MATCH($F186,Réttabanki!$A:$A,0)),INDEX(Vöruskrá!$R:$R,MATCH($F186,Vöruskrá!$B:$B,0)))*($H186+IF($I186="",$H186*(1+$AD$2),$I186))/2/1000,""))</f>
        <v>18</v>
      </c>
      <c r="K186" s="218" t="s">
        <v>677</v>
      </c>
      <c r="L186" s="218" t="s">
        <v>228</v>
      </c>
      <c r="M186" s="218"/>
      <c r="N186" s="218">
        <v>77</v>
      </c>
      <c r="O186" s="218">
        <v>0.1</v>
      </c>
      <c r="P186" s="218">
        <v>0</v>
      </c>
      <c r="Q186" s="218">
        <v>17</v>
      </c>
      <c r="R186" s="218">
        <v>2</v>
      </c>
      <c r="S186" s="218">
        <v>0</v>
      </c>
      <c r="U186" s="455"/>
      <c r="V186" s="455"/>
      <c r="W186" s="455"/>
      <c r="X186" s="455"/>
      <c r="Y186" s="455"/>
      <c r="Z186" s="455"/>
      <c r="AA186" s="455"/>
      <c r="AF186">
        <f>IF($F186="","",IFERROR(IFERROR(INDEX(Réttabanki!$U:$U,MATCH($F186,Réttabanki!$A:$A,0)),INDEX(Vöruskrá!$R:$R,MATCH($F186,Vöruskrá!$B:$B,0)))*$H186/1000,""))</f>
        <v>16</v>
      </c>
      <c r="AG186">
        <f>IF($F186="","",IFERROR(IFERROR(INDEX(Réttabanki!$U:$U,MATCH($F186,Réttabanki!$A:$A,0)),INDEX(Vöruskrá!$R:$R,MATCH($F186,Vöruskrá!$B:$B,0)))*IF($I186="",$H186*(1+$AD$2),$I186)/1000,""))</f>
        <v>20</v>
      </c>
      <c r="AH186">
        <f t="shared" si="12"/>
        <v>1.7391304347826087E-2</v>
      </c>
      <c r="AI186" t="str">
        <f t="shared" si="9"/>
        <v>OK</v>
      </c>
      <c r="AJ186" s="314">
        <f t="shared" si="10"/>
        <v>46266</v>
      </c>
    </row>
    <row r="187" spans="1:36" ht="72">
      <c r="A187" s="222"/>
      <c r="B187" s="218" t="s">
        <v>2396</v>
      </c>
      <c r="C187" s="218">
        <v>36</v>
      </c>
      <c r="D187" s="218" t="s">
        <v>2318</v>
      </c>
      <c r="E187" s="218" t="s">
        <v>1080</v>
      </c>
      <c r="F187" s="218" t="s">
        <v>789</v>
      </c>
      <c r="G187" s="218" t="s">
        <v>2540</v>
      </c>
      <c r="H187" s="218">
        <v>25</v>
      </c>
      <c r="I187" s="218">
        <v>25</v>
      </c>
      <c r="J187" s="437">
        <f>IF($F187="","",IFERROR(IFERROR(INDEX(Réttabanki!$U:$U,MATCH($F187,Réttabanki!$A:$A,0)),INDEX(Vöruskrá!$R:$R,MATCH($F187,Vöruskrá!$B:$B,0)))*($H187+IF($I187="",$H187*(1+$AD$2),$I187))/2/1000,""))</f>
        <v>62.5</v>
      </c>
      <c r="K187" s="218" t="s">
        <v>790</v>
      </c>
      <c r="L187" s="218" t="s">
        <v>240</v>
      </c>
      <c r="M187" s="218"/>
      <c r="N187" s="218">
        <v>400</v>
      </c>
      <c r="O187" s="218">
        <v>40</v>
      </c>
      <c r="P187" s="218">
        <v>2.6</v>
      </c>
      <c r="Q187" s="218">
        <v>11</v>
      </c>
      <c r="R187" s="218"/>
      <c r="S187" s="218">
        <v>0.9</v>
      </c>
      <c r="U187" s="457"/>
      <c r="V187" s="457"/>
      <c r="W187" s="457"/>
      <c r="X187" s="457"/>
      <c r="Y187" s="457"/>
      <c r="Z187" s="457"/>
      <c r="AA187" s="457"/>
      <c r="AF187">
        <f>IF($F187="","",IFERROR(IFERROR(INDEX(Réttabanki!$U:$U,MATCH($F187,Réttabanki!$A:$A,0)),INDEX(Vöruskrá!$R:$R,MATCH($F187,Vöruskrá!$B:$B,0)))*$H187/1000,""))</f>
        <v>62.5</v>
      </c>
      <c r="AG187">
        <f>IF($F187="","",IFERROR(IFERROR(INDEX(Réttabanki!$U:$U,MATCH($F187,Réttabanki!$A:$A,0)),INDEX(Vöruskrá!$R:$R,MATCH($F187,Vöruskrá!$B:$B,0)))*IF($I187="",$H187*(1+$AD$2),$I187)/1000,""))</f>
        <v>62.5</v>
      </c>
      <c r="AH187">
        <f t="shared" si="12"/>
        <v>5.434782608695652E-2</v>
      </c>
      <c r="AI187" t="str">
        <f t="shared" si="9"/>
        <v>OK</v>
      </c>
      <c r="AJ187" s="314">
        <f t="shared" si="10"/>
        <v>46266</v>
      </c>
    </row>
    <row r="188" spans="1:36" ht="14.4">
      <c r="A188" s="222"/>
      <c r="B188" s="218"/>
      <c r="C188" s="218"/>
      <c r="D188" s="218"/>
      <c r="E188" s="218"/>
      <c r="F188" s="218"/>
      <c r="G188" s="218" t="s">
        <v>2548</v>
      </c>
      <c r="H188" s="218"/>
      <c r="I188" s="218"/>
      <c r="J188" s="437" t="str">
        <f>IF($F188="","",IFERROR(IFERROR(INDEX(Réttabanki!$U:$U,MATCH($F188,Réttabanki!$A:$A,0)),INDEX(Vöruskrá!$R:$R,MATCH($F188,Vöruskrá!$B:$B,0)))*($H188+IF($I188="",$H188*(1+$AD$2),$I188))/2/1000,""))</f>
        <v/>
      </c>
      <c r="K188" s="218"/>
      <c r="L188" s="218"/>
      <c r="M188" s="218"/>
      <c r="N188" s="218"/>
      <c r="O188" s="218"/>
      <c r="P188" s="218"/>
      <c r="Q188" s="218"/>
      <c r="R188" s="218"/>
      <c r="S188" s="218"/>
      <c r="U188" s="455"/>
      <c r="V188" s="455"/>
      <c r="W188" s="455"/>
      <c r="X188" s="455"/>
      <c r="Y188" s="455"/>
      <c r="Z188" s="455"/>
      <c r="AA188" s="455"/>
      <c r="AF188" t="str">
        <f>IF($F188="","",IFERROR(IFERROR(INDEX(Réttabanki!$U:$U,MATCH($F188,Réttabanki!$A:$A,0)),INDEX(Vöruskrá!$R:$R,MATCH($F188,Vöruskrá!$B:$B,0)))*$H188/1000,""))</f>
        <v/>
      </c>
      <c r="AG188" t="str">
        <f>IF($F188="","",IFERROR(IFERROR(INDEX(Réttabanki!$U:$U,MATCH($F188,Réttabanki!$A:$A,0)),INDEX(Vöruskrá!$R:$R,MATCH($F188,Vöruskrá!$B:$B,0)))*IF($I188="",$H188*(1+$AD$2),$I188)/1000,""))</f>
        <v/>
      </c>
      <c r="AH188" t="str">
        <f t="shared" si="12"/>
        <v/>
      </c>
      <c r="AI188" t="str">
        <f t="shared" si="9"/>
        <v/>
      </c>
      <c r="AJ188" s="314">
        <f t="shared" si="10"/>
        <v>46266</v>
      </c>
    </row>
    <row r="189" spans="1:36" ht="43.2">
      <c r="A189" s="222"/>
      <c r="B189" s="218" t="s">
        <v>2396</v>
      </c>
      <c r="C189" s="218">
        <v>36</v>
      </c>
      <c r="D189" s="218" t="s">
        <v>2318</v>
      </c>
      <c r="E189" s="218" t="s">
        <v>1080</v>
      </c>
      <c r="F189" s="218" t="s">
        <v>707</v>
      </c>
      <c r="G189" s="218" t="s">
        <v>2548</v>
      </c>
      <c r="H189" s="218">
        <v>160</v>
      </c>
      <c r="I189" s="218">
        <v>180</v>
      </c>
      <c r="J189" s="437">
        <f>IF($F189="","",IFERROR(IFERROR(INDEX(Réttabanki!$U:$U,MATCH($F189,Réttabanki!$A:$A,0)),INDEX(Vöruskrá!$R:$R,MATCH($F189,Vöruskrá!$B:$B,0)))*($H189+IF($I189="",$H189*(1+$AD$2),$I189))/2/1000,""))</f>
        <v>425</v>
      </c>
      <c r="K189" s="218" t="s">
        <v>708</v>
      </c>
      <c r="L189" s="218" t="s">
        <v>136</v>
      </c>
      <c r="M189" s="218"/>
      <c r="N189" s="218">
        <v>153</v>
      </c>
      <c r="O189" s="218">
        <v>5.2</v>
      </c>
      <c r="P189" s="218">
        <v>0.9</v>
      </c>
      <c r="Q189" s="218">
        <v>6.6</v>
      </c>
      <c r="R189" s="218">
        <v>20</v>
      </c>
      <c r="S189" s="218">
        <v>0.7</v>
      </c>
      <c r="T189">
        <v>2</v>
      </c>
      <c r="U189" s="457" t="s">
        <v>2357</v>
      </c>
      <c r="V189" s="457" t="s">
        <v>2358</v>
      </c>
      <c r="W189" s="457">
        <v>160</v>
      </c>
      <c r="X189" s="457" t="s">
        <v>2460</v>
      </c>
      <c r="Y189" s="457">
        <v>75</v>
      </c>
      <c r="Z189" s="457"/>
      <c r="AA189" s="457"/>
      <c r="AF189">
        <f>IF($F189="","",IFERROR(IFERROR(INDEX(Réttabanki!$U:$U,MATCH($F189,Réttabanki!$A:$A,0)),INDEX(Vöruskrá!$R:$R,MATCH($F189,Vöruskrá!$B:$B,0)))*$H189/1000,""))</f>
        <v>400</v>
      </c>
      <c r="AG189">
        <f>IF($F189="","",IFERROR(IFERROR(INDEX(Réttabanki!$U:$U,MATCH($F189,Réttabanki!$A:$A,0)),INDEX(Vöruskrá!$R:$R,MATCH($F189,Vöruskrá!$B:$B,0)))*IF($I189="",$H189*(1+$AD$2),$I189)/1000,""))</f>
        <v>450</v>
      </c>
      <c r="AH189">
        <f t="shared" si="12"/>
        <v>0.39130434782608697</v>
      </c>
      <c r="AI189" t="str">
        <f t="shared" si="9"/>
        <v>⚠ Yfir 30%</v>
      </c>
      <c r="AJ189" s="314">
        <f t="shared" si="10"/>
        <v>46266</v>
      </c>
    </row>
    <row r="190" spans="1:36" ht="14.4">
      <c r="A190" s="222"/>
      <c r="B190" s="218"/>
      <c r="C190" s="218"/>
      <c r="D190" s="218"/>
      <c r="E190" s="218"/>
      <c r="F190" s="218"/>
      <c r="G190" s="218" t="s">
        <v>2549</v>
      </c>
      <c r="H190" s="218"/>
      <c r="I190" s="218"/>
      <c r="J190" s="437" t="str">
        <f>IF($F190="","",IFERROR(IFERROR(INDEX(Réttabanki!$U:$U,MATCH($F190,Réttabanki!$A:$A,0)),INDEX(Vöruskrá!$R:$R,MATCH($F190,Vöruskrá!$B:$B,0)))*($H190+IF($I190="",$H190*(1+$AD$2),$I190))/2/1000,""))</f>
        <v/>
      </c>
      <c r="K190" s="218"/>
      <c r="L190" s="218"/>
      <c r="M190" s="218"/>
      <c r="N190" s="218"/>
      <c r="O190" s="218"/>
      <c r="P190" s="218"/>
      <c r="Q190" s="218"/>
      <c r="R190" s="218"/>
      <c r="S190" s="218"/>
      <c r="U190" s="455"/>
      <c r="V190" s="455"/>
      <c r="W190" s="455"/>
      <c r="X190" s="455"/>
      <c r="Y190" s="455"/>
      <c r="Z190" s="455"/>
      <c r="AA190" s="455"/>
      <c r="AF190" t="str">
        <f>IF($F190="","",IFERROR(IFERROR(INDEX(Réttabanki!$U:$U,MATCH($F190,Réttabanki!$A:$A,0)),INDEX(Vöruskrá!$R:$R,MATCH($F190,Vöruskrá!$B:$B,0)))*$H190/1000,""))</f>
        <v/>
      </c>
      <c r="AG190" t="str">
        <f>IF($F190="","",IFERROR(IFERROR(INDEX(Réttabanki!$U:$U,MATCH($F190,Réttabanki!$A:$A,0)),INDEX(Vöruskrá!$R:$R,MATCH($F190,Vöruskrá!$B:$B,0)))*IF($I190="",$H190*(1+$AD$2),$I190)/1000,""))</f>
        <v/>
      </c>
      <c r="AH190" t="str">
        <f t="shared" si="12"/>
        <v/>
      </c>
      <c r="AI190" t="str">
        <f t="shared" si="9"/>
        <v/>
      </c>
      <c r="AJ190" s="314">
        <f t="shared" si="10"/>
        <v>46266</v>
      </c>
    </row>
    <row r="191" spans="1:36" ht="14.4">
      <c r="A191" s="222"/>
      <c r="B191" s="218" t="s">
        <v>2396</v>
      </c>
      <c r="C191" s="218">
        <v>36</v>
      </c>
      <c r="D191" s="218" t="s">
        <v>2318</v>
      </c>
      <c r="E191" s="218" t="s">
        <v>1080</v>
      </c>
      <c r="F191" s="218" t="s">
        <v>718</v>
      </c>
      <c r="G191" s="218" t="s">
        <v>2492</v>
      </c>
      <c r="H191" s="218">
        <v>160</v>
      </c>
      <c r="I191" s="218">
        <v>180</v>
      </c>
      <c r="J191" s="437">
        <f>IF($F191="","",IFERROR(IFERROR(INDEX(Réttabanki!$U:$U,MATCH($F191,Réttabanki!$A:$A,0)),INDEX(Vöruskrá!$R:$R,MATCH($F191,Vöruskrá!$B:$B,0)))*($H191+IF($I191="",$H191*(1+$AD$2),$I191))/2/1000,""))</f>
        <v>294.77999999999997</v>
      </c>
      <c r="K191" s="218" t="s">
        <v>263</v>
      </c>
      <c r="L191" s="218"/>
      <c r="M191" s="218"/>
      <c r="N191" s="218">
        <v>150</v>
      </c>
      <c r="O191" s="218">
        <v>9.5</v>
      </c>
      <c r="P191" s="218">
        <v>2.2999999999999998</v>
      </c>
      <c r="Q191" s="218">
        <v>0</v>
      </c>
      <c r="R191" s="218">
        <v>18</v>
      </c>
      <c r="S191" s="218">
        <v>0.2</v>
      </c>
      <c r="T191">
        <v>2</v>
      </c>
      <c r="U191" s="457" t="s">
        <v>2357</v>
      </c>
      <c r="V191" s="457" t="s">
        <v>2358</v>
      </c>
      <c r="W191" s="457">
        <v>160</v>
      </c>
      <c r="X191" s="457" t="s">
        <v>2460</v>
      </c>
      <c r="Y191" s="457">
        <v>75</v>
      </c>
      <c r="Z191" s="457"/>
      <c r="AA191" s="457"/>
      <c r="AF191">
        <f>IF($F191="","",IFERROR(IFERROR(INDEX(Réttabanki!$U:$U,MATCH($F191,Réttabanki!$A:$A,0)),INDEX(Vöruskrá!$R:$R,MATCH($F191,Vöruskrá!$B:$B,0)))*$H191/1000,""))</f>
        <v>277.44</v>
      </c>
      <c r="AG191">
        <f>IF($F191="","",IFERROR(IFERROR(INDEX(Réttabanki!$U:$U,MATCH($F191,Réttabanki!$A:$A,0)),INDEX(Vöruskrá!$R:$R,MATCH($F191,Vöruskrá!$B:$B,0)))*IF($I191="",$H191*(1+$AD$2),$I191)/1000,""))</f>
        <v>312.12</v>
      </c>
      <c r="AH191">
        <f t="shared" si="12"/>
        <v>0.2714086956521739</v>
      </c>
      <c r="AI191" t="str">
        <f t="shared" si="9"/>
        <v>OK</v>
      </c>
      <c r="AJ191" s="314">
        <f t="shared" si="10"/>
        <v>46266</v>
      </c>
    </row>
    <row r="192" spans="1:36" ht="100.8">
      <c r="A192" s="222"/>
      <c r="B192" s="218" t="s">
        <v>2396</v>
      </c>
      <c r="C192" s="218">
        <v>36</v>
      </c>
      <c r="D192" s="218" t="s">
        <v>2318</v>
      </c>
      <c r="E192" s="218" t="s">
        <v>2376</v>
      </c>
      <c r="F192" s="218"/>
      <c r="G192" s="218" t="s">
        <v>2550</v>
      </c>
      <c r="H192" s="218"/>
      <c r="I192" s="218"/>
      <c r="J192" s="437" t="str">
        <f>IF($F192="","",IFERROR(IFERROR(INDEX(Réttabanki!$U:$U,MATCH($F192,Réttabanki!$A:$A,0)),INDEX(Vöruskrá!$R:$R,MATCH($F192,Vöruskrá!$B:$B,0)))*($H192+IF($I192="",$H192*(1+$AD$2),$I192))/2/1000,""))</f>
        <v/>
      </c>
      <c r="K192" s="218" t="s">
        <v>2551</v>
      </c>
      <c r="L192" s="218" t="s">
        <v>2491</v>
      </c>
      <c r="M192" s="218"/>
      <c r="N192" s="218"/>
      <c r="O192" s="218"/>
      <c r="P192" s="218"/>
      <c r="Q192" s="218"/>
      <c r="R192" s="218"/>
      <c r="S192" s="218"/>
      <c r="U192" s="455"/>
      <c r="V192" s="455"/>
      <c r="W192" s="455"/>
      <c r="X192" s="455"/>
      <c r="Y192" s="455"/>
      <c r="Z192" s="455"/>
      <c r="AA192" s="455"/>
      <c r="AF192" t="str">
        <f>IF($F192="","",IFERROR(IFERROR(INDEX(Réttabanki!$U:$U,MATCH($F192,Réttabanki!$A:$A,0)),INDEX(Vöruskrá!$R:$R,MATCH($F192,Vöruskrá!$B:$B,0)))*$H192/1000,""))</f>
        <v/>
      </c>
      <c r="AG192" t="str">
        <f>IF($F192="","",IFERROR(IFERROR(INDEX(Réttabanki!$U:$U,MATCH($F192,Réttabanki!$A:$A,0)),INDEX(Vöruskrá!$R:$R,MATCH($F192,Vöruskrá!$B:$B,0)))*IF($I192="",$H192*(1+$AD$2),$I192)/1000,""))</f>
        <v/>
      </c>
      <c r="AH192" t="str">
        <f t="shared" si="12"/>
        <v/>
      </c>
      <c r="AI192" t="str">
        <f t="shared" si="9"/>
        <v/>
      </c>
      <c r="AJ192" s="314">
        <f t="shared" si="10"/>
        <v>46266</v>
      </c>
    </row>
    <row r="193" spans="1:36" ht="43.2">
      <c r="A193" s="222"/>
      <c r="B193" s="218" t="s">
        <v>2396</v>
      </c>
      <c r="C193" s="218">
        <v>36</v>
      </c>
      <c r="D193" s="218" t="s">
        <v>2318</v>
      </c>
      <c r="E193" s="218" t="s">
        <v>2376</v>
      </c>
      <c r="F193" s="218" t="s">
        <v>1574</v>
      </c>
      <c r="G193" s="218" t="s">
        <v>2552</v>
      </c>
      <c r="H193" s="218">
        <v>160</v>
      </c>
      <c r="I193" s="218">
        <v>180</v>
      </c>
      <c r="J193" s="437">
        <f>IF($F193="","",IFERROR(IFERROR(INDEX(Réttabanki!$U:$U,MATCH($F193,Réttabanki!$A:$A,0)),INDEX(Vöruskrá!$R:$R,MATCH($F193,Vöruskrá!$B:$B,0)))*($H193+IF($I193="",$H193*(1+$AD$2),$I193))/2/1000,""))</f>
        <v>221</v>
      </c>
      <c r="K193" s="218" t="s">
        <v>1577</v>
      </c>
      <c r="L193" s="218" t="s">
        <v>136</v>
      </c>
      <c r="M193" s="218"/>
      <c r="N193" s="218">
        <v>177</v>
      </c>
      <c r="O193" s="218">
        <v>8.3000000000000007</v>
      </c>
      <c r="P193" s="218">
        <v>1</v>
      </c>
      <c r="Q193" s="218">
        <v>20</v>
      </c>
      <c r="R193" s="218">
        <v>3.8</v>
      </c>
      <c r="S193" s="218">
        <v>1.4</v>
      </c>
      <c r="T193">
        <v>2</v>
      </c>
      <c r="U193" s="457" t="s">
        <v>2357</v>
      </c>
      <c r="V193" s="457" t="s">
        <v>2358</v>
      </c>
      <c r="W193" s="457">
        <v>160</v>
      </c>
      <c r="X193" s="457" t="s">
        <v>2460</v>
      </c>
      <c r="Y193" s="457">
        <v>75</v>
      </c>
      <c r="Z193" s="457"/>
      <c r="AA193" s="457"/>
      <c r="AF193">
        <f>IF($F193="","",IFERROR(IFERROR(INDEX(Réttabanki!$U:$U,MATCH($F193,Réttabanki!$A:$A,0)),INDEX(Vöruskrá!$R:$R,MATCH($F193,Vöruskrá!$B:$B,0)))*$H193/1000,""))</f>
        <v>208</v>
      </c>
      <c r="AG193">
        <f>IF($F193="","",IFERROR(IFERROR(INDEX(Réttabanki!$U:$U,MATCH($F193,Réttabanki!$A:$A,0)),INDEX(Vöruskrá!$R:$R,MATCH($F193,Vöruskrá!$B:$B,0)))*IF($I193="",$H193*(1+$AD$2),$I193)/1000,""))</f>
        <v>234</v>
      </c>
      <c r="AH193">
        <f t="shared" si="12"/>
        <v>0.20347826086956522</v>
      </c>
      <c r="AI193" t="str">
        <f t="shared" si="9"/>
        <v>OK</v>
      </c>
      <c r="AJ193" s="314">
        <f t="shared" si="10"/>
        <v>46266</v>
      </c>
    </row>
    <row r="194" spans="1:36" ht="14.4">
      <c r="A194" s="222"/>
      <c r="B194" s="218" t="s">
        <v>2396</v>
      </c>
      <c r="C194" s="218">
        <v>36</v>
      </c>
      <c r="D194" s="218" t="s">
        <v>2318</v>
      </c>
      <c r="E194" s="218" t="s">
        <v>2376</v>
      </c>
      <c r="F194" s="218" t="s">
        <v>1001</v>
      </c>
      <c r="G194" s="218" t="s">
        <v>677</v>
      </c>
      <c r="H194" s="218">
        <v>80</v>
      </c>
      <c r="I194" s="218">
        <v>100</v>
      </c>
      <c r="J194" s="437">
        <f>IF($F194="","",IFERROR(IFERROR(INDEX(Réttabanki!$U:$U,MATCH($F194,Réttabanki!$A:$A,0)),INDEX(Vöruskrá!$R:$R,MATCH($F194,Vöruskrá!$B:$B,0)))*($H194+IF($I194="",$H194*(1+$AD$2),$I194))/2/1000,""))</f>
        <v>18</v>
      </c>
      <c r="K194" s="218" t="s">
        <v>677</v>
      </c>
      <c r="L194" s="218" t="s">
        <v>228</v>
      </c>
      <c r="M194" s="218"/>
      <c r="N194" s="218">
        <v>77</v>
      </c>
      <c r="O194" s="218">
        <v>0.1</v>
      </c>
      <c r="P194" s="218">
        <v>0</v>
      </c>
      <c r="Q194" s="218">
        <v>17</v>
      </c>
      <c r="R194" s="218">
        <v>2</v>
      </c>
      <c r="S194" s="218">
        <v>0</v>
      </c>
      <c r="U194" s="455"/>
      <c r="V194" s="455"/>
      <c r="W194" s="455"/>
      <c r="X194" s="455"/>
      <c r="Y194" s="455"/>
      <c r="Z194" s="455"/>
      <c r="AA194" s="455"/>
      <c r="AF194">
        <f>IF($F194="","",IFERROR(IFERROR(INDEX(Réttabanki!$U:$U,MATCH($F194,Réttabanki!$A:$A,0)),INDEX(Vöruskrá!$R:$R,MATCH($F194,Vöruskrá!$B:$B,0)))*$H194/1000,""))</f>
        <v>16</v>
      </c>
      <c r="AG194">
        <f>IF($F194="","",IFERROR(IFERROR(INDEX(Réttabanki!$U:$U,MATCH($F194,Réttabanki!$A:$A,0)),INDEX(Vöruskrá!$R:$R,MATCH($F194,Vöruskrá!$B:$B,0)))*IF($I194="",$H194*(1+$AD$2),$I194)/1000,""))</f>
        <v>20</v>
      </c>
      <c r="AH194">
        <f t="shared" si="12"/>
        <v>1.7391304347826087E-2</v>
      </c>
      <c r="AI194" t="str">
        <f t="shared" si="9"/>
        <v>OK</v>
      </c>
      <c r="AJ194" s="314">
        <f t="shared" si="10"/>
        <v>46266</v>
      </c>
    </row>
    <row r="195" spans="1:36" ht="72">
      <c r="A195" s="222"/>
      <c r="B195" s="218" t="s">
        <v>2396</v>
      </c>
      <c r="C195" s="218">
        <v>36</v>
      </c>
      <c r="D195" s="218" t="s">
        <v>2318</v>
      </c>
      <c r="E195" s="218" t="s">
        <v>2376</v>
      </c>
      <c r="F195" s="218" t="s">
        <v>789</v>
      </c>
      <c r="G195" s="218" t="s">
        <v>2540</v>
      </c>
      <c r="H195" s="218">
        <v>25</v>
      </c>
      <c r="I195" s="218">
        <v>25</v>
      </c>
      <c r="J195" s="437">
        <f>IF($F195="","",IFERROR(IFERROR(INDEX(Réttabanki!$U:$U,MATCH($F195,Réttabanki!$A:$A,0)),INDEX(Vöruskrá!$R:$R,MATCH($F195,Vöruskrá!$B:$B,0)))*($H195+IF($I195="",$H195*(1+$AD$2),$I195))/2/1000,""))</f>
        <v>62.5</v>
      </c>
      <c r="K195" s="218" t="s">
        <v>790</v>
      </c>
      <c r="L195" s="218" t="s">
        <v>240</v>
      </c>
      <c r="M195" s="218"/>
      <c r="N195" s="218">
        <v>400</v>
      </c>
      <c r="O195" s="218">
        <v>40</v>
      </c>
      <c r="P195" s="218">
        <v>2.6</v>
      </c>
      <c r="Q195" s="218">
        <v>11</v>
      </c>
      <c r="R195" s="218"/>
      <c r="S195" s="218">
        <v>0.9</v>
      </c>
      <c r="U195" s="457"/>
      <c r="V195" s="457"/>
      <c r="W195" s="457"/>
      <c r="X195" s="457"/>
      <c r="Y195" s="457"/>
      <c r="Z195" s="457"/>
      <c r="AA195" s="457"/>
      <c r="AF195">
        <f>IF($F195="","",IFERROR(IFERROR(INDEX(Réttabanki!$U:$U,MATCH($F195,Réttabanki!$A:$A,0)),INDEX(Vöruskrá!$R:$R,MATCH($F195,Vöruskrá!$B:$B,0)))*$H195/1000,""))</f>
        <v>62.5</v>
      </c>
      <c r="AG195">
        <f>IF($F195="","",IFERROR(IFERROR(INDEX(Réttabanki!$U:$U,MATCH($F195,Réttabanki!$A:$A,0)),INDEX(Vöruskrá!$R:$R,MATCH($F195,Vöruskrá!$B:$B,0)))*IF($I195="",$H195*(1+$AD$2),$I195)/1000,""))</f>
        <v>62.5</v>
      </c>
      <c r="AH195">
        <f t="shared" si="12"/>
        <v>5.434782608695652E-2</v>
      </c>
      <c r="AI195" t="str">
        <f t="shared" ref="AI195:AI258" si="13">IF($AH195="","",IF($AH195&gt;$AE$7,"⚠ Yfir "&amp;TEXT($AE$7,"0%"),"OK"))</f>
        <v>OK</v>
      </c>
      <c r="AJ195" s="314">
        <f t="shared" si="10"/>
        <v>46266</v>
      </c>
    </row>
    <row r="196" spans="1:36" ht="28.8">
      <c r="A196" s="222"/>
      <c r="B196" s="218" t="s">
        <v>2396</v>
      </c>
      <c r="C196" s="218">
        <v>36</v>
      </c>
      <c r="D196" s="218" t="s">
        <v>2356</v>
      </c>
      <c r="E196" s="218" t="s">
        <v>2381</v>
      </c>
      <c r="F196" s="218"/>
      <c r="G196" s="218" t="s">
        <v>2553</v>
      </c>
      <c r="H196" s="218"/>
      <c r="I196" s="218"/>
      <c r="J196" s="437" t="str">
        <f>IF($F196="","",IFERROR(IFERROR(INDEX(Réttabanki!$U:$U,MATCH($F196,Réttabanki!$A:$A,0)),INDEX(Vöruskrá!$R:$R,MATCH($F196,Vöruskrá!$B:$B,0)))*($H196+IF($I196="",$H196*(1+$AD$2),$I196))/2/1000,""))</f>
        <v/>
      </c>
      <c r="K196" s="218" t="s">
        <v>2554</v>
      </c>
      <c r="L196" s="218" t="s">
        <v>2555</v>
      </c>
      <c r="M196" s="218"/>
      <c r="N196" s="218"/>
      <c r="O196" s="218"/>
      <c r="P196" s="218"/>
      <c r="Q196" s="218"/>
      <c r="R196" s="218"/>
      <c r="S196" s="218"/>
      <c r="U196" s="455"/>
      <c r="V196" s="455"/>
      <c r="W196" s="455"/>
      <c r="X196" s="455"/>
      <c r="Y196" s="455"/>
      <c r="Z196" s="455"/>
      <c r="AA196" s="455"/>
      <c r="AF196" t="str">
        <f>IF($F196="","",IFERROR(IFERROR(INDEX(Réttabanki!$U:$U,MATCH($F196,Réttabanki!$A:$A,0)),INDEX(Vöruskrá!$R:$R,MATCH($F196,Vöruskrá!$B:$B,0)))*$H196/1000,""))</f>
        <v/>
      </c>
      <c r="AG196" t="str">
        <f>IF($F196="","",IFERROR(IFERROR(INDEX(Réttabanki!$U:$U,MATCH($F196,Réttabanki!$A:$A,0)),INDEX(Vöruskrá!$R:$R,MATCH($F196,Vöruskrá!$B:$B,0)))*IF($I196="",$H196*(1+$AD$2),$I196)/1000,""))</f>
        <v/>
      </c>
      <c r="AH196" t="str">
        <f t="shared" si="12"/>
        <v/>
      </c>
      <c r="AI196" t="str">
        <f t="shared" si="13"/>
        <v/>
      </c>
      <c r="AJ196" s="314">
        <f t="shared" ref="AJ196:AJ259" si="14">IF($A196&lt;&gt;"",$A196,AJ195)</f>
        <v>46266</v>
      </c>
    </row>
    <row r="197" spans="1:36" ht="14.4">
      <c r="A197" s="222"/>
      <c r="B197" s="218" t="s">
        <v>2396</v>
      </c>
      <c r="C197" s="218">
        <v>36</v>
      </c>
      <c r="D197" s="218" t="s">
        <v>2356</v>
      </c>
      <c r="E197" s="218" t="s">
        <v>2381</v>
      </c>
      <c r="F197" s="218" t="s">
        <v>958</v>
      </c>
      <c r="G197" s="218" t="s">
        <v>958</v>
      </c>
      <c r="H197" s="218"/>
      <c r="I197" s="218">
        <v>20</v>
      </c>
      <c r="J197" s="437">
        <f>IF($F197="","",IFERROR(IFERROR(INDEX(Réttabanki!$U:$U,MATCH($F197,Réttabanki!$A:$A,0)),INDEX(Vöruskrá!$R:$R,MATCH($F197,Vöruskrá!$B:$B,0)))*($H197+IF($I197="",$H197*(1+$AD$2),$I197))/2/1000,""))</f>
        <v>4</v>
      </c>
      <c r="K197" s="218" t="s">
        <v>959</v>
      </c>
      <c r="L197" s="218" t="s">
        <v>584</v>
      </c>
      <c r="M197" s="218"/>
      <c r="N197" s="218">
        <v>121</v>
      </c>
      <c r="O197" s="218">
        <v>0.5</v>
      </c>
      <c r="P197" s="218">
        <v>0.1</v>
      </c>
      <c r="Q197" s="218">
        <v>27.9</v>
      </c>
      <c r="R197" s="218">
        <v>2.5</v>
      </c>
      <c r="S197" s="218">
        <v>0</v>
      </c>
      <c r="U197" s="457"/>
      <c r="V197" s="457"/>
      <c r="W197" s="457"/>
      <c r="X197" s="457"/>
      <c r="Y197" s="457"/>
      <c r="Z197" s="457"/>
      <c r="AA197" s="457"/>
      <c r="AF197">
        <f>IF($F197="","",IFERROR(IFERROR(INDEX(Réttabanki!$U:$U,MATCH($F197,Réttabanki!$A:$A,0)),INDEX(Vöruskrá!$R:$R,MATCH($F197,Vöruskrá!$B:$B,0)))*$H197/1000,""))</f>
        <v>0</v>
      </c>
      <c r="AG197">
        <f>IF($F197="","",IFERROR(IFERROR(INDEX(Réttabanki!$U:$U,MATCH($F197,Réttabanki!$A:$A,0)),INDEX(Vöruskrá!$R:$R,MATCH($F197,Vöruskrá!$B:$B,0)))*IF($I197="",$H197*(1+$AD$2),$I197)/1000,""))</f>
        <v>8</v>
      </c>
      <c r="AH197">
        <f t="shared" si="12"/>
        <v>6.956521739130435E-3</v>
      </c>
      <c r="AI197" t="str">
        <f t="shared" si="13"/>
        <v>OK</v>
      </c>
      <c r="AJ197" s="314">
        <f t="shared" si="14"/>
        <v>46266</v>
      </c>
    </row>
    <row r="198" spans="1:36" ht="14.4">
      <c r="A198" s="222"/>
      <c r="B198" s="218" t="s">
        <v>2396</v>
      </c>
      <c r="C198" s="218">
        <v>36</v>
      </c>
      <c r="D198" s="218" t="s">
        <v>2356</v>
      </c>
      <c r="E198" s="218" t="s">
        <v>2381</v>
      </c>
      <c r="F198" s="218" t="s">
        <v>998</v>
      </c>
      <c r="G198" s="218" t="s">
        <v>999</v>
      </c>
      <c r="H198" s="218"/>
      <c r="I198" s="218">
        <v>20</v>
      </c>
      <c r="J198" s="437">
        <f>IF($F198="","",IFERROR(IFERROR(INDEX(Réttabanki!$U:$U,MATCH($F198,Réttabanki!$A:$A,0)),INDEX(Vöruskrá!$R:$R,MATCH($F198,Vöruskrá!$B:$B,0)))*($H198+IF($I198="",$H198*(1+$AD$2),$I198))/2/1000,""))</f>
        <v>2.5</v>
      </c>
      <c r="K198" s="218" t="s">
        <v>999</v>
      </c>
      <c r="L198" s="218" t="s">
        <v>228</v>
      </c>
      <c r="M198" s="218"/>
      <c r="N198" s="218">
        <v>41</v>
      </c>
      <c r="O198" s="218">
        <v>0.2</v>
      </c>
      <c r="P198" s="218">
        <v>0</v>
      </c>
      <c r="Q198" s="218">
        <v>9.6</v>
      </c>
      <c r="R198" s="218">
        <v>0.9</v>
      </c>
      <c r="S198" s="218">
        <v>0.1</v>
      </c>
      <c r="U198" s="455"/>
      <c r="V198" s="455"/>
      <c r="W198" s="455"/>
      <c r="X198" s="455"/>
      <c r="Y198" s="455"/>
      <c r="Z198" s="455"/>
      <c r="AA198" s="455"/>
      <c r="AF198">
        <f>IF($F198="","",IFERROR(IFERROR(INDEX(Réttabanki!$U:$U,MATCH($F198,Réttabanki!$A:$A,0)),INDEX(Vöruskrá!$R:$R,MATCH($F198,Vöruskrá!$B:$B,0)))*$H198/1000,""))</f>
        <v>0</v>
      </c>
      <c r="AG198">
        <f>IF($F198="","",IFERROR(IFERROR(INDEX(Réttabanki!$U:$U,MATCH($F198,Réttabanki!$A:$A,0)),INDEX(Vöruskrá!$R:$R,MATCH($F198,Vöruskrá!$B:$B,0)))*IF($I198="",$H198*(1+$AD$2),$I198)/1000,""))</f>
        <v>5</v>
      </c>
      <c r="AH198">
        <f t="shared" si="12"/>
        <v>4.3478260869565218E-3</v>
      </c>
      <c r="AI198" t="str">
        <f t="shared" si="13"/>
        <v>OK</v>
      </c>
      <c r="AJ198" s="314">
        <f t="shared" si="14"/>
        <v>46266</v>
      </c>
    </row>
    <row r="199" spans="1:36" ht="14.4">
      <c r="A199" s="222"/>
      <c r="B199" s="218" t="s">
        <v>2396</v>
      </c>
      <c r="C199" s="218">
        <v>36</v>
      </c>
      <c r="D199" s="218" t="s">
        <v>2356</v>
      </c>
      <c r="E199" s="218" t="s">
        <v>2381</v>
      </c>
      <c r="F199" s="218" t="s">
        <v>1083</v>
      </c>
      <c r="G199" s="218" t="s">
        <v>2556</v>
      </c>
      <c r="H199" s="218"/>
      <c r="I199" s="218">
        <v>20</v>
      </c>
      <c r="J199" s="437">
        <f>IF($F199="","",IFERROR(IFERROR(INDEX(Réttabanki!$U:$U,MATCH($F199,Réttabanki!$A:$A,0)),INDEX(Vöruskrá!$R:$R,MATCH($F199,Vöruskrá!$B:$B,0)))*($H199+IF($I199="",$H199*(1+$AD$2),$I199))/2/1000,""))</f>
        <v>6</v>
      </c>
      <c r="K199" s="218" t="s">
        <v>1084</v>
      </c>
      <c r="L199" s="218" t="s">
        <v>1077</v>
      </c>
      <c r="M199" s="218"/>
      <c r="N199" s="218">
        <v>34</v>
      </c>
      <c r="O199" s="218">
        <v>0.4</v>
      </c>
      <c r="P199" s="218">
        <v>0.1</v>
      </c>
      <c r="Q199" s="218">
        <v>7</v>
      </c>
      <c r="R199" s="218">
        <v>2.8</v>
      </c>
      <c r="S199" s="218">
        <v>0</v>
      </c>
      <c r="U199" s="457"/>
      <c r="V199" s="457"/>
      <c r="W199" s="457"/>
      <c r="X199" s="457"/>
      <c r="Y199" s="457"/>
      <c r="Z199" s="457"/>
      <c r="AA199" s="457"/>
      <c r="AF199">
        <f>IF($F199="","",IFERROR(IFERROR(INDEX(Réttabanki!$U:$U,MATCH($F199,Réttabanki!$A:$A,0)),INDEX(Vöruskrá!$R:$R,MATCH($F199,Vöruskrá!$B:$B,0)))*$H199/1000,""))</f>
        <v>0</v>
      </c>
      <c r="AG199">
        <f>IF($F199="","",IFERROR(IFERROR(INDEX(Réttabanki!$U:$U,MATCH($F199,Réttabanki!$A:$A,0)),INDEX(Vöruskrá!$R:$R,MATCH($F199,Vöruskrá!$B:$B,0)))*IF($I199="",$H199*(1+$AD$2),$I199)/1000,""))</f>
        <v>12</v>
      </c>
      <c r="AH199">
        <f t="shared" si="12"/>
        <v>1.0434782608695653E-2</v>
      </c>
      <c r="AI199" t="str">
        <f t="shared" si="13"/>
        <v>OK</v>
      </c>
      <c r="AJ199" s="314">
        <f t="shared" si="14"/>
        <v>46266</v>
      </c>
    </row>
    <row r="200" spans="1:36" ht="14.4">
      <c r="A200" s="222"/>
      <c r="B200" s="218" t="s">
        <v>2396</v>
      </c>
      <c r="C200" s="218">
        <v>36</v>
      </c>
      <c r="D200" s="218" t="s">
        <v>2356</v>
      </c>
      <c r="E200" s="218" t="s">
        <v>2381</v>
      </c>
      <c r="F200" s="218" t="s">
        <v>1115</v>
      </c>
      <c r="G200" s="218" t="s">
        <v>2527</v>
      </c>
      <c r="H200" s="218"/>
      <c r="I200" s="218">
        <v>20</v>
      </c>
      <c r="J200" s="437">
        <f>IF($F200="","",IFERROR(IFERROR(INDEX(Réttabanki!$U:$U,MATCH($F200,Réttabanki!$A:$A,0)),INDEX(Vöruskrá!$R:$R,MATCH($F200,Vöruskrá!$B:$B,0)))*($H200+IF($I200="",$H200*(1+$AD$2),$I200))/2/1000,""))</f>
        <v>4.5</v>
      </c>
      <c r="K200" s="218" t="s">
        <v>1116</v>
      </c>
      <c r="L200" s="218" t="s">
        <v>1077</v>
      </c>
      <c r="M200" s="218"/>
      <c r="N200" s="218"/>
      <c r="O200" s="218"/>
      <c r="P200" s="218"/>
      <c r="Q200" s="218"/>
      <c r="R200" s="218"/>
      <c r="S200" s="218"/>
      <c r="U200" s="455"/>
      <c r="V200" s="455"/>
      <c r="W200" s="455"/>
      <c r="X200" s="455"/>
      <c r="Y200" s="455"/>
      <c r="Z200" s="455"/>
      <c r="AA200" s="455"/>
      <c r="AF200">
        <f>IF($F200="","",IFERROR(IFERROR(INDEX(Réttabanki!$U:$U,MATCH($F200,Réttabanki!$A:$A,0)),INDEX(Vöruskrá!$R:$R,MATCH($F200,Vöruskrá!$B:$B,0)))*$H200/1000,""))</f>
        <v>0</v>
      </c>
      <c r="AG200">
        <f>IF($F200="","",IFERROR(IFERROR(INDEX(Réttabanki!$U:$U,MATCH($F200,Réttabanki!$A:$A,0)),INDEX(Vöruskrá!$R:$R,MATCH($F200,Vöruskrá!$B:$B,0)))*IF($I200="",$H200*(1+$AD$2),$I200)/1000,""))</f>
        <v>9</v>
      </c>
      <c r="AH200">
        <f t="shared" si="12"/>
        <v>7.8260869565217397E-3</v>
      </c>
      <c r="AI200" t="str">
        <f t="shared" si="13"/>
        <v>OK</v>
      </c>
      <c r="AJ200" s="314">
        <f t="shared" si="14"/>
        <v>46266</v>
      </c>
    </row>
    <row r="201" spans="1:36" ht="14.4">
      <c r="A201" s="222"/>
      <c r="B201" s="218" t="s">
        <v>2396</v>
      </c>
      <c r="C201" s="218">
        <v>36</v>
      </c>
      <c r="D201" s="218" t="s">
        <v>2344</v>
      </c>
      <c r="E201" s="218" t="s">
        <v>2479</v>
      </c>
      <c r="F201" s="218"/>
      <c r="G201" s="218" t="s">
        <v>2556</v>
      </c>
      <c r="H201" s="218"/>
      <c r="I201" s="218"/>
      <c r="J201" s="437" t="str">
        <f>IF($F201="","",IFERROR(IFERROR(INDEX(Réttabanki!$U:$U,MATCH($F201,Réttabanki!$A:$A,0)),INDEX(Vöruskrá!$R:$R,MATCH($F201,Vöruskrá!$B:$B,0)))*($H201+IF($I201="",$H201*(1+$AD$2),$I201))/2/1000,""))</f>
        <v/>
      </c>
      <c r="K201" s="218" t="s">
        <v>1084</v>
      </c>
      <c r="L201" s="218" t="s">
        <v>1077</v>
      </c>
      <c r="M201" s="218"/>
      <c r="N201" s="218"/>
      <c r="O201" s="218"/>
      <c r="P201" s="218"/>
      <c r="Q201" s="218"/>
      <c r="R201" s="218"/>
      <c r="S201" s="218"/>
      <c r="U201" s="457"/>
      <c r="V201" s="457"/>
      <c r="W201" s="457"/>
      <c r="X201" s="457"/>
      <c r="Y201" s="457"/>
      <c r="Z201" s="457"/>
      <c r="AA201" s="457"/>
      <c r="AF201" t="str">
        <f>IF($F201="","",IFERROR(IFERROR(INDEX(Réttabanki!$U:$U,MATCH($F201,Réttabanki!$A:$A,0)),INDEX(Vöruskrá!$R:$R,MATCH($F201,Vöruskrá!$B:$B,0)))*$H201/1000,""))</f>
        <v/>
      </c>
      <c r="AG201" t="str">
        <f>IF($F201="","",IFERROR(IFERROR(INDEX(Réttabanki!$U:$U,MATCH($F201,Réttabanki!$A:$A,0)),INDEX(Vöruskrá!$R:$R,MATCH($F201,Vöruskrá!$B:$B,0)))*IF($I201="",$H201*(1+$AD$2),$I201)/1000,""))</f>
        <v/>
      </c>
      <c r="AH201" t="str">
        <f t="shared" si="12"/>
        <v/>
      </c>
      <c r="AI201" t="str">
        <f t="shared" si="13"/>
        <v/>
      </c>
      <c r="AJ201" s="314">
        <f t="shared" si="14"/>
        <v>46266</v>
      </c>
    </row>
    <row r="202" spans="1:36" ht="14.4">
      <c r="A202" s="222"/>
      <c r="B202" s="218" t="s">
        <v>2396</v>
      </c>
      <c r="C202" s="218">
        <v>36</v>
      </c>
      <c r="D202" s="218" t="s">
        <v>2344</v>
      </c>
      <c r="E202" s="218" t="s">
        <v>2479</v>
      </c>
      <c r="F202" s="218" t="s">
        <v>1083</v>
      </c>
      <c r="G202" s="218" t="s">
        <v>1084</v>
      </c>
      <c r="H202" s="218">
        <v>25</v>
      </c>
      <c r="I202" s="218"/>
      <c r="J202" s="437">
        <f>IF($F202="","",IFERROR(IFERROR(INDEX(Réttabanki!$U:$U,MATCH($F202,Réttabanki!$A:$A,0)),INDEX(Vöruskrá!$R:$R,MATCH($F202,Vöruskrá!$B:$B,0)))*($H202+IF($I202="",$H202*(1+$AD$2),$I202))/2/1000,""))</f>
        <v>18.75</v>
      </c>
      <c r="K202" s="218" t="s">
        <v>1084</v>
      </c>
      <c r="L202" s="218" t="s">
        <v>1077</v>
      </c>
      <c r="M202" s="218"/>
      <c r="N202" s="218">
        <v>34</v>
      </c>
      <c r="O202" s="218">
        <v>0.4</v>
      </c>
      <c r="P202" s="218">
        <v>0.1</v>
      </c>
      <c r="Q202" s="218">
        <v>7</v>
      </c>
      <c r="R202" s="218">
        <v>2.8</v>
      </c>
      <c r="S202" s="218">
        <v>0</v>
      </c>
      <c r="U202" s="455" t="s">
        <v>2557</v>
      </c>
      <c r="V202" s="455" t="s">
        <v>2358</v>
      </c>
      <c r="W202" s="455" t="s">
        <v>2428</v>
      </c>
      <c r="X202" s="459" t="s">
        <v>2495</v>
      </c>
      <c r="Y202" s="455"/>
      <c r="Z202" s="455" t="s">
        <v>2558</v>
      </c>
      <c r="AA202" s="455"/>
      <c r="AF202">
        <f>IF($F202="","",IFERROR(IFERROR(INDEX(Réttabanki!$U:$U,MATCH($F202,Réttabanki!$A:$A,0)),INDEX(Vöruskrá!$R:$R,MATCH($F202,Vöruskrá!$B:$B,0)))*$H202/1000,""))</f>
        <v>15</v>
      </c>
      <c r="AG202">
        <f>IF($F202="","",IFERROR(IFERROR(INDEX(Réttabanki!$U:$U,MATCH($F202,Réttabanki!$A:$A,0)),INDEX(Vöruskrá!$R:$R,MATCH($F202,Vöruskrá!$B:$B,0)))*IF($I202="",$H202*(1+$AD$2),$I202)/1000,""))</f>
        <v>22.5</v>
      </c>
      <c r="AH202">
        <f t="shared" si="12"/>
        <v>1.9565217391304349E-2</v>
      </c>
      <c r="AI202" t="str">
        <f t="shared" si="13"/>
        <v>OK</v>
      </c>
      <c r="AJ202" s="314">
        <f t="shared" si="14"/>
        <v>46266</v>
      </c>
    </row>
    <row r="203" spans="1:36" ht="18" customHeight="1">
      <c r="A203" s="222"/>
      <c r="B203" s="218" t="s">
        <v>2396</v>
      </c>
      <c r="C203" s="218">
        <v>36</v>
      </c>
      <c r="D203" s="218" t="s">
        <v>2318</v>
      </c>
      <c r="E203" s="218" t="s">
        <v>2383</v>
      </c>
      <c r="F203" s="218"/>
      <c r="G203" s="218" t="s">
        <v>2559</v>
      </c>
      <c r="H203" s="218"/>
      <c r="I203" s="218"/>
      <c r="J203" s="437" t="str">
        <f>IF($F203="","",IFERROR(IFERROR(INDEX(Réttabanki!$U:$U,MATCH($F203,Réttabanki!$A:$A,0)),INDEX(Vöruskrá!$R:$R,MATCH($F203,Vöruskrá!$B:$B,0)))*($H203+IF($I203="",$H203*(1+$AD$2),$I203))/2/1000,""))</f>
        <v/>
      </c>
      <c r="K203" s="218" t="s">
        <v>2560</v>
      </c>
      <c r="L203" s="218" t="s">
        <v>136</v>
      </c>
      <c r="M203" s="218"/>
      <c r="N203" s="218"/>
      <c r="O203" s="218"/>
      <c r="P203" s="218"/>
      <c r="Q203" s="218"/>
      <c r="R203" s="218"/>
      <c r="S203" s="218"/>
      <c r="U203" s="457"/>
      <c r="V203" s="457"/>
      <c r="W203" s="457"/>
      <c r="X203" s="457"/>
      <c r="Y203" s="457"/>
      <c r="Z203" s="457"/>
      <c r="AA203" s="457"/>
      <c r="AF203" t="str">
        <f>IF($F203="","",IFERROR(IFERROR(INDEX(Réttabanki!$U:$U,MATCH($F203,Réttabanki!$A:$A,0)),INDEX(Vöruskrá!$R:$R,MATCH($F203,Vöruskrá!$B:$B,0)))*$H203/1000,""))</f>
        <v/>
      </c>
      <c r="AG203" t="str">
        <f>IF($F203="","",IFERROR(IFERROR(INDEX(Réttabanki!$U:$U,MATCH($F203,Réttabanki!$A:$A,0)),INDEX(Vöruskrá!$R:$R,MATCH($F203,Vöruskrá!$B:$B,0)))*IF($I203="",$H203*(1+$AD$2),$I203)/1000,""))</f>
        <v/>
      </c>
      <c r="AH203" t="str">
        <f t="shared" si="12"/>
        <v/>
      </c>
      <c r="AI203" t="str">
        <f t="shared" si="13"/>
        <v/>
      </c>
      <c r="AJ203" s="314">
        <f t="shared" si="14"/>
        <v>46266</v>
      </c>
    </row>
    <row r="204" spans="1:36" ht="12.75" customHeight="1">
      <c r="A204" s="222"/>
      <c r="B204" s="218" t="s">
        <v>2396</v>
      </c>
      <c r="C204" s="218">
        <v>36</v>
      </c>
      <c r="D204" s="218" t="s">
        <v>2318</v>
      </c>
      <c r="E204" s="218" t="s">
        <v>2383</v>
      </c>
      <c r="F204" s="218" t="s">
        <v>158</v>
      </c>
      <c r="G204" s="218" t="s">
        <v>2561</v>
      </c>
      <c r="H204" s="218">
        <v>40</v>
      </c>
      <c r="I204" s="218">
        <v>40</v>
      </c>
      <c r="J204" s="437">
        <f>IF($F204="","",IFERROR(IFERROR(INDEX(Réttabanki!$U:$U,MATCH($F204,Réttabanki!$A:$A,0)),INDEX(Vöruskrá!$R:$R,MATCH($F204,Vöruskrá!$B:$B,0)))*($H204+IF($I204="",$H204*(1+$AD$2),$I204))/2/1000,""))</f>
        <v>21.24</v>
      </c>
      <c r="K204" s="218" t="s">
        <v>159</v>
      </c>
      <c r="L204" s="218" t="s">
        <v>136</v>
      </c>
      <c r="M204" s="218" t="s">
        <v>160</v>
      </c>
      <c r="N204" s="218">
        <v>250</v>
      </c>
      <c r="O204" s="218">
        <v>2.7</v>
      </c>
      <c r="P204" s="218">
        <v>0.4</v>
      </c>
      <c r="Q204" s="218">
        <v>45</v>
      </c>
      <c r="R204" s="218">
        <v>9</v>
      </c>
      <c r="S204" s="218">
        <v>1.4</v>
      </c>
      <c r="U204" s="455"/>
      <c r="V204" s="455"/>
      <c r="W204" s="455"/>
      <c r="X204" s="455"/>
      <c r="Y204" s="455"/>
      <c r="Z204" s="455"/>
      <c r="AA204" s="455"/>
      <c r="AF204">
        <f>IF($F204="","",IFERROR(IFERROR(INDEX(Réttabanki!$U:$U,MATCH($F204,Réttabanki!$A:$A,0)),INDEX(Vöruskrá!$R:$R,MATCH($F204,Vöruskrá!$B:$B,0)))*$H204/1000,""))</f>
        <v>21.24</v>
      </c>
      <c r="AG204">
        <f>IF($F204="","",IFERROR(IFERROR(INDEX(Réttabanki!$U:$U,MATCH($F204,Réttabanki!$A:$A,0)),INDEX(Vöruskrá!$R:$R,MATCH($F204,Vöruskrá!$B:$B,0)))*IF($I204="",$H204*(1+$AD$2),$I204)/1000,""))</f>
        <v>21.24</v>
      </c>
      <c r="AH204">
        <f t="shared" si="12"/>
        <v>1.8469565217391303E-2</v>
      </c>
      <c r="AI204" t="str">
        <f t="shared" si="13"/>
        <v>OK</v>
      </c>
      <c r="AJ204" s="314">
        <f t="shared" si="14"/>
        <v>46266</v>
      </c>
    </row>
    <row r="205" spans="1:36" ht="14.4">
      <c r="A205" s="155"/>
      <c r="B205" t="s">
        <v>2396</v>
      </c>
      <c r="C205">
        <v>36</v>
      </c>
      <c r="D205" s="218" t="s">
        <v>2318</v>
      </c>
      <c r="E205" t="s">
        <v>2383</v>
      </c>
      <c r="F205" t="s">
        <v>270</v>
      </c>
      <c r="G205" t="s">
        <v>2507</v>
      </c>
      <c r="H205">
        <v>20</v>
      </c>
      <c r="I205">
        <v>20</v>
      </c>
      <c r="J205" s="438">
        <f>IF($F205="","",IFERROR(IFERROR(INDEX(Réttabanki!$U:$U,MATCH($F205,Réttabanki!$A:$A,0)),INDEX(Vöruskrá!$R:$R,MATCH($F205,Vöruskrá!$B:$B,0)))*($H205+IF($I205="",$H205*(1+$AD$2),$I205))/2/1000,""))</f>
        <v>36</v>
      </c>
      <c r="K205" t="s">
        <v>272</v>
      </c>
      <c r="N205">
        <v>264</v>
      </c>
      <c r="O205">
        <v>24</v>
      </c>
      <c r="P205">
        <v>12</v>
      </c>
      <c r="Q205">
        <v>1</v>
      </c>
      <c r="R205">
        <v>11</v>
      </c>
      <c r="S205">
        <v>2.1</v>
      </c>
      <c r="U205" s="457"/>
      <c r="V205" s="457"/>
      <c r="W205" s="457"/>
      <c r="X205" s="457"/>
      <c r="Y205" s="457"/>
      <c r="Z205" s="457"/>
      <c r="AA205" s="457"/>
      <c r="AF205">
        <f>IF($F205="","",IFERROR(IFERROR(INDEX(Réttabanki!$U:$U,MATCH($F205,Réttabanki!$A:$A,0)),INDEX(Vöruskrá!$R:$R,MATCH($F205,Vöruskrá!$B:$B,0)))*$H205/1000,""))</f>
        <v>36</v>
      </c>
      <c r="AG205">
        <f>IF($F205="","",IFERROR(IFERROR(INDEX(Réttabanki!$U:$U,MATCH($F205,Réttabanki!$A:$A,0)),INDEX(Vöruskrá!$R:$R,MATCH($F205,Vöruskrá!$B:$B,0)))*IF($I205="",$H205*(1+$AD$2),$I205)/1000,""))</f>
        <v>36</v>
      </c>
      <c r="AH205">
        <f t="shared" si="12"/>
        <v>3.1304347826086959E-2</v>
      </c>
      <c r="AI205" t="str">
        <f t="shared" si="13"/>
        <v>OK</v>
      </c>
      <c r="AJ205" s="314">
        <f t="shared" si="14"/>
        <v>46266</v>
      </c>
    </row>
    <row r="206" spans="1:36" ht="14.4">
      <c r="A206" s="155"/>
      <c r="B206" t="s">
        <v>2396</v>
      </c>
      <c r="C206">
        <v>36</v>
      </c>
      <c r="D206" s="218" t="s">
        <v>2318</v>
      </c>
      <c r="E206" t="s">
        <v>1080</v>
      </c>
      <c r="G206" t="s">
        <v>2562</v>
      </c>
      <c r="J206" s="438" t="str">
        <f>IF($F206="","",IFERROR(IFERROR(INDEX(Réttabanki!$U:$U,MATCH($F206,Réttabanki!$A:$A,0)),INDEX(Vöruskrá!$R:$R,MATCH($F206,Vöruskrá!$B:$B,0)))*($H206+IF($I206="",$H206*(1+$AD$2),$I206))/2/1000,""))</f>
        <v/>
      </c>
      <c r="K206" t="s">
        <v>2563</v>
      </c>
      <c r="L206" t="s">
        <v>228</v>
      </c>
      <c r="U206" s="455"/>
      <c r="V206" s="455"/>
      <c r="W206" s="455"/>
      <c r="X206" s="455"/>
      <c r="Y206" s="455"/>
      <c r="Z206" s="455"/>
      <c r="AA206" s="455"/>
      <c r="AF206" t="str">
        <f>IF($F206="","",IFERROR(IFERROR(INDEX(Réttabanki!$U:$U,MATCH($F206,Réttabanki!$A:$A,0)),INDEX(Vöruskrá!$R:$R,MATCH($F206,Vöruskrá!$B:$B,0)))*$H206/1000,""))</f>
        <v/>
      </c>
      <c r="AG206" t="str">
        <f>IF($F206="","",IFERROR(IFERROR(INDEX(Réttabanki!$U:$U,MATCH($F206,Réttabanki!$A:$A,0)),INDEX(Vöruskrá!$R:$R,MATCH($F206,Vöruskrá!$B:$B,0)))*IF($I206="",$H206*(1+$AD$2),$I206)/1000,""))</f>
        <v/>
      </c>
      <c r="AH206" t="str">
        <f t="shared" si="12"/>
        <v/>
      </c>
      <c r="AI206" t="str">
        <f t="shared" si="13"/>
        <v/>
      </c>
      <c r="AJ206" s="314">
        <f t="shared" si="14"/>
        <v>46266</v>
      </c>
    </row>
    <row r="207" spans="1:36" ht="14.4">
      <c r="A207" s="155"/>
      <c r="B207" t="s">
        <v>2396</v>
      </c>
      <c r="C207">
        <v>36</v>
      </c>
      <c r="D207" s="218" t="s">
        <v>2318</v>
      </c>
      <c r="E207" t="s">
        <v>1080</v>
      </c>
      <c r="F207" t="s">
        <v>1308</v>
      </c>
      <c r="G207" t="s">
        <v>2564</v>
      </c>
      <c r="H207">
        <v>40</v>
      </c>
      <c r="J207" s="438">
        <f>IF($F207="","",IFERROR(IFERROR(INDEX(Réttabanki!$U:$U,MATCH($F207,Réttabanki!$A:$A,0)),INDEX(Vöruskrá!$R:$R,MATCH($F207,Vöruskrá!$B:$B,0)))*($H207+IF($I207="",$H207*(1+$AD$2),$I207))/2/1000,""))</f>
        <v>30</v>
      </c>
      <c r="K207" t="s">
        <v>1309</v>
      </c>
      <c r="N207">
        <v>227</v>
      </c>
      <c r="O207">
        <v>4.2</v>
      </c>
      <c r="P207">
        <v>0.4</v>
      </c>
      <c r="Q207">
        <v>39.799999999999997</v>
      </c>
      <c r="R207">
        <v>2.1</v>
      </c>
      <c r="S207">
        <v>0.9</v>
      </c>
      <c r="U207" s="457"/>
      <c r="V207" s="457"/>
      <c r="W207" s="457"/>
      <c r="X207" s="457"/>
      <c r="Y207" s="457"/>
      <c r="Z207" s="457"/>
      <c r="AA207" s="457"/>
      <c r="AF207">
        <f>IF($F207="","",IFERROR(IFERROR(INDEX(Réttabanki!$U:$U,MATCH($F207,Réttabanki!$A:$A,0)),INDEX(Vöruskrá!$R:$R,MATCH($F207,Vöruskrá!$B:$B,0)))*$H207/1000,""))</f>
        <v>24</v>
      </c>
      <c r="AG207">
        <f>IF($F207="","",IFERROR(IFERROR(INDEX(Réttabanki!$U:$U,MATCH($F207,Réttabanki!$A:$A,0)),INDEX(Vöruskrá!$R:$R,MATCH($F207,Vöruskrá!$B:$B,0)))*IF($I207="",$H207*(1+$AD$2),$I207)/1000,""))</f>
        <v>36</v>
      </c>
      <c r="AH207">
        <f t="shared" si="12"/>
        <v>3.1304347826086959E-2</v>
      </c>
      <c r="AI207" t="str">
        <f t="shared" si="13"/>
        <v>OK</v>
      </c>
      <c r="AJ207" s="314">
        <f t="shared" si="14"/>
        <v>46266</v>
      </c>
    </row>
    <row r="208" spans="1:36" ht="14.4">
      <c r="A208" s="155"/>
      <c r="B208" t="s">
        <v>2396</v>
      </c>
      <c r="C208">
        <v>36</v>
      </c>
      <c r="D208" s="218" t="s">
        <v>2318</v>
      </c>
      <c r="E208" t="s">
        <v>1080</v>
      </c>
      <c r="F208" t="s">
        <v>270</v>
      </c>
      <c r="G208" t="s">
        <v>2507</v>
      </c>
      <c r="H208">
        <v>20</v>
      </c>
      <c r="J208" s="438">
        <f>IF($F208="","",IFERROR(IFERROR(INDEX(Réttabanki!$U:$U,MATCH($F208,Réttabanki!$A:$A,0)),INDEX(Vöruskrá!$R:$R,MATCH($F208,Vöruskrá!$B:$B,0)))*($H208+IF($I208="",$H208*(1+$AD$2),$I208))/2/1000,""))</f>
        <v>45</v>
      </c>
      <c r="K208" t="s">
        <v>272</v>
      </c>
      <c r="N208">
        <v>264</v>
      </c>
      <c r="O208">
        <v>24</v>
      </c>
      <c r="P208">
        <v>12</v>
      </c>
      <c r="Q208">
        <v>1</v>
      </c>
      <c r="R208">
        <v>11</v>
      </c>
      <c r="S208">
        <v>2.1</v>
      </c>
      <c r="U208" s="455"/>
      <c r="V208" s="455"/>
      <c r="W208" s="455"/>
      <c r="X208" s="455"/>
      <c r="Y208" s="455"/>
      <c r="Z208" s="455"/>
      <c r="AA208" s="455"/>
      <c r="AF208">
        <f>IF($F208="","",IFERROR(IFERROR(INDEX(Réttabanki!$U:$U,MATCH($F208,Réttabanki!$A:$A,0)),INDEX(Vöruskrá!$R:$R,MATCH($F208,Vöruskrá!$B:$B,0)))*$H208/1000,""))</f>
        <v>36</v>
      </c>
      <c r="AG208">
        <f>IF($F208="","",IFERROR(IFERROR(INDEX(Réttabanki!$U:$U,MATCH($F208,Réttabanki!$A:$A,0)),INDEX(Vöruskrá!$R:$R,MATCH($F208,Vöruskrá!$B:$B,0)))*IF($I208="",$H208*(1+$AD$2),$I208)/1000,""))</f>
        <v>54</v>
      </c>
      <c r="AH208">
        <f t="shared" si="12"/>
        <v>4.6956521739130432E-2</v>
      </c>
      <c r="AI208" t="str">
        <f t="shared" si="13"/>
        <v>OK</v>
      </c>
      <c r="AJ208" s="314">
        <f t="shared" si="14"/>
        <v>46266</v>
      </c>
    </row>
    <row r="209" spans="1:36" ht="14.4">
      <c r="A209" s="155"/>
      <c r="B209" t="s">
        <v>2396</v>
      </c>
      <c r="C209">
        <v>36</v>
      </c>
      <c r="D209" s="218" t="s">
        <v>2318</v>
      </c>
      <c r="E209" t="s">
        <v>1080</v>
      </c>
      <c r="G209" t="s">
        <v>2565</v>
      </c>
      <c r="J209" s="438" t="str">
        <f>IF($F209="","",IFERROR(IFERROR(INDEX(Réttabanki!$U:$U,MATCH($F209,Réttabanki!$A:$A,0)),INDEX(Vöruskrá!$R:$R,MATCH($F209,Vöruskrá!$B:$B,0)))*($H209+IF($I209="",$H209*(1+$AD$2),$I209))/2/1000,""))</f>
        <v/>
      </c>
      <c r="K209" t="s">
        <v>159</v>
      </c>
      <c r="L209" t="s">
        <v>136</v>
      </c>
      <c r="U209" s="457"/>
      <c r="V209" s="457"/>
      <c r="W209" s="457"/>
      <c r="X209" s="457"/>
      <c r="Y209" s="457"/>
      <c r="Z209" s="457"/>
      <c r="AA209" s="457"/>
      <c r="AF209" t="str">
        <f>IF($F209="","",IFERROR(IFERROR(INDEX(Réttabanki!$U:$U,MATCH($F209,Réttabanki!$A:$A,0)),INDEX(Vöruskrá!$R:$R,MATCH($F209,Vöruskrá!$B:$B,0)))*$H209/1000,""))</f>
        <v/>
      </c>
      <c r="AG209" t="str">
        <f>IF($F209="","",IFERROR(IFERROR(INDEX(Réttabanki!$U:$U,MATCH($F209,Réttabanki!$A:$A,0)),INDEX(Vöruskrá!$R:$R,MATCH($F209,Vöruskrá!$B:$B,0)))*IF($I209="",$H209*(1+$AD$2),$I209)/1000,""))</f>
        <v/>
      </c>
      <c r="AH209" t="str">
        <f t="shared" si="12"/>
        <v/>
      </c>
      <c r="AI209" t="str">
        <f t="shared" si="13"/>
        <v/>
      </c>
      <c r="AJ209" s="314">
        <f t="shared" si="14"/>
        <v>46266</v>
      </c>
    </row>
    <row r="210" spans="1:36" ht="14.4">
      <c r="A210" s="155"/>
      <c r="B210" t="s">
        <v>2396</v>
      </c>
      <c r="C210">
        <v>36</v>
      </c>
      <c r="D210" s="218" t="s">
        <v>2318</v>
      </c>
      <c r="E210" t="s">
        <v>1080</v>
      </c>
      <c r="F210" t="s">
        <v>158</v>
      </c>
      <c r="G210" t="s">
        <v>2561</v>
      </c>
      <c r="H210">
        <v>40</v>
      </c>
      <c r="J210" s="438">
        <f>IF($F210="","",IFERROR(IFERROR(INDEX(Réttabanki!$U:$U,MATCH($F210,Réttabanki!$A:$A,0)),INDEX(Vöruskrá!$R:$R,MATCH($F210,Vöruskrá!$B:$B,0)))*($H210+IF($I210="",$H210*(1+$AD$2),$I210))/2/1000,""))</f>
        <v>26.55</v>
      </c>
      <c r="K210" t="s">
        <v>159</v>
      </c>
      <c r="L210" t="s">
        <v>136</v>
      </c>
      <c r="M210" t="s">
        <v>160</v>
      </c>
      <c r="N210">
        <v>250</v>
      </c>
      <c r="O210">
        <v>2.7</v>
      </c>
      <c r="P210">
        <v>0.4</v>
      </c>
      <c r="Q210">
        <v>45</v>
      </c>
      <c r="R210">
        <v>9</v>
      </c>
      <c r="S210">
        <v>1.4</v>
      </c>
      <c r="U210" s="455"/>
      <c r="V210" s="455"/>
      <c r="W210" s="455"/>
      <c r="X210" s="455"/>
      <c r="Y210" s="455"/>
      <c r="Z210" s="455"/>
      <c r="AA210" s="455"/>
      <c r="AF210">
        <f>IF($F210="","",IFERROR(IFERROR(INDEX(Réttabanki!$U:$U,MATCH($F210,Réttabanki!$A:$A,0)),INDEX(Vöruskrá!$R:$R,MATCH($F210,Vöruskrá!$B:$B,0)))*$H210/1000,""))</f>
        <v>21.24</v>
      </c>
      <c r="AG210">
        <f>IF($F210="","",IFERROR(IFERROR(INDEX(Réttabanki!$U:$U,MATCH($F210,Réttabanki!$A:$A,0)),INDEX(Vöruskrá!$R:$R,MATCH($F210,Vöruskrá!$B:$B,0)))*IF($I210="",$H210*(1+$AD$2),$I210)/1000,""))</f>
        <v>31.86</v>
      </c>
      <c r="AH210">
        <f t="shared" si="12"/>
        <v>2.7704347826086956E-2</v>
      </c>
      <c r="AI210" t="str">
        <f t="shared" si="13"/>
        <v>OK</v>
      </c>
      <c r="AJ210" s="314">
        <f t="shared" si="14"/>
        <v>46266</v>
      </c>
    </row>
    <row r="211" spans="1:36" ht="14.4">
      <c r="A211" s="154"/>
      <c r="B211" s="95" t="s">
        <v>2396</v>
      </c>
      <c r="C211" s="95">
        <v>36</v>
      </c>
      <c r="D211" s="96"/>
      <c r="E211" s="96"/>
      <c r="F211" s="96" t="s">
        <v>2393</v>
      </c>
      <c r="G211" s="96"/>
      <c r="H211" s="97"/>
      <c r="I211" s="97"/>
      <c r="J211" s="225">
        <f>SUMIFS($AF$3:$AF$796,$AJ$3:$AJ$796,$AJ211,$D$3:$D$796,"&lt;&gt;Grunnskólar starfsmenn",$E$3:$E$796,"Aðalréttur")+SUMIFS($AF$3:$AF$796,$AJ$3:$AJ$796,$AJ211,$D$3:$D$796,"&lt;&gt;Grunnskólar starfsmenn",$E$3:$E$796,"Meðlætisbar")+SUMIFS($AF$3:$AF$796,$AJ$3:$AJ$796,$AJ211,$D$3:$D$796,"&lt;&gt;Grunnskólar starfsmenn",$E$3:$E$796,"Síðdegishressing")</f>
        <v>423.74</v>
      </c>
      <c r="K211" s="9" t="s">
        <v>2394</v>
      </c>
      <c r="L211" s="9"/>
      <c r="M211" s="9"/>
      <c r="N211" s="10"/>
      <c r="O211" s="10"/>
      <c r="P211" s="10"/>
      <c r="Q211" s="10"/>
      <c r="R211" s="10"/>
      <c r="S211" s="10"/>
      <c r="T211" s="44"/>
      <c r="U211" s="457"/>
      <c r="V211" s="457"/>
      <c r="W211" s="457"/>
      <c r="X211" s="457"/>
      <c r="Y211" s="457"/>
      <c r="Z211" s="457"/>
      <c r="AA211" s="457"/>
      <c r="AC211" t="s">
        <v>87</v>
      </c>
      <c r="AF211" s="205" t="str">
        <f>IF($F211="","",IFERROR(IFERROR(INDEX(Réttabanki!$U:$U,MATCH($F211,Réttabanki!$A:$A,0)),INDEX(Vöruskrá!$R:$R,MATCH($F211,Vöruskrá!$B:$B,0)))*$H211/1000,""))</f>
        <v/>
      </c>
      <c r="AG211" s="205" t="str">
        <f>IF($F211="","",IFERROR(IFERROR(INDEX(Réttabanki!$U:$U,MATCH($F211,Réttabanki!$A:$A,0)),INDEX(Vöruskrá!$R:$R,MATCH($F211,Vöruskrá!$B:$B,0)))*IF($I211="",$H211*(1+$AD$2),$I211)/1000,""))</f>
        <v/>
      </c>
      <c r="AH211" s="206">
        <f>IF($J211="","",$J211/$AE$6)</f>
        <v>0.31388148148148148</v>
      </c>
      <c r="AI211" s="409" t="str">
        <f t="shared" si="13"/>
        <v>⚠ Yfir 30%</v>
      </c>
      <c r="AJ211" s="314">
        <f t="shared" si="14"/>
        <v>46266</v>
      </c>
    </row>
    <row r="212" spans="1:36" ht="14.4">
      <c r="A212" s="154"/>
      <c r="B212" s="95" t="s">
        <v>2396</v>
      </c>
      <c r="C212" s="95">
        <v>36</v>
      </c>
      <c r="D212" s="96"/>
      <c r="E212" s="96"/>
      <c r="F212" s="96" t="s">
        <v>2395</v>
      </c>
      <c r="G212" s="96"/>
      <c r="H212" s="97"/>
      <c r="I212" s="97"/>
      <c r="J212" s="225">
        <f>SUMIFS($AG$3:$AG$796,$AJ$3:$AJ$796,$AJ212,$D$3:$D$796,"&lt;&gt;Grunnskólar starfsmenn",$E$3:$E$796,"Aðalréttur")+SUMIFS($AG$3:$AG$796,$AJ$3:$AJ$796,$AJ212,$D$3:$D$796,"&lt;&gt;Grunnskólar starfsmenn",$E$3:$E$796,"Meðlætisbar")</f>
        <v>440.5</v>
      </c>
      <c r="K212" s="9" t="s">
        <v>2394</v>
      </c>
      <c r="L212" s="9"/>
      <c r="M212" s="9"/>
      <c r="N212" s="10"/>
      <c r="O212" s="10"/>
      <c r="P212" s="10"/>
      <c r="Q212" s="10"/>
      <c r="R212" s="10"/>
      <c r="S212" s="10"/>
      <c r="T212" s="44"/>
      <c r="U212" s="455"/>
      <c r="V212" s="455"/>
      <c r="W212" s="455"/>
      <c r="X212" s="455"/>
      <c r="Y212" s="455"/>
      <c r="Z212" s="455"/>
      <c r="AA212" s="455"/>
      <c r="AC212" t="s">
        <v>92</v>
      </c>
      <c r="AF212" s="205" t="str">
        <f>IF($F212="","",IFERROR(IFERROR(INDEX(Réttabanki!$U:$U,MATCH($F212,Réttabanki!$A:$A,0)),INDEX(Vöruskrá!$R:$R,MATCH($F212,Vöruskrá!$B:$B,0)))*$H212/1000,""))</f>
        <v/>
      </c>
      <c r="AG212" s="205" t="str">
        <f>IF($F212="","",IFERROR(IFERROR(INDEX(Réttabanki!$U:$U,MATCH($F212,Réttabanki!$A:$A,0)),INDEX(Vöruskrá!$R:$R,MATCH($F212,Vöruskrá!$B:$B,0)))*IF($I212="",$H212*(1+$AD$2),$I212)/1000,""))</f>
        <v/>
      </c>
      <c r="AH212" s="206">
        <f>IF($J212="","",$J212/$AE$5)</f>
        <v>0.38304347826086954</v>
      </c>
      <c r="AI212" s="409" t="str">
        <f t="shared" si="13"/>
        <v>⚠ Yfir 30%</v>
      </c>
      <c r="AJ212" s="314">
        <f t="shared" si="14"/>
        <v>46266</v>
      </c>
    </row>
    <row r="213" spans="1:36" ht="14.4">
      <c r="A213" s="155">
        <v>46267</v>
      </c>
      <c r="B213" t="s">
        <v>2423</v>
      </c>
      <c r="C213">
        <v>36</v>
      </c>
      <c r="D213" t="s">
        <v>2356</v>
      </c>
      <c r="E213" t="s">
        <v>2352</v>
      </c>
      <c r="G213" t="s">
        <v>2566</v>
      </c>
      <c r="J213" s="438" t="str">
        <f>IF($F213="","",IFERROR(IFERROR(INDEX(Réttabanki!$U:$U,MATCH($F213,Réttabanki!$A:$A,0)),INDEX(Vöruskrá!$R:$R,MATCH($F213,Vöruskrá!$B:$B,0)))*($H213+IF($I213="",$H213*(1+$AD$2),$I213))/2/1000,""))</f>
        <v/>
      </c>
      <c r="K213" t="s">
        <v>2567</v>
      </c>
      <c r="L213" t="s">
        <v>2256</v>
      </c>
      <c r="U213" s="457"/>
      <c r="V213" s="457"/>
      <c r="W213" s="457"/>
      <c r="X213" s="457"/>
      <c r="Y213" s="457"/>
      <c r="Z213" s="457"/>
      <c r="AA213" s="457"/>
      <c r="AF213" t="str">
        <f>IF($F213="","",IFERROR(IFERROR(INDEX(Réttabanki!$U:$U,MATCH($F213,Réttabanki!$A:$A,0)),INDEX(Vöruskrá!$R:$R,MATCH($F213,Vöruskrá!$B:$B,0)))*$H213/1000,""))</f>
        <v/>
      </c>
      <c r="AG213" t="str">
        <f>IF($F213="","",IFERROR(IFERROR(INDEX(Réttabanki!$U:$U,MATCH($F213,Réttabanki!$A:$A,0)),INDEX(Vöruskrá!$R:$R,MATCH($F213,Vöruskrá!$B:$B,0)))*IF($I213="",$H213*(1+$AD$2),$I213)/1000,""))</f>
        <v/>
      </c>
      <c r="AH213" t="str">
        <f t="shared" ref="AH213:AH252" si="15">IF(N($AF213)+N($AG213)=0,"",MAX(N($AF213)/$AE$6,N($AG213)/$AE$5))</f>
        <v/>
      </c>
      <c r="AI213" t="str">
        <f t="shared" si="13"/>
        <v/>
      </c>
      <c r="AJ213" s="314">
        <f t="shared" si="14"/>
        <v>46267</v>
      </c>
    </row>
    <row r="214" spans="1:36" ht="14.4">
      <c r="A214" s="155"/>
      <c r="B214" t="s">
        <v>2423</v>
      </c>
      <c r="C214">
        <v>36</v>
      </c>
      <c r="D214" t="s">
        <v>2356</v>
      </c>
      <c r="E214" t="s">
        <v>2352</v>
      </c>
      <c r="F214" t="s">
        <v>203</v>
      </c>
      <c r="G214" t="s">
        <v>2568</v>
      </c>
      <c r="I214">
        <v>250</v>
      </c>
      <c r="J214" s="438">
        <f>IF($F214="","",IFERROR(IFERROR(INDEX(Réttabanki!$U:$U,MATCH($F214,Réttabanki!$A:$A,0)),INDEX(Vöruskrá!$R:$R,MATCH($F214,Vöruskrá!$B:$B,0)))*($H214+IF($I214="",$H214*(1+$AD$2),$I214))/2/1000,""))</f>
        <v>116.625</v>
      </c>
      <c r="K214" t="s">
        <v>206</v>
      </c>
      <c r="L214" t="s">
        <v>207</v>
      </c>
      <c r="N214">
        <v>78</v>
      </c>
      <c r="O214">
        <v>0.3</v>
      </c>
      <c r="P214">
        <v>0.2</v>
      </c>
      <c r="Q214">
        <v>7.9</v>
      </c>
      <c r="R214">
        <v>11</v>
      </c>
      <c r="S214">
        <v>0.1</v>
      </c>
      <c r="T214" s="45">
        <f>IF(F214="","",IFERROR(INDEX(Réttabanki!Q:Q,MATCH(F214,Réttabanki!A:A,0)),IFERROR(INDEX(Réttabanki!Q:Q,MATCH(F214,Réttabanki!B:B,0)),"")))</f>
        <v>0</v>
      </c>
      <c r="U214" s="455" t="s">
        <v>2357</v>
      </c>
      <c r="V214" s="455" t="s">
        <v>2403</v>
      </c>
      <c r="W214" s="455"/>
      <c r="X214" s="455"/>
      <c r="Y214" s="455"/>
      <c r="Z214" s="455"/>
      <c r="AA214" s="455"/>
      <c r="AF214">
        <f>IF($F214="","",IFERROR(IFERROR(INDEX(Réttabanki!$U:$U,MATCH($F214,Réttabanki!$A:$A,0)),INDEX(Vöruskrá!$R:$R,MATCH($F214,Vöruskrá!$B:$B,0)))*$H214/1000,""))</f>
        <v>0</v>
      </c>
      <c r="AG214">
        <f>IF($F214="","",IFERROR(IFERROR(INDEX(Réttabanki!$U:$U,MATCH($F214,Réttabanki!$A:$A,0)),INDEX(Vöruskrá!$R:$R,MATCH($F214,Vöruskrá!$B:$B,0)))*IF($I214="",$H214*(1+$AD$2),$I214)/1000,""))</f>
        <v>233.25</v>
      </c>
      <c r="AH214">
        <f t="shared" si="15"/>
        <v>0.20282608695652174</v>
      </c>
      <c r="AI214" t="str">
        <f t="shared" si="13"/>
        <v>OK</v>
      </c>
      <c r="AJ214" s="314">
        <f t="shared" si="14"/>
        <v>46267</v>
      </c>
    </row>
    <row r="215" spans="1:36" ht="14.4">
      <c r="A215" s="155"/>
      <c r="B215" t="s">
        <v>2423</v>
      </c>
      <c r="C215">
        <v>36</v>
      </c>
      <c r="D215" t="s">
        <v>2356</v>
      </c>
      <c r="E215" t="s">
        <v>2352</v>
      </c>
      <c r="F215" t="s">
        <v>628</v>
      </c>
      <c r="G215" t="s">
        <v>630</v>
      </c>
      <c r="I215">
        <v>20</v>
      </c>
      <c r="J215" s="438">
        <f>IF($F215="","",IFERROR(IFERROR(INDEX(Réttabanki!$U:$U,MATCH($F215,Réttabanki!$A:$A,0)),INDEX(Vöruskrá!$R:$R,MATCH($F215,Vöruskrá!$B:$B,0)))*($H215+IF($I215="",$H215*(1+$AD$2),$I215))/2/1000,""))</f>
        <v>7</v>
      </c>
      <c r="K215" t="s">
        <v>630</v>
      </c>
      <c r="L215" t="s">
        <v>228</v>
      </c>
      <c r="N215">
        <v>43</v>
      </c>
      <c r="O215">
        <v>0.5</v>
      </c>
      <c r="P215">
        <v>0.1</v>
      </c>
      <c r="Q215">
        <v>9.1</v>
      </c>
      <c r="R215">
        <v>0.4</v>
      </c>
      <c r="S215">
        <v>0</v>
      </c>
      <c r="T215" s="44">
        <f>IF(F215="","",IFERROR(INDEX(Réttabanki!Q:Q,MATCH(F215,Réttabanki!A:A,0)),IFERROR(INDEX(Réttabanki!Q:Q,MATCH(F215,Réttabanki!B:B,0)),"")))</f>
        <v>0</v>
      </c>
      <c r="U215" s="457" t="s">
        <v>2569</v>
      </c>
      <c r="V215" s="457" t="s">
        <v>2358</v>
      </c>
      <c r="W215" s="457">
        <v>120</v>
      </c>
      <c r="X215" s="458" t="s">
        <v>2570</v>
      </c>
      <c r="Y215" s="457"/>
      <c r="Z215" s="457" t="s">
        <v>2571</v>
      </c>
      <c r="AA215" s="457"/>
      <c r="AF215">
        <f>IF($F215="","",IFERROR(IFERROR(INDEX(Réttabanki!$U:$U,MATCH($F215,Réttabanki!$A:$A,0)),INDEX(Vöruskrá!$R:$R,MATCH($F215,Vöruskrá!$B:$B,0)))*$H215/1000,""))</f>
        <v>0</v>
      </c>
      <c r="AG215">
        <f>IF($F215="","",IFERROR(IFERROR(INDEX(Réttabanki!$U:$U,MATCH($F215,Réttabanki!$A:$A,0)),INDEX(Vöruskrá!$R:$R,MATCH($F215,Vöruskrá!$B:$B,0)))*IF($I215="",$H215*(1+$AD$2),$I215)/1000,""))</f>
        <v>14</v>
      </c>
      <c r="AH215">
        <f t="shared" si="15"/>
        <v>1.2173913043478261E-2</v>
      </c>
      <c r="AI215" t="str">
        <f t="shared" si="13"/>
        <v>OK</v>
      </c>
      <c r="AJ215" s="314">
        <f t="shared" si="14"/>
        <v>46267</v>
      </c>
    </row>
    <row r="216" spans="1:36" ht="14.4">
      <c r="A216" s="155"/>
      <c r="B216" t="s">
        <v>2423</v>
      </c>
      <c r="C216">
        <v>36</v>
      </c>
      <c r="D216" t="s">
        <v>2356</v>
      </c>
      <c r="E216" t="s">
        <v>2352</v>
      </c>
      <c r="F216" t="s">
        <v>601</v>
      </c>
      <c r="G216" t="s">
        <v>597</v>
      </c>
      <c r="I216">
        <v>20</v>
      </c>
      <c r="J216" s="438">
        <f>IF($F216="","",IFERROR(IFERROR(INDEX(Réttabanki!$U:$U,MATCH($F216,Réttabanki!$A:$A,0)),INDEX(Vöruskrá!$R:$R,MATCH($F216,Vöruskrá!$B:$B,0)))*($H216+IF($I216="",$H216*(1+$AD$2),$I216))/2/1000,""))</f>
        <v>8.11</v>
      </c>
      <c r="K216" t="s">
        <v>597</v>
      </c>
      <c r="L216" t="s">
        <v>228</v>
      </c>
      <c r="N216">
        <v>37</v>
      </c>
      <c r="O216">
        <v>0.5</v>
      </c>
      <c r="P216">
        <v>0.1</v>
      </c>
      <c r="Q216">
        <v>3.7</v>
      </c>
      <c r="R216">
        <v>0</v>
      </c>
      <c r="S216">
        <v>0</v>
      </c>
      <c r="T216" s="45" t="str">
        <f>IF(F216="","",IFERROR(INDEX(Réttabanki!Q:Q,MATCH(F216,Réttabanki!A:A,0)),IFERROR(INDEX(Réttabanki!Q:Q,MATCH(F216,Réttabanki!B:B,0)),"")))</f>
        <v/>
      </c>
      <c r="U216" s="455" t="s">
        <v>2569</v>
      </c>
      <c r="V216" s="455" t="s">
        <v>2358</v>
      </c>
      <c r="W216" s="455">
        <v>120</v>
      </c>
      <c r="X216" s="455" t="s">
        <v>2570</v>
      </c>
      <c r="Y216" s="455"/>
      <c r="Z216" s="455" t="s">
        <v>2571</v>
      </c>
      <c r="AA216" s="455"/>
      <c r="AF216">
        <f>IF($F216="","",IFERROR(IFERROR(INDEX(Réttabanki!$U:$U,MATCH($F216,Réttabanki!$A:$A,0)),INDEX(Vöruskrá!$R:$R,MATCH($F216,Vöruskrá!$B:$B,0)))*$H216/1000,""))</f>
        <v>0</v>
      </c>
      <c r="AG216">
        <f>IF($F216="","",IFERROR(IFERROR(INDEX(Réttabanki!$U:$U,MATCH($F216,Réttabanki!$A:$A,0)),INDEX(Vöruskrá!$R:$R,MATCH($F216,Vöruskrá!$B:$B,0)))*IF($I216="",$H216*(1+$AD$2),$I216)/1000,""))</f>
        <v>16.22</v>
      </c>
      <c r="AH216">
        <f t="shared" si="15"/>
        <v>1.4104347826086956E-2</v>
      </c>
      <c r="AI216" t="str">
        <f t="shared" si="13"/>
        <v>OK</v>
      </c>
      <c r="AJ216" s="314">
        <f t="shared" si="14"/>
        <v>46267</v>
      </c>
    </row>
    <row r="217" spans="1:36" ht="14.4">
      <c r="A217" s="155"/>
      <c r="B217" t="s">
        <v>2423</v>
      </c>
      <c r="C217">
        <v>36</v>
      </c>
      <c r="D217" t="s">
        <v>2356</v>
      </c>
      <c r="E217" t="s">
        <v>2352</v>
      </c>
      <c r="F217" t="s">
        <v>428</v>
      </c>
      <c r="G217" t="s">
        <v>1704</v>
      </c>
      <c r="I217">
        <v>20</v>
      </c>
      <c r="J217" s="438">
        <f>IF($F217="","",IFERROR(IFERROR(INDEX(Réttabanki!$U:$U,MATCH($F217,Réttabanki!$A:$A,0)),INDEX(Vöruskrá!$R:$R,MATCH($F217,Vöruskrá!$B:$B,0)))*($H217+IF($I217="",$H217*(1+$AD$2),$I217))/2/1000,""))</f>
        <v>6</v>
      </c>
      <c r="K217" t="s">
        <v>430</v>
      </c>
      <c r="L217" t="s">
        <v>431</v>
      </c>
      <c r="M217" t="s">
        <v>432</v>
      </c>
      <c r="N217">
        <v>430</v>
      </c>
      <c r="O217">
        <v>13</v>
      </c>
      <c r="P217">
        <v>1.4</v>
      </c>
      <c r="Q217">
        <v>66</v>
      </c>
      <c r="R217">
        <v>9.3000000000000007</v>
      </c>
      <c r="S217">
        <v>0.2</v>
      </c>
      <c r="U217" s="457"/>
      <c r="V217" s="457"/>
      <c r="W217" s="457"/>
      <c r="X217" s="457"/>
      <c r="Y217" s="457"/>
      <c r="Z217" s="457"/>
      <c r="AA217" s="457"/>
      <c r="AF217">
        <f>IF($F217="","",IFERROR(IFERROR(INDEX(Réttabanki!$U:$U,MATCH($F217,Réttabanki!$A:$A,0)),INDEX(Vöruskrá!$R:$R,MATCH($F217,Vöruskrá!$B:$B,0)))*$H217/1000,""))</f>
        <v>0</v>
      </c>
      <c r="AG217">
        <f>IF($F217="","",IFERROR(IFERROR(INDEX(Réttabanki!$U:$U,MATCH($F217,Réttabanki!$A:$A,0)),INDEX(Vöruskrá!$R:$R,MATCH($F217,Vöruskrá!$B:$B,0)))*IF($I217="",$H217*(1+$AD$2),$I217)/1000,""))</f>
        <v>12</v>
      </c>
      <c r="AH217">
        <f t="shared" si="15"/>
        <v>1.0434782608695653E-2</v>
      </c>
      <c r="AI217" t="str">
        <f t="shared" si="13"/>
        <v>OK</v>
      </c>
      <c r="AJ217" s="314">
        <f t="shared" si="14"/>
        <v>46267</v>
      </c>
    </row>
    <row r="218" spans="1:36" ht="14.4">
      <c r="A218" s="155"/>
      <c r="B218" t="s">
        <v>2423</v>
      </c>
      <c r="C218">
        <v>36</v>
      </c>
      <c r="D218" t="s">
        <v>2356</v>
      </c>
      <c r="E218" t="s">
        <v>1080</v>
      </c>
      <c r="G218" t="s">
        <v>2572</v>
      </c>
      <c r="J218" s="438" t="str">
        <f>IF($F218="","",IFERROR(IFERROR(INDEX(Réttabanki!$U:$U,MATCH($F218,Réttabanki!$A:$A,0)),INDEX(Vöruskrá!$R:$R,MATCH($F218,Vöruskrá!$B:$B,0)))*($H218+IF($I218="",$H218*(1+$AD$2),$I218))/2/1000,""))</f>
        <v/>
      </c>
      <c r="K218" t="s">
        <v>206</v>
      </c>
      <c r="L218" t="s">
        <v>207</v>
      </c>
      <c r="U218" s="455"/>
      <c r="V218" s="455"/>
      <c r="W218" s="455"/>
      <c r="X218" s="455"/>
      <c r="Y218" s="455"/>
      <c r="Z218" s="455"/>
      <c r="AA218" s="455"/>
      <c r="AF218" t="str">
        <f>IF($F218="","",IFERROR(IFERROR(INDEX(Réttabanki!$U:$U,MATCH($F218,Réttabanki!$A:$A,0)),INDEX(Vöruskrá!$R:$R,MATCH($F218,Vöruskrá!$B:$B,0)))*$H218/1000,""))</f>
        <v/>
      </c>
      <c r="AG218" t="str">
        <f>IF($F218="","",IFERROR(IFERROR(INDEX(Réttabanki!$U:$U,MATCH($F218,Réttabanki!$A:$A,0)),INDEX(Vöruskrá!$R:$R,MATCH($F218,Vöruskrá!$B:$B,0)))*IF($I218="",$H218*(1+$AD$2),$I218)/1000,""))</f>
        <v/>
      </c>
      <c r="AH218" t="str">
        <f t="shared" si="15"/>
        <v/>
      </c>
      <c r="AI218" t="str">
        <f t="shared" si="13"/>
        <v/>
      </c>
      <c r="AJ218" s="314">
        <f t="shared" si="14"/>
        <v>46267</v>
      </c>
    </row>
    <row r="219" spans="1:36" ht="14.4">
      <c r="A219" s="155"/>
      <c r="B219" t="s">
        <v>2423</v>
      </c>
      <c r="C219">
        <v>36</v>
      </c>
      <c r="D219" t="s">
        <v>2356</v>
      </c>
      <c r="E219" t="s">
        <v>1080</v>
      </c>
      <c r="F219" t="s">
        <v>203</v>
      </c>
      <c r="G219" t="s">
        <v>2568</v>
      </c>
      <c r="I219">
        <v>250</v>
      </c>
      <c r="J219" s="438">
        <f>IF($F219="","",IFERROR(IFERROR(INDEX(Réttabanki!$U:$U,MATCH($F219,Réttabanki!$A:$A,0)),INDEX(Vöruskrá!$R:$R,MATCH($F219,Vöruskrá!$B:$B,0)))*($H219+IF($I219="",$H219*(1+$AD$2),$I219))/2/1000,""))</f>
        <v>116.625</v>
      </c>
      <c r="K219" t="s">
        <v>206</v>
      </c>
      <c r="L219" t="s">
        <v>207</v>
      </c>
      <c r="N219">
        <v>78</v>
      </c>
      <c r="O219">
        <v>0.3</v>
      </c>
      <c r="P219">
        <v>0.2</v>
      </c>
      <c r="Q219">
        <v>7.9</v>
      </c>
      <c r="R219">
        <v>11</v>
      </c>
      <c r="S219">
        <v>0.1</v>
      </c>
      <c r="U219" s="457"/>
      <c r="V219" s="457"/>
      <c r="W219" s="457"/>
      <c r="X219" s="457"/>
      <c r="Y219" s="457"/>
      <c r="Z219" s="457"/>
      <c r="AA219" s="457"/>
      <c r="AF219">
        <f>IF($F219="","",IFERROR(IFERROR(INDEX(Réttabanki!$U:$U,MATCH($F219,Réttabanki!$A:$A,0)),INDEX(Vöruskrá!$R:$R,MATCH($F219,Vöruskrá!$B:$B,0)))*$H219/1000,""))</f>
        <v>0</v>
      </c>
      <c r="AG219">
        <f>IF($F219="","",IFERROR(IFERROR(INDEX(Réttabanki!$U:$U,MATCH($F219,Réttabanki!$A:$A,0)),INDEX(Vöruskrá!$R:$R,MATCH($F219,Vöruskrá!$B:$B,0)))*IF($I219="",$H219*(1+$AD$2),$I219)/1000,""))</f>
        <v>233.25</v>
      </c>
      <c r="AH219">
        <f t="shared" si="15"/>
        <v>0.20282608695652174</v>
      </c>
      <c r="AI219" t="str">
        <f t="shared" si="13"/>
        <v>OK</v>
      </c>
      <c r="AJ219" s="314">
        <f t="shared" si="14"/>
        <v>46267</v>
      </c>
    </row>
    <row r="220" spans="1:36" ht="14.4">
      <c r="A220" s="155"/>
      <c r="B220" t="s">
        <v>2423</v>
      </c>
      <c r="C220">
        <v>36</v>
      </c>
      <c r="D220" t="s">
        <v>2344</v>
      </c>
      <c r="E220" t="s">
        <v>2352</v>
      </c>
      <c r="G220" t="s">
        <v>2573</v>
      </c>
      <c r="J220" s="438" t="str">
        <f>IF($F220="","",IFERROR(IFERROR(INDEX(Réttabanki!$U:$U,MATCH($F220,Réttabanki!$A:$A,0)),INDEX(Vöruskrá!$R:$R,MATCH($F220,Vöruskrá!$B:$B,0)))*($H220+IF($I220="",$H220*(1+$AD$2),$I220))/2/1000,""))</f>
        <v/>
      </c>
      <c r="K220" t="s">
        <v>2574</v>
      </c>
      <c r="L220" t="s">
        <v>207</v>
      </c>
      <c r="U220" s="455"/>
      <c r="V220" s="455"/>
      <c r="W220" s="455"/>
      <c r="X220" s="455"/>
      <c r="Y220" s="455"/>
      <c r="Z220" s="455"/>
      <c r="AA220" s="455"/>
      <c r="AF220" t="str">
        <f>IF($F220="","",IFERROR(IFERROR(INDEX(Réttabanki!$U:$U,MATCH($F220,Réttabanki!$A:$A,0)),INDEX(Vöruskrá!$R:$R,MATCH($F220,Vöruskrá!$B:$B,0)))*$H220/1000,""))</f>
        <v/>
      </c>
      <c r="AG220" t="str">
        <f>IF($F220="","",IFERROR(IFERROR(INDEX(Réttabanki!$U:$U,MATCH($F220,Réttabanki!$A:$A,0)),INDEX(Vöruskrá!$R:$R,MATCH($F220,Vöruskrá!$B:$B,0)))*IF($I220="",$H220*(1+$AD$2),$I220)/1000,""))</f>
        <v/>
      </c>
      <c r="AH220" t="str">
        <f t="shared" si="15"/>
        <v/>
      </c>
      <c r="AI220" t="str">
        <f t="shared" si="13"/>
        <v/>
      </c>
      <c r="AJ220" s="314">
        <f t="shared" si="14"/>
        <v>46267</v>
      </c>
    </row>
    <row r="221" spans="1:36" ht="14.4">
      <c r="A221" s="155"/>
      <c r="B221" t="s">
        <v>2423</v>
      </c>
      <c r="C221">
        <v>36</v>
      </c>
      <c r="D221" t="s">
        <v>2344</v>
      </c>
      <c r="E221" t="s">
        <v>2352</v>
      </c>
      <c r="F221" t="s">
        <v>203</v>
      </c>
      <c r="G221" t="s">
        <v>2568</v>
      </c>
      <c r="H221">
        <v>200</v>
      </c>
      <c r="J221" s="438">
        <f>IF($F221="","",IFERROR(IFERROR(INDEX(Réttabanki!$U:$U,MATCH($F221,Réttabanki!$A:$A,0)),INDEX(Vöruskrá!$R:$R,MATCH($F221,Vöruskrá!$B:$B,0)))*($H221+IF($I221="",$H221*(1+$AD$2),$I221))/2/1000,""))</f>
        <v>233.25</v>
      </c>
      <c r="K221" t="s">
        <v>206</v>
      </c>
      <c r="L221" t="s">
        <v>207</v>
      </c>
      <c r="N221">
        <v>78</v>
      </c>
      <c r="O221">
        <v>0.3</v>
      </c>
      <c r="P221">
        <v>0.2</v>
      </c>
      <c r="Q221">
        <v>7.9</v>
      </c>
      <c r="R221">
        <v>11</v>
      </c>
      <c r="S221">
        <v>0.1</v>
      </c>
      <c r="T221" s="45">
        <f>IF(F221="","",IFERROR(INDEX(Réttabanki!Q:Q,MATCH(F221,Réttabanki!A:A,0)),IFERROR(INDEX(Réttabanki!Q:Q,MATCH(F221,Réttabanki!B:B,0)),"")))</f>
        <v>0</v>
      </c>
      <c r="U221" s="457" t="s">
        <v>2357</v>
      </c>
      <c r="V221" s="457" t="s">
        <v>2403</v>
      </c>
      <c r="W221" s="457"/>
      <c r="X221" s="457"/>
      <c r="Y221" s="457"/>
      <c r="Z221" s="457"/>
      <c r="AA221" s="457"/>
      <c r="AF221">
        <f>IF($F221="","",IFERROR(IFERROR(INDEX(Réttabanki!$U:$U,MATCH($F221,Réttabanki!$A:$A,0)),INDEX(Vöruskrá!$R:$R,MATCH($F221,Vöruskrá!$B:$B,0)))*$H221/1000,""))</f>
        <v>186.6</v>
      </c>
      <c r="AG221">
        <f>IF($F221="","",IFERROR(IFERROR(INDEX(Réttabanki!$U:$U,MATCH($F221,Réttabanki!$A:$A,0)),INDEX(Vöruskrá!$R:$R,MATCH($F221,Vöruskrá!$B:$B,0)))*IF($I221="",$H221*(1+$AD$2),$I221)/1000,""))</f>
        <v>279.89999999999998</v>
      </c>
      <c r="AH221">
        <f t="shared" si="15"/>
        <v>0.24339130434782608</v>
      </c>
      <c r="AI221" t="str">
        <f t="shared" si="13"/>
        <v>OK</v>
      </c>
      <c r="AJ221" s="314">
        <f t="shared" si="14"/>
        <v>46267</v>
      </c>
    </row>
    <row r="222" spans="1:36" ht="14.4">
      <c r="A222" s="155"/>
      <c r="B222" t="s">
        <v>2423</v>
      </c>
      <c r="C222">
        <v>36</v>
      </c>
      <c r="D222" t="s">
        <v>2344</v>
      </c>
      <c r="E222" t="s">
        <v>2352</v>
      </c>
      <c r="F222" t="s">
        <v>628</v>
      </c>
      <c r="G222" t="s">
        <v>630</v>
      </c>
      <c r="H222">
        <v>20</v>
      </c>
      <c r="J222" s="438">
        <f>IF($F222="","",IFERROR(IFERROR(INDEX(Réttabanki!$U:$U,MATCH($F222,Réttabanki!$A:$A,0)),INDEX(Vöruskrá!$R:$R,MATCH($F222,Vöruskrá!$B:$B,0)))*($H222+IF($I222="",$H222*(1+$AD$2),$I222))/2/1000,""))</f>
        <v>17.5</v>
      </c>
      <c r="K222" t="s">
        <v>630</v>
      </c>
      <c r="L222" t="s">
        <v>228</v>
      </c>
      <c r="N222">
        <v>43</v>
      </c>
      <c r="O222">
        <v>0.5</v>
      </c>
      <c r="P222">
        <v>0.1</v>
      </c>
      <c r="Q222">
        <v>9.1</v>
      </c>
      <c r="R222">
        <v>0.4</v>
      </c>
      <c r="S222">
        <v>0</v>
      </c>
      <c r="T222" s="44">
        <f>IF(F222="","",IFERROR(INDEX(Réttabanki!Q:Q,MATCH(F222,Réttabanki!A:A,0)),IFERROR(INDEX(Réttabanki!Q:Q,MATCH(F222,Réttabanki!B:B,0)),"")))</f>
        <v>0</v>
      </c>
      <c r="U222" s="455" t="s">
        <v>2569</v>
      </c>
      <c r="V222" s="455" t="s">
        <v>2358</v>
      </c>
      <c r="W222" s="455">
        <v>120</v>
      </c>
      <c r="X222" s="459" t="s">
        <v>2570</v>
      </c>
      <c r="Y222" s="455"/>
      <c r="Z222" s="455" t="s">
        <v>2571</v>
      </c>
      <c r="AA222" s="455"/>
      <c r="AF222">
        <f>IF($F222="","",IFERROR(IFERROR(INDEX(Réttabanki!$U:$U,MATCH($F222,Réttabanki!$A:$A,0)),INDEX(Vöruskrá!$R:$R,MATCH($F222,Vöruskrá!$B:$B,0)))*$H222/1000,""))</f>
        <v>14</v>
      </c>
      <c r="AG222">
        <f>IF($F222="","",IFERROR(IFERROR(INDEX(Réttabanki!$U:$U,MATCH($F222,Réttabanki!$A:$A,0)),INDEX(Vöruskrá!$R:$R,MATCH($F222,Vöruskrá!$B:$B,0)))*IF($I222="",$H222*(1+$AD$2),$I222)/1000,""))</f>
        <v>21</v>
      </c>
      <c r="AH222">
        <f t="shared" si="15"/>
        <v>1.8260869565217393E-2</v>
      </c>
      <c r="AI222" t="str">
        <f t="shared" si="13"/>
        <v>OK</v>
      </c>
      <c r="AJ222" s="314">
        <f t="shared" si="14"/>
        <v>46267</v>
      </c>
    </row>
    <row r="223" spans="1:36" ht="14.4">
      <c r="A223" s="155"/>
      <c r="B223" t="s">
        <v>2423</v>
      </c>
      <c r="C223">
        <v>36</v>
      </c>
      <c r="D223" t="s">
        <v>2344</v>
      </c>
      <c r="E223" t="s">
        <v>2352</v>
      </c>
      <c r="F223" t="s">
        <v>601</v>
      </c>
      <c r="G223" t="s">
        <v>597</v>
      </c>
      <c r="H223">
        <v>20</v>
      </c>
      <c r="J223" s="438">
        <f>IF($F223="","",IFERROR(IFERROR(INDEX(Réttabanki!$U:$U,MATCH($F223,Réttabanki!$A:$A,0)),INDEX(Vöruskrá!$R:$R,MATCH($F223,Vöruskrá!$B:$B,0)))*($H223+IF($I223="",$H223*(1+$AD$2),$I223))/2/1000,""))</f>
        <v>20.274999999999999</v>
      </c>
      <c r="K223" t="s">
        <v>597</v>
      </c>
      <c r="L223" t="s">
        <v>228</v>
      </c>
      <c r="N223">
        <v>37</v>
      </c>
      <c r="O223">
        <v>0.5</v>
      </c>
      <c r="P223">
        <v>0.1</v>
      </c>
      <c r="Q223">
        <v>3.7</v>
      </c>
      <c r="R223">
        <v>0</v>
      </c>
      <c r="S223">
        <v>0</v>
      </c>
      <c r="T223" s="45" t="str">
        <f>IF(F223="","",IFERROR(INDEX(Réttabanki!Q:Q,MATCH(F223,Réttabanki!A:A,0)),IFERROR(INDEX(Réttabanki!Q:Q,MATCH(F223,Réttabanki!B:B,0)),"")))</f>
        <v/>
      </c>
      <c r="U223" s="457" t="s">
        <v>2569</v>
      </c>
      <c r="V223" s="457" t="s">
        <v>2358</v>
      </c>
      <c r="W223" s="457">
        <v>120</v>
      </c>
      <c r="X223" s="457" t="s">
        <v>2570</v>
      </c>
      <c r="Y223" s="457"/>
      <c r="Z223" s="457" t="s">
        <v>2571</v>
      </c>
      <c r="AA223" s="457"/>
      <c r="AF223">
        <f>IF($F223="","",IFERROR(IFERROR(INDEX(Réttabanki!$U:$U,MATCH($F223,Réttabanki!$A:$A,0)),INDEX(Vöruskrá!$R:$R,MATCH($F223,Vöruskrá!$B:$B,0)))*$H223/1000,""))</f>
        <v>16.22</v>
      </c>
      <c r="AG223">
        <f>IF($F223="","",IFERROR(IFERROR(INDEX(Réttabanki!$U:$U,MATCH($F223,Réttabanki!$A:$A,0)),INDEX(Vöruskrá!$R:$R,MATCH($F223,Vöruskrá!$B:$B,0)))*IF($I223="",$H223*(1+$AD$2),$I223)/1000,""))</f>
        <v>24.33</v>
      </c>
      <c r="AH223">
        <f t="shared" si="15"/>
        <v>2.1156521739130435E-2</v>
      </c>
      <c r="AI223" t="str">
        <f t="shared" si="13"/>
        <v>OK</v>
      </c>
      <c r="AJ223" s="314">
        <f t="shared" si="14"/>
        <v>46267</v>
      </c>
    </row>
    <row r="224" spans="1:36" ht="16.5" customHeight="1">
      <c r="A224" s="155"/>
      <c r="B224" t="s">
        <v>2423</v>
      </c>
      <c r="C224">
        <v>36</v>
      </c>
      <c r="D224" t="s">
        <v>2318</v>
      </c>
      <c r="E224" t="s">
        <v>1080</v>
      </c>
      <c r="G224" t="s">
        <v>2575</v>
      </c>
      <c r="J224" s="438" t="str">
        <f>IF($F224="","",IFERROR(IFERROR(INDEX(Réttabanki!$U:$U,MATCH($F224,Réttabanki!$A:$A,0)),INDEX(Vöruskrá!$R:$R,MATCH($F224,Vöruskrá!$B:$B,0)))*($H224+IF($I224="",$H224*(1+$AD$2),$I224))/2/1000,""))</f>
        <v/>
      </c>
      <c r="K224" t="s">
        <v>2576</v>
      </c>
      <c r="L224" t="s">
        <v>222</v>
      </c>
      <c r="U224" s="455"/>
      <c r="V224" s="455"/>
      <c r="W224" s="455"/>
      <c r="X224" s="455"/>
      <c r="Y224" s="455"/>
      <c r="Z224" s="455"/>
      <c r="AA224" s="455"/>
      <c r="AF224" t="str">
        <f>IF($F224="","",IFERROR(IFERROR(INDEX(Réttabanki!$U:$U,MATCH($F224,Réttabanki!$A:$A,0)),INDEX(Vöruskrá!$R:$R,MATCH($F224,Vöruskrá!$B:$B,0)))*$H224/1000,""))</f>
        <v/>
      </c>
      <c r="AG224" t="str">
        <f>IF($F224="","",IFERROR(IFERROR(INDEX(Réttabanki!$U:$U,MATCH($F224,Réttabanki!$A:$A,0)),INDEX(Vöruskrá!$R:$R,MATCH($F224,Vöruskrá!$B:$B,0)))*IF($I224="",$H224*(1+$AD$2),$I224)/1000,""))</f>
        <v/>
      </c>
      <c r="AH224" t="str">
        <f t="shared" si="15"/>
        <v/>
      </c>
      <c r="AI224" t="str">
        <f t="shared" si="13"/>
        <v/>
      </c>
      <c r="AJ224" s="314">
        <f t="shared" si="14"/>
        <v>46267</v>
      </c>
    </row>
    <row r="225" spans="1:36" ht="14.4">
      <c r="A225" s="155"/>
      <c r="B225" t="s">
        <v>2423</v>
      </c>
      <c r="C225">
        <v>36</v>
      </c>
      <c r="D225" t="s">
        <v>2318</v>
      </c>
      <c r="E225" t="s">
        <v>1080</v>
      </c>
      <c r="F225" t="s">
        <v>1373</v>
      </c>
      <c r="G225" t="s">
        <v>2577</v>
      </c>
      <c r="H225">
        <v>200</v>
      </c>
      <c r="I225">
        <v>250</v>
      </c>
      <c r="J225" s="438">
        <f>IF($F225="","",IFERROR(IFERROR(INDEX(Réttabanki!$U:$U,MATCH($F225,Réttabanki!$A:$A,0)),INDEX(Vöruskrá!$R:$R,MATCH($F225,Vöruskrá!$B:$B,0)))*($H225+IF($I225="",$H225*(1+$AD$2),$I225))/2/1000,""))</f>
        <v>180</v>
      </c>
      <c r="K225" t="s">
        <v>1375</v>
      </c>
      <c r="L225" t="s">
        <v>222</v>
      </c>
      <c r="N225">
        <v>89</v>
      </c>
      <c r="O225">
        <v>2.1</v>
      </c>
      <c r="P225">
        <v>0.2</v>
      </c>
      <c r="Q225">
        <v>16</v>
      </c>
      <c r="R225">
        <v>1.1000000000000001</v>
      </c>
      <c r="S225">
        <v>0.06</v>
      </c>
      <c r="T225" s="45" t="str">
        <f>IF(F225="","",IFERROR(INDEX(Réttabanki!Q:Q,MATCH(F225,Réttabanki!A:A,0)),IFERROR(INDEX(Réttabanki!Q:Q,MATCH(F225,Réttabanki!B:B,0)),"")))</f>
        <v/>
      </c>
      <c r="U225" s="457" t="s">
        <v>2357</v>
      </c>
      <c r="V225" s="457" t="s">
        <v>2403</v>
      </c>
      <c r="W225" s="457"/>
      <c r="X225" s="457"/>
      <c r="Y225" s="457"/>
      <c r="Z225" s="457"/>
      <c r="AA225" s="457"/>
      <c r="AF225">
        <f>IF($F225="","",IFERROR(IFERROR(INDEX(Réttabanki!$U:$U,MATCH($F225,Réttabanki!$A:$A,0)),INDEX(Vöruskrá!$R:$R,MATCH($F225,Vöruskrá!$B:$B,0)))*$H225/1000,""))</f>
        <v>160</v>
      </c>
      <c r="AG225">
        <f>IF($F225="","",IFERROR(IFERROR(INDEX(Réttabanki!$U:$U,MATCH($F225,Réttabanki!$A:$A,0)),INDEX(Vöruskrá!$R:$R,MATCH($F225,Vöruskrá!$B:$B,0)))*IF($I225="",$H225*(1+$AD$2),$I225)/1000,""))</f>
        <v>200</v>
      </c>
      <c r="AH225">
        <f t="shared" si="15"/>
        <v>0.17391304347826086</v>
      </c>
      <c r="AI225" t="str">
        <f t="shared" si="13"/>
        <v>OK</v>
      </c>
      <c r="AJ225" s="314">
        <f t="shared" si="14"/>
        <v>46267</v>
      </c>
    </row>
    <row r="226" spans="1:36" ht="14.4">
      <c r="A226" s="155"/>
      <c r="B226" t="s">
        <v>2423</v>
      </c>
      <c r="C226">
        <v>36</v>
      </c>
      <c r="D226" t="s">
        <v>2318</v>
      </c>
      <c r="E226" t="s">
        <v>1080</v>
      </c>
      <c r="F226" t="s">
        <v>628</v>
      </c>
      <c r="G226" t="s">
        <v>630</v>
      </c>
      <c r="H226">
        <v>20</v>
      </c>
      <c r="I226">
        <v>20</v>
      </c>
      <c r="J226" s="438">
        <f>IF($F226="","",IFERROR(IFERROR(INDEX(Réttabanki!$U:$U,MATCH($F226,Réttabanki!$A:$A,0)),INDEX(Vöruskrá!$R:$R,MATCH($F226,Vöruskrá!$B:$B,0)))*($H226+IF($I226="",$H226*(1+$AD$2),$I226))/2/1000,""))</f>
        <v>14</v>
      </c>
      <c r="K226" t="s">
        <v>630</v>
      </c>
      <c r="L226" t="s">
        <v>228</v>
      </c>
      <c r="N226">
        <v>43</v>
      </c>
      <c r="O226">
        <v>0.5</v>
      </c>
      <c r="P226">
        <v>0.1</v>
      </c>
      <c r="Q226">
        <v>9.1</v>
      </c>
      <c r="R226">
        <v>0.4</v>
      </c>
      <c r="S226">
        <v>0</v>
      </c>
      <c r="T226" s="44">
        <f>IF(F226="","",IFERROR(INDEX(Réttabanki!Q:Q,MATCH(F226,Réttabanki!A:A,0)),IFERROR(INDEX(Réttabanki!Q:Q,MATCH(F226,Réttabanki!B:B,0)),"")))</f>
        <v>0</v>
      </c>
      <c r="U226" s="455" t="s">
        <v>2569</v>
      </c>
      <c r="V226" s="455" t="s">
        <v>2358</v>
      </c>
      <c r="W226" s="455">
        <v>120</v>
      </c>
      <c r="X226" s="459" t="s">
        <v>2570</v>
      </c>
      <c r="Y226" s="455"/>
      <c r="Z226" s="455" t="s">
        <v>2571</v>
      </c>
      <c r="AA226" s="455"/>
      <c r="AF226">
        <f>IF($F226="","",IFERROR(IFERROR(INDEX(Réttabanki!$U:$U,MATCH($F226,Réttabanki!$A:$A,0)),INDEX(Vöruskrá!$R:$R,MATCH($F226,Vöruskrá!$B:$B,0)))*$H226/1000,""))</f>
        <v>14</v>
      </c>
      <c r="AG226">
        <f>IF($F226="","",IFERROR(IFERROR(INDEX(Réttabanki!$U:$U,MATCH($F226,Réttabanki!$A:$A,0)),INDEX(Vöruskrá!$R:$R,MATCH($F226,Vöruskrá!$B:$B,0)))*IF($I226="",$H226*(1+$AD$2),$I226)/1000,""))</f>
        <v>14</v>
      </c>
      <c r="AH226">
        <f t="shared" si="15"/>
        <v>1.2173913043478261E-2</v>
      </c>
      <c r="AI226" t="str">
        <f t="shared" si="13"/>
        <v>OK</v>
      </c>
      <c r="AJ226" s="314">
        <f t="shared" si="14"/>
        <v>46267</v>
      </c>
    </row>
    <row r="227" spans="1:36" ht="14.4">
      <c r="A227" s="155"/>
      <c r="B227" t="s">
        <v>2423</v>
      </c>
      <c r="C227">
        <v>36</v>
      </c>
      <c r="D227" t="s">
        <v>2318</v>
      </c>
      <c r="E227" t="s">
        <v>1080</v>
      </c>
      <c r="F227" t="s">
        <v>594</v>
      </c>
      <c r="G227" t="s">
        <v>597</v>
      </c>
      <c r="H227">
        <v>20</v>
      </c>
      <c r="I227">
        <v>20</v>
      </c>
      <c r="J227" s="438">
        <f>IF($F227="","",IFERROR(IFERROR(INDEX(Réttabanki!$U:$U,MATCH($F227,Réttabanki!$A:$A,0)),INDEX(Vöruskrá!$R:$R,MATCH($F227,Vöruskrá!$B:$B,0)))*($H227+IF($I227="",$H227*(1+$AD$2),$I227))/2/1000,""))</f>
        <v>24</v>
      </c>
      <c r="K227" t="s">
        <v>597</v>
      </c>
      <c r="L227" t="s">
        <v>228</v>
      </c>
      <c r="N227">
        <v>37</v>
      </c>
      <c r="O227">
        <v>0.5</v>
      </c>
      <c r="P227">
        <v>0.1</v>
      </c>
      <c r="Q227">
        <v>3.7</v>
      </c>
      <c r="R227">
        <v>0</v>
      </c>
      <c r="S227">
        <v>0</v>
      </c>
      <c r="T227" s="45">
        <f>IF(F227="","",IFERROR(INDEX(Réttabanki!Q:Q,MATCH(F227,Réttabanki!A:A,0)),IFERROR(INDEX(Réttabanki!Q:Q,MATCH(F227,Réttabanki!B:B,0)),"")))</f>
        <v>0</v>
      </c>
      <c r="U227" s="457" t="s">
        <v>2569</v>
      </c>
      <c r="V227" s="457" t="s">
        <v>2358</v>
      </c>
      <c r="W227" s="457">
        <v>120</v>
      </c>
      <c r="X227" s="457" t="s">
        <v>2570</v>
      </c>
      <c r="Y227" s="457"/>
      <c r="Z227" s="457" t="s">
        <v>2571</v>
      </c>
      <c r="AA227" s="457"/>
      <c r="AF227">
        <f>IF($F227="","",IFERROR(IFERROR(INDEX(Réttabanki!$U:$U,MATCH($F227,Réttabanki!$A:$A,0)),INDEX(Vöruskrá!$R:$R,MATCH($F227,Vöruskrá!$B:$B,0)))*$H227/1000,""))</f>
        <v>24</v>
      </c>
      <c r="AG227">
        <f>IF($F227="","",IFERROR(IFERROR(INDEX(Réttabanki!$U:$U,MATCH($F227,Réttabanki!$A:$A,0)),INDEX(Vöruskrá!$R:$R,MATCH($F227,Vöruskrá!$B:$B,0)))*IF($I227="",$H227*(1+$AD$2),$I227)/1000,""))</f>
        <v>24</v>
      </c>
      <c r="AH227">
        <f t="shared" si="15"/>
        <v>2.0869565217391306E-2</v>
      </c>
      <c r="AI227" t="str">
        <f t="shared" si="13"/>
        <v>OK</v>
      </c>
      <c r="AJ227" s="314">
        <f t="shared" si="14"/>
        <v>46267</v>
      </c>
    </row>
    <row r="228" spans="1:36" ht="14.4">
      <c r="A228" s="155"/>
      <c r="B228" t="s">
        <v>2423</v>
      </c>
      <c r="C228">
        <v>36</v>
      </c>
      <c r="D228" t="s">
        <v>2318</v>
      </c>
      <c r="E228" t="s">
        <v>1080</v>
      </c>
      <c r="G228" t="s">
        <v>2578</v>
      </c>
      <c r="J228" s="438" t="str">
        <f>IF($F228="","",IFERROR(IFERROR(INDEX(Réttabanki!$U:$U,MATCH($F228,Réttabanki!$A:$A,0)),INDEX(Vöruskrá!$R:$R,MATCH($F228,Vöruskrá!$B:$B,0)))*($H228+IF($I228="",$H228*(1+$AD$2),$I228))/2/1000,""))</f>
        <v/>
      </c>
      <c r="K228" t="s">
        <v>1325</v>
      </c>
      <c r="L228" t="s">
        <v>228</v>
      </c>
      <c r="U228" s="455"/>
      <c r="V228" s="455"/>
      <c r="W228" s="455"/>
      <c r="X228" s="455"/>
      <c r="Y228" s="455"/>
      <c r="Z228" s="455"/>
      <c r="AA228" s="455"/>
      <c r="AF228" t="str">
        <f>IF($F228="","",IFERROR(IFERROR(INDEX(Réttabanki!$U:$U,MATCH($F228,Réttabanki!$A:$A,0)),INDEX(Vöruskrá!$R:$R,MATCH($F228,Vöruskrá!$B:$B,0)))*$H228/1000,""))</f>
        <v/>
      </c>
      <c r="AG228" t="str">
        <f>IF($F228="","",IFERROR(IFERROR(INDEX(Réttabanki!$U:$U,MATCH($F228,Réttabanki!$A:$A,0)),INDEX(Vöruskrá!$R:$R,MATCH($F228,Vöruskrá!$B:$B,0)))*IF($I228="",$H228*(1+$AD$2),$I228)/1000,""))</f>
        <v/>
      </c>
      <c r="AH228" t="str">
        <f t="shared" si="15"/>
        <v/>
      </c>
      <c r="AI228" t="str">
        <f t="shared" si="13"/>
        <v/>
      </c>
      <c r="AJ228" s="314">
        <f t="shared" si="14"/>
        <v>46267</v>
      </c>
    </row>
    <row r="229" spans="1:36" ht="14.4">
      <c r="A229" s="155"/>
      <c r="B229" t="s">
        <v>2423</v>
      </c>
      <c r="C229">
        <v>36</v>
      </c>
      <c r="D229" t="s">
        <v>2318</v>
      </c>
      <c r="E229" t="s">
        <v>1080</v>
      </c>
      <c r="F229" t="s">
        <v>1324</v>
      </c>
      <c r="G229" t="s">
        <v>2579</v>
      </c>
      <c r="H229">
        <v>200</v>
      </c>
      <c r="I229">
        <v>250</v>
      </c>
      <c r="J229" s="438">
        <f>IF($F229="","",IFERROR(IFERROR(INDEX(Réttabanki!$U:$U,MATCH($F229,Réttabanki!$A:$A,0)),INDEX(Vöruskrá!$R:$R,MATCH($F229,Vöruskrá!$B:$B,0)))*($H229+IF($I229="",$H229*(1+$AD$2),$I229))/2/1000,""))</f>
        <v>157.5</v>
      </c>
      <c r="K229" t="s">
        <v>1325</v>
      </c>
      <c r="N229">
        <v>103</v>
      </c>
      <c r="O229">
        <v>8.1</v>
      </c>
      <c r="P229">
        <v>7.7</v>
      </c>
      <c r="Q229">
        <v>9.5</v>
      </c>
      <c r="R229">
        <v>0.8</v>
      </c>
      <c r="S229">
        <v>0</v>
      </c>
      <c r="U229" s="457"/>
      <c r="V229" s="457"/>
      <c r="W229" s="457"/>
      <c r="X229" s="457"/>
      <c r="Y229" s="457"/>
      <c r="Z229" s="457"/>
      <c r="AA229" s="457"/>
      <c r="AF229">
        <f>IF($F229="","",IFERROR(IFERROR(INDEX(Réttabanki!$U:$U,MATCH($F229,Réttabanki!$A:$A,0)),INDEX(Vöruskrá!$R:$R,MATCH($F229,Vöruskrá!$B:$B,0)))*$H229/1000,""))</f>
        <v>140</v>
      </c>
      <c r="AG229">
        <f>IF($F229="","",IFERROR(IFERROR(INDEX(Réttabanki!$U:$U,MATCH($F229,Réttabanki!$A:$A,0)),INDEX(Vöruskrá!$R:$R,MATCH($F229,Vöruskrá!$B:$B,0)))*IF($I229="",$H229*(1+$AD$2),$I229)/1000,""))</f>
        <v>175</v>
      </c>
      <c r="AH229">
        <f t="shared" si="15"/>
        <v>0.15217391304347827</v>
      </c>
      <c r="AI229" t="str">
        <f t="shared" si="13"/>
        <v>OK</v>
      </c>
      <c r="AJ229" s="314">
        <f t="shared" si="14"/>
        <v>46267</v>
      </c>
    </row>
    <row r="230" spans="1:36" ht="16.5" customHeight="1">
      <c r="A230" s="155"/>
      <c r="B230" t="s">
        <v>2423</v>
      </c>
      <c r="C230">
        <v>36</v>
      </c>
      <c r="D230" t="s">
        <v>2318</v>
      </c>
      <c r="E230" t="s">
        <v>2376</v>
      </c>
      <c r="G230" t="s">
        <v>2575</v>
      </c>
      <c r="J230" s="438" t="str">
        <f>IF($F230="","",IFERROR(IFERROR(INDEX(Réttabanki!$U:$U,MATCH($F230,Réttabanki!$A:$A,0)),INDEX(Vöruskrá!$R:$R,MATCH($F230,Vöruskrá!$B:$B,0)))*($H230+IF($I230="",$H230*(1+$AD$2),$I230))/2/1000,""))</f>
        <v/>
      </c>
      <c r="K230" t="s">
        <v>2576</v>
      </c>
      <c r="L230" t="s">
        <v>222</v>
      </c>
      <c r="U230" s="455"/>
      <c r="V230" s="455"/>
      <c r="W230" s="455"/>
      <c r="X230" s="455"/>
      <c r="Y230" s="455"/>
      <c r="Z230" s="455"/>
      <c r="AA230" s="455"/>
      <c r="AF230" t="str">
        <f>IF($F230="","",IFERROR(IFERROR(INDEX(Réttabanki!$U:$U,MATCH($F230,Réttabanki!$A:$A,0)),INDEX(Vöruskrá!$R:$R,MATCH($F230,Vöruskrá!$B:$B,0)))*$H230/1000,""))</f>
        <v/>
      </c>
      <c r="AG230" t="str">
        <f>IF($F230="","",IFERROR(IFERROR(INDEX(Réttabanki!$U:$U,MATCH($F230,Réttabanki!$A:$A,0)),INDEX(Vöruskrá!$R:$R,MATCH($F230,Vöruskrá!$B:$B,0)))*IF($I230="",$H230*(1+$AD$2),$I230)/1000,""))</f>
        <v/>
      </c>
      <c r="AH230" t="str">
        <f t="shared" si="15"/>
        <v/>
      </c>
      <c r="AI230" t="str">
        <f t="shared" si="13"/>
        <v/>
      </c>
      <c r="AJ230" s="314">
        <f t="shared" si="14"/>
        <v>46267</v>
      </c>
    </row>
    <row r="231" spans="1:36" ht="14.4">
      <c r="A231" s="155"/>
      <c r="B231" t="s">
        <v>2423</v>
      </c>
      <c r="C231">
        <v>36</v>
      </c>
      <c r="D231" t="s">
        <v>2318</v>
      </c>
      <c r="E231" t="s">
        <v>2376</v>
      </c>
      <c r="F231" t="s">
        <v>1373</v>
      </c>
      <c r="G231" t="s">
        <v>2577</v>
      </c>
      <c r="H231">
        <v>200</v>
      </c>
      <c r="I231">
        <v>250</v>
      </c>
      <c r="J231" s="438">
        <f>IF($F231="","",IFERROR(IFERROR(INDEX(Réttabanki!$U:$U,MATCH($F231,Réttabanki!$A:$A,0)),INDEX(Vöruskrá!$R:$R,MATCH($F231,Vöruskrá!$B:$B,0)))*($H231+IF($I231="",$H231*(1+$AD$2),$I231))/2/1000,""))</f>
        <v>180</v>
      </c>
      <c r="K231" t="s">
        <v>1375</v>
      </c>
      <c r="L231" t="s">
        <v>222</v>
      </c>
      <c r="N231">
        <v>89</v>
      </c>
      <c r="O231">
        <v>2.1</v>
      </c>
      <c r="P231">
        <v>0.2</v>
      </c>
      <c r="Q231">
        <v>16</v>
      </c>
      <c r="R231">
        <v>1.1000000000000001</v>
      </c>
      <c r="S231">
        <v>0.06</v>
      </c>
      <c r="U231" s="457"/>
      <c r="V231" s="457"/>
      <c r="W231" s="457"/>
      <c r="X231" s="457"/>
      <c r="Y231" s="457"/>
      <c r="Z231" s="457"/>
      <c r="AA231" s="457"/>
      <c r="AF231">
        <f>IF($F231="","",IFERROR(IFERROR(INDEX(Réttabanki!$U:$U,MATCH($F231,Réttabanki!$A:$A,0)),INDEX(Vöruskrá!$R:$R,MATCH($F231,Vöruskrá!$B:$B,0)))*$H231/1000,""))</f>
        <v>160</v>
      </c>
      <c r="AG231">
        <f>IF($F231="","",IFERROR(IFERROR(INDEX(Réttabanki!$U:$U,MATCH($F231,Réttabanki!$A:$A,0)),INDEX(Vöruskrá!$R:$R,MATCH($F231,Vöruskrá!$B:$B,0)))*IF($I231="",$H231*(1+$AD$2),$I231)/1000,""))</f>
        <v>200</v>
      </c>
      <c r="AH231">
        <f t="shared" si="15"/>
        <v>0.17391304347826086</v>
      </c>
      <c r="AI231" t="str">
        <f t="shared" si="13"/>
        <v>OK</v>
      </c>
      <c r="AJ231" s="314">
        <f t="shared" si="14"/>
        <v>46267</v>
      </c>
    </row>
    <row r="232" spans="1:36" ht="14.4">
      <c r="A232" s="155"/>
      <c r="B232" t="s">
        <v>2423</v>
      </c>
      <c r="C232">
        <v>36</v>
      </c>
      <c r="D232" t="s">
        <v>2318</v>
      </c>
      <c r="E232" t="s">
        <v>2376</v>
      </c>
      <c r="F232" t="s">
        <v>628</v>
      </c>
      <c r="G232" t="s">
        <v>630</v>
      </c>
      <c r="H232">
        <v>20</v>
      </c>
      <c r="I232">
        <v>20</v>
      </c>
      <c r="J232" s="438">
        <f>IF($F232="","",IFERROR(IFERROR(INDEX(Réttabanki!$U:$U,MATCH($F232,Réttabanki!$A:$A,0)),INDEX(Vöruskrá!$R:$R,MATCH($F232,Vöruskrá!$B:$B,0)))*($H232+IF($I232="",$H232*(1+$AD$2),$I232))/2/1000,""))</f>
        <v>14</v>
      </c>
      <c r="K232" t="s">
        <v>630</v>
      </c>
      <c r="L232" t="s">
        <v>228</v>
      </c>
      <c r="N232">
        <v>43</v>
      </c>
      <c r="O232">
        <v>0.5</v>
      </c>
      <c r="P232">
        <v>0.1</v>
      </c>
      <c r="Q232">
        <v>9.1</v>
      </c>
      <c r="R232">
        <v>0.4</v>
      </c>
      <c r="S232">
        <v>0</v>
      </c>
      <c r="U232" s="455"/>
      <c r="V232" s="455"/>
      <c r="W232" s="455"/>
      <c r="X232" s="455"/>
      <c r="Y232" s="455"/>
      <c r="Z232" s="455"/>
      <c r="AA232" s="455"/>
      <c r="AF232">
        <f>IF($F232="","",IFERROR(IFERROR(INDEX(Réttabanki!$U:$U,MATCH($F232,Réttabanki!$A:$A,0)),INDEX(Vöruskrá!$R:$R,MATCH($F232,Vöruskrá!$B:$B,0)))*$H232/1000,""))</f>
        <v>14</v>
      </c>
      <c r="AG232">
        <f>IF($F232="","",IFERROR(IFERROR(INDEX(Réttabanki!$U:$U,MATCH($F232,Réttabanki!$A:$A,0)),INDEX(Vöruskrá!$R:$R,MATCH($F232,Vöruskrá!$B:$B,0)))*IF($I232="",$H232*(1+$AD$2),$I232)/1000,""))</f>
        <v>14</v>
      </c>
      <c r="AH232">
        <f t="shared" si="15"/>
        <v>1.2173913043478261E-2</v>
      </c>
      <c r="AI232" t="str">
        <f t="shared" si="13"/>
        <v>OK</v>
      </c>
      <c r="AJ232" s="314">
        <f t="shared" si="14"/>
        <v>46267</v>
      </c>
    </row>
    <row r="233" spans="1:36" ht="14.4">
      <c r="A233" s="155"/>
      <c r="B233" t="s">
        <v>2423</v>
      </c>
      <c r="C233">
        <v>36</v>
      </c>
      <c r="D233" t="s">
        <v>2318</v>
      </c>
      <c r="E233" t="s">
        <v>2376</v>
      </c>
      <c r="F233" t="s">
        <v>601</v>
      </c>
      <c r="G233" t="s">
        <v>597</v>
      </c>
      <c r="H233">
        <v>20</v>
      </c>
      <c r="I233">
        <v>20</v>
      </c>
      <c r="J233" s="438">
        <f>IF($F233="","",IFERROR(IFERROR(INDEX(Réttabanki!$U:$U,MATCH($F233,Réttabanki!$A:$A,0)),INDEX(Vöruskrá!$R:$R,MATCH($F233,Vöruskrá!$B:$B,0)))*($H233+IF($I233="",$H233*(1+$AD$2),$I233))/2/1000,""))</f>
        <v>16.22</v>
      </c>
      <c r="K233" t="s">
        <v>597</v>
      </c>
      <c r="L233" t="s">
        <v>228</v>
      </c>
      <c r="N233">
        <v>37</v>
      </c>
      <c r="O233">
        <v>0.5</v>
      </c>
      <c r="P233">
        <v>0.1</v>
      </c>
      <c r="Q233">
        <v>3.7</v>
      </c>
      <c r="R233">
        <v>0</v>
      </c>
      <c r="S233">
        <v>0</v>
      </c>
      <c r="U233" s="457"/>
      <c r="V233" s="457"/>
      <c r="W233" s="457"/>
      <c r="X233" s="457"/>
      <c r="Y233" s="457"/>
      <c r="Z233" s="457"/>
      <c r="AA233" s="457"/>
      <c r="AF233">
        <f>IF($F233="","",IFERROR(IFERROR(INDEX(Réttabanki!$U:$U,MATCH($F233,Réttabanki!$A:$A,0)),INDEX(Vöruskrá!$R:$R,MATCH($F233,Vöruskrá!$B:$B,0)))*$H233/1000,""))</f>
        <v>16.22</v>
      </c>
      <c r="AG233">
        <f>IF($F233="","",IFERROR(IFERROR(INDEX(Réttabanki!$U:$U,MATCH($F233,Réttabanki!$A:$A,0)),INDEX(Vöruskrá!$R:$R,MATCH($F233,Vöruskrá!$B:$B,0)))*IF($I233="",$H233*(1+$AD$2),$I233)/1000,""))</f>
        <v>16.22</v>
      </c>
      <c r="AH233">
        <f t="shared" si="15"/>
        <v>1.4104347826086956E-2</v>
      </c>
      <c r="AI233" t="str">
        <f t="shared" si="13"/>
        <v>OK</v>
      </c>
      <c r="AJ233" s="314">
        <f t="shared" si="14"/>
        <v>46267</v>
      </c>
    </row>
    <row r="234" spans="1:36" ht="14.4">
      <c r="A234" s="155"/>
      <c r="B234" t="s">
        <v>2423</v>
      </c>
      <c r="C234">
        <v>36</v>
      </c>
      <c r="D234" t="s">
        <v>2318</v>
      </c>
      <c r="E234" t="s">
        <v>2381</v>
      </c>
      <c r="G234" t="s">
        <v>2580</v>
      </c>
      <c r="J234" s="438" t="str">
        <f>IF($F234="","",IFERROR(IFERROR(INDEX(Réttabanki!$U:$U,MATCH($F234,Réttabanki!$A:$A,0)),INDEX(Vöruskrá!$R:$R,MATCH($F234,Vöruskrá!$B:$B,0)))*($H234+IF($I234="",$H234*(1+$AD$2),$I234))/2/1000,""))</f>
        <v/>
      </c>
      <c r="K234" t="s">
        <v>2581</v>
      </c>
      <c r="L234" t="s">
        <v>2582</v>
      </c>
      <c r="U234" s="455"/>
      <c r="V234" s="455"/>
      <c r="W234" s="455"/>
      <c r="X234" s="455"/>
      <c r="Y234" s="455"/>
      <c r="Z234" s="455"/>
      <c r="AA234" s="455"/>
      <c r="AF234" t="str">
        <f>IF($F234="","",IFERROR(IFERROR(INDEX(Réttabanki!$U:$U,MATCH($F234,Réttabanki!$A:$A,0)),INDEX(Vöruskrá!$R:$R,MATCH($F234,Vöruskrá!$B:$B,0)))*$H234/1000,""))</f>
        <v/>
      </c>
      <c r="AG234" t="str">
        <f>IF($F234="","",IFERROR(IFERROR(INDEX(Réttabanki!$U:$U,MATCH($F234,Réttabanki!$A:$A,0)),INDEX(Vöruskrá!$R:$R,MATCH($F234,Vöruskrá!$B:$B,0)))*IF($I234="",$H234*(1+$AD$2),$I234)/1000,""))</f>
        <v/>
      </c>
      <c r="AH234" t="str">
        <f t="shared" si="15"/>
        <v/>
      </c>
      <c r="AI234" t="str">
        <f t="shared" si="13"/>
        <v/>
      </c>
      <c r="AJ234" s="314">
        <f t="shared" si="14"/>
        <v>46267</v>
      </c>
    </row>
    <row r="235" spans="1:36" ht="14.4">
      <c r="A235" s="155"/>
      <c r="B235" t="s">
        <v>2423</v>
      </c>
      <c r="C235">
        <v>36</v>
      </c>
      <c r="D235" t="s">
        <v>2318</v>
      </c>
      <c r="E235" t="s">
        <v>2381</v>
      </c>
      <c r="F235" t="s">
        <v>893</v>
      </c>
      <c r="G235" t="s">
        <v>2583</v>
      </c>
      <c r="H235">
        <v>40</v>
      </c>
      <c r="I235">
        <v>40</v>
      </c>
      <c r="J235" s="438">
        <f>IF($F235="","",IFERROR(IFERROR(INDEX(Réttabanki!$U:$U,MATCH($F235,Réttabanki!$A:$A,0)),INDEX(Vöruskrá!$R:$R,MATCH($F235,Vöruskrá!$B:$B,0)))*($H235+IF($I235="",$H235*(1+$AD$2),$I235))/2/1000,""))</f>
        <v>24</v>
      </c>
      <c r="K235" t="s">
        <v>895</v>
      </c>
      <c r="L235" t="s">
        <v>136</v>
      </c>
      <c r="M235" t="s">
        <v>896</v>
      </c>
      <c r="N235">
        <v>267</v>
      </c>
      <c r="O235">
        <v>2.4</v>
      </c>
      <c r="P235">
        <v>0.4</v>
      </c>
      <c r="Q235">
        <v>51.1</v>
      </c>
      <c r="R235">
        <v>8.9</v>
      </c>
      <c r="S235">
        <v>1.6</v>
      </c>
      <c r="T235">
        <v>1</v>
      </c>
      <c r="U235" s="457" t="s">
        <v>2357</v>
      </c>
      <c r="V235" s="457" t="s">
        <v>2358</v>
      </c>
      <c r="W235" s="457">
        <v>180</v>
      </c>
      <c r="X235" s="457" t="s">
        <v>2495</v>
      </c>
      <c r="Y235" s="457"/>
      <c r="Z235" s="457"/>
      <c r="AA235" s="457"/>
      <c r="AF235">
        <f>IF($F235="","",IFERROR(IFERROR(INDEX(Réttabanki!$U:$U,MATCH($F235,Réttabanki!$A:$A,0)),INDEX(Vöruskrá!$R:$R,MATCH($F235,Vöruskrá!$B:$B,0)))*$H235/1000,""))</f>
        <v>24</v>
      </c>
      <c r="AG235">
        <f>IF($F235="","",IFERROR(IFERROR(INDEX(Réttabanki!$U:$U,MATCH($F235,Réttabanki!$A:$A,0)),INDEX(Vöruskrá!$R:$R,MATCH($F235,Vöruskrá!$B:$B,0)))*IF($I235="",$H235*(1+$AD$2),$I235)/1000,""))</f>
        <v>24</v>
      </c>
      <c r="AH235">
        <f t="shared" si="15"/>
        <v>2.0869565217391306E-2</v>
      </c>
      <c r="AI235" t="str">
        <f t="shared" si="13"/>
        <v>OK</v>
      </c>
      <c r="AJ235" s="314">
        <f t="shared" si="14"/>
        <v>46267</v>
      </c>
    </row>
    <row r="236" spans="1:36" ht="14.4">
      <c r="A236" s="155"/>
      <c r="B236" t="s">
        <v>2423</v>
      </c>
      <c r="C236">
        <v>36</v>
      </c>
      <c r="D236" t="s">
        <v>2318</v>
      </c>
      <c r="E236" t="s">
        <v>2381</v>
      </c>
      <c r="F236" t="s">
        <v>1085</v>
      </c>
      <c r="G236" t="s">
        <v>1086</v>
      </c>
      <c r="H236">
        <v>10</v>
      </c>
      <c r="I236">
        <v>10</v>
      </c>
      <c r="J236" s="438">
        <f>IF($F236="","",IFERROR(IFERROR(INDEX(Réttabanki!$U:$U,MATCH($F236,Réttabanki!$A:$A,0)),INDEX(Vöruskrá!$R:$R,MATCH($F236,Vöruskrá!$B:$B,0)))*($H236+IF($I236="",$H236*(1+$AD$2),$I236))/2/1000,""))</f>
        <v>4</v>
      </c>
      <c r="K236" t="s">
        <v>1086</v>
      </c>
      <c r="L236" t="s">
        <v>1077</v>
      </c>
      <c r="N236">
        <v>15</v>
      </c>
      <c r="O236">
        <v>0.1</v>
      </c>
      <c r="P236">
        <v>0</v>
      </c>
      <c r="Q236">
        <v>3.6</v>
      </c>
      <c r="R236">
        <v>0.7</v>
      </c>
      <c r="S236">
        <v>0</v>
      </c>
      <c r="U236" s="455"/>
      <c r="V236" s="455"/>
      <c r="W236" s="455"/>
      <c r="X236" s="455"/>
      <c r="Y236" s="455"/>
      <c r="Z236" s="455"/>
      <c r="AA236" s="455"/>
      <c r="AF236">
        <f>IF($F236="","",IFERROR(IFERROR(INDEX(Réttabanki!$U:$U,MATCH($F236,Réttabanki!$A:$A,0)),INDEX(Vöruskrá!$R:$R,MATCH($F236,Vöruskrá!$B:$B,0)))*$H236/1000,""))</f>
        <v>4</v>
      </c>
      <c r="AG236">
        <f>IF($F236="","",IFERROR(IFERROR(INDEX(Réttabanki!$U:$U,MATCH($F236,Réttabanki!$A:$A,0)),INDEX(Vöruskrá!$R:$R,MATCH($F236,Vöruskrá!$B:$B,0)))*IF($I236="",$H236*(1+$AD$2),$I236)/1000,""))</f>
        <v>4</v>
      </c>
      <c r="AH236">
        <f t="shared" si="15"/>
        <v>3.4782608695652175E-3</v>
      </c>
      <c r="AI236" t="str">
        <f t="shared" si="13"/>
        <v>OK</v>
      </c>
      <c r="AJ236" s="314">
        <f t="shared" si="14"/>
        <v>46267</v>
      </c>
    </row>
    <row r="237" spans="1:36" ht="14.4">
      <c r="A237" s="155"/>
      <c r="B237" t="s">
        <v>2423</v>
      </c>
      <c r="C237">
        <v>36</v>
      </c>
      <c r="D237" t="s">
        <v>2318</v>
      </c>
      <c r="E237" t="s">
        <v>2381</v>
      </c>
      <c r="F237" t="s">
        <v>505</v>
      </c>
      <c r="G237" t="s">
        <v>2404</v>
      </c>
      <c r="H237">
        <v>5</v>
      </c>
      <c r="I237">
        <v>5</v>
      </c>
      <c r="J237" s="438">
        <f>IF($F237="","",IFERROR(IFERROR(INDEX(Réttabanki!$U:$U,MATCH($F237,Réttabanki!$A:$A,0)),INDEX(Vöruskrá!$R:$R,MATCH($F237,Vöruskrá!$B:$B,0)))*($H237+IF($I237="",$H237*(1+$AD$2),$I237))/2/1000,""))</f>
        <v>11.5</v>
      </c>
      <c r="K237" t="s">
        <v>507</v>
      </c>
      <c r="L237" t="s">
        <v>214</v>
      </c>
      <c r="N237">
        <v>738</v>
      </c>
      <c r="O237">
        <v>82</v>
      </c>
      <c r="P237">
        <v>49</v>
      </c>
      <c r="Q237">
        <v>0.4</v>
      </c>
      <c r="R237">
        <v>0.6</v>
      </c>
      <c r="S237">
        <v>1.2</v>
      </c>
      <c r="U237" s="457"/>
      <c r="V237" s="457"/>
      <c r="W237" s="457"/>
      <c r="X237" s="457"/>
      <c r="Y237" s="457"/>
      <c r="Z237" s="457"/>
      <c r="AA237" s="457"/>
      <c r="AF237">
        <f>IF($F237="","",IFERROR(IFERROR(INDEX(Réttabanki!$U:$U,MATCH($F237,Réttabanki!$A:$A,0)),INDEX(Vöruskrá!$R:$R,MATCH($F237,Vöruskrá!$B:$B,0)))*$H237/1000,""))</f>
        <v>11.5</v>
      </c>
      <c r="AG237">
        <f>IF($F237="","",IFERROR(IFERROR(INDEX(Réttabanki!$U:$U,MATCH($F237,Réttabanki!$A:$A,0)),INDEX(Vöruskrá!$R:$R,MATCH($F237,Vöruskrá!$B:$B,0)))*IF($I237="",$H237*(1+$AD$2),$I237)/1000,""))</f>
        <v>11.5</v>
      </c>
      <c r="AH237">
        <f t="shared" si="15"/>
        <v>0.01</v>
      </c>
      <c r="AI237" t="str">
        <f t="shared" si="13"/>
        <v>OK</v>
      </c>
      <c r="AJ237" s="314">
        <f t="shared" si="14"/>
        <v>46267</v>
      </c>
    </row>
    <row r="238" spans="1:36" ht="14.4">
      <c r="A238" s="155"/>
      <c r="B238" t="s">
        <v>2423</v>
      </c>
      <c r="C238">
        <v>36</v>
      </c>
      <c r="D238" t="s">
        <v>2318</v>
      </c>
      <c r="E238" t="s">
        <v>2381</v>
      </c>
      <c r="F238" t="s">
        <v>1115</v>
      </c>
      <c r="G238" t="s">
        <v>2527</v>
      </c>
      <c r="H238">
        <v>20</v>
      </c>
      <c r="I238">
        <v>20</v>
      </c>
      <c r="J238" s="438">
        <f>IF($F238="","",IFERROR(IFERROR(INDEX(Réttabanki!$U:$U,MATCH($F238,Réttabanki!$A:$A,0)),INDEX(Vöruskrá!$R:$R,MATCH($F238,Vöruskrá!$B:$B,0)))*($H238+IF($I238="",$H238*(1+$AD$2),$I238))/2/1000,""))</f>
        <v>9</v>
      </c>
      <c r="K238" t="s">
        <v>1116</v>
      </c>
      <c r="L238" t="s">
        <v>1077</v>
      </c>
      <c r="U238" s="455"/>
      <c r="V238" s="455"/>
      <c r="W238" s="455"/>
      <c r="X238" s="455"/>
      <c r="Y238" s="455"/>
      <c r="Z238" s="455"/>
      <c r="AA238" s="455"/>
      <c r="AF238">
        <f>IF($F238="","",IFERROR(IFERROR(INDEX(Réttabanki!$U:$U,MATCH($F238,Réttabanki!$A:$A,0)),INDEX(Vöruskrá!$R:$R,MATCH($F238,Vöruskrá!$B:$B,0)))*$H238/1000,""))</f>
        <v>9</v>
      </c>
      <c r="AG238">
        <f>IF($F238="","",IFERROR(IFERROR(INDEX(Réttabanki!$U:$U,MATCH($F238,Réttabanki!$A:$A,0)),INDEX(Vöruskrá!$R:$R,MATCH($F238,Vöruskrá!$B:$B,0)))*IF($I238="",$H238*(1+$AD$2),$I238)/1000,""))</f>
        <v>9</v>
      </c>
      <c r="AH238">
        <f t="shared" si="15"/>
        <v>7.8260869565217397E-3</v>
      </c>
      <c r="AI238" t="str">
        <f t="shared" si="13"/>
        <v>OK</v>
      </c>
      <c r="AJ238" s="314">
        <f t="shared" si="14"/>
        <v>46267</v>
      </c>
    </row>
    <row r="239" spans="1:36" ht="14.4">
      <c r="A239" s="155"/>
      <c r="B239" t="s">
        <v>2423</v>
      </c>
      <c r="C239">
        <v>36</v>
      </c>
      <c r="D239" t="s">
        <v>2318</v>
      </c>
      <c r="E239" t="s">
        <v>1080</v>
      </c>
      <c r="G239" t="s">
        <v>2584</v>
      </c>
      <c r="J239" s="438" t="str">
        <f>IF($F239="","",IFERROR(IFERROR(INDEX(Réttabanki!$U:$U,MATCH($F239,Réttabanki!$A:$A,0)),INDEX(Vöruskrá!$R:$R,MATCH($F239,Vöruskrá!$B:$B,0)))*($H239+IF($I239="",$H239*(1+$AD$2),$I239))/2/1000,""))</f>
        <v/>
      </c>
      <c r="K239" t="s">
        <v>2585</v>
      </c>
      <c r="L239" t="s">
        <v>2586</v>
      </c>
      <c r="U239" s="457"/>
      <c r="V239" s="457"/>
      <c r="W239" s="457"/>
      <c r="X239" s="457"/>
      <c r="Y239" s="457"/>
      <c r="Z239" s="457"/>
      <c r="AA239" s="457"/>
      <c r="AF239" t="str">
        <f>IF($F239="","",IFERROR(IFERROR(INDEX(Réttabanki!$U:$U,MATCH($F239,Réttabanki!$A:$A,0)),INDEX(Vöruskrá!$R:$R,MATCH($F239,Vöruskrá!$B:$B,0)))*$H239/1000,""))</f>
        <v/>
      </c>
      <c r="AG239" t="str">
        <f>IF($F239="","",IFERROR(IFERROR(INDEX(Réttabanki!$U:$U,MATCH($F239,Réttabanki!$A:$A,0)),INDEX(Vöruskrá!$R:$R,MATCH($F239,Vöruskrá!$B:$B,0)))*IF($I239="",$H239*(1+$AD$2),$I239)/1000,""))</f>
        <v/>
      </c>
      <c r="AH239" t="str">
        <f t="shared" si="15"/>
        <v/>
      </c>
      <c r="AI239" t="str">
        <f t="shared" si="13"/>
        <v/>
      </c>
      <c r="AJ239" s="314">
        <f t="shared" si="14"/>
        <v>46267</v>
      </c>
    </row>
    <row r="240" spans="1:36" ht="14.4">
      <c r="A240" s="155"/>
      <c r="B240" t="s">
        <v>2423</v>
      </c>
      <c r="C240">
        <v>36</v>
      </c>
      <c r="D240" t="s">
        <v>2318</v>
      </c>
      <c r="E240" t="s">
        <v>1080</v>
      </c>
      <c r="F240" t="s">
        <v>893</v>
      </c>
      <c r="G240" t="s">
        <v>2583</v>
      </c>
      <c r="H240">
        <v>40</v>
      </c>
      <c r="I240">
        <v>40</v>
      </c>
      <c r="J240" s="438">
        <f>IF($F240="","",IFERROR(IFERROR(INDEX(Réttabanki!$U:$U,MATCH($F240,Réttabanki!$A:$A,0)),INDEX(Vöruskrá!$R:$R,MATCH($F240,Vöruskrá!$B:$B,0)))*($H240+IF($I240="",$H240*(1+$AD$2),$I240))/2/1000,""))</f>
        <v>24</v>
      </c>
      <c r="K240" t="s">
        <v>895</v>
      </c>
      <c r="L240" t="s">
        <v>136</v>
      </c>
      <c r="M240" t="s">
        <v>896</v>
      </c>
      <c r="N240">
        <v>267</v>
      </c>
      <c r="O240">
        <v>2.4</v>
      </c>
      <c r="P240">
        <v>0.4</v>
      </c>
      <c r="Q240">
        <v>51.1</v>
      </c>
      <c r="R240">
        <v>8.9</v>
      </c>
      <c r="S240">
        <v>1.6</v>
      </c>
      <c r="U240" s="455"/>
      <c r="V240" s="455"/>
      <c r="W240" s="455"/>
      <c r="X240" s="455"/>
      <c r="Y240" s="455"/>
      <c r="Z240" s="455"/>
      <c r="AA240" s="455"/>
      <c r="AF240">
        <f>IF($F240="","",IFERROR(IFERROR(INDEX(Réttabanki!$U:$U,MATCH($F240,Réttabanki!$A:$A,0)),INDEX(Vöruskrá!$R:$R,MATCH($F240,Vöruskrá!$B:$B,0)))*$H240/1000,""))</f>
        <v>24</v>
      </c>
      <c r="AG240">
        <f>IF($F240="","",IFERROR(IFERROR(INDEX(Réttabanki!$U:$U,MATCH($F240,Réttabanki!$A:$A,0)),INDEX(Vöruskrá!$R:$R,MATCH($F240,Vöruskrá!$B:$B,0)))*IF($I240="",$H240*(1+$AD$2),$I240)/1000,""))</f>
        <v>24</v>
      </c>
      <c r="AH240">
        <f t="shared" si="15"/>
        <v>2.0869565217391306E-2</v>
      </c>
      <c r="AI240" t="str">
        <f t="shared" si="13"/>
        <v>OK</v>
      </c>
      <c r="AJ240" s="314">
        <f t="shared" si="14"/>
        <v>46267</v>
      </c>
    </row>
    <row r="241" spans="1:36" ht="14.4">
      <c r="A241" s="155"/>
      <c r="B241" t="s">
        <v>2423</v>
      </c>
      <c r="C241">
        <v>36</v>
      </c>
      <c r="D241" t="s">
        <v>2318</v>
      </c>
      <c r="E241" t="s">
        <v>1080</v>
      </c>
      <c r="F241" t="s">
        <v>1085</v>
      </c>
      <c r="G241" t="s">
        <v>1086</v>
      </c>
      <c r="H241">
        <v>10</v>
      </c>
      <c r="I241">
        <v>10</v>
      </c>
      <c r="J241" s="438">
        <f>IF($F241="","",IFERROR(IFERROR(INDEX(Réttabanki!$U:$U,MATCH($F241,Réttabanki!$A:$A,0)),INDEX(Vöruskrá!$R:$R,MATCH($F241,Vöruskrá!$B:$B,0)))*($H241+IF($I241="",$H241*(1+$AD$2),$I241))/2/1000,""))</f>
        <v>4</v>
      </c>
      <c r="K241" t="s">
        <v>1086</v>
      </c>
      <c r="L241" t="s">
        <v>1077</v>
      </c>
      <c r="N241">
        <v>15</v>
      </c>
      <c r="O241">
        <v>0.1</v>
      </c>
      <c r="P241">
        <v>0</v>
      </c>
      <c r="Q241">
        <v>3.6</v>
      </c>
      <c r="R241">
        <v>0.7</v>
      </c>
      <c r="S241">
        <v>0</v>
      </c>
      <c r="U241" s="457"/>
      <c r="V241" s="457"/>
      <c r="W241" s="457"/>
      <c r="X241" s="457"/>
      <c r="Y241" s="457"/>
      <c r="Z241" s="457"/>
      <c r="AA241" s="457"/>
      <c r="AF241">
        <f>IF($F241="","",IFERROR(IFERROR(INDEX(Réttabanki!$U:$U,MATCH($F241,Réttabanki!$A:$A,0)),INDEX(Vöruskrá!$R:$R,MATCH($F241,Vöruskrá!$B:$B,0)))*$H241/1000,""))</f>
        <v>4</v>
      </c>
      <c r="AG241">
        <f>IF($F241="","",IFERROR(IFERROR(INDEX(Réttabanki!$U:$U,MATCH($F241,Réttabanki!$A:$A,0)),INDEX(Vöruskrá!$R:$R,MATCH($F241,Vöruskrá!$B:$B,0)))*IF($I241="",$H241*(1+$AD$2),$I241)/1000,""))</f>
        <v>4</v>
      </c>
      <c r="AH241">
        <f t="shared" si="15"/>
        <v>3.4782608695652175E-3</v>
      </c>
      <c r="AI241" t="str">
        <f t="shared" si="13"/>
        <v>OK</v>
      </c>
      <c r="AJ241" s="314">
        <f t="shared" si="14"/>
        <v>46267</v>
      </c>
    </row>
    <row r="242" spans="1:36" ht="14.4">
      <c r="A242" s="155"/>
      <c r="B242" t="s">
        <v>2423</v>
      </c>
      <c r="C242">
        <v>36</v>
      </c>
      <c r="D242" t="s">
        <v>2318</v>
      </c>
      <c r="E242" t="s">
        <v>1080</v>
      </c>
      <c r="F242" t="s">
        <v>1115</v>
      </c>
      <c r="G242" t="s">
        <v>2527</v>
      </c>
      <c r="H242">
        <v>20</v>
      </c>
      <c r="I242">
        <v>20</v>
      </c>
      <c r="J242" s="438">
        <f>IF($F242="","",IFERROR(IFERROR(INDEX(Réttabanki!$U:$U,MATCH($F242,Réttabanki!$A:$A,0)),INDEX(Vöruskrá!$R:$R,MATCH($F242,Vöruskrá!$B:$B,0)))*($H242+IF($I242="",$H242*(1+$AD$2),$I242))/2/1000,""))</f>
        <v>9</v>
      </c>
      <c r="K242" t="s">
        <v>1116</v>
      </c>
      <c r="L242" t="s">
        <v>1077</v>
      </c>
      <c r="U242" s="455"/>
      <c r="V242" s="455"/>
      <c r="W242" s="455"/>
      <c r="X242" s="455"/>
      <c r="Y242" s="455"/>
      <c r="Z242" s="455"/>
      <c r="AA242" s="455"/>
      <c r="AF242">
        <f>IF($F242="","",IFERROR(IFERROR(INDEX(Réttabanki!$U:$U,MATCH($F242,Réttabanki!$A:$A,0)),INDEX(Vöruskrá!$R:$R,MATCH($F242,Vöruskrá!$B:$B,0)))*$H242/1000,""))</f>
        <v>9</v>
      </c>
      <c r="AG242">
        <f>IF($F242="","",IFERROR(IFERROR(INDEX(Réttabanki!$U:$U,MATCH($F242,Réttabanki!$A:$A,0)),INDEX(Vöruskrá!$R:$R,MATCH($F242,Vöruskrá!$B:$B,0)))*IF($I242="",$H242*(1+$AD$2),$I242)/1000,""))</f>
        <v>9</v>
      </c>
      <c r="AH242">
        <f t="shared" si="15"/>
        <v>7.8260869565217397E-3</v>
      </c>
      <c r="AI242" t="str">
        <f t="shared" si="13"/>
        <v>OK</v>
      </c>
      <c r="AJ242" s="314">
        <f t="shared" si="14"/>
        <v>46267</v>
      </c>
    </row>
    <row r="243" spans="1:36" ht="14.4">
      <c r="A243" s="155"/>
      <c r="B243" t="s">
        <v>2423</v>
      </c>
      <c r="C243">
        <v>36</v>
      </c>
      <c r="D243" t="s">
        <v>2318</v>
      </c>
      <c r="E243" t="s">
        <v>1080</v>
      </c>
      <c r="G243" t="s">
        <v>2587</v>
      </c>
      <c r="J243" s="438" t="str">
        <f>IF($F243="","",IFERROR(IFERROR(INDEX(Réttabanki!$U:$U,MATCH($F243,Réttabanki!$A:$A,0)),INDEX(Vöruskrá!$R:$R,MATCH($F243,Vöruskrá!$B:$B,0)))*($H243+IF($I243="",$H243*(1+$AD$2),$I243))/2/1000,""))</f>
        <v/>
      </c>
      <c r="K243" t="s">
        <v>1312</v>
      </c>
      <c r="L243" t="s">
        <v>228</v>
      </c>
      <c r="U243" s="457"/>
      <c r="V243" s="457"/>
      <c r="W243" s="457"/>
      <c r="X243" s="457"/>
      <c r="Y243" s="457"/>
      <c r="Z243" s="457"/>
      <c r="AA243" s="457"/>
      <c r="AF243" t="str">
        <f>IF($F243="","",IFERROR(IFERROR(INDEX(Réttabanki!$U:$U,MATCH($F243,Réttabanki!$A:$A,0)),INDEX(Vöruskrá!$R:$R,MATCH($F243,Vöruskrá!$B:$B,0)))*$H243/1000,""))</f>
        <v/>
      </c>
      <c r="AG243" t="str">
        <f>IF($F243="","",IFERROR(IFERROR(INDEX(Réttabanki!$U:$U,MATCH($F243,Réttabanki!$A:$A,0)),INDEX(Vöruskrá!$R:$R,MATCH($F243,Vöruskrá!$B:$B,0)))*IF($I243="",$H243*(1+$AD$2),$I243)/1000,""))</f>
        <v/>
      </c>
      <c r="AH243" t="str">
        <f t="shared" si="15"/>
        <v/>
      </c>
      <c r="AI243" t="str">
        <f t="shared" si="13"/>
        <v/>
      </c>
      <c r="AJ243" s="314">
        <f t="shared" si="14"/>
        <v>46267</v>
      </c>
    </row>
    <row r="244" spans="1:36" ht="14.4">
      <c r="A244" s="155"/>
      <c r="B244" t="s">
        <v>2423</v>
      </c>
      <c r="C244">
        <v>36</v>
      </c>
      <c r="D244" t="s">
        <v>2318</v>
      </c>
      <c r="E244" t="s">
        <v>1080</v>
      </c>
      <c r="F244" t="s">
        <v>1311</v>
      </c>
      <c r="G244" t="s">
        <v>2455</v>
      </c>
      <c r="H244">
        <v>40</v>
      </c>
      <c r="I244">
        <v>40</v>
      </c>
      <c r="J244" s="438">
        <f>IF($F244="","",IFERROR(IFERROR(INDEX(Réttabanki!$U:$U,MATCH($F244,Réttabanki!$A:$A,0)),INDEX(Vöruskrá!$R:$R,MATCH($F244,Vöruskrá!$B:$B,0)))*($H244+IF($I244="",$H244*(1+$AD$2),$I244))/2/1000,""))</f>
        <v>24</v>
      </c>
      <c r="K244" t="s">
        <v>1312</v>
      </c>
      <c r="N244">
        <v>236</v>
      </c>
      <c r="O244">
        <v>9</v>
      </c>
      <c r="P244">
        <v>2.7</v>
      </c>
      <c r="Q244">
        <v>31.1</v>
      </c>
      <c r="R244">
        <v>1.5</v>
      </c>
      <c r="S244">
        <v>0.9</v>
      </c>
      <c r="U244" s="455"/>
      <c r="V244" s="455"/>
      <c r="W244" s="455"/>
      <c r="X244" s="455"/>
      <c r="Y244" s="455"/>
      <c r="Z244" s="455"/>
      <c r="AA244" s="455"/>
      <c r="AF244">
        <f>IF($F244="","",IFERROR(IFERROR(INDEX(Réttabanki!$U:$U,MATCH($F244,Réttabanki!$A:$A,0)),INDEX(Vöruskrá!$R:$R,MATCH($F244,Vöruskrá!$B:$B,0)))*$H244/1000,""))</f>
        <v>24</v>
      </c>
      <c r="AG244">
        <f>IF($F244="","",IFERROR(IFERROR(INDEX(Réttabanki!$U:$U,MATCH($F244,Réttabanki!$A:$A,0)),INDEX(Vöruskrá!$R:$R,MATCH($F244,Vöruskrá!$B:$B,0)))*IF($I244="",$H244*(1+$AD$2),$I244)/1000,""))</f>
        <v>24</v>
      </c>
      <c r="AH244">
        <f t="shared" si="15"/>
        <v>2.0869565217391306E-2</v>
      </c>
      <c r="AI244" t="str">
        <f t="shared" si="13"/>
        <v>OK</v>
      </c>
      <c r="AJ244" s="314">
        <f t="shared" si="14"/>
        <v>46267</v>
      </c>
    </row>
    <row r="245" spans="1:36" ht="14.4">
      <c r="A245" s="155"/>
      <c r="B245" t="s">
        <v>2423</v>
      </c>
      <c r="C245">
        <v>36</v>
      </c>
      <c r="D245" t="s">
        <v>2318</v>
      </c>
      <c r="E245" t="s">
        <v>2383</v>
      </c>
      <c r="G245" t="s">
        <v>2588</v>
      </c>
      <c r="J245" s="438" t="str">
        <f>IF($F245="","",IFERROR(IFERROR(INDEX(Réttabanki!$U:$U,MATCH($F245,Réttabanki!$A:$A,0)),INDEX(Vöruskrá!$R:$R,MATCH($F245,Vöruskrá!$B:$B,0)))*($H245+IF($I245="",$H245*(1+$AD$2),$I245))/2/1000,""))</f>
        <v/>
      </c>
      <c r="K245" t="s">
        <v>2589</v>
      </c>
      <c r="L245" t="s">
        <v>187</v>
      </c>
      <c r="U245" s="457"/>
      <c r="V245" s="457"/>
      <c r="W245" s="457"/>
      <c r="X245" s="457"/>
      <c r="Y245" s="457"/>
      <c r="Z245" s="457"/>
      <c r="AA245" s="457"/>
      <c r="AF245" t="str">
        <f>IF($F245="","",IFERROR(IFERROR(INDEX(Réttabanki!$U:$U,MATCH($F245,Réttabanki!$A:$A,0)),INDEX(Vöruskrá!$R:$R,MATCH($F245,Vöruskrá!$B:$B,0)))*$H245/1000,""))</f>
        <v/>
      </c>
      <c r="AG245" t="str">
        <f>IF($F245="","",IFERROR(IFERROR(INDEX(Réttabanki!$U:$U,MATCH($F245,Réttabanki!$A:$A,0)),INDEX(Vöruskrá!$R:$R,MATCH($F245,Vöruskrá!$B:$B,0)))*IF($I245="",$H245*(1+$AD$2),$I245)/1000,""))</f>
        <v/>
      </c>
      <c r="AH245" t="str">
        <f t="shared" si="15"/>
        <v/>
      </c>
      <c r="AI245" t="str">
        <f t="shared" si="13"/>
        <v/>
      </c>
      <c r="AJ245" s="314">
        <f t="shared" si="14"/>
        <v>46267</v>
      </c>
    </row>
    <row r="246" spans="1:36" ht="14.4">
      <c r="A246" s="155"/>
      <c r="B246" t="s">
        <v>2423</v>
      </c>
      <c r="C246">
        <v>36</v>
      </c>
      <c r="D246" t="s">
        <v>2318</v>
      </c>
      <c r="E246" t="s">
        <v>2383</v>
      </c>
      <c r="F246" t="s">
        <v>184</v>
      </c>
      <c r="G246" t="s">
        <v>2450</v>
      </c>
      <c r="H246">
        <v>40</v>
      </c>
      <c r="I246">
        <v>40</v>
      </c>
      <c r="J246" s="438">
        <f>IF($F246="","",IFERROR(IFERROR(INDEX(Réttabanki!$U:$U,MATCH($F246,Réttabanki!$A:$A,0)),INDEX(Vöruskrá!$R:$R,MATCH($F246,Vöruskrá!$B:$B,0)))*($H246+IF($I246="",$H246*(1+$AD$2),$I246))/2/1000,""))</f>
        <v>24</v>
      </c>
      <c r="K246" t="s">
        <v>186</v>
      </c>
      <c r="L246" t="s">
        <v>187</v>
      </c>
      <c r="M246" t="s">
        <v>188</v>
      </c>
      <c r="N246">
        <v>324</v>
      </c>
      <c r="O246">
        <v>1.6</v>
      </c>
      <c r="P246">
        <v>0.3</v>
      </c>
      <c r="Q246">
        <v>59</v>
      </c>
      <c r="R246">
        <v>8.6</v>
      </c>
      <c r="S246">
        <v>1.3</v>
      </c>
      <c r="U246" s="455"/>
      <c r="V246" s="455"/>
      <c r="W246" s="455"/>
      <c r="X246" s="455"/>
      <c r="Y246" s="455"/>
      <c r="Z246" s="455"/>
      <c r="AA246" s="455"/>
      <c r="AF246">
        <f>IF($F246="","",IFERROR(IFERROR(INDEX(Réttabanki!$U:$U,MATCH($F246,Réttabanki!$A:$A,0)),INDEX(Vöruskrá!$R:$R,MATCH($F246,Vöruskrá!$B:$B,0)))*$H246/1000,""))</f>
        <v>24</v>
      </c>
      <c r="AG246">
        <f>IF($F246="","",IFERROR(IFERROR(INDEX(Réttabanki!$U:$U,MATCH($F246,Réttabanki!$A:$A,0)),INDEX(Vöruskrá!$R:$R,MATCH($F246,Vöruskrá!$B:$B,0)))*IF($I246="",$H246*(1+$AD$2),$I246)/1000,""))</f>
        <v>24</v>
      </c>
      <c r="AH246">
        <f t="shared" si="15"/>
        <v>2.0869565217391306E-2</v>
      </c>
      <c r="AI246" t="str">
        <f t="shared" si="13"/>
        <v>OK</v>
      </c>
      <c r="AJ246" s="314">
        <f t="shared" si="14"/>
        <v>46267</v>
      </c>
    </row>
    <row r="247" spans="1:36" ht="14.4">
      <c r="A247" s="155"/>
      <c r="B247" t="s">
        <v>2423</v>
      </c>
      <c r="C247">
        <v>36</v>
      </c>
      <c r="D247" t="s">
        <v>2318</v>
      </c>
      <c r="E247" t="s">
        <v>2383</v>
      </c>
      <c r="F247" t="s">
        <v>491</v>
      </c>
      <c r="G247" t="s">
        <v>2484</v>
      </c>
      <c r="H247">
        <v>20</v>
      </c>
      <c r="I247">
        <v>20</v>
      </c>
      <c r="J247" s="438">
        <f>IF($F247="","",IFERROR(IFERROR(INDEX(Réttabanki!$U:$U,MATCH($F247,Réttabanki!$A:$A,0)),INDEX(Vöruskrá!$R:$R,MATCH($F247,Vöruskrá!$B:$B,0)))*($H247+IF($I247="",$H247*(1+$AD$2),$I247))/2/1000,""))</f>
        <v>38</v>
      </c>
      <c r="K247" t="s">
        <v>493</v>
      </c>
      <c r="L247" t="s">
        <v>228</v>
      </c>
      <c r="N247">
        <v>85</v>
      </c>
      <c r="O247">
        <v>0.8</v>
      </c>
      <c r="P247">
        <v>0.3</v>
      </c>
      <c r="Q247">
        <v>1.8</v>
      </c>
      <c r="R247">
        <v>16</v>
      </c>
      <c r="S247">
        <v>2.6</v>
      </c>
      <c r="U247" s="457"/>
      <c r="V247" s="457"/>
      <c r="W247" s="457"/>
      <c r="X247" s="457"/>
      <c r="Y247" s="457"/>
      <c r="Z247" s="457"/>
      <c r="AA247" s="457"/>
      <c r="AF247">
        <f>IF($F247="","",IFERROR(IFERROR(INDEX(Réttabanki!$U:$U,MATCH($F247,Réttabanki!$A:$A,0)),INDEX(Vöruskrá!$R:$R,MATCH($F247,Vöruskrá!$B:$B,0)))*$H247/1000,""))</f>
        <v>38</v>
      </c>
      <c r="AG247">
        <f>IF($F247="","",IFERROR(IFERROR(INDEX(Réttabanki!$U:$U,MATCH($F247,Réttabanki!$A:$A,0)),INDEX(Vöruskrá!$R:$R,MATCH($F247,Vöruskrá!$B:$B,0)))*IF($I247="",$H247*(1+$AD$2),$I247)/1000,""))</f>
        <v>38</v>
      </c>
      <c r="AH247">
        <f t="shared" si="15"/>
        <v>3.3043478260869563E-2</v>
      </c>
      <c r="AI247" t="str">
        <f t="shared" si="13"/>
        <v>OK</v>
      </c>
      <c r="AJ247" s="314">
        <f t="shared" si="14"/>
        <v>46267</v>
      </c>
    </row>
    <row r="248" spans="1:36" ht="14.4">
      <c r="A248" s="155"/>
      <c r="B248" t="s">
        <v>2423</v>
      </c>
      <c r="C248">
        <v>36</v>
      </c>
      <c r="D248" t="s">
        <v>2318</v>
      </c>
      <c r="E248" t="s">
        <v>1080</v>
      </c>
      <c r="G248" t="s">
        <v>2590</v>
      </c>
      <c r="J248" s="438" t="str">
        <f>IF($F248="","",IFERROR(IFERROR(INDEX(Réttabanki!$U:$U,MATCH($F248,Réttabanki!$A:$A,0)),INDEX(Vöruskrá!$R:$R,MATCH($F248,Vöruskrá!$B:$B,0)))*($H248+IF($I248="",$H248*(1+$AD$2),$I248))/2/1000,""))</f>
        <v/>
      </c>
      <c r="K248" t="s">
        <v>186</v>
      </c>
      <c r="L248" t="s">
        <v>187</v>
      </c>
      <c r="U248" s="455"/>
      <c r="V248" s="455"/>
      <c r="W248" s="455"/>
      <c r="X248" s="455"/>
      <c r="Y248" s="455"/>
      <c r="Z248" s="455"/>
      <c r="AA248" s="455"/>
      <c r="AF248" t="str">
        <f>IF($F248="","",IFERROR(IFERROR(INDEX(Réttabanki!$U:$U,MATCH($F248,Réttabanki!$A:$A,0)),INDEX(Vöruskrá!$R:$R,MATCH($F248,Vöruskrá!$B:$B,0)))*$H248/1000,""))</f>
        <v/>
      </c>
      <c r="AG248" t="str">
        <f>IF($F248="","",IFERROR(IFERROR(INDEX(Réttabanki!$U:$U,MATCH($F248,Réttabanki!$A:$A,0)),INDEX(Vöruskrá!$R:$R,MATCH($F248,Vöruskrá!$B:$B,0)))*IF($I248="",$H248*(1+$AD$2),$I248)/1000,""))</f>
        <v/>
      </c>
      <c r="AH248" t="str">
        <f t="shared" si="15"/>
        <v/>
      </c>
      <c r="AI248" t="str">
        <f t="shared" si="13"/>
        <v/>
      </c>
      <c r="AJ248" s="314">
        <f t="shared" si="14"/>
        <v>46267</v>
      </c>
    </row>
    <row r="249" spans="1:36" ht="14.4">
      <c r="A249" s="155"/>
      <c r="B249" t="s">
        <v>2423</v>
      </c>
      <c r="C249">
        <v>36</v>
      </c>
      <c r="D249" t="s">
        <v>2318</v>
      </c>
      <c r="E249" t="s">
        <v>1080</v>
      </c>
      <c r="F249" t="s">
        <v>184</v>
      </c>
      <c r="G249" t="s">
        <v>2450</v>
      </c>
      <c r="H249">
        <v>40</v>
      </c>
      <c r="J249" s="438">
        <f>IF($F249="","",IFERROR(IFERROR(INDEX(Réttabanki!$U:$U,MATCH($F249,Réttabanki!$A:$A,0)),INDEX(Vöruskrá!$R:$R,MATCH($F249,Vöruskrá!$B:$B,0)))*($H249+IF($I249="",$H249*(1+$AD$2),$I249))/2/1000,""))</f>
        <v>30</v>
      </c>
      <c r="K249" t="s">
        <v>186</v>
      </c>
      <c r="L249" t="s">
        <v>187</v>
      </c>
      <c r="M249" t="s">
        <v>188</v>
      </c>
      <c r="N249">
        <v>324</v>
      </c>
      <c r="O249">
        <v>1.6</v>
      </c>
      <c r="P249">
        <v>0.3</v>
      </c>
      <c r="Q249">
        <v>59</v>
      </c>
      <c r="R249">
        <v>8.6</v>
      </c>
      <c r="S249">
        <v>1.3</v>
      </c>
      <c r="U249" s="457"/>
      <c r="V249" s="457"/>
      <c r="W249" s="457"/>
      <c r="X249" s="457"/>
      <c r="Y249" s="457"/>
      <c r="Z249" s="457"/>
      <c r="AA249" s="457"/>
      <c r="AF249">
        <f>IF($F249="","",IFERROR(IFERROR(INDEX(Réttabanki!$U:$U,MATCH($F249,Réttabanki!$A:$A,0)),INDEX(Vöruskrá!$R:$R,MATCH($F249,Vöruskrá!$B:$B,0)))*$H249/1000,""))</f>
        <v>24</v>
      </c>
      <c r="AG249">
        <f>IF($F249="","",IFERROR(IFERROR(INDEX(Réttabanki!$U:$U,MATCH($F249,Réttabanki!$A:$A,0)),INDEX(Vöruskrá!$R:$R,MATCH($F249,Vöruskrá!$B:$B,0)))*IF($I249="",$H249*(1+$AD$2),$I249)/1000,""))</f>
        <v>36</v>
      </c>
      <c r="AH249">
        <f t="shared" si="15"/>
        <v>3.1304347826086959E-2</v>
      </c>
      <c r="AI249" t="str">
        <f t="shared" si="13"/>
        <v>OK</v>
      </c>
      <c r="AJ249" s="314">
        <f t="shared" si="14"/>
        <v>46267</v>
      </c>
    </row>
    <row r="250" spans="1:36" ht="14.4">
      <c r="A250" s="155"/>
      <c r="B250" t="s">
        <v>2423</v>
      </c>
      <c r="C250">
        <v>36</v>
      </c>
      <c r="D250" t="s">
        <v>2318</v>
      </c>
      <c r="E250" t="s">
        <v>1080</v>
      </c>
      <c r="G250" t="s">
        <v>2591</v>
      </c>
      <c r="J250" s="438" t="str">
        <f>IF($F250="","",IFERROR(IFERROR(INDEX(Réttabanki!$U:$U,MATCH($F250,Réttabanki!$A:$A,0)),INDEX(Vöruskrá!$R:$R,MATCH($F250,Vöruskrá!$B:$B,0)))*($H250+IF($I250="",$H250*(1+$AD$2),$I250))/2/1000,""))</f>
        <v/>
      </c>
      <c r="K250" t="s">
        <v>2487</v>
      </c>
      <c r="L250" t="s">
        <v>228</v>
      </c>
      <c r="U250" s="455"/>
      <c r="V250" s="455"/>
      <c r="W250" s="455"/>
      <c r="X250" s="455"/>
      <c r="Y250" s="455"/>
      <c r="Z250" s="455"/>
      <c r="AA250" s="455"/>
      <c r="AF250" t="str">
        <f>IF($F250="","",IFERROR(IFERROR(INDEX(Réttabanki!$U:$U,MATCH($F250,Réttabanki!$A:$A,0)),INDEX(Vöruskrá!$R:$R,MATCH($F250,Vöruskrá!$B:$B,0)))*$H250/1000,""))</f>
        <v/>
      </c>
      <c r="AG250" t="str">
        <f>IF($F250="","",IFERROR(IFERROR(INDEX(Réttabanki!$U:$U,MATCH($F250,Réttabanki!$A:$A,0)),INDEX(Vöruskrá!$R:$R,MATCH($F250,Vöruskrá!$B:$B,0)))*IF($I250="",$H250*(1+$AD$2),$I250)/1000,""))</f>
        <v/>
      </c>
      <c r="AH250" t="str">
        <f t="shared" si="15"/>
        <v/>
      </c>
      <c r="AI250" t="str">
        <f t="shared" si="13"/>
        <v/>
      </c>
      <c r="AJ250" s="314">
        <f t="shared" si="14"/>
        <v>46267</v>
      </c>
    </row>
    <row r="251" spans="1:36" ht="14.4">
      <c r="A251" s="155"/>
      <c r="B251" t="s">
        <v>2423</v>
      </c>
      <c r="C251">
        <v>36</v>
      </c>
      <c r="D251" t="s">
        <v>2318</v>
      </c>
      <c r="E251" t="s">
        <v>1080</v>
      </c>
      <c r="F251" t="s">
        <v>1298</v>
      </c>
      <c r="G251" t="s">
        <v>2392</v>
      </c>
      <c r="H251">
        <v>40</v>
      </c>
      <c r="J251" s="438">
        <f>IF($F251="","",IFERROR(IFERROR(INDEX(Réttabanki!$U:$U,MATCH($F251,Réttabanki!$A:$A,0)),INDEX(Vöruskrá!$R:$R,MATCH($F251,Vöruskrá!$B:$B,0)))*($H251+IF($I251="",$H251*(1+$AD$2),$I251))/2/1000,""))</f>
        <v>30</v>
      </c>
      <c r="K251" t="s">
        <v>1300</v>
      </c>
      <c r="N251">
        <v>221</v>
      </c>
      <c r="O251">
        <v>4.4000000000000004</v>
      </c>
      <c r="P251">
        <v>0.4</v>
      </c>
      <c r="Q251">
        <v>35.1</v>
      </c>
      <c r="R251">
        <v>4</v>
      </c>
      <c r="S251">
        <v>0.8</v>
      </c>
      <c r="U251" s="457"/>
      <c r="V251" s="457"/>
      <c r="W251" s="457"/>
      <c r="X251" s="457"/>
      <c r="Y251" s="457"/>
      <c r="Z251" s="457"/>
      <c r="AA251" s="457"/>
      <c r="AF251">
        <f>IF($F251="","",IFERROR(IFERROR(INDEX(Réttabanki!$U:$U,MATCH($F251,Réttabanki!$A:$A,0)),INDEX(Vöruskrá!$R:$R,MATCH($F251,Vöruskrá!$B:$B,0)))*$H251/1000,""))</f>
        <v>24</v>
      </c>
      <c r="AG251">
        <f>IF($F251="","",IFERROR(IFERROR(INDEX(Réttabanki!$U:$U,MATCH($F251,Réttabanki!$A:$A,0)),INDEX(Vöruskrá!$R:$R,MATCH($F251,Vöruskrá!$B:$B,0)))*IF($I251="",$H251*(1+$AD$2),$I251)/1000,""))</f>
        <v>36</v>
      </c>
      <c r="AH251">
        <f t="shared" si="15"/>
        <v>3.1304347826086959E-2</v>
      </c>
      <c r="AI251" t="str">
        <f t="shared" si="13"/>
        <v>OK</v>
      </c>
      <c r="AJ251" s="314">
        <f t="shared" si="14"/>
        <v>46267</v>
      </c>
    </row>
    <row r="252" spans="1:36" ht="14.4">
      <c r="A252" s="155"/>
      <c r="B252" t="s">
        <v>2423</v>
      </c>
      <c r="C252">
        <v>36</v>
      </c>
      <c r="D252" t="s">
        <v>2318</v>
      </c>
      <c r="E252" t="s">
        <v>1080</v>
      </c>
      <c r="F252" t="s">
        <v>491</v>
      </c>
      <c r="G252" t="s">
        <v>2484</v>
      </c>
      <c r="H252">
        <v>20</v>
      </c>
      <c r="J252" s="438">
        <f>IF($F252="","",IFERROR(IFERROR(INDEX(Réttabanki!$U:$U,MATCH($F252,Réttabanki!$A:$A,0)),INDEX(Vöruskrá!$R:$R,MATCH($F252,Vöruskrá!$B:$B,0)))*($H252+IF($I252="",$H252*(1+$AD$2),$I252))/2/1000,""))</f>
        <v>47.5</v>
      </c>
      <c r="K252" t="s">
        <v>493</v>
      </c>
      <c r="L252" t="s">
        <v>228</v>
      </c>
      <c r="N252">
        <v>85</v>
      </c>
      <c r="O252">
        <v>0.8</v>
      </c>
      <c r="P252">
        <v>0.3</v>
      </c>
      <c r="Q252">
        <v>1.8</v>
      </c>
      <c r="R252">
        <v>16</v>
      </c>
      <c r="S252">
        <v>2.6</v>
      </c>
      <c r="U252" s="455"/>
      <c r="V252" s="455"/>
      <c r="W252" s="455"/>
      <c r="X252" s="455"/>
      <c r="Y252" s="455"/>
      <c r="Z252" s="455"/>
      <c r="AA252" s="455"/>
      <c r="AF252">
        <f>IF($F252="","",IFERROR(IFERROR(INDEX(Réttabanki!$U:$U,MATCH($F252,Réttabanki!$A:$A,0)),INDEX(Vöruskrá!$R:$R,MATCH($F252,Vöruskrá!$B:$B,0)))*$H252/1000,""))</f>
        <v>38</v>
      </c>
      <c r="AG252">
        <f>IF($F252="","",IFERROR(IFERROR(INDEX(Réttabanki!$U:$U,MATCH($F252,Réttabanki!$A:$A,0)),INDEX(Vöruskrá!$R:$R,MATCH($F252,Vöruskrá!$B:$B,0)))*IF($I252="",$H252*(1+$AD$2),$I252)/1000,""))</f>
        <v>57</v>
      </c>
      <c r="AH252">
        <f t="shared" si="15"/>
        <v>4.9565217391304345E-2</v>
      </c>
      <c r="AI252" t="str">
        <f t="shared" si="13"/>
        <v>OK</v>
      </c>
      <c r="AJ252" s="314">
        <f t="shared" si="14"/>
        <v>46267</v>
      </c>
    </row>
    <row r="253" spans="1:36" ht="14.4">
      <c r="A253" s="154"/>
      <c r="B253" s="95" t="s">
        <v>2423</v>
      </c>
      <c r="C253" s="95">
        <v>36</v>
      </c>
      <c r="D253" s="96"/>
      <c r="E253" s="96"/>
      <c r="F253" s="96" t="s">
        <v>2393</v>
      </c>
      <c r="G253" s="96"/>
      <c r="H253" s="97"/>
      <c r="I253" s="97"/>
      <c r="J253" s="225">
        <f>SUMIFS($AF$3:$AF$796,$AJ$3:$AJ$796,$AJ253,$D$3:$D$796,"&lt;&gt;Grunnskólar starfsmenn",$E$3:$E$796,"Aðalréttur")+SUMIFS($AF$3:$AF$796,$AJ$3:$AJ$796,$AJ253,$D$3:$D$796,"&lt;&gt;Grunnskólar starfsmenn",$E$3:$E$796,"Meðlætisbar")+SUMIFS($AF$3:$AF$796,$AJ$3:$AJ$796,$AJ253,$D$3:$D$796,"&lt;&gt;Grunnskólar starfsmenn",$E$3:$E$796,"Síðdegishressing")</f>
        <v>327.32</v>
      </c>
      <c r="K253" s="9" t="s">
        <v>2394</v>
      </c>
      <c r="L253" s="9"/>
      <c r="M253" s="9"/>
      <c r="N253" s="10"/>
      <c r="O253" s="10"/>
      <c r="P253" s="10"/>
      <c r="Q253" s="10"/>
      <c r="R253" s="10"/>
      <c r="S253" s="10"/>
      <c r="T253" s="44"/>
      <c r="U253" s="457"/>
      <c r="V253" s="457"/>
      <c r="W253" s="457"/>
      <c r="X253" s="457"/>
      <c r="Y253" s="457"/>
      <c r="Z253" s="457"/>
      <c r="AA253" s="457"/>
      <c r="AC253" t="s">
        <v>87</v>
      </c>
      <c r="AF253" s="205" t="str">
        <f>IF($F253="","",IFERROR(IFERROR(INDEX(Réttabanki!$U:$U,MATCH($F253,Réttabanki!$A:$A,0)),INDEX(Vöruskrá!$R:$R,MATCH($F253,Vöruskrá!$B:$B,0)))*$H253/1000,""))</f>
        <v/>
      </c>
      <c r="AG253" s="205" t="str">
        <f>IF($F253="","",IFERROR(IFERROR(INDEX(Réttabanki!$U:$U,MATCH($F253,Réttabanki!$A:$A,0)),INDEX(Vöruskrá!$R:$R,MATCH($F253,Vöruskrá!$B:$B,0)))*IF($I253="",$H253*(1+$AD$2),$I253)/1000,""))</f>
        <v/>
      </c>
      <c r="AH253" s="206">
        <f>IF($J253="","",$J253/$AE$6)</f>
        <v>0.24245925925925926</v>
      </c>
      <c r="AI253" s="409" t="str">
        <f t="shared" si="13"/>
        <v>OK</v>
      </c>
      <c r="AJ253" s="314">
        <f t="shared" si="14"/>
        <v>46267</v>
      </c>
    </row>
    <row r="254" spans="1:36" ht="14.4">
      <c r="A254" s="154"/>
      <c r="B254" s="95" t="s">
        <v>2423</v>
      </c>
      <c r="C254" s="95">
        <v>36</v>
      </c>
      <c r="D254" s="96"/>
      <c r="E254" s="96"/>
      <c r="F254" s="96" t="s">
        <v>2395</v>
      </c>
      <c r="G254" s="96"/>
      <c r="H254" s="97"/>
      <c r="I254" s="97"/>
      <c r="J254" s="225">
        <f>SUMIFS($AG$3:$AG$796,$AJ$3:$AJ$796,$AJ254,$D$3:$D$796,"&lt;&gt;Grunnskólar starfsmenn",$E$3:$E$796,"Aðalréttur")+SUMIFS($AG$3:$AG$796,$AJ$3:$AJ$796,$AJ254,$D$3:$D$796,"&lt;&gt;Grunnskólar starfsmenn",$E$3:$E$796,"Meðlætisbar")</f>
        <v>649.20000000000005</v>
      </c>
      <c r="K254" s="9" t="s">
        <v>2394</v>
      </c>
      <c r="L254" s="9"/>
      <c r="M254" s="9"/>
      <c r="N254" s="10"/>
      <c r="O254" s="10"/>
      <c r="P254" s="10"/>
      <c r="Q254" s="10"/>
      <c r="R254" s="10"/>
      <c r="S254" s="10"/>
      <c r="T254" s="44"/>
      <c r="U254" s="455"/>
      <c r="V254" s="455"/>
      <c r="W254" s="455"/>
      <c r="X254" s="455"/>
      <c r="Y254" s="455"/>
      <c r="Z254" s="455"/>
      <c r="AA254" s="455"/>
      <c r="AC254" t="s">
        <v>92</v>
      </c>
      <c r="AF254" s="205" t="str">
        <f>IF($F254="","",IFERROR(IFERROR(INDEX(Réttabanki!$U:$U,MATCH($F254,Réttabanki!$A:$A,0)),INDEX(Vöruskrá!$R:$R,MATCH($F254,Vöruskrá!$B:$B,0)))*$H254/1000,""))</f>
        <v/>
      </c>
      <c r="AG254" s="205" t="str">
        <f>IF($F254="","",IFERROR(IFERROR(INDEX(Réttabanki!$U:$U,MATCH($F254,Réttabanki!$A:$A,0)),INDEX(Vöruskrá!$R:$R,MATCH($F254,Vöruskrá!$B:$B,0)))*IF($I254="",$H254*(1+$AD$2),$I254)/1000,""))</f>
        <v/>
      </c>
      <c r="AH254" s="206">
        <f>IF($J254="","",$J254/$AE$5)</f>
        <v>0.5645217391304348</v>
      </c>
      <c r="AI254" s="409" t="str">
        <f t="shared" si="13"/>
        <v>⚠ Yfir 30%</v>
      </c>
      <c r="AJ254" s="314">
        <f t="shared" si="14"/>
        <v>46267</v>
      </c>
    </row>
    <row r="255" spans="1:36" ht="14.4">
      <c r="A255" s="155">
        <v>46268</v>
      </c>
      <c r="B255" t="s">
        <v>2456</v>
      </c>
      <c r="C255">
        <v>36</v>
      </c>
      <c r="D255" t="s">
        <v>2318</v>
      </c>
      <c r="E255" t="s">
        <v>2352</v>
      </c>
      <c r="G255" t="s">
        <v>2592</v>
      </c>
      <c r="J255" s="438" t="str">
        <f>IF($F255="","",IFERROR(IFERROR(INDEX(Réttabanki!$U:$U,MATCH($F255,Réttabanki!$A:$A,0)),INDEX(Vöruskrá!$R:$R,MATCH($F255,Vöruskrá!$B:$B,0)))*($H255+IF($I255="",$H255*(1+$AD$2),$I255))/2/1000,""))</f>
        <v/>
      </c>
      <c r="K255" t="s">
        <v>2593</v>
      </c>
      <c r="L255" t="s">
        <v>2399</v>
      </c>
      <c r="U255" s="457"/>
      <c r="V255" s="457"/>
      <c r="W255" s="457"/>
      <c r="X255" s="457"/>
      <c r="Y255" s="457"/>
      <c r="Z255" s="457"/>
      <c r="AA255" s="457"/>
      <c r="AF255" t="str">
        <f>IF($F255="","",IFERROR(IFERROR(INDEX(Réttabanki!$U:$U,MATCH($F255,Réttabanki!$A:$A,0)),INDEX(Vöruskrá!$R:$R,MATCH($F255,Vöruskrá!$B:$B,0)))*$H255/1000,""))</f>
        <v/>
      </c>
      <c r="AG255" t="str">
        <f>IF($F255="","",IFERROR(IFERROR(INDEX(Réttabanki!$U:$U,MATCH($F255,Réttabanki!$A:$A,0)),INDEX(Vöruskrá!$R:$R,MATCH($F255,Vöruskrá!$B:$B,0)))*IF($I255="",$H255*(1+$AD$2),$I255)/1000,""))</f>
        <v/>
      </c>
      <c r="AH255" t="str">
        <f t="shared" ref="AH255:AH288" si="16">IF(N($AF255)+N($AG255)=0,"",MAX(N($AF255)/$AE$6,N($AG255)/$AE$5))</f>
        <v/>
      </c>
      <c r="AI255" t="str">
        <f t="shared" si="13"/>
        <v/>
      </c>
      <c r="AJ255" s="314">
        <f t="shared" si="14"/>
        <v>46268</v>
      </c>
    </row>
    <row r="256" spans="1:36" ht="14.4">
      <c r="A256" s="155"/>
      <c r="B256" t="s">
        <v>2456</v>
      </c>
      <c r="C256">
        <v>36</v>
      </c>
      <c r="D256" t="s">
        <v>2318</v>
      </c>
      <c r="E256" t="s">
        <v>2352</v>
      </c>
      <c r="F256" t="s">
        <v>692</v>
      </c>
      <c r="G256" t="s">
        <v>2594</v>
      </c>
      <c r="H256">
        <v>160</v>
      </c>
      <c r="I256">
        <v>180</v>
      </c>
      <c r="J256" s="438">
        <f>IF($F256="","",IFERROR(IFERROR(INDEX(Réttabanki!$U:$U,MATCH($F256,Réttabanki!$A:$A,0)),INDEX(Vöruskrá!$R:$R,MATCH($F256,Vöruskrá!$B:$B,0)))*($H256+IF($I256="",$H256*(1+$AD$2),$I256))/2/1000,""))</f>
        <v>355.3</v>
      </c>
      <c r="K256" t="s">
        <v>693</v>
      </c>
      <c r="L256" t="s">
        <v>666</v>
      </c>
      <c r="N256">
        <v>61</v>
      </c>
      <c r="O256">
        <v>1</v>
      </c>
      <c r="P256">
        <v>0</v>
      </c>
      <c r="Q256">
        <v>0</v>
      </c>
      <c r="R256">
        <v>14</v>
      </c>
      <c r="S256">
        <v>3</v>
      </c>
      <c r="T256" s="44">
        <v>4</v>
      </c>
      <c r="U256" s="455" t="s">
        <v>2357</v>
      </c>
      <c r="V256" s="455" t="s">
        <v>2358</v>
      </c>
      <c r="W256" s="455" t="s">
        <v>2364</v>
      </c>
      <c r="X256" s="459" t="s">
        <v>2595</v>
      </c>
      <c r="Y256" s="455">
        <v>70</v>
      </c>
      <c r="Z256" s="455"/>
      <c r="AA256" s="455"/>
      <c r="AF256">
        <f>IF($F256="","",IFERROR(IFERROR(INDEX(Réttabanki!$U:$U,MATCH($F256,Réttabanki!$A:$A,0)),INDEX(Vöruskrá!$R:$R,MATCH($F256,Vöruskrá!$B:$B,0)))*$H256/1000,""))</f>
        <v>334.4</v>
      </c>
      <c r="AG256">
        <f>IF($F256="","",IFERROR(IFERROR(INDEX(Réttabanki!$U:$U,MATCH($F256,Réttabanki!$A:$A,0)),INDEX(Vöruskrá!$R:$R,MATCH($F256,Vöruskrá!$B:$B,0)))*IF($I256="",$H256*(1+$AD$2),$I256)/1000,""))</f>
        <v>376.2</v>
      </c>
      <c r="AH256">
        <f t="shared" si="16"/>
        <v>0.32713043478260867</v>
      </c>
      <c r="AI256" t="str">
        <f t="shared" si="13"/>
        <v>⚠ Yfir 30%</v>
      </c>
      <c r="AJ256" s="314">
        <f t="shared" si="14"/>
        <v>46268</v>
      </c>
    </row>
    <row r="257" spans="1:36" ht="14.4">
      <c r="A257" s="155"/>
      <c r="B257" t="s">
        <v>2456</v>
      </c>
      <c r="C257">
        <v>36</v>
      </c>
      <c r="D257" t="s">
        <v>2318</v>
      </c>
      <c r="E257" t="s">
        <v>2352</v>
      </c>
      <c r="F257" t="s">
        <v>1001</v>
      </c>
      <c r="G257" t="s">
        <v>677</v>
      </c>
      <c r="H257">
        <v>80</v>
      </c>
      <c r="I257">
        <v>100</v>
      </c>
      <c r="J257" s="438">
        <f>IF($F257="","",IFERROR(IFERROR(INDEX(Réttabanki!$U:$U,MATCH($F257,Réttabanki!$A:$A,0)),INDEX(Vöruskrá!$R:$R,MATCH($F257,Vöruskrá!$B:$B,0)))*($H257+IF($I257="",$H257*(1+$AD$2),$I257))/2/1000,""))</f>
        <v>18</v>
      </c>
      <c r="K257" t="s">
        <v>677</v>
      </c>
      <c r="L257" t="s">
        <v>228</v>
      </c>
      <c r="N257">
        <v>77</v>
      </c>
      <c r="O257">
        <v>0.1</v>
      </c>
      <c r="P257">
        <v>0</v>
      </c>
      <c r="Q257">
        <v>17</v>
      </c>
      <c r="R257">
        <v>2</v>
      </c>
      <c r="S257">
        <v>0</v>
      </c>
      <c r="T257" s="45">
        <v>1</v>
      </c>
      <c r="U257" s="457" t="s">
        <v>2357</v>
      </c>
      <c r="V257" s="457" t="s">
        <v>2358</v>
      </c>
      <c r="W257" s="457" t="s">
        <v>2364</v>
      </c>
      <c r="X257" s="457">
        <v>25</v>
      </c>
      <c r="Y257" s="457">
        <v>75</v>
      </c>
      <c r="Z257" s="457"/>
      <c r="AA257" s="457"/>
      <c r="AF257">
        <f>IF($F257="","",IFERROR(IFERROR(INDEX(Réttabanki!$U:$U,MATCH($F257,Réttabanki!$A:$A,0)),INDEX(Vöruskrá!$R:$R,MATCH($F257,Vöruskrá!$B:$B,0)))*$H257/1000,""))</f>
        <v>16</v>
      </c>
      <c r="AG257">
        <f>IF($F257="","",IFERROR(IFERROR(INDEX(Réttabanki!$U:$U,MATCH($F257,Réttabanki!$A:$A,0)),INDEX(Vöruskrá!$R:$R,MATCH($F257,Vöruskrá!$B:$B,0)))*IF($I257="",$H257*(1+$AD$2),$I257)/1000,""))</f>
        <v>20</v>
      </c>
      <c r="AH257">
        <f t="shared" si="16"/>
        <v>1.7391304347826087E-2</v>
      </c>
      <c r="AI257" t="str">
        <f t="shared" si="13"/>
        <v>OK</v>
      </c>
      <c r="AJ257" s="314">
        <f t="shared" si="14"/>
        <v>46268</v>
      </c>
    </row>
    <row r="258" spans="1:36" ht="14.4">
      <c r="A258" s="155"/>
      <c r="B258" t="s">
        <v>2456</v>
      </c>
      <c r="C258">
        <v>36</v>
      </c>
      <c r="D258" t="s">
        <v>2318</v>
      </c>
      <c r="E258" t="s">
        <v>2352</v>
      </c>
      <c r="F258" t="s">
        <v>505</v>
      </c>
      <c r="G258" t="s">
        <v>2404</v>
      </c>
      <c r="H258">
        <v>25</v>
      </c>
      <c r="I258">
        <v>25</v>
      </c>
      <c r="J258" s="438">
        <f>IF($F258="","",IFERROR(IFERROR(INDEX(Réttabanki!$U:$U,MATCH($F258,Réttabanki!$A:$A,0)),INDEX(Vöruskrá!$R:$R,MATCH($F258,Vöruskrá!$B:$B,0)))*($H258+IF($I258="",$H258*(1+$AD$2),$I258))/2/1000,""))</f>
        <v>57.5</v>
      </c>
      <c r="K258" t="s">
        <v>507</v>
      </c>
      <c r="L258" t="s">
        <v>214</v>
      </c>
      <c r="N258">
        <v>738</v>
      </c>
      <c r="O258">
        <v>82</v>
      </c>
      <c r="P258">
        <v>49</v>
      </c>
      <c r="Q258">
        <v>0.4</v>
      </c>
      <c r="R258">
        <v>0.6</v>
      </c>
      <c r="S258">
        <v>1.2</v>
      </c>
      <c r="T258" s="44">
        <v>2</v>
      </c>
      <c r="U258" s="455" t="s">
        <v>2357</v>
      </c>
      <c r="V258" s="455" t="s">
        <v>2358</v>
      </c>
      <c r="W258" s="455">
        <v>140</v>
      </c>
      <c r="X258" s="455" t="s">
        <v>2596</v>
      </c>
      <c r="Y258" s="455">
        <v>75</v>
      </c>
      <c r="Z258" s="455" t="s">
        <v>2597</v>
      </c>
      <c r="AA258" s="455"/>
      <c r="AF258">
        <f>IF($F258="","",IFERROR(IFERROR(INDEX(Réttabanki!$U:$U,MATCH($F258,Réttabanki!$A:$A,0)),INDEX(Vöruskrá!$R:$R,MATCH($F258,Vöruskrá!$B:$B,0)))*$H258/1000,""))</f>
        <v>57.5</v>
      </c>
      <c r="AG258">
        <f>IF($F258="","",IFERROR(IFERROR(INDEX(Réttabanki!$U:$U,MATCH($F258,Réttabanki!$A:$A,0)),INDEX(Vöruskrá!$R:$R,MATCH($F258,Vöruskrá!$B:$B,0)))*IF($I258="",$H258*(1+$AD$2),$I258)/1000,""))</f>
        <v>57.5</v>
      </c>
      <c r="AH258">
        <f t="shared" si="16"/>
        <v>0.05</v>
      </c>
      <c r="AI258" t="str">
        <f t="shared" si="13"/>
        <v>OK</v>
      </c>
      <c r="AJ258" s="314">
        <f t="shared" si="14"/>
        <v>46268</v>
      </c>
    </row>
    <row r="259" spans="1:36" ht="14.4">
      <c r="A259" s="155"/>
      <c r="B259" t="s">
        <v>2456</v>
      </c>
      <c r="C259">
        <v>36</v>
      </c>
      <c r="D259" t="s">
        <v>2318</v>
      </c>
      <c r="E259" t="s">
        <v>2352</v>
      </c>
      <c r="F259" t="s">
        <v>440</v>
      </c>
      <c r="G259" t="s">
        <v>2402</v>
      </c>
      <c r="H259">
        <v>40</v>
      </c>
      <c r="I259">
        <v>40</v>
      </c>
      <c r="J259" s="438">
        <f>IF($F259="","",IFERROR(IFERROR(INDEX(Réttabanki!$U:$U,MATCH($F259,Réttabanki!$A:$A,0)),INDEX(Vöruskrá!$R:$R,MATCH($F259,Vöruskrá!$B:$B,0)))*($H259+IF($I259="",$H259*(1+$AD$2),$I259))/2/1000,""))</f>
        <v>40.72</v>
      </c>
      <c r="K259" t="s">
        <v>441</v>
      </c>
      <c r="L259" t="s">
        <v>442</v>
      </c>
      <c r="M259" t="s">
        <v>443</v>
      </c>
      <c r="N259">
        <v>252</v>
      </c>
      <c r="O259">
        <v>1.1000000000000001</v>
      </c>
      <c r="P259">
        <v>0.2</v>
      </c>
      <c r="Q259">
        <v>50</v>
      </c>
      <c r="R259">
        <v>4.8</v>
      </c>
      <c r="S259">
        <v>0.6</v>
      </c>
      <c r="T259" s="45" t="str">
        <f>IF(F259="","",IFERROR(INDEX(Réttabanki!Q:Q,MATCH(F259,Réttabanki!A:A,0)),IFERROR(INDEX(Réttabanki!Q:Q,MATCH(F259,Réttabanki!B:B,0)),"")))</f>
        <v/>
      </c>
      <c r="U259" s="457" t="s">
        <v>2557</v>
      </c>
      <c r="V259" s="457" t="s">
        <v>2403</v>
      </c>
      <c r="W259" s="457"/>
      <c r="X259" s="457"/>
      <c r="Y259" s="457"/>
      <c r="Z259" s="457"/>
      <c r="AA259" s="457"/>
      <c r="AF259">
        <f>IF($F259="","",IFERROR(IFERROR(INDEX(Réttabanki!$U:$U,MATCH($F259,Réttabanki!$A:$A,0)),INDEX(Vöruskrá!$R:$R,MATCH($F259,Vöruskrá!$B:$B,0)))*$H259/1000,""))</f>
        <v>40.72</v>
      </c>
      <c r="AG259">
        <f>IF($F259="","",IFERROR(IFERROR(INDEX(Réttabanki!$U:$U,MATCH($F259,Réttabanki!$A:$A,0)),INDEX(Vöruskrá!$R:$R,MATCH($F259,Vöruskrá!$B:$B,0)))*IF($I259="",$H259*(1+$AD$2),$I259)/1000,""))</f>
        <v>40.72</v>
      </c>
      <c r="AH259">
        <f t="shared" si="16"/>
        <v>3.5408695652173909E-2</v>
      </c>
      <c r="AI259" t="str">
        <f t="shared" ref="AI259:AI322" si="17">IF($AH259="","",IF($AH259&gt;$AE$7,"⚠ Yfir "&amp;TEXT($AE$7,"0%"),"OK"))</f>
        <v>OK</v>
      </c>
      <c r="AJ259" s="314">
        <f t="shared" si="14"/>
        <v>46268</v>
      </c>
    </row>
    <row r="260" spans="1:36" ht="14.4">
      <c r="A260" s="155"/>
      <c r="B260" t="s">
        <v>2456</v>
      </c>
      <c r="C260">
        <v>36</v>
      </c>
      <c r="D260" t="s">
        <v>2318</v>
      </c>
      <c r="E260" t="s">
        <v>1080</v>
      </c>
      <c r="G260" t="s">
        <v>2598</v>
      </c>
      <c r="J260" s="438" t="str">
        <f>IF($F260="","",IFERROR(IFERROR(INDEX(Réttabanki!$U:$U,MATCH($F260,Réttabanki!$A:$A,0)),INDEX(Vöruskrá!$R:$R,MATCH($F260,Vöruskrá!$B:$B,0)))*($H260+IF($I260="",$H260*(1+$AD$2),$I260))/2/1000,""))</f>
        <v/>
      </c>
      <c r="K260" t="s">
        <v>2599</v>
      </c>
      <c r="L260" t="s">
        <v>1902</v>
      </c>
      <c r="U260" s="455"/>
      <c r="V260" s="455"/>
      <c r="W260" s="455"/>
      <c r="X260" s="455"/>
      <c r="Y260" s="455"/>
      <c r="Z260" s="455"/>
      <c r="AA260" s="455"/>
      <c r="AF260" t="str">
        <f>IF($F260="","",IFERROR(IFERROR(INDEX(Réttabanki!$U:$U,MATCH($F260,Réttabanki!$A:$A,0)),INDEX(Vöruskrá!$R:$R,MATCH($F260,Vöruskrá!$B:$B,0)))*$H260/1000,""))</f>
        <v/>
      </c>
      <c r="AG260" t="str">
        <f>IF($F260="","",IFERROR(IFERROR(INDEX(Réttabanki!$U:$U,MATCH($F260,Réttabanki!$A:$A,0)),INDEX(Vöruskrá!$R:$R,MATCH($F260,Vöruskrá!$B:$B,0)))*IF($I260="",$H260*(1+$AD$2),$I260)/1000,""))</f>
        <v/>
      </c>
      <c r="AH260" t="str">
        <f t="shared" si="16"/>
        <v/>
      </c>
      <c r="AI260" t="str">
        <f t="shared" si="17"/>
        <v/>
      </c>
      <c r="AJ260" s="314">
        <f t="shared" ref="AJ260:AJ323" si="18">IF($A260&lt;&gt;"",$A260,AJ259)</f>
        <v>46268</v>
      </c>
    </row>
    <row r="261" spans="1:36" ht="14.4">
      <c r="A261" s="155"/>
      <c r="B261" t="s">
        <v>2456</v>
      </c>
      <c r="C261">
        <v>36</v>
      </c>
      <c r="D261" t="s">
        <v>2318</v>
      </c>
      <c r="E261" t="s">
        <v>1080</v>
      </c>
      <c r="F261" t="s">
        <v>692</v>
      </c>
      <c r="G261" t="s">
        <v>2594</v>
      </c>
      <c r="H261">
        <v>160</v>
      </c>
      <c r="I261">
        <v>180</v>
      </c>
      <c r="J261" s="438">
        <f>IF($F261="","",IFERROR(IFERROR(INDEX(Réttabanki!$U:$U,MATCH($F261,Réttabanki!$A:$A,0)),INDEX(Vöruskrá!$R:$R,MATCH($F261,Vöruskrá!$B:$B,0)))*($H261+IF($I261="",$H261*(1+$AD$2),$I261))/2/1000,""))</f>
        <v>355.3</v>
      </c>
      <c r="K261" t="s">
        <v>693</v>
      </c>
      <c r="L261" t="s">
        <v>666</v>
      </c>
      <c r="N261">
        <v>61</v>
      </c>
      <c r="O261">
        <v>1</v>
      </c>
      <c r="P261">
        <v>0</v>
      </c>
      <c r="Q261">
        <v>0</v>
      </c>
      <c r="R261">
        <v>14</v>
      </c>
      <c r="S261">
        <v>3</v>
      </c>
      <c r="U261" s="457"/>
      <c r="V261" s="457"/>
      <c r="W261" s="457"/>
      <c r="X261" s="457"/>
      <c r="Y261" s="457"/>
      <c r="Z261" s="457"/>
      <c r="AA261" s="457"/>
      <c r="AF261">
        <f>IF($F261="","",IFERROR(IFERROR(INDEX(Réttabanki!$U:$U,MATCH($F261,Réttabanki!$A:$A,0)),INDEX(Vöruskrá!$R:$R,MATCH($F261,Vöruskrá!$B:$B,0)))*$H261/1000,""))</f>
        <v>334.4</v>
      </c>
      <c r="AG261">
        <f>IF($F261="","",IFERROR(IFERROR(INDEX(Réttabanki!$U:$U,MATCH($F261,Réttabanki!$A:$A,0)),INDEX(Vöruskrá!$R:$R,MATCH($F261,Vöruskrá!$B:$B,0)))*IF($I261="",$H261*(1+$AD$2),$I261)/1000,""))</f>
        <v>376.2</v>
      </c>
      <c r="AH261">
        <f t="shared" si="16"/>
        <v>0.32713043478260867</v>
      </c>
      <c r="AI261" t="str">
        <f t="shared" si="17"/>
        <v>⚠ Yfir 30%</v>
      </c>
      <c r="AJ261" s="314">
        <f t="shared" si="18"/>
        <v>46268</v>
      </c>
    </row>
    <row r="262" spans="1:36" ht="14.4">
      <c r="A262" s="155"/>
      <c r="B262" t="s">
        <v>2456</v>
      </c>
      <c r="C262">
        <v>36</v>
      </c>
      <c r="D262" t="s">
        <v>2318</v>
      </c>
      <c r="E262" t="s">
        <v>1080</v>
      </c>
      <c r="F262" t="s">
        <v>1001</v>
      </c>
      <c r="G262" t="s">
        <v>677</v>
      </c>
      <c r="H262">
        <v>80</v>
      </c>
      <c r="I262">
        <v>100</v>
      </c>
      <c r="J262" s="438">
        <f>IF($F262="","",IFERROR(IFERROR(INDEX(Réttabanki!$U:$U,MATCH($F262,Réttabanki!$A:$A,0)),INDEX(Vöruskrá!$R:$R,MATCH($F262,Vöruskrá!$B:$B,0)))*($H262+IF($I262="",$H262*(1+$AD$2),$I262))/2/1000,""))</f>
        <v>18</v>
      </c>
      <c r="K262" t="s">
        <v>677</v>
      </c>
      <c r="L262" t="s">
        <v>228</v>
      </c>
      <c r="N262">
        <v>77</v>
      </c>
      <c r="O262">
        <v>0.1</v>
      </c>
      <c r="P262">
        <v>0</v>
      </c>
      <c r="Q262">
        <v>17</v>
      </c>
      <c r="R262">
        <v>2</v>
      </c>
      <c r="S262">
        <v>0</v>
      </c>
      <c r="U262" s="455"/>
      <c r="V262" s="455"/>
      <c r="W262" s="455"/>
      <c r="X262" s="455"/>
      <c r="Y262" s="455"/>
      <c r="Z262" s="455"/>
      <c r="AA262" s="455"/>
      <c r="AF262">
        <f>IF($F262="","",IFERROR(IFERROR(INDEX(Réttabanki!$U:$U,MATCH($F262,Réttabanki!$A:$A,0)),INDEX(Vöruskrá!$R:$R,MATCH($F262,Vöruskrá!$B:$B,0)))*$H262/1000,""))</f>
        <v>16</v>
      </c>
      <c r="AG262">
        <f>IF($F262="","",IFERROR(IFERROR(INDEX(Réttabanki!$U:$U,MATCH($F262,Réttabanki!$A:$A,0)),INDEX(Vöruskrá!$R:$R,MATCH($F262,Vöruskrá!$B:$B,0)))*IF($I262="",$H262*(1+$AD$2),$I262)/1000,""))</f>
        <v>20</v>
      </c>
      <c r="AH262">
        <f t="shared" si="16"/>
        <v>1.7391304347826087E-2</v>
      </c>
      <c r="AI262" t="str">
        <f t="shared" si="17"/>
        <v>OK</v>
      </c>
      <c r="AJ262" s="314">
        <f t="shared" si="18"/>
        <v>46268</v>
      </c>
    </row>
    <row r="263" spans="1:36" ht="14.4">
      <c r="A263" s="155"/>
      <c r="B263" t="s">
        <v>2456</v>
      </c>
      <c r="C263">
        <v>36</v>
      </c>
      <c r="D263" t="s">
        <v>2318</v>
      </c>
      <c r="E263" t="s">
        <v>1080</v>
      </c>
      <c r="F263" t="s">
        <v>1305</v>
      </c>
      <c r="G263" t="s">
        <v>2392</v>
      </c>
      <c r="H263">
        <v>40</v>
      </c>
      <c r="I263">
        <v>40</v>
      </c>
      <c r="J263" s="438">
        <f>IF($F263="","",IFERROR(IFERROR(INDEX(Réttabanki!$U:$U,MATCH($F263,Réttabanki!$A:$A,0)),INDEX(Vöruskrá!$R:$R,MATCH($F263,Vöruskrá!$B:$B,0)))*($H263+IF($I263="",$H263*(1+$AD$2),$I263))/2/1000,""))</f>
        <v>24</v>
      </c>
      <c r="K263" t="s">
        <v>1306</v>
      </c>
      <c r="N263">
        <v>225</v>
      </c>
      <c r="O263">
        <v>3</v>
      </c>
      <c r="P263">
        <v>0.3</v>
      </c>
      <c r="Q263">
        <v>41</v>
      </c>
      <c r="R263">
        <v>2.1</v>
      </c>
      <c r="S263">
        <v>1</v>
      </c>
      <c r="U263" s="457"/>
      <c r="V263" s="457"/>
      <c r="W263" s="457"/>
      <c r="X263" s="457"/>
      <c r="Y263" s="457"/>
      <c r="Z263" s="457"/>
      <c r="AA263" s="457"/>
      <c r="AF263">
        <f>IF($F263="","",IFERROR(IFERROR(INDEX(Réttabanki!$U:$U,MATCH($F263,Réttabanki!$A:$A,0)),INDEX(Vöruskrá!$R:$R,MATCH($F263,Vöruskrá!$B:$B,0)))*$H263/1000,""))</f>
        <v>24</v>
      </c>
      <c r="AG263">
        <f>IF($F263="","",IFERROR(IFERROR(INDEX(Réttabanki!$U:$U,MATCH($F263,Réttabanki!$A:$A,0)),INDEX(Vöruskrá!$R:$R,MATCH($F263,Vöruskrá!$B:$B,0)))*IF($I263="",$H263*(1+$AD$2),$I263)/1000,""))</f>
        <v>24</v>
      </c>
      <c r="AH263">
        <f t="shared" si="16"/>
        <v>2.0869565217391306E-2</v>
      </c>
      <c r="AI263" t="str">
        <f t="shared" si="17"/>
        <v>OK</v>
      </c>
      <c r="AJ263" s="314">
        <f t="shared" si="18"/>
        <v>46268</v>
      </c>
    </row>
    <row r="264" spans="1:36" ht="14.4">
      <c r="A264" s="155"/>
      <c r="B264" t="s">
        <v>2456</v>
      </c>
      <c r="C264">
        <v>36</v>
      </c>
      <c r="D264" t="s">
        <v>2318</v>
      </c>
      <c r="E264" t="s">
        <v>1080</v>
      </c>
      <c r="F264" t="s">
        <v>505</v>
      </c>
      <c r="G264" t="s">
        <v>2404</v>
      </c>
      <c r="H264">
        <v>25</v>
      </c>
      <c r="I264">
        <v>25</v>
      </c>
      <c r="J264" s="438">
        <f>IF($F264="","",IFERROR(IFERROR(INDEX(Réttabanki!$U:$U,MATCH($F264,Réttabanki!$A:$A,0)),INDEX(Vöruskrá!$R:$R,MATCH($F264,Vöruskrá!$B:$B,0)))*($H264+IF($I264="",$H264*(1+$AD$2),$I264))/2/1000,""))</f>
        <v>57.5</v>
      </c>
      <c r="K264" t="s">
        <v>507</v>
      </c>
      <c r="L264" t="s">
        <v>214</v>
      </c>
      <c r="N264">
        <v>738</v>
      </c>
      <c r="O264">
        <v>82</v>
      </c>
      <c r="P264">
        <v>49</v>
      </c>
      <c r="Q264">
        <v>0.4</v>
      </c>
      <c r="R264">
        <v>0.6</v>
      </c>
      <c r="S264">
        <v>1.2</v>
      </c>
      <c r="U264" s="455"/>
      <c r="V264" s="455"/>
      <c r="W264" s="455"/>
      <c r="X264" s="455"/>
      <c r="Y264" s="455"/>
      <c r="Z264" s="455"/>
      <c r="AA264" s="455"/>
      <c r="AF264">
        <f>IF($F264="","",IFERROR(IFERROR(INDEX(Réttabanki!$U:$U,MATCH($F264,Réttabanki!$A:$A,0)),INDEX(Vöruskrá!$R:$R,MATCH($F264,Vöruskrá!$B:$B,0)))*$H264/1000,""))</f>
        <v>57.5</v>
      </c>
      <c r="AG264">
        <f>IF($F264="","",IFERROR(IFERROR(INDEX(Réttabanki!$U:$U,MATCH($F264,Réttabanki!$A:$A,0)),INDEX(Vöruskrá!$R:$R,MATCH($F264,Vöruskrá!$B:$B,0)))*IF($I264="",$H264*(1+$AD$2),$I264)/1000,""))</f>
        <v>57.5</v>
      </c>
      <c r="AH264">
        <f t="shared" si="16"/>
        <v>0.05</v>
      </c>
      <c r="AI264" t="str">
        <f t="shared" si="17"/>
        <v>OK</v>
      </c>
      <c r="AJ264" s="314">
        <f t="shared" si="18"/>
        <v>46268</v>
      </c>
    </row>
    <row r="265" spans="1:36" ht="14.4">
      <c r="A265" s="155"/>
      <c r="B265" t="s">
        <v>2456</v>
      </c>
      <c r="C265">
        <v>36</v>
      </c>
      <c r="D265" t="s">
        <v>2318</v>
      </c>
      <c r="E265" t="s">
        <v>1080</v>
      </c>
      <c r="G265" t="s">
        <v>2600</v>
      </c>
      <c r="J265" s="438" t="str">
        <f>IF($F265="","",IFERROR(IFERROR(INDEX(Réttabanki!$U:$U,MATCH($F265,Réttabanki!$A:$A,0)),INDEX(Vöruskrá!$R:$R,MATCH($F265,Vöruskrá!$B:$B,0)))*($H265+IF($I265="",$H265*(1+$AD$2),$I265))/2/1000,""))</f>
        <v/>
      </c>
      <c r="K265" t="s">
        <v>2601</v>
      </c>
      <c r="L265" t="s">
        <v>2602</v>
      </c>
      <c r="U265" s="457"/>
      <c r="V265" s="457"/>
      <c r="W265" s="457"/>
      <c r="X265" s="457"/>
      <c r="Y265" s="457"/>
      <c r="Z265" s="457"/>
      <c r="AA265" s="457"/>
      <c r="AF265" t="str">
        <f>IF($F265="","",IFERROR(IFERROR(INDEX(Réttabanki!$U:$U,MATCH($F265,Réttabanki!$A:$A,0)),INDEX(Vöruskrá!$R:$R,MATCH($F265,Vöruskrá!$B:$B,0)))*$H265/1000,""))</f>
        <v/>
      </c>
      <c r="AG265" t="str">
        <f>IF($F265="","",IFERROR(IFERROR(INDEX(Réttabanki!$U:$U,MATCH($F265,Réttabanki!$A:$A,0)),INDEX(Vöruskrá!$R:$R,MATCH($F265,Vöruskrá!$B:$B,0)))*IF($I265="",$H265*(1+$AD$2),$I265)/1000,""))</f>
        <v/>
      </c>
      <c r="AH265" t="str">
        <f t="shared" si="16"/>
        <v/>
      </c>
      <c r="AI265" t="str">
        <f t="shared" si="17"/>
        <v/>
      </c>
      <c r="AJ265" s="314">
        <f t="shared" si="18"/>
        <v>46268</v>
      </c>
    </row>
    <row r="266" spans="1:36" ht="14.4">
      <c r="A266" s="155"/>
      <c r="B266" t="s">
        <v>2456</v>
      </c>
      <c r="C266">
        <v>36</v>
      </c>
      <c r="D266" t="s">
        <v>2318</v>
      </c>
      <c r="E266" t="s">
        <v>1080</v>
      </c>
      <c r="F266" t="s">
        <v>692</v>
      </c>
      <c r="G266" t="s">
        <v>2594</v>
      </c>
      <c r="H266">
        <v>160</v>
      </c>
      <c r="I266">
        <v>180</v>
      </c>
      <c r="J266" s="438">
        <f>IF($F266="","",IFERROR(IFERROR(INDEX(Réttabanki!$U:$U,MATCH($F266,Réttabanki!$A:$A,0)),INDEX(Vöruskrá!$R:$R,MATCH($F266,Vöruskrá!$B:$B,0)))*($H266+IF($I266="",$H266*(1+$AD$2),$I266))/2/1000,""))</f>
        <v>355.3</v>
      </c>
      <c r="K266" t="s">
        <v>693</v>
      </c>
      <c r="L266" t="s">
        <v>666</v>
      </c>
      <c r="N266">
        <v>61</v>
      </c>
      <c r="O266">
        <v>1</v>
      </c>
      <c r="P266">
        <v>0</v>
      </c>
      <c r="Q266">
        <v>0</v>
      </c>
      <c r="R266">
        <v>14</v>
      </c>
      <c r="S266">
        <v>3</v>
      </c>
      <c r="U266" s="455"/>
      <c r="V266" s="455"/>
      <c r="W266" s="455"/>
      <c r="X266" s="455"/>
      <c r="Y266" s="455"/>
      <c r="Z266" s="455"/>
      <c r="AA266" s="455"/>
      <c r="AF266">
        <f>IF($F266="","",IFERROR(IFERROR(INDEX(Réttabanki!$U:$U,MATCH($F266,Réttabanki!$A:$A,0)),INDEX(Vöruskrá!$R:$R,MATCH($F266,Vöruskrá!$B:$B,0)))*$H266/1000,""))</f>
        <v>334.4</v>
      </c>
      <c r="AG266">
        <f>IF($F266="","",IFERROR(IFERROR(INDEX(Réttabanki!$U:$U,MATCH($F266,Réttabanki!$A:$A,0)),INDEX(Vöruskrá!$R:$R,MATCH($F266,Vöruskrá!$B:$B,0)))*IF($I266="",$H266*(1+$AD$2),$I266)/1000,""))</f>
        <v>376.2</v>
      </c>
      <c r="AH266">
        <f t="shared" si="16"/>
        <v>0.32713043478260867</v>
      </c>
      <c r="AI266" t="str">
        <f t="shared" si="17"/>
        <v>⚠ Yfir 30%</v>
      </c>
      <c r="AJ266" s="314">
        <f t="shared" si="18"/>
        <v>46268</v>
      </c>
    </row>
    <row r="267" spans="1:36" ht="14.4">
      <c r="A267" s="155"/>
      <c r="B267" t="s">
        <v>2456</v>
      </c>
      <c r="C267">
        <v>36</v>
      </c>
      <c r="D267" t="s">
        <v>2318</v>
      </c>
      <c r="E267" t="s">
        <v>1080</v>
      </c>
      <c r="F267" t="s">
        <v>1001</v>
      </c>
      <c r="G267" t="s">
        <v>677</v>
      </c>
      <c r="H267">
        <v>80</v>
      </c>
      <c r="I267">
        <v>100</v>
      </c>
      <c r="J267" s="438">
        <f>IF($F267="","",IFERROR(IFERROR(INDEX(Réttabanki!$U:$U,MATCH($F267,Réttabanki!$A:$A,0)),INDEX(Vöruskrá!$R:$R,MATCH($F267,Vöruskrá!$B:$B,0)))*($H267+IF($I267="",$H267*(1+$AD$2),$I267))/2/1000,""))</f>
        <v>18</v>
      </c>
      <c r="K267" t="s">
        <v>677</v>
      </c>
      <c r="L267" t="s">
        <v>228</v>
      </c>
      <c r="N267">
        <v>77</v>
      </c>
      <c r="O267">
        <v>0.1</v>
      </c>
      <c r="P267">
        <v>0</v>
      </c>
      <c r="Q267">
        <v>17</v>
      </c>
      <c r="R267">
        <v>2</v>
      </c>
      <c r="S267">
        <v>0</v>
      </c>
      <c r="U267" s="457"/>
      <c r="V267" s="457"/>
      <c r="W267" s="457"/>
      <c r="X267" s="457"/>
      <c r="Y267" s="457"/>
      <c r="Z267" s="457"/>
      <c r="AA267" s="457"/>
      <c r="AF267">
        <f>IF($F267="","",IFERROR(IFERROR(INDEX(Réttabanki!$U:$U,MATCH($F267,Réttabanki!$A:$A,0)),INDEX(Vöruskrá!$R:$R,MATCH($F267,Vöruskrá!$B:$B,0)))*$H267/1000,""))</f>
        <v>16</v>
      </c>
      <c r="AG267">
        <f>IF($F267="","",IFERROR(IFERROR(INDEX(Réttabanki!$U:$U,MATCH($F267,Réttabanki!$A:$A,0)),INDEX(Vöruskrá!$R:$R,MATCH($F267,Vöruskrá!$B:$B,0)))*IF($I267="",$H267*(1+$AD$2),$I267)/1000,""))</f>
        <v>20</v>
      </c>
      <c r="AH267">
        <f t="shared" si="16"/>
        <v>1.7391304347826087E-2</v>
      </c>
      <c r="AI267" t="str">
        <f t="shared" si="17"/>
        <v>OK</v>
      </c>
      <c r="AJ267" s="314">
        <f t="shared" si="18"/>
        <v>46268</v>
      </c>
    </row>
    <row r="268" spans="1:36" ht="14.4">
      <c r="A268" s="155"/>
      <c r="B268" t="s">
        <v>2456</v>
      </c>
      <c r="C268">
        <v>36</v>
      </c>
      <c r="D268" t="s">
        <v>2318</v>
      </c>
      <c r="E268" t="s">
        <v>1080</v>
      </c>
      <c r="F268" t="s">
        <v>440</v>
      </c>
      <c r="G268" t="s">
        <v>2402</v>
      </c>
      <c r="H268">
        <v>40</v>
      </c>
      <c r="I268">
        <v>40</v>
      </c>
      <c r="J268" s="438">
        <f>IF($F268="","",IFERROR(IFERROR(INDEX(Réttabanki!$U:$U,MATCH($F268,Réttabanki!$A:$A,0)),INDEX(Vöruskrá!$R:$R,MATCH($F268,Vöruskrá!$B:$B,0)))*($H268+IF($I268="",$H268*(1+$AD$2),$I268))/2/1000,""))</f>
        <v>40.72</v>
      </c>
      <c r="K268" t="s">
        <v>441</v>
      </c>
      <c r="L268" t="s">
        <v>442</v>
      </c>
      <c r="M268" t="s">
        <v>443</v>
      </c>
      <c r="N268">
        <v>252</v>
      </c>
      <c r="O268">
        <v>1.1000000000000001</v>
      </c>
      <c r="P268">
        <v>0.2</v>
      </c>
      <c r="Q268">
        <v>50</v>
      </c>
      <c r="R268">
        <v>4.8</v>
      </c>
      <c r="S268">
        <v>0.6</v>
      </c>
      <c r="U268" s="455"/>
      <c r="V268" s="455"/>
      <c r="W268" s="455"/>
      <c r="X268" s="455"/>
      <c r="Y268" s="455"/>
      <c r="Z268" s="455"/>
      <c r="AA268" s="455"/>
      <c r="AF268">
        <f>IF($F268="","",IFERROR(IFERROR(INDEX(Réttabanki!$U:$U,MATCH($F268,Réttabanki!$A:$A,0)),INDEX(Vöruskrá!$R:$R,MATCH($F268,Vöruskrá!$B:$B,0)))*$H268/1000,""))</f>
        <v>40.72</v>
      </c>
      <c r="AG268">
        <f>IF($F268="","",IFERROR(IFERROR(INDEX(Réttabanki!$U:$U,MATCH($F268,Réttabanki!$A:$A,0)),INDEX(Vöruskrá!$R:$R,MATCH($F268,Vöruskrá!$B:$B,0)))*IF($I268="",$H268*(1+$AD$2),$I268)/1000,""))</f>
        <v>40.72</v>
      </c>
      <c r="AH268">
        <f t="shared" si="16"/>
        <v>3.5408695652173909E-2</v>
      </c>
      <c r="AI268" t="str">
        <f t="shared" si="17"/>
        <v>OK</v>
      </c>
      <c r="AJ268" s="314">
        <f t="shared" si="18"/>
        <v>46268</v>
      </c>
    </row>
    <row r="269" spans="1:36" ht="14.4">
      <c r="A269" s="155"/>
      <c r="B269" t="s">
        <v>2456</v>
      </c>
      <c r="C269">
        <v>36</v>
      </c>
      <c r="D269" t="s">
        <v>2318</v>
      </c>
      <c r="E269" t="s">
        <v>1080</v>
      </c>
      <c r="G269" t="s">
        <v>2603</v>
      </c>
      <c r="J269" s="438" t="str">
        <f>IF($F269="","",IFERROR(IFERROR(INDEX(Réttabanki!$U:$U,MATCH($F269,Réttabanki!$A:$A,0)),INDEX(Vöruskrá!$R:$R,MATCH($F269,Vöruskrá!$B:$B,0)))*($H269+IF($I269="",$H269*(1+$AD$2),$I269))/2/1000,""))</f>
        <v/>
      </c>
      <c r="K269" t="s">
        <v>1570</v>
      </c>
      <c r="L269" t="s">
        <v>228</v>
      </c>
      <c r="U269" s="457"/>
      <c r="V269" s="457"/>
      <c r="W269" s="457"/>
      <c r="X269" s="457"/>
      <c r="Y269" s="457"/>
      <c r="Z269" s="457"/>
      <c r="AA269" s="457"/>
      <c r="AF269" t="str">
        <f>IF($F269="","",IFERROR(IFERROR(INDEX(Réttabanki!$U:$U,MATCH($F269,Réttabanki!$A:$A,0)),INDEX(Vöruskrá!$R:$R,MATCH($F269,Vöruskrá!$B:$B,0)))*$H269/1000,""))</f>
        <v/>
      </c>
      <c r="AG269" t="str">
        <f>IF($F269="","",IFERROR(IFERROR(INDEX(Réttabanki!$U:$U,MATCH($F269,Réttabanki!$A:$A,0)),INDEX(Vöruskrá!$R:$R,MATCH($F269,Vöruskrá!$B:$B,0)))*IF($I269="",$H269*(1+$AD$2),$I269)/1000,""))</f>
        <v/>
      </c>
      <c r="AH269" t="str">
        <f t="shared" si="16"/>
        <v/>
      </c>
      <c r="AI269" t="str">
        <f t="shared" si="17"/>
        <v/>
      </c>
      <c r="AJ269" s="314">
        <f t="shared" si="18"/>
        <v>46268</v>
      </c>
    </row>
    <row r="270" spans="1:36" ht="14.4">
      <c r="A270" s="155"/>
      <c r="B270" t="s">
        <v>2456</v>
      </c>
      <c r="C270">
        <v>36</v>
      </c>
      <c r="D270" t="s">
        <v>2318</v>
      </c>
      <c r="E270" t="s">
        <v>1080</v>
      </c>
      <c r="F270" t="s">
        <v>1569</v>
      </c>
      <c r="G270" t="s">
        <v>2604</v>
      </c>
      <c r="H270">
        <v>160</v>
      </c>
      <c r="I270">
        <v>180</v>
      </c>
      <c r="J270" s="438">
        <f>IF($F270="","",IFERROR(IFERROR(INDEX(Réttabanki!$U:$U,MATCH($F270,Réttabanki!$A:$A,0)),INDEX(Vöruskrá!$R:$R,MATCH($F270,Vöruskrá!$B:$B,0)))*($H270+IF($I270="",$H270*(1+$AD$2),$I270))/2/1000,""))</f>
        <v>255</v>
      </c>
      <c r="K270" t="s">
        <v>1570</v>
      </c>
      <c r="N270">
        <v>168</v>
      </c>
      <c r="O270">
        <v>9.5</v>
      </c>
      <c r="P270">
        <v>4.2</v>
      </c>
      <c r="Q270">
        <v>9.9</v>
      </c>
      <c r="R270">
        <v>9.6</v>
      </c>
      <c r="S270">
        <v>0.6</v>
      </c>
      <c r="T270">
        <v>3</v>
      </c>
      <c r="U270" s="455" t="s">
        <v>2357</v>
      </c>
      <c r="V270" s="455" t="s">
        <v>2358</v>
      </c>
      <c r="W270" s="455">
        <v>160</v>
      </c>
      <c r="X270" s="455" t="s">
        <v>2605</v>
      </c>
      <c r="Y270" s="455">
        <v>75</v>
      </c>
      <c r="Z270" s="455" t="s">
        <v>2606</v>
      </c>
      <c r="AA270" s="455"/>
      <c r="AF270">
        <f>IF($F270="","",IFERROR(IFERROR(INDEX(Réttabanki!$U:$U,MATCH($F270,Réttabanki!$A:$A,0)),INDEX(Vöruskrá!$R:$R,MATCH($F270,Vöruskrá!$B:$B,0)))*$H270/1000,""))</f>
        <v>240</v>
      </c>
      <c r="AG270">
        <f>IF($F270="","",IFERROR(IFERROR(INDEX(Réttabanki!$U:$U,MATCH($F270,Réttabanki!$A:$A,0)),INDEX(Vöruskrá!$R:$R,MATCH($F270,Vöruskrá!$B:$B,0)))*IF($I270="",$H270*(1+$AD$2),$I270)/1000,""))</f>
        <v>270</v>
      </c>
      <c r="AH270">
        <f t="shared" si="16"/>
        <v>0.23478260869565218</v>
      </c>
      <c r="AI270" t="str">
        <f t="shared" si="17"/>
        <v>OK</v>
      </c>
      <c r="AJ270" s="314">
        <f t="shared" si="18"/>
        <v>46268</v>
      </c>
    </row>
    <row r="271" spans="1:36" ht="14.4">
      <c r="A271" s="155"/>
      <c r="B271" t="s">
        <v>2456</v>
      </c>
      <c r="C271">
        <v>36</v>
      </c>
      <c r="D271" t="s">
        <v>2318</v>
      </c>
      <c r="E271" t="s">
        <v>2376</v>
      </c>
      <c r="G271" t="s">
        <v>2607</v>
      </c>
      <c r="J271" s="438" t="str">
        <f>IF($F271="","",IFERROR(IFERROR(INDEX(Réttabanki!$U:$U,MATCH($F271,Réttabanki!$A:$A,0)),INDEX(Vöruskrá!$R:$R,MATCH($F271,Vöruskrá!$B:$B,0)))*($H271+IF($I271="",$H271*(1+$AD$2),$I271))/2/1000,""))</f>
        <v/>
      </c>
      <c r="K271" t="s">
        <v>2608</v>
      </c>
      <c r="L271" t="s">
        <v>2609</v>
      </c>
      <c r="U271" s="457"/>
      <c r="V271" s="457"/>
      <c r="W271" s="457"/>
      <c r="X271" s="457"/>
      <c r="Y271" s="457"/>
      <c r="Z271" s="457"/>
      <c r="AA271" s="457"/>
      <c r="AF271" t="str">
        <f>IF($F271="","",IFERROR(IFERROR(INDEX(Réttabanki!$U:$U,MATCH($F271,Réttabanki!$A:$A,0)),INDEX(Vöruskrá!$R:$R,MATCH($F271,Vöruskrá!$B:$B,0)))*$H271/1000,""))</f>
        <v/>
      </c>
      <c r="AG271" t="str">
        <f>IF($F271="","",IFERROR(IFERROR(INDEX(Réttabanki!$U:$U,MATCH($F271,Réttabanki!$A:$A,0)),INDEX(Vöruskrá!$R:$R,MATCH($F271,Vöruskrá!$B:$B,0)))*IF($I271="",$H271*(1+$AD$2),$I271)/1000,""))</f>
        <v/>
      </c>
      <c r="AH271" t="str">
        <f t="shared" si="16"/>
        <v/>
      </c>
      <c r="AI271" t="str">
        <f t="shared" si="17"/>
        <v/>
      </c>
      <c r="AJ271" s="314">
        <f t="shared" si="18"/>
        <v>46268</v>
      </c>
    </row>
    <row r="272" spans="1:36" ht="14.4">
      <c r="A272" s="155"/>
      <c r="B272" t="s">
        <v>2456</v>
      </c>
      <c r="C272">
        <v>36</v>
      </c>
      <c r="D272" t="s">
        <v>2318</v>
      </c>
      <c r="E272" t="s">
        <v>2376</v>
      </c>
      <c r="F272" t="s">
        <v>466</v>
      </c>
      <c r="G272" t="s">
        <v>2552</v>
      </c>
      <c r="H272">
        <v>160</v>
      </c>
      <c r="I272">
        <v>180</v>
      </c>
      <c r="J272" s="438">
        <f>IF($F272="","",IFERROR(IFERROR(INDEX(Réttabanki!$U:$U,MATCH($F272,Réttabanki!$A:$A,0)),INDEX(Vöruskrá!$R:$R,MATCH($F272,Vöruskrá!$B:$B,0)))*($H272+IF($I272="",$H272*(1+$AD$2),$I272))/2/1000,""))</f>
        <v>306</v>
      </c>
      <c r="K272" t="s">
        <v>469</v>
      </c>
      <c r="L272" t="s">
        <v>470</v>
      </c>
      <c r="N272">
        <v>212</v>
      </c>
      <c r="O272">
        <v>11.4</v>
      </c>
      <c r="P272">
        <v>1.3</v>
      </c>
      <c r="Q272">
        <v>21.7</v>
      </c>
      <c r="R272">
        <v>4.5</v>
      </c>
      <c r="S272">
        <v>1</v>
      </c>
      <c r="T272">
        <v>3</v>
      </c>
      <c r="U272" s="455" t="s">
        <v>2357</v>
      </c>
      <c r="V272" s="455" t="s">
        <v>2358</v>
      </c>
      <c r="W272" s="455">
        <v>160</v>
      </c>
      <c r="X272" s="455" t="s">
        <v>2605</v>
      </c>
      <c r="Y272" s="455">
        <v>75</v>
      </c>
      <c r="Z272" s="455"/>
      <c r="AA272" s="455"/>
      <c r="AF272">
        <f>IF($F272="","",IFERROR(IFERROR(INDEX(Réttabanki!$U:$U,MATCH($F272,Réttabanki!$A:$A,0)),INDEX(Vöruskrá!$R:$R,MATCH($F272,Vöruskrá!$B:$B,0)))*$H272/1000,""))</f>
        <v>288</v>
      </c>
      <c r="AG272">
        <f>IF($F272="","",IFERROR(IFERROR(INDEX(Réttabanki!$U:$U,MATCH($F272,Réttabanki!$A:$A,0)),INDEX(Vöruskrá!$R:$R,MATCH($F272,Vöruskrá!$B:$B,0)))*IF($I272="",$H272*(1+$AD$2),$I272)/1000,""))</f>
        <v>324</v>
      </c>
      <c r="AH272">
        <f t="shared" si="16"/>
        <v>0.2817391304347826</v>
      </c>
      <c r="AI272" t="str">
        <f t="shared" si="17"/>
        <v>OK</v>
      </c>
      <c r="AJ272" s="314">
        <f t="shared" si="18"/>
        <v>46268</v>
      </c>
    </row>
    <row r="273" spans="1:36" ht="14.4">
      <c r="A273" s="155"/>
      <c r="B273" t="s">
        <v>2456</v>
      </c>
      <c r="C273">
        <v>36</v>
      </c>
      <c r="D273" t="s">
        <v>2318</v>
      </c>
      <c r="E273" t="s">
        <v>2376</v>
      </c>
      <c r="F273" t="s">
        <v>370</v>
      </c>
      <c r="G273" t="s">
        <v>2610</v>
      </c>
      <c r="H273">
        <v>25</v>
      </c>
      <c r="I273">
        <v>25</v>
      </c>
      <c r="J273" s="438">
        <f>IF($F273="","",IFERROR(IFERROR(INDEX(Réttabanki!$U:$U,MATCH($F273,Réttabanki!$A:$A,0)),INDEX(Vöruskrá!$R:$R,MATCH($F273,Vöruskrá!$B:$B,0)))*($H273+IF($I273="",$H273*(1+$AD$2),$I273))/2/1000,""))</f>
        <v>15</v>
      </c>
      <c r="K273" t="s">
        <v>371</v>
      </c>
      <c r="L273" t="s">
        <v>240</v>
      </c>
      <c r="N273">
        <v>448</v>
      </c>
      <c r="O273">
        <v>45</v>
      </c>
      <c r="P273">
        <v>2.9</v>
      </c>
      <c r="Q273">
        <v>12</v>
      </c>
      <c r="S273">
        <v>1.4</v>
      </c>
      <c r="U273" s="457"/>
      <c r="V273" s="457"/>
      <c r="W273" s="457"/>
      <c r="X273" s="457"/>
      <c r="Y273" s="457"/>
      <c r="Z273" s="457"/>
      <c r="AA273" s="457"/>
      <c r="AF273">
        <f>IF($F273="","",IFERROR(IFERROR(INDEX(Réttabanki!$U:$U,MATCH($F273,Réttabanki!$A:$A,0)),INDEX(Vöruskrá!$R:$R,MATCH($F273,Vöruskrá!$B:$B,0)))*$H273/1000,""))</f>
        <v>15</v>
      </c>
      <c r="AG273">
        <f>IF($F273="","",IFERROR(IFERROR(INDEX(Réttabanki!$U:$U,MATCH($F273,Réttabanki!$A:$A,0)),INDEX(Vöruskrá!$R:$R,MATCH($F273,Vöruskrá!$B:$B,0)))*IF($I273="",$H273*(1+$AD$2),$I273)/1000,""))</f>
        <v>15</v>
      </c>
      <c r="AH273">
        <f t="shared" si="16"/>
        <v>1.3043478260869565E-2</v>
      </c>
      <c r="AI273" t="str">
        <f t="shared" si="17"/>
        <v>OK</v>
      </c>
      <c r="AJ273" s="314">
        <f t="shared" si="18"/>
        <v>46268</v>
      </c>
    </row>
    <row r="274" spans="1:36" ht="14.4">
      <c r="A274" s="155"/>
      <c r="B274" t="s">
        <v>2456</v>
      </c>
      <c r="C274">
        <v>36</v>
      </c>
      <c r="D274" t="s">
        <v>2356</v>
      </c>
      <c r="E274" t="s">
        <v>2381</v>
      </c>
      <c r="G274" t="s">
        <v>2611</v>
      </c>
      <c r="J274" s="438" t="str">
        <f>IF($F274="","",IFERROR(IFERROR(INDEX(Réttabanki!$U:$U,MATCH($F274,Réttabanki!$A:$A,0)),INDEX(Vöruskrá!$R:$R,MATCH($F274,Vöruskrá!$B:$B,0)))*($H274+IF($I274="",$H274*(1+$AD$2),$I274))/2/1000,""))</f>
        <v/>
      </c>
      <c r="K274" t="s">
        <v>2612</v>
      </c>
      <c r="L274" t="s">
        <v>1077</v>
      </c>
      <c r="U274" s="455"/>
      <c r="V274" s="455"/>
      <c r="W274" s="455"/>
      <c r="X274" s="455"/>
      <c r="Y274" s="455"/>
      <c r="Z274" s="455"/>
      <c r="AA274" s="455"/>
      <c r="AF274" t="str">
        <f>IF($F274="","",IFERROR(IFERROR(INDEX(Réttabanki!$U:$U,MATCH($F274,Réttabanki!$A:$A,0)),INDEX(Vöruskrá!$R:$R,MATCH($F274,Vöruskrá!$B:$B,0)))*$H274/1000,""))</f>
        <v/>
      </c>
      <c r="AG274" t="str">
        <f>IF($F274="","",IFERROR(IFERROR(INDEX(Réttabanki!$U:$U,MATCH($F274,Réttabanki!$A:$A,0)),INDEX(Vöruskrá!$R:$R,MATCH($F274,Vöruskrá!$B:$B,0)))*IF($I274="",$H274*(1+$AD$2),$I274)/1000,""))</f>
        <v/>
      </c>
      <c r="AH274" t="str">
        <f t="shared" si="16"/>
        <v/>
      </c>
      <c r="AI274" t="str">
        <f t="shared" si="17"/>
        <v/>
      </c>
      <c r="AJ274" s="314">
        <f t="shared" si="18"/>
        <v>46268</v>
      </c>
    </row>
    <row r="275" spans="1:36" ht="14.4">
      <c r="A275" s="155"/>
      <c r="B275" t="s">
        <v>2456</v>
      </c>
      <c r="C275">
        <v>36</v>
      </c>
      <c r="D275" t="s">
        <v>2356</v>
      </c>
      <c r="E275" t="s">
        <v>2381</v>
      </c>
      <c r="F275" t="s">
        <v>1083</v>
      </c>
      <c r="I275">
        <v>20</v>
      </c>
      <c r="J275" s="438">
        <f>IF($F275="","",IFERROR(IFERROR(INDEX(Réttabanki!$U:$U,MATCH($F275,Réttabanki!$A:$A,0)),INDEX(Vöruskrá!$R:$R,MATCH($F275,Vöruskrá!$B:$B,0)))*($H275+IF($I275="",$H275*(1+$AD$2),$I275))/2/1000,""))</f>
        <v>6</v>
      </c>
      <c r="K275" t="s">
        <v>1084</v>
      </c>
      <c r="L275" t="s">
        <v>1077</v>
      </c>
      <c r="N275">
        <v>34</v>
      </c>
      <c r="O275">
        <v>0.4</v>
      </c>
      <c r="P275">
        <v>0.1</v>
      </c>
      <c r="Q275">
        <v>7</v>
      </c>
      <c r="R275">
        <v>2.8</v>
      </c>
      <c r="S275">
        <v>0</v>
      </c>
      <c r="T275" s="45"/>
      <c r="U275" s="457"/>
      <c r="V275" s="457"/>
      <c r="W275" s="457"/>
      <c r="X275" s="457"/>
      <c r="Y275" s="457"/>
      <c r="Z275" s="457"/>
      <c r="AA275" s="457"/>
      <c r="AF275">
        <f>IF($F275="","",IFERROR(IFERROR(INDEX(Réttabanki!$U:$U,MATCH($F275,Réttabanki!$A:$A,0)),INDEX(Vöruskrá!$R:$R,MATCH($F275,Vöruskrá!$B:$B,0)))*$H275/1000,""))</f>
        <v>0</v>
      </c>
      <c r="AG275">
        <f>IF($F275="","",IFERROR(IFERROR(INDEX(Réttabanki!$U:$U,MATCH($F275,Réttabanki!$A:$A,0)),INDEX(Vöruskrá!$R:$R,MATCH($F275,Vöruskrá!$B:$B,0)))*IF($I275="",$H275*(1+$AD$2),$I275)/1000,""))</f>
        <v>12</v>
      </c>
      <c r="AH275">
        <f t="shared" si="16"/>
        <v>1.0434782608695653E-2</v>
      </c>
      <c r="AI275" t="str">
        <f t="shared" si="17"/>
        <v>OK</v>
      </c>
      <c r="AJ275" s="314">
        <f t="shared" si="18"/>
        <v>46268</v>
      </c>
    </row>
    <row r="276" spans="1:36" ht="14.4">
      <c r="A276" s="155"/>
      <c r="B276" t="s">
        <v>2456</v>
      </c>
      <c r="C276">
        <v>36</v>
      </c>
      <c r="D276" t="s">
        <v>2356</v>
      </c>
      <c r="E276" t="s">
        <v>2381</v>
      </c>
      <c r="F276" t="s">
        <v>998</v>
      </c>
      <c r="I276">
        <v>20</v>
      </c>
      <c r="J276" s="438">
        <f>IF($F276="","",IFERROR(IFERROR(INDEX(Réttabanki!$U:$U,MATCH($F276,Réttabanki!$A:$A,0)),INDEX(Vöruskrá!$R:$R,MATCH($F276,Vöruskrá!$B:$B,0)))*($H276+IF($I276="",$H276*(1+$AD$2),$I276))/2/1000,""))</f>
        <v>2.5</v>
      </c>
      <c r="K276" t="s">
        <v>999</v>
      </c>
      <c r="L276" t="s">
        <v>228</v>
      </c>
      <c r="N276">
        <v>41</v>
      </c>
      <c r="O276">
        <v>0.2</v>
      </c>
      <c r="P276">
        <v>0</v>
      </c>
      <c r="Q276">
        <v>9.6</v>
      </c>
      <c r="R276">
        <v>0.9</v>
      </c>
      <c r="S276">
        <v>0.1</v>
      </c>
      <c r="T276" s="45"/>
      <c r="U276" s="455"/>
      <c r="V276" s="455"/>
      <c r="W276" s="455"/>
      <c r="X276" s="455"/>
      <c r="Y276" s="455"/>
      <c r="Z276" s="455"/>
      <c r="AA276" s="455"/>
      <c r="AF276">
        <f>IF($F276="","",IFERROR(IFERROR(INDEX(Réttabanki!$U:$U,MATCH($F276,Réttabanki!$A:$A,0)),INDEX(Vöruskrá!$R:$R,MATCH($F276,Vöruskrá!$B:$B,0)))*$H276/1000,""))</f>
        <v>0</v>
      </c>
      <c r="AG276">
        <f>IF($F276="","",IFERROR(IFERROR(INDEX(Réttabanki!$U:$U,MATCH($F276,Réttabanki!$A:$A,0)),INDEX(Vöruskrá!$R:$R,MATCH($F276,Vöruskrá!$B:$B,0)))*IF($I276="",$H276*(1+$AD$2),$I276)/1000,""))</f>
        <v>5</v>
      </c>
      <c r="AH276">
        <f t="shared" si="16"/>
        <v>4.3478260869565218E-3</v>
      </c>
      <c r="AI276" t="str">
        <f t="shared" si="17"/>
        <v>OK</v>
      </c>
      <c r="AJ276" s="314">
        <f t="shared" si="18"/>
        <v>46268</v>
      </c>
    </row>
    <row r="277" spans="1:36" ht="14.4">
      <c r="A277" s="155"/>
      <c r="B277" t="s">
        <v>2456</v>
      </c>
      <c r="C277">
        <v>36</v>
      </c>
      <c r="D277" t="s">
        <v>2356</v>
      </c>
      <c r="E277" t="s">
        <v>2381</v>
      </c>
      <c r="F277" t="s">
        <v>1088</v>
      </c>
      <c r="I277">
        <v>10</v>
      </c>
      <c r="J277" s="438">
        <f>IF($F277="","",IFERROR(IFERROR(INDEX(Réttabanki!$U:$U,MATCH($F277,Réttabanki!$A:$A,0)),INDEX(Vöruskrá!$R:$R,MATCH($F277,Vöruskrá!$B:$B,0)))*($H277+IF($I277="",$H277*(1+$AD$2),$I277))/2/1000,""))</f>
        <v>4</v>
      </c>
      <c r="K277" t="s">
        <v>1089</v>
      </c>
      <c r="L277" t="s">
        <v>1077</v>
      </c>
      <c r="N277">
        <v>31</v>
      </c>
      <c r="O277">
        <v>0.3</v>
      </c>
      <c r="P277">
        <v>0</v>
      </c>
      <c r="Q277">
        <v>6</v>
      </c>
      <c r="R277">
        <v>1</v>
      </c>
      <c r="S277">
        <v>0</v>
      </c>
      <c r="U277" s="457"/>
      <c r="V277" s="457"/>
      <c r="W277" s="457"/>
      <c r="X277" s="457"/>
      <c r="Y277" s="457"/>
      <c r="Z277" s="457"/>
      <c r="AA277" s="457"/>
      <c r="AF277">
        <f>IF($F277="","",IFERROR(IFERROR(INDEX(Réttabanki!$U:$U,MATCH($F277,Réttabanki!$A:$A,0)),INDEX(Vöruskrá!$R:$R,MATCH($F277,Vöruskrá!$B:$B,0)))*$H277/1000,""))</f>
        <v>0</v>
      </c>
      <c r="AG277">
        <f>IF($F277="","",IFERROR(IFERROR(INDEX(Réttabanki!$U:$U,MATCH($F277,Réttabanki!$A:$A,0)),INDEX(Vöruskrá!$R:$R,MATCH($F277,Vöruskrá!$B:$B,0)))*IF($I277="",$H277*(1+$AD$2),$I277)/1000,""))</f>
        <v>8</v>
      </c>
      <c r="AH277">
        <f t="shared" si="16"/>
        <v>6.956521739130435E-3</v>
      </c>
      <c r="AI277" t="str">
        <f t="shared" si="17"/>
        <v>OK</v>
      </c>
      <c r="AJ277" s="314">
        <f t="shared" si="18"/>
        <v>46268</v>
      </c>
    </row>
    <row r="278" spans="1:36" ht="14.4">
      <c r="A278" s="155"/>
      <c r="B278" t="s">
        <v>2456</v>
      </c>
      <c r="C278">
        <v>36</v>
      </c>
      <c r="D278" t="s">
        <v>2356</v>
      </c>
      <c r="E278" t="s">
        <v>2381</v>
      </c>
      <c r="F278" t="s">
        <v>1115</v>
      </c>
      <c r="I278">
        <v>10</v>
      </c>
      <c r="J278" s="438">
        <f>IF($F278="","",IFERROR(IFERROR(INDEX(Réttabanki!$U:$U,MATCH($F278,Réttabanki!$A:$A,0)),INDEX(Vöruskrá!$R:$R,MATCH($F278,Vöruskrá!$B:$B,0)))*($H278+IF($I278="",$H278*(1+$AD$2),$I278))/2/1000,""))</f>
        <v>2.25</v>
      </c>
      <c r="K278" t="s">
        <v>1116</v>
      </c>
      <c r="L278" t="s">
        <v>1077</v>
      </c>
      <c r="U278" s="455"/>
      <c r="V278" s="455"/>
      <c r="W278" s="455"/>
      <c r="X278" s="455"/>
      <c r="Y278" s="455"/>
      <c r="Z278" s="455"/>
      <c r="AA278" s="455"/>
      <c r="AF278">
        <f>IF($F278="","",IFERROR(IFERROR(INDEX(Réttabanki!$U:$U,MATCH($F278,Réttabanki!$A:$A,0)),INDEX(Vöruskrá!$R:$R,MATCH($F278,Vöruskrá!$B:$B,0)))*$H278/1000,""))</f>
        <v>0</v>
      </c>
      <c r="AG278">
        <f>IF($F278="","",IFERROR(IFERROR(INDEX(Réttabanki!$U:$U,MATCH($F278,Réttabanki!$A:$A,0)),INDEX(Vöruskrá!$R:$R,MATCH($F278,Vöruskrá!$B:$B,0)))*IF($I278="",$H278*(1+$AD$2),$I278)/1000,""))</f>
        <v>4.5</v>
      </c>
      <c r="AH278">
        <f t="shared" si="16"/>
        <v>3.9130434782608699E-3</v>
      </c>
      <c r="AI278" t="str">
        <f t="shared" si="17"/>
        <v>OK</v>
      </c>
      <c r="AJ278" s="314">
        <f t="shared" si="18"/>
        <v>46268</v>
      </c>
    </row>
    <row r="279" spans="1:36" ht="14.4">
      <c r="A279" s="155"/>
      <c r="B279" t="s">
        <v>2456</v>
      </c>
      <c r="C279">
        <v>36</v>
      </c>
      <c r="D279" t="s">
        <v>2344</v>
      </c>
      <c r="E279" t="s">
        <v>2479</v>
      </c>
      <c r="G279" t="s">
        <v>2613</v>
      </c>
      <c r="J279" s="438" t="str">
        <f>IF($F279="","",IFERROR(IFERROR(INDEX(Réttabanki!$U:$U,MATCH($F279,Réttabanki!$A:$A,0)),INDEX(Vöruskrá!$R:$R,MATCH($F279,Vöruskrá!$B:$B,0)))*($H279+IF($I279="",$H279*(1+$AD$2),$I279))/2/1000,""))</f>
        <v/>
      </c>
      <c r="K279" t="s">
        <v>999</v>
      </c>
      <c r="L279" t="s">
        <v>228</v>
      </c>
      <c r="U279" s="457"/>
      <c r="V279" s="457"/>
      <c r="W279" s="457"/>
      <c r="X279" s="457"/>
      <c r="Y279" s="457"/>
      <c r="Z279" s="457"/>
      <c r="AA279" s="457"/>
      <c r="AF279" t="str">
        <f>IF($F279="","",IFERROR(IFERROR(INDEX(Réttabanki!$U:$U,MATCH($F279,Réttabanki!$A:$A,0)),INDEX(Vöruskrá!$R:$R,MATCH($F279,Vöruskrá!$B:$B,0)))*$H279/1000,""))</f>
        <v/>
      </c>
      <c r="AG279" t="str">
        <f>IF($F279="","",IFERROR(IFERROR(INDEX(Réttabanki!$U:$U,MATCH($F279,Réttabanki!$A:$A,0)),INDEX(Vöruskrá!$R:$R,MATCH($F279,Vöruskrá!$B:$B,0)))*IF($I279="",$H279*(1+$AD$2),$I279)/1000,""))</f>
        <v/>
      </c>
      <c r="AH279" t="str">
        <f t="shared" si="16"/>
        <v/>
      </c>
      <c r="AI279" t="str">
        <f t="shared" si="17"/>
        <v/>
      </c>
      <c r="AJ279" s="314">
        <f t="shared" si="18"/>
        <v>46268</v>
      </c>
    </row>
    <row r="280" spans="1:36" ht="14.4">
      <c r="A280" s="155"/>
      <c r="B280" t="s">
        <v>2456</v>
      </c>
      <c r="C280">
        <v>36</v>
      </c>
      <c r="D280" t="s">
        <v>2344</v>
      </c>
      <c r="E280" t="s">
        <v>2479</v>
      </c>
      <c r="F280" t="s">
        <v>998</v>
      </c>
      <c r="G280" t="s">
        <v>999</v>
      </c>
      <c r="H280">
        <v>20</v>
      </c>
      <c r="J280" s="438">
        <f>IF($F280="","",IFERROR(IFERROR(INDEX(Réttabanki!$U:$U,MATCH($F280,Réttabanki!$A:$A,0)),INDEX(Vöruskrá!$R:$R,MATCH($F280,Vöruskrá!$B:$B,0)))*($H280+IF($I280="",$H280*(1+$AD$2),$I280))/2/1000,""))</f>
        <v>6.25</v>
      </c>
      <c r="K280" t="s">
        <v>999</v>
      </c>
      <c r="L280" t="s">
        <v>228</v>
      </c>
      <c r="N280">
        <v>41</v>
      </c>
      <c r="O280">
        <v>0.2</v>
      </c>
      <c r="P280">
        <v>0</v>
      </c>
      <c r="Q280">
        <v>9.6</v>
      </c>
      <c r="R280">
        <v>0.9</v>
      </c>
      <c r="S280">
        <v>0.1</v>
      </c>
      <c r="T280" s="45">
        <v>1</v>
      </c>
      <c r="U280" s="455" t="s">
        <v>2569</v>
      </c>
      <c r="V280" s="455" t="s">
        <v>2358</v>
      </c>
      <c r="W280" s="455" t="s">
        <v>2428</v>
      </c>
      <c r="X280" s="459" t="s">
        <v>2595</v>
      </c>
      <c r="Y280" s="455"/>
      <c r="Z280" s="455"/>
      <c r="AA280" s="455"/>
      <c r="AF280">
        <f>IF($F280="","",IFERROR(IFERROR(INDEX(Réttabanki!$U:$U,MATCH($F280,Réttabanki!$A:$A,0)),INDEX(Vöruskrá!$R:$R,MATCH($F280,Vöruskrá!$B:$B,0)))*$H280/1000,""))</f>
        <v>5</v>
      </c>
      <c r="AG280">
        <f>IF($F280="","",IFERROR(IFERROR(INDEX(Réttabanki!$U:$U,MATCH($F280,Réttabanki!$A:$A,0)),INDEX(Vöruskrá!$R:$R,MATCH($F280,Vöruskrá!$B:$B,0)))*IF($I280="",$H280*(1+$AD$2),$I280)/1000,""))</f>
        <v>7.5</v>
      </c>
      <c r="AH280">
        <f t="shared" si="16"/>
        <v>6.5217391304347823E-3</v>
      </c>
      <c r="AI280" t="str">
        <f t="shared" si="17"/>
        <v>OK</v>
      </c>
      <c r="AJ280" s="314">
        <f t="shared" si="18"/>
        <v>46268</v>
      </c>
    </row>
    <row r="281" spans="1:36" ht="14.4">
      <c r="A281" s="155"/>
      <c r="B281" t="s">
        <v>2456</v>
      </c>
      <c r="C281">
        <v>36</v>
      </c>
      <c r="D281" t="s">
        <v>2318</v>
      </c>
      <c r="E281" t="s">
        <v>2383</v>
      </c>
      <c r="G281" t="s">
        <v>2614</v>
      </c>
      <c r="J281" s="438" t="str">
        <f>IF($F281="","",IFERROR(IFERROR(INDEX(Réttabanki!$U:$U,MATCH($F281,Réttabanki!$A:$A,0)),INDEX(Vöruskrá!$R:$R,MATCH($F281,Vöruskrá!$B:$B,0)))*($H281+IF($I281="",$H281*(1+$AD$2),$I281))/2/1000,""))</f>
        <v/>
      </c>
      <c r="K281" t="s">
        <v>2615</v>
      </c>
      <c r="L281" t="s">
        <v>2616</v>
      </c>
      <c r="U281" s="457"/>
      <c r="V281" s="457"/>
      <c r="W281" s="457"/>
      <c r="X281" s="457"/>
      <c r="Y281" s="457"/>
      <c r="Z281" s="457"/>
      <c r="AA281" s="457"/>
      <c r="AF281" t="str">
        <f>IF($F281="","",IFERROR(IFERROR(INDEX(Réttabanki!$U:$U,MATCH($F281,Réttabanki!$A:$A,0)),INDEX(Vöruskrá!$R:$R,MATCH($F281,Vöruskrá!$B:$B,0)))*$H281/1000,""))</f>
        <v/>
      </c>
      <c r="AG281" t="str">
        <f>IF($F281="","",IFERROR(IFERROR(INDEX(Réttabanki!$U:$U,MATCH($F281,Réttabanki!$A:$A,0)),INDEX(Vöruskrá!$R:$R,MATCH($F281,Vöruskrá!$B:$B,0)))*IF($I281="",$H281*(1+$AD$2),$I281)/1000,""))</f>
        <v/>
      </c>
      <c r="AH281" t="str">
        <f t="shared" si="16"/>
        <v/>
      </c>
      <c r="AI281" t="str">
        <f t="shared" si="17"/>
        <v/>
      </c>
      <c r="AJ281" s="314">
        <f t="shared" si="18"/>
        <v>46268</v>
      </c>
    </row>
    <row r="282" spans="1:36" ht="14.4">
      <c r="A282" s="155"/>
      <c r="B282" t="s">
        <v>2456</v>
      </c>
      <c r="C282">
        <v>36</v>
      </c>
      <c r="D282" t="s">
        <v>2318</v>
      </c>
      <c r="E282" t="s">
        <v>2383</v>
      </c>
      <c r="F282" t="s">
        <v>153</v>
      </c>
      <c r="G282" t="s">
        <v>2617</v>
      </c>
      <c r="H282">
        <v>40</v>
      </c>
      <c r="I282">
        <v>40</v>
      </c>
      <c r="J282" s="438">
        <f>IF($F282="","",IFERROR(IFERROR(INDEX(Réttabanki!$U:$U,MATCH($F282,Réttabanki!$A:$A,0)),INDEX(Vöruskrá!$R:$R,MATCH($F282,Vöruskrá!$B:$B,0)))*($H282+IF($I282="",$H282*(1+$AD$2),$I282))/2/1000,""))</f>
        <v>24</v>
      </c>
      <c r="K282" t="s">
        <v>154</v>
      </c>
      <c r="L282" t="s">
        <v>142</v>
      </c>
      <c r="M282" t="s">
        <v>155</v>
      </c>
      <c r="N282">
        <v>244</v>
      </c>
      <c r="O282">
        <v>2.9</v>
      </c>
      <c r="P282">
        <v>0.6</v>
      </c>
      <c r="Q282">
        <v>37</v>
      </c>
      <c r="R282">
        <v>14</v>
      </c>
      <c r="S282">
        <v>1</v>
      </c>
      <c r="U282" s="455"/>
      <c r="V282" s="455"/>
      <c r="W282" s="455"/>
      <c r="X282" s="455"/>
      <c r="Y282" s="455"/>
      <c r="Z282" s="455"/>
      <c r="AA282" s="455"/>
      <c r="AF282">
        <f>IF($F282="","",IFERROR(IFERROR(INDEX(Réttabanki!$U:$U,MATCH($F282,Réttabanki!$A:$A,0)),INDEX(Vöruskrá!$R:$R,MATCH($F282,Vöruskrá!$B:$B,0)))*$H282/1000,""))</f>
        <v>24</v>
      </c>
      <c r="AG282">
        <f>IF($F282="","",IFERROR(IFERROR(INDEX(Réttabanki!$U:$U,MATCH($F282,Réttabanki!$A:$A,0)),INDEX(Vöruskrá!$R:$R,MATCH($F282,Vöruskrá!$B:$B,0)))*IF($I282="",$H282*(1+$AD$2),$I282)/1000,""))</f>
        <v>24</v>
      </c>
      <c r="AH282">
        <f t="shared" si="16"/>
        <v>2.0869565217391306E-2</v>
      </c>
      <c r="AI282" t="str">
        <f t="shared" si="17"/>
        <v>OK</v>
      </c>
      <c r="AJ282" s="314">
        <f t="shared" si="18"/>
        <v>46268</v>
      </c>
    </row>
    <row r="283" spans="1:36" ht="14.4">
      <c r="A283" s="155"/>
      <c r="B283" t="s">
        <v>2456</v>
      </c>
      <c r="C283">
        <v>36</v>
      </c>
      <c r="D283" t="s">
        <v>2318</v>
      </c>
      <c r="E283" t="s">
        <v>2383</v>
      </c>
      <c r="F283" t="s">
        <v>231</v>
      </c>
      <c r="G283" t="s">
        <v>2451</v>
      </c>
      <c r="H283">
        <v>20</v>
      </c>
      <c r="I283">
        <v>20</v>
      </c>
      <c r="J283" s="438">
        <f>IF($F283="","",IFERROR(IFERROR(INDEX(Réttabanki!$U:$U,MATCH($F283,Réttabanki!$A:$A,0)),INDEX(Vöruskrá!$R:$R,MATCH($F283,Vöruskrá!$B:$B,0)))*($H283+IF($I283="",$H283*(1+$AD$2),$I283))/2/1000,""))</f>
        <v>36.72</v>
      </c>
      <c r="K283" t="s">
        <v>234</v>
      </c>
      <c r="L283" t="s">
        <v>235</v>
      </c>
      <c r="N283">
        <v>122</v>
      </c>
      <c r="O283">
        <v>5.9</v>
      </c>
      <c r="P283">
        <v>2.4</v>
      </c>
      <c r="Q283">
        <v>3.6</v>
      </c>
      <c r="R283">
        <v>13.4</v>
      </c>
      <c r="S283">
        <v>2.7</v>
      </c>
      <c r="U283" s="457"/>
      <c r="V283" s="457"/>
      <c r="W283" s="457"/>
      <c r="X283" s="457"/>
      <c r="Y283" s="457"/>
      <c r="Z283" s="457"/>
      <c r="AA283" s="457"/>
      <c r="AF283">
        <f>IF($F283="","",IFERROR(IFERROR(INDEX(Réttabanki!$U:$U,MATCH($F283,Réttabanki!$A:$A,0)),INDEX(Vöruskrá!$R:$R,MATCH($F283,Vöruskrá!$B:$B,0)))*$H283/1000,""))</f>
        <v>36.72</v>
      </c>
      <c r="AG283">
        <f>IF($F283="","",IFERROR(IFERROR(INDEX(Réttabanki!$U:$U,MATCH($F283,Réttabanki!$A:$A,0)),INDEX(Vöruskrá!$R:$R,MATCH($F283,Vöruskrá!$B:$B,0)))*IF($I283="",$H283*(1+$AD$2),$I283)/1000,""))</f>
        <v>36.72</v>
      </c>
      <c r="AH283">
        <f t="shared" si="16"/>
        <v>3.1930434782608694E-2</v>
      </c>
      <c r="AI283" t="str">
        <f t="shared" si="17"/>
        <v>OK</v>
      </c>
      <c r="AJ283" s="314">
        <f t="shared" si="18"/>
        <v>46268</v>
      </c>
    </row>
    <row r="284" spans="1:36" ht="14.4">
      <c r="A284" s="155"/>
      <c r="B284" t="s">
        <v>2456</v>
      </c>
      <c r="C284">
        <v>36</v>
      </c>
      <c r="D284" t="s">
        <v>2318</v>
      </c>
      <c r="E284" t="s">
        <v>1080</v>
      </c>
      <c r="G284" t="s">
        <v>2618</v>
      </c>
      <c r="J284" s="438" t="str">
        <f>IF($F284="","",IFERROR(IFERROR(INDEX(Réttabanki!$U:$U,MATCH($F284,Réttabanki!$A:$A,0)),INDEX(Vöruskrá!$R:$R,MATCH($F284,Vöruskrá!$B:$B,0)))*($H284+IF($I284="",$H284*(1+$AD$2),$I284))/2/1000,""))</f>
        <v/>
      </c>
      <c r="K284" t="s">
        <v>154</v>
      </c>
      <c r="L284" t="s">
        <v>142</v>
      </c>
      <c r="U284" s="455"/>
      <c r="V284" s="455"/>
      <c r="W284" s="455"/>
      <c r="X284" s="455"/>
      <c r="Y284" s="455"/>
      <c r="Z284" s="455"/>
      <c r="AA284" s="455"/>
      <c r="AF284" t="str">
        <f>IF($F284="","",IFERROR(IFERROR(INDEX(Réttabanki!$U:$U,MATCH($F284,Réttabanki!$A:$A,0)),INDEX(Vöruskrá!$R:$R,MATCH($F284,Vöruskrá!$B:$B,0)))*$H284/1000,""))</f>
        <v/>
      </c>
      <c r="AG284" t="str">
        <f>IF($F284="","",IFERROR(IFERROR(INDEX(Réttabanki!$U:$U,MATCH($F284,Réttabanki!$A:$A,0)),INDEX(Vöruskrá!$R:$R,MATCH($F284,Vöruskrá!$B:$B,0)))*IF($I284="",$H284*(1+$AD$2),$I284)/1000,""))</f>
        <v/>
      </c>
      <c r="AH284" t="str">
        <f t="shared" si="16"/>
        <v/>
      </c>
      <c r="AI284" t="str">
        <f t="shared" si="17"/>
        <v/>
      </c>
      <c r="AJ284" s="314">
        <f t="shared" si="18"/>
        <v>46268</v>
      </c>
    </row>
    <row r="285" spans="1:36" ht="14.4">
      <c r="A285" s="155"/>
      <c r="B285" t="s">
        <v>2456</v>
      </c>
      <c r="C285">
        <v>36</v>
      </c>
      <c r="D285" t="s">
        <v>2318</v>
      </c>
      <c r="E285" t="s">
        <v>1080</v>
      </c>
      <c r="F285" t="s">
        <v>153</v>
      </c>
      <c r="G285" t="s">
        <v>2617</v>
      </c>
      <c r="H285">
        <v>40</v>
      </c>
      <c r="J285" s="438">
        <f>IF($F285="","",IFERROR(IFERROR(INDEX(Réttabanki!$U:$U,MATCH($F285,Réttabanki!$A:$A,0)),INDEX(Vöruskrá!$R:$R,MATCH($F285,Vöruskrá!$B:$B,0)))*($H285+IF($I285="",$H285*(1+$AD$2),$I285))/2/1000,""))</f>
        <v>30</v>
      </c>
      <c r="K285" t="s">
        <v>154</v>
      </c>
      <c r="L285" t="s">
        <v>142</v>
      </c>
      <c r="M285" t="s">
        <v>155</v>
      </c>
      <c r="N285">
        <v>244</v>
      </c>
      <c r="O285">
        <v>2.9</v>
      </c>
      <c r="P285">
        <v>0.6</v>
      </c>
      <c r="Q285">
        <v>37</v>
      </c>
      <c r="R285">
        <v>14</v>
      </c>
      <c r="S285">
        <v>1</v>
      </c>
      <c r="U285" s="457"/>
      <c r="V285" s="457"/>
      <c r="W285" s="457"/>
      <c r="X285" s="457"/>
      <c r="Y285" s="457"/>
      <c r="Z285" s="457"/>
      <c r="AA285" s="457"/>
      <c r="AF285">
        <f>IF($F285="","",IFERROR(IFERROR(INDEX(Réttabanki!$U:$U,MATCH($F285,Réttabanki!$A:$A,0)),INDEX(Vöruskrá!$R:$R,MATCH($F285,Vöruskrá!$B:$B,0)))*$H285/1000,""))</f>
        <v>24</v>
      </c>
      <c r="AG285">
        <f>IF($F285="","",IFERROR(IFERROR(INDEX(Réttabanki!$U:$U,MATCH($F285,Réttabanki!$A:$A,0)),INDEX(Vöruskrá!$R:$R,MATCH($F285,Vöruskrá!$B:$B,0)))*IF($I285="",$H285*(1+$AD$2),$I285)/1000,""))</f>
        <v>36</v>
      </c>
      <c r="AH285">
        <f t="shared" si="16"/>
        <v>3.1304347826086959E-2</v>
      </c>
      <c r="AI285" t="str">
        <f t="shared" si="17"/>
        <v>OK</v>
      </c>
      <c r="AJ285" s="314">
        <f t="shared" si="18"/>
        <v>46268</v>
      </c>
    </row>
    <row r="286" spans="1:36" ht="14.4">
      <c r="A286" s="155"/>
      <c r="B286" t="s">
        <v>2456</v>
      </c>
      <c r="C286">
        <v>36</v>
      </c>
      <c r="D286" t="s">
        <v>2318</v>
      </c>
      <c r="E286" t="s">
        <v>1080</v>
      </c>
      <c r="G286" t="s">
        <v>2619</v>
      </c>
      <c r="J286" s="438" t="str">
        <f>IF($F286="","",IFERROR(IFERROR(INDEX(Réttabanki!$U:$U,MATCH($F286,Réttabanki!$A:$A,0)),INDEX(Vöruskrá!$R:$R,MATCH($F286,Vöruskrá!$B:$B,0)))*($H286+IF($I286="",$H286*(1+$AD$2),$I286))/2/1000,""))</f>
        <v/>
      </c>
      <c r="K286" t="s">
        <v>2620</v>
      </c>
      <c r="L286" t="s">
        <v>235</v>
      </c>
      <c r="U286" s="455"/>
      <c r="V286" s="455"/>
      <c r="W286" s="455"/>
      <c r="X286" s="455"/>
      <c r="Y286" s="455"/>
      <c r="Z286" s="455"/>
      <c r="AA286" s="455"/>
      <c r="AF286" t="str">
        <f>IF($F286="","",IFERROR(IFERROR(INDEX(Réttabanki!$U:$U,MATCH($F286,Réttabanki!$A:$A,0)),INDEX(Vöruskrá!$R:$R,MATCH($F286,Vöruskrá!$B:$B,0)))*$H286/1000,""))</f>
        <v/>
      </c>
      <c r="AG286" t="str">
        <f>IF($F286="","",IFERROR(IFERROR(INDEX(Réttabanki!$U:$U,MATCH($F286,Réttabanki!$A:$A,0)),INDEX(Vöruskrá!$R:$R,MATCH($F286,Vöruskrá!$B:$B,0)))*IF($I286="",$H286*(1+$AD$2),$I286)/1000,""))</f>
        <v/>
      </c>
      <c r="AH286" t="str">
        <f t="shared" si="16"/>
        <v/>
      </c>
      <c r="AI286" t="str">
        <f t="shared" si="17"/>
        <v/>
      </c>
      <c r="AJ286" s="314">
        <f t="shared" si="18"/>
        <v>46268</v>
      </c>
    </row>
    <row r="287" spans="1:36" ht="14.4">
      <c r="A287" s="155"/>
      <c r="B287" t="s">
        <v>2456</v>
      </c>
      <c r="C287">
        <v>36</v>
      </c>
      <c r="D287" t="s">
        <v>2318</v>
      </c>
      <c r="E287" t="s">
        <v>1080</v>
      </c>
      <c r="F287" t="s">
        <v>1302</v>
      </c>
      <c r="G287" t="s">
        <v>2392</v>
      </c>
      <c r="H287">
        <v>40</v>
      </c>
      <c r="J287" s="438">
        <f>IF($F287="","",IFERROR(IFERROR(INDEX(Réttabanki!$U:$U,MATCH($F287,Réttabanki!$A:$A,0)),INDEX(Vöruskrá!$R:$R,MATCH($F287,Vöruskrá!$B:$B,0)))*($H287+IF($I287="",$H287*(1+$AD$2),$I287))/2/1000,""))</f>
        <v>30</v>
      </c>
      <c r="K287" t="s">
        <v>1303</v>
      </c>
      <c r="N287">
        <v>219</v>
      </c>
      <c r="O287">
        <v>5.3</v>
      </c>
      <c r="P287">
        <v>0.5</v>
      </c>
      <c r="Q287">
        <v>32.299999999999997</v>
      </c>
      <c r="R287">
        <v>3.3</v>
      </c>
      <c r="S287">
        <v>0.7</v>
      </c>
      <c r="U287" s="457"/>
      <c r="V287" s="457"/>
      <c r="W287" s="457"/>
      <c r="X287" s="457"/>
      <c r="Y287" s="457"/>
      <c r="Z287" s="457"/>
      <c r="AA287" s="457"/>
      <c r="AF287">
        <f>IF($F287="","",IFERROR(IFERROR(INDEX(Réttabanki!$U:$U,MATCH($F287,Réttabanki!$A:$A,0)),INDEX(Vöruskrá!$R:$R,MATCH($F287,Vöruskrá!$B:$B,0)))*$H287/1000,""))</f>
        <v>24</v>
      </c>
      <c r="AG287">
        <f>IF($F287="","",IFERROR(IFERROR(INDEX(Réttabanki!$U:$U,MATCH($F287,Réttabanki!$A:$A,0)),INDEX(Vöruskrá!$R:$R,MATCH($F287,Vöruskrá!$B:$B,0)))*IF($I287="",$H287*(1+$AD$2),$I287)/1000,""))</f>
        <v>36</v>
      </c>
      <c r="AH287">
        <f t="shared" si="16"/>
        <v>3.1304347826086959E-2</v>
      </c>
      <c r="AI287" t="str">
        <f t="shared" si="17"/>
        <v>OK</v>
      </c>
      <c r="AJ287" s="314">
        <f t="shared" si="18"/>
        <v>46268</v>
      </c>
    </row>
    <row r="288" spans="1:36" ht="14.4">
      <c r="A288" s="155"/>
      <c r="B288" t="s">
        <v>2456</v>
      </c>
      <c r="C288">
        <v>36</v>
      </c>
      <c r="D288" t="s">
        <v>2318</v>
      </c>
      <c r="E288" t="s">
        <v>1080</v>
      </c>
      <c r="F288" t="s">
        <v>231</v>
      </c>
      <c r="G288" t="s">
        <v>2451</v>
      </c>
      <c r="H288">
        <v>20</v>
      </c>
      <c r="J288" s="438">
        <f>IF($F288="","",IFERROR(IFERROR(INDEX(Réttabanki!$U:$U,MATCH($F288,Réttabanki!$A:$A,0)),INDEX(Vöruskrá!$R:$R,MATCH($F288,Vöruskrá!$B:$B,0)))*($H288+IF($I288="",$H288*(1+$AD$2),$I288))/2/1000,""))</f>
        <v>45.9</v>
      </c>
      <c r="K288" t="s">
        <v>234</v>
      </c>
      <c r="L288" t="s">
        <v>235</v>
      </c>
      <c r="N288">
        <v>122</v>
      </c>
      <c r="O288">
        <v>5.9</v>
      </c>
      <c r="P288">
        <v>2.4</v>
      </c>
      <c r="Q288">
        <v>3.6</v>
      </c>
      <c r="R288">
        <v>13.4</v>
      </c>
      <c r="S288">
        <v>2.7</v>
      </c>
      <c r="U288" s="455"/>
      <c r="V288" s="455"/>
      <c r="W288" s="455"/>
      <c r="X288" s="455"/>
      <c r="Y288" s="455"/>
      <c r="Z288" s="455"/>
      <c r="AA288" s="455"/>
      <c r="AF288">
        <f>IF($F288="","",IFERROR(IFERROR(INDEX(Réttabanki!$U:$U,MATCH($F288,Réttabanki!$A:$A,0)),INDEX(Vöruskrá!$R:$R,MATCH($F288,Vöruskrá!$B:$B,0)))*$H288/1000,""))</f>
        <v>36.72</v>
      </c>
      <c r="AG288">
        <f>IF($F288="","",IFERROR(IFERROR(INDEX(Réttabanki!$U:$U,MATCH($F288,Réttabanki!$A:$A,0)),INDEX(Vöruskrá!$R:$R,MATCH($F288,Vöruskrá!$B:$B,0)))*IF($I288="",$H288*(1+$AD$2),$I288)/1000,""))</f>
        <v>55.08</v>
      </c>
      <c r="AH288">
        <f t="shared" si="16"/>
        <v>4.7895652173913041E-2</v>
      </c>
      <c r="AI288" t="str">
        <f t="shared" si="17"/>
        <v>OK</v>
      </c>
      <c r="AJ288" s="314">
        <f t="shared" si="18"/>
        <v>46268</v>
      </c>
    </row>
    <row r="289" spans="1:36" ht="14.4">
      <c r="A289" s="154"/>
      <c r="B289" s="95" t="s">
        <v>2456</v>
      </c>
      <c r="C289" s="95">
        <v>36</v>
      </c>
      <c r="D289" s="96"/>
      <c r="E289" s="96"/>
      <c r="F289" s="96" t="s">
        <v>2393</v>
      </c>
      <c r="G289" s="96"/>
      <c r="H289" s="97"/>
      <c r="I289" s="97"/>
      <c r="J289" s="225">
        <f>SUMIFS($AF$3:$AF$796,$AJ$3:$AJ$796,$AJ289,$D$3:$D$796,"&lt;&gt;Grunnskólar starfsmenn",$E$3:$E$796,"Aðalréttur")+SUMIFS($AF$3:$AF$796,$AJ$3:$AJ$796,$AJ289,$D$3:$D$796,"&lt;&gt;Grunnskólar starfsmenn",$E$3:$E$796,"Meðlætisbar")+SUMIFS($AF$3:$AF$796,$AJ$3:$AJ$796,$AJ289,$D$3:$D$796,"&lt;&gt;Grunnskólar starfsmenn",$E$3:$E$796,"Síðdegishressing")</f>
        <v>509.34000000000003</v>
      </c>
      <c r="K289" s="9" t="s">
        <v>2394</v>
      </c>
      <c r="L289" s="9"/>
      <c r="M289" s="9"/>
      <c r="N289" s="10"/>
      <c r="O289" s="10"/>
      <c r="P289" s="10"/>
      <c r="Q289" s="10"/>
      <c r="R289" s="10"/>
      <c r="S289" s="10"/>
      <c r="T289" s="44"/>
      <c r="U289" s="457"/>
      <c r="V289" s="457"/>
      <c r="W289" s="457"/>
      <c r="X289" s="457"/>
      <c r="Y289" s="457"/>
      <c r="Z289" s="457"/>
      <c r="AA289" s="457"/>
      <c r="AC289" t="s">
        <v>87</v>
      </c>
      <c r="AF289" s="205" t="str">
        <f>IF($F289="","",IFERROR(IFERROR(INDEX(Réttabanki!$U:$U,MATCH($F289,Réttabanki!$A:$A,0)),INDEX(Vöruskrá!$R:$R,MATCH($F289,Vöruskrá!$B:$B,0)))*$H289/1000,""))</f>
        <v/>
      </c>
      <c r="AG289" s="205" t="str">
        <f>IF($F289="","",IFERROR(IFERROR(INDEX(Réttabanki!$U:$U,MATCH($F289,Réttabanki!$A:$A,0)),INDEX(Vöruskrá!$R:$R,MATCH($F289,Vöruskrá!$B:$B,0)))*IF($I289="",$H289*(1+$AD$2),$I289)/1000,""))</f>
        <v/>
      </c>
      <c r="AH289" s="206">
        <f>IF($J289="","",$J289/$AE$6)</f>
        <v>0.3772888888888889</v>
      </c>
      <c r="AI289" s="409" t="str">
        <f t="shared" si="17"/>
        <v>⚠ Yfir 30%</v>
      </c>
      <c r="AJ289" s="314">
        <f t="shared" si="18"/>
        <v>46268</v>
      </c>
    </row>
    <row r="290" spans="1:36" ht="14.4">
      <c r="A290" s="154"/>
      <c r="B290" s="95" t="s">
        <v>2456</v>
      </c>
      <c r="C290" s="95">
        <v>36</v>
      </c>
      <c r="D290" s="96"/>
      <c r="E290" s="96"/>
      <c r="F290" s="96" t="s">
        <v>2395</v>
      </c>
      <c r="G290" s="96"/>
      <c r="H290" s="97"/>
      <c r="I290" s="97"/>
      <c r="J290" s="225">
        <f>SUMIFS($AG$3:$AG$796,$AJ$3:$AJ$796,$AJ290,$D$3:$D$796,"&lt;&gt;Grunnskólar starfsmenn",$E$3:$E$796,"Aðalréttur")+SUMIFS($AG$3:$AG$796,$AJ$3:$AJ$796,$AJ290,$D$3:$D$796,"&lt;&gt;Grunnskólar starfsmenn",$E$3:$E$796,"Meðlætisbar")</f>
        <v>523.91999999999996</v>
      </c>
      <c r="K290" s="9" t="s">
        <v>2394</v>
      </c>
      <c r="L290" s="9"/>
      <c r="M290" s="9"/>
      <c r="N290" s="10"/>
      <c r="O290" s="10"/>
      <c r="P290" s="10"/>
      <c r="Q290" s="10"/>
      <c r="R290" s="10"/>
      <c r="S290" s="10"/>
      <c r="T290" s="44"/>
      <c r="U290" s="455"/>
      <c r="V290" s="455"/>
      <c r="W290" s="455"/>
      <c r="X290" s="455"/>
      <c r="Y290" s="455"/>
      <c r="Z290" s="455"/>
      <c r="AA290" s="455"/>
      <c r="AC290" t="s">
        <v>92</v>
      </c>
      <c r="AF290" s="205" t="str">
        <f>IF($F290="","",IFERROR(IFERROR(INDEX(Réttabanki!$U:$U,MATCH($F290,Réttabanki!$A:$A,0)),INDEX(Vöruskrá!$R:$R,MATCH($F290,Vöruskrá!$B:$B,0)))*$H290/1000,""))</f>
        <v/>
      </c>
      <c r="AG290" s="205" t="str">
        <f>IF($F290="","",IFERROR(IFERROR(INDEX(Réttabanki!$U:$U,MATCH($F290,Réttabanki!$A:$A,0)),INDEX(Vöruskrá!$R:$R,MATCH($F290,Vöruskrá!$B:$B,0)))*IF($I290="",$H290*(1+$AD$2),$I290)/1000,""))</f>
        <v/>
      </c>
      <c r="AH290" s="206">
        <f>IF($J290="","",$J290/$AE$5)</f>
        <v>0.45558260869565215</v>
      </c>
      <c r="AI290" s="409" t="str">
        <f t="shared" si="17"/>
        <v>⚠ Yfir 30%</v>
      </c>
      <c r="AJ290" s="314">
        <f t="shared" si="18"/>
        <v>46268</v>
      </c>
    </row>
    <row r="291" spans="1:36" ht="100.8">
      <c r="A291" s="155">
        <v>46269</v>
      </c>
      <c r="B291" t="s">
        <v>2488</v>
      </c>
      <c r="C291">
        <v>36</v>
      </c>
      <c r="D291" t="s">
        <v>2318</v>
      </c>
      <c r="E291" t="s">
        <v>2352</v>
      </c>
      <c r="G291" t="s">
        <v>2621</v>
      </c>
      <c r="J291" s="438" t="str">
        <f>IF($F291="","",IFERROR(IFERROR(INDEX(Réttabanki!$U:$U,MATCH($F291,Réttabanki!$A:$A,0)),INDEX(Vöruskrá!$R:$R,MATCH($F291,Vöruskrá!$B:$B,0)))*($H291+IF($I291="",$H291*(1+$AD$2),$I291))/2/1000,""))</f>
        <v/>
      </c>
      <c r="K291" s="218" t="s">
        <v>2622</v>
      </c>
      <c r="L291" t="s">
        <v>2623</v>
      </c>
      <c r="U291" s="457"/>
      <c r="V291" s="457"/>
      <c r="W291" s="457"/>
      <c r="X291" s="457"/>
      <c r="Y291" s="457"/>
      <c r="Z291" s="457"/>
      <c r="AA291" s="457"/>
      <c r="AF291" t="str">
        <f>IF($F291="","",IFERROR(IFERROR(INDEX(Réttabanki!$U:$U,MATCH($F291,Réttabanki!$A:$A,0)),INDEX(Vöruskrá!$R:$R,MATCH($F291,Vöruskrá!$B:$B,0)))*$H291/1000,""))</f>
        <v/>
      </c>
      <c r="AG291" t="str">
        <f>IF($F291="","",IFERROR(IFERROR(INDEX(Réttabanki!$U:$U,MATCH($F291,Réttabanki!$A:$A,0)),INDEX(Vöruskrá!$R:$R,MATCH($F291,Vöruskrá!$B:$B,0)))*IF($I291="",$H291*(1+$AD$2),$I291)/1000,""))</f>
        <v/>
      </c>
      <c r="AH291" t="str">
        <f t="shared" ref="AH291:AH318" si="19">IF(N($AF291)+N($AG291)=0,"",MAX(N($AF291)/$AE$6,N($AG291)/$AE$5))</f>
        <v/>
      </c>
      <c r="AI291" t="str">
        <f t="shared" si="17"/>
        <v/>
      </c>
      <c r="AJ291" s="314">
        <f t="shared" si="18"/>
        <v>46269</v>
      </c>
    </row>
    <row r="292" spans="1:36" ht="43.2">
      <c r="A292" s="155"/>
      <c r="B292" t="s">
        <v>2488</v>
      </c>
      <c r="C292">
        <v>36</v>
      </c>
      <c r="D292" t="s">
        <v>2318</v>
      </c>
      <c r="E292" t="s">
        <v>2352</v>
      </c>
      <c r="F292" t="s">
        <v>1554</v>
      </c>
      <c r="G292" t="s">
        <v>2624</v>
      </c>
      <c r="H292">
        <v>180</v>
      </c>
      <c r="I292">
        <v>200</v>
      </c>
      <c r="J292" s="438">
        <f>IF($F292="","",IFERROR(IFERROR(INDEX(Réttabanki!$U:$U,MATCH($F292,Réttabanki!$A:$A,0)),INDEX(Vöruskrá!$R:$R,MATCH($F292,Vöruskrá!$B:$B,0)))*($H292+IF($I292="",$H292*(1+$AD$2),$I292))/2/1000,""))</f>
        <v>313.5</v>
      </c>
      <c r="K292" s="218" t="s">
        <v>2625</v>
      </c>
      <c r="N292">
        <v>140</v>
      </c>
      <c r="O292">
        <v>4.5999999999999996</v>
      </c>
      <c r="P292">
        <v>1.8</v>
      </c>
      <c r="Q292">
        <v>16</v>
      </c>
      <c r="R292">
        <v>8.6999999999999993</v>
      </c>
      <c r="S292">
        <v>0.83</v>
      </c>
      <c r="T292">
        <v>1</v>
      </c>
      <c r="U292" s="455" t="s">
        <v>2357</v>
      </c>
      <c r="V292" s="455" t="s">
        <v>2358</v>
      </c>
      <c r="W292" s="455">
        <v>150</v>
      </c>
      <c r="X292" s="455" t="s">
        <v>2626</v>
      </c>
      <c r="Y292" s="455">
        <v>75</v>
      </c>
      <c r="Z292" s="455" t="s">
        <v>2627</v>
      </c>
      <c r="AA292" s="455"/>
      <c r="AF292">
        <f>IF($F292="","",IFERROR(IFERROR(INDEX(Réttabanki!$U:$U,MATCH($F292,Réttabanki!$A:$A,0)),INDEX(Vöruskrá!$R:$R,MATCH($F292,Vöruskrá!$B:$B,0)))*$H292/1000,""))</f>
        <v>297</v>
      </c>
      <c r="AG292">
        <f>IF($F292="","",IFERROR(IFERROR(INDEX(Réttabanki!$U:$U,MATCH($F292,Réttabanki!$A:$A,0)),INDEX(Vöruskrá!$R:$R,MATCH($F292,Vöruskrá!$B:$B,0)))*IF($I292="",$H292*(1+$AD$2),$I292)/1000,""))</f>
        <v>330</v>
      </c>
      <c r="AH292">
        <f t="shared" si="19"/>
        <v>0.28695652173913044</v>
      </c>
      <c r="AI292" t="str">
        <f t="shared" si="17"/>
        <v>OK</v>
      </c>
      <c r="AJ292" s="314">
        <f t="shared" si="18"/>
        <v>46269</v>
      </c>
    </row>
    <row r="293" spans="1:36" ht="14.4">
      <c r="A293" s="155"/>
      <c r="B293" t="s">
        <v>2488</v>
      </c>
      <c r="C293">
        <v>36</v>
      </c>
      <c r="D293" t="s">
        <v>2318</v>
      </c>
      <c r="E293" t="s">
        <v>2352</v>
      </c>
      <c r="F293" t="s">
        <v>168</v>
      </c>
      <c r="G293" t="s">
        <v>2628</v>
      </c>
      <c r="H293">
        <v>40</v>
      </c>
      <c r="I293">
        <v>50</v>
      </c>
      <c r="J293" s="438">
        <f>IF($F293="","",IFERROR(IFERROR(INDEX(Réttabanki!$U:$U,MATCH($F293,Réttabanki!$A:$A,0)),INDEX(Vöruskrá!$R:$R,MATCH($F293,Vöruskrá!$B:$B,0)))*($H293+IF($I293="",$H293*(1+$AD$2),$I293))/2/1000,""))</f>
        <v>35.865000000000002</v>
      </c>
      <c r="K293" t="s">
        <v>169</v>
      </c>
      <c r="L293" t="s">
        <v>170</v>
      </c>
      <c r="M293" t="s">
        <v>171</v>
      </c>
      <c r="N293">
        <v>305</v>
      </c>
      <c r="O293">
        <v>14</v>
      </c>
      <c r="P293">
        <v>6.4</v>
      </c>
      <c r="Q293">
        <v>37</v>
      </c>
      <c r="R293">
        <v>6.6</v>
      </c>
      <c r="S293">
        <v>1.5</v>
      </c>
      <c r="T293">
        <v>2</v>
      </c>
      <c r="U293" s="457" t="s">
        <v>2569</v>
      </c>
      <c r="V293" s="457" t="s">
        <v>2358</v>
      </c>
      <c r="W293" s="457">
        <v>180</v>
      </c>
      <c r="X293" s="457" t="s">
        <v>2629</v>
      </c>
      <c r="Y293" s="457"/>
      <c r="Z293" s="457"/>
      <c r="AA293" s="457"/>
      <c r="AF293">
        <f>IF($F293="","",IFERROR(IFERROR(INDEX(Réttabanki!$U:$U,MATCH($F293,Réttabanki!$A:$A,0)),INDEX(Vöruskrá!$R:$R,MATCH($F293,Vöruskrá!$B:$B,0)))*$H293/1000,""))</f>
        <v>31.88</v>
      </c>
      <c r="AG293">
        <f>IF($F293="","",IFERROR(IFERROR(INDEX(Réttabanki!$U:$U,MATCH($F293,Réttabanki!$A:$A,0)),INDEX(Vöruskrá!$R:$R,MATCH($F293,Vöruskrá!$B:$B,0)))*IF($I293="",$H293*(1+$AD$2),$I293)/1000,""))</f>
        <v>39.85</v>
      </c>
      <c r="AH293">
        <f t="shared" si="19"/>
        <v>3.4652173913043482E-2</v>
      </c>
      <c r="AI293" t="str">
        <f t="shared" si="17"/>
        <v>OK</v>
      </c>
      <c r="AJ293" s="314">
        <f t="shared" si="18"/>
        <v>46269</v>
      </c>
    </row>
    <row r="294" spans="1:36" ht="14.4">
      <c r="A294" s="155"/>
      <c r="B294" t="s">
        <v>2488</v>
      </c>
      <c r="C294">
        <v>36</v>
      </c>
      <c r="D294" t="s">
        <v>2318</v>
      </c>
      <c r="E294" t="s">
        <v>2352</v>
      </c>
      <c r="F294" t="s">
        <v>899</v>
      </c>
      <c r="G294" t="s">
        <v>2630</v>
      </c>
      <c r="H294">
        <v>10</v>
      </c>
      <c r="I294">
        <v>10</v>
      </c>
      <c r="J294" s="438">
        <f>IF($F294="","",IFERROR(IFERROR(INDEX(Réttabanki!$U:$U,MATCH($F294,Réttabanki!$A:$A,0)),INDEX(Vöruskrá!$R:$R,MATCH($F294,Vöruskrá!$B:$B,0)))*($H294+IF($I294="",$H294*(1+$AD$2),$I294))/2/1000,""))</f>
        <v>15</v>
      </c>
      <c r="K294" t="s">
        <v>901</v>
      </c>
      <c r="L294" t="s">
        <v>214</v>
      </c>
      <c r="N294">
        <v>301</v>
      </c>
      <c r="O294">
        <v>21</v>
      </c>
      <c r="P294">
        <v>12</v>
      </c>
      <c r="Q294">
        <v>3.2</v>
      </c>
      <c r="R294">
        <v>24</v>
      </c>
      <c r="S294">
        <v>1.4</v>
      </c>
      <c r="U294" s="455"/>
      <c r="V294" s="455"/>
      <c r="W294" s="455"/>
      <c r="X294" s="455"/>
      <c r="Y294" s="455"/>
      <c r="Z294" s="455"/>
      <c r="AA294" s="455"/>
      <c r="AF294">
        <f>IF($F294="","",IFERROR(IFERROR(INDEX(Réttabanki!$U:$U,MATCH($F294,Réttabanki!$A:$A,0)),INDEX(Vöruskrá!$R:$R,MATCH($F294,Vöruskrá!$B:$B,0)))*$H294/1000,""))</f>
        <v>15</v>
      </c>
      <c r="AG294">
        <f>IF($F294="","",IFERROR(IFERROR(INDEX(Réttabanki!$U:$U,MATCH($F294,Réttabanki!$A:$A,0)),INDEX(Vöruskrá!$R:$R,MATCH($F294,Vöruskrá!$B:$B,0)))*IF($I294="",$H294*(1+$AD$2),$I294)/1000,""))</f>
        <v>15</v>
      </c>
      <c r="AH294">
        <f t="shared" si="19"/>
        <v>1.3043478260869565E-2</v>
      </c>
      <c r="AI294" t="str">
        <f t="shared" si="17"/>
        <v>OK</v>
      </c>
      <c r="AJ294" s="314">
        <f t="shared" si="18"/>
        <v>46269</v>
      </c>
    </row>
    <row r="295" spans="1:36" ht="14.4">
      <c r="A295" s="155"/>
      <c r="B295" t="s">
        <v>2488</v>
      </c>
      <c r="C295">
        <v>36</v>
      </c>
      <c r="D295" t="s">
        <v>2318</v>
      </c>
      <c r="E295" t="s">
        <v>1080</v>
      </c>
      <c r="G295" t="s">
        <v>2631</v>
      </c>
      <c r="J295" s="438" t="str">
        <f>IF($F295="","",IFERROR(IFERROR(INDEX(Réttabanki!$U:$U,MATCH($F295,Réttabanki!$A:$A,0)),INDEX(Vöruskrá!$R:$R,MATCH($F295,Vöruskrá!$B:$B,0)))*($H295+IF($I295="",$H295*(1+$AD$2),$I295))/2/1000,""))</f>
        <v/>
      </c>
      <c r="K295" t="s">
        <v>2632</v>
      </c>
      <c r="L295" t="s">
        <v>1200</v>
      </c>
      <c r="U295" s="457"/>
      <c r="V295" s="457"/>
      <c r="W295" s="457"/>
      <c r="X295" s="457"/>
      <c r="Y295" s="457"/>
      <c r="Z295" s="457"/>
      <c r="AA295" s="457"/>
      <c r="AF295" t="str">
        <f>IF($F295="","",IFERROR(IFERROR(INDEX(Réttabanki!$U:$U,MATCH($F295,Réttabanki!$A:$A,0)),INDEX(Vöruskrá!$R:$R,MATCH($F295,Vöruskrá!$B:$B,0)))*$H295/1000,""))</f>
        <v/>
      </c>
      <c r="AG295" t="str">
        <f>IF($F295="","",IFERROR(IFERROR(INDEX(Réttabanki!$U:$U,MATCH($F295,Réttabanki!$A:$A,0)),INDEX(Vöruskrá!$R:$R,MATCH($F295,Vöruskrá!$B:$B,0)))*IF($I295="",$H295*(1+$AD$2),$I295)/1000,""))</f>
        <v/>
      </c>
      <c r="AH295" t="str">
        <f t="shared" si="19"/>
        <v/>
      </c>
      <c r="AI295" t="str">
        <f t="shared" si="17"/>
        <v/>
      </c>
      <c r="AJ295" s="314">
        <f t="shared" si="18"/>
        <v>46269</v>
      </c>
    </row>
    <row r="296" spans="1:36" ht="14.4">
      <c r="A296" s="155"/>
      <c r="B296" t="s">
        <v>2488</v>
      </c>
      <c r="C296">
        <v>36</v>
      </c>
      <c r="D296" t="s">
        <v>2318</v>
      </c>
      <c r="E296" t="s">
        <v>1080</v>
      </c>
      <c r="F296" t="s">
        <v>1197</v>
      </c>
      <c r="G296" t="s">
        <v>2633</v>
      </c>
      <c r="H296">
        <v>40</v>
      </c>
      <c r="I296">
        <v>50</v>
      </c>
      <c r="J296" s="438">
        <f>IF($F296="","",IFERROR(IFERROR(INDEX(Réttabanki!$U:$U,MATCH($F296,Réttabanki!$A:$A,0)),INDEX(Vöruskrá!$R:$R,MATCH($F296,Vöruskrá!$B:$B,0)))*($H296+IF($I296="",$H296*(1+$AD$2),$I296))/2/1000,""))</f>
        <v>27</v>
      </c>
      <c r="K296" t="s">
        <v>1199</v>
      </c>
      <c r="L296" t="s">
        <v>1200</v>
      </c>
      <c r="M296" t="s">
        <v>1201</v>
      </c>
      <c r="N296">
        <v>284</v>
      </c>
      <c r="O296">
        <v>9.3000000000000007</v>
      </c>
      <c r="P296">
        <v>2.6</v>
      </c>
      <c r="Q296">
        <v>42</v>
      </c>
      <c r="R296">
        <v>6.8</v>
      </c>
      <c r="S296">
        <v>1</v>
      </c>
      <c r="U296" s="455"/>
      <c r="V296" s="455"/>
      <c r="W296" s="455"/>
      <c r="X296" s="455"/>
      <c r="Y296" s="455"/>
      <c r="Z296" s="455"/>
      <c r="AA296" s="455"/>
      <c r="AF296">
        <f>IF($F296="","",IFERROR(IFERROR(INDEX(Réttabanki!$U:$U,MATCH($F296,Réttabanki!$A:$A,0)),INDEX(Vöruskrá!$R:$R,MATCH($F296,Vöruskrá!$B:$B,0)))*$H296/1000,""))</f>
        <v>24</v>
      </c>
      <c r="AG296">
        <f>IF($F296="","",IFERROR(IFERROR(INDEX(Réttabanki!$U:$U,MATCH($F296,Réttabanki!$A:$A,0)),INDEX(Vöruskrá!$R:$R,MATCH($F296,Vöruskrá!$B:$B,0)))*IF($I296="",$H296*(1+$AD$2),$I296)/1000,""))</f>
        <v>30</v>
      </c>
      <c r="AH296">
        <f t="shared" si="19"/>
        <v>2.6086956521739129E-2</v>
      </c>
      <c r="AI296" t="str">
        <f t="shared" si="17"/>
        <v>OK</v>
      </c>
      <c r="AJ296" s="314">
        <f t="shared" si="18"/>
        <v>46269</v>
      </c>
    </row>
    <row r="297" spans="1:36" ht="14.4">
      <c r="A297" s="155"/>
      <c r="B297" t="s">
        <v>2488</v>
      </c>
      <c r="C297">
        <v>36</v>
      </c>
      <c r="D297" t="s">
        <v>2318</v>
      </c>
      <c r="E297" t="s">
        <v>1080</v>
      </c>
      <c r="F297" t="s">
        <v>514</v>
      </c>
      <c r="G297" t="s">
        <v>2634</v>
      </c>
      <c r="H297">
        <v>10</v>
      </c>
      <c r="I297">
        <v>10</v>
      </c>
      <c r="J297" s="438">
        <f>IF($F297="","",IFERROR(IFERROR(INDEX(Réttabanki!$U:$U,MATCH($F297,Réttabanki!$A:$A,0)),INDEX(Vöruskrá!$R:$R,MATCH($F297,Vöruskrá!$B:$B,0)))*($H297+IF($I297="",$H297*(1+$AD$2),$I297))/2/1000,""))</f>
        <v>6</v>
      </c>
      <c r="K297" t="s">
        <v>516</v>
      </c>
      <c r="L297" t="s">
        <v>228</v>
      </c>
      <c r="N297">
        <v>305</v>
      </c>
      <c r="O297">
        <v>24</v>
      </c>
      <c r="P297">
        <v>21</v>
      </c>
      <c r="Q297">
        <v>22</v>
      </c>
      <c r="R297">
        <v>0.1</v>
      </c>
      <c r="S297">
        <v>1.7</v>
      </c>
      <c r="U297" s="457"/>
      <c r="V297" s="457"/>
      <c r="W297" s="457"/>
      <c r="X297" s="457"/>
      <c r="Y297" s="457"/>
      <c r="Z297" s="457"/>
      <c r="AA297" s="457"/>
      <c r="AF297">
        <f>IF($F297="","",IFERROR(IFERROR(INDEX(Réttabanki!$U:$U,MATCH($F297,Réttabanki!$A:$A,0)),INDEX(Vöruskrá!$R:$R,MATCH($F297,Vöruskrá!$B:$B,0)))*$H297/1000,""))</f>
        <v>6</v>
      </c>
      <c r="AG297">
        <f>IF($F297="","",IFERROR(IFERROR(INDEX(Réttabanki!$U:$U,MATCH($F297,Réttabanki!$A:$A,0)),INDEX(Vöruskrá!$R:$R,MATCH($F297,Vöruskrá!$B:$B,0)))*IF($I297="",$H297*(1+$AD$2),$I297)/1000,""))</f>
        <v>6</v>
      </c>
      <c r="AH297">
        <f t="shared" si="19"/>
        <v>5.2173913043478265E-3</v>
      </c>
      <c r="AI297" t="str">
        <f t="shared" si="17"/>
        <v>OK</v>
      </c>
      <c r="AJ297" s="314">
        <f t="shared" si="18"/>
        <v>46269</v>
      </c>
    </row>
    <row r="298" spans="1:36" ht="100.8">
      <c r="A298" s="155"/>
      <c r="B298" t="s">
        <v>2488</v>
      </c>
      <c r="C298">
        <v>36</v>
      </c>
      <c r="D298" t="s">
        <v>2318</v>
      </c>
      <c r="E298" t="s">
        <v>1080</v>
      </c>
      <c r="G298" t="s">
        <v>2635</v>
      </c>
      <c r="J298" s="438" t="str">
        <f>IF($F298="","",IFERROR(IFERROR(INDEX(Réttabanki!$U:$U,MATCH($F298,Réttabanki!$A:$A,0)),INDEX(Vöruskrá!$R:$R,MATCH($F298,Vöruskrá!$B:$B,0)))*($H298+IF($I298="",$H298*(1+$AD$2),$I298))/2/1000,""))</f>
        <v/>
      </c>
      <c r="K298" s="218" t="s">
        <v>2636</v>
      </c>
      <c r="L298" t="s">
        <v>228</v>
      </c>
      <c r="U298" s="455"/>
      <c r="V298" s="455"/>
      <c r="W298" s="455"/>
      <c r="X298" s="455"/>
      <c r="Y298" s="455"/>
      <c r="Z298" s="455"/>
      <c r="AA298" s="455"/>
      <c r="AF298" t="str">
        <f>IF($F298="","",IFERROR(IFERROR(INDEX(Réttabanki!$U:$U,MATCH($F298,Réttabanki!$A:$A,0)),INDEX(Vöruskrá!$R:$R,MATCH($F298,Vöruskrá!$B:$B,0)))*$H298/1000,""))</f>
        <v/>
      </c>
      <c r="AG298" t="str">
        <f>IF($F298="","",IFERROR(IFERROR(INDEX(Réttabanki!$U:$U,MATCH($F298,Réttabanki!$A:$A,0)),INDEX(Vöruskrá!$R:$R,MATCH($F298,Vöruskrá!$B:$B,0)))*IF($I298="",$H298*(1+$AD$2),$I298)/1000,""))</f>
        <v/>
      </c>
      <c r="AH298" t="str">
        <f t="shared" si="19"/>
        <v/>
      </c>
      <c r="AI298" t="str">
        <f t="shared" si="17"/>
        <v/>
      </c>
      <c r="AJ298" s="314">
        <f t="shared" si="18"/>
        <v>46269</v>
      </c>
    </row>
    <row r="299" spans="1:36" ht="43.2">
      <c r="A299" s="155"/>
      <c r="B299" t="s">
        <v>2488</v>
      </c>
      <c r="C299">
        <v>36</v>
      </c>
      <c r="D299" t="s">
        <v>2318</v>
      </c>
      <c r="E299" t="s">
        <v>1080</v>
      </c>
      <c r="F299" t="s">
        <v>1554</v>
      </c>
      <c r="G299" t="s">
        <v>2624</v>
      </c>
      <c r="H299">
        <v>180</v>
      </c>
      <c r="I299">
        <v>200</v>
      </c>
      <c r="J299" s="438">
        <f>IF($F299="","",IFERROR(IFERROR(INDEX(Réttabanki!$U:$U,MATCH($F299,Réttabanki!$A:$A,0)),INDEX(Vöruskrá!$R:$R,MATCH($F299,Vöruskrá!$B:$B,0)))*($H299+IF($I299="",$H299*(1+$AD$2),$I299))/2/1000,""))</f>
        <v>313.5</v>
      </c>
      <c r="K299" s="218" t="s">
        <v>2625</v>
      </c>
      <c r="N299">
        <v>140</v>
      </c>
      <c r="O299">
        <v>4.5999999999999996</v>
      </c>
      <c r="P299">
        <v>1.8</v>
      </c>
      <c r="Q299">
        <v>16</v>
      </c>
      <c r="R299">
        <v>8.6999999999999993</v>
      </c>
      <c r="S299">
        <v>0.83</v>
      </c>
      <c r="U299" s="457"/>
      <c r="V299" s="457"/>
      <c r="W299" s="457"/>
      <c r="X299" s="457"/>
      <c r="Y299" s="457"/>
      <c r="Z299" s="457"/>
      <c r="AA299" s="457"/>
      <c r="AF299">
        <f>IF($F299="","",IFERROR(IFERROR(INDEX(Réttabanki!$U:$U,MATCH($F299,Réttabanki!$A:$A,0)),INDEX(Vöruskrá!$R:$R,MATCH($F299,Vöruskrá!$B:$B,0)))*$H299/1000,""))</f>
        <v>297</v>
      </c>
      <c r="AG299">
        <f>IF($F299="","",IFERROR(IFERROR(INDEX(Réttabanki!$U:$U,MATCH($F299,Réttabanki!$A:$A,0)),INDEX(Vöruskrá!$R:$R,MATCH($F299,Vöruskrá!$B:$B,0)))*IF($I299="",$H299*(1+$AD$2),$I299)/1000,""))</f>
        <v>330</v>
      </c>
      <c r="AH299">
        <f t="shared" si="19"/>
        <v>0.28695652173913044</v>
      </c>
      <c r="AI299" t="str">
        <f t="shared" si="17"/>
        <v>OK</v>
      </c>
      <c r="AJ299" s="314">
        <f t="shared" si="18"/>
        <v>46269</v>
      </c>
    </row>
    <row r="300" spans="1:36" ht="14.4">
      <c r="A300" s="155"/>
      <c r="B300" t="s">
        <v>2488</v>
      </c>
      <c r="C300">
        <v>36</v>
      </c>
      <c r="D300" t="s">
        <v>2318</v>
      </c>
      <c r="E300" t="s">
        <v>1080</v>
      </c>
      <c r="F300" t="s">
        <v>1591</v>
      </c>
      <c r="G300" t="s">
        <v>1591</v>
      </c>
      <c r="H300">
        <v>40</v>
      </c>
      <c r="I300">
        <v>40</v>
      </c>
      <c r="J300" s="444">
        <f>IF($F300="","",IFERROR(IFERROR(INDEX(Réttabanki!$U:$U,MATCH($F300,Réttabanki!$A:$A,0)),INDEX(Vöruskrá!$R:$R,MATCH($F300,Vöruskrá!$B:$B,0)))*($H300+IF($I300="",$H300*(1+$AD$2),$I300))/2/1000,""))</f>
        <v>0</v>
      </c>
      <c r="K300" t="s">
        <v>1593</v>
      </c>
      <c r="N300">
        <v>265.39999999999998</v>
      </c>
      <c r="O300">
        <v>13.1</v>
      </c>
      <c r="P300">
        <v>3.2</v>
      </c>
      <c r="Q300">
        <v>29.6</v>
      </c>
      <c r="R300">
        <v>1.4</v>
      </c>
      <c r="S300">
        <v>0.9</v>
      </c>
      <c r="U300" s="455"/>
      <c r="V300" s="455"/>
      <c r="W300" s="455"/>
      <c r="X300" s="455"/>
      <c r="Y300" s="455"/>
      <c r="Z300" s="455"/>
      <c r="AA300" s="455"/>
      <c r="AF300">
        <f>IF($F300="","",IFERROR(IFERROR(INDEX(Réttabanki!$U:$U,MATCH($F300,Réttabanki!$A:$A,0)),INDEX(Vöruskrá!$R:$R,MATCH($F300,Vöruskrá!$B:$B,0)))*$H300/1000,""))</f>
        <v>0</v>
      </c>
      <c r="AG300">
        <f>IF($F300="","",IFERROR(IFERROR(INDEX(Réttabanki!$U:$U,MATCH($F300,Réttabanki!$A:$A,0)),INDEX(Vöruskrá!$R:$R,MATCH($F300,Vöruskrá!$B:$B,0)))*IF($I300="",$H300*(1+$AD$2),$I300)/1000,""))</f>
        <v>0</v>
      </c>
      <c r="AH300" t="str">
        <f t="shared" si="19"/>
        <v/>
      </c>
      <c r="AI300" t="str">
        <f t="shared" si="17"/>
        <v/>
      </c>
      <c r="AJ300" s="314">
        <f t="shared" si="18"/>
        <v>46269</v>
      </c>
    </row>
    <row r="301" spans="1:36" ht="14.4">
      <c r="A301" s="155"/>
      <c r="B301" t="s">
        <v>2488</v>
      </c>
      <c r="C301">
        <v>36</v>
      </c>
      <c r="D301" t="s">
        <v>2318</v>
      </c>
      <c r="E301" t="s">
        <v>2376</v>
      </c>
      <c r="G301" t="s">
        <v>2637</v>
      </c>
      <c r="J301" s="438" t="str">
        <f>IF($F301="","",IFERROR(IFERROR(INDEX(Réttabanki!$U:$U,MATCH($F301,Réttabanki!$A:$A,0)),INDEX(Vöruskrá!$R:$R,MATCH($F301,Vöruskrá!$B:$B,0)))*($H301+IF($I301="",$H301*(1+$AD$2),$I301))/2/1000,""))</f>
        <v/>
      </c>
      <c r="K301" t="s">
        <v>2638</v>
      </c>
      <c r="L301" t="s">
        <v>2639</v>
      </c>
      <c r="U301" s="457"/>
      <c r="V301" s="457"/>
      <c r="W301" s="457"/>
      <c r="X301" s="457"/>
      <c r="Y301" s="457"/>
      <c r="Z301" s="457"/>
      <c r="AA301" s="457"/>
      <c r="AF301" t="str">
        <f>IF($F301="","",IFERROR(IFERROR(INDEX(Réttabanki!$U:$U,MATCH($F301,Réttabanki!$A:$A,0)),INDEX(Vöruskrá!$R:$R,MATCH($F301,Vöruskrá!$B:$B,0)))*$H301/1000,""))</f>
        <v/>
      </c>
      <c r="AG301" t="str">
        <f>IF($F301="","",IFERROR(IFERROR(INDEX(Réttabanki!$U:$U,MATCH($F301,Réttabanki!$A:$A,0)),INDEX(Vöruskrá!$R:$R,MATCH($F301,Vöruskrá!$B:$B,0)))*IF($I301="",$H301*(1+$AD$2),$I301)/1000,""))</f>
        <v/>
      </c>
      <c r="AH301" t="str">
        <f t="shared" si="19"/>
        <v/>
      </c>
      <c r="AI301" t="str">
        <f t="shared" si="17"/>
        <v/>
      </c>
      <c r="AJ301" s="314">
        <f t="shared" si="18"/>
        <v>46269</v>
      </c>
    </row>
    <row r="302" spans="1:36" ht="14.4">
      <c r="A302" s="155"/>
      <c r="B302" t="s">
        <v>2488</v>
      </c>
      <c r="C302">
        <v>36</v>
      </c>
      <c r="D302" t="s">
        <v>2318</v>
      </c>
      <c r="E302" t="s">
        <v>2376</v>
      </c>
      <c r="F302" t="s">
        <v>1496</v>
      </c>
      <c r="G302" t="s">
        <v>2640</v>
      </c>
      <c r="H302">
        <v>180</v>
      </c>
      <c r="I302">
        <v>200</v>
      </c>
      <c r="J302" s="438">
        <f>IF($F302="","",IFERROR(IFERROR(INDEX(Réttabanki!$U:$U,MATCH($F302,Réttabanki!$A:$A,0)),INDEX(Vöruskrá!$R:$R,MATCH($F302,Vöruskrá!$B:$B,0)))*($H302+IF($I302="",$H302*(1+$AD$2),$I302))/2/1000,""))</f>
        <v>486.096</v>
      </c>
      <c r="K302" t="s">
        <v>1498</v>
      </c>
      <c r="L302" t="s">
        <v>1499</v>
      </c>
      <c r="M302" t="s">
        <v>1500</v>
      </c>
      <c r="N302">
        <v>111</v>
      </c>
      <c r="O302">
        <v>4</v>
      </c>
      <c r="P302">
        <v>0.9</v>
      </c>
      <c r="Q302">
        <v>15</v>
      </c>
      <c r="R302">
        <v>2.9</v>
      </c>
      <c r="S302">
        <v>0.8</v>
      </c>
      <c r="T302">
        <v>1</v>
      </c>
      <c r="U302" s="455" t="s">
        <v>2357</v>
      </c>
      <c r="V302" s="455" t="s">
        <v>2358</v>
      </c>
      <c r="W302" s="455">
        <v>150</v>
      </c>
      <c r="X302" s="455" t="s">
        <v>2380</v>
      </c>
      <c r="Y302" s="455">
        <v>75</v>
      </c>
      <c r="Z302" s="455"/>
      <c r="AA302" s="455"/>
      <c r="AF302">
        <f>IF($F302="","",IFERROR(IFERROR(INDEX(Réttabanki!$U:$U,MATCH($F302,Réttabanki!$A:$A,0)),INDEX(Vöruskrá!$R:$R,MATCH($F302,Vöruskrá!$B:$B,0)))*$H302/1000,""))</f>
        <v>460.512</v>
      </c>
      <c r="AG302">
        <f>IF($F302="","",IFERROR(IFERROR(INDEX(Réttabanki!$U:$U,MATCH($F302,Réttabanki!$A:$A,0)),INDEX(Vöruskrá!$R:$R,MATCH($F302,Vöruskrá!$B:$B,0)))*IF($I302="",$H302*(1+$AD$2),$I302)/1000,""))</f>
        <v>511.68</v>
      </c>
      <c r="AH302">
        <f t="shared" si="19"/>
        <v>0.44493913043478261</v>
      </c>
      <c r="AI302" t="str">
        <f t="shared" si="17"/>
        <v>⚠ Yfir 30%</v>
      </c>
      <c r="AJ302" s="314">
        <f t="shared" si="18"/>
        <v>46269</v>
      </c>
    </row>
    <row r="303" spans="1:36" ht="14.4">
      <c r="A303" s="155"/>
      <c r="B303" t="s">
        <v>2488</v>
      </c>
      <c r="C303">
        <v>36</v>
      </c>
      <c r="D303" t="s">
        <v>2318</v>
      </c>
      <c r="E303" t="s">
        <v>2376</v>
      </c>
      <c r="F303" t="s">
        <v>1197</v>
      </c>
      <c r="G303" t="s">
        <v>2633</v>
      </c>
      <c r="H303">
        <v>40</v>
      </c>
      <c r="I303">
        <v>50</v>
      </c>
      <c r="J303" s="438">
        <f>IF($F303="","",IFERROR(IFERROR(INDEX(Réttabanki!$U:$U,MATCH($F303,Réttabanki!$A:$A,0)),INDEX(Vöruskrá!$R:$R,MATCH($F303,Vöruskrá!$B:$B,0)))*($H303+IF($I303="",$H303*(1+$AD$2),$I303))/2/1000,""))</f>
        <v>27</v>
      </c>
      <c r="K303" t="s">
        <v>1199</v>
      </c>
      <c r="L303" t="s">
        <v>1200</v>
      </c>
      <c r="M303" t="s">
        <v>1201</v>
      </c>
      <c r="N303">
        <v>284</v>
      </c>
      <c r="O303">
        <v>9.3000000000000007</v>
      </c>
      <c r="P303">
        <v>2.6</v>
      </c>
      <c r="Q303">
        <v>42</v>
      </c>
      <c r="R303">
        <v>6.8</v>
      </c>
      <c r="S303">
        <v>1</v>
      </c>
      <c r="U303" s="457"/>
      <c r="V303" s="457"/>
      <c r="W303" s="457"/>
      <c r="X303" s="457"/>
      <c r="Y303" s="457"/>
      <c r="Z303" s="457"/>
      <c r="AA303" s="457"/>
      <c r="AF303">
        <f>IF($F303="","",IFERROR(IFERROR(INDEX(Réttabanki!$U:$U,MATCH($F303,Réttabanki!$A:$A,0)),INDEX(Vöruskrá!$R:$R,MATCH($F303,Vöruskrá!$B:$B,0)))*$H303/1000,""))</f>
        <v>24</v>
      </c>
      <c r="AG303">
        <f>IF($F303="","",IFERROR(IFERROR(INDEX(Réttabanki!$U:$U,MATCH($F303,Réttabanki!$A:$A,0)),INDEX(Vöruskrá!$R:$R,MATCH($F303,Vöruskrá!$B:$B,0)))*IF($I303="",$H303*(1+$AD$2),$I303)/1000,""))</f>
        <v>30</v>
      </c>
      <c r="AH303">
        <f t="shared" si="19"/>
        <v>2.6086956521739129E-2</v>
      </c>
      <c r="AI303" t="str">
        <f t="shared" si="17"/>
        <v>OK</v>
      </c>
      <c r="AJ303" s="314">
        <f t="shared" si="18"/>
        <v>46269</v>
      </c>
    </row>
    <row r="304" spans="1:36" ht="14.4">
      <c r="A304" s="155"/>
      <c r="B304" t="s">
        <v>2488</v>
      </c>
      <c r="C304">
        <v>36</v>
      </c>
      <c r="D304" t="s">
        <v>2356</v>
      </c>
      <c r="E304" t="s">
        <v>2381</v>
      </c>
      <c r="G304" t="s">
        <v>2641</v>
      </c>
      <c r="J304" s="438" t="str">
        <f>IF($F304="","",IFERROR(IFERROR(INDEX(Réttabanki!$U:$U,MATCH($F304,Réttabanki!$A:$A,0)),INDEX(Vöruskrá!$R:$R,MATCH($F304,Vöruskrá!$B:$B,0)))*($H304+IF($I304="",$H304*(1+$AD$2),$I304))/2/1000,""))</f>
        <v/>
      </c>
      <c r="K304" t="s">
        <v>2642</v>
      </c>
      <c r="L304" t="s">
        <v>1077</v>
      </c>
      <c r="U304" s="455"/>
      <c r="V304" s="455"/>
      <c r="W304" s="455"/>
      <c r="X304" s="455"/>
      <c r="Y304" s="455"/>
      <c r="Z304" s="455"/>
      <c r="AA304" s="455"/>
      <c r="AF304" t="str">
        <f>IF($F304="","",IFERROR(IFERROR(INDEX(Réttabanki!$U:$U,MATCH($F304,Réttabanki!$A:$A,0)),INDEX(Vöruskrá!$R:$R,MATCH($F304,Vöruskrá!$B:$B,0)))*$H304/1000,""))</f>
        <v/>
      </c>
      <c r="AG304" t="str">
        <f>IF($F304="","",IFERROR(IFERROR(INDEX(Réttabanki!$U:$U,MATCH($F304,Réttabanki!$A:$A,0)),INDEX(Vöruskrá!$R:$R,MATCH($F304,Vöruskrá!$B:$B,0)))*IF($I304="",$H304*(1+$AD$2),$I304)/1000,""))</f>
        <v/>
      </c>
      <c r="AH304" t="str">
        <f t="shared" si="19"/>
        <v/>
      </c>
      <c r="AI304" t="str">
        <f t="shared" si="17"/>
        <v/>
      </c>
      <c r="AJ304" s="314">
        <f t="shared" si="18"/>
        <v>46269</v>
      </c>
    </row>
    <row r="305" spans="1:36" ht="14.4">
      <c r="A305" s="155"/>
      <c r="B305" t="s">
        <v>2488</v>
      </c>
      <c r="C305">
        <v>36</v>
      </c>
      <c r="D305" t="s">
        <v>2356</v>
      </c>
      <c r="E305" t="s">
        <v>2381</v>
      </c>
      <c r="F305" t="s">
        <v>1101</v>
      </c>
      <c r="G305" t="s">
        <v>551</v>
      </c>
      <c r="I305">
        <v>15</v>
      </c>
      <c r="J305" s="438">
        <f>IF($F305="","",IFERROR(IFERROR(INDEX(Réttabanki!$U:$U,MATCH($F305,Réttabanki!$A:$A,0)),INDEX(Vöruskrá!$R:$R,MATCH($F305,Vöruskrá!$B:$B,0)))*($H305+IF($I305="",$H305*(1+$AD$2),$I305))/2/1000,""))</f>
        <v>3.75</v>
      </c>
      <c r="K305" t="s">
        <v>1102</v>
      </c>
      <c r="L305" t="s">
        <v>1077</v>
      </c>
      <c r="N305">
        <v>18</v>
      </c>
      <c r="O305">
        <v>0.2</v>
      </c>
      <c r="P305">
        <v>0</v>
      </c>
      <c r="Q305">
        <v>3.9</v>
      </c>
      <c r="R305">
        <v>0.9</v>
      </c>
      <c r="S305">
        <v>0</v>
      </c>
      <c r="U305" s="457"/>
      <c r="V305" s="457"/>
      <c r="W305" s="457"/>
      <c r="X305" s="457"/>
      <c r="Y305" s="457"/>
      <c r="Z305" s="457"/>
      <c r="AA305" s="457"/>
      <c r="AF305">
        <f>IF($F305="","",IFERROR(IFERROR(INDEX(Réttabanki!$U:$U,MATCH($F305,Réttabanki!$A:$A,0)),INDEX(Vöruskrá!$R:$R,MATCH($F305,Vöruskrá!$B:$B,0)))*$H305/1000,""))</f>
        <v>0</v>
      </c>
      <c r="AG305">
        <f>IF($F305="","",IFERROR(IFERROR(INDEX(Réttabanki!$U:$U,MATCH($F305,Réttabanki!$A:$A,0)),INDEX(Vöruskrá!$R:$R,MATCH($F305,Vöruskrá!$B:$B,0)))*IF($I305="",$H305*(1+$AD$2),$I305)/1000,""))</f>
        <v>7.5</v>
      </c>
      <c r="AH305">
        <f t="shared" si="19"/>
        <v>6.5217391304347823E-3</v>
      </c>
      <c r="AI305" t="str">
        <f t="shared" si="17"/>
        <v>OK</v>
      </c>
      <c r="AJ305" s="314">
        <f t="shared" si="18"/>
        <v>46269</v>
      </c>
    </row>
    <row r="306" spans="1:36" ht="14.4">
      <c r="A306" s="155"/>
      <c r="B306" t="s">
        <v>2488</v>
      </c>
      <c r="C306">
        <v>36</v>
      </c>
      <c r="D306" t="s">
        <v>2356</v>
      </c>
      <c r="E306" t="s">
        <v>2381</v>
      </c>
      <c r="F306" t="s">
        <v>1085</v>
      </c>
      <c r="G306" t="s">
        <v>1086</v>
      </c>
      <c r="I306">
        <v>15</v>
      </c>
      <c r="J306" s="438">
        <f>IF($F306="","",IFERROR(IFERROR(INDEX(Réttabanki!$U:$U,MATCH($F306,Réttabanki!$A:$A,0)),INDEX(Vöruskrá!$R:$R,MATCH($F306,Vöruskrá!$B:$B,0)))*($H306+IF($I306="",$H306*(1+$AD$2),$I306))/2/1000,""))</f>
        <v>3</v>
      </c>
      <c r="K306" t="s">
        <v>1086</v>
      </c>
      <c r="L306" t="s">
        <v>1077</v>
      </c>
      <c r="N306">
        <v>15</v>
      </c>
      <c r="O306">
        <v>0.1</v>
      </c>
      <c r="P306">
        <v>0</v>
      </c>
      <c r="Q306">
        <v>3.6</v>
      </c>
      <c r="R306">
        <v>0.7</v>
      </c>
      <c r="S306">
        <v>0</v>
      </c>
      <c r="U306" s="455"/>
      <c r="V306" s="455"/>
      <c r="W306" s="455"/>
      <c r="X306" s="455"/>
      <c r="Y306" s="455"/>
      <c r="Z306" s="455"/>
      <c r="AA306" s="455"/>
      <c r="AF306">
        <f>IF($F306="","",IFERROR(IFERROR(INDEX(Réttabanki!$U:$U,MATCH($F306,Réttabanki!$A:$A,0)),INDEX(Vöruskrá!$R:$R,MATCH($F306,Vöruskrá!$B:$B,0)))*$H306/1000,""))</f>
        <v>0</v>
      </c>
      <c r="AG306">
        <f>IF($F306="","",IFERROR(IFERROR(INDEX(Réttabanki!$U:$U,MATCH($F306,Réttabanki!$A:$A,0)),INDEX(Vöruskrá!$R:$R,MATCH($F306,Vöruskrá!$B:$B,0)))*IF($I306="",$H306*(1+$AD$2),$I306)/1000,""))</f>
        <v>6</v>
      </c>
      <c r="AH306">
        <f t="shared" si="19"/>
        <v>5.2173913043478265E-3</v>
      </c>
      <c r="AI306" t="str">
        <f t="shared" si="17"/>
        <v>OK</v>
      </c>
      <c r="AJ306" s="314">
        <f t="shared" si="18"/>
        <v>46269</v>
      </c>
    </row>
    <row r="307" spans="1:36" ht="14.4">
      <c r="A307" s="155"/>
      <c r="B307" t="s">
        <v>2488</v>
      </c>
      <c r="C307">
        <v>36</v>
      </c>
      <c r="D307" t="s">
        <v>2356</v>
      </c>
      <c r="E307" t="s">
        <v>2381</v>
      </c>
      <c r="F307" t="s">
        <v>1681</v>
      </c>
      <c r="G307" t="s">
        <v>2643</v>
      </c>
      <c r="I307">
        <v>15</v>
      </c>
      <c r="J307" s="438">
        <f>IF($F307="","",IFERROR(IFERROR(INDEX(Réttabanki!$U:$U,MATCH($F307,Réttabanki!$A:$A,0)),INDEX(Vöruskrá!$R:$R,MATCH($F307,Vöruskrá!$B:$B,0)))*($H307+IF($I307="",$H307*(1+$AD$2),$I307))/2/1000,""))</f>
        <v>6.75</v>
      </c>
      <c r="U307" s="457"/>
      <c r="V307" s="457"/>
      <c r="W307" s="457"/>
      <c r="X307" s="457"/>
      <c r="Y307" s="457"/>
      <c r="Z307" s="457"/>
      <c r="AA307" s="457"/>
      <c r="AF307">
        <f>IF($F307="","",IFERROR(IFERROR(INDEX(Réttabanki!$U:$U,MATCH($F307,Réttabanki!$A:$A,0)),INDEX(Vöruskrá!$R:$R,MATCH($F307,Vöruskrá!$B:$B,0)))*$H307/1000,""))</f>
        <v>0</v>
      </c>
      <c r="AG307">
        <f>IF($F307="","",IFERROR(IFERROR(INDEX(Réttabanki!$U:$U,MATCH($F307,Réttabanki!$A:$A,0)),INDEX(Vöruskrá!$R:$R,MATCH($F307,Vöruskrá!$B:$B,0)))*IF($I307="",$H307*(1+$AD$2),$I307)/1000,""))</f>
        <v>13.5</v>
      </c>
      <c r="AH307">
        <f t="shared" si="19"/>
        <v>1.1739130434782608E-2</v>
      </c>
      <c r="AI307" t="str">
        <f t="shared" si="17"/>
        <v>OK</v>
      </c>
      <c r="AJ307" s="314">
        <f t="shared" si="18"/>
        <v>46269</v>
      </c>
    </row>
    <row r="308" spans="1:36" ht="14.4">
      <c r="A308" s="155"/>
      <c r="B308" t="s">
        <v>2488</v>
      </c>
      <c r="C308">
        <v>36</v>
      </c>
      <c r="D308" t="s">
        <v>2356</v>
      </c>
      <c r="E308" t="s">
        <v>2381</v>
      </c>
      <c r="F308" t="s">
        <v>1115</v>
      </c>
      <c r="G308" t="s">
        <v>2527</v>
      </c>
      <c r="I308">
        <v>15</v>
      </c>
      <c r="J308" s="438">
        <f>IF($F308="","",IFERROR(IFERROR(INDEX(Réttabanki!$U:$U,MATCH($F308,Réttabanki!$A:$A,0)),INDEX(Vöruskrá!$R:$R,MATCH($F308,Vöruskrá!$B:$B,0)))*($H308+IF($I308="",$H308*(1+$AD$2),$I308))/2/1000,""))</f>
        <v>3.375</v>
      </c>
      <c r="K308" t="s">
        <v>1116</v>
      </c>
      <c r="L308" t="s">
        <v>1077</v>
      </c>
      <c r="U308" s="455"/>
      <c r="V308" s="455"/>
      <c r="W308" s="455"/>
      <c r="X308" s="455"/>
      <c r="Y308" s="455"/>
      <c r="Z308" s="455"/>
      <c r="AA308" s="455"/>
      <c r="AF308">
        <f>IF($F308="","",IFERROR(IFERROR(INDEX(Réttabanki!$U:$U,MATCH($F308,Réttabanki!$A:$A,0)),INDEX(Vöruskrá!$R:$R,MATCH($F308,Vöruskrá!$B:$B,0)))*$H308/1000,""))</f>
        <v>0</v>
      </c>
      <c r="AG308">
        <f>IF($F308="","",IFERROR(IFERROR(INDEX(Réttabanki!$U:$U,MATCH($F308,Réttabanki!$A:$A,0)),INDEX(Vöruskrá!$R:$R,MATCH($F308,Vöruskrá!$B:$B,0)))*IF($I308="",$H308*(1+$AD$2),$I308)/1000,""))</f>
        <v>6.75</v>
      </c>
      <c r="AH308">
        <f t="shared" si="19"/>
        <v>5.8695652173913039E-3</v>
      </c>
      <c r="AI308" t="str">
        <f t="shared" si="17"/>
        <v>OK</v>
      </c>
      <c r="AJ308" s="314">
        <f t="shared" si="18"/>
        <v>46269</v>
      </c>
    </row>
    <row r="309" spans="1:36" ht="14.4">
      <c r="A309" s="155"/>
      <c r="B309" t="s">
        <v>2488</v>
      </c>
      <c r="C309">
        <v>36</v>
      </c>
      <c r="D309" t="s">
        <v>2344</v>
      </c>
      <c r="E309" t="s">
        <v>2479</v>
      </c>
      <c r="G309" t="s">
        <v>2644</v>
      </c>
      <c r="J309" s="438" t="str">
        <f>IF($F309="","",IFERROR(IFERROR(INDEX(Réttabanki!$U:$U,MATCH($F309,Réttabanki!$A:$A,0)),INDEX(Vöruskrá!$R:$R,MATCH($F309,Vöruskrá!$B:$B,0)))*($H309+IF($I309="",$H309*(1+$AD$2),$I309))/2/1000,""))</f>
        <v/>
      </c>
      <c r="K309" t="s">
        <v>1102</v>
      </c>
      <c r="L309" t="s">
        <v>1077</v>
      </c>
      <c r="U309" s="457"/>
      <c r="V309" s="457"/>
      <c r="W309" s="457"/>
      <c r="X309" s="457"/>
      <c r="Y309" s="457"/>
      <c r="Z309" s="457"/>
      <c r="AA309" s="457"/>
      <c r="AF309" t="str">
        <f>IF($F309="","",IFERROR(IFERROR(INDEX(Réttabanki!$U:$U,MATCH($F309,Réttabanki!$A:$A,0)),INDEX(Vöruskrá!$R:$R,MATCH($F309,Vöruskrá!$B:$B,0)))*$H309/1000,""))</f>
        <v/>
      </c>
      <c r="AG309" t="str">
        <f>IF($F309="","",IFERROR(IFERROR(INDEX(Réttabanki!$U:$U,MATCH($F309,Réttabanki!$A:$A,0)),INDEX(Vöruskrá!$R:$R,MATCH($F309,Vöruskrá!$B:$B,0)))*IF($I309="",$H309*(1+$AD$2),$I309)/1000,""))</f>
        <v/>
      </c>
      <c r="AH309" t="str">
        <f t="shared" si="19"/>
        <v/>
      </c>
      <c r="AI309" t="str">
        <f t="shared" si="17"/>
        <v/>
      </c>
      <c r="AJ309" s="314">
        <f t="shared" si="18"/>
        <v>46269</v>
      </c>
    </row>
    <row r="310" spans="1:36" ht="14.4">
      <c r="A310" s="155"/>
      <c r="B310" t="s">
        <v>2488</v>
      </c>
      <c r="C310">
        <v>36</v>
      </c>
      <c r="D310" t="s">
        <v>2344</v>
      </c>
      <c r="E310" t="s">
        <v>2479</v>
      </c>
      <c r="F310" t="s">
        <v>1101</v>
      </c>
      <c r="H310">
        <v>15</v>
      </c>
      <c r="J310" s="438">
        <f>IF($F310="","",IFERROR(IFERROR(INDEX(Réttabanki!$U:$U,MATCH($F310,Réttabanki!$A:$A,0)),INDEX(Vöruskrá!$R:$R,MATCH($F310,Vöruskrá!$B:$B,0)))*($H310+IF($I310="",$H310*(1+$AD$2),$I310))/2/1000,""))</f>
        <v>9.375</v>
      </c>
      <c r="K310" t="s">
        <v>1102</v>
      </c>
      <c r="L310" t="s">
        <v>1077</v>
      </c>
      <c r="N310">
        <v>18</v>
      </c>
      <c r="O310">
        <v>0.2</v>
      </c>
      <c r="P310">
        <v>0</v>
      </c>
      <c r="Q310">
        <v>3.9</v>
      </c>
      <c r="R310">
        <v>0.9</v>
      </c>
      <c r="S310">
        <v>0</v>
      </c>
      <c r="U310" s="455"/>
      <c r="V310" s="455"/>
      <c r="W310" s="455"/>
      <c r="X310" s="455"/>
      <c r="Y310" s="455"/>
      <c r="Z310" s="455"/>
      <c r="AA310" s="455"/>
      <c r="AF310">
        <f>IF($F310="","",IFERROR(IFERROR(INDEX(Réttabanki!$U:$U,MATCH($F310,Réttabanki!$A:$A,0)),INDEX(Vöruskrá!$R:$R,MATCH($F310,Vöruskrá!$B:$B,0)))*$H310/1000,""))</f>
        <v>7.5</v>
      </c>
      <c r="AG310">
        <f>IF($F310="","",IFERROR(IFERROR(INDEX(Réttabanki!$U:$U,MATCH($F310,Réttabanki!$A:$A,0)),INDEX(Vöruskrá!$R:$R,MATCH($F310,Vöruskrá!$B:$B,0)))*IF($I310="",$H310*(1+$AD$2),$I310)/1000,""))</f>
        <v>11.25</v>
      </c>
      <c r="AH310">
        <f t="shared" si="19"/>
        <v>9.7826086956521747E-3</v>
      </c>
      <c r="AI310" t="str">
        <f t="shared" si="17"/>
        <v>OK</v>
      </c>
      <c r="AJ310" s="314">
        <f t="shared" si="18"/>
        <v>46269</v>
      </c>
    </row>
    <row r="311" spans="1:36" ht="14.4">
      <c r="A311" s="155"/>
      <c r="B311" t="s">
        <v>2488</v>
      </c>
      <c r="C311">
        <v>36</v>
      </c>
      <c r="D311" t="s">
        <v>2318</v>
      </c>
      <c r="E311" t="s">
        <v>2383</v>
      </c>
      <c r="G311" t="s">
        <v>2384</v>
      </c>
      <c r="J311" s="438" t="str">
        <f>IF($F311="","",IFERROR(IFERROR(INDEX(Réttabanki!$U:$U,MATCH($F311,Réttabanki!$A:$A,0)),INDEX(Vöruskrá!$R:$R,MATCH($F311,Vöruskrá!$B:$B,0)))*($H311+IF($I311="",$H311*(1+$AD$2),$I311))/2/1000,""))</f>
        <v/>
      </c>
      <c r="K311" t="s">
        <v>2645</v>
      </c>
      <c r="L311" t="s">
        <v>2386</v>
      </c>
      <c r="U311" s="457"/>
      <c r="V311" s="457"/>
      <c r="W311" s="457"/>
      <c r="X311" s="457"/>
      <c r="Y311" s="457"/>
      <c r="Z311" s="457"/>
      <c r="AA311" s="457"/>
      <c r="AF311" t="str">
        <f>IF($F311="","",IFERROR(IFERROR(INDEX(Réttabanki!$U:$U,MATCH($F311,Réttabanki!$A:$A,0)),INDEX(Vöruskrá!$R:$R,MATCH($F311,Vöruskrá!$B:$B,0)))*$H311/1000,""))</f>
        <v/>
      </c>
      <c r="AG311" t="str">
        <f>IF($F311="","",IFERROR(IFERROR(INDEX(Réttabanki!$U:$U,MATCH($F311,Réttabanki!$A:$A,0)),INDEX(Vöruskrá!$R:$R,MATCH($F311,Vöruskrá!$B:$B,0)))*IF($I311="",$H311*(1+$AD$2),$I311)/1000,""))</f>
        <v/>
      </c>
      <c r="AH311" t="str">
        <f t="shared" si="19"/>
        <v/>
      </c>
      <c r="AI311" t="str">
        <f t="shared" si="17"/>
        <v/>
      </c>
      <c r="AJ311" s="314">
        <f t="shared" si="18"/>
        <v>46269</v>
      </c>
    </row>
    <row r="312" spans="1:36" ht="14.4">
      <c r="A312" s="155"/>
      <c r="B312" t="s">
        <v>2488</v>
      </c>
      <c r="C312">
        <v>36</v>
      </c>
      <c r="D312" t="s">
        <v>2318</v>
      </c>
      <c r="E312" t="s">
        <v>2383</v>
      </c>
      <c r="F312" t="s">
        <v>163</v>
      </c>
      <c r="G312" t="s">
        <v>2387</v>
      </c>
      <c r="H312">
        <v>40</v>
      </c>
      <c r="I312">
        <v>40</v>
      </c>
      <c r="J312" s="438">
        <f>IF($F312="","",IFERROR(IFERROR(INDEX(Réttabanki!$U:$U,MATCH($F312,Réttabanki!$A:$A,0)),INDEX(Vöruskrá!$R:$R,MATCH($F312,Vöruskrá!$B:$B,0)))*($H312+IF($I312="",$H312*(1+$AD$2),$I312))/2/1000,""))</f>
        <v>24</v>
      </c>
      <c r="K312" t="s">
        <v>164</v>
      </c>
      <c r="L312" t="s">
        <v>165</v>
      </c>
      <c r="M312" t="s">
        <v>155</v>
      </c>
      <c r="N312">
        <v>241</v>
      </c>
      <c r="O312">
        <v>4.3</v>
      </c>
      <c r="P312">
        <v>0.8</v>
      </c>
      <c r="Q312">
        <v>33</v>
      </c>
      <c r="R312">
        <v>14</v>
      </c>
      <c r="S312">
        <v>0.9</v>
      </c>
      <c r="U312" s="455"/>
      <c r="V312" s="455"/>
      <c r="W312" s="455"/>
      <c r="X312" s="455"/>
      <c r="Y312" s="455"/>
      <c r="Z312" s="455"/>
      <c r="AA312" s="455"/>
      <c r="AF312">
        <f>IF($F312="","",IFERROR(IFERROR(INDEX(Réttabanki!$U:$U,MATCH($F312,Réttabanki!$A:$A,0)),INDEX(Vöruskrá!$R:$R,MATCH($F312,Vöruskrá!$B:$B,0)))*$H312/1000,""))</f>
        <v>24</v>
      </c>
      <c r="AG312">
        <f>IF($F312="","",IFERROR(IFERROR(INDEX(Réttabanki!$U:$U,MATCH($F312,Réttabanki!$A:$A,0)),INDEX(Vöruskrá!$R:$R,MATCH($F312,Vöruskrá!$B:$B,0)))*IF($I312="",$H312*(1+$AD$2),$I312)/1000,""))</f>
        <v>24</v>
      </c>
      <c r="AH312">
        <f t="shared" si="19"/>
        <v>2.0869565217391306E-2</v>
      </c>
      <c r="AI312" t="str">
        <f t="shared" si="17"/>
        <v>OK</v>
      </c>
      <c r="AJ312" s="314">
        <f t="shared" si="18"/>
        <v>46269</v>
      </c>
    </row>
    <row r="313" spans="1:36" ht="14.4">
      <c r="A313" s="155"/>
      <c r="B313" t="s">
        <v>2488</v>
      </c>
      <c r="C313">
        <v>36</v>
      </c>
      <c r="D313" t="s">
        <v>2318</v>
      </c>
      <c r="E313" t="s">
        <v>2383</v>
      </c>
      <c r="F313" t="s">
        <v>685</v>
      </c>
      <c r="G313" t="s">
        <v>2388</v>
      </c>
      <c r="H313">
        <v>20</v>
      </c>
      <c r="I313">
        <v>20</v>
      </c>
      <c r="J313" s="438">
        <f>IF($F313="","",IFERROR(IFERROR(INDEX(Réttabanki!$U:$U,MATCH($F313,Réttabanki!$A:$A,0)),INDEX(Vöruskrá!$R:$R,MATCH($F313,Vöruskrá!$B:$B,0)))*($H313+IF($I313="",$H313*(1+$AD$2),$I313))/2/1000,""))</f>
        <v>36</v>
      </c>
      <c r="K313" t="s">
        <v>2646</v>
      </c>
      <c r="L313" t="s">
        <v>214</v>
      </c>
      <c r="N313">
        <v>270</v>
      </c>
      <c r="O313">
        <v>17</v>
      </c>
      <c r="P313">
        <v>10</v>
      </c>
      <c r="Q313">
        <v>0</v>
      </c>
      <c r="R313">
        <v>29</v>
      </c>
      <c r="S313">
        <v>1.5</v>
      </c>
      <c r="U313" s="457"/>
      <c r="V313" s="457"/>
      <c r="W313" s="457"/>
      <c r="X313" s="457"/>
      <c r="Y313" s="457"/>
      <c r="Z313" s="457"/>
      <c r="AA313" s="457"/>
      <c r="AF313">
        <f>IF($F313="","",IFERROR(IFERROR(INDEX(Réttabanki!$U:$U,MATCH($F313,Réttabanki!$A:$A,0)),INDEX(Vöruskrá!$R:$R,MATCH($F313,Vöruskrá!$B:$B,0)))*$H313/1000,""))</f>
        <v>36</v>
      </c>
      <c r="AG313">
        <f>IF($F313="","",IFERROR(IFERROR(INDEX(Réttabanki!$U:$U,MATCH($F313,Réttabanki!$A:$A,0)),INDEX(Vöruskrá!$R:$R,MATCH($F313,Vöruskrá!$B:$B,0)))*IF($I313="",$H313*(1+$AD$2),$I313)/1000,""))</f>
        <v>36</v>
      </c>
      <c r="AH313">
        <f t="shared" si="19"/>
        <v>3.1304347826086959E-2</v>
      </c>
      <c r="AI313" t="str">
        <f t="shared" si="17"/>
        <v>OK</v>
      </c>
      <c r="AJ313" s="314">
        <f t="shared" si="18"/>
        <v>46269</v>
      </c>
    </row>
    <row r="314" spans="1:36" ht="14.4">
      <c r="A314" s="155"/>
      <c r="B314" t="s">
        <v>2488</v>
      </c>
      <c r="C314">
        <v>36</v>
      </c>
      <c r="D314" t="s">
        <v>2318</v>
      </c>
      <c r="E314" t="s">
        <v>1080</v>
      </c>
      <c r="G314" t="s">
        <v>2389</v>
      </c>
      <c r="J314" s="438" t="str">
        <f>IF($F314="","",IFERROR(IFERROR(INDEX(Réttabanki!$U:$U,MATCH($F314,Réttabanki!$A:$A,0)),INDEX(Vöruskrá!$R:$R,MATCH($F314,Vöruskrá!$B:$B,0)))*($H314+IF($I314="",$H314*(1+$AD$2),$I314))/2/1000,""))</f>
        <v/>
      </c>
      <c r="K314" t="s">
        <v>164</v>
      </c>
      <c r="L314" t="s">
        <v>165</v>
      </c>
      <c r="U314" s="455"/>
      <c r="V314" s="455"/>
      <c r="W314" s="455"/>
      <c r="X314" s="455"/>
      <c r="Y314" s="455"/>
      <c r="Z314" s="455"/>
      <c r="AA314" s="455"/>
      <c r="AF314" t="str">
        <f>IF($F314="","",IFERROR(IFERROR(INDEX(Réttabanki!$U:$U,MATCH($F314,Réttabanki!$A:$A,0)),INDEX(Vöruskrá!$R:$R,MATCH($F314,Vöruskrá!$B:$B,0)))*$H314/1000,""))</f>
        <v/>
      </c>
      <c r="AG314" t="str">
        <f>IF($F314="","",IFERROR(IFERROR(INDEX(Réttabanki!$U:$U,MATCH($F314,Réttabanki!$A:$A,0)),INDEX(Vöruskrá!$R:$R,MATCH($F314,Vöruskrá!$B:$B,0)))*IF($I314="",$H314*(1+$AD$2),$I314)/1000,""))</f>
        <v/>
      </c>
      <c r="AH314" t="str">
        <f t="shared" si="19"/>
        <v/>
      </c>
      <c r="AI314" t="str">
        <f t="shared" si="17"/>
        <v/>
      </c>
      <c r="AJ314" s="314">
        <f t="shared" si="18"/>
        <v>46269</v>
      </c>
    </row>
    <row r="315" spans="1:36" ht="14.4">
      <c r="A315" s="155"/>
      <c r="B315" t="s">
        <v>2488</v>
      </c>
      <c r="C315">
        <v>36</v>
      </c>
      <c r="D315" t="s">
        <v>2318</v>
      </c>
      <c r="E315" t="s">
        <v>1080</v>
      </c>
      <c r="F315" t="s">
        <v>163</v>
      </c>
      <c r="G315" t="s">
        <v>2387</v>
      </c>
      <c r="H315">
        <v>40</v>
      </c>
      <c r="J315" s="438">
        <f>IF($F315="","",IFERROR(IFERROR(INDEX(Réttabanki!$U:$U,MATCH($F315,Réttabanki!$A:$A,0)),INDEX(Vöruskrá!$R:$R,MATCH($F315,Vöruskrá!$B:$B,0)))*($H315+IF($I315="",$H315*(1+$AD$2),$I315))/2/1000,""))</f>
        <v>30</v>
      </c>
      <c r="K315" t="s">
        <v>164</v>
      </c>
      <c r="L315" t="s">
        <v>165</v>
      </c>
      <c r="M315" t="s">
        <v>155</v>
      </c>
      <c r="N315">
        <v>241</v>
      </c>
      <c r="O315">
        <v>4.3</v>
      </c>
      <c r="P315">
        <v>0.8</v>
      </c>
      <c r="Q315">
        <v>33</v>
      </c>
      <c r="R315">
        <v>14</v>
      </c>
      <c r="S315">
        <v>0.9</v>
      </c>
      <c r="U315" s="457"/>
      <c r="V315" s="457"/>
      <c r="W315" s="457"/>
      <c r="X315" s="457"/>
      <c r="Y315" s="457"/>
      <c r="Z315" s="457"/>
      <c r="AA315" s="457"/>
      <c r="AF315">
        <f>IF($F315="","",IFERROR(IFERROR(INDEX(Réttabanki!$U:$U,MATCH($F315,Réttabanki!$A:$A,0)),INDEX(Vöruskrá!$R:$R,MATCH($F315,Vöruskrá!$B:$B,0)))*$H315/1000,""))</f>
        <v>24</v>
      </c>
      <c r="AG315">
        <f>IF($F315="","",IFERROR(IFERROR(INDEX(Réttabanki!$U:$U,MATCH($F315,Réttabanki!$A:$A,0)),INDEX(Vöruskrá!$R:$R,MATCH($F315,Vöruskrá!$B:$B,0)))*IF($I315="",$H315*(1+$AD$2),$I315)/1000,""))</f>
        <v>36</v>
      </c>
      <c r="AH315">
        <f t="shared" si="19"/>
        <v>3.1304347826086959E-2</v>
      </c>
      <c r="AI315" t="str">
        <f t="shared" si="17"/>
        <v>OK</v>
      </c>
      <c r="AJ315" s="314">
        <f t="shared" si="18"/>
        <v>46269</v>
      </c>
    </row>
    <row r="316" spans="1:36" ht="14.4">
      <c r="A316" s="155"/>
      <c r="B316" t="s">
        <v>2488</v>
      </c>
      <c r="C316">
        <v>36</v>
      </c>
      <c r="D316" t="s">
        <v>2318</v>
      </c>
      <c r="E316" t="s">
        <v>1080</v>
      </c>
      <c r="G316" t="s">
        <v>2390</v>
      </c>
      <c r="J316" s="438" t="str">
        <f>IF($F316="","",IFERROR(IFERROR(INDEX(Réttabanki!$U:$U,MATCH($F316,Réttabanki!$A:$A,0)),INDEX(Vöruskrá!$R:$R,MATCH($F316,Vöruskrá!$B:$B,0)))*($H316+IF($I316="",$H316*(1+$AD$2),$I316))/2/1000,""))</f>
        <v/>
      </c>
      <c r="K316" t="s">
        <v>2647</v>
      </c>
      <c r="L316" t="s">
        <v>214</v>
      </c>
      <c r="U316" s="455"/>
      <c r="V316" s="455"/>
      <c r="W316" s="455"/>
      <c r="X316" s="455"/>
      <c r="Y316" s="455"/>
      <c r="Z316" s="455"/>
      <c r="AA316" s="455"/>
      <c r="AF316" t="str">
        <f>IF($F316="","",IFERROR(IFERROR(INDEX(Réttabanki!$U:$U,MATCH($F316,Réttabanki!$A:$A,0)),INDEX(Vöruskrá!$R:$R,MATCH($F316,Vöruskrá!$B:$B,0)))*$H316/1000,""))</f>
        <v/>
      </c>
      <c r="AG316" t="str">
        <f>IF($F316="","",IFERROR(IFERROR(INDEX(Réttabanki!$U:$U,MATCH($F316,Réttabanki!$A:$A,0)),INDEX(Vöruskrá!$R:$R,MATCH($F316,Vöruskrá!$B:$B,0)))*IF($I316="",$H316*(1+$AD$2),$I316)/1000,""))</f>
        <v/>
      </c>
      <c r="AH316" t="str">
        <f t="shared" si="19"/>
        <v/>
      </c>
      <c r="AI316" t="str">
        <f t="shared" si="17"/>
        <v/>
      </c>
      <c r="AJ316" s="314">
        <f t="shared" si="18"/>
        <v>46269</v>
      </c>
    </row>
    <row r="317" spans="1:36" ht="14.4">
      <c r="A317" s="155"/>
      <c r="B317" t="s">
        <v>2488</v>
      </c>
      <c r="C317">
        <v>36</v>
      </c>
      <c r="D317" t="s">
        <v>2318</v>
      </c>
      <c r="E317" t="s">
        <v>1080</v>
      </c>
      <c r="F317" t="s">
        <v>1305</v>
      </c>
      <c r="G317" t="s">
        <v>2392</v>
      </c>
      <c r="H317">
        <v>40</v>
      </c>
      <c r="J317" s="438">
        <f>IF($F317="","",IFERROR(IFERROR(INDEX(Réttabanki!$U:$U,MATCH($F317,Réttabanki!$A:$A,0)),INDEX(Vöruskrá!$R:$R,MATCH($F317,Vöruskrá!$B:$B,0)))*($H317+IF($I317="",$H317*(1+$AD$2),$I317))/2/1000,""))</f>
        <v>30</v>
      </c>
      <c r="K317" t="s">
        <v>1306</v>
      </c>
      <c r="N317">
        <v>225</v>
      </c>
      <c r="O317">
        <v>3</v>
      </c>
      <c r="P317">
        <v>0.3</v>
      </c>
      <c r="Q317">
        <v>41</v>
      </c>
      <c r="R317">
        <v>2.1</v>
      </c>
      <c r="S317">
        <v>1</v>
      </c>
      <c r="U317" s="457"/>
      <c r="V317" s="457"/>
      <c r="W317" s="457"/>
      <c r="X317" s="457"/>
      <c r="Y317" s="457"/>
      <c r="Z317" s="457"/>
      <c r="AA317" s="457"/>
      <c r="AF317">
        <f>IF($F317="","",IFERROR(IFERROR(INDEX(Réttabanki!$U:$U,MATCH($F317,Réttabanki!$A:$A,0)),INDEX(Vöruskrá!$R:$R,MATCH($F317,Vöruskrá!$B:$B,0)))*$H317/1000,""))</f>
        <v>24</v>
      </c>
      <c r="AG317">
        <f>IF($F317="","",IFERROR(IFERROR(INDEX(Réttabanki!$U:$U,MATCH($F317,Réttabanki!$A:$A,0)),INDEX(Vöruskrá!$R:$R,MATCH($F317,Vöruskrá!$B:$B,0)))*IF($I317="",$H317*(1+$AD$2),$I317)/1000,""))</f>
        <v>36</v>
      </c>
      <c r="AH317">
        <f t="shared" si="19"/>
        <v>3.1304347826086959E-2</v>
      </c>
      <c r="AI317" t="str">
        <f t="shared" si="17"/>
        <v>OK</v>
      </c>
      <c r="AJ317" s="314">
        <f t="shared" si="18"/>
        <v>46269</v>
      </c>
    </row>
    <row r="318" spans="1:36" ht="14.4">
      <c r="A318" s="155"/>
      <c r="B318" t="s">
        <v>2488</v>
      </c>
      <c r="C318">
        <v>36</v>
      </c>
      <c r="D318" t="s">
        <v>2318</v>
      </c>
      <c r="E318" t="s">
        <v>1080</v>
      </c>
      <c r="F318" t="s">
        <v>685</v>
      </c>
      <c r="G318" t="s">
        <v>2388</v>
      </c>
      <c r="H318">
        <v>20</v>
      </c>
      <c r="J318" s="438">
        <f>IF($F318="","",IFERROR(IFERROR(INDEX(Réttabanki!$U:$U,MATCH($F318,Réttabanki!$A:$A,0)),INDEX(Vöruskrá!$R:$R,MATCH($F318,Vöruskrá!$B:$B,0)))*($H318+IF($I318="",$H318*(1+$AD$2),$I318))/2/1000,""))</f>
        <v>45</v>
      </c>
      <c r="K318" t="s">
        <v>2646</v>
      </c>
      <c r="L318" t="s">
        <v>214</v>
      </c>
      <c r="N318">
        <v>270</v>
      </c>
      <c r="O318">
        <v>17</v>
      </c>
      <c r="P318">
        <v>10</v>
      </c>
      <c r="Q318">
        <v>0</v>
      </c>
      <c r="R318">
        <v>29</v>
      </c>
      <c r="S318">
        <v>1.5</v>
      </c>
      <c r="U318" s="455"/>
      <c r="V318" s="455"/>
      <c r="W318" s="455"/>
      <c r="X318" s="455"/>
      <c r="Y318" s="455"/>
      <c r="Z318" s="455"/>
      <c r="AA318" s="455"/>
      <c r="AF318">
        <f>IF($F318="","",IFERROR(IFERROR(INDEX(Réttabanki!$U:$U,MATCH($F318,Réttabanki!$A:$A,0)),INDEX(Vöruskrá!$R:$R,MATCH($F318,Vöruskrá!$B:$B,0)))*$H318/1000,""))</f>
        <v>36</v>
      </c>
      <c r="AG318">
        <f>IF($F318="","",IFERROR(IFERROR(INDEX(Réttabanki!$U:$U,MATCH($F318,Réttabanki!$A:$A,0)),INDEX(Vöruskrá!$R:$R,MATCH($F318,Vöruskrá!$B:$B,0)))*IF($I318="",$H318*(1+$AD$2),$I318)/1000,""))</f>
        <v>54</v>
      </c>
      <c r="AH318">
        <f t="shared" si="19"/>
        <v>4.6956521739130432E-2</v>
      </c>
      <c r="AI318" t="str">
        <f t="shared" si="17"/>
        <v>OK</v>
      </c>
      <c r="AJ318" s="314">
        <f t="shared" si="18"/>
        <v>46269</v>
      </c>
    </row>
    <row r="319" spans="1:36" ht="14.4">
      <c r="A319" s="154"/>
      <c r="B319" s="95" t="s">
        <v>2488</v>
      </c>
      <c r="C319" s="95">
        <v>36</v>
      </c>
      <c r="D319" s="96"/>
      <c r="E319" s="96"/>
      <c r="F319" s="96" t="s">
        <v>2393</v>
      </c>
      <c r="G319" s="96"/>
      <c r="H319" s="97"/>
      <c r="I319" s="97"/>
      <c r="J319" s="225">
        <f>SUMIFS($AF$3:$AF$796,$AJ$3:$AJ$796,$AJ319,$D$3:$D$796,"&lt;&gt;Grunnskólar starfsmenn",$E$3:$E$796,"Aðalréttur")+SUMIFS($AF$3:$AF$796,$AJ$3:$AJ$796,$AJ319,$D$3:$D$796,"&lt;&gt;Grunnskólar starfsmenn",$E$3:$E$796,"Meðlætisbar")+SUMIFS($AF$3:$AF$796,$AJ$3:$AJ$796,$AJ319,$D$3:$D$796,"&lt;&gt;Grunnskólar starfsmenn",$E$3:$E$796,"Síðdegishressing")</f>
        <v>403.88</v>
      </c>
      <c r="K319" s="9" t="s">
        <v>2394</v>
      </c>
      <c r="L319" s="9"/>
      <c r="M319" s="9"/>
      <c r="N319" s="10"/>
      <c r="O319" s="10"/>
      <c r="P319" s="10"/>
      <c r="Q319" s="10"/>
      <c r="R319" s="10"/>
      <c r="S319" s="10"/>
      <c r="T319" s="44"/>
      <c r="U319" s="457"/>
      <c r="V319" s="457"/>
      <c r="W319" s="457"/>
      <c r="X319" s="457"/>
      <c r="Y319" s="457"/>
      <c r="Z319" s="457"/>
      <c r="AA319" s="457"/>
      <c r="AC319" t="s">
        <v>87</v>
      </c>
      <c r="AF319" s="205" t="str">
        <f>IF($F319="","",IFERROR(IFERROR(INDEX(Réttabanki!$U:$U,MATCH($F319,Réttabanki!$A:$A,0)),INDEX(Vöruskrá!$R:$R,MATCH($F319,Vöruskrá!$B:$B,0)))*$H319/1000,""))</f>
        <v/>
      </c>
      <c r="AG319" s="205" t="str">
        <f>IF($F319="","",IFERROR(IFERROR(INDEX(Réttabanki!$U:$U,MATCH($F319,Réttabanki!$A:$A,0)),INDEX(Vöruskrá!$R:$R,MATCH($F319,Vöruskrá!$B:$B,0)))*IF($I319="",$H319*(1+$AD$2),$I319)/1000,""))</f>
        <v/>
      </c>
      <c r="AH319" s="206">
        <f>IF($J319="","",$J319/$AE$6)</f>
        <v>0.29917037037037036</v>
      </c>
      <c r="AI319" s="409" t="str">
        <f t="shared" si="17"/>
        <v>OK</v>
      </c>
      <c r="AJ319" s="314">
        <f t="shared" si="18"/>
        <v>46269</v>
      </c>
    </row>
    <row r="320" spans="1:36" ht="14.4">
      <c r="A320" s="154"/>
      <c r="B320" s="95" t="s">
        <v>2488</v>
      </c>
      <c r="C320" s="95">
        <v>36</v>
      </c>
      <c r="D320" s="96"/>
      <c r="E320" s="96"/>
      <c r="F320" s="96" t="s">
        <v>2395</v>
      </c>
      <c r="G320" s="96"/>
      <c r="H320" s="97"/>
      <c r="I320" s="97"/>
      <c r="J320" s="225">
        <f>SUMIFS($AG$3:$AG$796,$AJ$3:$AJ$796,$AJ320,$D$3:$D$796,"&lt;&gt;Grunnskólar starfsmenn",$E$3:$E$796,"Aðalréttur")+SUMIFS($AG$3:$AG$796,$AJ$3:$AJ$796,$AJ320,$D$3:$D$796,"&lt;&gt;Grunnskólar starfsmenn",$E$3:$E$796,"Meðlætisbar")</f>
        <v>418.6</v>
      </c>
      <c r="K320" s="9" t="s">
        <v>2394</v>
      </c>
      <c r="L320" s="9"/>
      <c r="M320" s="9"/>
      <c r="N320" s="10"/>
      <c r="O320" s="10"/>
      <c r="P320" s="10"/>
      <c r="Q320" s="10"/>
      <c r="R320" s="10"/>
      <c r="S320" s="10"/>
      <c r="T320" s="44"/>
      <c r="U320" s="455"/>
      <c r="V320" s="455"/>
      <c r="W320" s="455"/>
      <c r="X320" s="455"/>
      <c r="Y320" s="455"/>
      <c r="Z320" s="455"/>
      <c r="AA320" s="455"/>
      <c r="AC320" t="s">
        <v>92</v>
      </c>
      <c r="AF320" s="205" t="str">
        <f>IF($F320="","",IFERROR(IFERROR(INDEX(Réttabanki!$U:$U,MATCH($F320,Réttabanki!$A:$A,0)),INDEX(Vöruskrá!$R:$R,MATCH($F320,Vöruskrá!$B:$B,0)))*$H320/1000,""))</f>
        <v/>
      </c>
      <c r="AG320" s="205" t="str">
        <f>IF($F320="","",IFERROR(IFERROR(INDEX(Réttabanki!$U:$U,MATCH($F320,Réttabanki!$A:$A,0)),INDEX(Vöruskrá!$R:$R,MATCH($F320,Vöruskrá!$B:$B,0)))*IF($I320="",$H320*(1+$AD$2),$I320)/1000,""))</f>
        <v/>
      </c>
      <c r="AH320" s="206">
        <f>IF($J320="","",$J320/$AE$5)</f>
        <v>0.36400000000000005</v>
      </c>
      <c r="AI320" s="409" t="str">
        <f t="shared" si="17"/>
        <v>⚠ Yfir 30%</v>
      </c>
      <c r="AJ320" s="314">
        <f t="shared" si="18"/>
        <v>46269</v>
      </c>
    </row>
    <row r="321" spans="1:36" ht="14.4">
      <c r="A321" s="155">
        <v>46272</v>
      </c>
      <c r="B321" t="s">
        <v>2350</v>
      </c>
      <c r="C321">
        <v>37</v>
      </c>
      <c r="D321" t="s">
        <v>2318</v>
      </c>
      <c r="E321" t="s">
        <v>2352</v>
      </c>
      <c r="G321" t="s">
        <v>2648</v>
      </c>
      <c r="J321" s="438" t="str">
        <f>IF($F321="","",IFERROR(IFERROR(INDEX(Réttabanki!$U:$U,MATCH($F321,Réttabanki!$A:$A,0)),INDEX(Vöruskrá!$R:$R,MATCH($F321,Vöruskrá!$B:$B,0)))*($H321+IF($I321="",$H321*(1+$AD$2),$I321))/2/1000,""))</f>
        <v/>
      </c>
      <c r="K321" t="s">
        <v>2649</v>
      </c>
      <c r="L321" t="s">
        <v>1330</v>
      </c>
      <c r="U321" s="457"/>
      <c r="V321" s="457"/>
      <c r="W321" s="457"/>
      <c r="X321" s="457"/>
      <c r="Y321" s="457"/>
      <c r="Z321" s="457"/>
      <c r="AA321" s="457"/>
      <c r="AF321" t="str">
        <f>IF($F321="","",IFERROR(IFERROR(INDEX(Réttabanki!$U:$U,MATCH($F321,Réttabanki!$A:$A,0)),INDEX(Vöruskrá!$R:$R,MATCH($F321,Vöruskrá!$B:$B,0)))*$H321/1000,""))</f>
        <v/>
      </c>
      <c r="AG321" t="str">
        <f>IF($F321="","",IFERROR(IFERROR(INDEX(Réttabanki!$U:$U,MATCH($F321,Réttabanki!$A:$A,0)),INDEX(Vöruskrá!$R:$R,MATCH($F321,Vöruskrá!$B:$B,0)))*IF($I321="",$H321*(1+$AD$2),$I321)/1000,""))</f>
        <v/>
      </c>
      <c r="AH321" t="str">
        <f t="shared" ref="AH321:AH341" si="20">IF(N($AF321)+N($AG321)=0,"",MAX(N($AF321)/$AE$6,N($AG321)/$AE$5))</f>
        <v/>
      </c>
      <c r="AI321" t="str">
        <f t="shared" si="17"/>
        <v/>
      </c>
      <c r="AJ321" s="314">
        <f t="shared" si="18"/>
        <v>46272</v>
      </c>
    </row>
    <row r="322" spans="1:36" ht="14.4">
      <c r="A322" s="155"/>
      <c r="B322" t="s">
        <v>2350</v>
      </c>
      <c r="C322">
        <v>37</v>
      </c>
      <c r="D322" t="s">
        <v>2318</v>
      </c>
      <c r="E322" t="s">
        <v>2352</v>
      </c>
      <c r="F322" t="s">
        <v>2017</v>
      </c>
      <c r="G322" t="s">
        <v>2650</v>
      </c>
      <c r="H322">
        <v>120</v>
      </c>
      <c r="I322">
        <v>150</v>
      </c>
      <c r="J322" s="441" t="str">
        <f>IF($F322="","",IFERROR(IFERROR(INDEX(Réttabanki!$U:$U,MATCH($F322,Réttabanki!$A:$A,0)),INDEX(Vöruskrá!$R:$R,MATCH($F322,Vöruskrá!$B:$B,0)))*($H322+IF($I322="",$H322*(1+$AD$2),$I322))/2/1000,""))</f>
        <v/>
      </c>
      <c r="K322" t="s">
        <v>2013</v>
      </c>
      <c r="L322" t="s">
        <v>228</v>
      </c>
      <c r="N322">
        <v>122.91</v>
      </c>
      <c r="O322">
        <v>6.64</v>
      </c>
      <c r="P322">
        <v>1.96</v>
      </c>
      <c r="Q322">
        <v>2.9</v>
      </c>
      <c r="R322">
        <v>12.67</v>
      </c>
      <c r="S322">
        <v>1.42</v>
      </c>
      <c r="T322" s="45">
        <v>1</v>
      </c>
      <c r="U322" s="455" t="s">
        <v>2357</v>
      </c>
      <c r="V322" s="455" t="s">
        <v>2651</v>
      </c>
      <c r="W322" s="455">
        <v>140</v>
      </c>
      <c r="X322" s="455" t="s">
        <v>2400</v>
      </c>
      <c r="Y322" s="455">
        <v>75</v>
      </c>
      <c r="Z322" s="455" t="s">
        <v>2401</v>
      </c>
      <c r="AA322" s="455"/>
      <c r="AF322" t="str">
        <f>IF($F322="","",IFERROR(IFERROR(INDEX(Réttabanki!$U:$U,MATCH($F322,Réttabanki!$A:$A,0)),INDEX(Vöruskrá!$R:$R,MATCH($F322,Vöruskrá!$B:$B,0)))*$H322/1000,""))</f>
        <v/>
      </c>
      <c r="AG322" t="str">
        <f>IF($F322="","",IFERROR(IFERROR(INDEX(Réttabanki!$U:$U,MATCH($F322,Réttabanki!$A:$A,0)),INDEX(Vöruskrá!$R:$R,MATCH($F322,Vöruskrá!$B:$B,0)))*IF($I322="",$H322*(1+$AD$2),$I322)/1000,""))</f>
        <v/>
      </c>
      <c r="AH322" t="str">
        <f t="shared" si="20"/>
        <v/>
      </c>
      <c r="AI322" t="str">
        <f t="shared" si="17"/>
        <v/>
      </c>
      <c r="AJ322" s="314">
        <f t="shared" si="18"/>
        <v>46272</v>
      </c>
    </row>
    <row r="323" spans="1:36" ht="14.4">
      <c r="A323" s="155"/>
      <c r="B323" t="s">
        <v>2350</v>
      </c>
      <c r="C323">
        <v>37</v>
      </c>
      <c r="D323" t="s">
        <v>2318</v>
      </c>
      <c r="E323" t="s">
        <v>2352</v>
      </c>
      <c r="F323" t="s">
        <v>1344</v>
      </c>
      <c r="G323" t="s">
        <v>2652</v>
      </c>
      <c r="H323">
        <v>140</v>
      </c>
      <c r="I323">
        <v>150</v>
      </c>
      <c r="J323" s="438">
        <f>IF($F323="","",IFERROR(IFERROR(INDEX(Réttabanki!$U:$U,MATCH($F323,Réttabanki!$A:$A,0)),INDEX(Vöruskrá!$R:$R,MATCH($F323,Vöruskrá!$B:$B,0)))*($H323+IF($I323="",$H323*(1+$AD$2),$I323))/2/1000,""))</f>
        <v>87</v>
      </c>
      <c r="K323" t="s">
        <v>1329</v>
      </c>
      <c r="L323" t="s">
        <v>1330</v>
      </c>
      <c r="M323" t="s">
        <v>915</v>
      </c>
      <c r="N323">
        <v>146</v>
      </c>
      <c r="O323">
        <v>0.6</v>
      </c>
      <c r="P323">
        <v>0.1</v>
      </c>
      <c r="Q323">
        <v>30.4</v>
      </c>
      <c r="R323">
        <v>5</v>
      </c>
      <c r="S323">
        <v>0</v>
      </c>
      <c r="T323" s="44">
        <v>2</v>
      </c>
      <c r="U323" s="457" t="s">
        <v>2357</v>
      </c>
      <c r="V323" s="457" t="s">
        <v>2358</v>
      </c>
      <c r="W323" s="457" t="s">
        <v>2428</v>
      </c>
      <c r="X323" s="458" t="s">
        <v>2653</v>
      </c>
      <c r="Y323" s="457" t="s">
        <v>2654</v>
      </c>
      <c r="Z323" s="457" t="s">
        <v>2655</v>
      </c>
      <c r="AA323" s="457"/>
      <c r="AF323">
        <f>IF($F323="","",IFERROR(IFERROR(INDEX(Réttabanki!$U:$U,MATCH($F323,Réttabanki!$A:$A,0)),INDEX(Vöruskrá!$R:$R,MATCH($F323,Vöruskrá!$B:$B,0)))*$H323/1000,""))</f>
        <v>84</v>
      </c>
      <c r="AG323">
        <f>IF($F323="","",IFERROR(IFERROR(INDEX(Réttabanki!$U:$U,MATCH($F323,Réttabanki!$A:$A,0)),INDEX(Vöruskrá!$R:$R,MATCH($F323,Vöruskrá!$B:$B,0)))*IF($I323="",$H323*(1+$AD$2),$I323)/1000,""))</f>
        <v>90</v>
      </c>
      <c r="AH323">
        <f t="shared" si="20"/>
        <v>7.8260869565217397E-2</v>
      </c>
      <c r="AI323" t="str">
        <f t="shared" ref="AI323:AI386" si="21">IF($AH323="","",IF($AH323&gt;$AE$7,"⚠ Yfir "&amp;TEXT($AE$7,"0%"),"OK"))</f>
        <v>OK</v>
      </c>
      <c r="AJ323" s="314">
        <f t="shared" si="18"/>
        <v>46272</v>
      </c>
    </row>
    <row r="324" spans="1:36" ht="14.4">
      <c r="A324" s="155"/>
      <c r="B324" t="s">
        <v>2350</v>
      </c>
      <c r="C324">
        <v>37</v>
      </c>
      <c r="D324" t="s">
        <v>2318</v>
      </c>
      <c r="E324" t="s">
        <v>1080</v>
      </c>
      <c r="G324" t="s">
        <v>2656</v>
      </c>
      <c r="J324" s="438" t="str">
        <f>IF($F324="","",IFERROR(IFERROR(INDEX(Réttabanki!$U:$U,MATCH($F324,Réttabanki!$A:$A,0)),INDEX(Vöruskrá!$R:$R,MATCH($F324,Vöruskrá!$B:$B,0)))*($H324+IF($I324="",$H324*(1+$AD$2),$I324))/2/1000,""))</f>
        <v/>
      </c>
      <c r="K324" t="s">
        <v>2657</v>
      </c>
      <c r="L324" t="s">
        <v>1077</v>
      </c>
      <c r="U324" s="455"/>
      <c r="V324" s="455"/>
      <c r="W324" s="455"/>
      <c r="X324" s="455"/>
      <c r="Y324" s="455"/>
      <c r="Z324" s="455"/>
      <c r="AA324" s="455"/>
      <c r="AF324" t="str">
        <f>IF($F324="","",IFERROR(IFERROR(INDEX(Réttabanki!$U:$U,MATCH($F324,Réttabanki!$A:$A,0)),INDEX(Vöruskrá!$R:$R,MATCH($F324,Vöruskrá!$B:$B,0)))*$H324/1000,""))</f>
        <v/>
      </c>
      <c r="AG324" t="str">
        <f>IF($F324="","",IFERROR(IFERROR(INDEX(Réttabanki!$U:$U,MATCH($F324,Réttabanki!$A:$A,0)),INDEX(Vöruskrá!$R:$R,MATCH($F324,Vöruskrá!$B:$B,0)))*IF($I324="",$H324*(1+$AD$2),$I324)/1000,""))</f>
        <v/>
      </c>
      <c r="AH324" t="str">
        <f t="shared" si="20"/>
        <v/>
      </c>
      <c r="AI324" t="str">
        <f t="shared" si="21"/>
        <v/>
      </c>
      <c r="AJ324" s="314">
        <f t="shared" ref="AJ324:AJ387" si="22">IF($A324&lt;&gt;"",$A324,AJ323)</f>
        <v>46272</v>
      </c>
    </row>
    <row r="325" spans="1:36" ht="14.4">
      <c r="A325" s="155"/>
      <c r="B325" t="s">
        <v>2350</v>
      </c>
      <c r="C325">
        <v>37</v>
      </c>
      <c r="D325" t="s">
        <v>2318</v>
      </c>
      <c r="E325" t="s">
        <v>1080</v>
      </c>
      <c r="F325" t="s">
        <v>2017</v>
      </c>
      <c r="G325" t="s">
        <v>2650</v>
      </c>
      <c r="H325">
        <v>120</v>
      </c>
      <c r="I325">
        <v>150</v>
      </c>
      <c r="J325" s="441" t="str">
        <f>IF($F325="","",IFERROR(IFERROR(INDEX(Réttabanki!$U:$U,MATCH($F325,Réttabanki!$A:$A,0)),INDEX(Vöruskrá!$R:$R,MATCH($F325,Vöruskrá!$B:$B,0)))*($H325+IF($I325="",$H325*(1+$AD$2),$I325))/2/1000,""))</f>
        <v/>
      </c>
      <c r="K325" t="s">
        <v>2013</v>
      </c>
      <c r="L325" t="s">
        <v>228</v>
      </c>
      <c r="N325">
        <v>122.91</v>
      </c>
      <c r="O325">
        <v>6.64</v>
      </c>
      <c r="P325">
        <v>1.96</v>
      </c>
      <c r="Q325">
        <v>2.9</v>
      </c>
      <c r="R325">
        <v>12.67</v>
      </c>
      <c r="S325">
        <v>1.42</v>
      </c>
      <c r="U325" s="457"/>
      <c r="V325" s="457"/>
      <c r="W325" s="457"/>
      <c r="X325" s="457"/>
      <c r="Y325" s="457"/>
      <c r="Z325" s="457"/>
      <c r="AA325" s="457"/>
      <c r="AF325" t="str">
        <f>IF($F325="","",IFERROR(IFERROR(INDEX(Réttabanki!$U:$U,MATCH($F325,Réttabanki!$A:$A,0)),INDEX(Vöruskrá!$R:$R,MATCH($F325,Vöruskrá!$B:$B,0)))*$H325/1000,""))</f>
        <v/>
      </c>
      <c r="AG325" t="str">
        <f>IF($F325="","",IFERROR(IFERROR(INDEX(Réttabanki!$U:$U,MATCH($F325,Réttabanki!$A:$A,0)),INDEX(Vöruskrá!$R:$R,MATCH($F325,Vöruskrá!$B:$B,0)))*IF($I325="",$H325*(1+$AD$2),$I325)/1000,""))</f>
        <v/>
      </c>
      <c r="AH325" t="str">
        <f t="shared" si="20"/>
        <v/>
      </c>
      <c r="AI325" t="str">
        <f t="shared" si="21"/>
        <v/>
      </c>
      <c r="AJ325" s="314">
        <f t="shared" si="22"/>
        <v>46272</v>
      </c>
    </row>
    <row r="326" spans="1:36" ht="14.4">
      <c r="A326" s="155"/>
      <c r="B326" t="s">
        <v>2350</v>
      </c>
      <c r="C326">
        <v>37</v>
      </c>
      <c r="D326" t="s">
        <v>2318</v>
      </c>
      <c r="E326" t="s">
        <v>1080</v>
      </c>
      <c r="F326" t="s">
        <v>1079</v>
      </c>
      <c r="G326" t="s">
        <v>1079</v>
      </c>
      <c r="H326">
        <v>140</v>
      </c>
      <c r="I326">
        <v>150</v>
      </c>
      <c r="J326" s="438">
        <f>IF($F326="","",IFERROR(IFERROR(INDEX(Réttabanki!$U:$U,MATCH($F326,Réttabanki!$A:$A,0)),INDEX(Vöruskrá!$R:$R,MATCH($F326,Vöruskrá!$B:$B,0)))*($H326+IF($I326="",$H326*(1+$AD$2),$I326))/2/1000,""))</f>
        <v>130.5</v>
      </c>
      <c r="K326" t="s">
        <v>1081</v>
      </c>
      <c r="L326" t="s">
        <v>1077</v>
      </c>
      <c r="N326">
        <v>350</v>
      </c>
      <c r="O326">
        <v>2</v>
      </c>
      <c r="P326">
        <v>0.4</v>
      </c>
      <c r="Q326">
        <v>74</v>
      </c>
      <c r="R326">
        <v>5</v>
      </c>
      <c r="S326">
        <v>0</v>
      </c>
      <c r="U326" s="455"/>
      <c r="V326" s="455"/>
      <c r="W326" s="455"/>
      <c r="X326" s="455"/>
      <c r="Y326" s="455"/>
      <c r="Z326" s="455"/>
      <c r="AA326" s="455"/>
      <c r="AF326">
        <f>IF($F326="","",IFERROR(IFERROR(INDEX(Réttabanki!$U:$U,MATCH($F326,Réttabanki!$A:$A,0)),INDEX(Vöruskrá!$R:$R,MATCH($F326,Vöruskrá!$B:$B,0)))*$H326/1000,""))</f>
        <v>126</v>
      </c>
      <c r="AG326">
        <f>IF($F326="","",IFERROR(IFERROR(INDEX(Réttabanki!$U:$U,MATCH($F326,Réttabanki!$A:$A,0)),INDEX(Vöruskrá!$R:$R,MATCH($F326,Vöruskrá!$B:$B,0)))*IF($I326="",$H326*(1+$AD$2),$I326)/1000,""))</f>
        <v>135</v>
      </c>
      <c r="AH326">
        <f t="shared" si="20"/>
        <v>0.11739130434782609</v>
      </c>
      <c r="AI326" t="str">
        <f t="shared" si="21"/>
        <v>OK</v>
      </c>
      <c r="AJ326" s="314">
        <f t="shared" si="22"/>
        <v>46272</v>
      </c>
    </row>
    <row r="327" spans="1:36" ht="14.4">
      <c r="A327" s="155"/>
      <c r="B327" t="s">
        <v>2350</v>
      </c>
      <c r="C327">
        <v>37</v>
      </c>
      <c r="D327" t="s">
        <v>2318</v>
      </c>
      <c r="E327" t="s">
        <v>2376</v>
      </c>
      <c r="G327" t="s">
        <v>2658</v>
      </c>
      <c r="J327" s="438" t="str">
        <f>IF($F327="","",IFERROR(IFERROR(INDEX(Réttabanki!$U:$U,MATCH($F327,Réttabanki!$A:$A,0)),INDEX(Vöruskrá!$R:$R,MATCH($F327,Vöruskrá!$B:$B,0)))*($H327+IF($I327="",$H327*(1+$AD$2),$I327))/2/1000,""))</f>
        <v/>
      </c>
      <c r="K327" t="s">
        <v>2659</v>
      </c>
      <c r="L327" t="s">
        <v>2660</v>
      </c>
      <c r="U327" s="457"/>
      <c r="V327" s="457"/>
      <c r="W327" s="457"/>
      <c r="X327" s="457"/>
      <c r="Y327" s="457"/>
      <c r="Z327" s="457"/>
      <c r="AA327" s="457"/>
      <c r="AF327" t="str">
        <f>IF($F327="","",IFERROR(IFERROR(INDEX(Réttabanki!$U:$U,MATCH($F327,Réttabanki!$A:$A,0)),INDEX(Vöruskrá!$R:$R,MATCH($F327,Vöruskrá!$B:$B,0)))*$H327/1000,""))</f>
        <v/>
      </c>
      <c r="AG327" t="str">
        <f>IF($F327="","",IFERROR(IFERROR(INDEX(Réttabanki!$U:$U,MATCH($F327,Réttabanki!$A:$A,0)),INDEX(Vöruskrá!$R:$R,MATCH($F327,Vöruskrá!$B:$B,0)))*IF($I327="",$H327*(1+$AD$2),$I327)/1000,""))</f>
        <v/>
      </c>
      <c r="AH327" t="str">
        <f t="shared" si="20"/>
        <v/>
      </c>
      <c r="AI327" t="str">
        <f t="shared" si="21"/>
        <v/>
      </c>
      <c r="AJ327" s="314">
        <f t="shared" si="22"/>
        <v>46272</v>
      </c>
    </row>
    <row r="328" spans="1:36" ht="14.4">
      <c r="A328" s="155"/>
      <c r="B328" t="s">
        <v>2350</v>
      </c>
      <c r="C328">
        <v>37</v>
      </c>
      <c r="D328" t="s">
        <v>2318</v>
      </c>
      <c r="E328" t="s">
        <v>2376</v>
      </c>
      <c r="F328" t="s">
        <v>1584</v>
      </c>
      <c r="G328" t="s">
        <v>1584</v>
      </c>
      <c r="H328">
        <v>120</v>
      </c>
      <c r="I328">
        <v>150</v>
      </c>
      <c r="J328" s="444">
        <f>IF($F328="","",IFERROR(IFERROR(INDEX(Réttabanki!$U:$U,MATCH($F328,Réttabanki!$A:$A,0)),INDEX(Vöruskrá!$R:$R,MATCH($F328,Vöruskrá!$B:$B,0)))*($H328+IF($I328="",$H328*(1+$AD$2),$I328))/2/1000,""))</f>
        <v>0</v>
      </c>
      <c r="K328" t="s">
        <v>1585</v>
      </c>
      <c r="L328" t="s">
        <v>318</v>
      </c>
      <c r="N328">
        <v>80</v>
      </c>
      <c r="O328">
        <v>2.2799999999999998</v>
      </c>
      <c r="P328">
        <v>0.9</v>
      </c>
      <c r="Q328">
        <v>4.0999999999999996</v>
      </c>
      <c r="R328">
        <v>9.9</v>
      </c>
      <c r="S328">
        <v>0.88</v>
      </c>
      <c r="T328" s="45">
        <v>1</v>
      </c>
      <c r="U328" s="455" t="s">
        <v>2357</v>
      </c>
      <c r="V328" s="455" t="s">
        <v>2651</v>
      </c>
      <c r="W328" s="455">
        <v>140</v>
      </c>
      <c r="X328" s="455" t="s">
        <v>2605</v>
      </c>
      <c r="Y328" s="455">
        <v>75</v>
      </c>
      <c r="Z328" s="455" t="s">
        <v>2401</v>
      </c>
      <c r="AA328" s="455"/>
      <c r="AF328">
        <f>IF($F328="","",IFERROR(IFERROR(INDEX(Réttabanki!$U:$U,MATCH($F328,Réttabanki!$A:$A,0)),INDEX(Vöruskrá!$R:$R,MATCH($F328,Vöruskrá!$B:$B,0)))*$H328/1000,""))</f>
        <v>0</v>
      </c>
      <c r="AG328">
        <f>IF($F328="","",IFERROR(IFERROR(INDEX(Réttabanki!$U:$U,MATCH($F328,Réttabanki!$A:$A,0)),INDEX(Vöruskrá!$R:$R,MATCH($F328,Vöruskrá!$B:$B,0)))*IF($I328="",$H328*(1+$AD$2),$I328)/1000,""))</f>
        <v>0</v>
      </c>
      <c r="AH328" t="str">
        <f t="shared" si="20"/>
        <v/>
      </c>
      <c r="AI328" t="str">
        <f t="shared" si="21"/>
        <v/>
      </c>
      <c r="AJ328" s="314">
        <f t="shared" si="22"/>
        <v>46272</v>
      </c>
    </row>
    <row r="329" spans="1:36" ht="14.4">
      <c r="A329" s="155"/>
      <c r="B329" t="s">
        <v>2350</v>
      </c>
      <c r="C329">
        <v>37</v>
      </c>
      <c r="D329" t="s">
        <v>2318</v>
      </c>
      <c r="E329" t="s">
        <v>2376</v>
      </c>
      <c r="F329" t="s">
        <v>1344</v>
      </c>
      <c r="G329" t="s">
        <v>2652</v>
      </c>
      <c r="H329">
        <v>140</v>
      </c>
      <c r="I329">
        <v>150</v>
      </c>
      <c r="J329" s="438">
        <f>IF($F329="","",IFERROR(IFERROR(INDEX(Réttabanki!$U:$U,MATCH($F329,Réttabanki!$A:$A,0)),INDEX(Vöruskrá!$R:$R,MATCH($F329,Vöruskrá!$B:$B,0)))*($H329+IF($I329="",$H329*(1+$AD$2),$I329))/2/1000,""))</f>
        <v>87</v>
      </c>
      <c r="K329" t="s">
        <v>1329</v>
      </c>
      <c r="L329" t="s">
        <v>1330</v>
      </c>
      <c r="M329" t="s">
        <v>915</v>
      </c>
      <c r="N329">
        <v>146</v>
      </c>
      <c r="O329">
        <v>0.6</v>
      </c>
      <c r="P329">
        <v>0.1</v>
      </c>
      <c r="Q329">
        <v>30.4</v>
      </c>
      <c r="R329">
        <v>5</v>
      </c>
      <c r="S329">
        <v>0</v>
      </c>
      <c r="T329" s="44"/>
      <c r="U329" s="457"/>
      <c r="V329" s="457"/>
      <c r="W329" s="457"/>
      <c r="X329" s="458"/>
      <c r="Y329" s="457"/>
      <c r="Z329" s="457"/>
      <c r="AA329" s="457"/>
      <c r="AF329">
        <f>IF($F329="","",IFERROR(IFERROR(INDEX(Réttabanki!$U:$U,MATCH($F329,Réttabanki!$A:$A,0)),INDEX(Vöruskrá!$R:$R,MATCH($F329,Vöruskrá!$B:$B,0)))*$H329/1000,""))</f>
        <v>84</v>
      </c>
      <c r="AG329">
        <f>IF($F329="","",IFERROR(IFERROR(INDEX(Réttabanki!$U:$U,MATCH($F329,Réttabanki!$A:$A,0)),INDEX(Vöruskrá!$R:$R,MATCH($F329,Vöruskrá!$B:$B,0)))*IF($I329="",$H329*(1+$AD$2),$I329)/1000,""))</f>
        <v>90</v>
      </c>
      <c r="AH329">
        <f t="shared" si="20"/>
        <v>7.8260869565217397E-2</v>
      </c>
      <c r="AI329" t="str">
        <f t="shared" si="21"/>
        <v>OK</v>
      </c>
      <c r="AJ329" s="314">
        <f t="shared" si="22"/>
        <v>46272</v>
      </c>
    </row>
    <row r="330" spans="1:36" ht="14.4">
      <c r="A330" s="155"/>
      <c r="B330" t="s">
        <v>2350</v>
      </c>
      <c r="C330">
        <v>37</v>
      </c>
      <c r="D330" t="s">
        <v>2356</v>
      </c>
      <c r="E330" t="s">
        <v>2381</v>
      </c>
      <c r="G330" t="s">
        <v>2661</v>
      </c>
      <c r="J330" s="438" t="str">
        <f>IF($F330="","",IFERROR(IFERROR(INDEX(Réttabanki!$U:$U,MATCH($F330,Réttabanki!$A:$A,0)),INDEX(Vöruskrá!$R:$R,MATCH($F330,Vöruskrá!$B:$B,0)))*($H330+IF($I330="",$H330*(1+$AD$2),$I330))/2/1000,""))</f>
        <v/>
      </c>
      <c r="K330" t="s">
        <v>2662</v>
      </c>
      <c r="L330" t="s">
        <v>1077</v>
      </c>
      <c r="U330" s="455"/>
      <c r="V330" s="455"/>
      <c r="W330" s="455"/>
      <c r="X330" s="455"/>
      <c r="Y330" s="455"/>
      <c r="Z330" s="455"/>
      <c r="AA330" s="455"/>
      <c r="AF330" t="str">
        <f>IF($F330="","",IFERROR(IFERROR(INDEX(Réttabanki!$U:$U,MATCH($F330,Réttabanki!$A:$A,0)),INDEX(Vöruskrá!$R:$R,MATCH($F330,Vöruskrá!$B:$B,0)))*$H330/1000,""))</f>
        <v/>
      </c>
      <c r="AG330" t="str">
        <f>IF($F330="","",IFERROR(IFERROR(INDEX(Réttabanki!$U:$U,MATCH($F330,Réttabanki!$A:$A,0)),INDEX(Vöruskrá!$R:$R,MATCH($F330,Vöruskrá!$B:$B,0)))*IF($I330="",$H330*(1+$AD$2),$I330)/1000,""))</f>
        <v/>
      </c>
      <c r="AH330" t="str">
        <f t="shared" si="20"/>
        <v/>
      </c>
      <c r="AI330" t="str">
        <f t="shared" si="21"/>
        <v/>
      </c>
      <c r="AJ330" s="314">
        <f t="shared" si="22"/>
        <v>46272</v>
      </c>
    </row>
    <row r="331" spans="1:36" ht="14.4">
      <c r="A331" s="155"/>
      <c r="B331" t="s">
        <v>2350</v>
      </c>
      <c r="C331">
        <v>37</v>
      </c>
      <c r="D331" t="s">
        <v>2356</v>
      </c>
      <c r="E331" t="s">
        <v>2381</v>
      </c>
      <c r="F331" t="s">
        <v>1085</v>
      </c>
      <c r="G331" t="s">
        <v>1086</v>
      </c>
      <c r="I331">
        <v>15</v>
      </c>
      <c r="J331" s="438">
        <f>IF($F331="","",IFERROR(IFERROR(INDEX(Réttabanki!$U:$U,MATCH($F331,Réttabanki!$A:$A,0)),INDEX(Vöruskrá!$R:$R,MATCH($F331,Vöruskrá!$B:$B,0)))*($H331+IF($I331="",$H331*(1+$AD$2),$I331))/2/1000,""))</f>
        <v>3</v>
      </c>
      <c r="K331" t="s">
        <v>1086</v>
      </c>
      <c r="L331" t="s">
        <v>1077</v>
      </c>
      <c r="N331">
        <v>15</v>
      </c>
      <c r="O331">
        <v>0.1</v>
      </c>
      <c r="P331">
        <v>0</v>
      </c>
      <c r="Q331">
        <v>3.6</v>
      </c>
      <c r="R331">
        <v>0.7</v>
      </c>
      <c r="S331">
        <v>0</v>
      </c>
      <c r="U331" s="457"/>
      <c r="V331" s="457"/>
      <c r="W331" s="457"/>
      <c r="X331" s="457"/>
      <c r="Y331" s="457"/>
      <c r="Z331" s="457"/>
      <c r="AA331" s="457"/>
      <c r="AF331">
        <f>IF($F331="","",IFERROR(IFERROR(INDEX(Réttabanki!$U:$U,MATCH($F331,Réttabanki!$A:$A,0)),INDEX(Vöruskrá!$R:$R,MATCH($F331,Vöruskrá!$B:$B,0)))*$H331/1000,""))</f>
        <v>0</v>
      </c>
      <c r="AG331">
        <f>IF($F331="","",IFERROR(IFERROR(INDEX(Réttabanki!$U:$U,MATCH($F331,Réttabanki!$A:$A,0)),INDEX(Vöruskrá!$R:$R,MATCH($F331,Vöruskrá!$B:$B,0)))*IF($I331="",$H331*(1+$AD$2),$I331)/1000,""))</f>
        <v>6</v>
      </c>
      <c r="AH331">
        <f t="shared" si="20"/>
        <v>5.2173913043478265E-3</v>
      </c>
      <c r="AI331" t="str">
        <f t="shared" si="21"/>
        <v>OK</v>
      </c>
      <c r="AJ331" s="314">
        <f t="shared" si="22"/>
        <v>46272</v>
      </c>
    </row>
    <row r="332" spans="1:36" ht="14.4">
      <c r="A332" s="155"/>
      <c r="B332" t="s">
        <v>2350</v>
      </c>
      <c r="C332">
        <v>37</v>
      </c>
      <c r="D332" t="s">
        <v>2356</v>
      </c>
      <c r="E332" t="s">
        <v>2381</v>
      </c>
      <c r="F332" t="s">
        <v>1075</v>
      </c>
      <c r="G332" t="s">
        <v>2663</v>
      </c>
      <c r="I332">
        <v>15</v>
      </c>
      <c r="J332" s="438">
        <f>IF($F332="","",IFERROR(IFERROR(INDEX(Réttabanki!$U:$U,MATCH($F332,Réttabanki!$A:$A,0)),INDEX(Vöruskrá!$R:$R,MATCH($F332,Vöruskrá!$B:$B,0)))*($H332+IF($I332="",$H332*(1+$AD$2),$I332))/2/1000,""))</f>
        <v>2.25</v>
      </c>
      <c r="K332" t="s">
        <v>1076</v>
      </c>
      <c r="L332" t="s">
        <v>1077</v>
      </c>
      <c r="N332">
        <v>86</v>
      </c>
      <c r="O332">
        <v>1.2</v>
      </c>
      <c r="P332">
        <v>0.2</v>
      </c>
      <c r="Q332">
        <v>19</v>
      </c>
      <c r="R332">
        <v>3.2</v>
      </c>
      <c r="S332">
        <v>0.1</v>
      </c>
      <c r="U332" s="455"/>
      <c r="V332" s="455"/>
      <c r="W332" s="455"/>
      <c r="X332" s="455"/>
      <c r="Y332" s="455"/>
      <c r="Z332" s="455"/>
      <c r="AA332" s="455"/>
      <c r="AF332">
        <f>IF($F332="","",IFERROR(IFERROR(INDEX(Réttabanki!$U:$U,MATCH($F332,Réttabanki!$A:$A,0)),INDEX(Vöruskrá!$R:$R,MATCH($F332,Vöruskrá!$B:$B,0)))*$H332/1000,""))</f>
        <v>0</v>
      </c>
      <c r="AG332">
        <f>IF($F332="","",IFERROR(IFERROR(INDEX(Réttabanki!$U:$U,MATCH($F332,Réttabanki!$A:$A,0)),INDEX(Vöruskrá!$R:$R,MATCH($F332,Vöruskrá!$B:$B,0)))*IF($I332="",$H332*(1+$AD$2),$I332)/1000,""))</f>
        <v>4.5</v>
      </c>
      <c r="AH332">
        <f t="shared" si="20"/>
        <v>3.9130434782608699E-3</v>
      </c>
      <c r="AI332" t="str">
        <f t="shared" si="21"/>
        <v>OK</v>
      </c>
      <c r="AJ332" s="314">
        <f t="shared" si="22"/>
        <v>46272</v>
      </c>
    </row>
    <row r="333" spans="1:36" ht="14.4">
      <c r="A333" s="155"/>
      <c r="B333" t="s">
        <v>2350</v>
      </c>
      <c r="C333">
        <v>37</v>
      </c>
      <c r="D333" t="s">
        <v>2356</v>
      </c>
      <c r="E333" t="s">
        <v>2381</v>
      </c>
      <c r="F333" t="s">
        <v>1101</v>
      </c>
      <c r="G333" t="s">
        <v>551</v>
      </c>
      <c r="I333">
        <v>15</v>
      </c>
      <c r="J333" s="438">
        <f>IF($F333="","",IFERROR(IFERROR(INDEX(Réttabanki!$U:$U,MATCH($F333,Réttabanki!$A:$A,0)),INDEX(Vöruskrá!$R:$R,MATCH($F333,Vöruskrá!$B:$B,0)))*($H333+IF($I333="",$H333*(1+$AD$2),$I333))/2/1000,""))</f>
        <v>3.75</v>
      </c>
      <c r="K333" t="s">
        <v>1102</v>
      </c>
      <c r="L333" t="s">
        <v>1077</v>
      </c>
      <c r="N333">
        <v>18</v>
      </c>
      <c r="O333">
        <v>0.2</v>
      </c>
      <c r="P333">
        <v>0</v>
      </c>
      <c r="Q333">
        <v>3.9</v>
      </c>
      <c r="R333">
        <v>0.9</v>
      </c>
      <c r="S333">
        <v>0</v>
      </c>
      <c r="U333" s="457"/>
      <c r="V333" s="457"/>
      <c r="W333" s="457"/>
      <c r="X333" s="457"/>
      <c r="Y333" s="457"/>
      <c r="Z333" s="457"/>
      <c r="AA333" s="457"/>
      <c r="AF333">
        <f>IF($F333="","",IFERROR(IFERROR(INDEX(Réttabanki!$U:$U,MATCH($F333,Réttabanki!$A:$A,0)),INDEX(Vöruskrá!$R:$R,MATCH($F333,Vöruskrá!$B:$B,0)))*$H333/1000,""))</f>
        <v>0</v>
      </c>
      <c r="AG333">
        <f>IF($F333="","",IFERROR(IFERROR(INDEX(Réttabanki!$U:$U,MATCH($F333,Réttabanki!$A:$A,0)),INDEX(Vöruskrá!$R:$R,MATCH($F333,Vöruskrá!$B:$B,0)))*IF($I333="",$H333*(1+$AD$2),$I333)/1000,""))</f>
        <v>7.5</v>
      </c>
      <c r="AH333">
        <f t="shared" si="20"/>
        <v>6.5217391304347823E-3</v>
      </c>
      <c r="AI333" t="str">
        <f t="shared" si="21"/>
        <v>OK</v>
      </c>
      <c r="AJ333" s="314">
        <f t="shared" si="22"/>
        <v>46272</v>
      </c>
    </row>
    <row r="334" spans="1:36" ht="14.4">
      <c r="A334" s="155"/>
      <c r="B334" t="s">
        <v>2350</v>
      </c>
      <c r="C334">
        <v>37</v>
      </c>
      <c r="D334" t="s">
        <v>2356</v>
      </c>
      <c r="E334" t="s">
        <v>2381</v>
      </c>
      <c r="F334" t="s">
        <v>1115</v>
      </c>
      <c r="G334" t="s">
        <v>2527</v>
      </c>
      <c r="I334">
        <v>15</v>
      </c>
      <c r="J334" s="438">
        <f>IF($F334="","",IFERROR(IFERROR(INDEX(Réttabanki!$U:$U,MATCH($F334,Réttabanki!$A:$A,0)),INDEX(Vöruskrá!$R:$R,MATCH($F334,Vöruskrá!$B:$B,0)))*($H334+IF($I334="",$H334*(1+$AD$2),$I334))/2/1000,""))</f>
        <v>3.375</v>
      </c>
      <c r="K334" t="s">
        <v>1116</v>
      </c>
      <c r="L334" t="s">
        <v>1077</v>
      </c>
      <c r="U334" s="455"/>
      <c r="V334" s="455"/>
      <c r="W334" s="455"/>
      <c r="X334" s="455"/>
      <c r="Y334" s="455"/>
      <c r="Z334" s="455"/>
      <c r="AA334" s="455"/>
      <c r="AF334">
        <f>IF($F334="","",IFERROR(IFERROR(INDEX(Réttabanki!$U:$U,MATCH($F334,Réttabanki!$A:$A,0)),INDEX(Vöruskrá!$R:$R,MATCH($F334,Vöruskrá!$B:$B,0)))*$H334/1000,""))</f>
        <v>0</v>
      </c>
      <c r="AG334">
        <f>IF($F334="","",IFERROR(IFERROR(INDEX(Réttabanki!$U:$U,MATCH($F334,Réttabanki!$A:$A,0)),INDEX(Vöruskrá!$R:$R,MATCH($F334,Vöruskrá!$B:$B,0)))*IF($I334="",$H334*(1+$AD$2),$I334)/1000,""))</f>
        <v>6.75</v>
      </c>
      <c r="AH334">
        <f t="shared" si="20"/>
        <v>5.8695652173913039E-3</v>
      </c>
      <c r="AI334" t="str">
        <f t="shared" si="21"/>
        <v>OK</v>
      </c>
      <c r="AJ334" s="314">
        <f t="shared" si="22"/>
        <v>46272</v>
      </c>
    </row>
    <row r="335" spans="1:36" ht="14.4">
      <c r="A335" s="155"/>
      <c r="B335" t="s">
        <v>2350</v>
      </c>
      <c r="C335">
        <v>37</v>
      </c>
      <c r="D335" t="s">
        <v>2344</v>
      </c>
      <c r="E335" t="s">
        <v>2479</v>
      </c>
      <c r="G335" t="s">
        <v>2382</v>
      </c>
      <c r="J335" s="438" t="str">
        <f>IF($F335="","",IFERROR(IFERROR(INDEX(Réttabanki!$U:$U,MATCH($F335,Réttabanki!$A:$A,0)),INDEX(Vöruskrá!$R:$R,MATCH($F335,Vöruskrá!$B:$B,0)))*($H335+IF($I335="",$H335*(1+$AD$2),$I335))/2/1000,""))</f>
        <v/>
      </c>
      <c r="L335" t="s">
        <v>228</v>
      </c>
      <c r="U335" s="457"/>
      <c r="V335" s="457"/>
      <c r="W335" s="457"/>
      <c r="X335" s="457"/>
      <c r="Y335" s="457"/>
      <c r="Z335" s="457"/>
      <c r="AA335" s="457"/>
      <c r="AF335" t="str">
        <f>IF($F335="","",IFERROR(IFERROR(INDEX(Réttabanki!$U:$U,MATCH($F335,Réttabanki!$A:$A,0)),INDEX(Vöruskrá!$R:$R,MATCH($F335,Vöruskrá!$B:$B,0)))*$H335/1000,""))</f>
        <v/>
      </c>
      <c r="AG335" t="str">
        <f>IF($F335="","",IFERROR(IFERROR(INDEX(Réttabanki!$U:$U,MATCH($F335,Réttabanki!$A:$A,0)),INDEX(Vöruskrá!$R:$R,MATCH($F335,Vöruskrá!$B:$B,0)))*IF($I335="",$H335*(1+$AD$2),$I335)/1000,""))</f>
        <v/>
      </c>
      <c r="AH335" t="str">
        <f t="shared" si="20"/>
        <v/>
      </c>
      <c r="AI335" t="str">
        <f t="shared" si="21"/>
        <v/>
      </c>
      <c r="AJ335" s="314">
        <f t="shared" si="22"/>
        <v>46272</v>
      </c>
    </row>
    <row r="336" spans="1:36" ht="14.4">
      <c r="A336" s="155"/>
      <c r="B336" t="s">
        <v>2350</v>
      </c>
      <c r="C336">
        <v>37</v>
      </c>
      <c r="D336" t="s">
        <v>2318</v>
      </c>
      <c r="E336" t="s">
        <v>2383</v>
      </c>
      <c r="G336" t="s">
        <v>2664</v>
      </c>
      <c r="J336" s="438" t="str">
        <f>IF($F336="","",IFERROR(IFERROR(INDEX(Réttabanki!$U:$U,MATCH($F336,Réttabanki!$A:$A,0)),INDEX(Vöruskrá!$R:$R,MATCH($F336,Vöruskrá!$B:$B,0)))*($H336+IF($I336="",$H336*(1+$AD$2),$I336))/2/1000,""))</f>
        <v/>
      </c>
      <c r="K336" t="s">
        <v>2665</v>
      </c>
      <c r="L336" t="s">
        <v>2666</v>
      </c>
      <c r="U336" s="455"/>
      <c r="V336" s="455"/>
      <c r="W336" s="455"/>
      <c r="X336" s="455"/>
      <c r="Y336" s="455"/>
      <c r="Z336" s="455"/>
      <c r="AA336" s="455"/>
      <c r="AF336" t="str">
        <f>IF($F336="","",IFERROR(IFERROR(INDEX(Réttabanki!$U:$U,MATCH($F336,Réttabanki!$A:$A,0)),INDEX(Vöruskrá!$R:$R,MATCH($F336,Vöruskrá!$B:$B,0)))*$H336/1000,""))</f>
        <v/>
      </c>
      <c r="AG336" t="str">
        <f>IF($F336="","",IFERROR(IFERROR(INDEX(Réttabanki!$U:$U,MATCH($F336,Réttabanki!$A:$A,0)),INDEX(Vöruskrá!$R:$R,MATCH($F336,Vöruskrá!$B:$B,0)))*IF($I336="",$H336*(1+$AD$2),$I336)/1000,""))</f>
        <v/>
      </c>
      <c r="AH336" t="str">
        <f t="shared" si="20"/>
        <v/>
      </c>
      <c r="AI336" t="str">
        <f t="shared" si="21"/>
        <v/>
      </c>
      <c r="AJ336" s="314">
        <f t="shared" si="22"/>
        <v>46272</v>
      </c>
    </row>
    <row r="337" spans="1:36" ht="14.4">
      <c r="A337" s="155"/>
      <c r="B337" t="s">
        <v>2350</v>
      </c>
      <c r="C337">
        <v>37</v>
      </c>
      <c r="D337" t="s">
        <v>2318</v>
      </c>
      <c r="E337" t="s">
        <v>2383</v>
      </c>
      <c r="F337" t="s">
        <v>179</v>
      </c>
      <c r="G337" t="s">
        <v>2483</v>
      </c>
      <c r="H337">
        <v>40</v>
      </c>
      <c r="I337">
        <v>40</v>
      </c>
      <c r="J337" s="438">
        <f>IF($F337="","",IFERROR(IFERROR(INDEX(Réttabanki!$U:$U,MATCH($F337,Réttabanki!$A:$A,0)),INDEX(Vöruskrá!$R:$R,MATCH($F337,Vöruskrá!$B:$B,0)))*($H337+IF($I337="",$H337*(1+$AD$2),$I337))/2/1000,""))</f>
        <v>24</v>
      </c>
      <c r="K337" t="s">
        <v>180</v>
      </c>
      <c r="L337" t="s">
        <v>181</v>
      </c>
      <c r="N337">
        <v>262</v>
      </c>
      <c r="O337">
        <v>3</v>
      </c>
      <c r="P337">
        <v>0.4</v>
      </c>
      <c r="Q337">
        <v>45</v>
      </c>
      <c r="R337">
        <v>11</v>
      </c>
      <c r="S337">
        <v>0.9</v>
      </c>
      <c r="U337" s="457"/>
      <c r="V337" s="457"/>
      <c r="W337" s="457"/>
      <c r="X337" s="457"/>
      <c r="Y337" s="457"/>
      <c r="Z337" s="457"/>
      <c r="AA337" s="457"/>
      <c r="AF337">
        <f>IF($F337="","",IFERROR(IFERROR(INDEX(Réttabanki!$U:$U,MATCH($F337,Réttabanki!$A:$A,0)),INDEX(Vöruskrá!$R:$R,MATCH($F337,Vöruskrá!$B:$B,0)))*$H337/1000,""))</f>
        <v>24</v>
      </c>
      <c r="AG337">
        <f>IF($F337="","",IFERROR(IFERROR(INDEX(Réttabanki!$U:$U,MATCH($F337,Réttabanki!$A:$A,0)),INDEX(Vöruskrá!$R:$R,MATCH($F337,Vöruskrá!$B:$B,0)))*IF($I337="",$H337*(1+$AD$2),$I337)/1000,""))</f>
        <v>24</v>
      </c>
      <c r="AH337">
        <f t="shared" si="20"/>
        <v>2.0869565217391306E-2</v>
      </c>
      <c r="AI337" t="str">
        <f t="shared" si="21"/>
        <v>OK</v>
      </c>
      <c r="AJ337" s="314">
        <f t="shared" si="22"/>
        <v>46272</v>
      </c>
    </row>
    <row r="338" spans="1:36" ht="14.4">
      <c r="A338" s="155"/>
      <c r="B338" t="s">
        <v>2350</v>
      </c>
      <c r="C338">
        <v>37</v>
      </c>
      <c r="D338" t="s">
        <v>2318</v>
      </c>
      <c r="E338" t="s">
        <v>2383</v>
      </c>
      <c r="F338" t="s">
        <v>231</v>
      </c>
      <c r="G338" t="s">
        <v>2451</v>
      </c>
      <c r="H338">
        <v>20</v>
      </c>
      <c r="I338">
        <v>20</v>
      </c>
      <c r="J338" s="438">
        <f>IF($F338="","",IFERROR(IFERROR(INDEX(Réttabanki!$U:$U,MATCH($F338,Réttabanki!$A:$A,0)),INDEX(Vöruskrá!$R:$R,MATCH($F338,Vöruskrá!$B:$B,0)))*($H338+IF($I338="",$H338*(1+$AD$2),$I338))/2/1000,""))</f>
        <v>36.72</v>
      </c>
      <c r="K338" t="s">
        <v>234</v>
      </c>
      <c r="L338" t="s">
        <v>235</v>
      </c>
      <c r="N338">
        <v>122</v>
      </c>
      <c r="O338">
        <v>5.9</v>
      </c>
      <c r="P338">
        <v>2.4</v>
      </c>
      <c r="Q338">
        <v>3.6</v>
      </c>
      <c r="R338">
        <v>13.4</v>
      </c>
      <c r="S338">
        <v>2.7</v>
      </c>
      <c r="U338" s="455"/>
      <c r="V338" s="455"/>
      <c r="W338" s="455"/>
      <c r="X338" s="455"/>
      <c r="Y338" s="455"/>
      <c r="Z338" s="455"/>
      <c r="AA338" s="455"/>
      <c r="AF338">
        <f>IF($F338="","",IFERROR(IFERROR(INDEX(Réttabanki!$U:$U,MATCH($F338,Réttabanki!$A:$A,0)),INDEX(Vöruskrá!$R:$R,MATCH($F338,Vöruskrá!$B:$B,0)))*$H338/1000,""))</f>
        <v>36.72</v>
      </c>
      <c r="AG338">
        <f>IF($F338="","",IFERROR(IFERROR(INDEX(Réttabanki!$U:$U,MATCH($F338,Réttabanki!$A:$A,0)),INDEX(Vöruskrá!$R:$R,MATCH($F338,Vöruskrá!$B:$B,0)))*IF($I338="",$H338*(1+$AD$2),$I338)/1000,""))</f>
        <v>36.72</v>
      </c>
      <c r="AH338">
        <f t="shared" si="20"/>
        <v>3.1930434782608694E-2</v>
      </c>
      <c r="AI338" t="str">
        <f t="shared" si="21"/>
        <v>OK</v>
      </c>
      <c r="AJ338" s="314">
        <f t="shared" si="22"/>
        <v>46272</v>
      </c>
    </row>
    <row r="339" spans="1:36" ht="14.4">
      <c r="A339" s="155"/>
      <c r="B339" t="s">
        <v>2350</v>
      </c>
      <c r="C339">
        <v>37</v>
      </c>
      <c r="D339" t="s">
        <v>2318</v>
      </c>
      <c r="E339" t="s">
        <v>1080</v>
      </c>
      <c r="G339" t="s">
        <v>2667</v>
      </c>
      <c r="J339" s="438" t="str">
        <f>IF($F339="","",IFERROR(IFERROR(INDEX(Réttabanki!$U:$U,MATCH($F339,Réttabanki!$A:$A,0)),INDEX(Vöruskrá!$R:$R,MATCH($F339,Vöruskrá!$B:$B,0)))*($H339+IF($I339="",$H339*(1+$AD$2),$I339))/2/1000,""))</f>
        <v/>
      </c>
      <c r="K339" t="s">
        <v>2668</v>
      </c>
      <c r="L339" t="s">
        <v>235</v>
      </c>
      <c r="U339" s="457"/>
      <c r="V339" s="457"/>
      <c r="W339" s="457"/>
      <c r="X339" s="457"/>
      <c r="Y339" s="457"/>
      <c r="Z339" s="457"/>
      <c r="AA339" s="457"/>
      <c r="AF339" t="str">
        <f>IF($F339="","",IFERROR(IFERROR(INDEX(Réttabanki!$U:$U,MATCH($F339,Réttabanki!$A:$A,0)),INDEX(Vöruskrá!$R:$R,MATCH($F339,Vöruskrá!$B:$B,0)))*$H339/1000,""))</f>
        <v/>
      </c>
      <c r="AG339" t="str">
        <f>IF($F339="","",IFERROR(IFERROR(INDEX(Réttabanki!$U:$U,MATCH($F339,Réttabanki!$A:$A,0)),INDEX(Vöruskrá!$R:$R,MATCH($F339,Vöruskrá!$B:$B,0)))*IF($I339="",$H339*(1+$AD$2),$I339)/1000,""))</f>
        <v/>
      </c>
      <c r="AH339" t="str">
        <f t="shared" si="20"/>
        <v/>
      </c>
      <c r="AI339" t="str">
        <f t="shared" si="21"/>
        <v/>
      </c>
      <c r="AJ339" s="314">
        <f t="shared" si="22"/>
        <v>46272</v>
      </c>
    </row>
    <row r="340" spans="1:36" ht="14.4">
      <c r="A340" s="155"/>
      <c r="B340" t="s">
        <v>2350</v>
      </c>
      <c r="C340">
        <v>37</v>
      </c>
      <c r="D340" t="s">
        <v>2318</v>
      </c>
      <c r="E340" t="s">
        <v>1080</v>
      </c>
      <c r="F340" t="s">
        <v>1308</v>
      </c>
      <c r="G340" t="s">
        <v>2392</v>
      </c>
      <c r="J340" s="444">
        <f>IF($F340="","",IFERROR(IFERROR(INDEX(Réttabanki!$U:$U,MATCH($F340,Réttabanki!$A:$A,0)),INDEX(Vöruskrá!$R:$R,MATCH($F340,Vöruskrá!$B:$B,0)))*($H340+IF($I340="",$H340*(1+$AD$2),$I340))/2/1000,""))</f>
        <v>0</v>
      </c>
      <c r="K340" t="s">
        <v>1309</v>
      </c>
      <c r="N340">
        <v>227</v>
      </c>
      <c r="O340">
        <v>4.2</v>
      </c>
      <c r="P340">
        <v>0.4</v>
      </c>
      <c r="Q340">
        <v>39.799999999999997</v>
      </c>
      <c r="R340">
        <v>2.1</v>
      </c>
      <c r="S340">
        <v>0.9</v>
      </c>
      <c r="U340" s="455"/>
      <c r="V340" s="455"/>
      <c r="W340" s="455"/>
      <c r="X340" s="455"/>
      <c r="Y340" s="455"/>
      <c r="Z340" s="455"/>
      <c r="AA340" s="455"/>
      <c r="AF340">
        <f>IF($F340="","",IFERROR(IFERROR(INDEX(Réttabanki!$U:$U,MATCH($F340,Réttabanki!$A:$A,0)),INDEX(Vöruskrá!$R:$R,MATCH($F340,Vöruskrá!$B:$B,0)))*$H340/1000,""))</f>
        <v>0</v>
      </c>
      <c r="AG340">
        <f>IF($F340="","",IFERROR(IFERROR(INDEX(Réttabanki!$U:$U,MATCH($F340,Réttabanki!$A:$A,0)),INDEX(Vöruskrá!$R:$R,MATCH($F340,Vöruskrá!$B:$B,0)))*IF($I340="",$H340*(1+$AD$2),$I340)/1000,""))</f>
        <v>0</v>
      </c>
      <c r="AH340" t="str">
        <f t="shared" si="20"/>
        <v/>
      </c>
      <c r="AI340" t="str">
        <f t="shared" si="21"/>
        <v/>
      </c>
      <c r="AJ340" s="314">
        <f t="shared" si="22"/>
        <v>46272</v>
      </c>
    </row>
    <row r="341" spans="1:36" ht="14.4">
      <c r="A341" s="155"/>
      <c r="B341" t="s">
        <v>2350</v>
      </c>
      <c r="C341">
        <v>37</v>
      </c>
      <c r="D341" t="s">
        <v>2318</v>
      </c>
      <c r="E341" t="s">
        <v>1080</v>
      </c>
      <c r="F341" t="s">
        <v>231</v>
      </c>
      <c r="G341" t="s">
        <v>2451</v>
      </c>
      <c r="J341" s="444">
        <f>IF($F341="","",IFERROR(IFERROR(INDEX(Réttabanki!$U:$U,MATCH($F341,Réttabanki!$A:$A,0)),INDEX(Vöruskrá!$R:$R,MATCH($F341,Vöruskrá!$B:$B,0)))*($H341+IF($I341="",$H341*(1+$AD$2),$I341))/2/1000,""))</f>
        <v>0</v>
      </c>
      <c r="K341" t="s">
        <v>234</v>
      </c>
      <c r="L341" t="s">
        <v>235</v>
      </c>
      <c r="N341">
        <v>122</v>
      </c>
      <c r="O341">
        <v>5.9</v>
      </c>
      <c r="P341">
        <v>2.4</v>
      </c>
      <c r="Q341">
        <v>3.6</v>
      </c>
      <c r="R341">
        <v>13.4</v>
      </c>
      <c r="S341">
        <v>2.7</v>
      </c>
      <c r="U341" s="457"/>
      <c r="V341" s="457"/>
      <c r="W341" s="457"/>
      <c r="X341" s="457"/>
      <c r="Y341" s="457"/>
      <c r="Z341" s="457"/>
      <c r="AA341" s="457"/>
      <c r="AF341">
        <f>IF($F341="","",IFERROR(IFERROR(INDEX(Réttabanki!$U:$U,MATCH($F341,Réttabanki!$A:$A,0)),INDEX(Vöruskrá!$R:$R,MATCH($F341,Vöruskrá!$B:$B,0)))*$H341/1000,""))</f>
        <v>0</v>
      </c>
      <c r="AG341">
        <f>IF($F341="","",IFERROR(IFERROR(INDEX(Réttabanki!$U:$U,MATCH($F341,Réttabanki!$A:$A,0)),INDEX(Vöruskrá!$R:$R,MATCH($F341,Vöruskrá!$B:$B,0)))*IF($I341="",$H341*(1+$AD$2),$I341)/1000,""))</f>
        <v>0</v>
      </c>
      <c r="AH341" t="str">
        <f t="shared" si="20"/>
        <v/>
      </c>
      <c r="AI341" t="str">
        <f t="shared" si="21"/>
        <v/>
      </c>
      <c r="AJ341" s="314">
        <f t="shared" si="22"/>
        <v>46272</v>
      </c>
    </row>
    <row r="342" spans="1:36" ht="14.4">
      <c r="A342" s="154"/>
      <c r="B342" s="95" t="s">
        <v>2350</v>
      </c>
      <c r="C342" s="95">
        <v>37</v>
      </c>
      <c r="D342" s="96"/>
      <c r="E342" s="96"/>
      <c r="F342" s="96" t="s">
        <v>2393</v>
      </c>
      <c r="G342" s="96"/>
      <c r="H342" s="97"/>
      <c r="I342" s="97"/>
      <c r="J342" s="225">
        <f>SUMIFS($AF$3:$AF$796,$AJ$3:$AJ$796,$AJ342,$D$3:$D$796,"&lt;&gt;Grunnskólar starfsmenn",$E$3:$E$796,"Aðalréttur")+SUMIFS($AF$3:$AF$796,$AJ$3:$AJ$796,$AJ342,$D$3:$D$796,"&lt;&gt;Grunnskólar starfsmenn",$E$3:$E$796,"Meðlætisbar")+SUMIFS($AF$3:$AF$796,$AJ$3:$AJ$796,$AJ342,$D$3:$D$796,"&lt;&gt;Grunnskólar starfsmenn",$E$3:$E$796,"Síðdegishressing")</f>
        <v>144.72</v>
      </c>
      <c r="K342" s="9" t="s">
        <v>2394</v>
      </c>
      <c r="L342" s="9"/>
      <c r="M342" s="9"/>
      <c r="N342" s="10"/>
      <c r="O342" s="10"/>
      <c r="P342" s="10"/>
      <c r="Q342" s="10"/>
      <c r="R342" s="10"/>
      <c r="S342" s="10"/>
      <c r="T342" s="44"/>
      <c r="U342" s="455"/>
      <c r="V342" s="455"/>
      <c r="W342" s="455"/>
      <c r="X342" s="455"/>
      <c r="Y342" s="455"/>
      <c r="Z342" s="455"/>
      <c r="AA342" s="455"/>
      <c r="AC342" t="s">
        <v>87</v>
      </c>
      <c r="AF342" s="205" t="str">
        <f>IF($F342="","",IFERROR(IFERROR(INDEX(Réttabanki!$U:$U,MATCH($F342,Réttabanki!$A:$A,0)),INDEX(Vöruskrá!$R:$R,MATCH($F342,Vöruskrá!$B:$B,0)))*$H342/1000,""))</f>
        <v/>
      </c>
      <c r="AG342" s="205" t="str">
        <f>IF($F342="","",IFERROR(IFERROR(INDEX(Réttabanki!$U:$U,MATCH($F342,Réttabanki!$A:$A,0)),INDEX(Vöruskrá!$R:$R,MATCH($F342,Vöruskrá!$B:$B,0)))*IF($I342="",$H342*(1+$AD$2),$I342)/1000,""))</f>
        <v/>
      </c>
      <c r="AH342" s="206">
        <f>IF($J342="","",$J342/$AE$6)</f>
        <v>0.1072</v>
      </c>
      <c r="AI342" s="409" t="str">
        <f t="shared" si="21"/>
        <v>OK</v>
      </c>
      <c r="AJ342" s="314">
        <f t="shared" si="22"/>
        <v>46272</v>
      </c>
    </row>
    <row r="343" spans="1:36" ht="14.4">
      <c r="A343" s="154"/>
      <c r="B343" s="95" t="s">
        <v>2350</v>
      </c>
      <c r="C343" s="95">
        <v>37</v>
      </c>
      <c r="D343" s="96"/>
      <c r="E343" s="96"/>
      <c r="F343" s="96" t="s">
        <v>2395</v>
      </c>
      <c r="G343" s="96"/>
      <c r="H343" s="97"/>
      <c r="I343" s="97"/>
      <c r="J343" s="225">
        <f>SUMIFS($AG$3:$AG$796,$AJ$3:$AJ$796,$AJ343,$D$3:$D$796,"&lt;&gt;Grunnskólar starfsmenn",$E$3:$E$796,"Aðalréttur")+SUMIFS($AG$3:$AG$796,$AJ$3:$AJ$796,$AJ343,$D$3:$D$796,"&lt;&gt;Grunnskólar starfsmenn",$E$3:$E$796,"Meðlætisbar")</f>
        <v>114.75</v>
      </c>
      <c r="K343" s="9" t="s">
        <v>2394</v>
      </c>
      <c r="L343" s="9"/>
      <c r="M343" s="9"/>
      <c r="N343" s="10"/>
      <c r="O343" s="10"/>
      <c r="P343" s="10"/>
      <c r="Q343" s="10"/>
      <c r="R343" s="10"/>
      <c r="S343" s="10"/>
      <c r="T343" s="44"/>
      <c r="U343" s="457"/>
      <c r="V343" s="457"/>
      <c r="W343" s="457"/>
      <c r="X343" s="457"/>
      <c r="Y343" s="457"/>
      <c r="Z343" s="457"/>
      <c r="AA343" s="457"/>
      <c r="AC343" t="s">
        <v>92</v>
      </c>
      <c r="AF343" s="205" t="str">
        <f>IF($F343="","",IFERROR(IFERROR(INDEX(Réttabanki!$U:$U,MATCH($F343,Réttabanki!$A:$A,0)),INDEX(Vöruskrá!$R:$R,MATCH($F343,Vöruskrá!$B:$B,0)))*$H343/1000,""))</f>
        <v/>
      </c>
      <c r="AG343" s="205" t="str">
        <f>IF($F343="","",IFERROR(IFERROR(INDEX(Réttabanki!$U:$U,MATCH($F343,Réttabanki!$A:$A,0)),INDEX(Vöruskrá!$R:$R,MATCH($F343,Vöruskrá!$B:$B,0)))*IF($I343="",$H343*(1+$AD$2),$I343)/1000,""))</f>
        <v/>
      </c>
      <c r="AH343" s="206">
        <f>IF($J343="","",$J343/$AE$5)</f>
        <v>9.978260869565217E-2</v>
      </c>
      <c r="AI343" s="409" t="str">
        <f t="shared" si="21"/>
        <v>OK</v>
      </c>
      <c r="AJ343" s="314">
        <f t="shared" si="22"/>
        <v>46272</v>
      </c>
    </row>
    <row r="344" spans="1:36" ht="14.4">
      <c r="A344" s="155">
        <v>46273</v>
      </c>
      <c r="B344" t="s">
        <v>2396</v>
      </c>
      <c r="C344">
        <v>37</v>
      </c>
      <c r="D344" t="s">
        <v>2318</v>
      </c>
      <c r="E344" t="s">
        <v>2352</v>
      </c>
      <c r="G344" t="s">
        <v>2669</v>
      </c>
      <c r="J344" s="438" t="str">
        <f>IF($F344="","",IFERROR(IFERROR(INDEX(Réttabanki!$U:$U,MATCH($F344,Réttabanki!$A:$A,0)),INDEX(Vöruskrá!$R:$R,MATCH($F344,Vöruskrá!$B:$B,0)))*($H344+IF($I344="",$H344*(1+$AD$2),$I344))/2/1000,""))</f>
        <v/>
      </c>
      <c r="K344" t="s">
        <v>2670</v>
      </c>
      <c r="L344" t="s">
        <v>2459</v>
      </c>
      <c r="U344" s="455"/>
      <c r="V344" s="455"/>
      <c r="W344" s="455"/>
      <c r="X344" s="455"/>
      <c r="Y344" s="455"/>
      <c r="Z344" s="455"/>
      <c r="AA344" s="455"/>
      <c r="AF344" t="str">
        <f>IF($F344="","",IFERROR(IFERROR(INDEX(Réttabanki!$U:$U,MATCH($F344,Réttabanki!$A:$A,0)),INDEX(Vöruskrá!$R:$R,MATCH($F344,Vöruskrá!$B:$B,0)))*$H344/1000,""))</f>
        <v/>
      </c>
      <c r="AG344" t="str">
        <f>IF($F344="","",IFERROR(IFERROR(INDEX(Réttabanki!$U:$U,MATCH($F344,Réttabanki!$A:$A,0)),INDEX(Vöruskrá!$R:$R,MATCH($F344,Vöruskrá!$B:$B,0)))*IF($I344="",$H344*(1+$AD$2),$I344)/1000,""))</f>
        <v/>
      </c>
      <c r="AH344" t="str">
        <f t="shared" ref="AH344:AH374" si="23">IF(N($AF344)+N($AG344)=0,"",MAX(N($AF344)/$AE$6,N($AG344)/$AE$5))</f>
        <v/>
      </c>
      <c r="AI344" t="str">
        <f t="shared" si="21"/>
        <v/>
      </c>
      <c r="AJ344" s="314">
        <f t="shared" si="22"/>
        <v>46273</v>
      </c>
    </row>
    <row r="345" spans="1:36" ht="14.4">
      <c r="A345" s="155"/>
      <c r="B345" t="s">
        <v>2396</v>
      </c>
      <c r="C345">
        <v>37</v>
      </c>
      <c r="D345" t="s">
        <v>2318</v>
      </c>
      <c r="E345" t="s">
        <v>2352</v>
      </c>
      <c r="F345" t="s">
        <v>1248</v>
      </c>
      <c r="G345" t="s">
        <v>2671</v>
      </c>
      <c r="H345">
        <v>160</v>
      </c>
      <c r="I345">
        <v>180</v>
      </c>
      <c r="J345" s="438">
        <f>IF($F345="","",IFERROR(IFERROR(INDEX(Réttabanki!$U:$U,MATCH($F345,Réttabanki!$A:$A,0)),INDEX(Vöruskrá!$R:$R,MATCH($F345,Vöruskrá!$B:$B,0)))*($H345+IF($I345="",$H345*(1+$AD$2),$I345))/2/1000,""))</f>
        <v>306</v>
      </c>
      <c r="K345" t="s">
        <v>1249</v>
      </c>
      <c r="L345" t="s">
        <v>666</v>
      </c>
      <c r="N345">
        <v>183</v>
      </c>
      <c r="O345">
        <v>11</v>
      </c>
      <c r="P345">
        <v>1.1000000000000001</v>
      </c>
      <c r="Q345">
        <v>7.9</v>
      </c>
      <c r="R345">
        <v>13</v>
      </c>
      <c r="S345">
        <v>2.4</v>
      </c>
      <c r="T345" s="45">
        <v>2</v>
      </c>
      <c r="U345" s="457" t="s">
        <v>2357</v>
      </c>
      <c r="V345" s="457" t="s">
        <v>2358</v>
      </c>
      <c r="W345" s="457">
        <v>180</v>
      </c>
      <c r="X345" s="457" t="s">
        <v>2460</v>
      </c>
      <c r="Y345" s="457">
        <v>75</v>
      </c>
      <c r="Z345" s="457"/>
      <c r="AA345" s="457"/>
      <c r="AF345">
        <f>IF($F345="","",IFERROR(IFERROR(INDEX(Réttabanki!$U:$U,MATCH($F345,Réttabanki!$A:$A,0)),INDEX(Vöruskrá!$R:$R,MATCH($F345,Vöruskrá!$B:$B,0)))*$H345/1000,""))</f>
        <v>288</v>
      </c>
      <c r="AG345">
        <f>IF($F345="","",IFERROR(IFERROR(INDEX(Réttabanki!$U:$U,MATCH($F345,Réttabanki!$A:$A,0)),INDEX(Vöruskrá!$R:$R,MATCH($F345,Vöruskrá!$B:$B,0)))*IF($I345="",$H345*(1+$AD$2),$I345)/1000,""))</f>
        <v>324</v>
      </c>
      <c r="AH345">
        <f t="shared" si="23"/>
        <v>0.2817391304347826</v>
      </c>
      <c r="AI345" t="str">
        <f t="shared" si="21"/>
        <v>OK</v>
      </c>
      <c r="AJ345" s="314">
        <f t="shared" si="22"/>
        <v>46273</v>
      </c>
    </row>
    <row r="346" spans="1:36" ht="14.4">
      <c r="A346" s="155"/>
      <c r="B346" t="s">
        <v>2396</v>
      </c>
      <c r="C346">
        <v>37</v>
      </c>
      <c r="D346" t="s">
        <v>2318</v>
      </c>
      <c r="E346" t="s">
        <v>2352</v>
      </c>
      <c r="F346" t="s">
        <v>420</v>
      </c>
      <c r="G346" t="s">
        <v>2461</v>
      </c>
      <c r="H346">
        <v>80</v>
      </c>
      <c r="I346">
        <v>100</v>
      </c>
      <c r="J346" s="438">
        <f>IF($F346="","",IFERROR(IFERROR(INDEX(Réttabanki!$U:$U,MATCH($F346,Réttabanki!$A:$A,0)),INDEX(Vöruskrá!$R:$R,MATCH($F346,Vöruskrá!$B:$B,0)))*($H346+IF($I346="",$H346*(1+$AD$2),$I346))/2/1000,""))</f>
        <v>31.5</v>
      </c>
      <c r="K346" t="s">
        <v>418</v>
      </c>
      <c r="L346" t="s">
        <v>228</v>
      </c>
      <c r="N346">
        <v>130</v>
      </c>
      <c r="O346">
        <v>0.3</v>
      </c>
      <c r="P346">
        <v>0.1</v>
      </c>
      <c r="Q346">
        <v>28.6</v>
      </c>
      <c r="R346">
        <v>2.7</v>
      </c>
      <c r="S346">
        <v>0</v>
      </c>
      <c r="T346">
        <v>1</v>
      </c>
      <c r="U346" s="455" t="s">
        <v>2462</v>
      </c>
      <c r="V346" s="455" t="s">
        <v>2358</v>
      </c>
      <c r="W346" s="455" t="s">
        <v>2364</v>
      </c>
      <c r="X346" s="455">
        <v>55</v>
      </c>
      <c r="Y346" s="455" t="s">
        <v>2463</v>
      </c>
      <c r="Z346" s="455" t="s">
        <v>2464</v>
      </c>
      <c r="AA346" s="455"/>
      <c r="AF346">
        <f>IF($F346="","",IFERROR(IFERROR(INDEX(Réttabanki!$U:$U,MATCH($F346,Réttabanki!$A:$A,0)),INDEX(Vöruskrá!$R:$R,MATCH($F346,Vöruskrá!$B:$B,0)))*$H346/1000,""))</f>
        <v>28</v>
      </c>
      <c r="AG346">
        <f>IF($F346="","",IFERROR(IFERROR(INDEX(Réttabanki!$U:$U,MATCH($F346,Réttabanki!$A:$A,0)),INDEX(Vöruskrá!$R:$R,MATCH($F346,Vöruskrá!$B:$B,0)))*IF($I346="",$H346*(1+$AD$2),$I346)/1000,""))</f>
        <v>35</v>
      </c>
      <c r="AH346">
        <f t="shared" si="23"/>
        <v>3.0434782608695653E-2</v>
      </c>
      <c r="AI346" t="str">
        <f t="shared" si="21"/>
        <v>OK</v>
      </c>
      <c r="AJ346" s="314">
        <f t="shared" si="22"/>
        <v>46273</v>
      </c>
    </row>
    <row r="347" spans="1:36" ht="14.4">
      <c r="A347" s="155"/>
      <c r="B347" t="s">
        <v>2396</v>
      </c>
      <c r="C347">
        <v>37</v>
      </c>
      <c r="D347" t="s">
        <v>2318</v>
      </c>
      <c r="E347" t="s">
        <v>2352</v>
      </c>
      <c r="F347" t="s">
        <v>366</v>
      </c>
      <c r="G347" t="s">
        <v>2672</v>
      </c>
      <c r="H347">
        <v>25</v>
      </c>
      <c r="I347">
        <v>25</v>
      </c>
      <c r="J347" s="438">
        <f>IF($F347="","",IFERROR(IFERROR(INDEX(Réttabanki!$U:$U,MATCH($F347,Réttabanki!$A:$A,0)),INDEX(Vöruskrá!$R:$R,MATCH($F347,Vöruskrá!$B:$B,0)))*($H347+IF($I347="",$H347*(1+$AD$2),$I347))/2/1000,""))</f>
        <v>15</v>
      </c>
      <c r="K347" t="s">
        <v>367</v>
      </c>
      <c r="L347" t="s">
        <v>240</v>
      </c>
      <c r="N347">
        <v>532</v>
      </c>
      <c r="O347">
        <v>57</v>
      </c>
      <c r="P347">
        <v>3.7</v>
      </c>
      <c r="Q347">
        <v>5.9</v>
      </c>
      <c r="S347">
        <v>1.2</v>
      </c>
      <c r="U347" s="457" t="s">
        <v>2357</v>
      </c>
      <c r="V347" s="457" t="s">
        <v>2403</v>
      </c>
      <c r="W347" s="457"/>
      <c r="X347" s="457"/>
      <c r="Y347" s="457"/>
      <c r="Z347" s="457"/>
      <c r="AA347" s="457"/>
      <c r="AF347">
        <f>IF($F347="","",IFERROR(IFERROR(INDEX(Réttabanki!$U:$U,MATCH($F347,Réttabanki!$A:$A,0)),INDEX(Vöruskrá!$R:$R,MATCH($F347,Vöruskrá!$B:$B,0)))*$H347/1000,""))</f>
        <v>15</v>
      </c>
      <c r="AG347">
        <f>IF($F347="","",IFERROR(IFERROR(INDEX(Réttabanki!$U:$U,MATCH($F347,Réttabanki!$A:$A,0)),INDEX(Vöruskrá!$R:$R,MATCH($F347,Vöruskrá!$B:$B,0)))*IF($I347="",$H347*(1+$AD$2),$I347)/1000,""))</f>
        <v>15</v>
      </c>
      <c r="AH347">
        <f t="shared" si="23"/>
        <v>1.3043478260869565E-2</v>
      </c>
      <c r="AI347" t="str">
        <f t="shared" si="21"/>
        <v>OK</v>
      </c>
      <c r="AJ347" s="314">
        <f t="shared" si="22"/>
        <v>46273</v>
      </c>
    </row>
    <row r="348" spans="1:36" ht="14.4">
      <c r="A348" s="155"/>
      <c r="B348" t="s">
        <v>2396</v>
      </c>
      <c r="C348">
        <v>37</v>
      </c>
      <c r="D348" t="s">
        <v>2318</v>
      </c>
      <c r="E348" t="s">
        <v>1080</v>
      </c>
      <c r="G348" t="s">
        <v>2673</v>
      </c>
      <c r="J348" s="438" t="str">
        <f>IF($F348="","",IFERROR(IFERROR(INDEX(Réttabanki!$U:$U,MATCH($F348,Réttabanki!$A:$A,0)),INDEX(Vöruskrá!$R:$R,MATCH($F348,Vöruskrá!$B:$B,0)))*($H348+IF($I348="",$H348*(1+$AD$2),$I348))/2/1000,""))</f>
        <v/>
      </c>
      <c r="K348" t="s">
        <v>2674</v>
      </c>
      <c r="L348" t="s">
        <v>666</v>
      </c>
      <c r="U348" s="455"/>
      <c r="V348" s="455"/>
      <c r="W348" s="455"/>
      <c r="X348" s="455"/>
      <c r="Y348" s="455"/>
      <c r="Z348" s="455"/>
      <c r="AA348" s="455"/>
      <c r="AF348" t="str">
        <f>IF($F348="","",IFERROR(IFERROR(INDEX(Réttabanki!$U:$U,MATCH($F348,Réttabanki!$A:$A,0)),INDEX(Vöruskrá!$R:$R,MATCH($F348,Vöruskrá!$B:$B,0)))*$H348/1000,""))</f>
        <v/>
      </c>
      <c r="AG348" t="str">
        <f>IF($F348="","",IFERROR(IFERROR(INDEX(Réttabanki!$U:$U,MATCH($F348,Réttabanki!$A:$A,0)),INDEX(Vöruskrá!$R:$R,MATCH($F348,Vöruskrá!$B:$B,0)))*IF($I348="",$H348*(1+$AD$2),$I348)/1000,""))</f>
        <v/>
      </c>
      <c r="AH348" t="str">
        <f t="shared" si="23"/>
        <v/>
      </c>
      <c r="AI348" t="str">
        <f t="shared" si="21"/>
        <v/>
      </c>
      <c r="AJ348" s="314">
        <f t="shared" si="22"/>
        <v>46273</v>
      </c>
    </row>
    <row r="349" spans="1:36" ht="14.4">
      <c r="A349" s="155"/>
      <c r="B349" t="s">
        <v>2396</v>
      </c>
      <c r="C349">
        <v>37</v>
      </c>
      <c r="D349" t="s">
        <v>2318</v>
      </c>
      <c r="E349" t="s">
        <v>1080</v>
      </c>
      <c r="F349" t="s">
        <v>1248</v>
      </c>
      <c r="G349" t="s">
        <v>2671</v>
      </c>
      <c r="H349">
        <v>160</v>
      </c>
      <c r="I349">
        <v>180</v>
      </c>
      <c r="J349" s="438">
        <f>IF($F349="","",IFERROR(IFERROR(INDEX(Réttabanki!$U:$U,MATCH($F349,Réttabanki!$A:$A,0)),INDEX(Vöruskrá!$R:$R,MATCH($F349,Vöruskrá!$B:$B,0)))*($H349+IF($I349="",$H349*(1+$AD$2),$I349))/2/1000,""))</f>
        <v>306</v>
      </c>
      <c r="K349" t="s">
        <v>1249</v>
      </c>
      <c r="L349" t="s">
        <v>666</v>
      </c>
      <c r="N349">
        <v>183</v>
      </c>
      <c r="O349">
        <v>11</v>
      </c>
      <c r="P349">
        <v>1.1000000000000001</v>
      </c>
      <c r="Q349">
        <v>7.9</v>
      </c>
      <c r="R349">
        <v>13</v>
      </c>
      <c r="S349">
        <v>2.4</v>
      </c>
      <c r="T349" s="45">
        <v>2</v>
      </c>
      <c r="U349" s="457" t="s">
        <v>2357</v>
      </c>
      <c r="V349" s="457" t="s">
        <v>2358</v>
      </c>
      <c r="W349" s="457">
        <v>180</v>
      </c>
      <c r="X349" s="457" t="s">
        <v>2460</v>
      </c>
      <c r="Y349" s="457">
        <v>75</v>
      </c>
      <c r="Z349" s="457"/>
      <c r="AA349" s="457"/>
      <c r="AF349">
        <f>IF($F349="","",IFERROR(IFERROR(INDEX(Réttabanki!$U:$U,MATCH($F349,Réttabanki!$A:$A,0)),INDEX(Vöruskrá!$R:$R,MATCH($F349,Vöruskrá!$B:$B,0)))*$H349/1000,""))</f>
        <v>288</v>
      </c>
      <c r="AG349">
        <f>IF($F349="","",IFERROR(IFERROR(INDEX(Réttabanki!$U:$U,MATCH($F349,Réttabanki!$A:$A,0)),INDEX(Vöruskrá!$R:$R,MATCH($F349,Vöruskrá!$B:$B,0)))*IF($I349="",$H349*(1+$AD$2),$I349)/1000,""))</f>
        <v>324</v>
      </c>
      <c r="AH349">
        <f t="shared" si="23"/>
        <v>0.2817391304347826</v>
      </c>
      <c r="AI349" t="str">
        <f t="shared" si="21"/>
        <v>OK</v>
      </c>
      <c r="AJ349" s="314">
        <f t="shared" si="22"/>
        <v>46273</v>
      </c>
    </row>
    <row r="350" spans="1:36" ht="14.4">
      <c r="A350" s="155"/>
      <c r="B350" t="s">
        <v>2396</v>
      </c>
      <c r="C350">
        <v>37</v>
      </c>
      <c r="D350" t="s">
        <v>2318</v>
      </c>
      <c r="E350" t="s">
        <v>1080</v>
      </c>
      <c r="F350" t="s">
        <v>420</v>
      </c>
      <c r="G350" t="s">
        <v>2461</v>
      </c>
      <c r="H350">
        <v>80</v>
      </c>
      <c r="I350">
        <v>100</v>
      </c>
      <c r="J350" s="438">
        <f>IF($F350="","",IFERROR(IFERROR(INDEX(Réttabanki!$U:$U,MATCH($F350,Réttabanki!$A:$A,0)),INDEX(Vöruskrá!$R:$R,MATCH($F350,Vöruskrá!$B:$B,0)))*($H350+IF($I350="",$H350*(1+$AD$2),$I350))/2/1000,""))</f>
        <v>31.5</v>
      </c>
      <c r="K350" t="s">
        <v>418</v>
      </c>
      <c r="L350" t="s">
        <v>228</v>
      </c>
      <c r="N350">
        <v>130</v>
      </c>
      <c r="O350">
        <v>0.3</v>
      </c>
      <c r="P350">
        <v>0.1</v>
      </c>
      <c r="Q350">
        <v>28.6</v>
      </c>
      <c r="R350">
        <v>2.7</v>
      </c>
      <c r="S350">
        <v>0</v>
      </c>
      <c r="T350">
        <v>1</v>
      </c>
      <c r="U350" s="455" t="s">
        <v>2462</v>
      </c>
      <c r="V350" s="455" t="s">
        <v>2358</v>
      </c>
      <c r="W350" s="455" t="s">
        <v>2364</v>
      </c>
      <c r="X350" s="455">
        <v>55</v>
      </c>
      <c r="Y350" s="455" t="s">
        <v>2463</v>
      </c>
      <c r="Z350" s="455" t="s">
        <v>2464</v>
      </c>
      <c r="AA350" s="455"/>
      <c r="AF350">
        <f>IF($F350="","",IFERROR(IFERROR(INDEX(Réttabanki!$U:$U,MATCH($F350,Réttabanki!$A:$A,0)),INDEX(Vöruskrá!$R:$R,MATCH($F350,Vöruskrá!$B:$B,0)))*$H350/1000,""))</f>
        <v>28</v>
      </c>
      <c r="AG350">
        <f>IF($F350="","",IFERROR(IFERROR(INDEX(Réttabanki!$U:$U,MATCH($F350,Réttabanki!$A:$A,0)),INDEX(Vöruskrá!$R:$R,MATCH($F350,Vöruskrá!$B:$B,0)))*IF($I350="",$H350*(1+$AD$2),$I350)/1000,""))</f>
        <v>35</v>
      </c>
      <c r="AH350">
        <f t="shared" si="23"/>
        <v>3.0434782608695653E-2</v>
      </c>
      <c r="AI350" t="str">
        <f t="shared" si="21"/>
        <v>OK</v>
      </c>
      <c r="AJ350" s="314">
        <f t="shared" si="22"/>
        <v>46273</v>
      </c>
    </row>
    <row r="351" spans="1:36" ht="14.4">
      <c r="A351" s="155"/>
      <c r="B351" t="s">
        <v>2396</v>
      </c>
      <c r="C351">
        <v>37</v>
      </c>
      <c r="D351" t="s">
        <v>2318</v>
      </c>
      <c r="E351" t="s">
        <v>1080</v>
      </c>
      <c r="G351" t="s">
        <v>2675</v>
      </c>
      <c r="J351" s="438" t="str">
        <f>IF($F351="","",IFERROR(IFERROR(INDEX(Réttabanki!$U:$U,MATCH($F351,Réttabanki!$A:$A,0)),INDEX(Vöruskrá!$R:$R,MATCH($F351,Vöruskrá!$B:$B,0)))*($H351+IF($I351="",$H351*(1+$AD$2),$I351))/2/1000,""))</f>
        <v/>
      </c>
      <c r="K351" t="s">
        <v>2676</v>
      </c>
      <c r="L351" t="s">
        <v>1850</v>
      </c>
      <c r="U351" s="457"/>
      <c r="V351" s="457"/>
      <c r="W351" s="457"/>
      <c r="X351" s="457"/>
      <c r="Y351" s="457"/>
      <c r="Z351" s="457"/>
      <c r="AA351" s="457"/>
      <c r="AF351" t="str">
        <f>IF($F351="","",IFERROR(IFERROR(INDEX(Réttabanki!$U:$U,MATCH($F351,Réttabanki!$A:$A,0)),INDEX(Vöruskrá!$R:$R,MATCH($F351,Vöruskrá!$B:$B,0)))*$H351/1000,""))</f>
        <v/>
      </c>
      <c r="AG351" t="str">
        <f>IF($F351="","",IFERROR(IFERROR(INDEX(Réttabanki!$U:$U,MATCH($F351,Réttabanki!$A:$A,0)),INDEX(Vöruskrá!$R:$R,MATCH($F351,Vöruskrá!$B:$B,0)))*IF($I351="",$H351*(1+$AD$2),$I351)/1000,""))</f>
        <v/>
      </c>
      <c r="AH351" t="str">
        <f t="shared" si="23"/>
        <v/>
      </c>
      <c r="AI351" t="str">
        <f t="shared" si="21"/>
        <v/>
      </c>
      <c r="AJ351" s="314">
        <f t="shared" si="22"/>
        <v>46273</v>
      </c>
    </row>
    <row r="352" spans="1:36" ht="14.4">
      <c r="A352" s="155"/>
      <c r="B352" t="s">
        <v>2396</v>
      </c>
      <c r="C352">
        <v>37</v>
      </c>
      <c r="D352" t="s">
        <v>2318</v>
      </c>
      <c r="E352" t="s">
        <v>1080</v>
      </c>
      <c r="F352" t="s">
        <v>1152</v>
      </c>
      <c r="G352" t="s">
        <v>617</v>
      </c>
      <c r="H352">
        <v>160</v>
      </c>
      <c r="I352">
        <v>180</v>
      </c>
      <c r="J352" s="438">
        <f>IF($F352="","",IFERROR(IFERROR(INDEX(Réttabanki!$U:$U,MATCH($F352,Réttabanki!$A:$A,0)),INDEX(Vöruskrá!$R:$R,MATCH($F352,Vöruskrá!$B:$B,0)))*($H352+IF($I352="",$H352*(1+$AD$2),$I352))/2/1000,""))</f>
        <v>425</v>
      </c>
      <c r="K352" t="s">
        <v>1155</v>
      </c>
      <c r="L352" t="s">
        <v>340</v>
      </c>
      <c r="M352" t="s">
        <v>1156</v>
      </c>
      <c r="N352">
        <v>152</v>
      </c>
      <c r="O352">
        <v>8.1999999999999993</v>
      </c>
      <c r="P352">
        <v>0.7</v>
      </c>
      <c r="Q352">
        <v>6.3</v>
      </c>
      <c r="R352">
        <v>11</v>
      </c>
      <c r="S352">
        <v>0.9</v>
      </c>
      <c r="T352" s="45">
        <v>2</v>
      </c>
      <c r="U352" s="455" t="s">
        <v>2357</v>
      </c>
      <c r="V352" s="455" t="s">
        <v>2358</v>
      </c>
      <c r="W352" s="455">
        <v>180</v>
      </c>
      <c r="X352" s="455" t="s">
        <v>2460</v>
      </c>
      <c r="Y352" s="455">
        <v>75</v>
      </c>
      <c r="Z352" s="455"/>
      <c r="AA352" s="455"/>
      <c r="AF352">
        <f>IF($F352="","",IFERROR(IFERROR(INDEX(Réttabanki!$U:$U,MATCH($F352,Réttabanki!$A:$A,0)),INDEX(Vöruskrá!$R:$R,MATCH($F352,Vöruskrá!$B:$B,0)))*$H352/1000,""))</f>
        <v>400</v>
      </c>
      <c r="AG352">
        <f>IF($F352="","",IFERROR(IFERROR(INDEX(Réttabanki!$U:$U,MATCH($F352,Réttabanki!$A:$A,0)),INDEX(Vöruskrá!$R:$R,MATCH($F352,Vöruskrá!$B:$B,0)))*IF($I352="",$H352*(1+$AD$2),$I352)/1000,""))</f>
        <v>450</v>
      </c>
      <c r="AH352">
        <f t="shared" si="23"/>
        <v>0.39130434782608697</v>
      </c>
      <c r="AI352" t="str">
        <f t="shared" si="21"/>
        <v>⚠ Yfir 30%</v>
      </c>
      <c r="AJ352" s="314">
        <f t="shared" si="22"/>
        <v>46273</v>
      </c>
    </row>
    <row r="353" spans="1:36" ht="14.4">
      <c r="A353" s="155"/>
      <c r="B353" t="s">
        <v>2396</v>
      </c>
      <c r="C353">
        <v>37</v>
      </c>
      <c r="D353" t="s">
        <v>2318</v>
      </c>
      <c r="E353" t="s">
        <v>1080</v>
      </c>
      <c r="F353" t="s">
        <v>420</v>
      </c>
      <c r="G353" t="s">
        <v>2461</v>
      </c>
      <c r="H353">
        <v>80</v>
      </c>
      <c r="I353">
        <v>100</v>
      </c>
      <c r="J353" s="438">
        <f>IF($F353="","",IFERROR(IFERROR(INDEX(Réttabanki!$U:$U,MATCH($F353,Réttabanki!$A:$A,0)),INDEX(Vöruskrá!$R:$R,MATCH($F353,Vöruskrá!$B:$B,0)))*($H353+IF($I353="",$H353*(1+$AD$2),$I353))/2/1000,""))</f>
        <v>31.5</v>
      </c>
      <c r="K353" t="s">
        <v>418</v>
      </c>
      <c r="L353" t="s">
        <v>228</v>
      </c>
      <c r="N353">
        <v>130</v>
      </c>
      <c r="O353">
        <v>0.3</v>
      </c>
      <c r="P353">
        <v>0.1</v>
      </c>
      <c r="Q353">
        <v>28.6</v>
      </c>
      <c r="R353">
        <v>2.7</v>
      </c>
      <c r="S353">
        <v>0</v>
      </c>
      <c r="U353" s="457"/>
      <c r="V353" s="457"/>
      <c r="W353" s="457"/>
      <c r="X353" s="457"/>
      <c r="Y353" s="457"/>
      <c r="Z353" s="457"/>
      <c r="AA353" s="457"/>
      <c r="AF353">
        <f>IF($F353="","",IFERROR(IFERROR(INDEX(Réttabanki!$U:$U,MATCH($F353,Réttabanki!$A:$A,0)),INDEX(Vöruskrá!$R:$R,MATCH($F353,Vöruskrá!$B:$B,0)))*$H353/1000,""))</f>
        <v>28</v>
      </c>
      <c r="AG353">
        <f>IF($F353="","",IFERROR(IFERROR(INDEX(Réttabanki!$U:$U,MATCH($F353,Réttabanki!$A:$A,0)),INDEX(Vöruskrá!$R:$R,MATCH($F353,Vöruskrá!$B:$B,0)))*IF($I353="",$H353*(1+$AD$2),$I353)/1000,""))</f>
        <v>35</v>
      </c>
      <c r="AH353">
        <f t="shared" si="23"/>
        <v>3.0434782608695653E-2</v>
      </c>
      <c r="AI353" t="str">
        <f t="shared" si="21"/>
        <v>OK</v>
      </c>
      <c r="AJ353" s="314">
        <f t="shared" si="22"/>
        <v>46273</v>
      </c>
    </row>
    <row r="354" spans="1:36" ht="14.4">
      <c r="A354" s="155"/>
      <c r="B354" t="s">
        <v>2396</v>
      </c>
      <c r="C354">
        <v>37</v>
      </c>
      <c r="D354" t="s">
        <v>2318</v>
      </c>
      <c r="E354" t="s">
        <v>1080</v>
      </c>
      <c r="F354" t="s">
        <v>366</v>
      </c>
      <c r="G354" t="s">
        <v>2672</v>
      </c>
      <c r="H354">
        <v>25</v>
      </c>
      <c r="I354">
        <v>25</v>
      </c>
      <c r="J354" s="438">
        <f>IF($F354="","",IFERROR(IFERROR(INDEX(Réttabanki!$U:$U,MATCH($F354,Réttabanki!$A:$A,0)),INDEX(Vöruskrá!$R:$R,MATCH($F354,Vöruskrá!$B:$B,0)))*($H354+IF($I354="",$H354*(1+$AD$2),$I354))/2/1000,""))</f>
        <v>15</v>
      </c>
      <c r="K354" t="s">
        <v>367</v>
      </c>
      <c r="L354" t="s">
        <v>240</v>
      </c>
      <c r="N354">
        <v>532</v>
      </c>
      <c r="O354">
        <v>57</v>
      </c>
      <c r="P354">
        <v>3.7</v>
      </c>
      <c r="Q354">
        <v>5.9</v>
      </c>
      <c r="S354">
        <v>1.2</v>
      </c>
      <c r="U354" s="455"/>
      <c r="V354" s="455"/>
      <c r="W354" s="455"/>
      <c r="X354" s="455"/>
      <c r="Y354" s="455"/>
      <c r="Z354" s="455"/>
      <c r="AA354" s="455"/>
      <c r="AF354">
        <f>IF($F354="","",IFERROR(IFERROR(INDEX(Réttabanki!$U:$U,MATCH($F354,Réttabanki!$A:$A,0)),INDEX(Vöruskrá!$R:$R,MATCH($F354,Vöruskrá!$B:$B,0)))*$H354/1000,""))</f>
        <v>15</v>
      </c>
      <c r="AG354">
        <f>IF($F354="","",IFERROR(IFERROR(INDEX(Réttabanki!$U:$U,MATCH($F354,Réttabanki!$A:$A,0)),INDEX(Vöruskrá!$R:$R,MATCH($F354,Vöruskrá!$B:$B,0)))*IF($I354="",$H354*(1+$AD$2),$I354)/1000,""))</f>
        <v>15</v>
      </c>
      <c r="AH354">
        <f t="shared" si="23"/>
        <v>1.3043478260869565E-2</v>
      </c>
      <c r="AI354" t="str">
        <f t="shared" si="21"/>
        <v>OK</v>
      </c>
      <c r="AJ354" s="314">
        <f t="shared" si="22"/>
        <v>46273</v>
      </c>
    </row>
    <row r="355" spans="1:36" ht="14.4">
      <c r="A355" s="155"/>
      <c r="B355" t="s">
        <v>2396</v>
      </c>
      <c r="C355">
        <v>37</v>
      </c>
      <c r="D355" t="s">
        <v>2318</v>
      </c>
      <c r="E355" t="s">
        <v>1080</v>
      </c>
      <c r="F355" t="s">
        <v>1152</v>
      </c>
      <c r="G355" t="s">
        <v>617</v>
      </c>
      <c r="H355">
        <v>160</v>
      </c>
      <c r="I355">
        <v>180</v>
      </c>
      <c r="J355" s="438">
        <f>IF($F355="","",IFERROR(IFERROR(INDEX(Réttabanki!$U:$U,MATCH($F355,Réttabanki!$A:$A,0)),INDEX(Vöruskrá!$R:$R,MATCH($F355,Vöruskrá!$B:$B,0)))*($H355+IF($I355="",$H355*(1+$AD$2),$I355))/2/1000,""))</f>
        <v>425</v>
      </c>
      <c r="K355" t="s">
        <v>1155</v>
      </c>
      <c r="L355" t="s">
        <v>340</v>
      </c>
      <c r="M355" t="s">
        <v>1156</v>
      </c>
      <c r="N355">
        <v>152</v>
      </c>
      <c r="O355">
        <v>8.1999999999999993</v>
      </c>
      <c r="P355">
        <v>0.7</v>
      </c>
      <c r="Q355">
        <v>6.3</v>
      </c>
      <c r="R355">
        <v>11</v>
      </c>
      <c r="S355">
        <v>0.9</v>
      </c>
      <c r="T355" s="45">
        <v>2</v>
      </c>
      <c r="U355" s="457" t="s">
        <v>2357</v>
      </c>
      <c r="V355" s="457" t="s">
        <v>2358</v>
      </c>
      <c r="W355" s="457">
        <v>180</v>
      </c>
      <c r="X355" s="457" t="s">
        <v>2460</v>
      </c>
      <c r="Y355" s="457">
        <v>75</v>
      </c>
      <c r="Z355" s="457"/>
      <c r="AA355" s="457"/>
      <c r="AF355">
        <f>IF($F355="","",IFERROR(IFERROR(INDEX(Réttabanki!$U:$U,MATCH($F355,Réttabanki!$A:$A,0)),INDEX(Vöruskrá!$R:$R,MATCH($F355,Vöruskrá!$B:$B,0)))*$H355/1000,""))</f>
        <v>400</v>
      </c>
      <c r="AG355">
        <f>IF($F355="","",IFERROR(IFERROR(INDEX(Réttabanki!$U:$U,MATCH($F355,Réttabanki!$A:$A,0)),INDEX(Vöruskrá!$R:$R,MATCH($F355,Vöruskrá!$B:$B,0)))*IF($I355="",$H355*(1+$AD$2),$I355)/1000,""))</f>
        <v>450</v>
      </c>
      <c r="AH355">
        <f t="shared" si="23"/>
        <v>0.39130434782608697</v>
      </c>
      <c r="AI355" t="str">
        <f t="shared" si="21"/>
        <v>⚠ Yfir 30%</v>
      </c>
      <c r="AJ355" s="314">
        <f t="shared" si="22"/>
        <v>46273</v>
      </c>
    </row>
    <row r="356" spans="1:36" ht="14.4">
      <c r="A356" s="155"/>
      <c r="B356" t="s">
        <v>2396</v>
      </c>
      <c r="C356">
        <v>37</v>
      </c>
      <c r="D356" t="s">
        <v>2318</v>
      </c>
      <c r="E356" t="s">
        <v>1080</v>
      </c>
      <c r="F356" t="s">
        <v>420</v>
      </c>
      <c r="G356" t="s">
        <v>2461</v>
      </c>
      <c r="H356">
        <v>80</v>
      </c>
      <c r="I356">
        <v>100</v>
      </c>
      <c r="J356" s="438">
        <f>IF($F356="","",IFERROR(IFERROR(INDEX(Réttabanki!$U:$U,MATCH($F356,Réttabanki!$A:$A,0)),INDEX(Vöruskrá!$R:$R,MATCH($F356,Vöruskrá!$B:$B,0)))*($H356+IF($I356="",$H356*(1+$AD$2),$I356))/2/1000,""))</f>
        <v>31.5</v>
      </c>
      <c r="K356" t="s">
        <v>418</v>
      </c>
      <c r="L356" t="s">
        <v>228</v>
      </c>
      <c r="N356">
        <v>130</v>
      </c>
      <c r="O356">
        <v>0.3</v>
      </c>
      <c r="P356">
        <v>0.1</v>
      </c>
      <c r="Q356">
        <v>28.6</v>
      </c>
      <c r="R356">
        <v>2.7</v>
      </c>
      <c r="S356">
        <v>0</v>
      </c>
      <c r="U356" s="455"/>
      <c r="V356" s="455"/>
      <c r="W356" s="455"/>
      <c r="X356" s="455"/>
      <c r="Y356" s="455"/>
      <c r="Z356" s="455"/>
      <c r="AA356" s="455"/>
      <c r="AF356">
        <f>IF($F356="","",IFERROR(IFERROR(INDEX(Réttabanki!$U:$U,MATCH($F356,Réttabanki!$A:$A,0)),INDEX(Vöruskrá!$R:$R,MATCH($F356,Vöruskrá!$B:$B,0)))*$H356/1000,""))</f>
        <v>28</v>
      </c>
      <c r="AG356">
        <f>IF($F356="","",IFERROR(IFERROR(INDEX(Réttabanki!$U:$U,MATCH($F356,Réttabanki!$A:$A,0)),INDEX(Vöruskrá!$R:$R,MATCH($F356,Vöruskrá!$B:$B,0)))*IF($I356="",$H356*(1+$AD$2),$I356)/1000,""))</f>
        <v>35</v>
      </c>
      <c r="AH356">
        <f t="shared" si="23"/>
        <v>3.0434782608695653E-2</v>
      </c>
      <c r="AI356" t="str">
        <f t="shared" si="21"/>
        <v>OK</v>
      </c>
      <c r="AJ356" s="314">
        <f t="shared" si="22"/>
        <v>46273</v>
      </c>
    </row>
    <row r="357" spans="1:36" ht="14.4">
      <c r="A357" s="155"/>
      <c r="B357" t="s">
        <v>2396</v>
      </c>
      <c r="C357">
        <v>37</v>
      </c>
      <c r="D357" t="s">
        <v>2318</v>
      </c>
      <c r="E357" t="s">
        <v>1080</v>
      </c>
      <c r="G357" t="s">
        <v>2677</v>
      </c>
      <c r="J357" s="438" t="str">
        <f>IF($F357="","",IFERROR(IFERROR(INDEX(Réttabanki!$U:$U,MATCH($F357,Réttabanki!$A:$A,0)),INDEX(Vöruskrá!$R:$R,MATCH($F357,Vöruskrá!$B:$B,0)))*($H357+IF($I357="",$H357*(1+$AD$2),$I357))/2/1000,""))</f>
        <v/>
      </c>
      <c r="K357" t="s">
        <v>263</v>
      </c>
      <c r="L357" t="s">
        <v>228</v>
      </c>
      <c r="U357" s="457"/>
      <c r="V357" s="457"/>
      <c r="W357" s="457"/>
      <c r="X357" s="457"/>
      <c r="Y357" s="457"/>
      <c r="Z357" s="457"/>
      <c r="AA357" s="457"/>
      <c r="AF357" t="str">
        <f>IF($F357="","",IFERROR(IFERROR(INDEX(Réttabanki!$U:$U,MATCH($F357,Réttabanki!$A:$A,0)),INDEX(Vöruskrá!$R:$R,MATCH($F357,Vöruskrá!$B:$B,0)))*$H357/1000,""))</f>
        <v/>
      </c>
      <c r="AG357" t="str">
        <f>IF($F357="","",IFERROR(IFERROR(INDEX(Réttabanki!$U:$U,MATCH($F357,Réttabanki!$A:$A,0)),INDEX(Vöruskrá!$R:$R,MATCH($F357,Vöruskrá!$B:$B,0)))*IF($I357="",$H357*(1+$AD$2),$I357)/1000,""))</f>
        <v/>
      </c>
      <c r="AH357" t="str">
        <f t="shared" si="23"/>
        <v/>
      </c>
      <c r="AI357" t="str">
        <f t="shared" si="21"/>
        <v/>
      </c>
      <c r="AJ357" s="314">
        <f t="shared" si="22"/>
        <v>46273</v>
      </c>
    </row>
    <row r="358" spans="1:36" ht="14.4">
      <c r="A358" s="222"/>
      <c r="B358" s="218" t="s">
        <v>2396</v>
      </c>
      <c r="C358" s="218">
        <v>37</v>
      </c>
      <c r="D358" s="218" t="s">
        <v>2318</v>
      </c>
      <c r="E358" s="218" t="s">
        <v>1080</v>
      </c>
      <c r="F358" s="218" t="s">
        <v>718</v>
      </c>
      <c r="G358" s="218" t="s">
        <v>2492</v>
      </c>
      <c r="H358" s="218">
        <v>160</v>
      </c>
      <c r="I358" s="218">
        <v>180</v>
      </c>
      <c r="J358" s="437">
        <f>IF($F358="","",IFERROR(IFERROR(INDEX(Réttabanki!$U:$U,MATCH($F358,Réttabanki!$A:$A,0)),INDEX(Vöruskrá!$R:$R,MATCH($F358,Vöruskrá!$B:$B,0)))*($H358+IF($I358="",$H358*(1+$AD$2),$I358))/2/1000,""))</f>
        <v>294.77999999999997</v>
      </c>
      <c r="K358" s="218" t="s">
        <v>263</v>
      </c>
      <c r="L358" s="218"/>
      <c r="M358" s="218"/>
      <c r="N358" s="218">
        <v>150</v>
      </c>
      <c r="O358" s="218">
        <v>9.5</v>
      </c>
      <c r="P358" s="218">
        <v>2.2999999999999998</v>
      </c>
      <c r="Q358" s="218">
        <v>0</v>
      </c>
      <c r="R358" s="218">
        <v>18</v>
      </c>
      <c r="S358" s="218">
        <v>0.2</v>
      </c>
      <c r="T358">
        <v>2</v>
      </c>
      <c r="U358" s="455" t="s">
        <v>2357</v>
      </c>
      <c r="V358" s="455" t="s">
        <v>2358</v>
      </c>
      <c r="W358" s="455">
        <v>160</v>
      </c>
      <c r="X358" s="455" t="s">
        <v>2460</v>
      </c>
      <c r="Y358" s="455">
        <v>75</v>
      </c>
      <c r="Z358" s="455"/>
      <c r="AA358" s="455"/>
      <c r="AF358">
        <f>IF($F358="","",IFERROR(IFERROR(INDEX(Réttabanki!$U:$U,MATCH($F358,Réttabanki!$A:$A,0)),INDEX(Vöruskrá!$R:$R,MATCH($F358,Vöruskrá!$B:$B,0)))*$H358/1000,""))</f>
        <v>277.44</v>
      </c>
      <c r="AG358">
        <f>IF($F358="","",IFERROR(IFERROR(INDEX(Réttabanki!$U:$U,MATCH($F358,Réttabanki!$A:$A,0)),INDEX(Vöruskrá!$R:$R,MATCH($F358,Vöruskrá!$B:$B,0)))*IF($I358="",$H358*(1+$AD$2),$I358)/1000,""))</f>
        <v>312.12</v>
      </c>
      <c r="AH358">
        <f t="shared" si="23"/>
        <v>0.2714086956521739</v>
      </c>
      <c r="AI358" t="str">
        <f t="shared" si="21"/>
        <v>OK</v>
      </c>
      <c r="AJ358" s="314">
        <f t="shared" si="22"/>
        <v>46273</v>
      </c>
    </row>
    <row r="359" spans="1:36" ht="14.4">
      <c r="A359" s="155"/>
      <c r="B359" t="s">
        <v>2396</v>
      </c>
      <c r="C359">
        <v>37</v>
      </c>
      <c r="D359" t="s">
        <v>2318</v>
      </c>
      <c r="E359" t="s">
        <v>2376</v>
      </c>
      <c r="G359" t="s">
        <v>2675</v>
      </c>
      <c r="J359" s="438" t="str">
        <f>IF($F359="","",IFERROR(IFERROR(INDEX(Réttabanki!$U:$U,MATCH($F359,Réttabanki!$A:$A,0)),INDEX(Vöruskrá!$R:$R,MATCH($F359,Vöruskrá!$B:$B,0)))*($H359+IF($I359="",$H359*(1+$AD$2),$I359))/2/1000,""))</f>
        <v/>
      </c>
      <c r="K359" t="s">
        <v>2678</v>
      </c>
      <c r="L359" t="s">
        <v>1850</v>
      </c>
      <c r="U359" s="457"/>
      <c r="V359" s="457"/>
      <c r="W359" s="457"/>
      <c r="X359" s="457"/>
      <c r="Y359" s="457"/>
      <c r="Z359" s="457"/>
      <c r="AA359" s="457"/>
      <c r="AF359" t="str">
        <f>IF($F359="","",IFERROR(IFERROR(INDEX(Réttabanki!$U:$U,MATCH($F359,Réttabanki!$A:$A,0)),INDEX(Vöruskrá!$R:$R,MATCH($F359,Vöruskrá!$B:$B,0)))*$H359/1000,""))</f>
        <v/>
      </c>
      <c r="AG359" t="str">
        <f>IF($F359="","",IFERROR(IFERROR(INDEX(Réttabanki!$U:$U,MATCH($F359,Réttabanki!$A:$A,0)),INDEX(Vöruskrá!$R:$R,MATCH($F359,Vöruskrá!$B:$B,0)))*IF($I359="",$H359*(1+$AD$2),$I359)/1000,""))</f>
        <v/>
      </c>
      <c r="AH359" t="str">
        <f t="shared" si="23"/>
        <v/>
      </c>
      <c r="AI359" t="str">
        <f t="shared" si="21"/>
        <v/>
      </c>
      <c r="AJ359" s="314">
        <f t="shared" si="22"/>
        <v>46273</v>
      </c>
    </row>
    <row r="360" spans="1:36" ht="14.4">
      <c r="A360" s="155"/>
      <c r="B360" t="s">
        <v>2396</v>
      </c>
      <c r="C360">
        <v>37</v>
      </c>
      <c r="D360" t="s">
        <v>2318</v>
      </c>
      <c r="E360" t="s">
        <v>2376</v>
      </c>
      <c r="F360" t="s">
        <v>1152</v>
      </c>
      <c r="G360" t="s">
        <v>617</v>
      </c>
      <c r="H360">
        <v>160</v>
      </c>
      <c r="I360">
        <v>180</v>
      </c>
      <c r="J360" s="438">
        <f>IF($F360="","",IFERROR(IFERROR(INDEX(Réttabanki!$U:$U,MATCH($F360,Réttabanki!$A:$A,0)),INDEX(Vöruskrá!$R:$R,MATCH($F360,Vöruskrá!$B:$B,0)))*($H360+IF($I360="",$H360*(1+$AD$2),$I360))/2/1000,""))</f>
        <v>425</v>
      </c>
      <c r="K360" t="s">
        <v>1155</v>
      </c>
      <c r="L360" t="s">
        <v>340</v>
      </c>
      <c r="M360" t="s">
        <v>1156</v>
      </c>
      <c r="N360">
        <v>152</v>
      </c>
      <c r="O360">
        <v>8.1999999999999993</v>
      </c>
      <c r="P360">
        <v>0.7</v>
      </c>
      <c r="Q360">
        <v>6.3</v>
      </c>
      <c r="R360">
        <v>11</v>
      </c>
      <c r="S360">
        <v>0.9</v>
      </c>
      <c r="T360" s="45">
        <v>2</v>
      </c>
      <c r="U360" s="455" t="s">
        <v>2357</v>
      </c>
      <c r="V360" s="455" t="s">
        <v>2358</v>
      </c>
      <c r="W360" s="455">
        <v>180</v>
      </c>
      <c r="X360" s="455" t="s">
        <v>2460</v>
      </c>
      <c r="Y360" s="455">
        <v>75</v>
      </c>
      <c r="Z360" s="455"/>
      <c r="AA360" s="455"/>
      <c r="AF360">
        <f>IF($F360="","",IFERROR(IFERROR(INDEX(Réttabanki!$U:$U,MATCH($F360,Réttabanki!$A:$A,0)),INDEX(Vöruskrá!$R:$R,MATCH($F360,Vöruskrá!$B:$B,0)))*$H360/1000,""))</f>
        <v>400</v>
      </c>
      <c r="AG360">
        <f>IF($F360="","",IFERROR(IFERROR(INDEX(Réttabanki!$U:$U,MATCH($F360,Réttabanki!$A:$A,0)),INDEX(Vöruskrá!$R:$R,MATCH($F360,Vöruskrá!$B:$B,0)))*IF($I360="",$H360*(1+$AD$2),$I360)/1000,""))</f>
        <v>450</v>
      </c>
      <c r="AH360">
        <f t="shared" si="23"/>
        <v>0.39130434782608697</v>
      </c>
      <c r="AI360" t="str">
        <f t="shared" si="21"/>
        <v>⚠ Yfir 30%</v>
      </c>
      <c r="AJ360" s="314">
        <f t="shared" si="22"/>
        <v>46273</v>
      </c>
    </row>
    <row r="361" spans="1:36" ht="14.4">
      <c r="A361" s="155"/>
      <c r="B361" t="s">
        <v>2396</v>
      </c>
      <c r="C361">
        <v>37</v>
      </c>
      <c r="D361" t="s">
        <v>2318</v>
      </c>
      <c r="E361" t="s">
        <v>2376</v>
      </c>
      <c r="F361" t="s">
        <v>420</v>
      </c>
      <c r="G361" t="s">
        <v>2461</v>
      </c>
      <c r="H361">
        <v>80</v>
      </c>
      <c r="I361">
        <v>100</v>
      </c>
      <c r="J361" s="438">
        <f>IF($F361="","",IFERROR(IFERROR(INDEX(Réttabanki!$U:$U,MATCH($F361,Réttabanki!$A:$A,0)),INDEX(Vöruskrá!$R:$R,MATCH($F361,Vöruskrá!$B:$B,0)))*($H361+IF($I361="",$H361*(1+$AD$2),$I361))/2/1000,""))</f>
        <v>31.5</v>
      </c>
      <c r="K361" t="s">
        <v>418</v>
      </c>
      <c r="L361" t="s">
        <v>228</v>
      </c>
      <c r="N361">
        <v>130</v>
      </c>
      <c r="O361">
        <v>0.3</v>
      </c>
      <c r="P361">
        <v>0.1</v>
      </c>
      <c r="Q361">
        <v>28.6</v>
      </c>
      <c r="R361">
        <v>2.7</v>
      </c>
      <c r="S361">
        <v>0</v>
      </c>
      <c r="U361" s="457"/>
      <c r="V361" s="457"/>
      <c r="W361" s="457"/>
      <c r="X361" s="457"/>
      <c r="Y361" s="457"/>
      <c r="Z361" s="457"/>
      <c r="AA361" s="457"/>
      <c r="AF361">
        <f>IF($F361="","",IFERROR(IFERROR(INDEX(Réttabanki!$U:$U,MATCH($F361,Réttabanki!$A:$A,0)),INDEX(Vöruskrá!$R:$R,MATCH($F361,Vöruskrá!$B:$B,0)))*$H361/1000,""))</f>
        <v>28</v>
      </c>
      <c r="AG361">
        <f>IF($F361="","",IFERROR(IFERROR(INDEX(Réttabanki!$U:$U,MATCH($F361,Réttabanki!$A:$A,0)),INDEX(Vöruskrá!$R:$R,MATCH($F361,Vöruskrá!$B:$B,0)))*IF($I361="",$H361*(1+$AD$2),$I361)/1000,""))</f>
        <v>35</v>
      </c>
      <c r="AH361">
        <f t="shared" si="23"/>
        <v>3.0434782608695653E-2</v>
      </c>
      <c r="AI361" t="str">
        <f t="shared" si="21"/>
        <v>OK</v>
      </c>
      <c r="AJ361" s="314">
        <f t="shared" si="22"/>
        <v>46273</v>
      </c>
    </row>
    <row r="362" spans="1:36" ht="14.4">
      <c r="A362" s="155"/>
      <c r="B362" t="s">
        <v>2396</v>
      </c>
      <c r="C362">
        <v>37</v>
      </c>
      <c r="D362" t="s">
        <v>2318</v>
      </c>
      <c r="E362" t="s">
        <v>2376</v>
      </c>
      <c r="F362" t="s">
        <v>366</v>
      </c>
      <c r="G362" t="s">
        <v>2672</v>
      </c>
      <c r="H362">
        <v>25</v>
      </c>
      <c r="I362">
        <v>25</v>
      </c>
      <c r="J362" s="438">
        <f>IF($F362="","",IFERROR(IFERROR(INDEX(Réttabanki!$U:$U,MATCH($F362,Réttabanki!$A:$A,0)),INDEX(Vöruskrá!$R:$R,MATCH($F362,Vöruskrá!$B:$B,0)))*($H362+IF($I362="",$H362*(1+$AD$2),$I362))/2/1000,""))</f>
        <v>15</v>
      </c>
      <c r="K362" t="s">
        <v>367</v>
      </c>
      <c r="L362" t="s">
        <v>240</v>
      </c>
      <c r="N362">
        <v>532</v>
      </c>
      <c r="O362">
        <v>57</v>
      </c>
      <c r="P362">
        <v>3.7</v>
      </c>
      <c r="Q362">
        <v>5.9</v>
      </c>
      <c r="S362">
        <v>1.2</v>
      </c>
      <c r="U362" s="455"/>
      <c r="V362" s="455"/>
      <c r="W362" s="455"/>
      <c r="X362" s="455"/>
      <c r="Y362" s="455"/>
      <c r="Z362" s="455"/>
      <c r="AA362" s="455"/>
      <c r="AF362">
        <f>IF($F362="","",IFERROR(IFERROR(INDEX(Réttabanki!$U:$U,MATCH($F362,Réttabanki!$A:$A,0)),INDEX(Vöruskrá!$R:$R,MATCH($F362,Vöruskrá!$B:$B,0)))*$H362/1000,""))</f>
        <v>15</v>
      </c>
      <c r="AG362">
        <f>IF($F362="","",IFERROR(IFERROR(INDEX(Réttabanki!$U:$U,MATCH($F362,Réttabanki!$A:$A,0)),INDEX(Vöruskrá!$R:$R,MATCH($F362,Vöruskrá!$B:$B,0)))*IF($I362="",$H362*(1+$AD$2),$I362)/1000,""))</f>
        <v>15</v>
      </c>
      <c r="AH362">
        <f t="shared" si="23"/>
        <v>1.3043478260869565E-2</v>
      </c>
      <c r="AI362" t="str">
        <f t="shared" si="21"/>
        <v>OK</v>
      </c>
      <c r="AJ362" s="314">
        <f t="shared" si="22"/>
        <v>46273</v>
      </c>
    </row>
    <row r="363" spans="1:36" ht="14.4">
      <c r="A363" s="155"/>
      <c r="B363" t="s">
        <v>2396</v>
      </c>
      <c r="C363">
        <v>37</v>
      </c>
      <c r="D363" t="s">
        <v>2356</v>
      </c>
      <c r="E363" t="s">
        <v>2381</v>
      </c>
      <c r="G363" t="s">
        <v>2679</v>
      </c>
      <c r="J363" s="438" t="str">
        <f>IF($F363="","",IFERROR(IFERROR(INDEX(Réttabanki!$U:$U,MATCH($F363,Réttabanki!$A:$A,0)),INDEX(Vöruskrá!$R:$R,MATCH($F363,Vöruskrá!$B:$B,0)))*($H363+IF($I363="",$H363*(1+$AD$2),$I363))/2/1000,""))</f>
        <v/>
      </c>
      <c r="K363" t="s">
        <v>2612</v>
      </c>
      <c r="L363" t="s">
        <v>1077</v>
      </c>
      <c r="U363" s="457"/>
      <c r="V363" s="457"/>
      <c r="W363" s="457"/>
      <c r="X363" s="457"/>
      <c r="Y363" s="457"/>
      <c r="Z363" s="457"/>
      <c r="AA363" s="457"/>
      <c r="AF363" t="str">
        <f>IF($F363="","",IFERROR(IFERROR(INDEX(Réttabanki!$U:$U,MATCH($F363,Réttabanki!$A:$A,0)),INDEX(Vöruskrá!$R:$R,MATCH($F363,Vöruskrá!$B:$B,0)))*$H363/1000,""))</f>
        <v/>
      </c>
      <c r="AG363" t="str">
        <f>IF($F363="","",IFERROR(IFERROR(INDEX(Réttabanki!$U:$U,MATCH($F363,Réttabanki!$A:$A,0)),INDEX(Vöruskrá!$R:$R,MATCH($F363,Vöruskrá!$B:$B,0)))*IF($I363="",$H363*(1+$AD$2),$I363)/1000,""))</f>
        <v/>
      </c>
      <c r="AH363" t="str">
        <f t="shared" si="23"/>
        <v/>
      </c>
      <c r="AI363" t="str">
        <f t="shared" si="21"/>
        <v/>
      </c>
      <c r="AJ363" s="314">
        <f t="shared" si="22"/>
        <v>46273</v>
      </c>
    </row>
    <row r="364" spans="1:36" ht="14.4">
      <c r="A364" s="155"/>
      <c r="B364" t="s">
        <v>2396</v>
      </c>
      <c r="C364">
        <v>37</v>
      </c>
      <c r="D364" t="s">
        <v>2356</v>
      </c>
      <c r="E364" t="s">
        <v>2381</v>
      </c>
      <c r="F364" t="s">
        <v>1083</v>
      </c>
      <c r="G364" t="s">
        <v>1084</v>
      </c>
      <c r="I364">
        <v>15</v>
      </c>
      <c r="J364" s="438">
        <f>IF($F364="","",IFERROR(IFERROR(INDEX(Réttabanki!$U:$U,MATCH($F364,Réttabanki!$A:$A,0)),INDEX(Vöruskrá!$R:$R,MATCH($F364,Vöruskrá!$B:$B,0)))*($H364+IF($I364="",$H364*(1+$AD$2),$I364))/2/1000,""))</f>
        <v>4.5</v>
      </c>
      <c r="K364" t="s">
        <v>1084</v>
      </c>
      <c r="L364" t="s">
        <v>1077</v>
      </c>
      <c r="N364">
        <v>34</v>
      </c>
      <c r="O364">
        <v>0.4</v>
      </c>
      <c r="P364">
        <v>0.1</v>
      </c>
      <c r="Q364">
        <v>7</v>
      </c>
      <c r="R364">
        <v>2.8</v>
      </c>
      <c r="S364">
        <v>0</v>
      </c>
      <c r="U364" s="455"/>
      <c r="V364" s="455"/>
      <c r="W364" s="455"/>
      <c r="X364" s="455"/>
      <c r="Y364" s="455"/>
      <c r="Z364" s="455"/>
      <c r="AA364" s="455"/>
      <c r="AF364">
        <f>IF($F364="","",IFERROR(IFERROR(INDEX(Réttabanki!$U:$U,MATCH($F364,Réttabanki!$A:$A,0)),INDEX(Vöruskrá!$R:$R,MATCH($F364,Vöruskrá!$B:$B,0)))*$H364/1000,""))</f>
        <v>0</v>
      </c>
      <c r="AG364">
        <f>IF($F364="","",IFERROR(IFERROR(INDEX(Réttabanki!$U:$U,MATCH($F364,Réttabanki!$A:$A,0)),INDEX(Vöruskrá!$R:$R,MATCH($F364,Vöruskrá!$B:$B,0)))*IF($I364="",$H364*(1+$AD$2),$I364)/1000,""))</f>
        <v>9</v>
      </c>
      <c r="AH364">
        <f t="shared" si="23"/>
        <v>7.8260869565217397E-3</v>
      </c>
      <c r="AI364" t="str">
        <f t="shared" si="21"/>
        <v>OK</v>
      </c>
      <c r="AJ364" s="314">
        <f t="shared" si="22"/>
        <v>46273</v>
      </c>
    </row>
    <row r="365" spans="1:36" ht="14.4">
      <c r="A365" s="155"/>
      <c r="B365" t="s">
        <v>2396</v>
      </c>
      <c r="C365">
        <v>37</v>
      </c>
      <c r="D365" t="s">
        <v>2356</v>
      </c>
      <c r="E365" t="s">
        <v>2381</v>
      </c>
      <c r="F365" t="s">
        <v>998</v>
      </c>
      <c r="G365" t="s">
        <v>999</v>
      </c>
      <c r="I365">
        <v>15</v>
      </c>
      <c r="J365" s="438">
        <f>IF($F365="","",IFERROR(IFERROR(INDEX(Réttabanki!$U:$U,MATCH($F365,Réttabanki!$A:$A,0)),INDEX(Vöruskrá!$R:$R,MATCH($F365,Vöruskrá!$B:$B,0)))*($H365+IF($I365="",$H365*(1+$AD$2),$I365))/2/1000,""))</f>
        <v>1.875</v>
      </c>
      <c r="K365" t="s">
        <v>999</v>
      </c>
      <c r="L365" t="s">
        <v>228</v>
      </c>
      <c r="N365">
        <v>41</v>
      </c>
      <c r="O365">
        <v>0.2</v>
      </c>
      <c r="P365">
        <v>0</v>
      </c>
      <c r="Q365">
        <v>9.6</v>
      </c>
      <c r="R365">
        <v>0.9</v>
      </c>
      <c r="S365">
        <v>0.1</v>
      </c>
      <c r="U365" s="457"/>
      <c r="V365" s="457"/>
      <c r="W365" s="457"/>
      <c r="X365" s="457"/>
      <c r="Y365" s="457"/>
      <c r="Z365" s="457"/>
      <c r="AA365" s="457"/>
      <c r="AF365">
        <f>IF($F365="","",IFERROR(IFERROR(INDEX(Réttabanki!$U:$U,MATCH($F365,Réttabanki!$A:$A,0)),INDEX(Vöruskrá!$R:$R,MATCH($F365,Vöruskrá!$B:$B,0)))*$H365/1000,""))</f>
        <v>0</v>
      </c>
      <c r="AG365">
        <f>IF($F365="","",IFERROR(IFERROR(INDEX(Réttabanki!$U:$U,MATCH($F365,Réttabanki!$A:$A,0)),INDEX(Vöruskrá!$R:$R,MATCH($F365,Vöruskrá!$B:$B,0)))*IF($I365="",$H365*(1+$AD$2),$I365)/1000,""))</f>
        <v>3.75</v>
      </c>
      <c r="AH365">
        <f t="shared" si="23"/>
        <v>3.2608695652173911E-3</v>
      </c>
      <c r="AI365" t="str">
        <f t="shared" si="21"/>
        <v>OK</v>
      </c>
      <c r="AJ365" s="314">
        <f t="shared" si="22"/>
        <v>46273</v>
      </c>
    </row>
    <row r="366" spans="1:36" ht="14.4">
      <c r="A366" s="155"/>
      <c r="B366" t="s">
        <v>2396</v>
      </c>
      <c r="C366">
        <v>37</v>
      </c>
      <c r="D366" t="s">
        <v>2356</v>
      </c>
      <c r="E366" t="s">
        <v>2381</v>
      </c>
      <c r="F366" t="s">
        <v>1088</v>
      </c>
      <c r="G366" t="s">
        <v>2526</v>
      </c>
      <c r="I366">
        <v>15</v>
      </c>
      <c r="J366" s="438">
        <f>IF($F366="","",IFERROR(IFERROR(INDEX(Réttabanki!$U:$U,MATCH($F366,Réttabanki!$A:$A,0)),INDEX(Vöruskrá!$R:$R,MATCH($F366,Vöruskrá!$B:$B,0)))*($H366+IF($I366="",$H366*(1+$AD$2),$I366))/2/1000,""))</f>
        <v>6</v>
      </c>
      <c r="K366" t="s">
        <v>1089</v>
      </c>
      <c r="L366" t="s">
        <v>1077</v>
      </c>
      <c r="N366">
        <v>31</v>
      </c>
      <c r="O366">
        <v>0.3</v>
      </c>
      <c r="P366">
        <v>0</v>
      </c>
      <c r="Q366">
        <v>6</v>
      </c>
      <c r="R366">
        <v>1</v>
      </c>
      <c r="S366">
        <v>0</v>
      </c>
      <c r="U366" s="455"/>
      <c r="V366" s="455"/>
      <c r="W366" s="455"/>
      <c r="X366" s="455"/>
      <c r="Y366" s="455"/>
      <c r="Z366" s="455"/>
      <c r="AA366" s="455"/>
      <c r="AF366">
        <f>IF($F366="","",IFERROR(IFERROR(INDEX(Réttabanki!$U:$U,MATCH($F366,Réttabanki!$A:$A,0)),INDEX(Vöruskrá!$R:$R,MATCH($F366,Vöruskrá!$B:$B,0)))*$H366/1000,""))</f>
        <v>0</v>
      </c>
      <c r="AG366">
        <f>IF($F366="","",IFERROR(IFERROR(INDEX(Réttabanki!$U:$U,MATCH($F366,Réttabanki!$A:$A,0)),INDEX(Vöruskrá!$R:$R,MATCH($F366,Vöruskrá!$B:$B,0)))*IF($I366="",$H366*(1+$AD$2),$I366)/1000,""))</f>
        <v>12</v>
      </c>
      <c r="AH366">
        <f t="shared" si="23"/>
        <v>1.0434782608695653E-2</v>
      </c>
      <c r="AI366" t="str">
        <f t="shared" si="21"/>
        <v>OK</v>
      </c>
      <c r="AJ366" s="314">
        <f t="shared" si="22"/>
        <v>46273</v>
      </c>
    </row>
    <row r="367" spans="1:36" ht="14.4">
      <c r="A367" s="155"/>
      <c r="B367" t="s">
        <v>2396</v>
      </c>
      <c r="C367">
        <v>37</v>
      </c>
      <c r="D367" t="s">
        <v>2356</v>
      </c>
      <c r="E367" t="s">
        <v>2381</v>
      </c>
      <c r="F367" t="s">
        <v>1115</v>
      </c>
      <c r="G367" t="s">
        <v>2527</v>
      </c>
      <c r="I367">
        <v>15</v>
      </c>
      <c r="J367" s="438">
        <f>IF($F367="","",IFERROR(IFERROR(INDEX(Réttabanki!$U:$U,MATCH($F367,Réttabanki!$A:$A,0)),INDEX(Vöruskrá!$R:$R,MATCH($F367,Vöruskrá!$B:$B,0)))*($H367+IF($I367="",$H367*(1+$AD$2),$I367))/2/1000,""))</f>
        <v>3.375</v>
      </c>
      <c r="K367" t="s">
        <v>1116</v>
      </c>
      <c r="L367" t="s">
        <v>1077</v>
      </c>
      <c r="U367" s="457"/>
      <c r="V367" s="457"/>
      <c r="W367" s="457"/>
      <c r="X367" s="457"/>
      <c r="Y367" s="457"/>
      <c r="Z367" s="457"/>
      <c r="AA367" s="457"/>
      <c r="AF367">
        <f>IF($F367="","",IFERROR(IFERROR(INDEX(Réttabanki!$U:$U,MATCH($F367,Réttabanki!$A:$A,0)),INDEX(Vöruskrá!$R:$R,MATCH($F367,Vöruskrá!$B:$B,0)))*$H367/1000,""))</f>
        <v>0</v>
      </c>
      <c r="AG367">
        <f>IF($F367="","",IFERROR(IFERROR(INDEX(Réttabanki!$U:$U,MATCH($F367,Réttabanki!$A:$A,0)),INDEX(Vöruskrá!$R:$R,MATCH($F367,Vöruskrá!$B:$B,0)))*IF($I367="",$H367*(1+$AD$2),$I367)/1000,""))</f>
        <v>6.75</v>
      </c>
      <c r="AH367">
        <f t="shared" si="23"/>
        <v>5.8695652173913039E-3</v>
      </c>
      <c r="AI367" t="str">
        <f t="shared" si="21"/>
        <v>OK</v>
      </c>
      <c r="AJ367" s="314">
        <f t="shared" si="22"/>
        <v>46273</v>
      </c>
    </row>
    <row r="368" spans="1:36" ht="14.4">
      <c r="A368" s="155"/>
      <c r="B368" t="s">
        <v>2396</v>
      </c>
      <c r="C368">
        <v>37</v>
      </c>
      <c r="D368" t="s">
        <v>2344</v>
      </c>
      <c r="E368" t="s">
        <v>2479</v>
      </c>
      <c r="G368" t="s">
        <v>2556</v>
      </c>
      <c r="J368" s="438" t="str">
        <f>IF($F368="","",IFERROR(IFERROR(INDEX(Réttabanki!$U:$U,MATCH($F368,Réttabanki!$A:$A,0)),INDEX(Vöruskrá!$R:$R,MATCH($F368,Vöruskrá!$B:$B,0)))*($H368+IF($I368="",$H368*(1+$AD$2),$I368))/2/1000,""))</f>
        <v/>
      </c>
      <c r="L368" t="s">
        <v>228</v>
      </c>
      <c r="T368">
        <v>1</v>
      </c>
      <c r="U368" s="455" t="s">
        <v>2569</v>
      </c>
      <c r="V368" s="455" t="s">
        <v>2358</v>
      </c>
      <c r="W368" s="455" t="s">
        <v>2428</v>
      </c>
      <c r="X368" s="455" t="s">
        <v>2495</v>
      </c>
      <c r="Y368" s="455"/>
      <c r="Z368" s="455"/>
      <c r="AA368" s="455"/>
      <c r="AF368" t="str">
        <f>IF($F368="","",IFERROR(IFERROR(INDEX(Réttabanki!$U:$U,MATCH($F368,Réttabanki!$A:$A,0)),INDEX(Vöruskrá!$R:$R,MATCH($F368,Vöruskrá!$B:$B,0)))*$H368/1000,""))</f>
        <v/>
      </c>
      <c r="AG368" t="str">
        <f>IF($F368="","",IFERROR(IFERROR(INDEX(Réttabanki!$U:$U,MATCH($F368,Réttabanki!$A:$A,0)),INDEX(Vöruskrá!$R:$R,MATCH($F368,Vöruskrá!$B:$B,0)))*IF($I368="",$H368*(1+$AD$2),$I368)/1000,""))</f>
        <v/>
      </c>
      <c r="AH368" t="str">
        <f t="shared" si="23"/>
        <v/>
      </c>
      <c r="AI368" t="str">
        <f t="shared" si="21"/>
        <v/>
      </c>
      <c r="AJ368" s="314">
        <f t="shared" si="22"/>
        <v>46273</v>
      </c>
    </row>
    <row r="369" spans="1:36" ht="14.4">
      <c r="A369" s="155"/>
      <c r="B369" t="s">
        <v>2396</v>
      </c>
      <c r="C369">
        <v>37</v>
      </c>
      <c r="D369" t="s">
        <v>2318</v>
      </c>
      <c r="E369" t="s">
        <v>2383</v>
      </c>
      <c r="G369" t="s">
        <v>2680</v>
      </c>
      <c r="J369" s="438" t="str">
        <f>IF($F369="","",IFERROR(IFERROR(INDEX(Réttabanki!$U:$U,MATCH($F369,Réttabanki!$A:$A,0)),INDEX(Vöruskrá!$R:$R,MATCH($F369,Vöruskrá!$B:$B,0)))*($H369+IF($I369="",$H369*(1+$AD$2),$I369))/2/1000,""))</f>
        <v/>
      </c>
      <c r="K369" t="s">
        <v>2681</v>
      </c>
      <c r="L369" t="s">
        <v>458</v>
      </c>
      <c r="U369" s="457"/>
      <c r="V369" s="457"/>
      <c r="W369" s="457"/>
      <c r="X369" s="457"/>
      <c r="Y369" s="457"/>
      <c r="Z369" s="457"/>
      <c r="AA369" s="457"/>
      <c r="AF369" t="str">
        <f>IF($F369="","",IFERROR(IFERROR(INDEX(Réttabanki!$U:$U,MATCH($F369,Réttabanki!$A:$A,0)),INDEX(Vöruskrá!$R:$R,MATCH($F369,Vöruskrá!$B:$B,0)))*$H369/1000,""))</f>
        <v/>
      </c>
      <c r="AG369" t="str">
        <f>IF($F369="","",IFERROR(IFERROR(INDEX(Réttabanki!$U:$U,MATCH($F369,Réttabanki!$A:$A,0)),INDEX(Vöruskrá!$R:$R,MATCH($F369,Vöruskrá!$B:$B,0)))*IF($I369="",$H369*(1+$AD$2),$I369)/1000,""))</f>
        <v/>
      </c>
      <c r="AH369" t="str">
        <f t="shared" si="23"/>
        <v/>
      </c>
      <c r="AI369" t="str">
        <f t="shared" si="21"/>
        <v/>
      </c>
      <c r="AJ369" s="314">
        <f t="shared" si="22"/>
        <v>46273</v>
      </c>
    </row>
    <row r="370" spans="1:36" ht="14.4">
      <c r="A370" s="155"/>
      <c r="B370" t="s">
        <v>2396</v>
      </c>
      <c r="C370">
        <v>37</v>
      </c>
      <c r="D370" t="s">
        <v>2318</v>
      </c>
      <c r="E370" t="s">
        <v>2383</v>
      </c>
      <c r="F370" t="s">
        <v>456</v>
      </c>
      <c r="G370" t="s">
        <v>2682</v>
      </c>
      <c r="H370">
        <v>40</v>
      </c>
      <c r="I370">
        <v>40</v>
      </c>
      <c r="J370" s="438">
        <f>IF($F370="","",IFERROR(IFERROR(INDEX(Réttabanki!$U:$U,MATCH($F370,Réttabanki!$A:$A,0)),INDEX(Vöruskrá!$R:$R,MATCH($F370,Vöruskrá!$B:$B,0)))*($H370+IF($I370="",$H370*(1+$AD$2),$I370))/2/1000,""))</f>
        <v>24</v>
      </c>
      <c r="K370" t="s">
        <v>457</v>
      </c>
      <c r="L370" t="s">
        <v>458</v>
      </c>
      <c r="N370">
        <v>296</v>
      </c>
      <c r="O370">
        <v>4.5</v>
      </c>
      <c r="P370">
        <v>0.5</v>
      </c>
      <c r="Q370">
        <v>52</v>
      </c>
      <c r="R370">
        <v>9.1</v>
      </c>
      <c r="S370">
        <v>0.8</v>
      </c>
      <c r="U370" s="455"/>
      <c r="V370" s="455"/>
      <c r="W370" s="455"/>
      <c r="X370" s="455"/>
      <c r="Y370" s="455"/>
      <c r="Z370" s="455"/>
      <c r="AA370" s="455"/>
      <c r="AF370">
        <f>IF($F370="","",IFERROR(IFERROR(INDEX(Réttabanki!$U:$U,MATCH($F370,Réttabanki!$A:$A,0)),INDEX(Vöruskrá!$R:$R,MATCH($F370,Vöruskrá!$B:$B,0)))*$H370/1000,""))</f>
        <v>24</v>
      </c>
      <c r="AG370">
        <f>IF($F370="","",IFERROR(IFERROR(INDEX(Réttabanki!$U:$U,MATCH($F370,Réttabanki!$A:$A,0)),INDEX(Vöruskrá!$R:$R,MATCH($F370,Vöruskrá!$B:$B,0)))*IF($I370="",$H370*(1+$AD$2),$I370)/1000,""))</f>
        <v>24</v>
      </c>
      <c r="AH370">
        <f t="shared" si="23"/>
        <v>2.0869565217391306E-2</v>
      </c>
      <c r="AI370" t="str">
        <f t="shared" si="21"/>
        <v>OK</v>
      </c>
      <c r="AJ370" s="314">
        <f t="shared" si="22"/>
        <v>46273</v>
      </c>
    </row>
    <row r="371" spans="1:36" ht="14.4">
      <c r="A371" s="155"/>
      <c r="B371" t="s">
        <v>2396</v>
      </c>
      <c r="C371">
        <v>37</v>
      </c>
      <c r="D371" t="s">
        <v>2318</v>
      </c>
      <c r="E371" t="s">
        <v>2383</v>
      </c>
      <c r="F371" t="s">
        <v>270</v>
      </c>
      <c r="G371" t="s">
        <v>2507</v>
      </c>
      <c r="H371">
        <v>20</v>
      </c>
      <c r="I371">
        <v>20</v>
      </c>
      <c r="J371" s="438">
        <f>IF($F371="","",IFERROR(IFERROR(INDEX(Réttabanki!$U:$U,MATCH($F371,Réttabanki!$A:$A,0)),INDEX(Vöruskrá!$R:$R,MATCH($F371,Vöruskrá!$B:$B,0)))*($H371+IF($I371="",$H371*(1+$AD$2),$I371))/2/1000,""))</f>
        <v>36</v>
      </c>
      <c r="K371" t="s">
        <v>272</v>
      </c>
      <c r="N371">
        <v>264</v>
      </c>
      <c r="O371">
        <v>24</v>
      </c>
      <c r="P371">
        <v>12</v>
      </c>
      <c r="Q371">
        <v>1</v>
      </c>
      <c r="R371">
        <v>11</v>
      </c>
      <c r="S371">
        <v>2.1</v>
      </c>
      <c r="U371" s="457"/>
      <c r="V371" s="457"/>
      <c r="W371" s="457"/>
      <c r="X371" s="457"/>
      <c r="Y371" s="457"/>
      <c r="Z371" s="457"/>
      <c r="AA371" s="457"/>
      <c r="AF371">
        <f>IF($F371="","",IFERROR(IFERROR(INDEX(Réttabanki!$U:$U,MATCH($F371,Réttabanki!$A:$A,0)),INDEX(Vöruskrá!$R:$R,MATCH($F371,Vöruskrá!$B:$B,0)))*$H371/1000,""))</f>
        <v>36</v>
      </c>
      <c r="AG371">
        <f>IF($F371="","",IFERROR(IFERROR(INDEX(Réttabanki!$U:$U,MATCH($F371,Réttabanki!$A:$A,0)),INDEX(Vöruskrá!$R:$R,MATCH($F371,Vöruskrá!$B:$B,0)))*IF($I371="",$H371*(1+$AD$2),$I371)/1000,""))</f>
        <v>36</v>
      </c>
      <c r="AH371">
        <f t="shared" si="23"/>
        <v>3.1304347826086959E-2</v>
      </c>
      <c r="AI371" t="str">
        <f t="shared" si="21"/>
        <v>OK</v>
      </c>
      <c r="AJ371" s="314">
        <f t="shared" si="22"/>
        <v>46273</v>
      </c>
    </row>
    <row r="372" spans="1:36" ht="14.4">
      <c r="A372" s="155"/>
      <c r="B372" t="s">
        <v>2396</v>
      </c>
      <c r="C372">
        <v>37</v>
      </c>
      <c r="D372" t="s">
        <v>2318</v>
      </c>
      <c r="E372" t="s">
        <v>1080</v>
      </c>
      <c r="G372" t="s">
        <v>2683</v>
      </c>
      <c r="J372" s="438" t="str">
        <f>IF($F372="","",IFERROR(IFERROR(INDEX(Réttabanki!$U:$U,MATCH($F372,Réttabanki!$A:$A,0)),INDEX(Vöruskrá!$R:$R,MATCH($F372,Vöruskrá!$B:$B,0)))*($H372+IF($I372="",$H372*(1+$AD$2),$I372))/2/1000,""))</f>
        <v/>
      </c>
      <c r="K372" t="s">
        <v>2684</v>
      </c>
      <c r="L372" t="s">
        <v>228</v>
      </c>
      <c r="U372" s="455"/>
      <c r="V372" s="455"/>
      <c r="W372" s="455"/>
      <c r="X372" s="455"/>
      <c r="Y372" s="455"/>
      <c r="Z372" s="455"/>
      <c r="AA372" s="455"/>
      <c r="AF372" t="str">
        <f>IF($F372="","",IFERROR(IFERROR(INDEX(Réttabanki!$U:$U,MATCH($F372,Réttabanki!$A:$A,0)),INDEX(Vöruskrá!$R:$R,MATCH($F372,Vöruskrá!$B:$B,0)))*$H372/1000,""))</f>
        <v/>
      </c>
      <c r="AG372" t="str">
        <f>IF($F372="","",IFERROR(IFERROR(INDEX(Réttabanki!$U:$U,MATCH($F372,Réttabanki!$A:$A,0)),INDEX(Vöruskrá!$R:$R,MATCH($F372,Vöruskrá!$B:$B,0)))*IF($I372="",$H372*(1+$AD$2),$I372)/1000,""))</f>
        <v/>
      </c>
      <c r="AH372" t="str">
        <f t="shared" si="23"/>
        <v/>
      </c>
      <c r="AI372" t="str">
        <f t="shared" si="21"/>
        <v/>
      </c>
      <c r="AJ372" s="314">
        <f t="shared" si="22"/>
        <v>46273</v>
      </c>
    </row>
    <row r="373" spans="1:36" ht="14.4">
      <c r="A373" s="155"/>
      <c r="B373" t="s">
        <v>2396</v>
      </c>
      <c r="C373">
        <v>37</v>
      </c>
      <c r="D373" t="s">
        <v>2318</v>
      </c>
      <c r="E373" t="s">
        <v>1080</v>
      </c>
      <c r="F373" t="s">
        <v>1311</v>
      </c>
      <c r="G373" t="s">
        <v>2455</v>
      </c>
      <c r="H373">
        <v>40</v>
      </c>
      <c r="J373" s="438">
        <f>IF($F373="","",IFERROR(IFERROR(INDEX(Réttabanki!$U:$U,MATCH($F373,Réttabanki!$A:$A,0)),INDEX(Vöruskrá!$R:$R,MATCH($F373,Vöruskrá!$B:$B,0)))*($H373+IF($I373="",$H373*(1+$AD$2),$I373))/2/1000,""))</f>
        <v>30</v>
      </c>
      <c r="K373" t="s">
        <v>1312</v>
      </c>
      <c r="N373">
        <v>236</v>
      </c>
      <c r="O373">
        <v>9</v>
      </c>
      <c r="P373">
        <v>2.7</v>
      </c>
      <c r="Q373">
        <v>31.1</v>
      </c>
      <c r="R373">
        <v>1.5</v>
      </c>
      <c r="S373">
        <v>0.9</v>
      </c>
      <c r="U373" s="457"/>
      <c r="V373" s="457"/>
      <c r="W373" s="457"/>
      <c r="X373" s="457"/>
      <c r="Y373" s="457"/>
      <c r="Z373" s="457"/>
      <c r="AA373" s="457"/>
      <c r="AF373">
        <f>IF($F373="","",IFERROR(IFERROR(INDEX(Réttabanki!$U:$U,MATCH($F373,Réttabanki!$A:$A,0)),INDEX(Vöruskrá!$R:$R,MATCH($F373,Vöruskrá!$B:$B,0)))*$H373/1000,""))</f>
        <v>24</v>
      </c>
      <c r="AG373">
        <f>IF($F373="","",IFERROR(IFERROR(INDEX(Réttabanki!$U:$U,MATCH($F373,Réttabanki!$A:$A,0)),INDEX(Vöruskrá!$R:$R,MATCH($F373,Vöruskrá!$B:$B,0)))*IF($I373="",$H373*(1+$AD$2),$I373)/1000,""))</f>
        <v>36</v>
      </c>
      <c r="AH373">
        <f t="shared" si="23"/>
        <v>3.1304347826086959E-2</v>
      </c>
      <c r="AI373" t="str">
        <f t="shared" si="21"/>
        <v>OK</v>
      </c>
      <c r="AJ373" s="314">
        <f t="shared" si="22"/>
        <v>46273</v>
      </c>
    </row>
    <row r="374" spans="1:36" ht="14.4">
      <c r="A374" s="155"/>
      <c r="B374" t="s">
        <v>2396</v>
      </c>
      <c r="C374">
        <v>37</v>
      </c>
      <c r="D374" t="s">
        <v>2318</v>
      </c>
      <c r="E374" t="s">
        <v>1080</v>
      </c>
      <c r="F374" t="s">
        <v>270</v>
      </c>
      <c r="G374" t="s">
        <v>2507</v>
      </c>
      <c r="H374">
        <v>20</v>
      </c>
      <c r="J374" s="438">
        <f>IF($F374="","",IFERROR(IFERROR(INDEX(Réttabanki!$U:$U,MATCH($F374,Réttabanki!$A:$A,0)),INDEX(Vöruskrá!$R:$R,MATCH($F374,Vöruskrá!$B:$B,0)))*($H374+IF($I374="",$H374*(1+$AD$2),$I374))/2/1000,""))</f>
        <v>45</v>
      </c>
      <c r="K374" t="s">
        <v>272</v>
      </c>
      <c r="N374">
        <v>264</v>
      </c>
      <c r="O374">
        <v>24</v>
      </c>
      <c r="P374">
        <v>12</v>
      </c>
      <c r="Q374">
        <v>1</v>
      </c>
      <c r="R374">
        <v>11</v>
      </c>
      <c r="S374">
        <v>2.1</v>
      </c>
      <c r="U374" s="455"/>
      <c r="V374" s="455"/>
      <c r="W374" s="455"/>
      <c r="X374" s="455"/>
      <c r="Y374" s="455"/>
      <c r="Z374" s="455"/>
      <c r="AA374" s="455"/>
      <c r="AF374">
        <f>IF($F374="","",IFERROR(IFERROR(INDEX(Réttabanki!$U:$U,MATCH($F374,Réttabanki!$A:$A,0)),INDEX(Vöruskrá!$R:$R,MATCH($F374,Vöruskrá!$B:$B,0)))*$H374/1000,""))</f>
        <v>36</v>
      </c>
      <c r="AG374">
        <f>IF($F374="","",IFERROR(IFERROR(INDEX(Réttabanki!$U:$U,MATCH($F374,Réttabanki!$A:$A,0)),INDEX(Vöruskrá!$R:$R,MATCH($F374,Vöruskrá!$B:$B,0)))*IF($I374="",$H374*(1+$AD$2),$I374)/1000,""))</f>
        <v>54</v>
      </c>
      <c r="AH374">
        <f t="shared" si="23"/>
        <v>4.6956521739130432E-2</v>
      </c>
      <c r="AI374" t="str">
        <f t="shared" si="21"/>
        <v>OK</v>
      </c>
      <c r="AJ374" s="314">
        <f t="shared" si="22"/>
        <v>46273</v>
      </c>
    </row>
    <row r="375" spans="1:36" ht="14.4">
      <c r="A375" s="154"/>
      <c r="B375" s="95" t="s">
        <v>2396</v>
      </c>
      <c r="C375" s="95">
        <v>37</v>
      </c>
      <c r="D375" s="96"/>
      <c r="E375" s="96"/>
      <c r="F375" s="96" t="s">
        <v>2393</v>
      </c>
      <c r="G375" s="96"/>
      <c r="H375" s="97"/>
      <c r="I375" s="97"/>
      <c r="J375" s="225">
        <f>SUMIFS($AF$3:$AF$796,$AJ$3:$AJ$796,$AJ375,$D$3:$D$796,"&lt;&gt;Grunnskólar starfsmenn",$E$3:$E$796,"Aðalréttur")+SUMIFS($AF$3:$AF$796,$AJ$3:$AJ$796,$AJ375,$D$3:$D$796,"&lt;&gt;Grunnskólar starfsmenn",$E$3:$E$796,"Meðlætisbar")+SUMIFS($AF$3:$AF$796,$AJ$3:$AJ$796,$AJ375,$D$3:$D$796,"&lt;&gt;Grunnskólar starfsmenn",$E$3:$E$796,"Síðdegishressing")</f>
        <v>391</v>
      </c>
      <c r="K375" s="9" t="s">
        <v>2394</v>
      </c>
      <c r="L375" s="9"/>
      <c r="M375" s="9"/>
      <c r="N375" s="10"/>
      <c r="O375" s="10"/>
      <c r="P375" s="10"/>
      <c r="Q375" s="10"/>
      <c r="R375" s="10"/>
      <c r="S375" s="10"/>
      <c r="T375" s="44"/>
      <c r="U375" s="457"/>
      <c r="V375" s="457"/>
      <c r="W375" s="457"/>
      <c r="X375" s="457"/>
      <c r="Y375" s="457"/>
      <c r="Z375" s="457"/>
      <c r="AA375" s="457"/>
      <c r="AC375" t="s">
        <v>87</v>
      </c>
      <c r="AF375" s="205" t="str">
        <f>IF($F375="","",IFERROR(IFERROR(INDEX(Réttabanki!$U:$U,MATCH($F375,Réttabanki!$A:$A,0)),INDEX(Vöruskrá!$R:$R,MATCH($F375,Vöruskrá!$B:$B,0)))*$H375/1000,""))</f>
        <v/>
      </c>
      <c r="AG375" s="205" t="str">
        <f>IF($F375="","",IFERROR(IFERROR(INDEX(Réttabanki!$U:$U,MATCH($F375,Réttabanki!$A:$A,0)),INDEX(Vöruskrá!$R:$R,MATCH($F375,Vöruskrá!$B:$B,0)))*IF($I375="",$H375*(1+$AD$2),$I375)/1000,""))</f>
        <v/>
      </c>
      <c r="AH375" s="206">
        <f>IF($J375="","",$J375/$AE$6)</f>
        <v>0.28962962962962963</v>
      </c>
      <c r="AI375" s="409" t="str">
        <f t="shared" si="21"/>
        <v>OK</v>
      </c>
      <c r="AJ375" s="314">
        <f t="shared" si="22"/>
        <v>46273</v>
      </c>
    </row>
    <row r="376" spans="1:36" ht="14.4">
      <c r="A376" s="154"/>
      <c r="B376" s="95" t="s">
        <v>2396</v>
      </c>
      <c r="C376" s="95">
        <v>37</v>
      </c>
      <c r="D376" s="96"/>
      <c r="E376" s="96"/>
      <c r="F376" s="96" t="s">
        <v>2395</v>
      </c>
      <c r="G376" s="96"/>
      <c r="H376" s="97"/>
      <c r="I376" s="97"/>
      <c r="J376" s="225">
        <f>SUMIFS($AG$3:$AG$796,$AJ$3:$AJ$796,$AJ376,$D$3:$D$796,"&lt;&gt;Grunnskólar starfsmenn",$E$3:$E$796,"Aðalréttur")+SUMIFS($AG$3:$AG$796,$AJ$3:$AJ$796,$AJ376,$D$3:$D$796,"&lt;&gt;Grunnskólar starfsmenn",$E$3:$E$796,"Meðlætisbar")</f>
        <v>405.5</v>
      </c>
      <c r="K376" s="9" t="s">
        <v>2394</v>
      </c>
      <c r="L376" s="9"/>
      <c r="M376" s="9"/>
      <c r="N376" s="10"/>
      <c r="O376" s="10"/>
      <c r="P376" s="10"/>
      <c r="Q376" s="10"/>
      <c r="R376" s="10"/>
      <c r="S376" s="10"/>
      <c r="T376" s="44"/>
      <c r="U376" s="455"/>
      <c r="V376" s="455"/>
      <c r="W376" s="455"/>
      <c r="X376" s="455"/>
      <c r="Y376" s="455"/>
      <c r="Z376" s="455"/>
      <c r="AA376" s="455"/>
      <c r="AC376" t="s">
        <v>92</v>
      </c>
      <c r="AF376" s="205" t="str">
        <f>IF($F376="","",IFERROR(IFERROR(INDEX(Réttabanki!$U:$U,MATCH($F376,Réttabanki!$A:$A,0)),INDEX(Vöruskrá!$R:$R,MATCH($F376,Vöruskrá!$B:$B,0)))*$H376/1000,""))</f>
        <v/>
      </c>
      <c r="AG376" s="205" t="str">
        <f>IF($F376="","",IFERROR(IFERROR(INDEX(Réttabanki!$U:$U,MATCH($F376,Réttabanki!$A:$A,0)),INDEX(Vöruskrá!$R:$R,MATCH($F376,Vöruskrá!$B:$B,0)))*IF($I376="",$H376*(1+$AD$2),$I376)/1000,""))</f>
        <v/>
      </c>
      <c r="AH376" s="206">
        <f>IF($J376="","",$J376/$AE$5)</f>
        <v>0.3526086956521739</v>
      </c>
      <c r="AI376" s="409" t="str">
        <f t="shared" si="21"/>
        <v>⚠ Yfir 30%</v>
      </c>
      <c r="AJ376" s="314">
        <f t="shared" si="22"/>
        <v>46273</v>
      </c>
    </row>
    <row r="377" spans="1:36" ht="14.4">
      <c r="A377" s="155">
        <v>46274</v>
      </c>
      <c r="B377" t="s">
        <v>2423</v>
      </c>
      <c r="C377">
        <v>37</v>
      </c>
      <c r="D377" t="s">
        <v>2318</v>
      </c>
      <c r="E377" t="s">
        <v>2352</v>
      </c>
      <c r="G377" t="s">
        <v>2424</v>
      </c>
      <c r="J377" s="438" t="str">
        <f>IF($F377="","",IFERROR(IFERROR(INDEX(Réttabanki!$U:$U,MATCH($F377,Réttabanki!$A:$A,0)),INDEX(Vöruskrá!$R:$R,MATCH($F377,Vöruskrá!$B:$B,0)))*($H377+IF($I377="",$H377*(1+$AD$2),$I377))/2/1000,""))</f>
        <v/>
      </c>
      <c r="K377" t="s">
        <v>2685</v>
      </c>
      <c r="L377" t="s">
        <v>2686</v>
      </c>
      <c r="U377" s="457"/>
      <c r="V377" s="457"/>
      <c r="W377" s="457"/>
      <c r="X377" s="457"/>
      <c r="Y377" s="457"/>
      <c r="Z377" s="457"/>
      <c r="AA377" s="457"/>
      <c r="AF377" t="str">
        <f>IF($F377="","",IFERROR(IFERROR(INDEX(Réttabanki!$U:$U,MATCH($F377,Réttabanki!$A:$A,0)),INDEX(Vöruskrá!$R:$R,MATCH($F377,Vöruskrá!$B:$B,0)))*$H377/1000,""))</f>
        <v/>
      </c>
      <c r="AG377" t="str">
        <f>IF($F377="","",IFERROR(IFERROR(INDEX(Réttabanki!$U:$U,MATCH($F377,Réttabanki!$A:$A,0)),INDEX(Vöruskrá!$R:$R,MATCH($F377,Vöruskrá!$B:$B,0)))*IF($I377="",$H377*(1+$AD$2),$I377)/1000,""))</f>
        <v/>
      </c>
      <c r="AH377" t="str">
        <f t="shared" ref="AH377:AH410" si="24">IF(N($AF377)+N($AG377)=0,"",MAX(N($AF377)/$AE$6,N($AG377)/$AE$5))</f>
        <v/>
      </c>
      <c r="AI377" t="str">
        <f t="shared" si="21"/>
        <v/>
      </c>
      <c r="AJ377" s="314">
        <f t="shared" si="22"/>
        <v>46274</v>
      </c>
    </row>
    <row r="378" spans="1:36" ht="14.4">
      <c r="A378" s="153"/>
      <c r="B378" s="11" t="s">
        <v>2423</v>
      </c>
      <c r="C378" s="11">
        <v>37</v>
      </c>
      <c r="D378" s="12" t="s">
        <v>2318</v>
      </c>
      <c r="E378" s="12" t="s">
        <v>2352</v>
      </c>
      <c r="F378" s="12" t="s">
        <v>747</v>
      </c>
      <c r="G378" s="12" t="s">
        <v>2427</v>
      </c>
      <c r="H378" s="13">
        <v>250</v>
      </c>
      <c r="I378" s="13">
        <v>250</v>
      </c>
      <c r="J378" s="90">
        <f>IF($F378="","",IFERROR(IFERROR(INDEX(Réttabanki!$U:$U,MATCH($F378,Réttabanki!$A:$A,0)),INDEX(Vöruskrá!$R:$R,MATCH($F378,Vöruskrá!$B:$B,0)))*($H378+IF($I378="",$H378*(1+$AD$2),$I378))/2/1000,""))</f>
        <v>152.5</v>
      </c>
      <c r="K378" s="9" t="s">
        <v>748</v>
      </c>
      <c r="L378" s="9" t="s">
        <v>214</v>
      </c>
      <c r="M378" s="9"/>
      <c r="N378" s="10">
        <v>48</v>
      </c>
      <c r="O378" s="10">
        <v>2</v>
      </c>
      <c r="P378" s="10">
        <v>1.1000000000000001</v>
      </c>
      <c r="Q378" s="10">
        <v>5.7</v>
      </c>
      <c r="R378" s="10">
        <v>1.9</v>
      </c>
      <c r="S378" s="10">
        <v>0.1</v>
      </c>
      <c r="T378" s="45">
        <v>1</v>
      </c>
      <c r="U378" s="455" t="s">
        <v>2357</v>
      </c>
      <c r="V378" s="455" t="s">
        <v>2358</v>
      </c>
      <c r="W378" s="455" t="s">
        <v>2428</v>
      </c>
      <c r="X378" s="455" t="s">
        <v>2359</v>
      </c>
      <c r="Y378" s="455">
        <v>75</v>
      </c>
      <c r="Z378" s="455" t="s">
        <v>2429</v>
      </c>
      <c r="AA378" s="455"/>
      <c r="AF378" s="205">
        <f>IF($F378="","",IFERROR(IFERROR(INDEX(Réttabanki!$U:$U,MATCH($F378,Réttabanki!$A:$A,0)),INDEX(Vöruskrá!$R:$R,MATCH($F378,Vöruskrá!$B:$B,0)))*$H378/1000,""))</f>
        <v>152.5</v>
      </c>
      <c r="AG378" s="205">
        <f>IF($F378="","",IFERROR(IFERROR(INDEX(Réttabanki!$U:$U,MATCH($F378,Réttabanki!$A:$A,0)),INDEX(Vöruskrá!$R:$R,MATCH($F378,Vöruskrá!$B:$B,0)))*IF($I378="",$H378*(1+$AD$2),$I378)/1000,""))</f>
        <v>152.5</v>
      </c>
      <c r="AH378" s="206">
        <f t="shared" si="24"/>
        <v>0.13260869565217392</v>
      </c>
      <c r="AI378" s="409" t="str">
        <f t="shared" si="21"/>
        <v>OK</v>
      </c>
      <c r="AJ378" s="314">
        <f t="shared" si="22"/>
        <v>46274</v>
      </c>
    </row>
    <row r="379" spans="1:36" ht="14.4">
      <c r="A379" s="153"/>
      <c r="B379" s="11" t="s">
        <v>2423</v>
      </c>
      <c r="C379" s="11">
        <v>37</v>
      </c>
      <c r="D379" s="12" t="s">
        <v>2318</v>
      </c>
      <c r="E379" s="12" t="s">
        <v>2352</v>
      </c>
      <c r="F379" s="12" t="s">
        <v>275</v>
      </c>
      <c r="G379" s="12" t="s">
        <v>2430</v>
      </c>
      <c r="H379" s="13">
        <v>25</v>
      </c>
      <c r="I379" s="13">
        <v>25</v>
      </c>
      <c r="J379" s="90">
        <f>IF($F379="","",IFERROR(IFERROR(INDEX(Réttabanki!$U:$U,MATCH($F379,Réttabanki!$A:$A,0)),INDEX(Vöruskrá!$R:$R,MATCH($F379,Vöruskrá!$B:$B,0)))*($H379+IF($I379="",$H379*(1+$AD$2),$I379))/2/1000,""))</f>
        <v>45</v>
      </c>
      <c r="K379" s="9" t="s">
        <v>276</v>
      </c>
      <c r="L379" s="9" t="s">
        <v>277</v>
      </c>
      <c r="M379" s="9"/>
      <c r="N379" s="10">
        <v>401</v>
      </c>
      <c r="O379" s="10">
        <v>32.700000000000003</v>
      </c>
      <c r="P379" s="10">
        <v>16.600000000000001</v>
      </c>
      <c r="Q379" s="10">
        <v>15.7</v>
      </c>
      <c r="R379" s="10">
        <v>10.3</v>
      </c>
      <c r="S379" s="10">
        <v>1</v>
      </c>
      <c r="T379" s="44" t="str">
        <f>IF(F379="","",IFERROR(INDEX(Réttabanki!Q:Q,MATCH(F379,Réttabanki!A:A,0)),IFERROR(INDEX(Réttabanki!Q:Q,MATCH(F379,Réttabanki!B:B,0)),"")))</f>
        <v/>
      </c>
      <c r="U379" s="457" t="s">
        <v>2357</v>
      </c>
      <c r="V379" s="457" t="s">
        <v>2403</v>
      </c>
      <c r="W379" s="457"/>
      <c r="X379" s="457"/>
      <c r="Y379" s="457"/>
      <c r="Z379" s="457"/>
      <c r="AA379" s="457"/>
      <c r="AF379" s="205">
        <f>IF($F379="","",IFERROR(IFERROR(INDEX(Réttabanki!$U:$U,MATCH($F379,Réttabanki!$A:$A,0)),INDEX(Vöruskrá!$R:$R,MATCH($F379,Vöruskrá!$B:$B,0)))*$H379/1000,""))</f>
        <v>45</v>
      </c>
      <c r="AG379" s="205">
        <f>IF($F379="","",IFERROR(IFERROR(INDEX(Réttabanki!$U:$U,MATCH($F379,Réttabanki!$A:$A,0)),INDEX(Vöruskrá!$R:$R,MATCH($F379,Vöruskrá!$B:$B,0)))*IF($I379="",$H379*(1+$AD$2),$I379)/1000,""))</f>
        <v>45</v>
      </c>
      <c r="AH379" s="206">
        <f t="shared" si="24"/>
        <v>3.9130434782608699E-2</v>
      </c>
      <c r="AI379" s="409" t="str">
        <f t="shared" si="21"/>
        <v>OK</v>
      </c>
      <c r="AJ379" s="314">
        <f t="shared" si="22"/>
        <v>46274</v>
      </c>
    </row>
    <row r="380" spans="1:36" ht="26.4">
      <c r="A380" s="153"/>
      <c r="B380" s="11" t="s">
        <v>2423</v>
      </c>
      <c r="C380" s="11">
        <v>37</v>
      </c>
      <c r="D380" s="12" t="s">
        <v>2318</v>
      </c>
      <c r="E380" s="12" t="s">
        <v>2352</v>
      </c>
      <c r="F380" s="12" t="s">
        <v>825</v>
      </c>
      <c r="G380" s="12" t="s">
        <v>2431</v>
      </c>
      <c r="H380" s="13">
        <v>5</v>
      </c>
      <c r="I380" s="13">
        <v>5</v>
      </c>
      <c r="J380" s="90">
        <f>IF($F380="","",IFERROR(IFERROR(INDEX(Réttabanki!$U:$U,MATCH($F380,Réttabanki!$A:$A,0)),INDEX(Vöruskrá!$R:$R,MATCH($F380,Vöruskrá!$B:$B,0)))*($H380+IF($I380="",$H380*(1+$AD$2),$I380))/2/1000,""))</f>
        <v>27.495000000000001</v>
      </c>
      <c r="K380" s="9" t="s">
        <v>826</v>
      </c>
      <c r="L380" s="9"/>
      <c r="M380" s="9" t="s">
        <v>390</v>
      </c>
      <c r="N380" s="10">
        <v>243</v>
      </c>
      <c r="O380" s="10">
        <v>1.2</v>
      </c>
      <c r="P380" s="10">
        <v>0.4</v>
      </c>
      <c r="Q380" s="10">
        <v>81</v>
      </c>
      <c r="R380" s="10">
        <v>4</v>
      </c>
      <c r="S380" s="10">
        <v>0</v>
      </c>
      <c r="T380" s="45" t="str">
        <f>IF(F380="","",IFERROR(INDEX(Réttabanki!Q:Q,MATCH(F380,Réttabanki!A:A,0)),IFERROR(INDEX(Réttabanki!Q:Q,MATCH(F380,Réttabanki!B:B,0)),"")))</f>
        <v/>
      </c>
      <c r="U380" s="455"/>
      <c r="V380" s="455"/>
      <c r="W380" s="455"/>
      <c r="X380" s="455"/>
      <c r="Y380" s="455"/>
      <c r="Z380" s="455"/>
      <c r="AA380" s="455"/>
      <c r="AF380" s="205">
        <f>IF($F380="","",IFERROR(IFERROR(INDEX(Réttabanki!$U:$U,MATCH($F380,Réttabanki!$A:$A,0)),INDEX(Vöruskrá!$R:$R,MATCH($F380,Vöruskrá!$B:$B,0)))*$H380/1000,""))</f>
        <v>27.495000000000001</v>
      </c>
      <c r="AG380" s="205">
        <f>IF($F380="","",IFERROR(IFERROR(INDEX(Réttabanki!$U:$U,MATCH($F380,Réttabanki!$A:$A,0)),INDEX(Vöruskrá!$R:$R,MATCH($F380,Vöruskrá!$B:$B,0)))*IF($I380="",$H380*(1+$AD$2),$I380)/1000,""))</f>
        <v>27.495000000000001</v>
      </c>
      <c r="AH380" s="206">
        <f t="shared" si="24"/>
        <v>2.3908695652173913E-2</v>
      </c>
      <c r="AI380" s="409" t="str">
        <f t="shared" si="21"/>
        <v>OK</v>
      </c>
      <c r="AJ380" s="314">
        <f t="shared" si="22"/>
        <v>46274</v>
      </c>
    </row>
    <row r="381" spans="1:36" ht="66">
      <c r="A381" s="153"/>
      <c r="B381" s="11" t="s">
        <v>2423</v>
      </c>
      <c r="C381" s="11">
        <v>37</v>
      </c>
      <c r="D381" s="12" t="s">
        <v>2318</v>
      </c>
      <c r="E381" s="12" t="s">
        <v>1080</v>
      </c>
      <c r="F381" s="12"/>
      <c r="G381" s="12" t="s">
        <v>2433</v>
      </c>
      <c r="H381" s="13"/>
      <c r="I381" s="13"/>
      <c r="J381" s="90" t="str">
        <f>IF($F381="","",IFERROR(IFERROR(INDEX(Réttabanki!$U:$U,MATCH($F381,Réttabanki!$A:$A,0)),INDEX(Vöruskrá!$R:$R,MATCH($F381,Vöruskrá!$B:$B,0)))*($H381+IF($I381="",$H381*(1+$AD$2),$I381))/2/1000,""))</f>
        <v/>
      </c>
      <c r="K381" s="9" t="s">
        <v>2434</v>
      </c>
      <c r="L381" s="9" t="s">
        <v>214</v>
      </c>
      <c r="M381" s="9"/>
      <c r="N381" s="10"/>
      <c r="O381" s="10"/>
      <c r="P381" s="10"/>
      <c r="Q381" s="10"/>
      <c r="R381" s="10"/>
      <c r="S381" s="10"/>
      <c r="T381" s="45"/>
      <c r="U381" s="457"/>
      <c r="V381" s="457"/>
      <c r="W381" s="457"/>
      <c r="X381" s="457"/>
      <c r="Y381" s="457"/>
      <c r="Z381" s="457"/>
      <c r="AA381" s="457"/>
      <c r="AF381" s="205" t="str">
        <f>IF($F381="","",IFERROR(IFERROR(INDEX(Réttabanki!$U:$U,MATCH($F381,Réttabanki!$A:$A,0)),INDEX(Vöruskrá!$R:$R,MATCH($F381,Vöruskrá!$B:$B,0)))*$H381/1000,""))</f>
        <v/>
      </c>
      <c r="AG381" s="205" t="str">
        <f>IF($F381="","",IFERROR(IFERROR(INDEX(Réttabanki!$U:$U,MATCH($F381,Réttabanki!$A:$A,0)),INDEX(Vöruskrá!$R:$R,MATCH($F381,Vöruskrá!$B:$B,0)))*IF($I381="",$H381*(1+$AD$2),$I381)/1000,""))</f>
        <v/>
      </c>
      <c r="AH381" s="206" t="str">
        <f t="shared" si="24"/>
        <v/>
      </c>
      <c r="AI381" s="409" t="str">
        <f t="shared" si="21"/>
        <v/>
      </c>
      <c r="AJ381" s="314">
        <f t="shared" si="22"/>
        <v>46274</v>
      </c>
    </row>
    <row r="382" spans="1:36" ht="14.4">
      <c r="A382" s="153"/>
      <c r="B382" s="11" t="s">
        <v>2423</v>
      </c>
      <c r="C382" s="11">
        <v>37</v>
      </c>
      <c r="D382" s="12" t="s">
        <v>2318</v>
      </c>
      <c r="E382" s="12" t="s">
        <v>1080</v>
      </c>
      <c r="F382" s="12" t="s">
        <v>747</v>
      </c>
      <c r="G382" s="12" t="s">
        <v>2427</v>
      </c>
      <c r="H382" s="13">
        <v>250</v>
      </c>
      <c r="I382" s="13">
        <v>250</v>
      </c>
      <c r="J382" s="90">
        <f>IF($F382="","",IFERROR(IFERROR(INDEX(Réttabanki!$U:$U,MATCH($F382,Réttabanki!$A:$A,0)),INDEX(Vöruskrá!$R:$R,MATCH($F382,Vöruskrá!$B:$B,0)))*($H382+IF($I382="",$H382*(1+$AD$2),$I382))/2/1000,""))</f>
        <v>152.5</v>
      </c>
      <c r="K382" s="9" t="s">
        <v>748</v>
      </c>
      <c r="L382" s="9" t="s">
        <v>214</v>
      </c>
      <c r="M382" s="9"/>
      <c r="N382" s="10">
        <v>48</v>
      </c>
      <c r="O382" s="10">
        <v>2</v>
      </c>
      <c r="P382" s="10">
        <v>1.1000000000000001</v>
      </c>
      <c r="Q382" s="10">
        <v>5.7</v>
      </c>
      <c r="R382" s="10">
        <v>1.9</v>
      </c>
      <c r="S382" s="10">
        <v>0.1</v>
      </c>
      <c r="T382" s="45"/>
      <c r="U382" s="455"/>
      <c r="V382" s="455"/>
      <c r="W382" s="455"/>
      <c r="X382" s="455"/>
      <c r="Y382" s="455"/>
      <c r="Z382" s="455"/>
      <c r="AA382" s="455"/>
      <c r="AF382" s="205">
        <f>IF($F382="","",IFERROR(IFERROR(INDEX(Réttabanki!$U:$U,MATCH($F382,Réttabanki!$A:$A,0)),INDEX(Vöruskrá!$R:$R,MATCH($F382,Vöruskrá!$B:$B,0)))*$H382/1000,""))</f>
        <v>152.5</v>
      </c>
      <c r="AG382" s="205">
        <f>IF($F382="","",IFERROR(IFERROR(INDEX(Réttabanki!$U:$U,MATCH($F382,Réttabanki!$A:$A,0)),INDEX(Vöruskrá!$R:$R,MATCH($F382,Vöruskrá!$B:$B,0)))*IF($I382="",$H382*(1+$AD$2),$I382)/1000,""))</f>
        <v>152.5</v>
      </c>
      <c r="AH382" s="206">
        <f t="shared" si="24"/>
        <v>0.13260869565217392</v>
      </c>
      <c r="AI382" s="409" t="str">
        <f t="shared" si="21"/>
        <v>OK</v>
      </c>
      <c r="AJ382" s="314">
        <f t="shared" si="22"/>
        <v>46274</v>
      </c>
    </row>
    <row r="383" spans="1:36" ht="52.8">
      <c r="A383" s="153"/>
      <c r="B383" s="11" t="s">
        <v>2423</v>
      </c>
      <c r="C383" s="11">
        <v>37</v>
      </c>
      <c r="D383" s="12" t="s">
        <v>2318</v>
      </c>
      <c r="E383" s="12" t="s">
        <v>1080</v>
      </c>
      <c r="F383" s="12" t="s">
        <v>1305</v>
      </c>
      <c r="G383" s="12" t="s">
        <v>2435</v>
      </c>
      <c r="H383" s="13">
        <v>25</v>
      </c>
      <c r="I383" s="13">
        <v>25</v>
      </c>
      <c r="J383" s="90">
        <f>IF($F383="","",IFERROR(IFERROR(INDEX(Réttabanki!$U:$U,MATCH($F383,Réttabanki!$A:$A,0)),INDEX(Vöruskrá!$R:$R,MATCH($F383,Vöruskrá!$B:$B,0)))*($H383+IF($I383="",$H383*(1+$AD$2),$I383))/2/1000,""))</f>
        <v>15</v>
      </c>
      <c r="K383" s="9" t="s">
        <v>1306</v>
      </c>
      <c r="L383" s="9"/>
      <c r="M383" s="9"/>
      <c r="N383" s="10">
        <v>225</v>
      </c>
      <c r="O383" s="10">
        <v>3</v>
      </c>
      <c r="P383" s="10">
        <v>0.3</v>
      </c>
      <c r="Q383" s="10">
        <v>41</v>
      </c>
      <c r="R383" s="10">
        <v>2.1</v>
      </c>
      <c r="S383" s="10">
        <v>1</v>
      </c>
      <c r="T383" s="45"/>
      <c r="U383" s="457"/>
      <c r="V383" s="457"/>
      <c r="W383" s="457"/>
      <c r="X383" s="457"/>
      <c r="Y383" s="457"/>
      <c r="Z383" s="457"/>
      <c r="AA383" s="457"/>
      <c r="AF383" s="205">
        <f>IF($F383="","",IFERROR(IFERROR(INDEX(Réttabanki!$U:$U,MATCH($F383,Réttabanki!$A:$A,0)),INDEX(Vöruskrá!$R:$R,MATCH($F383,Vöruskrá!$B:$B,0)))*$H383/1000,""))</f>
        <v>15</v>
      </c>
      <c r="AG383" s="205">
        <f>IF($F383="","",IFERROR(IFERROR(INDEX(Réttabanki!$U:$U,MATCH($F383,Réttabanki!$A:$A,0)),INDEX(Vöruskrá!$R:$R,MATCH($F383,Vöruskrá!$B:$B,0)))*IF($I383="",$H383*(1+$AD$2),$I383)/1000,""))</f>
        <v>15</v>
      </c>
      <c r="AH383" s="206">
        <f t="shared" si="24"/>
        <v>1.3043478260869565E-2</v>
      </c>
      <c r="AI383" s="409" t="str">
        <f t="shared" si="21"/>
        <v>OK</v>
      </c>
      <c r="AJ383" s="314">
        <f t="shared" si="22"/>
        <v>46274</v>
      </c>
    </row>
    <row r="384" spans="1:36" ht="26.4">
      <c r="A384" s="153"/>
      <c r="B384" s="11" t="s">
        <v>2423</v>
      </c>
      <c r="C384" s="11">
        <v>37</v>
      </c>
      <c r="D384" s="12" t="s">
        <v>2318</v>
      </c>
      <c r="E384" s="12" t="s">
        <v>1080</v>
      </c>
      <c r="F384" s="12" t="s">
        <v>825</v>
      </c>
      <c r="G384" s="12" t="s">
        <v>2431</v>
      </c>
      <c r="H384" s="13">
        <v>5</v>
      </c>
      <c r="I384" s="13">
        <v>5</v>
      </c>
      <c r="J384" s="90">
        <f>IF($F384="","",IFERROR(IFERROR(INDEX(Réttabanki!$U:$U,MATCH($F384,Réttabanki!$A:$A,0)),INDEX(Vöruskrá!$R:$R,MATCH($F384,Vöruskrá!$B:$B,0)))*($H384+IF($I384="",$H384*(1+$AD$2),$I384))/2/1000,""))</f>
        <v>27.495000000000001</v>
      </c>
      <c r="K384" s="9" t="s">
        <v>826</v>
      </c>
      <c r="L384" s="9"/>
      <c r="M384" s="9" t="s">
        <v>390</v>
      </c>
      <c r="N384" s="10">
        <v>243</v>
      </c>
      <c r="O384" s="10">
        <v>1.2</v>
      </c>
      <c r="P384" s="10">
        <v>0.4</v>
      </c>
      <c r="Q384" s="10">
        <v>81</v>
      </c>
      <c r="R384" s="10">
        <v>4</v>
      </c>
      <c r="S384" s="10">
        <v>0</v>
      </c>
      <c r="T384" s="45"/>
      <c r="U384" s="455"/>
      <c r="V384" s="455"/>
      <c r="W384" s="455"/>
      <c r="X384" s="455"/>
      <c r="Y384" s="455"/>
      <c r="Z384" s="455"/>
      <c r="AA384" s="455"/>
      <c r="AF384" s="205">
        <f>IF($F384="","",IFERROR(IFERROR(INDEX(Réttabanki!$U:$U,MATCH($F384,Réttabanki!$A:$A,0)),INDEX(Vöruskrá!$R:$R,MATCH($F384,Vöruskrá!$B:$B,0)))*$H384/1000,""))</f>
        <v>27.495000000000001</v>
      </c>
      <c r="AG384" s="205">
        <f>IF($F384="","",IFERROR(IFERROR(INDEX(Réttabanki!$U:$U,MATCH($F384,Réttabanki!$A:$A,0)),INDEX(Vöruskrá!$R:$R,MATCH($F384,Vöruskrá!$B:$B,0)))*IF($I384="",$H384*(1+$AD$2),$I384)/1000,""))</f>
        <v>27.495000000000001</v>
      </c>
      <c r="AH384" s="206">
        <f t="shared" si="24"/>
        <v>2.3908695652173913E-2</v>
      </c>
      <c r="AI384" s="409" t="str">
        <f t="shared" si="21"/>
        <v>OK</v>
      </c>
      <c r="AJ384" s="314">
        <f t="shared" si="22"/>
        <v>46274</v>
      </c>
    </row>
    <row r="385" spans="1:36" ht="26.4">
      <c r="A385" s="153"/>
      <c r="B385" s="11" t="s">
        <v>2423</v>
      </c>
      <c r="C385" s="11">
        <v>37</v>
      </c>
      <c r="D385" s="12" t="s">
        <v>2318</v>
      </c>
      <c r="E385" s="12" t="s">
        <v>1080</v>
      </c>
      <c r="F385" s="12"/>
      <c r="G385" s="12" t="s">
        <v>2436</v>
      </c>
      <c r="H385" s="13"/>
      <c r="I385" s="13"/>
      <c r="J385" s="90" t="str">
        <f>IF($F385="","",IFERROR(IFERROR(INDEX(Réttabanki!$U:$U,MATCH($F385,Réttabanki!$A:$A,0)),INDEX(Vöruskrá!$R:$R,MATCH($F385,Vöruskrá!$B:$B,0)))*($H385+IF($I385="",$H385*(1+$AD$2),$I385))/2/1000,""))</f>
        <v/>
      </c>
      <c r="K385" s="9" t="s">
        <v>2687</v>
      </c>
      <c r="L385" s="9" t="s">
        <v>214</v>
      </c>
      <c r="M385" s="9"/>
      <c r="N385" s="10"/>
      <c r="O385" s="10"/>
      <c r="P385" s="10"/>
      <c r="Q385" s="10"/>
      <c r="R385" s="10"/>
      <c r="S385" s="10"/>
      <c r="T385" s="45"/>
      <c r="U385" s="457"/>
      <c r="V385" s="457"/>
      <c r="W385" s="457"/>
      <c r="X385" s="457"/>
      <c r="Y385" s="457"/>
      <c r="Z385" s="457"/>
      <c r="AA385" s="457"/>
      <c r="AF385" s="205" t="str">
        <f>IF($F385="","",IFERROR(IFERROR(INDEX(Réttabanki!$U:$U,MATCH($F385,Réttabanki!$A:$A,0)),INDEX(Vöruskrá!$R:$R,MATCH($F385,Vöruskrá!$B:$B,0)))*$H385/1000,""))</f>
        <v/>
      </c>
      <c r="AG385" s="205" t="str">
        <f>IF($F385="","",IFERROR(IFERROR(INDEX(Réttabanki!$U:$U,MATCH($F385,Réttabanki!$A:$A,0)),INDEX(Vöruskrá!$R:$R,MATCH($F385,Vöruskrá!$B:$B,0)))*IF($I385="",$H385*(1+$AD$2),$I385)/1000,""))</f>
        <v/>
      </c>
      <c r="AH385" s="206" t="str">
        <f t="shared" si="24"/>
        <v/>
      </c>
      <c r="AI385" s="409" t="str">
        <f t="shared" si="21"/>
        <v/>
      </c>
      <c r="AJ385" s="314">
        <f t="shared" si="22"/>
        <v>46274</v>
      </c>
    </row>
    <row r="386" spans="1:36" ht="14.4">
      <c r="A386" s="153"/>
      <c r="B386" s="11" t="s">
        <v>2423</v>
      </c>
      <c r="C386" s="11">
        <v>37</v>
      </c>
      <c r="D386" s="12" t="s">
        <v>2318</v>
      </c>
      <c r="E386" s="12" t="s">
        <v>1080</v>
      </c>
      <c r="F386" s="12" t="s">
        <v>747</v>
      </c>
      <c r="G386" s="12" t="s">
        <v>2427</v>
      </c>
      <c r="H386" s="13">
        <v>250</v>
      </c>
      <c r="I386" s="13">
        <v>250</v>
      </c>
      <c r="J386" s="90">
        <f>IF($F386="","",IFERROR(IFERROR(INDEX(Réttabanki!$U:$U,MATCH($F386,Réttabanki!$A:$A,0)),INDEX(Vöruskrá!$R:$R,MATCH($F386,Vöruskrá!$B:$B,0)))*($H386+IF($I386="",$H386*(1+$AD$2),$I386))/2/1000,""))</f>
        <v>152.5</v>
      </c>
      <c r="K386" s="9" t="s">
        <v>748</v>
      </c>
      <c r="L386" s="9" t="s">
        <v>214</v>
      </c>
      <c r="M386" s="9"/>
      <c r="N386" s="10">
        <v>48</v>
      </c>
      <c r="O386" s="10">
        <v>2</v>
      </c>
      <c r="P386" s="10">
        <v>1.1000000000000001</v>
      </c>
      <c r="Q386" s="10">
        <v>5.7</v>
      </c>
      <c r="R386" s="10">
        <v>1.9</v>
      </c>
      <c r="S386" s="10">
        <v>0.1</v>
      </c>
      <c r="T386" s="45"/>
      <c r="U386" s="455"/>
      <c r="V386" s="455"/>
      <c r="W386" s="455"/>
      <c r="X386" s="455"/>
      <c r="Y386" s="455"/>
      <c r="Z386" s="455"/>
      <c r="AA386" s="455"/>
      <c r="AF386" s="205">
        <f>IF($F386="","",IFERROR(IFERROR(INDEX(Réttabanki!$U:$U,MATCH($F386,Réttabanki!$A:$A,0)),INDEX(Vöruskrá!$R:$R,MATCH($F386,Vöruskrá!$B:$B,0)))*$H386/1000,""))</f>
        <v>152.5</v>
      </c>
      <c r="AG386" s="205">
        <f>IF($F386="","",IFERROR(IFERROR(INDEX(Réttabanki!$U:$U,MATCH($F386,Réttabanki!$A:$A,0)),INDEX(Vöruskrá!$R:$R,MATCH($F386,Vöruskrá!$B:$B,0)))*IF($I386="",$H386*(1+$AD$2),$I386)/1000,""))</f>
        <v>152.5</v>
      </c>
      <c r="AH386" s="206">
        <f t="shared" si="24"/>
        <v>0.13260869565217392</v>
      </c>
      <c r="AI386" s="409" t="str">
        <f t="shared" si="21"/>
        <v>OK</v>
      </c>
      <c r="AJ386" s="314">
        <f t="shared" si="22"/>
        <v>46274</v>
      </c>
    </row>
    <row r="387" spans="1:36" ht="26.4">
      <c r="A387" s="153"/>
      <c r="B387" s="11" t="s">
        <v>2423</v>
      </c>
      <c r="C387" s="11">
        <v>37</v>
      </c>
      <c r="D387" s="12" t="s">
        <v>2318</v>
      </c>
      <c r="E387" s="12" t="s">
        <v>1080</v>
      </c>
      <c r="F387" s="12" t="s">
        <v>825</v>
      </c>
      <c r="G387" s="12" t="s">
        <v>2431</v>
      </c>
      <c r="H387" s="13">
        <v>5</v>
      </c>
      <c r="I387" s="13">
        <v>5</v>
      </c>
      <c r="J387" s="90">
        <f>IF($F387="","",IFERROR(IFERROR(INDEX(Réttabanki!$U:$U,MATCH($F387,Réttabanki!$A:$A,0)),INDEX(Vöruskrá!$R:$R,MATCH($F387,Vöruskrá!$B:$B,0)))*($H387+IF($I387="",$H387*(1+$AD$2),$I387))/2/1000,""))</f>
        <v>27.495000000000001</v>
      </c>
      <c r="K387" s="9" t="s">
        <v>826</v>
      </c>
      <c r="L387" s="9"/>
      <c r="M387" s="9" t="s">
        <v>390</v>
      </c>
      <c r="N387" s="10">
        <v>243</v>
      </c>
      <c r="O387" s="10">
        <v>1.2</v>
      </c>
      <c r="P387" s="10">
        <v>0.4</v>
      </c>
      <c r="Q387" s="10">
        <v>81</v>
      </c>
      <c r="R387" s="10">
        <v>4</v>
      </c>
      <c r="S387" s="10">
        <v>0</v>
      </c>
      <c r="T387" s="45"/>
      <c r="U387" s="457"/>
      <c r="V387" s="457"/>
      <c r="W387" s="457"/>
      <c r="X387" s="457"/>
      <c r="Y387" s="457"/>
      <c r="Z387" s="457"/>
      <c r="AA387" s="457"/>
      <c r="AF387" s="205">
        <f>IF($F387="","",IFERROR(IFERROR(INDEX(Réttabanki!$U:$U,MATCH($F387,Réttabanki!$A:$A,0)),INDEX(Vöruskrá!$R:$R,MATCH($F387,Vöruskrá!$B:$B,0)))*$H387/1000,""))</f>
        <v>27.495000000000001</v>
      </c>
      <c r="AG387" s="205">
        <f>IF($F387="","",IFERROR(IFERROR(INDEX(Réttabanki!$U:$U,MATCH($F387,Réttabanki!$A:$A,0)),INDEX(Vöruskrá!$R:$R,MATCH($F387,Vöruskrá!$B:$B,0)))*IF($I387="",$H387*(1+$AD$2),$I387)/1000,""))</f>
        <v>27.495000000000001</v>
      </c>
      <c r="AH387" s="206">
        <f t="shared" si="24"/>
        <v>2.3908695652173913E-2</v>
      </c>
      <c r="AI387" s="409" t="str">
        <f t="shared" ref="AI387:AI450" si="25">IF($AH387="","",IF($AH387&gt;$AE$7,"⚠ Yfir "&amp;TEXT($AE$7,"0%"),"OK"))</f>
        <v>OK</v>
      </c>
      <c r="AJ387" s="314">
        <f t="shared" si="22"/>
        <v>46274</v>
      </c>
    </row>
    <row r="388" spans="1:36" ht="39.6">
      <c r="A388" s="153"/>
      <c r="B388" s="11" t="s">
        <v>2423</v>
      </c>
      <c r="C388" s="11">
        <v>37</v>
      </c>
      <c r="D388" s="12" t="s">
        <v>2318</v>
      </c>
      <c r="E388" s="12" t="s">
        <v>1080</v>
      </c>
      <c r="F388" s="12"/>
      <c r="G388" s="12" t="s">
        <v>2437</v>
      </c>
      <c r="H388" s="13"/>
      <c r="I388" s="13"/>
      <c r="J388" s="90" t="str">
        <f>IF($F388="","",IFERROR(IFERROR(INDEX(Réttabanki!$U:$U,MATCH($F388,Réttabanki!$A:$A,0)),INDEX(Vöruskrá!$R:$R,MATCH($F388,Vöruskrá!$B:$B,0)))*($H388+IF($I388="",$H388*(1+$AD$2),$I388))/2/1000,""))</f>
        <v/>
      </c>
      <c r="K388" s="9" t="s">
        <v>332</v>
      </c>
      <c r="L388" s="9" t="s">
        <v>228</v>
      </c>
      <c r="M388" s="9"/>
      <c r="N388" s="10"/>
      <c r="O388" s="10"/>
      <c r="P388" s="10"/>
      <c r="Q388" s="10"/>
      <c r="R388" s="10"/>
      <c r="S388" s="10"/>
      <c r="T388" s="44"/>
      <c r="U388" s="455"/>
      <c r="V388" s="455"/>
      <c r="W388" s="455"/>
      <c r="X388" s="455"/>
      <c r="Y388" s="455"/>
      <c r="Z388" s="455"/>
      <c r="AA388" s="455"/>
      <c r="AF388" s="205" t="str">
        <f>IF($F388="","",IFERROR(IFERROR(INDEX(Réttabanki!$U:$U,MATCH($F388,Réttabanki!$A:$A,0)),INDEX(Vöruskrá!$R:$R,MATCH($F388,Vöruskrá!$B:$B,0)))*$H388/1000,""))</f>
        <v/>
      </c>
      <c r="AG388" s="205" t="str">
        <f>IF($F388="","",IFERROR(IFERROR(INDEX(Réttabanki!$U:$U,MATCH($F388,Réttabanki!$A:$A,0)),INDEX(Vöruskrá!$R:$R,MATCH($F388,Vöruskrá!$B:$B,0)))*IF($I388="",$H388*(1+$AD$2),$I388)/1000,""))</f>
        <v/>
      </c>
      <c r="AH388" s="206" t="str">
        <f t="shared" si="24"/>
        <v/>
      </c>
      <c r="AI388" s="409" t="str">
        <f t="shared" si="25"/>
        <v/>
      </c>
      <c r="AJ388" s="314">
        <f t="shared" ref="AJ388:AJ451" si="26">IF($A388&lt;&gt;"",$A388,AJ387)</f>
        <v>46274</v>
      </c>
    </row>
    <row r="389" spans="1:36" ht="39.6">
      <c r="A389" s="153"/>
      <c r="B389" s="11" t="s">
        <v>2423</v>
      </c>
      <c r="C389" s="11">
        <v>37</v>
      </c>
      <c r="D389" s="12" t="s">
        <v>2318</v>
      </c>
      <c r="E389" s="12" t="s">
        <v>1080</v>
      </c>
      <c r="F389" s="12" t="s">
        <v>329</v>
      </c>
      <c r="G389" s="12" t="s">
        <v>2437</v>
      </c>
      <c r="H389" s="13">
        <v>250</v>
      </c>
      <c r="I389" s="13">
        <v>250</v>
      </c>
      <c r="J389" s="439" t="str">
        <f>IF($F389="","",IFERROR(IFERROR(INDEX(Réttabanki!$U:$U,MATCH($F389,Réttabanki!$A:$A,0)),INDEX(Vöruskrá!$R:$R,MATCH($F389,Vöruskrá!$B:$B,0)))*($H389+IF($I389="",$H389*(1+$AD$2),$I389))/2/1000,""))</f>
        <v/>
      </c>
      <c r="K389" s="9" t="s">
        <v>332</v>
      </c>
      <c r="L389" s="9" t="s">
        <v>228</v>
      </c>
      <c r="M389" s="9"/>
      <c r="N389" s="10">
        <v>74</v>
      </c>
      <c r="O389" s="10">
        <v>1.6</v>
      </c>
      <c r="P389" s="10">
        <v>0.3</v>
      </c>
      <c r="Q389" s="10">
        <v>13</v>
      </c>
      <c r="R389" s="10">
        <v>1.8</v>
      </c>
      <c r="S389" s="10">
        <v>0.4</v>
      </c>
      <c r="T389" s="44">
        <v>1</v>
      </c>
      <c r="U389" s="457" t="s">
        <v>2357</v>
      </c>
      <c r="V389" s="457" t="s">
        <v>2358</v>
      </c>
      <c r="W389" s="457" t="s">
        <v>2428</v>
      </c>
      <c r="X389" s="457" t="s">
        <v>2438</v>
      </c>
      <c r="Y389" s="457">
        <v>75</v>
      </c>
      <c r="Z389" s="457" t="s">
        <v>2401</v>
      </c>
      <c r="AA389" s="457"/>
      <c r="AF389" s="205" t="str">
        <f>IF($F389="","",IFERROR(IFERROR(INDEX(Réttabanki!$U:$U,MATCH($F389,Réttabanki!$A:$A,0)),INDEX(Vöruskrá!$R:$R,MATCH($F389,Vöruskrá!$B:$B,0)))*$H389/1000,""))</f>
        <v/>
      </c>
      <c r="AG389" s="205" t="str">
        <f>IF($F389="","",IFERROR(IFERROR(INDEX(Réttabanki!$U:$U,MATCH($F389,Réttabanki!$A:$A,0)),INDEX(Vöruskrá!$R:$R,MATCH($F389,Vöruskrá!$B:$B,0)))*IF($I389="",$H389*(1+$AD$2),$I389)/1000,""))</f>
        <v/>
      </c>
      <c r="AH389" s="206" t="str">
        <f t="shared" si="24"/>
        <v/>
      </c>
      <c r="AI389" s="409" t="str">
        <f t="shared" si="25"/>
        <v/>
      </c>
      <c r="AJ389" s="314">
        <f t="shared" si="26"/>
        <v>46274</v>
      </c>
    </row>
    <row r="390" spans="1:36" ht="39.6">
      <c r="A390" s="153"/>
      <c r="B390" s="11" t="s">
        <v>2423</v>
      </c>
      <c r="C390" s="11">
        <v>37</v>
      </c>
      <c r="D390" s="12" t="s">
        <v>2318</v>
      </c>
      <c r="E390" s="12" t="s">
        <v>2376</v>
      </c>
      <c r="F390" s="12"/>
      <c r="G390" s="12" t="s">
        <v>2439</v>
      </c>
      <c r="H390" s="13"/>
      <c r="I390" s="13"/>
      <c r="J390" s="90" t="str">
        <f>IF($F390="","",IFERROR(IFERROR(INDEX(Réttabanki!$U:$U,MATCH($F390,Réttabanki!$A:$A,0)),INDEX(Vöruskrá!$R:$R,MATCH($F390,Vöruskrá!$B:$B,0)))*($H390+IF($I390="",$H390*(1+$AD$2),$I390))/2/1000,""))</f>
        <v/>
      </c>
      <c r="K390" s="9" t="s">
        <v>2440</v>
      </c>
      <c r="L390" s="9" t="s">
        <v>228</v>
      </c>
      <c r="M390" s="9" t="str">
        <f>IF($F390="","",IFERROR(IFERROR(INDEX(Réttabanki!$F:$F,MATCH($F390,Réttabanki!$A:$A,0)),INDEX(Vöruskrá!$H:$H,MATCH($F390,Vöruskrá!$B:$B,0))),""))</f>
        <v/>
      </c>
      <c r="N390" s="10" t="str">
        <f>IF($F390="","",IFERROR(IFERROR(INDEX(Réttabanki!$G:$G,MATCH($F390,Réttabanki!$A:$A,0)),INDEX(Vöruskrá!$J:$J,MATCH($F390,Vöruskrá!$B:$B,0)))*($H390+IF($I390="",$H390*(1+$AD$2),$I390))/2/100,""))</f>
        <v/>
      </c>
      <c r="O390" s="10" t="str">
        <f>IF($F390="","",IFERROR(IFERROR(INDEX(Réttabanki!$H:$H,MATCH($F390,Réttabanki!$A:$A,0)),INDEX(Vöruskrá!$K:$K,MATCH($F390,Vöruskrá!$B:$B,0)))*($H390+IF($I390="",$H390*(1+$AD$2),$I390))/2/100,""))</f>
        <v/>
      </c>
      <c r="P390" s="10" t="str">
        <f>IF($F390="","",IFERROR(IFERROR(INDEX(Réttabanki!$I:$I,MATCH($F390,Réttabanki!$A:$A,0)),INDEX(Vöruskrá!$L:$L,MATCH($F390,Vöruskrá!$B:$B,0)))*($H390+IF($I390="",$H390*(1+$AD$2),$I390))/2/100,""))</f>
        <v/>
      </c>
      <c r="Q390" s="10" t="str">
        <f>IF($F390="","",IFERROR(IFERROR(INDEX(Réttabanki!$J:$J,MATCH($F390,Réttabanki!$A:$A,0)),INDEX(Vöruskrá!$M:$M,MATCH($F390,Vöruskrá!$B:$B,0)))*($H390+IF($I390="",$H390*(1+$AD$2),$I390))/2/100,""))</f>
        <v/>
      </c>
      <c r="R390" s="10" t="str">
        <f>IF($F390="","",IFERROR(IFERROR(INDEX(Réttabanki!$L:$L,MATCH($F390,Réttabanki!$A:$A,0)),INDEX(Vöruskrá!$O:$O,MATCH($F390,Vöruskrá!$B:$B,0)))*($H390+IF($I390="",$H390*(1+$AD$2),$I390))/2/100,""))</f>
        <v/>
      </c>
      <c r="S390" s="10" t="str">
        <f>IF($F390="","",IFERROR(IFERROR(INDEX(Réttabanki!$M:$M,MATCH($F390,Réttabanki!$A:$A,0)),INDEX(Vöruskrá!$P:$P,MATCH($F390,Vöruskrá!$B:$B,0)))*($H390+IF($I390="",$H390*(1+$AD$2),$I390))/2/100,""))</f>
        <v/>
      </c>
      <c r="T390" s="44" t="str">
        <f>IF(F390="","",IFERROR(INDEX(Réttabanki!Q:Q,MATCH(F390,Réttabanki!A:A,0)),IFERROR(INDEX(Réttabanki!Q:Q,MATCH(F390,Réttabanki!B:B,0)),"")))</f>
        <v/>
      </c>
      <c r="U390" s="455"/>
      <c r="V390" s="455"/>
      <c r="W390" s="455"/>
      <c r="X390" s="455"/>
      <c r="Y390" s="455"/>
      <c r="Z390" s="455"/>
      <c r="AA390" s="455"/>
      <c r="AF390" s="205" t="str">
        <f>IF($F390="","",IFERROR(IFERROR(INDEX(Réttabanki!$U:$U,MATCH($F390,Réttabanki!$A:$A,0)),INDEX(Vöruskrá!$R:$R,MATCH($F390,Vöruskrá!$B:$B,0)))*$H390/1000,""))</f>
        <v/>
      </c>
      <c r="AG390" s="205" t="str">
        <f>IF($F390="","",IFERROR(IFERROR(INDEX(Réttabanki!$U:$U,MATCH($F390,Réttabanki!$A:$A,0)),INDEX(Vöruskrá!$R:$R,MATCH($F390,Vöruskrá!$B:$B,0)))*IF($I390="",$H390*(1+$AD$2),$I390)/1000,""))</f>
        <v/>
      </c>
      <c r="AH390" s="206" t="str">
        <f t="shared" si="24"/>
        <v/>
      </c>
      <c r="AI390" s="409" t="str">
        <f t="shared" si="25"/>
        <v/>
      </c>
      <c r="AJ390" s="314">
        <f t="shared" si="26"/>
        <v>46274</v>
      </c>
    </row>
    <row r="391" spans="1:36" ht="39.6">
      <c r="A391" s="153"/>
      <c r="B391" s="11" t="s">
        <v>2423</v>
      </c>
      <c r="C391" s="11">
        <v>37</v>
      </c>
      <c r="D391" s="12" t="s">
        <v>2318</v>
      </c>
      <c r="E391" s="12" t="s">
        <v>2376</v>
      </c>
      <c r="F391" s="12" t="s">
        <v>329</v>
      </c>
      <c r="G391" s="12" t="s">
        <v>329</v>
      </c>
      <c r="H391" s="13">
        <v>250</v>
      </c>
      <c r="I391" s="13">
        <v>250</v>
      </c>
      <c r="J391" s="439" t="str">
        <f>IF($F391="","",IFERROR(IFERROR(INDEX(Réttabanki!$U:$U,MATCH($F391,Réttabanki!$A:$A,0)),INDEX(Vöruskrá!$R:$R,MATCH($F391,Vöruskrá!$B:$B,0)))*($H391+IF($I391="",$H391*(1+$AD$2),$I391))/2/1000,""))</f>
        <v/>
      </c>
      <c r="K391" s="9" t="s">
        <v>332</v>
      </c>
      <c r="L391" s="9" t="s">
        <v>228</v>
      </c>
      <c r="M391" s="9"/>
      <c r="N391" s="10">
        <v>74</v>
      </c>
      <c r="O391" s="10">
        <v>1.6</v>
      </c>
      <c r="P391" s="10">
        <v>0.3</v>
      </c>
      <c r="Q391" s="10">
        <v>13</v>
      </c>
      <c r="R391" s="10">
        <v>1.8</v>
      </c>
      <c r="S391" s="10">
        <v>0.4</v>
      </c>
      <c r="T391" s="45">
        <v>1</v>
      </c>
      <c r="U391" s="457" t="s">
        <v>2357</v>
      </c>
      <c r="V391" s="457" t="s">
        <v>2358</v>
      </c>
      <c r="W391" s="457" t="s">
        <v>2428</v>
      </c>
      <c r="X391" s="457" t="s">
        <v>2438</v>
      </c>
      <c r="Y391" s="457">
        <v>75</v>
      </c>
      <c r="Z391" s="457" t="s">
        <v>2401</v>
      </c>
      <c r="AA391" s="457"/>
      <c r="AF391" s="205" t="str">
        <f>IF($F391="","",IFERROR(IFERROR(INDEX(Réttabanki!$U:$U,MATCH($F391,Réttabanki!$A:$A,0)),INDEX(Vöruskrá!$R:$R,MATCH($F391,Vöruskrá!$B:$B,0)))*$H391/1000,""))</f>
        <v/>
      </c>
      <c r="AG391" s="205" t="str">
        <f>IF($F391="","",IFERROR(IFERROR(INDEX(Réttabanki!$U:$U,MATCH($F391,Réttabanki!$A:$A,0)),INDEX(Vöruskrá!$R:$R,MATCH($F391,Vöruskrá!$B:$B,0)))*IF($I391="",$H391*(1+$AD$2),$I391)/1000,""))</f>
        <v/>
      </c>
      <c r="AH391" s="206" t="str">
        <f t="shared" si="24"/>
        <v/>
      </c>
      <c r="AI391" s="409" t="str">
        <f t="shared" si="25"/>
        <v/>
      </c>
      <c r="AJ391" s="314">
        <f t="shared" si="26"/>
        <v>46274</v>
      </c>
    </row>
    <row r="392" spans="1:36" ht="26.4">
      <c r="A392" s="153"/>
      <c r="B392" s="11" t="s">
        <v>2423</v>
      </c>
      <c r="C392" s="11">
        <v>37</v>
      </c>
      <c r="D392" s="12" t="s">
        <v>2318</v>
      </c>
      <c r="E392" s="12" t="s">
        <v>2376</v>
      </c>
      <c r="F392" s="12" t="s">
        <v>825</v>
      </c>
      <c r="G392" s="12" t="s">
        <v>2431</v>
      </c>
      <c r="H392" s="13">
        <v>5</v>
      </c>
      <c r="I392" s="13">
        <v>5</v>
      </c>
      <c r="J392" s="90">
        <f>IF($F392="","",IFERROR(IFERROR(INDEX(Réttabanki!$U:$U,MATCH($F392,Réttabanki!$A:$A,0)),INDEX(Vöruskrá!$R:$R,MATCH($F392,Vöruskrá!$B:$B,0)))*($H392+IF($I392="",$H392*(1+$AD$2),$I392))/2/1000,""))</f>
        <v>27.495000000000001</v>
      </c>
      <c r="K392" s="9" t="s">
        <v>826</v>
      </c>
      <c r="L392" s="9"/>
      <c r="M392" s="9" t="s">
        <v>390</v>
      </c>
      <c r="N392" s="10">
        <v>243</v>
      </c>
      <c r="O392" s="10">
        <v>1.2</v>
      </c>
      <c r="P392" s="10">
        <v>0.4</v>
      </c>
      <c r="Q392" s="10">
        <v>81</v>
      </c>
      <c r="R392" s="10">
        <v>4</v>
      </c>
      <c r="S392" s="10">
        <v>0</v>
      </c>
      <c r="T392" s="44" t="str">
        <f>IF(F392="","",IFERROR(INDEX(Réttabanki!Q:Q,MATCH(F392,Réttabanki!A:A,0)),IFERROR(INDEX(Réttabanki!Q:Q,MATCH(F392,Réttabanki!B:B,0)),"")))</f>
        <v/>
      </c>
      <c r="U392" s="455"/>
      <c r="V392" s="455"/>
      <c r="W392" s="455"/>
      <c r="X392" s="455"/>
      <c r="Y392" s="455"/>
      <c r="Z392" s="455"/>
      <c r="AA392" s="455"/>
      <c r="AF392" s="205">
        <f>IF($F392="","",IFERROR(IFERROR(INDEX(Réttabanki!$U:$U,MATCH($F392,Réttabanki!$A:$A,0)),INDEX(Vöruskrá!$R:$R,MATCH($F392,Vöruskrá!$B:$B,0)))*$H392/1000,""))</f>
        <v>27.495000000000001</v>
      </c>
      <c r="AG392" s="205">
        <f>IF($F392="","",IFERROR(IFERROR(INDEX(Réttabanki!$U:$U,MATCH($F392,Réttabanki!$A:$A,0)),INDEX(Vöruskrá!$R:$R,MATCH($F392,Vöruskrá!$B:$B,0)))*IF($I392="",$H392*(1+$AD$2),$I392)/1000,""))</f>
        <v>27.495000000000001</v>
      </c>
      <c r="AH392" s="206">
        <f t="shared" si="24"/>
        <v>2.3908695652173913E-2</v>
      </c>
      <c r="AI392" s="409" t="str">
        <f t="shared" si="25"/>
        <v>OK</v>
      </c>
      <c r="AJ392" s="314">
        <f t="shared" si="26"/>
        <v>46274</v>
      </c>
    </row>
    <row r="393" spans="1:36" ht="14.4">
      <c r="A393" s="155"/>
      <c r="B393" t="s">
        <v>2423</v>
      </c>
      <c r="C393">
        <v>37</v>
      </c>
      <c r="D393" t="s">
        <v>2318</v>
      </c>
      <c r="E393" t="s">
        <v>2381</v>
      </c>
      <c r="G393" t="s">
        <v>2688</v>
      </c>
      <c r="J393" s="438" t="str">
        <f>IF($F393="","",IFERROR(IFERROR(INDEX(Réttabanki!$U:$U,MATCH($F393,Réttabanki!$A:$A,0)),INDEX(Vöruskrá!$R:$R,MATCH($F393,Vöruskrá!$B:$B,0)))*($H393+IF($I393="",$H393*(1+$AD$2),$I393))/2/1000,""))</f>
        <v/>
      </c>
      <c r="K393" t="s">
        <v>2689</v>
      </c>
      <c r="L393" t="s">
        <v>2690</v>
      </c>
      <c r="U393" s="457"/>
      <c r="V393" s="457"/>
      <c r="W393" s="457"/>
      <c r="X393" s="457"/>
      <c r="Y393" s="457"/>
      <c r="Z393" s="457"/>
      <c r="AA393" s="457"/>
      <c r="AF393" t="str">
        <f>IF($F393="","",IFERROR(IFERROR(INDEX(Réttabanki!$U:$U,MATCH($F393,Réttabanki!$A:$A,0)),INDEX(Vöruskrá!$R:$R,MATCH($F393,Vöruskrá!$B:$B,0)))*$H393/1000,""))</f>
        <v/>
      </c>
      <c r="AG393" t="str">
        <f>IF($F393="","",IFERROR(IFERROR(INDEX(Réttabanki!$U:$U,MATCH($F393,Réttabanki!$A:$A,0)),INDEX(Vöruskrá!$R:$R,MATCH($F393,Vöruskrá!$B:$B,0)))*IF($I393="",$H393*(1+$AD$2),$I393)/1000,""))</f>
        <v/>
      </c>
      <c r="AH393" t="str">
        <f t="shared" si="24"/>
        <v/>
      </c>
      <c r="AI393" t="str">
        <f t="shared" si="25"/>
        <v/>
      </c>
      <c r="AJ393" s="314">
        <f t="shared" si="26"/>
        <v>46274</v>
      </c>
    </row>
    <row r="394" spans="1:36" ht="14.4">
      <c r="A394" s="155"/>
      <c r="B394" t="s">
        <v>2423</v>
      </c>
      <c r="C394">
        <v>37</v>
      </c>
      <c r="D394" t="s">
        <v>2318</v>
      </c>
      <c r="E394" t="s">
        <v>2381</v>
      </c>
      <c r="F394" t="s">
        <v>501</v>
      </c>
      <c r="G394" t="s">
        <v>2691</v>
      </c>
      <c r="H394">
        <v>40</v>
      </c>
      <c r="I394">
        <v>40</v>
      </c>
      <c r="J394" s="438">
        <f>IF($F394="","",IFERROR(IFERROR(INDEX(Réttabanki!$U:$U,MATCH($F394,Réttabanki!$A:$A,0)),INDEX(Vöruskrá!$R:$R,MATCH($F394,Vöruskrá!$B:$B,0)))*($H394+IF($I394="",$H394*(1+$AD$2),$I394))/2/1000,""))</f>
        <v>24</v>
      </c>
      <c r="K394" t="s">
        <v>502</v>
      </c>
      <c r="L394" t="s">
        <v>442</v>
      </c>
      <c r="M394" t="s">
        <v>155</v>
      </c>
      <c r="N394">
        <v>221</v>
      </c>
      <c r="O394">
        <v>2.8</v>
      </c>
      <c r="P394">
        <v>0.5</v>
      </c>
      <c r="Q394">
        <v>34</v>
      </c>
      <c r="R394">
        <v>11</v>
      </c>
      <c r="S394">
        <v>1.1000000000000001</v>
      </c>
      <c r="U394" s="455"/>
      <c r="V394" s="455"/>
      <c r="W394" s="455"/>
      <c r="X394" s="455"/>
      <c r="Y394" s="455"/>
      <c r="Z394" s="455"/>
      <c r="AA394" s="455"/>
      <c r="AF394">
        <f>IF($F394="","",IFERROR(IFERROR(INDEX(Réttabanki!$U:$U,MATCH($F394,Réttabanki!$A:$A,0)),INDEX(Vöruskrá!$R:$R,MATCH($F394,Vöruskrá!$B:$B,0)))*$H394/1000,""))</f>
        <v>24</v>
      </c>
      <c r="AG394">
        <f>IF($F394="","",IFERROR(IFERROR(INDEX(Réttabanki!$U:$U,MATCH($F394,Réttabanki!$A:$A,0)),INDEX(Vöruskrá!$R:$R,MATCH($F394,Vöruskrá!$B:$B,0)))*IF($I394="",$H394*(1+$AD$2),$I394)/1000,""))</f>
        <v>24</v>
      </c>
      <c r="AH394">
        <f t="shared" si="24"/>
        <v>2.0869565217391306E-2</v>
      </c>
      <c r="AI394" t="str">
        <f t="shared" si="25"/>
        <v>OK</v>
      </c>
      <c r="AJ394" s="314">
        <f t="shared" si="26"/>
        <v>46274</v>
      </c>
    </row>
    <row r="395" spans="1:36" ht="14.4">
      <c r="A395" s="155"/>
      <c r="B395" t="s">
        <v>2423</v>
      </c>
      <c r="C395">
        <v>37</v>
      </c>
      <c r="D395" t="s">
        <v>2318</v>
      </c>
      <c r="E395" t="s">
        <v>2381</v>
      </c>
      <c r="F395" t="s">
        <v>505</v>
      </c>
      <c r="G395" t="s">
        <v>2404</v>
      </c>
      <c r="H395">
        <v>10</v>
      </c>
      <c r="I395">
        <v>10</v>
      </c>
      <c r="J395" s="438">
        <f>IF($F395="","",IFERROR(IFERROR(INDEX(Réttabanki!$U:$U,MATCH($F395,Réttabanki!$A:$A,0)),INDEX(Vöruskrá!$R:$R,MATCH($F395,Vöruskrá!$B:$B,0)))*($H395+IF($I395="",$H395*(1+$AD$2),$I395))/2/1000,""))</f>
        <v>23</v>
      </c>
      <c r="K395" t="s">
        <v>507</v>
      </c>
      <c r="L395" t="s">
        <v>214</v>
      </c>
      <c r="N395">
        <v>738</v>
      </c>
      <c r="O395">
        <v>82</v>
      </c>
      <c r="P395">
        <v>49</v>
      </c>
      <c r="Q395">
        <v>0.4</v>
      </c>
      <c r="R395">
        <v>0.6</v>
      </c>
      <c r="S395">
        <v>1.2</v>
      </c>
      <c r="U395" s="457"/>
      <c r="V395" s="457"/>
      <c r="W395" s="457"/>
      <c r="X395" s="457"/>
      <c r="Y395" s="457"/>
      <c r="Z395" s="457"/>
      <c r="AA395" s="457"/>
      <c r="AF395">
        <f>IF($F395="","",IFERROR(IFERROR(INDEX(Réttabanki!$U:$U,MATCH($F395,Réttabanki!$A:$A,0)),INDEX(Vöruskrá!$R:$R,MATCH($F395,Vöruskrá!$B:$B,0)))*$H395/1000,""))</f>
        <v>23</v>
      </c>
      <c r="AG395">
        <f>IF($F395="","",IFERROR(IFERROR(INDEX(Réttabanki!$U:$U,MATCH($F395,Réttabanki!$A:$A,0)),INDEX(Vöruskrá!$R:$R,MATCH($F395,Vöruskrá!$B:$B,0)))*IF($I395="",$H395*(1+$AD$2),$I395)/1000,""))</f>
        <v>23</v>
      </c>
      <c r="AH395">
        <f t="shared" si="24"/>
        <v>0.02</v>
      </c>
      <c r="AI395" t="str">
        <f t="shared" si="25"/>
        <v>OK</v>
      </c>
      <c r="AJ395" s="314">
        <f t="shared" si="26"/>
        <v>46274</v>
      </c>
    </row>
    <row r="396" spans="1:36" ht="14.4">
      <c r="A396" s="155"/>
      <c r="B396" t="s">
        <v>2423</v>
      </c>
      <c r="C396">
        <v>37</v>
      </c>
      <c r="D396" t="s">
        <v>2318</v>
      </c>
      <c r="E396" t="s">
        <v>2381</v>
      </c>
      <c r="F396" t="s">
        <v>1085</v>
      </c>
      <c r="G396" t="s">
        <v>1086</v>
      </c>
      <c r="H396">
        <v>15</v>
      </c>
      <c r="I396">
        <v>15</v>
      </c>
      <c r="J396" s="438">
        <f>IF($F396="","",IFERROR(IFERROR(INDEX(Réttabanki!$U:$U,MATCH($F396,Réttabanki!$A:$A,0)),INDEX(Vöruskrá!$R:$R,MATCH($F396,Vöruskrá!$B:$B,0)))*($H396+IF($I396="",$H396*(1+$AD$2),$I396))/2/1000,""))</f>
        <v>6</v>
      </c>
      <c r="K396" t="s">
        <v>1086</v>
      </c>
      <c r="L396" t="s">
        <v>1077</v>
      </c>
      <c r="N396">
        <v>15</v>
      </c>
      <c r="O396">
        <v>0.1</v>
      </c>
      <c r="P396">
        <v>0</v>
      </c>
      <c r="Q396">
        <v>3.6</v>
      </c>
      <c r="R396">
        <v>0.7</v>
      </c>
      <c r="S396">
        <v>0</v>
      </c>
      <c r="U396" s="455"/>
      <c r="V396" s="455"/>
      <c r="W396" s="455"/>
      <c r="X396" s="455"/>
      <c r="Y396" s="455"/>
      <c r="Z396" s="455"/>
      <c r="AA396" s="455"/>
      <c r="AF396">
        <f>IF($F396="","",IFERROR(IFERROR(INDEX(Réttabanki!$U:$U,MATCH($F396,Réttabanki!$A:$A,0)),INDEX(Vöruskrá!$R:$R,MATCH($F396,Vöruskrá!$B:$B,0)))*$H396/1000,""))</f>
        <v>6</v>
      </c>
      <c r="AG396">
        <f>IF($F396="","",IFERROR(IFERROR(INDEX(Réttabanki!$U:$U,MATCH($F396,Réttabanki!$A:$A,0)),INDEX(Vöruskrá!$R:$R,MATCH($F396,Vöruskrá!$B:$B,0)))*IF($I396="",$H396*(1+$AD$2),$I396)/1000,""))</f>
        <v>6</v>
      </c>
      <c r="AH396">
        <f t="shared" si="24"/>
        <v>5.2173913043478265E-3</v>
      </c>
      <c r="AI396" t="str">
        <f t="shared" si="25"/>
        <v>OK</v>
      </c>
      <c r="AJ396" s="314">
        <f t="shared" si="26"/>
        <v>46274</v>
      </c>
    </row>
    <row r="397" spans="1:36" ht="14.4">
      <c r="A397" s="155"/>
      <c r="B397" t="s">
        <v>2423</v>
      </c>
      <c r="C397">
        <v>37</v>
      </c>
      <c r="D397" t="s">
        <v>2318</v>
      </c>
      <c r="E397" t="s">
        <v>2381</v>
      </c>
      <c r="F397" t="s">
        <v>1115</v>
      </c>
      <c r="G397" t="s">
        <v>2527</v>
      </c>
      <c r="H397">
        <v>15</v>
      </c>
      <c r="I397">
        <v>15</v>
      </c>
      <c r="J397" s="438">
        <f>IF($F397="","",IFERROR(IFERROR(INDEX(Réttabanki!$U:$U,MATCH($F397,Réttabanki!$A:$A,0)),INDEX(Vöruskrá!$R:$R,MATCH($F397,Vöruskrá!$B:$B,0)))*($H397+IF($I397="",$H397*(1+$AD$2),$I397))/2/1000,""))</f>
        <v>6.75</v>
      </c>
      <c r="K397" t="s">
        <v>1116</v>
      </c>
      <c r="L397" t="s">
        <v>1077</v>
      </c>
      <c r="U397" s="457"/>
      <c r="V397" s="457"/>
      <c r="W397" s="457"/>
      <c r="X397" s="457"/>
      <c r="Y397" s="457"/>
      <c r="Z397" s="457"/>
      <c r="AA397" s="457"/>
      <c r="AF397">
        <f>IF($F397="","",IFERROR(IFERROR(INDEX(Réttabanki!$U:$U,MATCH($F397,Réttabanki!$A:$A,0)),INDEX(Vöruskrá!$R:$R,MATCH($F397,Vöruskrá!$B:$B,0)))*$H397/1000,""))</f>
        <v>6.75</v>
      </c>
      <c r="AG397">
        <f>IF($F397="","",IFERROR(IFERROR(INDEX(Réttabanki!$U:$U,MATCH($F397,Réttabanki!$A:$A,0)),INDEX(Vöruskrá!$R:$R,MATCH($F397,Vöruskrá!$B:$B,0)))*IF($I397="",$H397*(1+$AD$2),$I397)/1000,""))</f>
        <v>6.75</v>
      </c>
      <c r="AH397">
        <f t="shared" si="24"/>
        <v>5.8695652173913039E-3</v>
      </c>
      <c r="AI397" t="str">
        <f t="shared" si="25"/>
        <v>OK</v>
      </c>
      <c r="AJ397" s="314">
        <f t="shared" si="26"/>
        <v>46274</v>
      </c>
    </row>
    <row r="398" spans="1:36" ht="14.4">
      <c r="A398" s="155"/>
      <c r="B398" t="s">
        <v>2423</v>
      </c>
      <c r="C398">
        <v>37</v>
      </c>
      <c r="D398" t="s">
        <v>2318</v>
      </c>
      <c r="E398" t="s">
        <v>2381</v>
      </c>
      <c r="F398" t="s">
        <v>1451</v>
      </c>
      <c r="G398" t="s">
        <v>1451</v>
      </c>
      <c r="J398" s="444">
        <f>IF($F398="","",IFERROR(IFERROR(INDEX(Réttabanki!$U:$U,MATCH($F398,Réttabanki!$A:$A,0)),INDEX(Vöruskrá!$R:$R,MATCH($F398,Vöruskrá!$B:$B,0)))*($H398+IF($I398="",$H398*(1+$AD$2),$I398))/2/1000,""))</f>
        <v>0</v>
      </c>
      <c r="K398" t="s">
        <v>1453</v>
      </c>
      <c r="M398" t="s">
        <v>1454</v>
      </c>
      <c r="N398">
        <v>324</v>
      </c>
      <c r="O398">
        <v>0.5</v>
      </c>
      <c r="P398">
        <v>0</v>
      </c>
      <c r="Q398">
        <v>78</v>
      </c>
      <c r="R398">
        <v>2.5</v>
      </c>
      <c r="S398">
        <v>0.06</v>
      </c>
      <c r="U398" s="455"/>
      <c r="V398" s="455"/>
      <c r="W398" s="455"/>
      <c r="X398" s="455"/>
      <c r="Y398" s="455"/>
      <c r="Z398" s="455"/>
      <c r="AA398" s="455"/>
      <c r="AF398">
        <f>IF($F398="","",IFERROR(IFERROR(INDEX(Réttabanki!$U:$U,MATCH($F398,Réttabanki!$A:$A,0)),INDEX(Vöruskrá!$R:$R,MATCH($F398,Vöruskrá!$B:$B,0)))*$H398/1000,""))</f>
        <v>0</v>
      </c>
      <c r="AG398">
        <f>IF($F398="","",IFERROR(IFERROR(INDEX(Réttabanki!$U:$U,MATCH($F398,Réttabanki!$A:$A,0)),INDEX(Vöruskrá!$R:$R,MATCH($F398,Vöruskrá!$B:$B,0)))*IF($I398="",$H398*(1+$AD$2),$I398)/1000,""))</f>
        <v>0</v>
      </c>
      <c r="AH398" t="str">
        <f t="shared" si="24"/>
        <v/>
      </c>
      <c r="AI398" t="str">
        <f t="shared" si="25"/>
        <v/>
      </c>
      <c r="AJ398" s="314">
        <f t="shared" si="26"/>
        <v>46274</v>
      </c>
    </row>
    <row r="399" spans="1:36" ht="14.4">
      <c r="A399" s="155"/>
      <c r="B399" t="s">
        <v>2423</v>
      </c>
      <c r="C399">
        <v>37</v>
      </c>
      <c r="D399" t="s">
        <v>2318</v>
      </c>
      <c r="E399" t="s">
        <v>1080</v>
      </c>
      <c r="G399" t="s">
        <v>2692</v>
      </c>
      <c r="J399" s="438" t="str">
        <f>IF($F399="","",IFERROR(IFERROR(INDEX(Réttabanki!$U:$U,MATCH($F399,Réttabanki!$A:$A,0)),INDEX(Vöruskrá!$R:$R,MATCH($F399,Vöruskrá!$B:$B,0)))*($H399+IF($I399="",$H399*(1+$AD$2),$I399))/2/1000,""))</f>
        <v/>
      </c>
      <c r="K399" t="s">
        <v>2693</v>
      </c>
      <c r="L399" t="s">
        <v>2694</v>
      </c>
      <c r="U399" s="457"/>
      <c r="V399" s="457"/>
      <c r="W399" s="457"/>
      <c r="X399" s="457"/>
      <c r="Y399" s="457"/>
      <c r="Z399" s="457"/>
      <c r="AA399" s="457"/>
      <c r="AF399" t="str">
        <f>IF($F399="","",IFERROR(IFERROR(INDEX(Réttabanki!$U:$U,MATCH($F399,Réttabanki!$A:$A,0)),INDEX(Vöruskrá!$R:$R,MATCH($F399,Vöruskrá!$B:$B,0)))*$H399/1000,""))</f>
        <v/>
      </c>
      <c r="AG399" t="str">
        <f>IF($F399="","",IFERROR(IFERROR(INDEX(Réttabanki!$U:$U,MATCH($F399,Réttabanki!$A:$A,0)),INDEX(Vöruskrá!$R:$R,MATCH($F399,Vöruskrá!$B:$B,0)))*IF($I399="",$H399*(1+$AD$2),$I399)/1000,""))</f>
        <v/>
      </c>
      <c r="AH399" t="str">
        <f t="shared" si="24"/>
        <v/>
      </c>
      <c r="AI399" t="str">
        <f t="shared" si="25"/>
        <v/>
      </c>
      <c r="AJ399" s="314">
        <f t="shared" si="26"/>
        <v>46274</v>
      </c>
    </row>
    <row r="400" spans="1:36" ht="14.4">
      <c r="A400" s="155"/>
      <c r="B400" t="s">
        <v>2423</v>
      </c>
      <c r="C400">
        <v>37</v>
      </c>
      <c r="D400" t="s">
        <v>2318</v>
      </c>
      <c r="E400" t="s">
        <v>1080</v>
      </c>
      <c r="F400" t="s">
        <v>501</v>
      </c>
      <c r="G400" t="s">
        <v>2691</v>
      </c>
      <c r="H400">
        <v>40</v>
      </c>
      <c r="I400">
        <v>40</v>
      </c>
      <c r="J400" s="438">
        <f>IF($F400="","",IFERROR(IFERROR(INDEX(Réttabanki!$U:$U,MATCH($F400,Réttabanki!$A:$A,0)),INDEX(Vöruskrá!$R:$R,MATCH($F400,Vöruskrá!$B:$B,0)))*($H400+IF($I400="",$H400*(1+$AD$2),$I400))/2/1000,""))</f>
        <v>24</v>
      </c>
      <c r="K400" t="s">
        <v>502</v>
      </c>
      <c r="L400" t="s">
        <v>442</v>
      </c>
      <c r="M400" t="s">
        <v>155</v>
      </c>
      <c r="N400">
        <v>221</v>
      </c>
      <c r="O400">
        <v>2.8</v>
      </c>
      <c r="P400">
        <v>0.5</v>
      </c>
      <c r="Q400">
        <v>34</v>
      </c>
      <c r="R400">
        <v>11</v>
      </c>
      <c r="S400">
        <v>1.1000000000000001</v>
      </c>
      <c r="U400" s="455"/>
      <c r="V400" s="455"/>
      <c r="W400" s="455"/>
      <c r="X400" s="455"/>
      <c r="Y400" s="455"/>
      <c r="Z400" s="455"/>
      <c r="AA400" s="455"/>
      <c r="AF400">
        <f>IF($F400="","",IFERROR(IFERROR(INDEX(Réttabanki!$U:$U,MATCH($F400,Réttabanki!$A:$A,0)),INDEX(Vöruskrá!$R:$R,MATCH($F400,Vöruskrá!$B:$B,0)))*$H400/1000,""))</f>
        <v>24</v>
      </c>
      <c r="AG400">
        <f>IF($F400="","",IFERROR(IFERROR(INDEX(Réttabanki!$U:$U,MATCH($F400,Réttabanki!$A:$A,0)),INDEX(Vöruskrá!$R:$R,MATCH($F400,Vöruskrá!$B:$B,0)))*IF($I400="",$H400*(1+$AD$2),$I400)/1000,""))</f>
        <v>24</v>
      </c>
      <c r="AH400">
        <f t="shared" si="24"/>
        <v>2.0869565217391306E-2</v>
      </c>
      <c r="AI400" t="str">
        <f t="shared" si="25"/>
        <v>OK</v>
      </c>
      <c r="AJ400" s="314">
        <f t="shared" si="26"/>
        <v>46274</v>
      </c>
    </row>
    <row r="401" spans="1:36" ht="14.4">
      <c r="A401" s="155"/>
      <c r="B401" t="s">
        <v>2423</v>
      </c>
      <c r="C401">
        <v>37</v>
      </c>
      <c r="D401" t="s">
        <v>2318</v>
      </c>
      <c r="E401" t="s">
        <v>1080</v>
      </c>
      <c r="F401" t="s">
        <v>1085</v>
      </c>
      <c r="G401" t="s">
        <v>1086</v>
      </c>
      <c r="H401">
        <v>15</v>
      </c>
      <c r="I401">
        <v>15</v>
      </c>
      <c r="J401" s="438">
        <f>IF($F401="","",IFERROR(IFERROR(INDEX(Réttabanki!$U:$U,MATCH($F401,Réttabanki!$A:$A,0)),INDEX(Vöruskrá!$R:$R,MATCH($F401,Vöruskrá!$B:$B,0)))*($H401+IF($I401="",$H401*(1+$AD$2),$I401))/2/1000,""))</f>
        <v>6</v>
      </c>
      <c r="K401" t="s">
        <v>1086</v>
      </c>
      <c r="L401" t="s">
        <v>1077</v>
      </c>
      <c r="N401">
        <v>15</v>
      </c>
      <c r="O401">
        <v>0.1</v>
      </c>
      <c r="P401">
        <v>0</v>
      </c>
      <c r="Q401">
        <v>3.6</v>
      </c>
      <c r="R401">
        <v>0.7</v>
      </c>
      <c r="S401">
        <v>0</v>
      </c>
      <c r="U401" s="457"/>
      <c r="V401" s="457"/>
      <c r="W401" s="457"/>
      <c r="X401" s="457"/>
      <c r="Y401" s="457"/>
      <c r="Z401" s="457"/>
      <c r="AA401" s="457"/>
      <c r="AF401">
        <f>IF($F401="","",IFERROR(IFERROR(INDEX(Réttabanki!$U:$U,MATCH($F401,Réttabanki!$A:$A,0)),INDEX(Vöruskrá!$R:$R,MATCH($F401,Vöruskrá!$B:$B,0)))*$H401/1000,""))</f>
        <v>6</v>
      </c>
      <c r="AG401">
        <f>IF($F401="","",IFERROR(IFERROR(INDEX(Réttabanki!$U:$U,MATCH($F401,Réttabanki!$A:$A,0)),INDEX(Vöruskrá!$R:$R,MATCH($F401,Vöruskrá!$B:$B,0)))*IF($I401="",$H401*(1+$AD$2),$I401)/1000,""))</f>
        <v>6</v>
      </c>
      <c r="AH401">
        <f t="shared" si="24"/>
        <v>5.2173913043478265E-3</v>
      </c>
      <c r="AI401" t="str">
        <f t="shared" si="25"/>
        <v>OK</v>
      </c>
      <c r="AJ401" s="314">
        <f t="shared" si="26"/>
        <v>46274</v>
      </c>
    </row>
    <row r="402" spans="1:36" ht="14.4">
      <c r="A402" s="155"/>
      <c r="B402" t="s">
        <v>2423</v>
      </c>
      <c r="C402">
        <v>37</v>
      </c>
      <c r="D402" t="s">
        <v>2318</v>
      </c>
      <c r="E402" t="s">
        <v>1080</v>
      </c>
      <c r="F402" t="s">
        <v>1115</v>
      </c>
      <c r="G402" t="s">
        <v>2527</v>
      </c>
      <c r="H402">
        <v>15</v>
      </c>
      <c r="I402">
        <v>15</v>
      </c>
      <c r="J402" s="438">
        <f>IF($F402="","",IFERROR(IFERROR(INDEX(Réttabanki!$U:$U,MATCH($F402,Réttabanki!$A:$A,0)),INDEX(Vöruskrá!$R:$R,MATCH($F402,Vöruskrá!$B:$B,0)))*($H402+IF($I402="",$H402*(1+$AD$2),$I402))/2/1000,""))</f>
        <v>6.75</v>
      </c>
      <c r="K402" t="s">
        <v>1116</v>
      </c>
      <c r="L402" t="s">
        <v>1077</v>
      </c>
      <c r="U402" s="455"/>
      <c r="V402" s="455"/>
      <c r="W402" s="455"/>
      <c r="X402" s="455"/>
      <c r="Y402" s="455"/>
      <c r="Z402" s="455"/>
      <c r="AA402" s="455"/>
      <c r="AF402">
        <f>IF($F402="","",IFERROR(IFERROR(INDEX(Réttabanki!$U:$U,MATCH($F402,Réttabanki!$A:$A,0)),INDEX(Vöruskrá!$R:$R,MATCH($F402,Vöruskrá!$B:$B,0)))*$H402/1000,""))</f>
        <v>6.75</v>
      </c>
      <c r="AG402">
        <f>IF($F402="","",IFERROR(IFERROR(INDEX(Réttabanki!$U:$U,MATCH($F402,Réttabanki!$A:$A,0)),INDEX(Vöruskrá!$R:$R,MATCH($F402,Vöruskrá!$B:$B,0)))*IF($I402="",$H402*(1+$AD$2),$I402)/1000,""))</f>
        <v>6.75</v>
      </c>
      <c r="AH402">
        <f t="shared" si="24"/>
        <v>5.8695652173913039E-3</v>
      </c>
      <c r="AI402" t="str">
        <f t="shared" si="25"/>
        <v>OK</v>
      </c>
      <c r="AJ402" s="314">
        <f t="shared" si="26"/>
        <v>46274</v>
      </c>
    </row>
    <row r="403" spans="1:36" ht="14.4">
      <c r="A403" s="155"/>
      <c r="B403" t="s">
        <v>2423</v>
      </c>
      <c r="C403">
        <v>37</v>
      </c>
      <c r="D403" t="s">
        <v>2318</v>
      </c>
      <c r="E403" t="s">
        <v>1080</v>
      </c>
      <c r="G403" t="s">
        <v>2695</v>
      </c>
      <c r="J403" s="438" t="str">
        <f>IF($F403="","",IFERROR(IFERROR(INDEX(Réttabanki!$U:$U,MATCH($F403,Réttabanki!$A:$A,0)),INDEX(Vöruskrá!$R:$R,MATCH($F403,Vöruskrá!$B:$B,0)))*($H403+IF($I403="",$H403*(1+$AD$2),$I403))/2/1000,""))</f>
        <v/>
      </c>
      <c r="K403" t="s">
        <v>507</v>
      </c>
      <c r="L403" t="s">
        <v>214</v>
      </c>
      <c r="U403" s="457"/>
      <c r="V403" s="457"/>
      <c r="W403" s="457"/>
      <c r="X403" s="457"/>
      <c r="Y403" s="457"/>
      <c r="Z403" s="457"/>
      <c r="AA403" s="457"/>
      <c r="AF403" t="str">
        <f>IF($F403="","",IFERROR(IFERROR(INDEX(Réttabanki!$U:$U,MATCH($F403,Réttabanki!$A:$A,0)),INDEX(Vöruskrá!$R:$R,MATCH($F403,Vöruskrá!$B:$B,0)))*$H403/1000,""))</f>
        <v/>
      </c>
      <c r="AG403" t="str">
        <f>IF($F403="","",IFERROR(IFERROR(INDEX(Réttabanki!$U:$U,MATCH($F403,Réttabanki!$A:$A,0)),INDEX(Vöruskrá!$R:$R,MATCH($F403,Vöruskrá!$B:$B,0)))*IF($I403="",$H403*(1+$AD$2),$I403)/1000,""))</f>
        <v/>
      </c>
      <c r="AH403" t="str">
        <f t="shared" si="24"/>
        <v/>
      </c>
      <c r="AI403" t="str">
        <f t="shared" si="25"/>
        <v/>
      </c>
      <c r="AJ403" s="314">
        <f t="shared" si="26"/>
        <v>46274</v>
      </c>
    </row>
    <row r="404" spans="1:36" ht="14.4">
      <c r="A404" s="155"/>
      <c r="B404" t="s">
        <v>2423</v>
      </c>
      <c r="C404">
        <v>37</v>
      </c>
      <c r="D404" t="s">
        <v>2318</v>
      </c>
      <c r="E404" t="s">
        <v>1080</v>
      </c>
      <c r="F404" t="s">
        <v>505</v>
      </c>
      <c r="G404" t="s">
        <v>2404</v>
      </c>
      <c r="H404">
        <v>10</v>
      </c>
      <c r="I404">
        <v>10</v>
      </c>
      <c r="J404" s="438">
        <f>IF($F404="","",IFERROR(IFERROR(INDEX(Réttabanki!$U:$U,MATCH($F404,Réttabanki!$A:$A,0)),INDEX(Vöruskrá!$R:$R,MATCH($F404,Vöruskrá!$B:$B,0)))*($H404+IF($I404="",$H404*(1+$AD$2),$I404))/2/1000,""))</f>
        <v>23</v>
      </c>
      <c r="K404" t="s">
        <v>507</v>
      </c>
      <c r="L404" t="s">
        <v>214</v>
      </c>
      <c r="N404">
        <v>738</v>
      </c>
      <c r="O404">
        <v>82</v>
      </c>
      <c r="P404">
        <v>49</v>
      </c>
      <c r="Q404">
        <v>0.4</v>
      </c>
      <c r="R404">
        <v>0.6</v>
      </c>
      <c r="S404">
        <v>1.2</v>
      </c>
      <c r="U404" s="455"/>
      <c r="V404" s="455"/>
      <c r="W404" s="455"/>
      <c r="X404" s="455"/>
      <c r="Y404" s="455"/>
      <c r="Z404" s="455"/>
      <c r="AA404" s="455"/>
      <c r="AF404">
        <f>IF($F404="","",IFERROR(IFERROR(INDEX(Réttabanki!$U:$U,MATCH($F404,Réttabanki!$A:$A,0)),INDEX(Vöruskrá!$R:$R,MATCH($F404,Vöruskrá!$B:$B,0)))*$H404/1000,""))</f>
        <v>23</v>
      </c>
      <c r="AG404">
        <f>IF($F404="","",IFERROR(IFERROR(INDEX(Réttabanki!$U:$U,MATCH($F404,Réttabanki!$A:$A,0)),INDEX(Vöruskrá!$R:$R,MATCH($F404,Vöruskrá!$B:$B,0)))*IF($I404="",$H404*(1+$AD$2),$I404)/1000,""))</f>
        <v>23</v>
      </c>
      <c r="AH404">
        <f t="shared" si="24"/>
        <v>0.02</v>
      </c>
      <c r="AI404" t="str">
        <f t="shared" si="25"/>
        <v>OK</v>
      </c>
      <c r="AJ404" s="314">
        <f t="shared" si="26"/>
        <v>46274</v>
      </c>
    </row>
    <row r="405" spans="1:36" ht="14.4">
      <c r="A405" s="155"/>
      <c r="B405" t="s">
        <v>2423</v>
      </c>
      <c r="C405">
        <v>37</v>
      </c>
      <c r="D405" t="s">
        <v>2318</v>
      </c>
      <c r="E405" t="s">
        <v>2383</v>
      </c>
      <c r="G405" t="s">
        <v>2696</v>
      </c>
      <c r="J405" s="438" t="str">
        <f>IF($F405="","",IFERROR(IFERROR(INDEX(Réttabanki!$U:$U,MATCH($F405,Réttabanki!$A:$A,0)),INDEX(Vöruskrá!$R:$R,MATCH($F405,Vöruskrá!$B:$B,0)))*($H405+IF($I405="",$H405*(1+$AD$2),$I405))/2/1000,""))</f>
        <v/>
      </c>
      <c r="K405" t="s">
        <v>2697</v>
      </c>
      <c r="L405" t="s">
        <v>2698</v>
      </c>
      <c r="U405" s="457"/>
      <c r="V405" s="457"/>
      <c r="W405" s="457"/>
      <c r="X405" s="457"/>
      <c r="Y405" s="457"/>
      <c r="Z405" s="457"/>
      <c r="AA405" s="457"/>
      <c r="AF405" t="str">
        <f>IF($F405="","",IFERROR(IFERROR(INDEX(Réttabanki!$U:$U,MATCH($F405,Réttabanki!$A:$A,0)),INDEX(Vöruskrá!$R:$R,MATCH($F405,Vöruskrá!$B:$B,0)))*$H405/1000,""))</f>
        <v/>
      </c>
      <c r="AG405" t="str">
        <f>IF($F405="","",IFERROR(IFERROR(INDEX(Réttabanki!$U:$U,MATCH($F405,Réttabanki!$A:$A,0)),INDEX(Vöruskrá!$R:$R,MATCH($F405,Vöruskrá!$B:$B,0)))*IF($I405="",$H405*(1+$AD$2),$I405)/1000,""))</f>
        <v/>
      </c>
      <c r="AH405" t="str">
        <f t="shared" si="24"/>
        <v/>
      </c>
      <c r="AI405" t="str">
        <f t="shared" si="25"/>
        <v/>
      </c>
      <c r="AJ405" s="314">
        <f t="shared" si="26"/>
        <v>46274</v>
      </c>
    </row>
    <row r="406" spans="1:36" ht="14.4">
      <c r="A406" s="155"/>
      <c r="B406" t="s">
        <v>2423</v>
      </c>
      <c r="C406">
        <v>37</v>
      </c>
      <c r="D406" t="s">
        <v>2318</v>
      </c>
      <c r="E406" t="s">
        <v>2383</v>
      </c>
      <c r="F406" t="s">
        <v>191</v>
      </c>
      <c r="G406" t="s">
        <v>2699</v>
      </c>
      <c r="H406">
        <v>40</v>
      </c>
      <c r="I406">
        <v>40</v>
      </c>
      <c r="J406" s="438">
        <f>IF($F406="","",IFERROR(IFERROR(INDEX(Réttabanki!$U:$U,MATCH($F406,Réttabanki!$A:$A,0)),INDEX(Vöruskrá!$R:$R,MATCH($F406,Vöruskrá!$B:$B,0)))*($H406+IF($I406="",$H406*(1+$AD$2),$I406))/2/1000,""))</f>
        <v>32</v>
      </c>
      <c r="K406" t="s">
        <v>193</v>
      </c>
      <c r="L406" t="s">
        <v>136</v>
      </c>
      <c r="M406" t="s">
        <v>194</v>
      </c>
      <c r="N406">
        <v>478</v>
      </c>
      <c r="O406">
        <v>20.8</v>
      </c>
      <c r="P406">
        <v>10.5</v>
      </c>
      <c r="Q406">
        <v>62.4</v>
      </c>
      <c r="R406">
        <v>8</v>
      </c>
      <c r="S406">
        <v>1.1000000000000001</v>
      </c>
      <c r="U406" s="455"/>
      <c r="V406" s="455"/>
      <c r="W406" s="455"/>
      <c r="X406" s="455"/>
      <c r="Y406" s="455"/>
      <c r="Z406" s="455"/>
      <c r="AA406" s="455"/>
      <c r="AF406">
        <f>IF($F406="","",IFERROR(IFERROR(INDEX(Réttabanki!$U:$U,MATCH($F406,Réttabanki!$A:$A,0)),INDEX(Vöruskrá!$R:$R,MATCH($F406,Vöruskrá!$B:$B,0)))*$H406/1000,""))</f>
        <v>32</v>
      </c>
      <c r="AG406">
        <f>IF($F406="","",IFERROR(IFERROR(INDEX(Réttabanki!$U:$U,MATCH($F406,Réttabanki!$A:$A,0)),INDEX(Vöruskrá!$R:$R,MATCH($F406,Vöruskrá!$B:$B,0)))*IF($I406="",$H406*(1+$AD$2),$I406)/1000,""))</f>
        <v>32</v>
      </c>
      <c r="AH406">
        <f t="shared" si="24"/>
        <v>2.782608695652174E-2</v>
      </c>
      <c r="AI406" t="str">
        <f t="shared" si="25"/>
        <v>OK</v>
      </c>
      <c r="AJ406" s="314">
        <f t="shared" si="26"/>
        <v>46274</v>
      </c>
    </row>
    <row r="407" spans="1:36" ht="14.4">
      <c r="A407" s="155"/>
      <c r="B407" t="s">
        <v>2423</v>
      </c>
      <c r="C407">
        <v>37</v>
      </c>
      <c r="D407" t="s">
        <v>2318</v>
      </c>
      <c r="E407" t="s">
        <v>2383</v>
      </c>
      <c r="F407" t="s">
        <v>685</v>
      </c>
      <c r="G407" t="s">
        <v>2388</v>
      </c>
      <c r="H407">
        <v>20</v>
      </c>
      <c r="I407">
        <v>20</v>
      </c>
      <c r="J407" s="438">
        <f>IF($F407="","",IFERROR(IFERROR(INDEX(Réttabanki!$U:$U,MATCH($F407,Réttabanki!$A:$A,0)),INDEX(Vöruskrá!$R:$R,MATCH($F407,Vöruskrá!$B:$B,0)))*($H407+IF($I407="",$H407*(1+$AD$2),$I407))/2/1000,""))</f>
        <v>36</v>
      </c>
      <c r="K407" t="s">
        <v>2646</v>
      </c>
      <c r="L407" t="s">
        <v>214</v>
      </c>
      <c r="N407">
        <v>270</v>
      </c>
      <c r="O407">
        <v>17</v>
      </c>
      <c r="P407">
        <v>10</v>
      </c>
      <c r="Q407">
        <v>0</v>
      </c>
      <c r="R407">
        <v>29</v>
      </c>
      <c r="S407">
        <v>1.5</v>
      </c>
      <c r="U407" s="457"/>
      <c r="V407" s="457"/>
      <c r="W407" s="457"/>
      <c r="X407" s="457"/>
      <c r="Y407" s="457"/>
      <c r="Z407" s="457"/>
      <c r="AA407" s="457"/>
      <c r="AF407">
        <f>IF($F407="","",IFERROR(IFERROR(INDEX(Réttabanki!$U:$U,MATCH($F407,Réttabanki!$A:$A,0)),INDEX(Vöruskrá!$R:$R,MATCH($F407,Vöruskrá!$B:$B,0)))*$H407/1000,""))</f>
        <v>36</v>
      </c>
      <c r="AG407">
        <f>IF($F407="","",IFERROR(IFERROR(INDEX(Réttabanki!$U:$U,MATCH($F407,Réttabanki!$A:$A,0)),INDEX(Vöruskrá!$R:$R,MATCH($F407,Vöruskrá!$B:$B,0)))*IF($I407="",$H407*(1+$AD$2),$I407)/1000,""))</f>
        <v>36</v>
      </c>
      <c r="AH407">
        <f t="shared" si="24"/>
        <v>3.1304347826086959E-2</v>
      </c>
      <c r="AI407" t="str">
        <f t="shared" si="25"/>
        <v>OK</v>
      </c>
      <c r="AJ407" s="314">
        <f t="shared" si="26"/>
        <v>46274</v>
      </c>
    </row>
    <row r="408" spans="1:36" ht="14.4">
      <c r="A408" s="155"/>
      <c r="B408" t="s">
        <v>2423</v>
      </c>
      <c r="C408">
        <v>37</v>
      </c>
      <c r="D408" t="s">
        <v>2318</v>
      </c>
      <c r="E408" t="s">
        <v>1080</v>
      </c>
      <c r="G408" t="s">
        <v>2700</v>
      </c>
      <c r="J408" s="438" t="str">
        <f>IF($F408="","",IFERROR(IFERROR(INDEX(Réttabanki!$U:$U,MATCH($F408,Réttabanki!$A:$A,0)),INDEX(Vöruskrá!$R:$R,MATCH($F408,Vöruskrá!$B:$B,0)))*($H408+IF($I408="",$H408*(1+$AD$2),$I408))/2/1000,""))</f>
        <v/>
      </c>
      <c r="K408" t="s">
        <v>2701</v>
      </c>
      <c r="L408" t="s">
        <v>214</v>
      </c>
      <c r="U408" s="455"/>
      <c r="V408" s="455"/>
      <c r="W408" s="455"/>
      <c r="X408" s="455"/>
      <c r="Y408" s="455"/>
      <c r="Z408" s="455"/>
      <c r="AA408" s="455"/>
      <c r="AF408" t="str">
        <f>IF($F408="","",IFERROR(IFERROR(INDEX(Réttabanki!$U:$U,MATCH($F408,Réttabanki!$A:$A,0)),INDEX(Vöruskrá!$R:$R,MATCH($F408,Vöruskrá!$B:$B,0)))*$H408/1000,""))</f>
        <v/>
      </c>
      <c r="AG408" t="str">
        <f>IF($F408="","",IFERROR(IFERROR(INDEX(Réttabanki!$U:$U,MATCH($F408,Réttabanki!$A:$A,0)),INDEX(Vöruskrá!$R:$R,MATCH($F408,Vöruskrá!$B:$B,0)))*IF($I408="",$H408*(1+$AD$2),$I408)/1000,""))</f>
        <v/>
      </c>
      <c r="AH408" t="str">
        <f t="shared" si="24"/>
        <v/>
      </c>
      <c r="AI408" t="str">
        <f t="shared" si="25"/>
        <v/>
      </c>
      <c r="AJ408" s="314">
        <f t="shared" si="26"/>
        <v>46274</v>
      </c>
    </row>
    <row r="409" spans="1:36" ht="14.4">
      <c r="A409" s="155"/>
      <c r="B409" t="s">
        <v>2423</v>
      </c>
      <c r="C409">
        <v>37</v>
      </c>
      <c r="D409" t="s">
        <v>2318</v>
      </c>
      <c r="E409" t="s">
        <v>1080</v>
      </c>
      <c r="F409" t="s">
        <v>1298</v>
      </c>
      <c r="G409" t="s">
        <v>2392</v>
      </c>
      <c r="J409" s="444">
        <f>IF($F409="","",IFERROR(IFERROR(INDEX(Réttabanki!$U:$U,MATCH($F409,Réttabanki!$A:$A,0)),INDEX(Vöruskrá!$R:$R,MATCH($F409,Vöruskrá!$B:$B,0)))*($H409+IF($I409="",$H409*(1+$AD$2),$I409))/2/1000,""))</f>
        <v>0</v>
      </c>
      <c r="K409" t="s">
        <v>1300</v>
      </c>
      <c r="N409">
        <v>221</v>
      </c>
      <c r="O409">
        <v>4.4000000000000004</v>
      </c>
      <c r="P409">
        <v>0.4</v>
      </c>
      <c r="Q409">
        <v>35.1</v>
      </c>
      <c r="R409">
        <v>4</v>
      </c>
      <c r="S409">
        <v>0.8</v>
      </c>
      <c r="U409" s="457"/>
      <c r="V409" s="457"/>
      <c r="W409" s="457"/>
      <c r="X409" s="457"/>
      <c r="Y409" s="457"/>
      <c r="Z409" s="457"/>
      <c r="AA409" s="457"/>
      <c r="AF409">
        <f>IF($F409="","",IFERROR(IFERROR(INDEX(Réttabanki!$U:$U,MATCH($F409,Réttabanki!$A:$A,0)),INDEX(Vöruskrá!$R:$R,MATCH($F409,Vöruskrá!$B:$B,0)))*$H409/1000,""))</f>
        <v>0</v>
      </c>
      <c r="AG409">
        <f>IF($F409="","",IFERROR(IFERROR(INDEX(Réttabanki!$U:$U,MATCH($F409,Réttabanki!$A:$A,0)),INDEX(Vöruskrá!$R:$R,MATCH($F409,Vöruskrá!$B:$B,0)))*IF($I409="",$H409*(1+$AD$2),$I409)/1000,""))</f>
        <v>0</v>
      </c>
      <c r="AH409" t="str">
        <f t="shared" si="24"/>
        <v/>
      </c>
      <c r="AI409" t="str">
        <f t="shared" si="25"/>
        <v/>
      </c>
      <c r="AJ409" s="314">
        <f t="shared" si="26"/>
        <v>46274</v>
      </c>
    </row>
    <row r="410" spans="1:36" ht="14.4">
      <c r="A410" s="155"/>
      <c r="B410" t="s">
        <v>2423</v>
      </c>
      <c r="C410">
        <v>37</v>
      </c>
      <c r="D410" t="s">
        <v>2318</v>
      </c>
      <c r="E410" t="s">
        <v>1080</v>
      </c>
      <c r="F410" t="s">
        <v>685</v>
      </c>
      <c r="G410" t="s">
        <v>2388</v>
      </c>
      <c r="J410" s="444">
        <f>IF($F410="","",IFERROR(IFERROR(INDEX(Réttabanki!$U:$U,MATCH($F410,Réttabanki!$A:$A,0)),INDEX(Vöruskrá!$R:$R,MATCH($F410,Vöruskrá!$B:$B,0)))*($H410+IF($I410="",$H410*(1+$AD$2),$I410))/2/1000,""))</f>
        <v>0</v>
      </c>
      <c r="K410" t="s">
        <v>2646</v>
      </c>
      <c r="L410" t="s">
        <v>214</v>
      </c>
      <c r="N410">
        <v>270</v>
      </c>
      <c r="O410">
        <v>17</v>
      </c>
      <c r="P410">
        <v>10</v>
      </c>
      <c r="Q410">
        <v>0</v>
      </c>
      <c r="R410">
        <v>29</v>
      </c>
      <c r="S410">
        <v>1.5</v>
      </c>
      <c r="U410" s="455"/>
      <c r="V410" s="455"/>
      <c r="W410" s="455"/>
      <c r="X410" s="455"/>
      <c r="Y410" s="455"/>
      <c r="Z410" s="455"/>
      <c r="AA410" s="455"/>
      <c r="AF410">
        <f>IF($F410="","",IFERROR(IFERROR(INDEX(Réttabanki!$U:$U,MATCH($F410,Réttabanki!$A:$A,0)),INDEX(Vöruskrá!$R:$R,MATCH($F410,Vöruskrá!$B:$B,0)))*$H410/1000,""))</f>
        <v>0</v>
      </c>
      <c r="AG410">
        <f>IF($F410="","",IFERROR(IFERROR(INDEX(Réttabanki!$U:$U,MATCH($F410,Réttabanki!$A:$A,0)),INDEX(Vöruskrá!$R:$R,MATCH($F410,Vöruskrá!$B:$B,0)))*IF($I410="",$H410*(1+$AD$2),$I410)/1000,""))</f>
        <v>0</v>
      </c>
      <c r="AH410" t="str">
        <f t="shared" si="24"/>
        <v/>
      </c>
      <c r="AI410" t="str">
        <f t="shared" si="25"/>
        <v/>
      </c>
      <c r="AJ410" s="314">
        <f t="shared" si="26"/>
        <v>46274</v>
      </c>
    </row>
    <row r="411" spans="1:36" ht="14.4">
      <c r="A411" s="154"/>
      <c r="B411" s="95" t="s">
        <v>2423</v>
      </c>
      <c r="C411" s="95">
        <v>37</v>
      </c>
      <c r="D411" s="96"/>
      <c r="E411" s="96"/>
      <c r="F411" s="96" t="s">
        <v>2393</v>
      </c>
      <c r="G411" s="96"/>
      <c r="H411" s="97"/>
      <c r="I411" s="97"/>
      <c r="J411" s="225">
        <f>SUMIFS($AF$3:$AF$796,$AJ$3:$AJ$796,$AJ411,$D$3:$D$796,"&lt;&gt;Grunnskólar starfsmenn",$E$3:$E$796,"Aðalréttur")+SUMIFS($AF$3:$AF$796,$AJ$3:$AJ$796,$AJ411,$D$3:$D$796,"&lt;&gt;Grunnskólar starfsmenn",$E$3:$E$796,"Meðlætisbar")+SUMIFS($AF$3:$AF$796,$AJ$3:$AJ$796,$AJ411,$D$3:$D$796,"&lt;&gt;Grunnskólar starfsmenn",$E$3:$E$796,"Síðdegishressing")</f>
        <v>352.745</v>
      </c>
      <c r="K411" s="9" t="s">
        <v>2394</v>
      </c>
      <c r="L411" s="9"/>
      <c r="M411" s="9"/>
      <c r="N411" s="10"/>
      <c r="O411" s="10"/>
      <c r="P411" s="10"/>
      <c r="Q411" s="10"/>
      <c r="R411" s="10"/>
      <c r="S411" s="10"/>
      <c r="T411" s="44"/>
      <c r="U411" s="457"/>
      <c r="V411" s="457"/>
      <c r="W411" s="457"/>
      <c r="X411" s="457"/>
      <c r="Y411" s="457"/>
      <c r="Z411" s="457"/>
      <c r="AA411" s="457"/>
      <c r="AC411" t="s">
        <v>87</v>
      </c>
      <c r="AF411" s="205" t="str">
        <f>IF($F411="","",IFERROR(IFERROR(INDEX(Réttabanki!$U:$U,MATCH($F411,Réttabanki!$A:$A,0)),INDEX(Vöruskrá!$R:$R,MATCH($F411,Vöruskrá!$B:$B,0)))*$H411/1000,""))</f>
        <v/>
      </c>
      <c r="AG411" s="205" t="str">
        <f>IF($F411="","",IFERROR(IFERROR(INDEX(Réttabanki!$U:$U,MATCH($F411,Réttabanki!$A:$A,0)),INDEX(Vöruskrá!$R:$R,MATCH($F411,Vöruskrá!$B:$B,0)))*IF($I411="",$H411*(1+$AD$2),$I411)/1000,""))</f>
        <v/>
      </c>
      <c r="AH411" s="206">
        <f>IF($J411="","",$J411/$AE$6)</f>
        <v>0.26129259259259258</v>
      </c>
      <c r="AI411" s="409" t="str">
        <f t="shared" si="25"/>
        <v>OK</v>
      </c>
      <c r="AJ411" s="314">
        <f t="shared" si="26"/>
        <v>46274</v>
      </c>
    </row>
    <row r="412" spans="1:36" ht="14.4">
      <c r="A412" s="154"/>
      <c r="B412" s="95" t="s">
        <v>2423</v>
      </c>
      <c r="C412" s="95">
        <v>37</v>
      </c>
      <c r="D412" s="96"/>
      <c r="E412" s="96"/>
      <c r="F412" s="96" t="s">
        <v>2395</v>
      </c>
      <c r="G412" s="96"/>
      <c r="H412" s="97"/>
      <c r="I412" s="97"/>
      <c r="J412" s="225">
        <f>SUMIFS($AG$3:$AG$796,$AJ$3:$AJ$796,$AJ412,$D$3:$D$796,"&lt;&gt;Grunnskólar starfsmenn",$E$3:$E$796,"Aðalréttur")+SUMIFS($AG$3:$AG$796,$AJ$3:$AJ$796,$AJ412,$D$3:$D$796,"&lt;&gt;Grunnskólar starfsmenn",$E$3:$E$796,"Meðlætisbar")</f>
        <v>284.745</v>
      </c>
      <c r="K412" s="9" t="s">
        <v>2394</v>
      </c>
      <c r="L412" s="9"/>
      <c r="M412" s="9"/>
      <c r="N412" s="10"/>
      <c r="O412" s="10"/>
      <c r="P412" s="10"/>
      <c r="Q412" s="10"/>
      <c r="R412" s="10"/>
      <c r="S412" s="10"/>
      <c r="T412" s="44"/>
      <c r="U412" s="455"/>
      <c r="V412" s="455"/>
      <c r="W412" s="455"/>
      <c r="X412" s="455"/>
      <c r="Y412" s="455"/>
      <c r="Z412" s="455"/>
      <c r="AA412" s="455"/>
      <c r="AC412" t="s">
        <v>92</v>
      </c>
      <c r="AF412" s="205" t="str">
        <f>IF($F412="","",IFERROR(IFERROR(INDEX(Réttabanki!$U:$U,MATCH($F412,Réttabanki!$A:$A,0)),INDEX(Vöruskrá!$R:$R,MATCH($F412,Vöruskrá!$B:$B,0)))*$H412/1000,""))</f>
        <v/>
      </c>
      <c r="AG412" s="205" t="str">
        <f>IF($F412="","",IFERROR(IFERROR(INDEX(Réttabanki!$U:$U,MATCH($F412,Réttabanki!$A:$A,0)),INDEX(Vöruskrá!$R:$R,MATCH($F412,Vöruskrá!$B:$B,0)))*IF($I412="",$H412*(1+$AD$2),$I412)/1000,""))</f>
        <v/>
      </c>
      <c r="AH412" s="206">
        <f>IF($J412="","",$J412/$AE$5)</f>
        <v>0.24760434782608695</v>
      </c>
      <c r="AI412" s="409" t="str">
        <f t="shared" si="25"/>
        <v>OK</v>
      </c>
      <c r="AJ412" s="314">
        <f t="shared" si="26"/>
        <v>46274</v>
      </c>
    </row>
    <row r="413" spans="1:36" ht="14.4">
      <c r="A413" s="155">
        <v>46275</v>
      </c>
      <c r="B413" t="s">
        <v>2456</v>
      </c>
      <c r="C413">
        <v>37</v>
      </c>
      <c r="D413" t="s">
        <v>2318</v>
      </c>
      <c r="E413" t="s">
        <v>2352</v>
      </c>
      <c r="G413" t="s">
        <v>2702</v>
      </c>
      <c r="J413" s="438" t="str">
        <f>IF($F413="","",IFERROR(IFERROR(INDEX(Réttabanki!$U:$U,MATCH($F413,Réttabanki!$A:$A,0)),INDEX(Vöruskrá!$R:$R,MATCH($F413,Vöruskrá!$B:$B,0)))*($H413+IF($I413="",$H413*(1+$AD$2),$I413))/2/1000,""))</f>
        <v/>
      </c>
      <c r="K413" t="s">
        <v>2703</v>
      </c>
      <c r="L413" t="s">
        <v>1902</v>
      </c>
      <c r="U413" s="457"/>
      <c r="V413" s="457"/>
      <c r="W413" s="457"/>
      <c r="X413" s="457"/>
      <c r="Y413" s="457"/>
      <c r="Z413" s="457"/>
      <c r="AA413" s="457"/>
      <c r="AF413" t="str">
        <f>IF($F413="","",IFERROR(IFERROR(INDEX(Réttabanki!$U:$U,MATCH($F413,Réttabanki!$A:$A,0)),INDEX(Vöruskrá!$R:$R,MATCH($F413,Vöruskrá!$B:$B,0)))*$H413/1000,""))</f>
        <v/>
      </c>
      <c r="AG413" t="str">
        <f>IF($F413="","",IFERROR(IFERROR(INDEX(Réttabanki!$U:$U,MATCH($F413,Réttabanki!$A:$A,0)),INDEX(Vöruskrá!$R:$R,MATCH($F413,Vöruskrá!$B:$B,0)))*IF($I413="",$H413*(1+$AD$2),$I413)/1000,""))</f>
        <v/>
      </c>
      <c r="AH413" t="str">
        <f t="shared" ref="AH413:AH438" si="27">IF(N($AF413)+N($AG413)=0,"",MAX(N($AF413)/$AE$6,N($AG413)/$AE$5))</f>
        <v/>
      </c>
      <c r="AI413" t="str">
        <f t="shared" si="25"/>
        <v/>
      </c>
      <c r="AJ413" s="314">
        <f t="shared" si="26"/>
        <v>46275</v>
      </c>
    </row>
    <row r="414" spans="1:36" ht="14.4">
      <c r="A414" s="155"/>
      <c r="B414" t="s">
        <v>2456</v>
      </c>
      <c r="C414">
        <v>37</v>
      </c>
      <c r="D414" t="s">
        <v>2318</v>
      </c>
      <c r="E414" t="s">
        <v>2352</v>
      </c>
      <c r="F414" t="s">
        <v>943</v>
      </c>
      <c r="G414" t="s">
        <v>2704</v>
      </c>
      <c r="H414">
        <v>160</v>
      </c>
      <c r="I414">
        <v>180</v>
      </c>
      <c r="J414" s="438">
        <f>IF($F414="","",IFERROR(IFERROR(INDEX(Réttabanki!$U:$U,MATCH($F414,Réttabanki!$A:$A,0)),INDEX(Vöruskrá!$R:$R,MATCH($F414,Vöruskrá!$B:$B,0)))*($H414+IF($I414="",$H414*(1+$AD$2),$I414))/2/1000,""))</f>
        <v>355.3</v>
      </c>
      <c r="K414" t="s">
        <v>944</v>
      </c>
      <c r="L414" t="s">
        <v>666</v>
      </c>
      <c r="N414">
        <v>102</v>
      </c>
      <c r="O414">
        <v>4.24</v>
      </c>
      <c r="P414">
        <v>0.38</v>
      </c>
      <c r="Q414">
        <v>0.63</v>
      </c>
      <c r="R414">
        <v>14.8</v>
      </c>
      <c r="S414">
        <v>1.1399999999999999</v>
      </c>
      <c r="T414" s="45">
        <v>3</v>
      </c>
      <c r="U414" s="455" t="s">
        <v>2357</v>
      </c>
      <c r="V414" s="455" t="s">
        <v>2358</v>
      </c>
      <c r="W414" s="455">
        <v>180</v>
      </c>
      <c r="X414" s="455" t="s">
        <v>2460</v>
      </c>
      <c r="Y414" s="455">
        <v>75</v>
      </c>
      <c r="Z414" s="455"/>
      <c r="AA414" s="455"/>
      <c r="AF414">
        <f>IF($F414="","",IFERROR(IFERROR(INDEX(Réttabanki!$U:$U,MATCH($F414,Réttabanki!$A:$A,0)),INDEX(Vöruskrá!$R:$R,MATCH($F414,Vöruskrá!$B:$B,0)))*$H414/1000,""))</f>
        <v>334.4</v>
      </c>
      <c r="AG414">
        <f>IF($F414="","",IFERROR(IFERROR(INDEX(Réttabanki!$U:$U,MATCH($F414,Réttabanki!$A:$A,0)),INDEX(Vöruskrá!$R:$R,MATCH($F414,Vöruskrá!$B:$B,0)))*IF($I414="",$H414*(1+$AD$2),$I414)/1000,""))</f>
        <v>376.2</v>
      </c>
      <c r="AH414">
        <f t="shared" si="27"/>
        <v>0.32713043478260867</v>
      </c>
      <c r="AI414" t="str">
        <f t="shared" si="25"/>
        <v>⚠ Yfir 30%</v>
      </c>
      <c r="AJ414" s="314">
        <f t="shared" si="26"/>
        <v>46275</v>
      </c>
    </row>
    <row r="415" spans="1:36" ht="14.4">
      <c r="A415" s="155"/>
      <c r="B415" t="s">
        <v>2456</v>
      </c>
      <c r="C415">
        <v>37</v>
      </c>
      <c r="D415" t="s">
        <v>2318</v>
      </c>
      <c r="E415" t="s">
        <v>2352</v>
      </c>
      <c r="F415" t="s">
        <v>1001</v>
      </c>
      <c r="G415" t="s">
        <v>677</v>
      </c>
      <c r="H415">
        <v>80</v>
      </c>
      <c r="I415">
        <v>100</v>
      </c>
      <c r="J415" s="438">
        <f>IF($F415="","",IFERROR(IFERROR(INDEX(Réttabanki!$U:$U,MATCH($F415,Réttabanki!$A:$A,0)),INDEX(Vöruskrá!$R:$R,MATCH($F415,Vöruskrá!$B:$B,0)))*($H415+IF($I415="",$H415*(1+$AD$2),$I415))/2/1000,""))</f>
        <v>18</v>
      </c>
      <c r="K415" t="s">
        <v>677</v>
      </c>
      <c r="L415" t="s">
        <v>228</v>
      </c>
      <c r="N415">
        <v>77</v>
      </c>
      <c r="O415">
        <v>0.1</v>
      </c>
      <c r="P415">
        <v>0</v>
      </c>
      <c r="Q415">
        <v>17</v>
      </c>
      <c r="R415">
        <v>2</v>
      </c>
      <c r="S415">
        <v>0</v>
      </c>
      <c r="T415" s="44">
        <v>1</v>
      </c>
      <c r="U415" s="457" t="s">
        <v>2557</v>
      </c>
      <c r="V415" s="457" t="s">
        <v>2358</v>
      </c>
      <c r="W415" s="457" t="s">
        <v>2705</v>
      </c>
      <c r="X415" s="457">
        <v>25</v>
      </c>
      <c r="Y415" s="457" t="s">
        <v>2706</v>
      </c>
      <c r="Z415" s="457"/>
      <c r="AA415" s="457"/>
      <c r="AF415">
        <f>IF($F415="","",IFERROR(IFERROR(INDEX(Réttabanki!$U:$U,MATCH($F415,Réttabanki!$A:$A,0)),INDEX(Vöruskrá!$R:$R,MATCH($F415,Vöruskrá!$B:$B,0)))*$H415/1000,""))</f>
        <v>16</v>
      </c>
      <c r="AG415">
        <f>IF($F415="","",IFERROR(IFERROR(INDEX(Réttabanki!$U:$U,MATCH($F415,Réttabanki!$A:$A,0)),INDEX(Vöruskrá!$R:$R,MATCH($F415,Vöruskrá!$B:$B,0)))*IF($I415="",$H415*(1+$AD$2),$I415)/1000,""))</f>
        <v>20</v>
      </c>
      <c r="AH415">
        <f t="shared" si="27"/>
        <v>1.7391304347826087E-2</v>
      </c>
      <c r="AI415" t="str">
        <f t="shared" si="25"/>
        <v>OK</v>
      </c>
      <c r="AJ415" s="314">
        <f t="shared" si="26"/>
        <v>46275</v>
      </c>
    </row>
    <row r="416" spans="1:36" ht="14.4">
      <c r="A416" s="155"/>
      <c r="B416" t="s">
        <v>2456</v>
      </c>
      <c r="C416">
        <v>37</v>
      </c>
      <c r="D416" t="s">
        <v>2318</v>
      </c>
      <c r="E416" t="s">
        <v>2352</v>
      </c>
      <c r="F416" t="s">
        <v>1587</v>
      </c>
      <c r="G416" t="s">
        <v>2707</v>
      </c>
      <c r="H416">
        <v>25</v>
      </c>
      <c r="I416">
        <v>25</v>
      </c>
      <c r="J416" s="444">
        <f>IF($F416="","",IFERROR(IFERROR(INDEX(Réttabanki!$U:$U,MATCH($F416,Réttabanki!$A:$A,0)),INDEX(Vöruskrá!$R:$R,MATCH($F416,Vöruskrá!$B:$B,0)))*($H416+IF($I416="",$H416*(1+$AD$2),$I416))/2/1000,""))</f>
        <v>0</v>
      </c>
      <c r="K416" t="s">
        <v>1589</v>
      </c>
      <c r="L416" t="s">
        <v>214</v>
      </c>
      <c r="N416">
        <v>218</v>
      </c>
      <c r="O416">
        <v>21</v>
      </c>
      <c r="P416">
        <v>6.2</v>
      </c>
      <c r="Q416">
        <v>6.6</v>
      </c>
      <c r="R416">
        <v>1.6</v>
      </c>
      <c r="S416">
        <v>0.9</v>
      </c>
      <c r="T416">
        <v>2</v>
      </c>
      <c r="U416" s="455"/>
      <c r="V416" s="455" t="s">
        <v>2358</v>
      </c>
      <c r="W416" s="455" t="s">
        <v>2364</v>
      </c>
      <c r="X416" s="459" t="s">
        <v>2708</v>
      </c>
      <c r="Y416" s="455" t="s">
        <v>2709</v>
      </c>
      <c r="Z416" s="455" t="s">
        <v>2710</v>
      </c>
      <c r="AA416" s="455"/>
      <c r="AF416">
        <f>IF($F416="","",IFERROR(IFERROR(INDEX(Réttabanki!$U:$U,MATCH($F416,Réttabanki!$A:$A,0)),INDEX(Vöruskrá!$R:$R,MATCH($F416,Vöruskrá!$B:$B,0)))*$H416/1000,""))</f>
        <v>0</v>
      </c>
      <c r="AG416">
        <f>IF($F416="","",IFERROR(IFERROR(INDEX(Réttabanki!$U:$U,MATCH($F416,Réttabanki!$A:$A,0)),INDEX(Vöruskrá!$R:$R,MATCH($F416,Vöruskrá!$B:$B,0)))*IF($I416="",$H416*(1+$AD$2),$I416)/1000,""))</f>
        <v>0</v>
      </c>
      <c r="AH416" t="str">
        <f t="shared" si="27"/>
        <v/>
      </c>
      <c r="AI416" t="str">
        <f t="shared" si="25"/>
        <v/>
      </c>
      <c r="AJ416" s="314">
        <f t="shared" si="26"/>
        <v>46275</v>
      </c>
    </row>
    <row r="417" spans="1:36" ht="14.4">
      <c r="A417" s="155"/>
      <c r="B417" t="s">
        <v>2456</v>
      </c>
      <c r="C417">
        <v>37</v>
      </c>
      <c r="D417" t="s">
        <v>2318</v>
      </c>
      <c r="E417" t="s">
        <v>1080</v>
      </c>
      <c r="G417" t="s">
        <v>2711</v>
      </c>
      <c r="J417" s="438" t="str">
        <f>IF($F417="","",IFERROR(IFERROR(INDEX(Réttabanki!$U:$U,MATCH($F417,Réttabanki!$A:$A,0)),INDEX(Vöruskrá!$R:$R,MATCH($F417,Vöruskrá!$B:$B,0)))*($H417+IF($I417="",$H417*(1+$AD$2),$I417))/2/1000,""))</f>
        <v/>
      </c>
      <c r="K417" t="s">
        <v>2712</v>
      </c>
      <c r="L417" t="s">
        <v>2459</v>
      </c>
      <c r="U417" s="457"/>
      <c r="V417" s="457"/>
      <c r="W417" s="457"/>
      <c r="X417" s="457"/>
      <c r="Y417" s="457"/>
      <c r="Z417" s="457"/>
      <c r="AA417" s="457"/>
      <c r="AF417" t="str">
        <f>IF($F417="","",IFERROR(IFERROR(INDEX(Réttabanki!$U:$U,MATCH($F417,Réttabanki!$A:$A,0)),INDEX(Vöruskrá!$R:$R,MATCH($F417,Vöruskrá!$B:$B,0)))*$H417/1000,""))</f>
        <v/>
      </c>
      <c r="AG417" t="str">
        <f>IF($F417="","",IFERROR(IFERROR(INDEX(Réttabanki!$U:$U,MATCH($F417,Réttabanki!$A:$A,0)),INDEX(Vöruskrá!$R:$R,MATCH($F417,Vöruskrá!$B:$B,0)))*IF($I417="",$H417*(1+$AD$2),$I417)/1000,""))</f>
        <v/>
      </c>
      <c r="AH417" t="str">
        <f t="shared" si="27"/>
        <v/>
      </c>
      <c r="AI417" t="str">
        <f t="shared" si="25"/>
        <v/>
      </c>
      <c r="AJ417" s="314">
        <f t="shared" si="26"/>
        <v>46275</v>
      </c>
    </row>
    <row r="418" spans="1:36" ht="14.4">
      <c r="A418" s="155"/>
      <c r="B418" t="s">
        <v>2456</v>
      </c>
      <c r="C418">
        <v>37</v>
      </c>
      <c r="D418" t="s">
        <v>2318</v>
      </c>
      <c r="E418" t="s">
        <v>1080</v>
      </c>
      <c r="F418" t="s">
        <v>943</v>
      </c>
      <c r="G418" t="s">
        <v>2704</v>
      </c>
      <c r="H418">
        <v>160</v>
      </c>
      <c r="I418">
        <v>180</v>
      </c>
      <c r="J418" s="438">
        <f>IF($F418="","",IFERROR(IFERROR(INDEX(Réttabanki!$U:$U,MATCH($F418,Réttabanki!$A:$A,0)),INDEX(Vöruskrá!$R:$R,MATCH($F418,Vöruskrá!$B:$B,0)))*($H418+IF($I418="",$H418*(1+$AD$2),$I418))/2/1000,""))</f>
        <v>355.3</v>
      </c>
      <c r="K418" t="s">
        <v>944</v>
      </c>
      <c r="L418" t="s">
        <v>666</v>
      </c>
      <c r="N418">
        <v>102</v>
      </c>
      <c r="O418">
        <v>4.24</v>
      </c>
      <c r="P418">
        <v>0.38</v>
      </c>
      <c r="Q418">
        <v>0.63</v>
      </c>
      <c r="R418">
        <v>14.8</v>
      </c>
      <c r="S418">
        <v>1.1399999999999999</v>
      </c>
      <c r="T418" s="45">
        <v>3</v>
      </c>
      <c r="U418" s="455" t="s">
        <v>2357</v>
      </c>
      <c r="V418" s="455" t="s">
        <v>2358</v>
      </c>
      <c r="W418" s="455">
        <v>180</v>
      </c>
      <c r="X418" s="455" t="s">
        <v>2460</v>
      </c>
      <c r="Y418" s="455">
        <v>75</v>
      </c>
      <c r="Z418" s="455"/>
      <c r="AA418" s="455"/>
      <c r="AF418">
        <f>IF($F418="","",IFERROR(IFERROR(INDEX(Réttabanki!$U:$U,MATCH($F418,Réttabanki!$A:$A,0)),INDEX(Vöruskrá!$R:$R,MATCH($F418,Vöruskrá!$B:$B,0)))*$H418/1000,""))</f>
        <v>334.4</v>
      </c>
      <c r="AG418">
        <f>IF($F418="","",IFERROR(IFERROR(INDEX(Réttabanki!$U:$U,MATCH($F418,Réttabanki!$A:$A,0)),INDEX(Vöruskrá!$R:$R,MATCH($F418,Vöruskrá!$B:$B,0)))*IF($I418="",$H418*(1+$AD$2),$I418)/1000,""))</f>
        <v>376.2</v>
      </c>
      <c r="AH418">
        <f t="shared" si="27"/>
        <v>0.32713043478260867</v>
      </c>
      <c r="AI418" t="str">
        <f t="shared" si="25"/>
        <v>⚠ Yfir 30%</v>
      </c>
      <c r="AJ418" s="314">
        <f t="shared" si="26"/>
        <v>46275</v>
      </c>
    </row>
    <row r="419" spans="1:36" ht="14.4">
      <c r="A419" s="155"/>
      <c r="B419" t="s">
        <v>2456</v>
      </c>
      <c r="C419">
        <v>37</v>
      </c>
      <c r="D419" t="s">
        <v>2318</v>
      </c>
      <c r="E419" t="s">
        <v>1080</v>
      </c>
      <c r="F419" t="s">
        <v>1001</v>
      </c>
      <c r="G419" t="s">
        <v>677</v>
      </c>
      <c r="H419">
        <v>80</v>
      </c>
      <c r="I419">
        <v>100</v>
      </c>
      <c r="J419" s="438">
        <f>IF($F419="","",IFERROR(IFERROR(INDEX(Réttabanki!$U:$U,MATCH($F419,Réttabanki!$A:$A,0)),INDEX(Vöruskrá!$R:$R,MATCH($F419,Vöruskrá!$B:$B,0)))*($H419+IF($I419="",$H419*(1+$AD$2),$I419))/2/1000,""))</f>
        <v>18</v>
      </c>
      <c r="K419" t="s">
        <v>677</v>
      </c>
      <c r="L419" t="s">
        <v>228</v>
      </c>
      <c r="N419">
        <v>77</v>
      </c>
      <c r="O419">
        <v>0.1</v>
      </c>
      <c r="P419">
        <v>0</v>
      </c>
      <c r="Q419">
        <v>17</v>
      </c>
      <c r="R419">
        <v>2</v>
      </c>
      <c r="S419">
        <v>0</v>
      </c>
      <c r="T419" s="44">
        <v>1</v>
      </c>
      <c r="U419" s="457" t="s">
        <v>2557</v>
      </c>
      <c r="V419" s="457" t="s">
        <v>2358</v>
      </c>
      <c r="W419" s="457" t="s">
        <v>2705</v>
      </c>
      <c r="X419" s="457">
        <v>25</v>
      </c>
      <c r="Y419" s="457" t="s">
        <v>2706</v>
      </c>
      <c r="Z419" s="457"/>
      <c r="AA419" s="457"/>
      <c r="AF419">
        <f>IF($F419="","",IFERROR(IFERROR(INDEX(Réttabanki!$U:$U,MATCH($F419,Réttabanki!$A:$A,0)),INDEX(Vöruskrá!$R:$R,MATCH($F419,Vöruskrá!$B:$B,0)))*$H419/1000,""))</f>
        <v>16</v>
      </c>
      <c r="AG419">
        <f>IF($F419="","",IFERROR(IFERROR(INDEX(Réttabanki!$U:$U,MATCH($F419,Réttabanki!$A:$A,0)),INDEX(Vöruskrá!$R:$R,MATCH($F419,Vöruskrá!$B:$B,0)))*IF($I419="",$H419*(1+$AD$2),$I419)/1000,""))</f>
        <v>20</v>
      </c>
      <c r="AH419">
        <f t="shared" si="27"/>
        <v>1.7391304347826087E-2</v>
      </c>
      <c r="AI419" t="str">
        <f t="shared" si="25"/>
        <v>OK</v>
      </c>
      <c r="AJ419" s="314">
        <f t="shared" si="26"/>
        <v>46275</v>
      </c>
    </row>
    <row r="420" spans="1:36" ht="14.4">
      <c r="A420" s="155"/>
      <c r="B420" t="s">
        <v>2456</v>
      </c>
      <c r="C420">
        <v>37</v>
      </c>
      <c r="D420" t="s">
        <v>2318</v>
      </c>
      <c r="E420" t="s">
        <v>1080</v>
      </c>
      <c r="F420" t="s">
        <v>370</v>
      </c>
      <c r="G420" t="s">
        <v>2610</v>
      </c>
      <c r="H420">
        <v>25</v>
      </c>
      <c r="I420">
        <v>25</v>
      </c>
      <c r="J420" s="438">
        <f>IF($F420="","",IFERROR(IFERROR(INDEX(Réttabanki!$U:$U,MATCH($F420,Réttabanki!$A:$A,0)),INDEX(Vöruskrá!$R:$R,MATCH($F420,Vöruskrá!$B:$B,0)))*($H420+IF($I420="",$H420*(1+$AD$2),$I420))/2/1000,""))</f>
        <v>15</v>
      </c>
      <c r="K420" t="s">
        <v>371</v>
      </c>
      <c r="L420" t="s">
        <v>240</v>
      </c>
      <c r="N420">
        <v>448</v>
      </c>
      <c r="O420">
        <v>45</v>
      </c>
      <c r="P420">
        <v>2.9</v>
      </c>
      <c r="Q420">
        <v>12</v>
      </c>
      <c r="S420">
        <v>1.4</v>
      </c>
      <c r="U420" s="455" t="s">
        <v>2357</v>
      </c>
      <c r="V420" s="455" t="s">
        <v>2403</v>
      </c>
      <c r="W420" s="455"/>
      <c r="X420" s="455"/>
      <c r="Y420" s="455"/>
      <c r="Z420" s="455"/>
      <c r="AA420" s="455"/>
      <c r="AF420">
        <f>IF($F420="","",IFERROR(IFERROR(INDEX(Réttabanki!$U:$U,MATCH($F420,Réttabanki!$A:$A,0)),INDEX(Vöruskrá!$R:$R,MATCH($F420,Vöruskrá!$B:$B,0)))*$H420/1000,""))</f>
        <v>15</v>
      </c>
      <c r="AG420">
        <f>IF($F420="","",IFERROR(IFERROR(INDEX(Réttabanki!$U:$U,MATCH($F420,Réttabanki!$A:$A,0)),INDEX(Vöruskrá!$R:$R,MATCH($F420,Vöruskrá!$B:$B,0)))*IF($I420="",$H420*(1+$AD$2),$I420)/1000,""))</f>
        <v>15</v>
      </c>
      <c r="AH420">
        <f t="shared" si="27"/>
        <v>1.3043478260869565E-2</v>
      </c>
      <c r="AI420" t="str">
        <f t="shared" si="25"/>
        <v>OK</v>
      </c>
      <c r="AJ420" s="314">
        <f t="shared" si="26"/>
        <v>46275</v>
      </c>
    </row>
    <row r="421" spans="1:36" ht="14.4">
      <c r="A421" s="155"/>
      <c r="B421" t="s">
        <v>2456</v>
      </c>
      <c r="C421">
        <v>37</v>
      </c>
      <c r="D421" t="s">
        <v>2318</v>
      </c>
      <c r="E421" t="s">
        <v>1080</v>
      </c>
      <c r="G421" t="s">
        <v>2713</v>
      </c>
      <c r="J421" s="438" t="str">
        <f>IF($F421="","",IFERROR(IFERROR(INDEX(Réttabanki!$U:$U,MATCH($F421,Réttabanki!$A:$A,0)),INDEX(Vöruskrá!$R:$R,MATCH($F421,Vöruskrá!$B:$B,0)))*($H421+IF($I421="",$H421*(1+$AD$2),$I421))/2/1000,""))</f>
        <v/>
      </c>
      <c r="K421" t="s">
        <v>712</v>
      </c>
      <c r="L421" t="s">
        <v>254</v>
      </c>
      <c r="U421" s="457"/>
      <c r="V421" s="457"/>
      <c r="W421" s="457"/>
      <c r="X421" s="457"/>
      <c r="Y421" s="457"/>
      <c r="Z421" s="457"/>
      <c r="AA421" s="457"/>
      <c r="AF421" t="str">
        <f>IF($F421="","",IFERROR(IFERROR(INDEX(Réttabanki!$U:$U,MATCH($F421,Réttabanki!$A:$A,0)),INDEX(Vöruskrá!$R:$R,MATCH($F421,Vöruskrá!$B:$B,0)))*$H421/1000,""))</f>
        <v/>
      </c>
      <c r="AG421" t="str">
        <f>IF($F421="","",IFERROR(IFERROR(INDEX(Réttabanki!$U:$U,MATCH($F421,Réttabanki!$A:$A,0)),INDEX(Vöruskrá!$R:$R,MATCH($F421,Vöruskrá!$B:$B,0)))*IF($I421="",$H421*(1+$AD$2),$I421)/1000,""))</f>
        <v/>
      </c>
      <c r="AH421" t="str">
        <f t="shared" si="27"/>
        <v/>
      </c>
      <c r="AI421" t="str">
        <f t="shared" si="25"/>
        <v/>
      </c>
      <c r="AJ421" s="314">
        <f t="shared" si="26"/>
        <v>46275</v>
      </c>
    </row>
    <row r="422" spans="1:36" ht="14.4">
      <c r="A422" s="155"/>
      <c r="B422" t="s">
        <v>2456</v>
      </c>
      <c r="C422">
        <v>37</v>
      </c>
      <c r="D422" t="s">
        <v>2318</v>
      </c>
      <c r="E422" t="s">
        <v>1080</v>
      </c>
      <c r="F422" t="s">
        <v>710</v>
      </c>
      <c r="G422" t="s">
        <v>2713</v>
      </c>
      <c r="H422">
        <v>160</v>
      </c>
      <c r="I422">
        <v>180</v>
      </c>
      <c r="J422" s="438">
        <f>IF($F422="","",IFERROR(IFERROR(INDEX(Réttabanki!$U:$U,MATCH($F422,Réttabanki!$A:$A,0)),INDEX(Vöruskrá!$R:$R,MATCH($F422,Vöruskrá!$B:$B,0)))*($H422+IF($I422="",$H422*(1+$AD$2),$I422))/2/1000,""))</f>
        <v>323</v>
      </c>
      <c r="K422" t="s">
        <v>712</v>
      </c>
      <c r="L422" t="s">
        <v>254</v>
      </c>
      <c r="N422">
        <v>245</v>
      </c>
      <c r="O422">
        <v>12.6</v>
      </c>
      <c r="P422">
        <v>4.5</v>
      </c>
      <c r="Q422">
        <v>16.5</v>
      </c>
      <c r="R422">
        <v>16</v>
      </c>
      <c r="S422">
        <v>1.6</v>
      </c>
      <c r="T422">
        <v>2</v>
      </c>
      <c r="U422" s="455" t="s">
        <v>2569</v>
      </c>
      <c r="V422" s="455" t="s">
        <v>2358</v>
      </c>
      <c r="W422" s="455">
        <v>160</v>
      </c>
      <c r="X422" s="455" t="s">
        <v>2470</v>
      </c>
      <c r="Y422" s="455">
        <v>75</v>
      </c>
      <c r="Z422" s="455"/>
      <c r="AA422" s="455"/>
      <c r="AF422">
        <f>IF($F422="","",IFERROR(IFERROR(INDEX(Réttabanki!$U:$U,MATCH($F422,Réttabanki!$A:$A,0)),INDEX(Vöruskrá!$R:$R,MATCH($F422,Vöruskrá!$B:$B,0)))*$H422/1000,""))</f>
        <v>304</v>
      </c>
      <c r="AG422">
        <f>IF($F422="","",IFERROR(IFERROR(INDEX(Réttabanki!$U:$U,MATCH($F422,Réttabanki!$A:$A,0)),INDEX(Vöruskrá!$R:$R,MATCH($F422,Vöruskrá!$B:$B,0)))*IF($I422="",$H422*(1+$AD$2),$I422)/1000,""))</f>
        <v>342</v>
      </c>
      <c r="AH422">
        <f t="shared" si="27"/>
        <v>0.29739130434782607</v>
      </c>
      <c r="AI422" t="str">
        <f t="shared" si="25"/>
        <v>OK</v>
      </c>
      <c r="AJ422" s="314">
        <f t="shared" si="26"/>
        <v>46275</v>
      </c>
    </row>
    <row r="423" spans="1:36" ht="14.4">
      <c r="A423" s="155"/>
      <c r="B423" t="s">
        <v>2456</v>
      </c>
      <c r="C423">
        <v>37</v>
      </c>
      <c r="D423" t="s">
        <v>2318</v>
      </c>
      <c r="E423" t="s">
        <v>2376</v>
      </c>
      <c r="G423" t="s">
        <v>2607</v>
      </c>
      <c r="J423" s="438" t="str">
        <f>IF($F423="","",IFERROR(IFERROR(INDEX(Réttabanki!$U:$U,MATCH($F423,Réttabanki!$A:$A,0)),INDEX(Vöruskrá!$R:$R,MATCH($F423,Vöruskrá!$B:$B,0)))*($H423+IF($I423="",$H423*(1+$AD$2),$I423))/2/1000,""))</f>
        <v/>
      </c>
      <c r="K423" t="s">
        <v>2714</v>
      </c>
      <c r="L423" t="s">
        <v>2715</v>
      </c>
      <c r="U423" s="457"/>
      <c r="V423" s="457"/>
      <c r="W423" s="457"/>
      <c r="X423" s="457"/>
      <c r="Y423" s="457"/>
      <c r="Z423" s="457"/>
      <c r="AA423" s="457"/>
      <c r="AF423" t="str">
        <f>IF($F423="","",IFERROR(IFERROR(INDEX(Réttabanki!$U:$U,MATCH($F423,Réttabanki!$A:$A,0)),INDEX(Vöruskrá!$R:$R,MATCH($F423,Vöruskrá!$B:$B,0)))*$H423/1000,""))</f>
        <v/>
      </c>
      <c r="AG423" t="str">
        <f>IF($F423="","",IFERROR(IFERROR(INDEX(Réttabanki!$U:$U,MATCH($F423,Réttabanki!$A:$A,0)),INDEX(Vöruskrá!$R:$R,MATCH($F423,Vöruskrá!$B:$B,0)))*IF($I423="",$H423*(1+$AD$2),$I423)/1000,""))</f>
        <v/>
      </c>
      <c r="AH423" t="str">
        <f t="shared" si="27"/>
        <v/>
      </c>
      <c r="AI423" t="str">
        <f t="shared" si="25"/>
        <v/>
      </c>
      <c r="AJ423" s="314">
        <f t="shared" si="26"/>
        <v>46275</v>
      </c>
    </row>
    <row r="424" spans="1:36" ht="14.4">
      <c r="A424" s="155"/>
      <c r="B424" t="s">
        <v>2456</v>
      </c>
      <c r="C424">
        <v>37</v>
      </c>
      <c r="D424" t="s">
        <v>2318</v>
      </c>
      <c r="E424" t="s">
        <v>2376</v>
      </c>
      <c r="F424" t="s">
        <v>581</v>
      </c>
      <c r="G424" t="s">
        <v>2552</v>
      </c>
      <c r="H424">
        <v>160</v>
      </c>
      <c r="I424">
        <v>180</v>
      </c>
      <c r="J424" s="438">
        <f>IF($F424="","",IFERROR(IFERROR(INDEX(Réttabanki!$U:$U,MATCH($F424,Réttabanki!$A:$A,0)),INDEX(Vöruskrá!$R:$R,MATCH($F424,Vöruskrá!$B:$B,0)))*($H424+IF($I424="",$H424*(1+$AD$2),$I424))/2/1000,""))</f>
        <v>306</v>
      </c>
      <c r="K424" t="s">
        <v>583</v>
      </c>
      <c r="L424" t="s">
        <v>584</v>
      </c>
      <c r="M424" t="s">
        <v>585</v>
      </c>
      <c r="N424">
        <v>272</v>
      </c>
      <c r="O424">
        <v>2.6</v>
      </c>
      <c r="P424">
        <v>0.4</v>
      </c>
      <c r="Q424">
        <v>47.2</v>
      </c>
      <c r="R424">
        <v>10.199999999999999</v>
      </c>
      <c r="S424">
        <v>0.9</v>
      </c>
      <c r="T424">
        <v>2</v>
      </c>
      <c r="U424" s="455" t="s">
        <v>2569</v>
      </c>
      <c r="V424" s="455" t="s">
        <v>2358</v>
      </c>
      <c r="W424" s="455">
        <v>160</v>
      </c>
      <c r="X424" s="455" t="s">
        <v>2470</v>
      </c>
      <c r="Y424" s="455">
        <v>75</v>
      </c>
      <c r="Z424" s="455"/>
      <c r="AA424" s="455"/>
      <c r="AF424">
        <f>IF($F424="","",IFERROR(IFERROR(INDEX(Réttabanki!$U:$U,MATCH($F424,Réttabanki!$A:$A,0)),INDEX(Vöruskrá!$R:$R,MATCH($F424,Vöruskrá!$B:$B,0)))*$H424/1000,""))</f>
        <v>288</v>
      </c>
      <c r="AG424">
        <f>IF($F424="","",IFERROR(IFERROR(INDEX(Réttabanki!$U:$U,MATCH($F424,Réttabanki!$A:$A,0)),INDEX(Vöruskrá!$R:$R,MATCH($F424,Vöruskrá!$B:$B,0)))*IF($I424="",$H424*(1+$AD$2),$I424)/1000,""))</f>
        <v>324</v>
      </c>
      <c r="AH424">
        <f t="shared" si="27"/>
        <v>0.2817391304347826</v>
      </c>
      <c r="AI424" t="str">
        <f t="shared" si="25"/>
        <v>OK</v>
      </c>
      <c r="AJ424" s="314">
        <f t="shared" si="26"/>
        <v>46275</v>
      </c>
    </row>
    <row r="425" spans="1:36" ht="14.4">
      <c r="A425" s="155"/>
      <c r="B425" t="s">
        <v>2456</v>
      </c>
      <c r="C425">
        <v>37</v>
      </c>
      <c r="D425" t="s">
        <v>2318</v>
      </c>
      <c r="E425" t="s">
        <v>2376</v>
      </c>
      <c r="F425" t="s">
        <v>1001</v>
      </c>
      <c r="G425" t="s">
        <v>677</v>
      </c>
      <c r="H425">
        <v>80</v>
      </c>
      <c r="I425">
        <v>100</v>
      </c>
      <c r="J425" s="438">
        <f>IF($F425="","",IFERROR(IFERROR(INDEX(Réttabanki!$U:$U,MATCH($F425,Réttabanki!$A:$A,0)),INDEX(Vöruskrá!$R:$R,MATCH($F425,Vöruskrá!$B:$B,0)))*($H425+IF($I425="",$H425*(1+$AD$2),$I425))/2/1000,""))</f>
        <v>18</v>
      </c>
      <c r="K425" t="s">
        <v>677</v>
      </c>
      <c r="L425" t="s">
        <v>228</v>
      </c>
      <c r="N425">
        <v>77</v>
      </c>
      <c r="O425">
        <v>0.1</v>
      </c>
      <c r="P425">
        <v>0</v>
      </c>
      <c r="Q425">
        <v>17</v>
      </c>
      <c r="R425">
        <v>2</v>
      </c>
      <c r="S425">
        <v>0</v>
      </c>
      <c r="U425" s="457"/>
      <c r="V425" s="457"/>
      <c r="W425" s="457"/>
      <c r="X425" s="457"/>
      <c r="Y425" s="457"/>
      <c r="Z425" s="457"/>
      <c r="AA425" s="457"/>
      <c r="AF425">
        <f>IF($F425="","",IFERROR(IFERROR(INDEX(Réttabanki!$U:$U,MATCH($F425,Réttabanki!$A:$A,0)),INDEX(Vöruskrá!$R:$R,MATCH($F425,Vöruskrá!$B:$B,0)))*$H425/1000,""))</f>
        <v>16</v>
      </c>
      <c r="AG425">
        <f>IF($F425="","",IFERROR(IFERROR(INDEX(Réttabanki!$U:$U,MATCH($F425,Réttabanki!$A:$A,0)),INDEX(Vöruskrá!$R:$R,MATCH($F425,Vöruskrá!$B:$B,0)))*IF($I425="",$H425*(1+$AD$2),$I425)/1000,""))</f>
        <v>20</v>
      </c>
      <c r="AH425">
        <f t="shared" si="27"/>
        <v>1.7391304347826087E-2</v>
      </c>
      <c r="AI425" t="str">
        <f t="shared" si="25"/>
        <v>OK</v>
      </c>
      <c r="AJ425" s="314">
        <f t="shared" si="26"/>
        <v>46275</v>
      </c>
    </row>
    <row r="426" spans="1:36" ht="14.4">
      <c r="A426" s="155"/>
      <c r="B426" t="s">
        <v>2456</v>
      </c>
      <c r="C426">
        <v>37</v>
      </c>
      <c r="D426" t="s">
        <v>2318</v>
      </c>
      <c r="E426" t="s">
        <v>2376</v>
      </c>
      <c r="F426" t="s">
        <v>370</v>
      </c>
      <c r="G426" t="s">
        <v>2610</v>
      </c>
      <c r="H426">
        <v>25</v>
      </c>
      <c r="I426">
        <v>25</v>
      </c>
      <c r="J426" s="438">
        <f>IF($F426="","",IFERROR(IFERROR(INDEX(Réttabanki!$U:$U,MATCH($F426,Réttabanki!$A:$A,0)),INDEX(Vöruskrá!$R:$R,MATCH($F426,Vöruskrá!$B:$B,0)))*($H426+IF($I426="",$H426*(1+$AD$2),$I426))/2/1000,""))</f>
        <v>15</v>
      </c>
      <c r="K426" t="s">
        <v>371</v>
      </c>
      <c r="L426" t="s">
        <v>240</v>
      </c>
      <c r="N426">
        <v>448</v>
      </c>
      <c r="O426">
        <v>45</v>
      </c>
      <c r="P426">
        <v>2.9</v>
      </c>
      <c r="Q426">
        <v>12</v>
      </c>
      <c r="S426">
        <v>1.4</v>
      </c>
      <c r="U426" s="455" t="s">
        <v>2357</v>
      </c>
      <c r="V426" s="455" t="s">
        <v>2403</v>
      </c>
      <c r="W426" s="455"/>
      <c r="X426" s="455"/>
      <c r="Y426" s="455"/>
      <c r="Z426" s="455"/>
      <c r="AA426" s="455"/>
      <c r="AF426">
        <f>IF($F426="","",IFERROR(IFERROR(INDEX(Réttabanki!$U:$U,MATCH($F426,Réttabanki!$A:$A,0)),INDEX(Vöruskrá!$R:$R,MATCH($F426,Vöruskrá!$B:$B,0)))*$H426/1000,""))</f>
        <v>15</v>
      </c>
      <c r="AG426">
        <f>IF($F426="","",IFERROR(IFERROR(INDEX(Réttabanki!$U:$U,MATCH($F426,Réttabanki!$A:$A,0)),INDEX(Vöruskrá!$R:$R,MATCH($F426,Vöruskrá!$B:$B,0)))*IF($I426="",$H426*(1+$AD$2),$I426)/1000,""))</f>
        <v>15</v>
      </c>
      <c r="AH426">
        <f t="shared" si="27"/>
        <v>1.3043478260869565E-2</v>
      </c>
      <c r="AI426" t="str">
        <f t="shared" si="25"/>
        <v>OK</v>
      </c>
      <c r="AJ426" s="314">
        <f t="shared" si="26"/>
        <v>46275</v>
      </c>
    </row>
    <row r="427" spans="1:36" ht="14.4">
      <c r="A427" s="155"/>
      <c r="B427" t="s">
        <v>2456</v>
      </c>
      <c r="C427">
        <v>37</v>
      </c>
      <c r="D427" t="s">
        <v>2356</v>
      </c>
      <c r="E427" t="s">
        <v>2381</v>
      </c>
      <c r="G427" t="s">
        <v>2716</v>
      </c>
      <c r="J427" s="438" t="str">
        <f>IF($F427="","",IFERROR(IFERROR(INDEX(Réttabanki!$U:$U,MATCH($F427,Réttabanki!$A:$A,0)),INDEX(Vöruskrá!$R:$R,MATCH($F427,Vöruskrá!$B:$B,0)))*($H427+IF($I427="",$H427*(1+$AD$2),$I427))/2/1000,""))</f>
        <v/>
      </c>
      <c r="K427" t="s">
        <v>2717</v>
      </c>
      <c r="L427" t="s">
        <v>2586</v>
      </c>
      <c r="U427" s="457"/>
      <c r="V427" s="457"/>
      <c r="W427" s="457"/>
      <c r="X427" s="457"/>
      <c r="Y427" s="457"/>
      <c r="Z427" s="457"/>
      <c r="AA427" s="457"/>
      <c r="AF427" t="str">
        <f>IF($F427="","",IFERROR(IFERROR(INDEX(Réttabanki!$U:$U,MATCH($F427,Réttabanki!$A:$A,0)),INDEX(Vöruskrá!$R:$R,MATCH($F427,Vöruskrá!$B:$B,0)))*$H427/1000,""))</f>
        <v/>
      </c>
      <c r="AG427" t="str">
        <f>IF($F427="","",IFERROR(IFERROR(INDEX(Réttabanki!$U:$U,MATCH($F427,Réttabanki!$A:$A,0)),INDEX(Vöruskrá!$R:$R,MATCH($F427,Vöruskrá!$B:$B,0)))*IF($I427="",$H427*(1+$AD$2),$I427)/1000,""))</f>
        <v/>
      </c>
      <c r="AH427" t="str">
        <f t="shared" si="27"/>
        <v/>
      </c>
      <c r="AI427" t="str">
        <f t="shared" si="25"/>
        <v/>
      </c>
      <c r="AJ427" s="314">
        <f t="shared" si="26"/>
        <v>46275</v>
      </c>
    </row>
    <row r="428" spans="1:36" ht="14.4">
      <c r="A428" s="155"/>
      <c r="B428" t="s">
        <v>2456</v>
      </c>
      <c r="C428">
        <v>37</v>
      </c>
      <c r="D428" t="s">
        <v>2356</v>
      </c>
      <c r="E428" t="s">
        <v>2381</v>
      </c>
      <c r="F428" t="s">
        <v>603</v>
      </c>
      <c r="G428" t="s">
        <v>605</v>
      </c>
      <c r="I428">
        <v>15</v>
      </c>
      <c r="J428" s="438">
        <f>IF($F428="","",IFERROR(IFERROR(INDEX(Réttabanki!$U:$U,MATCH($F428,Réttabanki!$A:$A,0)),INDEX(Vöruskrá!$R:$R,MATCH($F428,Vöruskrá!$B:$B,0)))*($H428+IF($I428="",$H428*(1+$AD$2),$I428))/2/1000,""))</f>
        <v>3</v>
      </c>
      <c r="K428" t="s">
        <v>605</v>
      </c>
      <c r="L428" t="s">
        <v>228</v>
      </c>
      <c r="N428">
        <v>31</v>
      </c>
      <c r="O428">
        <v>0.9</v>
      </c>
      <c r="P428">
        <v>0.2</v>
      </c>
      <c r="Q428">
        <v>2.1</v>
      </c>
      <c r="R428">
        <v>2.9</v>
      </c>
      <c r="S428">
        <v>0</v>
      </c>
      <c r="T428">
        <v>1</v>
      </c>
      <c r="U428" s="455" t="s">
        <v>2569</v>
      </c>
      <c r="V428" s="455" t="s">
        <v>2358</v>
      </c>
      <c r="W428" s="455" t="s">
        <v>2364</v>
      </c>
      <c r="X428" s="459" t="s">
        <v>2595</v>
      </c>
      <c r="Y428" s="455"/>
      <c r="Z428" s="455"/>
      <c r="AA428" s="455"/>
      <c r="AF428">
        <f>IF($F428="","",IFERROR(IFERROR(INDEX(Réttabanki!$U:$U,MATCH($F428,Réttabanki!$A:$A,0)),INDEX(Vöruskrá!$R:$R,MATCH($F428,Vöruskrá!$B:$B,0)))*$H428/1000,""))</f>
        <v>0</v>
      </c>
      <c r="AG428">
        <f>IF($F428="","",IFERROR(IFERROR(INDEX(Réttabanki!$U:$U,MATCH($F428,Réttabanki!$A:$A,0)),INDEX(Vöruskrá!$R:$R,MATCH($F428,Vöruskrá!$B:$B,0)))*IF($I428="",$H428*(1+$AD$2),$I428)/1000,""))</f>
        <v>6</v>
      </c>
      <c r="AH428">
        <f t="shared" si="27"/>
        <v>5.2173913043478265E-3</v>
      </c>
      <c r="AI428" t="str">
        <f t="shared" si="25"/>
        <v>OK</v>
      </c>
      <c r="AJ428" s="314">
        <f t="shared" si="26"/>
        <v>46275</v>
      </c>
    </row>
    <row r="429" spans="1:36" ht="14.4">
      <c r="A429" s="155"/>
      <c r="B429" t="s">
        <v>2456</v>
      </c>
      <c r="C429">
        <v>37</v>
      </c>
      <c r="D429" t="s">
        <v>2356</v>
      </c>
      <c r="E429" t="s">
        <v>2381</v>
      </c>
      <c r="F429" t="s">
        <v>998</v>
      </c>
      <c r="G429" t="s">
        <v>999</v>
      </c>
      <c r="I429">
        <v>15</v>
      </c>
      <c r="J429" s="438">
        <f>IF($F429="","",IFERROR(IFERROR(INDEX(Réttabanki!$U:$U,MATCH($F429,Réttabanki!$A:$A,0)),INDEX(Vöruskrá!$R:$R,MATCH($F429,Vöruskrá!$B:$B,0)))*($H429+IF($I429="",$H429*(1+$AD$2),$I429))/2/1000,""))</f>
        <v>1.875</v>
      </c>
      <c r="K429" t="s">
        <v>999</v>
      </c>
      <c r="L429" t="s">
        <v>228</v>
      </c>
      <c r="N429">
        <v>41</v>
      </c>
      <c r="O429">
        <v>0.2</v>
      </c>
      <c r="P429">
        <v>0</v>
      </c>
      <c r="Q429">
        <v>9.6</v>
      </c>
      <c r="R429">
        <v>0.9</v>
      </c>
      <c r="S429">
        <v>0.1</v>
      </c>
      <c r="U429" s="457"/>
      <c r="V429" s="457"/>
      <c r="W429" s="457"/>
      <c r="X429" s="457"/>
      <c r="Y429" s="457"/>
      <c r="Z429" s="457"/>
      <c r="AA429" s="457"/>
      <c r="AF429">
        <f>IF($F429="","",IFERROR(IFERROR(INDEX(Réttabanki!$U:$U,MATCH($F429,Réttabanki!$A:$A,0)),INDEX(Vöruskrá!$R:$R,MATCH($F429,Vöruskrá!$B:$B,0)))*$H429/1000,""))</f>
        <v>0</v>
      </c>
      <c r="AG429">
        <f>IF($F429="","",IFERROR(IFERROR(INDEX(Réttabanki!$U:$U,MATCH($F429,Réttabanki!$A:$A,0)),INDEX(Vöruskrá!$R:$R,MATCH($F429,Vöruskrá!$B:$B,0)))*IF($I429="",$H429*(1+$AD$2),$I429)/1000,""))</f>
        <v>3.75</v>
      </c>
      <c r="AH429">
        <f t="shared" si="27"/>
        <v>3.2608695652173911E-3</v>
      </c>
      <c r="AI429" t="str">
        <f t="shared" si="25"/>
        <v>OK</v>
      </c>
      <c r="AJ429" s="314">
        <f t="shared" si="26"/>
        <v>46275</v>
      </c>
    </row>
    <row r="430" spans="1:36" ht="14.4">
      <c r="A430" s="155"/>
      <c r="B430" t="s">
        <v>2456</v>
      </c>
      <c r="C430">
        <v>37</v>
      </c>
      <c r="D430" t="s">
        <v>2356</v>
      </c>
      <c r="E430" t="s">
        <v>2381</v>
      </c>
      <c r="F430" t="s">
        <v>1181</v>
      </c>
      <c r="G430" t="s">
        <v>2478</v>
      </c>
      <c r="I430">
        <v>15</v>
      </c>
      <c r="J430" s="438">
        <f>IF($F430="","",IFERROR(IFERROR(INDEX(Réttabanki!$U:$U,MATCH($F430,Réttabanki!$A:$A,0)),INDEX(Vöruskrá!$R:$R,MATCH($F430,Vöruskrá!$B:$B,0)))*($H430+IF($I430="",$H430*(1+$AD$2),$I430))/2/1000,""))</f>
        <v>6</v>
      </c>
      <c r="K430" t="s">
        <v>1182</v>
      </c>
      <c r="L430" t="s">
        <v>136</v>
      </c>
      <c r="N430">
        <v>126</v>
      </c>
      <c r="O430">
        <v>4.5999999999999996</v>
      </c>
      <c r="P430">
        <v>0.6</v>
      </c>
      <c r="Q430">
        <v>16.5</v>
      </c>
      <c r="R430">
        <v>3.6</v>
      </c>
      <c r="S430">
        <v>0.9</v>
      </c>
      <c r="U430" s="455"/>
      <c r="V430" s="455"/>
      <c r="W430" s="455"/>
      <c r="X430" s="455"/>
      <c r="Y430" s="455"/>
      <c r="Z430" s="455"/>
      <c r="AA430" s="455"/>
      <c r="AF430">
        <f>IF($F430="","",IFERROR(IFERROR(INDEX(Réttabanki!$U:$U,MATCH($F430,Réttabanki!$A:$A,0)),INDEX(Vöruskrá!$R:$R,MATCH($F430,Vöruskrá!$B:$B,0)))*$H430/1000,""))</f>
        <v>0</v>
      </c>
      <c r="AG430">
        <f>IF($F430="","",IFERROR(IFERROR(INDEX(Réttabanki!$U:$U,MATCH($F430,Réttabanki!$A:$A,0)),INDEX(Vöruskrá!$R:$R,MATCH($F430,Vöruskrá!$B:$B,0)))*IF($I430="",$H430*(1+$AD$2),$I430)/1000,""))</f>
        <v>12</v>
      </c>
      <c r="AH430">
        <f t="shared" si="27"/>
        <v>1.0434782608695653E-2</v>
      </c>
      <c r="AI430" t="str">
        <f t="shared" si="25"/>
        <v>OK</v>
      </c>
      <c r="AJ430" s="314">
        <f t="shared" si="26"/>
        <v>46275</v>
      </c>
    </row>
    <row r="431" spans="1:36" ht="14.4">
      <c r="A431" s="155"/>
      <c r="B431" t="s">
        <v>2456</v>
      </c>
      <c r="C431">
        <v>37</v>
      </c>
      <c r="D431" t="s">
        <v>2356</v>
      </c>
      <c r="E431" t="s">
        <v>2381</v>
      </c>
      <c r="F431" t="s">
        <v>1115</v>
      </c>
      <c r="G431" t="s">
        <v>2527</v>
      </c>
      <c r="I431">
        <v>15</v>
      </c>
      <c r="J431" s="438">
        <f>IF($F431="","",IFERROR(IFERROR(INDEX(Réttabanki!$U:$U,MATCH($F431,Réttabanki!$A:$A,0)),INDEX(Vöruskrá!$R:$R,MATCH($F431,Vöruskrá!$B:$B,0)))*($H431+IF($I431="",$H431*(1+$AD$2),$I431))/2/1000,""))</f>
        <v>3.375</v>
      </c>
      <c r="K431" t="s">
        <v>1116</v>
      </c>
      <c r="L431" t="s">
        <v>1077</v>
      </c>
      <c r="U431" s="457"/>
      <c r="V431" s="457"/>
      <c r="W431" s="457"/>
      <c r="X431" s="457"/>
      <c r="Y431" s="457"/>
      <c r="Z431" s="457"/>
      <c r="AA431" s="457"/>
      <c r="AF431">
        <f>IF($F431="","",IFERROR(IFERROR(INDEX(Réttabanki!$U:$U,MATCH($F431,Réttabanki!$A:$A,0)),INDEX(Vöruskrá!$R:$R,MATCH($F431,Vöruskrá!$B:$B,0)))*$H431/1000,""))</f>
        <v>0</v>
      </c>
      <c r="AG431">
        <f>IF($F431="","",IFERROR(IFERROR(INDEX(Réttabanki!$U:$U,MATCH($F431,Réttabanki!$A:$A,0)),INDEX(Vöruskrá!$R:$R,MATCH($F431,Vöruskrá!$B:$B,0)))*IF($I431="",$H431*(1+$AD$2),$I431)/1000,""))</f>
        <v>6.75</v>
      </c>
      <c r="AH431">
        <f t="shared" si="27"/>
        <v>5.8695652173913039E-3</v>
      </c>
      <c r="AI431" t="str">
        <f t="shared" si="25"/>
        <v>OK</v>
      </c>
      <c r="AJ431" s="314">
        <f t="shared" si="26"/>
        <v>46275</v>
      </c>
    </row>
    <row r="432" spans="1:36" ht="14.4">
      <c r="A432" s="155"/>
      <c r="B432" t="s">
        <v>2456</v>
      </c>
      <c r="C432">
        <v>37</v>
      </c>
      <c r="D432" t="s">
        <v>2344</v>
      </c>
      <c r="E432" t="s">
        <v>2479</v>
      </c>
      <c r="G432" t="s">
        <v>2613</v>
      </c>
      <c r="J432" s="438" t="str">
        <f>IF($F432="","",IFERROR(IFERROR(INDEX(Réttabanki!$U:$U,MATCH($F432,Réttabanki!$A:$A,0)),INDEX(Vöruskrá!$R:$R,MATCH($F432,Vöruskrá!$B:$B,0)))*($H432+IF($I432="",$H432*(1+$AD$2),$I432))/2/1000,""))</f>
        <v/>
      </c>
      <c r="L432" t="s">
        <v>228</v>
      </c>
      <c r="T432">
        <v>1</v>
      </c>
      <c r="U432" s="455" t="s">
        <v>2569</v>
      </c>
      <c r="V432" s="455" t="s">
        <v>2358</v>
      </c>
      <c r="W432" s="455" t="s">
        <v>2364</v>
      </c>
      <c r="X432" s="455" t="s">
        <v>2495</v>
      </c>
      <c r="Y432" s="455"/>
      <c r="Z432" s="455"/>
      <c r="AA432" s="455"/>
      <c r="AF432" t="str">
        <f>IF($F432="","",IFERROR(IFERROR(INDEX(Réttabanki!$U:$U,MATCH($F432,Réttabanki!$A:$A,0)),INDEX(Vöruskrá!$R:$R,MATCH($F432,Vöruskrá!$B:$B,0)))*$H432/1000,""))</f>
        <v/>
      </c>
      <c r="AG432" t="str">
        <f>IF($F432="","",IFERROR(IFERROR(INDEX(Réttabanki!$U:$U,MATCH($F432,Réttabanki!$A:$A,0)),INDEX(Vöruskrá!$R:$R,MATCH($F432,Vöruskrá!$B:$B,0)))*IF($I432="",$H432*(1+$AD$2),$I432)/1000,""))</f>
        <v/>
      </c>
      <c r="AH432" t="str">
        <f t="shared" si="27"/>
        <v/>
      </c>
      <c r="AI432" t="str">
        <f t="shared" si="25"/>
        <v/>
      </c>
      <c r="AJ432" s="314">
        <f t="shared" si="26"/>
        <v>46275</v>
      </c>
    </row>
    <row r="433" spans="1:36" ht="14.4">
      <c r="A433" s="155"/>
      <c r="B433" t="s">
        <v>2456</v>
      </c>
      <c r="C433">
        <v>37</v>
      </c>
      <c r="D433" t="s">
        <v>2318</v>
      </c>
      <c r="E433" t="s">
        <v>2383</v>
      </c>
      <c r="G433" t="s">
        <v>2718</v>
      </c>
      <c r="J433" s="438" t="str">
        <f>IF($F433="","",IFERROR(IFERROR(INDEX(Réttabanki!$U:$U,MATCH($F433,Réttabanki!$A:$A,0)),INDEX(Vöruskrá!$R:$R,MATCH($F433,Vöruskrá!$B:$B,0)))*($H433+IF($I433="",$H433*(1+$AD$2),$I433))/2/1000,""))</f>
        <v/>
      </c>
      <c r="K433" t="s">
        <v>2719</v>
      </c>
      <c r="L433" t="s">
        <v>136</v>
      </c>
      <c r="U433" s="457"/>
      <c r="V433" s="457"/>
      <c r="W433" s="457"/>
      <c r="X433" s="457"/>
      <c r="Y433" s="457"/>
      <c r="Z433" s="457"/>
      <c r="AA433" s="457"/>
      <c r="AF433" t="str">
        <f>IF($F433="","",IFERROR(IFERROR(INDEX(Réttabanki!$U:$U,MATCH($F433,Réttabanki!$A:$A,0)),INDEX(Vöruskrá!$R:$R,MATCH($F433,Vöruskrá!$B:$B,0)))*$H433/1000,""))</f>
        <v/>
      </c>
      <c r="AG433" t="str">
        <f>IF($F433="","",IFERROR(IFERROR(INDEX(Réttabanki!$U:$U,MATCH($F433,Réttabanki!$A:$A,0)),INDEX(Vöruskrá!$R:$R,MATCH($F433,Vöruskrá!$B:$B,0)))*IF($I433="",$H433*(1+$AD$2),$I433)/1000,""))</f>
        <v/>
      </c>
      <c r="AH433" t="str">
        <f t="shared" si="27"/>
        <v/>
      </c>
      <c r="AI433" t="str">
        <f t="shared" si="25"/>
        <v/>
      </c>
      <c r="AJ433" s="314">
        <f t="shared" si="26"/>
        <v>46275</v>
      </c>
    </row>
    <row r="434" spans="1:36" ht="14.4">
      <c r="A434" s="155"/>
      <c r="B434" t="s">
        <v>2456</v>
      </c>
      <c r="C434">
        <v>37</v>
      </c>
      <c r="D434" t="s">
        <v>2318</v>
      </c>
      <c r="E434" t="s">
        <v>2383</v>
      </c>
      <c r="F434" t="s">
        <v>158</v>
      </c>
      <c r="G434" t="s">
        <v>2561</v>
      </c>
      <c r="H434">
        <v>40</v>
      </c>
      <c r="I434">
        <v>40</v>
      </c>
      <c r="J434" s="438">
        <f>IF($F434="","",IFERROR(IFERROR(INDEX(Réttabanki!$U:$U,MATCH($F434,Réttabanki!$A:$A,0)),INDEX(Vöruskrá!$R:$R,MATCH($F434,Vöruskrá!$B:$B,0)))*($H434+IF($I434="",$H434*(1+$AD$2),$I434))/2/1000,""))</f>
        <v>21.24</v>
      </c>
      <c r="K434" t="s">
        <v>159</v>
      </c>
      <c r="L434" t="s">
        <v>136</v>
      </c>
      <c r="M434" t="s">
        <v>160</v>
      </c>
      <c r="N434">
        <v>250</v>
      </c>
      <c r="O434">
        <v>2.7</v>
      </c>
      <c r="P434">
        <v>0.4</v>
      </c>
      <c r="Q434">
        <v>45</v>
      </c>
      <c r="R434">
        <v>9</v>
      </c>
      <c r="S434">
        <v>1.4</v>
      </c>
      <c r="U434" s="455"/>
      <c r="V434" s="455"/>
      <c r="W434" s="455"/>
      <c r="X434" s="455"/>
      <c r="Y434" s="455"/>
      <c r="Z434" s="455"/>
      <c r="AA434" s="455"/>
      <c r="AF434">
        <f>IF($F434="","",IFERROR(IFERROR(INDEX(Réttabanki!$U:$U,MATCH($F434,Réttabanki!$A:$A,0)),INDEX(Vöruskrá!$R:$R,MATCH($F434,Vöruskrá!$B:$B,0)))*$H434/1000,""))</f>
        <v>21.24</v>
      </c>
      <c r="AG434">
        <f>IF($F434="","",IFERROR(IFERROR(INDEX(Réttabanki!$U:$U,MATCH($F434,Réttabanki!$A:$A,0)),INDEX(Vöruskrá!$R:$R,MATCH($F434,Vöruskrá!$B:$B,0)))*IF($I434="",$H434*(1+$AD$2),$I434)/1000,""))</f>
        <v>21.24</v>
      </c>
      <c r="AH434">
        <f t="shared" si="27"/>
        <v>1.8469565217391303E-2</v>
      </c>
      <c r="AI434" t="str">
        <f t="shared" si="25"/>
        <v>OK</v>
      </c>
      <c r="AJ434" s="314">
        <f t="shared" si="26"/>
        <v>46275</v>
      </c>
    </row>
    <row r="435" spans="1:36" ht="14.4">
      <c r="A435" s="155"/>
      <c r="B435" t="s">
        <v>2456</v>
      </c>
      <c r="C435">
        <v>37</v>
      </c>
      <c r="D435" t="s">
        <v>2318</v>
      </c>
      <c r="E435" t="s">
        <v>2383</v>
      </c>
      <c r="F435" t="s">
        <v>491</v>
      </c>
      <c r="G435" t="s">
        <v>2484</v>
      </c>
      <c r="H435">
        <v>20</v>
      </c>
      <c r="I435">
        <v>20</v>
      </c>
      <c r="J435" s="438">
        <f>IF($F435="","",IFERROR(IFERROR(INDEX(Réttabanki!$U:$U,MATCH($F435,Réttabanki!$A:$A,0)),INDEX(Vöruskrá!$R:$R,MATCH($F435,Vöruskrá!$B:$B,0)))*($H435+IF($I435="",$H435*(1+$AD$2),$I435))/2/1000,""))</f>
        <v>38</v>
      </c>
      <c r="K435" t="s">
        <v>493</v>
      </c>
      <c r="L435" t="s">
        <v>228</v>
      </c>
      <c r="N435">
        <v>85</v>
      </c>
      <c r="O435">
        <v>0.8</v>
      </c>
      <c r="P435">
        <v>0.3</v>
      </c>
      <c r="Q435">
        <v>1.8</v>
      </c>
      <c r="R435">
        <v>16</v>
      </c>
      <c r="S435">
        <v>2.6</v>
      </c>
      <c r="U435" s="457"/>
      <c r="V435" s="457"/>
      <c r="W435" s="457"/>
      <c r="X435" s="457"/>
      <c r="Y435" s="457"/>
      <c r="Z435" s="457"/>
      <c r="AA435" s="457"/>
      <c r="AF435">
        <f>IF($F435="","",IFERROR(IFERROR(INDEX(Réttabanki!$U:$U,MATCH($F435,Réttabanki!$A:$A,0)),INDEX(Vöruskrá!$R:$R,MATCH($F435,Vöruskrá!$B:$B,0)))*$H435/1000,""))</f>
        <v>38</v>
      </c>
      <c r="AG435">
        <f>IF($F435="","",IFERROR(IFERROR(INDEX(Réttabanki!$U:$U,MATCH($F435,Réttabanki!$A:$A,0)),INDEX(Vöruskrá!$R:$R,MATCH($F435,Vöruskrá!$B:$B,0)))*IF($I435="",$H435*(1+$AD$2),$I435)/1000,""))</f>
        <v>38</v>
      </c>
      <c r="AH435">
        <f t="shared" si="27"/>
        <v>3.3043478260869563E-2</v>
      </c>
      <c r="AI435" t="str">
        <f t="shared" si="25"/>
        <v>OK</v>
      </c>
      <c r="AJ435" s="314">
        <f t="shared" si="26"/>
        <v>46275</v>
      </c>
    </row>
    <row r="436" spans="1:36" ht="14.4">
      <c r="A436" s="155"/>
      <c r="B436" t="s">
        <v>2456</v>
      </c>
      <c r="C436">
        <v>37</v>
      </c>
      <c r="D436" t="s">
        <v>2318</v>
      </c>
      <c r="E436" t="s">
        <v>1080</v>
      </c>
      <c r="G436" t="s">
        <v>2720</v>
      </c>
      <c r="J436" s="438" t="str">
        <f>IF($F436="","",IFERROR(IFERROR(INDEX(Réttabanki!$U:$U,MATCH($F436,Réttabanki!$A:$A,0)),INDEX(Vöruskrá!$R:$R,MATCH($F436,Vöruskrá!$B:$B,0)))*($H436+IF($I436="",$H436*(1+$AD$2),$I436))/2/1000,""))</f>
        <v/>
      </c>
      <c r="K436" t="s">
        <v>2721</v>
      </c>
      <c r="L436" t="s">
        <v>228</v>
      </c>
      <c r="U436" s="455"/>
      <c r="V436" s="455"/>
      <c r="W436" s="455"/>
      <c r="X436" s="455"/>
      <c r="Y436" s="455"/>
      <c r="Z436" s="455"/>
      <c r="AA436" s="455"/>
      <c r="AF436" t="str">
        <f>IF($F436="","",IFERROR(IFERROR(INDEX(Réttabanki!$U:$U,MATCH($F436,Réttabanki!$A:$A,0)),INDEX(Vöruskrá!$R:$R,MATCH($F436,Vöruskrá!$B:$B,0)))*$H436/1000,""))</f>
        <v/>
      </c>
      <c r="AG436" t="str">
        <f>IF($F436="","",IFERROR(IFERROR(INDEX(Réttabanki!$U:$U,MATCH($F436,Réttabanki!$A:$A,0)),INDEX(Vöruskrá!$R:$R,MATCH($F436,Vöruskrá!$B:$B,0)))*IF($I436="",$H436*(1+$AD$2),$I436)/1000,""))</f>
        <v/>
      </c>
      <c r="AH436" t="str">
        <f t="shared" si="27"/>
        <v/>
      </c>
      <c r="AI436" t="str">
        <f t="shared" si="25"/>
        <v/>
      </c>
      <c r="AJ436" s="314">
        <f t="shared" si="26"/>
        <v>46275</v>
      </c>
    </row>
    <row r="437" spans="1:36" ht="14.4">
      <c r="A437" s="155"/>
      <c r="B437" t="s">
        <v>2456</v>
      </c>
      <c r="C437">
        <v>37</v>
      </c>
      <c r="D437" t="s">
        <v>2318</v>
      </c>
      <c r="E437" t="s">
        <v>1080</v>
      </c>
      <c r="F437" t="s">
        <v>1302</v>
      </c>
      <c r="G437" t="s">
        <v>2392</v>
      </c>
      <c r="J437" s="444">
        <f>IF($F437="","",IFERROR(IFERROR(INDEX(Réttabanki!$U:$U,MATCH($F437,Réttabanki!$A:$A,0)),INDEX(Vöruskrá!$R:$R,MATCH($F437,Vöruskrá!$B:$B,0)))*($H437+IF($I437="",$H437*(1+$AD$2),$I437))/2/1000,""))</f>
        <v>0</v>
      </c>
      <c r="K437" t="s">
        <v>1303</v>
      </c>
      <c r="N437">
        <v>219</v>
      </c>
      <c r="O437">
        <v>5.3</v>
      </c>
      <c r="P437">
        <v>0.5</v>
      </c>
      <c r="Q437">
        <v>32.299999999999997</v>
      </c>
      <c r="R437">
        <v>3.3</v>
      </c>
      <c r="S437">
        <v>0.7</v>
      </c>
      <c r="U437" s="457"/>
      <c r="V437" s="457"/>
      <c r="W437" s="457"/>
      <c r="X437" s="457"/>
      <c r="Y437" s="457"/>
      <c r="Z437" s="457"/>
      <c r="AA437" s="457"/>
      <c r="AF437">
        <f>IF($F437="","",IFERROR(IFERROR(INDEX(Réttabanki!$U:$U,MATCH($F437,Réttabanki!$A:$A,0)),INDEX(Vöruskrá!$R:$R,MATCH($F437,Vöruskrá!$B:$B,0)))*$H437/1000,""))</f>
        <v>0</v>
      </c>
      <c r="AG437">
        <f>IF($F437="","",IFERROR(IFERROR(INDEX(Réttabanki!$U:$U,MATCH($F437,Réttabanki!$A:$A,0)),INDEX(Vöruskrá!$R:$R,MATCH($F437,Vöruskrá!$B:$B,0)))*IF($I437="",$H437*(1+$AD$2),$I437)/1000,""))</f>
        <v>0</v>
      </c>
      <c r="AH437" t="str">
        <f t="shared" si="27"/>
        <v/>
      </c>
      <c r="AI437" t="str">
        <f t="shared" si="25"/>
        <v/>
      </c>
      <c r="AJ437" s="314">
        <f t="shared" si="26"/>
        <v>46275</v>
      </c>
    </row>
    <row r="438" spans="1:36" ht="14.4">
      <c r="A438" s="155"/>
      <c r="B438" t="s">
        <v>2456</v>
      </c>
      <c r="C438">
        <v>37</v>
      </c>
      <c r="D438" t="s">
        <v>2318</v>
      </c>
      <c r="E438" t="s">
        <v>1080</v>
      </c>
      <c r="F438" t="s">
        <v>491</v>
      </c>
      <c r="G438" t="s">
        <v>2484</v>
      </c>
      <c r="J438" s="444">
        <f>IF($F438="","",IFERROR(IFERROR(INDEX(Réttabanki!$U:$U,MATCH($F438,Réttabanki!$A:$A,0)),INDEX(Vöruskrá!$R:$R,MATCH($F438,Vöruskrá!$B:$B,0)))*($H438+IF($I438="",$H438*(1+$AD$2),$I438))/2/1000,""))</f>
        <v>0</v>
      </c>
      <c r="K438" t="s">
        <v>493</v>
      </c>
      <c r="L438" t="s">
        <v>228</v>
      </c>
      <c r="N438">
        <v>85</v>
      </c>
      <c r="O438">
        <v>0.8</v>
      </c>
      <c r="P438">
        <v>0.3</v>
      </c>
      <c r="Q438">
        <v>1.8</v>
      </c>
      <c r="R438">
        <v>16</v>
      </c>
      <c r="S438">
        <v>2.6</v>
      </c>
      <c r="U438" s="455"/>
      <c r="V438" s="455"/>
      <c r="W438" s="455"/>
      <c r="X438" s="455"/>
      <c r="Y438" s="455"/>
      <c r="Z438" s="455"/>
      <c r="AA438" s="455"/>
      <c r="AF438">
        <f>IF($F438="","",IFERROR(IFERROR(INDEX(Réttabanki!$U:$U,MATCH($F438,Réttabanki!$A:$A,0)),INDEX(Vöruskrá!$R:$R,MATCH($F438,Vöruskrá!$B:$B,0)))*$H438/1000,""))</f>
        <v>0</v>
      </c>
      <c r="AG438">
        <f>IF($F438="","",IFERROR(IFERROR(INDEX(Réttabanki!$U:$U,MATCH($F438,Réttabanki!$A:$A,0)),INDEX(Vöruskrá!$R:$R,MATCH($F438,Vöruskrá!$B:$B,0)))*IF($I438="",$H438*(1+$AD$2),$I438)/1000,""))</f>
        <v>0</v>
      </c>
      <c r="AH438" t="str">
        <f t="shared" si="27"/>
        <v/>
      </c>
      <c r="AI438" t="str">
        <f t="shared" si="25"/>
        <v/>
      </c>
      <c r="AJ438" s="314">
        <f t="shared" si="26"/>
        <v>46275</v>
      </c>
    </row>
    <row r="439" spans="1:36" ht="14.4">
      <c r="A439" s="154"/>
      <c r="B439" s="95" t="s">
        <v>2456</v>
      </c>
      <c r="C439" s="95">
        <v>37</v>
      </c>
      <c r="D439" s="96"/>
      <c r="E439" s="96"/>
      <c r="F439" s="96" t="s">
        <v>2393</v>
      </c>
      <c r="G439" s="96"/>
      <c r="H439" s="97"/>
      <c r="I439" s="97"/>
      <c r="J439" s="225">
        <f>SUMIFS($AF$3:$AF$796,$AJ$3:$AJ$796,$AJ439,$D$3:$D$796,"&lt;&gt;Grunnskólar starfsmenn",$E$3:$E$796,"Aðalréttur")+SUMIFS($AF$3:$AF$796,$AJ$3:$AJ$796,$AJ439,$D$3:$D$796,"&lt;&gt;Grunnskólar starfsmenn",$E$3:$E$796,"Meðlætisbar")+SUMIFS($AF$3:$AF$796,$AJ$3:$AJ$796,$AJ439,$D$3:$D$796,"&lt;&gt;Grunnskólar starfsmenn",$E$3:$E$796,"Síðdegishressing")</f>
        <v>409.64</v>
      </c>
      <c r="K439" s="9" t="s">
        <v>2394</v>
      </c>
      <c r="L439" s="9"/>
      <c r="M439" s="9"/>
      <c r="N439" s="10"/>
      <c r="O439" s="10"/>
      <c r="P439" s="10"/>
      <c r="Q439" s="10"/>
      <c r="R439" s="10"/>
      <c r="S439" s="10"/>
      <c r="T439" s="44"/>
      <c r="U439" s="457"/>
      <c r="V439" s="457"/>
      <c r="W439" s="457"/>
      <c r="X439" s="457"/>
      <c r="Y439" s="457"/>
      <c r="Z439" s="457"/>
      <c r="AA439" s="457"/>
      <c r="AC439" t="s">
        <v>87</v>
      </c>
      <c r="AF439" s="205" t="str">
        <f>IF($F439="","",IFERROR(IFERROR(INDEX(Réttabanki!$U:$U,MATCH($F439,Réttabanki!$A:$A,0)),INDEX(Vöruskrá!$R:$R,MATCH($F439,Vöruskrá!$B:$B,0)))*$H439/1000,""))</f>
        <v/>
      </c>
      <c r="AG439" s="205" t="str">
        <f>IF($F439="","",IFERROR(IFERROR(INDEX(Réttabanki!$U:$U,MATCH($F439,Réttabanki!$A:$A,0)),INDEX(Vöruskrá!$R:$R,MATCH($F439,Vöruskrá!$B:$B,0)))*IF($I439="",$H439*(1+$AD$2),$I439)/1000,""))</f>
        <v/>
      </c>
      <c r="AH439" s="206">
        <f>IF($J439="","",$J439/$AE$6)</f>
        <v>0.30343703703703701</v>
      </c>
      <c r="AI439" s="409" t="str">
        <f t="shared" si="25"/>
        <v>⚠ Yfir 30%</v>
      </c>
      <c r="AJ439" s="314">
        <f t="shared" si="26"/>
        <v>46275</v>
      </c>
    </row>
    <row r="440" spans="1:36" ht="14.4">
      <c r="A440" s="154"/>
      <c r="B440" s="95" t="s">
        <v>2456</v>
      </c>
      <c r="C440" s="95">
        <v>37</v>
      </c>
      <c r="D440" s="96"/>
      <c r="E440" s="96"/>
      <c r="F440" s="96" t="s">
        <v>2395</v>
      </c>
      <c r="G440" s="96"/>
      <c r="H440" s="97"/>
      <c r="I440" s="97"/>
      <c r="J440" s="225">
        <f>SUMIFS($AG$3:$AG$796,$AJ$3:$AJ$796,$AJ440,$D$3:$D$796,"&lt;&gt;Grunnskólar starfsmenn",$E$3:$E$796,"Aðalréttur")+SUMIFS($AG$3:$AG$796,$AJ$3:$AJ$796,$AJ440,$D$3:$D$796,"&lt;&gt;Grunnskólar starfsmenn",$E$3:$E$796,"Meðlætisbar")</f>
        <v>424.7</v>
      </c>
      <c r="K440" s="9" t="s">
        <v>2394</v>
      </c>
      <c r="L440" s="9"/>
      <c r="M440" s="9"/>
      <c r="N440" s="10"/>
      <c r="O440" s="10"/>
      <c r="P440" s="10"/>
      <c r="Q440" s="10"/>
      <c r="R440" s="10"/>
      <c r="S440" s="10"/>
      <c r="T440" s="44"/>
      <c r="U440" s="455"/>
      <c r="V440" s="455"/>
      <c r="W440" s="455"/>
      <c r="X440" s="455"/>
      <c r="Y440" s="455"/>
      <c r="Z440" s="455"/>
      <c r="AA440" s="455"/>
      <c r="AC440" t="s">
        <v>92</v>
      </c>
      <c r="AF440" s="205" t="str">
        <f>IF($F440="","",IFERROR(IFERROR(INDEX(Réttabanki!$U:$U,MATCH($F440,Réttabanki!$A:$A,0)),INDEX(Vöruskrá!$R:$R,MATCH($F440,Vöruskrá!$B:$B,0)))*$H440/1000,""))</f>
        <v/>
      </c>
      <c r="AG440" s="205" t="str">
        <f>IF($F440="","",IFERROR(IFERROR(INDEX(Réttabanki!$U:$U,MATCH($F440,Réttabanki!$A:$A,0)),INDEX(Vöruskrá!$R:$R,MATCH($F440,Vöruskrá!$B:$B,0)))*IF($I440="",$H440*(1+$AD$2),$I440)/1000,""))</f>
        <v/>
      </c>
      <c r="AH440" s="206">
        <f>IF($J440="","",$J440/$AE$5)</f>
        <v>0.36930434782608695</v>
      </c>
      <c r="AI440" s="409" t="str">
        <f t="shared" si="25"/>
        <v>⚠ Yfir 30%</v>
      </c>
      <c r="AJ440" s="314">
        <f t="shared" si="26"/>
        <v>46275</v>
      </c>
    </row>
    <row r="441" spans="1:36" ht="14.4">
      <c r="A441" s="155">
        <v>46276</v>
      </c>
      <c r="B441" t="s">
        <v>2488</v>
      </c>
      <c r="C441">
        <v>37</v>
      </c>
      <c r="D441" t="s">
        <v>2356</v>
      </c>
      <c r="E441" t="s">
        <v>2352</v>
      </c>
      <c r="G441" t="s">
        <v>2722</v>
      </c>
      <c r="J441" s="438" t="str">
        <f>IF($F441="","",IFERROR(IFERROR(INDEX(Réttabanki!$U:$U,MATCH($F441,Réttabanki!$A:$A,0)),INDEX(Vöruskrá!$R:$R,MATCH($F441,Vöruskrá!$B:$B,0)))*($H441+IF($I441="",$H441*(1+$AD$2),$I441))/2/1000,""))</f>
        <v/>
      </c>
      <c r="K441" t="s">
        <v>2723</v>
      </c>
      <c r="L441" t="s">
        <v>214</v>
      </c>
      <c r="U441" s="457"/>
      <c r="V441" s="457"/>
      <c r="W441" s="457"/>
      <c r="X441" s="457"/>
      <c r="Y441" s="457"/>
      <c r="Z441" s="457"/>
      <c r="AA441" s="457"/>
      <c r="AF441" t="str">
        <f>IF($F441="","",IFERROR(IFERROR(INDEX(Réttabanki!$U:$U,MATCH($F441,Réttabanki!$A:$A,0)),INDEX(Vöruskrá!$R:$R,MATCH($F441,Vöruskrá!$B:$B,0)))*$H441/1000,""))</f>
        <v/>
      </c>
      <c r="AG441" t="str">
        <f>IF($F441="","",IFERROR(IFERROR(INDEX(Réttabanki!$U:$U,MATCH($F441,Réttabanki!$A:$A,0)),INDEX(Vöruskrá!$R:$R,MATCH($F441,Vöruskrá!$B:$B,0)))*IF($I441="",$H441*(1+$AD$2),$I441)/1000,""))</f>
        <v/>
      </c>
      <c r="AH441" t="str">
        <f t="shared" ref="AH441:AH481" si="28">IF(N($AF441)+N($AG441)=0,"",MAX(N($AF441)/$AE$6,N($AG441)/$AE$5))</f>
        <v/>
      </c>
      <c r="AI441" t="str">
        <f t="shared" si="25"/>
        <v/>
      </c>
      <c r="AJ441" s="314">
        <f t="shared" si="26"/>
        <v>46276</v>
      </c>
    </row>
    <row r="442" spans="1:36" ht="14.4">
      <c r="A442" s="155"/>
      <c r="B442" t="s">
        <v>2488</v>
      </c>
      <c r="C442">
        <v>37</v>
      </c>
      <c r="D442" t="s">
        <v>2356</v>
      </c>
      <c r="E442" t="s">
        <v>2352</v>
      </c>
      <c r="F442" t="s">
        <v>1642</v>
      </c>
      <c r="G442" t="s">
        <v>2724</v>
      </c>
      <c r="I442">
        <v>120</v>
      </c>
      <c r="J442" s="441" t="str">
        <f>IF($F442="","",IFERROR(IFERROR(INDEX(Réttabanki!$U:$U,MATCH($F442,Réttabanki!$A:$A,0)),INDEX(Vöruskrá!$R:$R,MATCH($F442,Vöruskrá!$B:$B,0)))*($H442+IF($I442="",$H442*(1+$AD$2),$I442))/2/1000,""))</f>
        <v/>
      </c>
      <c r="K442" t="s">
        <v>1643</v>
      </c>
      <c r="N442">
        <v>138</v>
      </c>
      <c r="O442">
        <v>5.2</v>
      </c>
      <c r="P442">
        <v>2.12</v>
      </c>
      <c r="Q442">
        <v>8.82</v>
      </c>
      <c r="R442">
        <v>13.28</v>
      </c>
      <c r="S442">
        <v>1.28</v>
      </c>
      <c r="T442">
        <v>1</v>
      </c>
      <c r="U442" s="455" t="s">
        <v>2357</v>
      </c>
      <c r="V442" s="455" t="s">
        <v>2358</v>
      </c>
      <c r="W442" s="455">
        <v>175</v>
      </c>
      <c r="X442" s="455" t="s">
        <v>2725</v>
      </c>
      <c r="Y442" s="455">
        <v>85</v>
      </c>
      <c r="Z442" s="455" t="s">
        <v>2726</v>
      </c>
      <c r="AA442" s="455"/>
      <c r="AF442" t="str">
        <f>IF($F442="","",IFERROR(IFERROR(INDEX(Réttabanki!$U:$U,MATCH($F442,Réttabanki!$A:$A,0)),INDEX(Vöruskrá!$R:$R,MATCH($F442,Vöruskrá!$B:$B,0)))*$H442/1000,""))</f>
        <v/>
      </c>
      <c r="AG442" t="str">
        <f>IF($F442="","",IFERROR(IFERROR(INDEX(Réttabanki!$U:$U,MATCH($F442,Réttabanki!$A:$A,0)),INDEX(Vöruskrá!$R:$R,MATCH($F442,Vöruskrá!$B:$B,0)))*IF($I442="",$H442*(1+$AD$2),$I442)/1000,""))</f>
        <v/>
      </c>
      <c r="AH442" t="str">
        <f t="shared" si="28"/>
        <v/>
      </c>
      <c r="AI442" t="str">
        <f t="shared" si="25"/>
        <v/>
      </c>
      <c r="AJ442" s="314">
        <f t="shared" si="26"/>
        <v>46276</v>
      </c>
    </row>
    <row r="443" spans="1:36" ht="14.4">
      <c r="A443" s="155"/>
      <c r="B443" t="s">
        <v>2488</v>
      </c>
      <c r="C443">
        <v>37</v>
      </c>
      <c r="D443" t="s">
        <v>2356</v>
      </c>
      <c r="E443" t="s">
        <v>2352</v>
      </c>
      <c r="F443" t="s">
        <v>545</v>
      </c>
      <c r="G443" t="s">
        <v>2727</v>
      </c>
      <c r="I443">
        <v>24</v>
      </c>
      <c r="J443" s="438">
        <f>IF($F443="","",IFERROR(IFERROR(INDEX(Réttabanki!$U:$U,MATCH($F443,Réttabanki!$A:$A,0)),INDEX(Vöruskrá!$R:$R,MATCH($F443,Vöruskrá!$B:$B,0)))*($H443+IF($I443="",$H443*(1+$AD$2),$I443))/2/1000,""))</f>
        <v>4.8</v>
      </c>
      <c r="K443" t="s">
        <v>546</v>
      </c>
      <c r="L443" t="s">
        <v>228</v>
      </c>
      <c r="N443">
        <v>483</v>
      </c>
      <c r="O443">
        <v>25</v>
      </c>
      <c r="P443">
        <v>2.2999999999999998</v>
      </c>
      <c r="Q443">
        <v>56</v>
      </c>
      <c r="R443">
        <v>5.7</v>
      </c>
      <c r="S443">
        <v>1.2</v>
      </c>
      <c r="U443" s="457" t="s">
        <v>2462</v>
      </c>
      <c r="V443" s="457" t="s">
        <v>2358</v>
      </c>
      <c r="W443" s="457">
        <v>60</v>
      </c>
      <c r="X443" s="457" t="s">
        <v>2728</v>
      </c>
      <c r="Y443" s="457"/>
      <c r="Z443" s="457" t="s">
        <v>2729</v>
      </c>
      <c r="AA443" s="457"/>
      <c r="AF443">
        <f>IF($F443="","",IFERROR(IFERROR(INDEX(Réttabanki!$U:$U,MATCH($F443,Réttabanki!$A:$A,0)),INDEX(Vöruskrá!$R:$R,MATCH($F443,Vöruskrá!$B:$B,0)))*$H443/1000,""))</f>
        <v>0</v>
      </c>
      <c r="AG443">
        <f>IF($F443="","",IFERROR(IFERROR(INDEX(Réttabanki!$U:$U,MATCH($F443,Réttabanki!$A:$A,0)),INDEX(Vöruskrá!$R:$R,MATCH($F443,Vöruskrá!$B:$B,0)))*IF($I443="",$H443*(1+$AD$2),$I443)/1000,""))</f>
        <v>9.6</v>
      </c>
      <c r="AH443">
        <f t="shared" si="28"/>
        <v>8.347826086956521E-3</v>
      </c>
      <c r="AI443" t="str">
        <f t="shared" si="25"/>
        <v>OK</v>
      </c>
      <c r="AJ443" s="314">
        <f t="shared" si="26"/>
        <v>46276</v>
      </c>
    </row>
    <row r="444" spans="1:36" ht="14.4">
      <c r="A444" s="155"/>
      <c r="B444" t="s">
        <v>2488</v>
      </c>
      <c r="C444">
        <v>37</v>
      </c>
      <c r="D444" t="s">
        <v>2356</v>
      </c>
      <c r="E444" t="s">
        <v>2352</v>
      </c>
      <c r="F444" t="s">
        <v>484</v>
      </c>
      <c r="G444" t="s">
        <v>2730</v>
      </c>
      <c r="I444">
        <v>25</v>
      </c>
      <c r="J444" s="438">
        <f>IF($F444="","",IFERROR(IFERROR(INDEX(Réttabanki!$U:$U,MATCH($F444,Réttabanki!$A:$A,0)),INDEX(Vöruskrá!$R:$R,MATCH($F444,Vöruskrá!$B:$B,0)))*($H444+IF($I444="",$H444*(1+$AD$2),$I444))/2/1000,""))</f>
        <v>7.5</v>
      </c>
      <c r="K444" t="s">
        <v>485</v>
      </c>
      <c r="L444" t="s">
        <v>228</v>
      </c>
      <c r="N444">
        <v>33</v>
      </c>
      <c r="O444">
        <v>0</v>
      </c>
      <c r="P444">
        <v>0</v>
      </c>
      <c r="Q444">
        <v>5.5</v>
      </c>
      <c r="R444">
        <v>1.6</v>
      </c>
      <c r="S444">
        <v>1</v>
      </c>
      <c r="U444" s="455" t="s">
        <v>2462</v>
      </c>
      <c r="V444" s="455" t="s">
        <v>2403</v>
      </c>
      <c r="W444" s="455"/>
      <c r="X444" s="455"/>
      <c r="Y444" s="455"/>
      <c r="Z444" s="455"/>
      <c r="AA444" s="455"/>
      <c r="AF444">
        <f>IF($F444="","",IFERROR(IFERROR(INDEX(Réttabanki!$U:$U,MATCH($F444,Réttabanki!$A:$A,0)),INDEX(Vöruskrá!$R:$R,MATCH($F444,Vöruskrá!$B:$B,0)))*$H444/1000,""))</f>
        <v>0</v>
      </c>
      <c r="AG444">
        <f>IF($F444="","",IFERROR(IFERROR(INDEX(Réttabanki!$U:$U,MATCH($F444,Réttabanki!$A:$A,0)),INDEX(Vöruskrá!$R:$R,MATCH($F444,Vöruskrá!$B:$B,0)))*IF($I444="",$H444*(1+$AD$2),$I444)/1000,""))</f>
        <v>15</v>
      </c>
      <c r="AH444">
        <f t="shared" si="28"/>
        <v>1.3043478260869565E-2</v>
      </c>
      <c r="AI444" t="str">
        <f t="shared" si="25"/>
        <v>OK</v>
      </c>
      <c r="AJ444" s="314">
        <f t="shared" si="26"/>
        <v>46276</v>
      </c>
    </row>
    <row r="445" spans="1:36" ht="14.4">
      <c r="A445" s="155"/>
      <c r="B445" t="s">
        <v>2488</v>
      </c>
      <c r="C445">
        <v>37</v>
      </c>
      <c r="D445" t="s">
        <v>2356</v>
      </c>
      <c r="E445" t="s">
        <v>2352</v>
      </c>
      <c r="F445" t="s">
        <v>1065</v>
      </c>
      <c r="G445" t="s">
        <v>2388</v>
      </c>
      <c r="I445">
        <v>10</v>
      </c>
      <c r="J445" s="438">
        <f>IF($F445="","",IFERROR(IFERROR(INDEX(Réttabanki!$U:$U,MATCH($F445,Réttabanki!$A:$A,0)),INDEX(Vöruskrá!$R:$R,MATCH($F445,Vöruskrá!$B:$B,0)))*($H445+IF($I445="",$H445*(1+$AD$2),$I445))/2/1000,""))</f>
        <v>14.5</v>
      </c>
      <c r="K445" t="s">
        <v>1067</v>
      </c>
      <c r="L445" t="s">
        <v>214</v>
      </c>
      <c r="N445">
        <v>357</v>
      </c>
      <c r="O445">
        <v>29</v>
      </c>
      <c r="P445">
        <v>16</v>
      </c>
      <c r="Q445">
        <v>0</v>
      </c>
      <c r="R445">
        <v>24</v>
      </c>
      <c r="S445">
        <v>1.5</v>
      </c>
      <c r="U445" s="457" t="s">
        <v>2357</v>
      </c>
      <c r="V445" s="457" t="s">
        <v>2403</v>
      </c>
      <c r="W445" s="457"/>
      <c r="X445" s="457"/>
      <c r="Y445" s="457"/>
      <c r="Z445" s="457"/>
      <c r="AA445" s="457"/>
      <c r="AF445">
        <f>IF($F445="","",IFERROR(IFERROR(INDEX(Réttabanki!$U:$U,MATCH($F445,Réttabanki!$A:$A,0)),INDEX(Vöruskrá!$R:$R,MATCH($F445,Vöruskrá!$B:$B,0)))*$H445/1000,""))</f>
        <v>0</v>
      </c>
      <c r="AG445">
        <f>IF($F445="","",IFERROR(IFERROR(INDEX(Réttabanki!$U:$U,MATCH($F445,Réttabanki!$A:$A,0)),INDEX(Vöruskrá!$R:$R,MATCH($F445,Vöruskrá!$B:$B,0)))*IF($I445="",$H445*(1+$AD$2),$I445)/1000,""))</f>
        <v>29</v>
      </c>
      <c r="AH445">
        <f t="shared" si="28"/>
        <v>2.5217391304347827E-2</v>
      </c>
      <c r="AI445" t="str">
        <f t="shared" si="25"/>
        <v>OK</v>
      </c>
      <c r="AJ445" s="314">
        <f t="shared" si="26"/>
        <v>46276</v>
      </c>
    </row>
    <row r="446" spans="1:36" ht="14.4">
      <c r="A446" s="155"/>
      <c r="B446" t="s">
        <v>2488</v>
      </c>
      <c r="C446">
        <v>37</v>
      </c>
      <c r="D446" t="s">
        <v>2356</v>
      </c>
      <c r="E446" t="s">
        <v>1080</v>
      </c>
      <c r="G446" t="s">
        <v>2731</v>
      </c>
      <c r="J446" s="438" t="str">
        <f>IF($F446="","",IFERROR(IFERROR(INDEX(Réttabanki!$U:$U,MATCH($F446,Réttabanki!$A:$A,0)),INDEX(Vöruskrá!$R:$R,MATCH($F446,Vöruskrá!$B:$B,0)))*($H446+IF($I446="",$H446*(1+$AD$2),$I446))/2/1000,""))</f>
        <v/>
      </c>
      <c r="K446" t="s">
        <v>516</v>
      </c>
      <c r="L446" t="s">
        <v>228</v>
      </c>
      <c r="U446" s="455"/>
      <c r="V446" s="455"/>
      <c r="W446" s="455"/>
      <c r="X446" s="455"/>
      <c r="Y446" s="455"/>
      <c r="Z446" s="455"/>
      <c r="AA446" s="455"/>
      <c r="AF446" t="str">
        <f>IF($F446="","",IFERROR(IFERROR(INDEX(Réttabanki!$U:$U,MATCH($F446,Réttabanki!$A:$A,0)),INDEX(Vöruskrá!$R:$R,MATCH($F446,Vöruskrá!$B:$B,0)))*$H446/1000,""))</f>
        <v/>
      </c>
      <c r="AG446" t="str">
        <f>IF($F446="","",IFERROR(IFERROR(INDEX(Réttabanki!$U:$U,MATCH($F446,Réttabanki!$A:$A,0)),INDEX(Vöruskrá!$R:$R,MATCH($F446,Vöruskrá!$B:$B,0)))*IF($I446="",$H446*(1+$AD$2),$I446)/1000,""))</f>
        <v/>
      </c>
      <c r="AH446" t="str">
        <f t="shared" si="28"/>
        <v/>
      </c>
      <c r="AI446" t="str">
        <f t="shared" si="25"/>
        <v/>
      </c>
      <c r="AJ446" s="314">
        <f t="shared" si="26"/>
        <v>46276</v>
      </c>
    </row>
    <row r="447" spans="1:36" ht="14.4">
      <c r="A447" s="155"/>
      <c r="B447" t="s">
        <v>2488</v>
      </c>
      <c r="C447">
        <v>37</v>
      </c>
      <c r="D447" t="s">
        <v>2356</v>
      </c>
      <c r="E447" t="s">
        <v>1080</v>
      </c>
      <c r="F447" t="s">
        <v>514</v>
      </c>
      <c r="G447" t="s">
        <v>2388</v>
      </c>
      <c r="H447">
        <v>10</v>
      </c>
      <c r="I447">
        <v>10</v>
      </c>
      <c r="J447" s="438">
        <f>IF($F447="","",IFERROR(IFERROR(INDEX(Réttabanki!$U:$U,MATCH($F447,Réttabanki!$A:$A,0)),INDEX(Vöruskrá!$R:$R,MATCH($F447,Vöruskrá!$B:$B,0)))*($H447+IF($I447="",$H447*(1+$AD$2),$I447))/2/1000,""))</f>
        <v>6</v>
      </c>
      <c r="K447" t="s">
        <v>516</v>
      </c>
      <c r="L447" t="s">
        <v>228</v>
      </c>
      <c r="N447">
        <v>305</v>
      </c>
      <c r="O447">
        <v>24</v>
      </c>
      <c r="P447">
        <v>21</v>
      </c>
      <c r="Q447">
        <v>22</v>
      </c>
      <c r="R447">
        <v>0.1</v>
      </c>
      <c r="S447">
        <v>1.7</v>
      </c>
      <c r="U447" s="457"/>
      <c r="V447" s="457"/>
      <c r="W447" s="457"/>
      <c r="X447" s="457"/>
      <c r="Y447" s="457"/>
      <c r="Z447" s="457"/>
      <c r="AA447" s="457"/>
      <c r="AF447">
        <f>IF($F447="","",IFERROR(IFERROR(INDEX(Réttabanki!$U:$U,MATCH($F447,Réttabanki!$A:$A,0)),INDEX(Vöruskrá!$R:$R,MATCH($F447,Vöruskrá!$B:$B,0)))*$H447/1000,""))</f>
        <v>6</v>
      </c>
      <c r="AG447">
        <f>IF($F447="","",IFERROR(IFERROR(INDEX(Réttabanki!$U:$U,MATCH($F447,Réttabanki!$A:$A,0)),INDEX(Vöruskrá!$R:$R,MATCH($F447,Vöruskrá!$B:$B,0)))*IF($I447="",$H447*(1+$AD$2),$I447)/1000,""))</f>
        <v>6</v>
      </c>
      <c r="AH447">
        <f t="shared" si="28"/>
        <v>5.2173913043478265E-3</v>
      </c>
      <c r="AI447" t="str">
        <f t="shared" si="25"/>
        <v>OK</v>
      </c>
      <c r="AJ447" s="314">
        <f t="shared" si="26"/>
        <v>46276</v>
      </c>
    </row>
    <row r="448" spans="1:36" ht="14.4">
      <c r="A448" s="155"/>
      <c r="B448" t="s">
        <v>2488</v>
      </c>
      <c r="C448">
        <v>37</v>
      </c>
      <c r="D448" t="s">
        <v>2344</v>
      </c>
      <c r="E448" t="s">
        <v>2352</v>
      </c>
      <c r="G448" t="s">
        <v>2722</v>
      </c>
      <c r="J448" s="438" t="str">
        <f>IF($F448="","",IFERROR(IFERROR(INDEX(Réttabanki!$U:$U,MATCH($F448,Réttabanki!$A:$A,0)),INDEX(Vöruskrá!$R:$R,MATCH($F448,Vöruskrá!$B:$B,0)))*($H448+IF($I448="",$H448*(1+$AD$2),$I448))/2/1000,""))</f>
        <v/>
      </c>
      <c r="K448" t="s">
        <v>2732</v>
      </c>
      <c r="L448" t="s">
        <v>2698</v>
      </c>
      <c r="U448" s="455"/>
      <c r="V448" s="455"/>
      <c r="W448" s="455"/>
      <c r="X448" s="455"/>
      <c r="Y448" s="455"/>
      <c r="Z448" s="455"/>
      <c r="AA448" s="455"/>
      <c r="AF448" t="str">
        <f>IF($F448="","",IFERROR(IFERROR(INDEX(Réttabanki!$U:$U,MATCH($F448,Réttabanki!$A:$A,0)),INDEX(Vöruskrá!$R:$R,MATCH($F448,Vöruskrá!$B:$B,0)))*$H448/1000,""))</f>
        <v/>
      </c>
      <c r="AG448" t="str">
        <f>IF($F448="","",IFERROR(IFERROR(INDEX(Réttabanki!$U:$U,MATCH($F448,Réttabanki!$A:$A,0)),INDEX(Vöruskrá!$R:$R,MATCH($F448,Vöruskrá!$B:$B,0)))*IF($I448="",$H448*(1+$AD$2),$I448)/1000,""))</f>
        <v/>
      </c>
      <c r="AH448" t="str">
        <f t="shared" si="28"/>
        <v/>
      </c>
      <c r="AI448" t="str">
        <f t="shared" si="25"/>
        <v/>
      </c>
      <c r="AJ448" s="314">
        <f t="shared" si="26"/>
        <v>46276</v>
      </c>
    </row>
    <row r="449" spans="1:36" ht="14.4">
      <c r="A449" s="155"/>
      <c r="B449" t="s">
        <v>2488</v>
      </c>
      <c r="C449">
        <v>37</v>
      </c>
      <c r="D449" t="s">
        <v>2344</v>
      </c>
      <c r="E449" t="s">
        <v>2352</v>
      </c>
      <c r="F449" t="s">
        <v>1642</v>
      </c>
      <c r="G449" t="s">
        <v>2724</v>
      </c>
      <c r="H449">
        <v>100</v>
      </c>
      <c r="J449" s="441" t="str">
        <f>IF($F449="","",IFERROR(IFERROR(INDEX(Réttabanki!$U:$U,MATCH($F449,Réttabanki!$A:$A,0)),INDEX(Vöruskrá!$R:$R,MATCH($F449,Vöruskrá!$B:$B,0)))*($H449+IF($I449="",$H449*(1+$AD$2),$I449))/2/1000,""))</f>
        <v/>
      </c>
      <c r="K449" t="s">
        <v>1643</v>
      </c>
      <c r="N449">
        <v>138</v>
      </c>
      <c r="O449">
        <v>5.2</v>
      </c>
      <c r="P449">
        <v>2.12</v>
      </c>
      <c r="Q449">
        <v>8.82</v>
      </c>
      <c r="R449">
        <v>13.28</v>
      </c>
      <c r="S449">
        <v>1.28</v>
      </c>
      <c r="T449">
        <v>1</v>
      </c>
      <c r="U449" s="457" t="s">
        <v>2357</v>
      </c>
      <c r="V449" s="457" t="s">
        <v>2358</v>
      </c>
      <c r="W449" s="457">
        <v>175</v>
      </c>
      <c r="X449" s="457" t="s">
        <v>2725</v>
      </c>
      <c r="Y449" s="457">
        <v>85</v>
      </c>
      <c r="Z449" s="457" t="s">
        <v>2726</v>
      </c>
      <c r="AA449" s="457"/>
      <c r="AF449" t="str">
        <f>IF($F449="","",IFERROR(IFERROR(INDEX(Réttabanki!$U:$U,MATCH($F449,Réttabanki!$A:$A,0)),INDEX(Vöruskrá!$R:$R,MATCH($F449,Vöruskrá!$B:$B,0)))*$H449/1000,""))</f>
        <v/>
      </c>
      <c r="AG449" t="str">
        <f>IF($F449="","",IFERROR(IFERROR(INDEX(Réttabanki!$U:$U,MATCH($F449,Réttabanki!$A:$A,0)),INDEX(Vöruskrá!$R:$R,MATCH($F449,Vöruskrá!$B:$B,0)))*IF($I449="",$H449*(1+$AD$2),$I449)/1000,""))</f>
        <v/>
      </c>
      <c r="AH449" t="str">
        <f t="shared" si="28"/>
        <v/>
      </c>
      <c r="AI449" t="str">
        <f t="shared" si="25"/>
        <v/>
      </c>
      <c r="AJ449" s="314">
        <f t="shared" si="26"/>
        <v>46276</v>
      </c>
    </row>
    <row r="450" spans="1:36" ht="14.4">
      <c r="A450" s="155"/>
      <c r="B450" t="s">
        <v>2488</v>
      </c>
      <c r="C450">
        <v>37</v>
      </c>
      <c r="D450" t="s">
        <v>2344</v>
      </c>
      <c r="E450" t="s">
        <v>2352</v>
      </c>
      <c r="F450" t="s">
        <v>1166</v>
      </c>
      <c r="G450" t="s">
        <v>2727</v>
      </c>
      <c r="H450">
        <v>24</v>
      </c>
      <c r="J450" s="438">
        <f>IF($F450="","",IFERROR(IFERROR(INDEX(Réttabanki!$U:$U,MATCH($F450,Réttabanki!$A:$A,0)),INDEX(Vöruskrá!$R:$R,MATCH($F450,Vöruskrá!$B:$B,0)))*($H450+IF($I450="",$H450*(1+$AD$2),$I450))/2/1000,""))</f>
        <v>24</v>
      </c>
      <c r="K450" t="s">
        <v>1168</v>
      </c>
      <c r="L450" t="s">
        <v>136</v>
      </c>
      <c r="N450">
        <v>312</v>
      </c>
      <c r="O450">
        <v>6.9</v>
      </c>
      <c r="P450">
        <v>0.9</v>
      </c>
      <c r="Q450">
        <v>52.5</v>
      </c>
      <c r="R450">
        <v>8.5</v>
      </c>
      <c r="S450">
        <v>1</v>
      </c>
      <c r="U450" s="455" t="s">
        <v>2462</v>
      </c>
      <c r="V450" s="455" t="s">
        <v>2358</v>
      </c>
      <c r="W450" s="455">
        <v>60</v>
      </c>
      <c r="X450" s="455" t="s">
        <v>2728</v>
      </c>
      <c r="Y450" s="455"/>
      <c r="Z450" s="455" t="s">
        <v>2729</v>
      </c>
      <c r="AA450" s="455"/>
      <c r="AF450">
        <f>IF($F450="","",IFERROR(IFERROR(INDEX(Réttabanki!$U:$U,MATCH($F450,Réttabanki!$A:$A,0)),INDEX(Vöruskrá!$R:$R,MATCH($F450,Vöruskrá!$B:$B,0)))*$H450/1000,""))</f>
        <v>19.2</v>
      </c>
      <c r="AG450">
        <f>IF($F450="","",IFERROR(IFERROR(INDEX(Réttabanki!$U:$U,MATCH($F450,Réttabanki!$A:$A,0)),INDEX(Vöruskrá!$R:$R,MATCH($F450,Vöruskrá!$B:$B,0)))*IF($I450="",$H450*(1+$AD$2),$I450)/1000,""))</f>
        <v>28.8</v>
      </c>
      <c r="AH450">
        <f t="shared" si="28"/>
        <v>2.5043478260869566E-2</v>
      </c>
      <c r="AI450" t="str">
        <f t="shared" si="25"/>
        <v>OK</v>
      </c>
      <c r="AJ450" s="314">
        <f t="shared" si="26"/>
        <v>46276</v>
      </c>
    </row>
    <row r="451" spans="1:36" ht="14.4">
      <c r="A451" s="155"/>
      <c r="B451" t="s">
        <v>2488</v>
      </c>
      <c r="C451">
        <v>37</v>
      </c>
      <c r="D451" t="s">
        <v>2344</v>
      </c>
      <c r="E451" t="s">
        <v>2352</v>
      </c>
      <c r="F451" t="s">
        <v>484</v>
      </c>
      <c r="G451" t="s">
        <v>2730</v>
      </c>
      <c r="H451">
        <v>25</v>
      </c>
      <c r="J451" s="438">
        <f>IF($F451="","",IFERROR(IFERROR(INDEX(Réttabanki!$U:$U,MATCH($F451,Réttabanki!$A:$A,0)),INDEX(Vöruskrá!$R:$R,MATCH($F451,Vöruskrá!$B:$B,0)))*($H451+IF($I451="",$H451*(1+$AD$2),$I451))/2/1000,""))</f>
        <v>18.75</v>
      </c>
      <c r="K451" t="s">
        <v>485</v>
      </c>
      <c r="L451" t="s">
        <v>228</v>
      </c>
      <c r="N451">
        <v>33</v>
      </c>
      <c r="O451">
        <v>0</v>
      </c>
      <c r="P451">
        <v>0</v>
      </c>
      <c r="Q451">
        <v>5.5</v>
      </c>
      <c r="R451">
        <v>1.6</v>
      </c>
      <c r="S451">
        <v>1</v>
      </c>
      <c r="U451" s="457" t="s">
        <v>2462</v>
      </c>
      <c r="V451" s="457" t="s">
        <v>2403</v>
      </c>
      <c r="W451" s="457"/>
      <c r="X451" s="457"/>
      <c r="Y451" s="457"/>
      <c r="Z451" s="457"/>
      <c r="AA451" s="457"/>
      <c r="AF451">
        <f>IF($F451="","",IFERROR(IFERROR(INDEX(Réttabanki!$U:$U,MATCH($F451,Réttabanki!$A:$A,0)),INDEX(Vöruskrá!$R:$R,MATCH($F451,Vöruskrá!$B:$B,0)))*$H451/1000,""))</f>
        <v>15</v>
      </c>
      <c r="AG451">
        <f>IF($F451="","",IFERROR(IFERROR(INDEX(Réttabanki!$U:$U,MATCH($F451,Réttabanki!$A:$A,0)),INDEX(Vöruskrá!$R:$R,MATCH($F451,Vöruskrá!$B:$B,0)))*IF($I451="",$H451*(1+$AD$2),$I451)/1000,""))</f>
        <v>22.5</v>
      </c>
      <c r="AH451">
        <f t="shared" si="28"/>
        <v>1.9565217391304349E-2</v>
      </c>
      <c r="AI451" t="str">
        <f t="shared" ref="AI451:AI514" si="29">IF($AH451="","",IF($AH451&gt;$AE$7,"⚠ Yfir "&amp;TEXT($AE$7,"0%"),"OK"))</f>
        <v>OK</v>
      </c>
      <c r="AJ451" s="314">
        <f t="shared" si="26"/>
        <v>46276</v>
      </c>
    </row>
    <row r="452" spans="1:36" ht="14.4">
      <c r="A452" s="155"/>
      <c r="B452" t="s">
        <v>2488</v>
      </c>
      <c r="C452">
        <v>37</v>
      </c>
      <c r="D452" t="s">
        <v>2344</v>
      </c>
      <c r="E452" t="s">
        <v>2352</v>
      </c>
      <c r="F452" t="s">
        <v>1065</v>
      </c>
      <c r="G452" t="s">
        <v>2388</v>
      </c>
      <c r="H452">
        <v>10</v>
      </c>
      <c r="J452" s="438">
        <f>IF($F452="","",IFERROR(IFERROR(INDEX(Réttabanki!$U:$U,MATCH($F452,Réttabanki!$A:$A,0)),INDEX(Vöruskrá!$R:$R,MATCH($F452,Vöruskrá!$B:$B,0)))*($H452+IF($I452="",$H452*(1+$AD$2),$I452))/2/1000,""))</f>
        <v>36.25</v>
      </c>
      <c r="K452" t="s">
        <v>1067</v>
      </c>
      <c r="L452" t="s">
        <v>214</v>
      </c>
      <c r="N452">
        <v>357</v>
      </c>
      <c r="O452">
        <v>29</v>
      </c>
      <c r="P452">
        <v>16</v>
      </c>
      <c r="Q452">
        <v>0</v>
      </c>
      <c r="R452">
        <v>24</v>
      </c>
      <c r="S452">
        <v>1.5</v>
      </c>
      <c r="U452" s="455" t="s">
        <v>2357</v>
      </c>
      <c r="V452" s="455" t="s">
        <v>2403</v>
      </c>
      <c r="W452" s="455"/>
      <c r="X452" s="455"/>
      <c r="Y452" s="455"/>
      <c r="Z452" s="455"/>
      <c r="AA452" s="455"/>
      <c r="AF452">
        <f>IF($F452="","",IFERROR(IFERROR(INDEX(Réttabanki!$U:$U,MATCH($F452,Réttabanki!$A:$A,0)),INDEX(Vöruskrá!$R:$R,MATCH($F452,Vöruskrá!$B:$B,0)))*$H452/1000,""))</f>
        <v>29</v>
      </c>
      <c r="AG452">
        <f>IF($F452="","",IFERROR(IFERROR(INDEX(Réttabanki!$U:$U,MATCH($F452,Réttabanki!$A:$A,0)),INDEX(Vöruskrá!$R:$R,MATCH($F452,Vöruskrá!$B:$B,0)))*IF($I452="",$H452*(1+$AD$2),$I452)/1000,""))</f>
        <v>43.5</v>
      </c>
      <c r="AH452">
        <f t="shared" si="28"/>
        <v>3.7826086956521739E-2</v>
      </c>
      <c r="AI452" t="str">
        <f t="shared" si="29"/>
        <v>OK</v>
      </c>
      <c r="AJ452" s="314">
        <f t="shared" ref="AJ452:AJ519" si="30">IF($A452&lt;&gt;"",$A452,AJ451)</f>
        <v>46276</v>
      </c>
    </row>
    <row r="453" spans="1:36" ht="14.4">
      <c r="A453" s="155"/>
      <c r="B453" t="s">
        <v>2488</v>
      </c>
      <c r="C453">
        <v>37</v>
      </c>
      <c r="D453" t="s">
        <v>2318</v>
      </c>
      <c r="E453" t="s">
        <v>1080</v>
      </c>
      <c r="G453" t="s">
        <v>2733</v>
      </c>
      <c r="J453" s="438" t="str">
        <f>IF($F453="","",IFERROR(IFERROR(INDEX(Réttabanki!$U:$U,MATCH($F453,Réttabanki!$A:$A,0)),INDEX(Vöruskrá!$R:$R,MATCH($F453,Vöruskrá!$B:$B,0)))*($H453+IF($I453="",$H453*(1+$AD$2),$I453))/2/1000,""))</f>
        <v/>
      </c>
      <c r="K453" t="s">
        <v>2734</v>
      </c>
      <c r="L453" t="s">
        <v>214</v>
      </c>
      <c r="U453" s="457"/>
      <c r="V453" s="457"/>
      <c r="W453" s="457"/>
      <c r="X453" s="457"/>
      <c r="Y453" s="457"/>
      <c r="Z453" s="457"/>
      <c r="AA453" s="457"/>
      <c r="AF453" t="str">
        <f>IF($F453="","",IFERROR(IFERROR(INDEX(Réttabanki!$U:$U,MATCH($F453,Réttabanki!$A:$A,0)),INDEX(Vöruskrá!$R:$R,MATCH($F453,Vöruskrá!$B:$B,0)))*$H453/1000,""))</f>
        <v/>
      </c>
      <c r="AG453" t="str">
        <f>IF($F453="","",IFERROR(IFERROR(INDEX(Réttabanki!$U:$U,MATCH($F453,Réttabanki!$A:$A,0)),INDEX(Vöruskrá!$R:$R,MATCH($F453,Vöruskrá!$B:$B,0)))*IF($I453="",$H453*(1+$AD$2),$I453)/1000,""))</f>
        <v/>
      </c>
      <c r="AH453" t="str">
        <f t="shared" si="28"/>
        <v/>
      </c>
      <c r="AI453" t="str">
        <f t="shared" si="29"/>
        <v/>
      </c>
      <c r="AJ453" s="314">
        <f t="shared" si="30"/>
        <v>46276</v>
      </c>
    </row>
    <row r="454" spans="1:36" ht="14.4">
      <c r="A454" s="155"/>
      <c r="B454" t="s">
        <v>2488</v>
      </c>
      <c r="C454">
        <v>37</v>
      </c>
      <c r="D454" t="s">
        <v>2318</v>
      </c>
      <c r="E454" t="s">
        <v>1080</v>
      </c>
      <c r="F454" t="s">
        <v>1642</v>
      </c>
      <c r="G454" t="s">
        <v>2724</v>
      </c>
      <c r="H454">
        <v>100</v>
      </c>
      <c r="I454">
        <v>120</v>
      </c>
      <c r="J454" s="441" t="str">
        <f>IF($F454="","",IFERROR(IFERROR(INDEX(Réttabanki!$U:$U,MATCH($F454,Réttabanki!$A:$A,0)),INDEX(Vöruskrá!$R:$R,MATCH($F454,Vöruskrá!$B:$B,0)))*($H454+IF($I454="",$H454*(1+$AD$2),$I454))/2/1000,""))</f>
        <v/>
      </c>
      <c r="K454" t="s">
        <v>1643</v>
      </c>
      <c r="N454">
        <v>138</v>
      </c>
      <c r="O454">
        <v>5.2</v>
      </c>
      <c r="P454">
        <v>2.12</v>
      </c>
      <c r="Q454">
        <v>8.82</v>
      </c>
      <c r="R454">
        <v>13.28</v>
      </c>
      <c r="S454">
        <v>1.28</v>
      </c>
      <c r="U454" s="455"/>
      <c r="V454" s="455"/>
      <c r="W454" s="455"/>
      <c r="X454" s="455"/>
      <c r="Y454" s="455"/>
      <c r="Z454" s="455"/>
      <c r="AA454" s="455"/>
      <c r="AF454" t="str">
        <f>IF($F454="","",IFERROR(IFERROR(INDEX(Réttabanki!$U:$U,MATCH($F454,Réttabanki!$A:$A,0)),INDEX(Vöruskrá!$R:$R,MATCH($F454,Vöruskrá!$B:$B,0)))*$H454/1000,""))</f>
        <v/>
      </c>
      <c r="AG454" t="str">
        <f>IF($F454="","",IFERROR(IFERROR(INDEX(Réttabanki!$U:$U,MATCH($F454,Réttabanki!$A:$A,0)),INDEX(Vöruskrá!$R:$R,MATCH($F454,Vöruskrá!$B:$B,0)))*IF($I454="",$H454*(1+$AD$2),$I454)/1000,""))</f>
        <v/>
      </c>
      <c r="AH454" t="str">
        <f t="shared" si="28"/>
        <v/>
      </c>
      <c r="AI454" t="str">
        <f t="shared" si="29"/>
        <v/>
      </c>
      <c r="AJ454" s="314">
        <f t="shared" si="30"/>
        <v>46276</v>
      </c>
    </row>
    <row r="455" spans="1:36" ht="14.4">
      <c r="A455" s="155"/>
      <c r="B455" t="s">
        <v>2488</v>
      </c>
      <c r="C455">
        <v>37</v>
      </c>
      <c r="D455" t="s">
        <v>2318</v>
      </c>
      <c r="E455" t="s">
        <v>1080</v>
      </c>
      <c r="F455" t="s">
        <v>1580</v>
      </c>
      <c r="G455" t="s">
        <v>1580</v>
      </c>
      <c r="H455">
        <v>24</v>
      </c>
      <c r="I455">
        <v>24</v>
      </c>
      <c r="J455" s="444">
        <f>IF($F455="","",IFERROR(IFERROR(INDEX(Réttabanki!$U:$U,MATCH($F455,Réttabanki!$A:$A,0)),INDEX(Vöruskrá!$R:$R,MATCH($F455,Vöruskrá!$B:$B,0)))*($H455+IF($I455="",$H455*(1+$AD$2),$I455))/2/1000,""))</f>
        <v>0</v>
      </c>
      <c r="K455" t="s">
        <v>1582</v>
      </c>
      <c r="N455">
        <v>268</v>
      </c>
      <c r="O455">
        <v>2.2000000000000002</v>
      </c>
      <c r="P455">
        <v>0.7</v>
      </c>
      <c r="Q455">
        <v>58</v>
      </c>
      <c r="R455">
        <v>1.9</v>
      </c>
      <c r="S455">
        <v>1.3</v>
      </c>
      <c r="U455" s="457"/>
      <c r="V455" s="457"/>
      <c r="W455" s="457"/>
      <c r="X455" s="457"/>
      <c r="Y455" s="457"/>
      <c r="Z455" s="457"/>
      <c r="AA455" s="457"/>
      <c r="AF455">
        <f>IF($F455="","",IFERROR(IFERROR(INDEX(Réttabanki!$U:$U,MATCH($F455,Réttabanki!$A:$A,0)),INDEX(Vöruskrá!$R:$R,MATCH($F455,Vöruskrá!$B:$B,0)))*$H455/1000,""))</f>
        <v>0</v>
      </c>
      <c r="AG455">
        <f>IF($F455="","",IFERROR(IFERROR(INDEX(Réttabanki!$U:$U,MATCH($F455,Réttabanki!$A:$A,0)),INDEX(Vöruskrá!$R:$R,MATCH($F455,Vöruskrá!$B:$B,0)))*IF($I455="",$H455*(1+$AD$2),$I455)/1000,""))</f>
        <v>0</v>
      </c>
      <c r="AH455" t="str">
        <f t="shared" si="28"/>
        <v/>
      </c>
      <c r="AI455" t="str">
        <f t="shared" si="29"/>
        <v/>
      </c>
      <c r="AJ455" s="314">
        <f t="shared" si="30"/>
        <v>46276</v>
      </c>
    </row>
    <row r="456" spans="1:36" ht="14.4">
      <c r="A456" s="155"/>
      <c r="B456" t="s">
        <v>2488</v>
      </c>
      <c r="C456">
        <v>37</v>
      </c>
      <c r="D456" t="s">
        <v>2318</v>
      </c>
      <c r="E456" t="s">
        <v>1080</v>
      </c>
      <c r="F456" t="s">
        <v>484</v>
      </c>
      <c r="G456" t="s">
        <v>2730</v>
      </c>
      <c r="H456">
        <v>25</v>
      </c>
      <c r="I456">
        <v>25</v>
      </c>
      <c r="J456" s="438">
        <f>IF($F456="","",IFERROR(IFERROR(INDEX(Réttabanki!$U:$U,MATCH($F456,Réttabanki!$A:$A,0)),INDEX(Vöruskrá!$R:$R,MATCH($F456,Vöruskrá!$B:$B,0)))*($H456+IF($I456="",$H456*(1+$AD$2),$I456))/2/1000,""))</f>
        <v>15</v>
      </c>
      <c r="K456" t="s">
        <v>485</v>
      </c>
      <c r="L456" t="s">
        <v>228</v>
      </c>
      <c r="N456">
        <v>33</v>
      </c>
      <c r="O456">
        <v>0</v>
      </c>
      <c r="P456">
        <v>0</v>
      </c>
      <c r="Q456">
        <v>5.5</v>
      </c>
      <c r="R456">
        <v>1.6</v>
      </c>
      <c r="S456">
        <v>1</v>
      </c>
      <c r="U456" s="455"/>
      <c r="V456" s="455"/>
      <c r="W456" s="455"/>
      <c r="X456" s="455"/>
      <c r="Y456" s="455"/>
      <c r="Z456" s="455"/>
      <c r="AA456" s="455"/>
      <c r="AF456">
        <f>IF($F456="","",IFERROR(IFERROR(INDEX(Réttabanki!$U:$U,MATCH($F456,Réttabanki!$A:$A,0)),INDEX(Vöruskrá!$R:$R,MATCH($F456,Vöruskrá!$B:$B,0)))*$H456/1000,""))</f>
        <v>15</v>
      </c>
      <c r="AG456">
        <f>IF($F456="","",IFERROR(IFERROR(INDEX(Réttabanki!$U:$U,MATCH($F456,Réttabanki!$A:$A,0)),INDEX(Vöruskrá!$R:$R,MATCH($F456,Vöruskrá!$B:$B,0)))*IF($I456="",$H456*(1+$AD$2),$I456)/1000,""))</f>
        <v>15</v>
      </c>
      <c r="AH456">
        <f t="shared" si="28"/>
        <v>1.3043478260869565E-2</v>
      </c>
      <c r="AI456" t="str">
        <f t="shared" si="29"/>
        <v>OK</v>
      </c>
      <c r="AJ456" s="314">
        <f t="shared" si="30"/>
        <v>46276</v>
      </c>
    </row>
    <row r="457" spans="1:36" ht="14.4">
      <c r="A457" s="155"/>
      <c r="B457" t="s">
        <v>2488</v>
      </c>
      <c r="C457">
        <v>37</v>
      </c>
      <c r="D457" t="s">
        <v>2318</v>
      </c>
      <c r="E457" t="s">
        <v>1080</v>
      </c>
      <c r="F457" t="s">
        <v>1065</v>
      </c>
      <c r="G457" t="s">
        <v>2388</v>
      </c>
      <c r="H457">
        <v>10</v>
      </c>
      <c r="I457">
        <v>10</v>
      </c>
      <c r="J457" s="438">
        <f>IF($F457="","",IFERROR(IFERROR(INDEX(Réttabanki!$U:$U,MATCH($F457,Réttabanki!$A:$A,0)),INDEX(Vöruskrá!$R:$R,MATCH($F457,Vöruskrá!$B:$B,0)))*($H457+IF($I457="",$H457*(1+$AD$2),$I457))/2/1000,""))</f>
        <v>29</v>
      </c>
      <c r="K457" t="s">
        <v>1067</v>
      </c>
      <c r="L457" t="s">
        <v>214</v>
      </c>
      <c r="N457">
        <v>357</v>
      </c>
      <c r="O457">
        <v>29</v>
      </c>
      <c r="P457">
        <v>16</v>
      </c>
      <c r="Q457">
        <v>0</v>
      </c>
      <c r="R457">
        <v>24</v>
      </c>
      <c r="S457">
        <v>1.5</v>
      </c>
      <c r="U457" s="457"/>
      <c r="V457" s="457"/>
      <c r="W457" s="457"/>
      <c r="X457" s="457"/>
      <c r="Y457" s="457"/>
      <c r="Z457" s="457"/>
      <c r="AA457" s="457"/>
      <c r="AF457">
        <f>IF($F457="","",IFERROR(IFERROR(INDEX(Réttabanki!$U:$U,MATCH($F457,Réttabanki!$A:$A,0)),INDEX(Vöruskrá!$R:$R,MATCH($F457,Vöruskrá!$B:$B,0)))*$H457/1000,""))</f>
        <v>29</v>
      </c>
      <c r="AG457">
        <f>IF($F457="","",IFERROR(IFERROR(INDEX(Réttabanki!$U:$U,MATCH($F457,Réttabanki!$A:$A,0)),INDEX(Vöruskrá!$R:$R,MATCH($F457,Vöruskrá!$B:$B,0)))*IF($I457="",$H457*(1+$AD$2),$I457)/1000,""))</f>
        <v>29</v>
      </c>
      <c r="AH457">
        <f t="shared" si="28"/>
        <v>2.5217391304347827E-2</v>
      </c>
      <c r="AI457" t="str">
        <f t="shared" si="29"/>
        <v>OK</v>
      </c>
      <c r="AJ457" s="314">
        <f t="shared" si="30"/>
        <v>46276</v>
      </c>
    </row>
    <row r="458" spans="1:36" ht="14.4">
      <c r="A458" s="155"/>
      <c r="B458" t="s">
        <v>2488</v>
      </c>
      <c r="C458">
        <v>37</v>
      </c>
      <c r="D458" t="s">
        <v>2344</v>
      </c>
      <c r="E458" t="s">
        <v>1080</v>
      </c>
      <c r="G458" t="s">
        <v>2731</v>
      </c>
      <c r="J458" s="438" t="str">
        <f>IF($F458="","",IFERROR(IFERROR(INDEX(Réttabanki!$U:$U,MATCH($F458,Réttabanki!$A:$A,0)),INDEX(Vöruskrá!$R:$R,MATCH($F458,Vöruskrá!$B:$B,0)))*($H458+IF($I458="",$H458*(1+$AD$2),$I458))/2/1000,""))</f>
        <v/>
      </c>
      <c r="K458" t="s">
        <v>516</v>
      </c>
      <c r="L458" t="s">
        <v>228</v>
      </c>
      <c r="U458" s="455"/>
      <c r="V458" s="455"/>
      <c r="W458" s="455"/>
      <c r="X458" s="455"/>
      <c r="Y458" s="455"/>
      <c r="Z458" s="455"/>
      <c r="AA458" s="455"/>
      <c r="AF458" t="str">
        <f>IF($F458="","",IFERROR(IFERROR(INDEX(Réttabanki!$U:$U,MATCH($F458,Réttabanki!$A:$A,0)),INDEX(Vöruskrá!$R:$R,MATCH($F458,Vöruskrá!$B:$B,0)))*$H458/1000,""))</f>
        <v/>
      </c>
      <c r="AG458" t="str">
        <f>IF($F458="","",IFERROR(IFERROR(INDEX(Réttabanki!$U:$U,MATCH($F458,Réttabanki!$A:$A,0)),INDEX(Vöruskrá!$R:$R,MATCH($F458,Vöruskrá!$B:$B,0)))*IF($I458="",$H458*(1+$AD$2),$I458)/1000,""))</f>
        <v/>
      </c>
      <c r="AH458" t="str">
        <f t="shared" si="28"/>
        <v/>
      </c>
      <c r="AI458" t="str">
        <f t="shared" si="29"/>
        <v/>
      </c>
      <c r="AJ458" s="314">
        <f t="shared" si="30"/>
        <v>46276</v>
      </c>
    </row>
    <row r="459" spans="1:36" ht="14.4">
      <c r="A459" s="155"/>
      <c r="B459" t="s">
        <v>2488</v>
      </c>
      <c r="C459">
        <v>37</v>
      </c>
      <c r="D459" t="s">
        <v>2344</v>
      </c>
      <c r="E459" t="s">
        <v>1080</v>
      </c>
      <c r="F459" t="s">
        <v>514</v>
      </c>
      <c r="G459" t="s">
        <v>2388</v>
      </c>
      <c r="H459">
        <v>10</v>
      </c>
      <c r="I459">
        <v>10</v>
      </c>
      <c r="J459" s="438">
        <f>IF($F459="","",IFERROR(IFERROR(INDEX(Réttabanki!$U:$U,MATCH($F459,Réttabanki!$A:$A,0)),INDEX(Vöruskrá!$R:$R,MATCH($F459,Vöruskrá!$B:$B,0)))*($H459+IF($I459="",$H459*(1+$AD$2),$I459))/2/1000,""))</f>
        <v>6</v>
      </c>
      <c r="K459" t="s">
        <v>516</v>
      </c>
      <c r="L459" t="s">
        <v>228</v>
      </c>
      <c r="N459">
        <v>305</v>
      </c>
      <c r="O459">
        <v>24</v>
      </c>
      <c r="P459">
        <v>21</v>
      </c>
      <c r="Q459">
        <v>22</v>
      </c>
      <c r="R459">
        <v>0.1</v>
      </c>
      <c r="S459">
        <v>1.7</v>
      </c>
      <c r="U459" s="457"/>
      <c r="V459" s="457"/>
      <c r="W459" s="457"/>
      <c r="X459" s="457"/>
      <c r="Y459" s="457"/>
      <c r="Z459" s="457"/>
      <c r="AA459" s="457"/>
      <c r="AF459">
        <f>IF($F459="","",IFERROR(IFERROR(INDEX(Réttabanki!$U:$U,MATCH($F459,Réttabanki!$A:$A,0)),INDEX(Vöruskrá!$R:$R,MATCH($F459,Vöruskrá!$B:$B,0)))*$H459/1000,""))</f>
        <v>6</v>
      </c>
      <c r="AG459">
        <f>IF($F459="","",IFERROR(IFERROR(INDEX(Réttabanki!$U:$U,MATCH($F459,Réttabanki!$A:$A,0)),INDEX(Vöruskrá!$R:$R,MATCH($F459,Vöruskrá!$B:$B,0)))*IF($I459="",$H459*(1+$AD$2),$I459)/1000,""))</f>
        <v>6</v>
      </c>
      <c r="AH459">
        <f t="shared" si="28"/>
        <v>5.2173913043478265E-3</v>
      </c>
      <c r="AI459" t="str">
        <f t="shared" si="29"/>
        <v>OK</v>
      </c>
      <c r="AJ459" s="314">
        <f t="shared" si="30"/>
        <v>46276</v>
      </c>
    </row>
    <row r="460" spans="1:36" ht="14.4">
      <c r="A460" s="155"/>
      <c r="B460" t="s">
        <v>2488</v>
      </c>
      <c r="C460">
        <v>37</v>
      </c>
      <c r="D460" t="s">
        <v>2318</v>
      </c>
      <c r="E460" t="s">
        <v>1080</v>
      </c>
      <c r="J460" s="438" t="str">
        <f>IF($F460="","",IFERROR(IFERROR(INDEX(Réttabanki!$U:$U,MATCH($F460,Réttabanki!$A:$A,0)),INDEX(Vöruskrá!$R:$R,MATCH($F460,Vöruskrá!$B:$B,0)))*($H460+IF($I460="",$H460*(1+$AD$2),$I460))/2/1000,""))</f>
        <v/>
      </c>
      <c r="L460" t="s">
        <v>228</v>
      </c>
      <c r="U460" s="455"/>
      <c r="V460" s="455"/>
      <c r="W460" s="455"/>
      <c r="X460" s="455"/>
      <c r="Y460" s="455"/>
      <c r="Z460" s="455"/>
      <c r="AA460" s="455"/>
      <c r="AF460" t="str">
        <f>IF($F460="","",IFERROR(IFERROR(INDEX(Réttabanki!$U:$U,MATCH($F460,Réttabanki!$A:$A,0)),INDEX(Vöruskrá!$R:$R,MATCH($F460,Vöruskrá!$B:$B,0)))*$H460/1000,""))</f>
        <v/>
      </c>
      <c r="AG460" t="str">
        <f>IF($F460="","",IFERROR(IFERROR(INDEX(Réttabanki!$U:$U,MATCH($F460,Réttabanki!$A:$A,0)),INDEX(Vöruskrá!$R:$R,MATCH($F460,Vöruskrá!$B:$B,0)))*IF($I460="",$H460*(1+$AD$2),$I460)/1000,""))</f>
        <v/>
      </c>
      <c r="AH460" t="str">
        <f t="shared" si="28"/>
        <v/>
      </c>
      <c r="AI460" t="str">
        <f t="shared" si="29"/>
        <v/>
      </c>
      <c r="AJ460" s="314">
        <f t="shared" si="30"/>
        <v>46276</v>
      </c>
    </row>
    <row r="461" spans="1:36" ht="14.4">
      <c r="A461" s="155"/>
      <c r="B461" t="s">
        <v>2488</v>
      </c>
      <c r="C461">
        <v>37</v>
      </c>
      <c r="D461" t="s">
        <v>2356</v>
      </c>
      <c r="E461" t="s">
        <v>2376</v>
      </c>
      <c r="G461" t="s">
        <v>2735</v>
      </c>
      <c r="J461" s="438" t="str">
        <f>IF($F461="","",IFERROR(IFERROR(INDEX(Réttabanki!$U:$U,MATCH($F461,Réttabanki!$A:$A,0)),INDEX(Vöruskrá!$R:$R,MATCH($F461,Vöruskrá!$B:$B,0)))*($H461+IF($I461="",$H461*(1+$AD$2),$I461))/2/1000,""))</f>
        <v/>
      </c>
      <c r="K461" t="s">
        <v>2736</v>
      </c>
      <c r="L461" t="s">
        <v>572</v>
      </c>
      <c r="U461" s="457"/>
      <c r="V461" s="457"/>
      <c r="W461" s="457"/>
      <c r="X461" s="457"/>
      <c r="Y461" s="457"/>
      <c r="Z461" s="457"/>
      <c r="AA461" s="457"/>
      <c r="AF461" t="str">
        <f>IF($F461="","",IFERROR(IFERROR(INDEX(Réttabanki!$U:$U,MATCH($F461,Réttabanki!$A:$A,0)),INDEX(Vöruskrá!$R:$R,MATCH($F461,Vöruskrá!$B:$B,0)))*$H461/1000,""))</f>
        <v/>
      </c>
      <c r="AG461" t="str">
        <f>IF($F461="","",IFERROR(IFERROR(INDEX(Réttabanki!$U:$U,MATCH($F461,Réttabanki!$A:$A,0)),INDEX(Vöruskrá!$R:$R,MATCH($F461,Vöruskrá!$B:$B,0)))*IF($I461="",$H461*(1+$AD$2),$I461)/1000,""))</f>
        <v/>
      </c>
      <c r="AH461" t="str">
        <f t="shared" si="28"/>
        <v/>
      </c>
      <c r="AI461" t="str">
        <f t="shared" si="29"/>
        <v/>
      </c>
      <c r="AJ461" s="314">
        <f t="shared" si="30"/>
        <v>46276</v>
      </c>
    </row>
    <row r="462" spans="1:36" ht="14.4">
      <c r="A462" s="155"/>
      <c r="B462" t="s">
        <v>2488</v>
      </c>
      <c r="C462">
        <v>37</v>
      </c>
      <c r="D462" t="s">
        <v>2356</v>
      </c>
      <c r="E462" t="s">
        <v>2376</v>
      </c>
      <c r="F462" t="s">
        <v>570</v>
      </c>
      <c r="G462" t="s">
        <v>2737</v>
      </c>
      <c r="H462">
        <v>100</v>
      </c>
      <c r="I462">
        <v>120</v>
      </c>
      <c r="J462" s="438">
        <f>IF($F462="","",IFERROR(IFERROR(INDEX(Réttabanki!$U:$U,MATCH($F462,Réttabanki!$A:$A,0)),INDEX(Vöruskrá!$R:$R,MATCH($F462,Vöruskrá!$B:$B,0)))*($H462+IF($I462="",$H462*(1+$AD$2),$I462))/2/1000,""))</f>
        <v>198</v>
      </c>
      <c r="K462" t="s">
        <v>571</v>
      </c>
      <c r="L462" t="s">
        <v>572</v>
      </c>
      <c r="N462">
        <v>128</v>
      </c>
      <c r="O462">
        <v>2.5</v>
      </c>
      <c r="P462">
        <v>0.3</v>
      </c>
      <c r="Q462">
        <v>1.8</v>
      </c>
      <c r="R462">
        <v>21.2</v>
      </c>
      <c r="S462">
        <v>0.3</v>
      </c>
      <c r="T462">
        <v>2</v>
      </c>
      <c r="U462" s="455" t="s">
        <v>2357</v>
      </c>
      <c r="V462" s="455" t="s">
        <v>2358</v>
      </c>
      <c r="W462" s="455">
        <v>175</v>
      </c>
      <c r="X462" s="459" t="s">
        <v>2470</v>
      </c>
      <c r="Y462" s="455">
        <v>75</v>
      </c>
      <c r="Z462" s="455"/>
      <c r="AA462" s="455"/>
      <c r="AF462">
        <f>IF($F462="","",IFERROR(IFERROR(INDEX(Réttabanki!$U:$U,MATCH($F462,Réttabanki!$A:$A,0)),INDEX(Vöruskrá!$R:$R,MATCH($F462,Vöruskrá!$B:$B,0)))*$H462/1000,""))</f>
        <v>180</v>
      </c>
      <c r="AG462">
        <f>IF($F462="","",IFERROR(IFERROR(INDEX(Réttabanki!$U:$U,MATCH($F462,Réttabanki!$A:$A,0)),INDEX(Vöruskrá!$R:$R,MATCH($F462,Vöruskrá!$B:$B,0)))*IF($I462="",$H462*(1+$AD$2),$I462)/1000,""))</f>
        <v>216</v>
      </c>
      <c r="AH462">
        <f t="shared" si="28"/>
        <v>0.18782608695652173</v>
      </c>
      <c r="AI462" t="str">
        <f t="shared" si="29"/>
        <v>OK</v>
      </c>
      <c r="AJ462" s="314">
        <f t="shared" si="30"/>
        <v>46276</v>
      </c>
    </row>
    <row r="463" spans="1:36" ht="14.4">
      <c r="A463" s="155"/>
      <c r="B463" t="s">
        <v>2488</v>
      </c>
      <c r="C463">
        <v>37</v>
      </c>
      <c r="D463" t="s">
        <v>2356</v>
      </c>
      <c r="E463" t="s">
        <v>2376</v>
      </c>
      <c r="F463" t="s">
        <v>545</v>
      </c>
      <c r="G463" t="s">
        <v>2727</v>
      </c>
      <c r="H463">
        <v>24</v>
      </c>
      <c r="I463">
        <v>24</v>
      </c>
      <c r="J463" s="438">
        <f>IF($F463="","",IFERROR(IFERROR(INDEX(Réttabanki!$U:$U,MATCH($F463,Réttabanki!$A:$A,0)),INDEX(Vöruskrá!$R:$R,MATCH($F463,Vöruskrá!$B:$B,0)))*($H463+IF($I463="",$H463*(1+$AD$2),$I463))/2/1000,""))</f>
        <v>9.6</v>
      </c>
      <c r="K463" t="s">
        <v>546</v>
      </c>
      <c r="L463" t="s">
        <v>228</v>
      </c>
      <c r="N463">
        <v>483</v>
      </c>
      <c r="O463">
        <v>25</v>
      </c>
      <c r="P463">
        <v>2.2999999999999998</v>
      </c>
      <c r="Q463">
        <v>56</v>
      </c>
      <c r="R463">
        <v>5.7</v>
      </c>
      <c r="S463">
        <v>1.2</v>
      </c>
      <c r="U463" s="457"/>
      <c r="V463" s="457"/>
      <c r="W463" s="457"/>
      <c r="X463" s="457"/>
      <c r="Y463" s="457"/>
      <c r="Z463" s="457"/>
      <c r="AA463" s="457"/>
      <c r="AF463">
        <f>IF($F463="","",IFERROR(IFERROR(INDEX(Réttabanki!$U:$U,MATCH($F463,Réttabanki!$A:$A,0)),INDEX(Vöruskrá!$R:$R,MATCH($F463,Vöruskrá!$B:$B,0)))*$H463/1000,""))</f>
        <v>9.6</v>
      </c>
      <c r="AG463">
        <f>IF($F463="","",IFERROR(IFERROR(INDEX(Réttabanki!$U:$U,MATCH($F463,Réttabanki!$A:$A,0)),INDEX(Vöruskrá!$R:$R,MATCH($F463,Vöruskrá!$B:$B,0)))*IF($I463="",$H463*(1+$AD$2),$I463)/1000,""))</f>
        <v>9.6</v>
      </c>
      <c r="AH463">
        <f t="shared" si="28"/>
        <v>8.347826086956521E-3</v>
      </c>
      <c r="AI463" t="str">
        <f t="shared" si="29"/>
        <v>OK</v>
      </c>
      <c r="AJ463" s="314">
        <f t="shared" si="30"/>
        <v>46276</v>
      </c>
    </row>
    <row r="464" spans="1:36" ht="14.4">
      <c r="A464" s="155"/>
      <c r="B464" t="s">
        <v>2488</v>
      </c>
      <c r="C464">
        <v>37</v>
      </c>
      <c r="D464" t="s">
        <v>2356</v>
      </c>
      <c r="E464" t="s">
        <v>2376</v>
      </c>
      <c r="F464" t="s">
        <v>484</v>
      </c>
      <c r="G464" t="s">
        <v>2730</v>
      </c>
      <c r="H464">
        <v>25</v>
      </c>
      <c r="I464">
        <v>25</v>
      </c>
      <c r="J464" s="438">
        <f>IF($F464="","",IFERROR(IFERROR(INDEX(Réttabanki!$U:$U,MATCH($F464,Réttabanki!$A:$A,0)),INDEX(Vöruskrá!$R:$R,MATCH($F464,Vöruskrá!$B:$B,0)))*($H464+IF($I464="",$H464*(1+$AD$2),$I464))/2/1000,""))</f>
        <v>15</v>
      </c>
      <c r="K464" t="s">
        <v>485</v>
      </c>
      <c r="L464" t="s">
        <v>228</v>
      </c>
      <c r="N464">
        <v>33</v>
      </c>
      <c r="O464">
        <v>0</v>
      </c>
      <c r="P464">
        <v>0</v>
      </c>
      <c r="Q464">
        <v>5.5</v>
      </c>
      <c r="R464">
        <v>1.6</v>
      </c>
      <c r="S464">
        <v>1</v>
      </c>
      <c r="U464" s="455"/>
      <c r="V464" s="455"/>
      <c r="W464" s="455"/>
      <c r="X464" s="455"/>
      <c r="Y464" s="455"/>
      <c r="Z464" s="455"/>
      <c r="AA464" s="455"/>
      <c r="AF464">
        <f>IF($F464="","",IFERROR(IFERROR(INDEX(Réttabanki!$U:$U,MATCH($F464,Réttabanki!$A:$A,0)),INDEX(Vöruskrá!$R:$R,MATCH($F464,Vöruskrá!$B:$B,0)))*$H464/1000,""))</f>
        <v>15</v>
      </c>
      <c r="AG464">
        <f>IF($F464="","",IFERROR(IFERROR(INDEX(Réttabanki!$U:$U,MATCH($F464,Réttabanki!$A:$A,0)),INDEX(Vöruskrá!$R:$R,MATCH($F464,Vöruskrá!$B:$B,0)))*IF($I464="",$H464*(1+$AD$2),$I464)/1000,""))</f>
        <v>15</v>
      </c>
      <c r="AH464">
        <f t="shared" si="28"/>
        <v>1.3043478260869565E-2</v>
      </c>
      <c r="AI464" t="str">
        <f t="shared" si="29"/>
        <v>OK</v>
      </c>
      <c r="AJ464" s="314">
        <f t="shared" si="30"/>
        <v>46276</v>
      </c>
    </row>
    <row r="465" spans="1:36" ht="14.4">
      <c r="A465" s="155"/>
      <c r="B465" t="s">
        <v>2488</v>
      </c>
      <c r="C465">
        <v>37</v>
      </c>
      <c r="D465" t="s">
        <v>2356</v>
      </c>
      <c r="E465" t="s">
        <v>2376</v>
      </c>
      <c r="F465" t="s">
        <v>1666</v>
      </c>
      <c r="G465" t="s">
        <v>1666</v>
      </c>
      <c r="H465">
        <v>10</v>
      </c>
      <c r="I465">
        <v>10</v>
      </c>
      <c r="J465" s="438">
        <f>IF($F465="","",IFERROR(IFERROR(INDEX(Réttabanki!$U:$U,MATCH($F465,Réttabanki!$A:$A,0)),INDEX(Vöruskrá!$R:$R,MATCH($F465,Vöruskrá!$B:$B,0)))*($H465+IF($I465="",$H465*(1+$AD$2),$I465))/2/1000,""))</f>
        <v>20</v>
      </c>
      <c r="U465" s="457"/>
      <c r="V465" s="457"/>
      <c r="W465" s="457"/>
      <c r="X465" s="457"/>
      <c r="Y465" s="457"/>
      <c r="Z465" s="457"/>
      <c r="AA465" s="457"/>
      <c r="AF465">
        <f>IF($F465="","",IFERROR(IFERROR(INDEX(Réttabanki!$U:$U,MATCH($F465,Réttabanki!$A:$A,0)),INDEX(Vöruskrá!$R:$R,MATCH($F465,Vöruskrá!$B:$B,0)))*$H465/1000,""))</f>
        <v>20</v>
      </c>
      <c r="AG465">
        <f>IF($F465="","",IFERROR(IFERROR(INDEX(Réttabanki!$U:$U,MATCH($F465,Réttabanki!$A:$A,0)),INDEX(Vöruskrá!$R:$R,MATCH($F465,Vöruskrá!$B:$B,0)))*IF($I465="",$H465*(1+$AD$2),$I465)/1000,""))</f>
        <v>20</v>
      </c>
      <c r="AH465">
        <f t="shared" si="28"/>
        <v>1.7391304347826087E-2</v>
      </c>
      <c r="AI465" t="str">
        <f t="shared" si="29"/>
        <v>OK</v>
      </c>
      <c r="AJ465" s="314">
        <f t="shared" si="30"/>
        <v>46276</v>
      </c>
    </row>
    <row r="466" spans="1:36" ht="14.4">
      <c r="A466" s="155"/>
      <c r="B466" t="s">
        <v>2488</v>
      </c>
      <c r="C466">
        <v>37</v>
      </c>
      <c r="D466" t="s">
        <v>2344</v>
      </c>
      <c r="E466" t="s">
        <v>2376</v>
      </c>
      <c r="G466" t="s">
        <v>2735</v>
      </c>
      <c r="J466" s="438" t="str">
        <f>IF($F466="","",IFERROR(IFERROR(INDEX(Réttabanki!$U:$U,MATCH($F466,Réttabanki!$A:$A,0)),INDEX(Vöruskrá!$R:$R,MATCH($F466,Vöruskrá!$B:$B,0)))*($H466+IF($I466="",$H466*(1+$AD$2),$I466))/2/1000,""))</f>
        <v/>
      </c>
      <c r="K466" t="s">
        <v>2738</v>
      </c>
      <c r="L466" t="s">
        <v>2739</v>
      </c>
      <c r="U466" s="455"/>
      <c r="V466" s="455"/>
      <c r="W466" s="455"/>
      <c r="X466" s="455"/>
      <c r="Y466" s="455"/>
      <c r="Z466" s="455"/>
      <c r="AA466" s="455"/>
      <c r="AF466" t="str">
        <f>IF($F466="","",IFERROR(IFERROR(INDEX(Réttabanki!$U:$U,MATCH($F466,Réttabanki!$A:$A,0)),INDEX(Vöruskrá!$R:$R,MATCH($F466,Vöruskrá!$B:$B,0)))*$H466/1000,""))</f>
        <v/>
      </c>
      <c r="AG466" t="str">
        <f>IF($F466="","",IFERROR(IFERROR(INDEX(Réttabanki!$U:$U,MATCH($F466,Réttabanki!$A:$A,0)),INDEX(Vöruskrá!$R:$R,MATCH($F466,Vöruskrá!$B:$B,0)))*IF($I466="",$H466*(1+$AD$2),$I466)/1000,""))</f>
        <v/>
      </c>
      <c r="AH466" t="str">
        <f t="shared" si="28"/>
        <v/>
      </c>
      <c r="AI466" t="str">
        <f t="shared" si="29"/>
        <v/>
      </c>
      <c r="AJ466" s="314">
        <f t="shared" si="30"/>
        <v>46276</v>
      </c>
    </row>
    <row r="467" spans="1:36" ht="14.4">
      <c r="A467" s="155"/>
      <c r="B467" t="s">
        <v>2488</v>
      </c>
      <c r="C467">
        <v>37</v>
      </c>
      <c r="D467" t="s">
        <v>2344</v>
      </c>
      <c r="E467" t="s">
        <v>2376</v>
      </c>
      <c r="F467" t="s">
        <v>570</v>
      </c>
      <c r="G467" t="s">
        <v>2737</v>
      </c>
      <c r="H467">
        <v>100</v>
      </c>
      <c r="I467">
        <v>120</v>
      </c>
      <c r="J467" s="438">
        <f>IF($F467="","",IFERROR(IFERROR(INDEX(Réttabanki!$U:$U,MATCH($F467,Réttabanki!$A:$A,0)),INDEX(Vöruskrá!$R:$R,MATCH($F467,Vöruskrá!$B:$B,0)))*($H467+IF($I467="",$H467*(1+$AD$2),$I467))/2/1000,""))</f>
        <v>198</v>
      </c>
      <c r="K467" t="s">
        <v>571</v>
      </c>
      <c r="L467" t="s">
        <v>572</v>
      </c>
      <c r="N467">
        <v>128</v>
      </c>
      <c r="O467">
        <v>2.5</v>
      </c>
      <c r="P467">
        <v>0.3</v>
      </c>
      <c r="Q467">
        <v>1.8</v>
      </c>
      <c r="R467">
        <v>21.2</v>
      </c>
      <c r="S467">
        <v>0.3</v>
      </c>
      <c r="U467" s="457"/>
      <c r="V467" s="457"/>
      <c r="W467" s="457"/>
      <c r="X467" s="457"/>
      <c r="Y467" s="457"/>
      <c r="Z467" s="457"/>
      <c r="AA467" s="457"/>
      <c r="AF467">
        <f>IF($F467="","",IFERROR(IFERROR(INDEX(Réttabanki!$U:$U,MATCH($F467,Réttabanki!$A:$A,0)),INDEX(Vöruskrá!$R:$R,MATCH($F467,Vöruskrá!$B:$B,0)))*$H467/1000,""))</f>
        <v>180</v>
      </c>
      <c r="AG467">
        <f>IF($F467="","",IFERROR(IFERROR(INDEX(Réttabanki!$U:$U,MATCH($F467,Réttabanki!$A:$A,0)),INDEX(Vöruskrá!$R:$R,MATCH($F467,Vöruskrá!$B:$B,0)))*IF($I467="",$H467*(1+$AD$2),$I467)/1000,""))</f>
        <v>216</v>
      </c>
      <c r="AH467">
        <f t="shared" si="28"/>
        <v>0.18782608695652173</v>
      </c>
      <c r="AI467" t="str">
        <f t="shared" si="29"/>
        <v>OK</v>
      </c>
      <c r="AJ467" s="314">
        <f t="shared" si="30"/>
        <v>46276</v>
      </c>
    </row>
    <row r="468" spans="1:36" ht="14.4">
      <c r="A468" s="155"/>
      <c r="B468" t="s">
        <v>2488</v>
      </c>
      <c r="C468">
        <v>37</v>
      </c>
      <c r="D468" t="s">
        <v>2344</v>
      </c>
      <c r="E468" t="s">
        <v>2376</v>
      </c>
      <c r="F468" t="s">
        <v>1166</v>
      </c>
      <c r="G468" t="s">
        <v>2727</v>
      </c>
      <c r="H468">
        <v>24</v>
      </c>
      <c r="I468">
        <v>24</v>
      </c>
      <c r="J468" s="438">
        <f>IF($F468="","",IFERROR(IFERROR(INDEX(Réttabanki!$U:$U,MATCH($F468,Réttabanki!$A:$A,0)),INDEX(Vöruskrá!$R:$R,MATCH($F468,Vöruskrá!$B:$B,0)))*($H468+IF($I468="",$H468*(1+$AD$2),$I468))/2/1000,""))</f>
        <v>19.2</v>
      </c>
      <c r="K468" t="s">
        <v>1168</v>
      </c>
      <c r="L468" t="s">
        <v>136</v>
      </c>
      <c r="N468">
        <v>312</v>
      </c>
      <c r="O468">
        <v>6.9</v>
      </c>
      <c r="P468">
        <v>0.9</v>
      </c>
      <c r="Q468">
        <v>52.5</v>
      </c>
      <c r="R468">
        <v>8.5</v>
      </c>
      <c r="S468">
        <v>1</v>
      </c>
      <c r="U468" s="455"/>
      <c r="V468" s="455"/>
      <c r="W468" s="455"/>
      <c r="X468" s="455"/>
      <c r="Y468" s="455"/>
      <c r="Z468" s="455"/>
      <c r="AA468" s="455"/>
      <c r="AF468">
        <f>IF($F468="","",IFERROR(IFERROR(INDEX(Réttabanki!$U:$U,MATCH($F468,Réttabanki!$A:$A,0)),INDEX(Vöruskrá!$R:$R,MATCH($F468,Vöruskrá!$B:$B,0)))*$H468/1000,""))</f>
        <v>19.2</v>
      </c>
      <c r="AG468">
        <f>IF($F468="","",IFERROR(IFERROR(INDEX(Réttabanki!$U:$U,MATCH($F468,Réttabanki!$A:$A,0)),INDEX(Vöruskrá!$R:$R,MATCH($F468,Vöruskrá!$B:$B,0)))*IF($I468="",$H468*(1+$AD$2),$I468)/1000,""))</f>
        <v>19.2</v>
      </c>
      <c r="AH468">
        <f t="shared" si="28"/>
        <v>1.6695652173913042E-2</v>
      </c>
      <c r="AI468" t="str">
        <f t="shared" si="29"/>
        <v>OK</v>
      </c>
      <c r="AJ468" s="314">
        <f t="shared" si="30"/>
        <v>46276</v>
      </c>
    </row>
    <row r="469" spans="1:36" ht="14.4">
      <c r="A469" s="155"/>
      <c r="B469" t="s">
        <v>2488</v>
      </c>
      <c r="C469">
        <v>37</v>
      </c>
      <c r="D469" t="s">
        <v>2344</v>
      </c>
      <c r="E469" t="s">
        <v>2376</v>
      </c>
      <c r="F469" t="s">
        <v>484</v>
      </c>
      <c r="G469" t="s">
        <v>2730</v>
      </c>
      <c r="H469">
        <v>25</v>
      </c>
      <c r="I469">
        <v>25</v>
      </c>
      <c r="J469" s="438">
        <f>IF($F469="","",IFERROR(IFERROR(INDEX(Réttabanki!$U:$U,MATCH($F469,Réttabanki!$A:$A,0)),INDEX(Vöruskrá!$R:$R,MATCH($F469,Vöruskrá!$B:$B,0)))*($H469+IF($I469="",$H469*(1+$AD$2),$I469))/2/1000,""))</f>
        <v>15</v>
      </c>
      <c r="K469" t="s">
        <v>485</v>
      </c>
      <c r="L469" t="s">
        <v>228</v>
      </c>
      <c r="N469">
        <v>33</v>
      </c>
      <c r="O469">
        <v>0</v>
      </c>
      <c r="P469">
        <v>0</v>
      </c>
      <c r="Q469">
        <v>5.5</v>
      </c>
      <c r="R469">
        <v>1.6</v>
      </c>
      <c r="S469">
        <v>1</v>
      </c>
      <c r="U469" s="457"/>
      <c r="V469" s="457"/>
      <c r="W469" s="457"/>
      <c r="X469" s="457"/>
      <c r="Y469" s="457"/>
      <c r="Z469" s="457"/>
      <c r="AA469" s="457"/>
      <c r="AF469">
        <f>IF($F469="","",IFERROR(IFERROR(INDEX(Réttabanki!$U:$U,MATCH($F469,Réttabanki!$A:$A,0)),INDEX(Vöruskrá!$R:$R,MATCH($F469,Vöruskrá!$B:$B,0)))*$H469/1000,""))</f>
        <v>15</v>
      </c>
      <c r="AG469">
        <f>IF($F469="","",IFERROR(IFERROR(INDEX(Réttabanki!$U:$U,MATCH($F469,Réttabanki!$A:$A,0)),INDEX(Vöruskrá!$R:$R,MATCH($F469,Vöruskrá!$B:$B,0)))*IF($I469="",$H469*(1+$AD$2),$I469)/1000,""))</f>
        <v>15</v>
      </c>
      <c r="AH469">
        <f t="shared" si="28"/>
        <v>1.3043478260869565E-2</v>
      </c>
      <c r="AI469" t="str">
        <f t="shared" si="29"/>
        <v>OK</v>
      </c>
      <c r="AJ469" s="314">
        <f t="shared" si="30"/>
        <v>46276</v>
      </c>
    </row>
    <row r="470" spans="1:36" ht="14.4">
      <c r="A470" s="155"/>
      <c r="B470" t="s">
        <v>2488</v>
      </c>
      <c r="C470">
        <v>37</v>
      </c>
      <c r="D470" t="s">
        <v>2344</v>
      </c>
      <c r="E470" t="s">
        <v>2376</v>
      </c>
      <c r="F470" t="s">
        <v>514</v>
      </c>
      <c r="G470" t="s">
        <v>1666</v>
      </c>
      <c r="H470">
        <v>10</v>
      </c>
      <c r="I470">
        <v>10</v>
      </c>
      <c r="J470" s="438">
        <f>IF($F470="","",IFERROR(IFERROR(INDEX(Réttabanki!$U:$U,MATCH($F470,Réttabanki!$A:$A,0)),INDEX(Vöruskrá!$R:$R,MATCH($F470,Vöruskrá!$B:$B,0)))*($H470+IF($I470="",$H470*(1+$AD$2),$I470))/2/1000,""))</f>
        <v>6</v>
      </c>
      <c r="K470" t="s">
        <v>516</v>
      </c>
      <c r="L470" t="s">
        <v>228</v>
      </c>
      <c r="N470">
        <v>305</v>
      </c>
      <c r="O470">
        <v>24</v>
      </c>
      <c r="P470">
        <v>21</v>
      </c>
      <c r="Q470">
        <v>22</v>
      </c>
      <c r="R470">
        <v>0.1</v>
      </c>
      <c r="S470">
        <v>1.7</v>
      </c>
      <c r="U470" s="455"/>
      <c r="V470" s="455"/>
      <c r="W470" s="455"/>
      <c r="X470" s="455"/>
      <c r="Y470" s="455"/>
      <c r="Z470" s="455"/>
      <c r="AA470" s="455"/>
      <c r="AF470">
        <f>IF($F470="","",IFERROR(IFERROR(INDEX(Réttabanki!$U:$U,MATCH($F470,Réttabanki!$A:$A,0)),INDEX(Vöruskrá!$R:$R,MATCH($F470,Vöruskrá!$B:$B,0)))*$H470/1000,""))</f>
        <v>6</v>
      </c>
      <c r="AG470">
        <f>IF($F470="","",IFERROR(IFERROR(INDEX(Réttabanki!$U:$U,MATCH($F470,Réttabanki!$A:$A,0)),INDEX(Vöruskrá!$R:$R,MATCH($F470,Vöruskrá!$B:$B,0)))*IF($I470="",$H470*(1+$AD$2),$I470)/1000,""))</f>
        <v>6</v>
      </c>
      <c r="AH470">
        <f t="shared" si="28"/>
        <v>5.2173913043478265E-3</v>
      </c>
      <c r="AI470" t="str">
        <f t="shared" si="29"/>
        <v>OK</v>
      </c>
      <c r="AJ470" s="314">
        <f t="shared" si="30"/>
        <v>46276</v>
      </c>
    </row>
    <row r="471" spans="1:36" ht="14.4">
      <c r="A471" s="155"/>
      <c r="B471" t="s">
        <v>2488</v>
      </c>
      <c r="C471">
        <v>37</v>
      </c>
      <c r="D471" t="s">
        <v>2318</v>
      </c>
      <c r="E471" t="s">
        <v>2381</v>
      </c>
      <c r="G471" t="s">
        <v>2740</v>
      </c>
      <c r="J471" s="438" t="str">
        <f>IF($F471="","",IFERROR(IFERROR(INDEX(Réttabanki!$U:$U,MATCH($F471,Réttabanki!$A:$A,0)),INDEX(Vöruskrá!$R:$R,MATCH($F471,Vöruskrá!$B:$B,0)))*($H471+IF($I471="",$H471*(1+$AD$2),$I471))/2/1000,""))</f>
        <v/>
      </c>
      <c r="K471" t="s">
        <v>2741</v>
      </c>
      <c r="L471" t="s">
        <v>1077</v>
      </c>
      <c r="U471" s="457"/>
      <c r="V471" s="457"/>
      <c r="W471" s="457"/>
      <c r="X471" s="457"/>
      <c r="Y471" s="457"/>
      <c r="Z471" s="457"/>
      <c r="AA471" s="457"/>
      <c r="AF471" t="str">
        <f>IF($F471="","",IFERROR(IFERROR(INDEX(Réttabanki!$U:$U,MATCH($F471,Réttabanki!$A:$A,0)),INDEX(Vöruskrá!$R:$R,MATCH($F471,Vöruskrá!$B:$B,0)))*$H471/1000,""))</f>
        <v/>
      </c>
      <c r="AG471" t="str">
        <f>IF($F471="","",IFERROR(IFERROR(INDEX(Réttabanki!$U:$U,MATCH($F471,Réttabanki!$A:$A,0)),INDEX(Vöruskrá!$R:$R,MATCH($F471,Vöruskrá!$B:$B,0)))*IF($I471="",$H471*(1+$AD$2),$I471)/1000,""))</f>
        <v/>
      </c>
      <c r="AH471" t="str">
        <f t="shared" si="28"/>
        <v/>
      </c>
      <c r="AI471" t="str">
        <f t="shared" si="29"/>
        <v/>
      </c>
      <c r="AJ471" s="314">
        <f t="shared" si="30"/>
        <v>46276</v>
      </c>
    </row>
    <row r="472" spans="1:36" ht="14.4">
      <c r="A472" s="155"/>
      <c r="B472" t="s">
        <v>2488</v>
      </c>
      <c r="C472">
        <v>37</v>
      </c>
      <c r="D472" t="s">
        <v>2318</v>
      </c>
      <c r="E472" t="s">
        <v>2381</v>
      </c>
      <c r="F472" t="s">
        <v>1101</v>
      </c>
      <c r="G472" t="s">
        <v>551</v>
      </c>
      <c r="H472">
        <v>10</v>
      </c>
      <c r="I472">
        <v>15</v>
      </c>
      <c r="J472" s="438">
        <f>IF($F472="","",IFERROR(IFERROR(INDEX(Réttabanki!$U:$U,MATCH($F472,Réttabanki!$A:$A,0)),INDEX(Vöruskrá!$R:$R,MATCH($F472,Vöruskrá!$B:$B,0)))*($H472+IF($I472="",$H472*(1+$AD$2),$I472))/2/1000,""))</f>
        <v>6.25</v>
      </c>
      <c r="K472" t="s">
        <v>1102</v>
      </c>
      <c r="L472" t="s">
        <v>1077</v>
      </c>
      <c r="N472">
        <v>18</v>
      </c>
      <c r="O472">
        <v>0.2</v>
      </c>
      <c r="P472">
        <v>0</v>
      </c>
      <c r="Q472">
        <v>3.9</v>
      </c>
      <c r="R472">
        <v>0.9</v>
      </c>
      <c r="S472">
        <v>0</v>
      </c>
      <c r="U472" s="455"/>
      <c r="V472" s="455"/>
      <c r="W472" s="455"/>
      <c r="X472" s="455"/>
      <c r="Y472" s="455"/>
      <c r="Z472" s="455"/>
      <c r="AA472" s="455"/>
      <c r="AF472">
        <f>IF($F472="","",IFERROR(IFERROR(INDEX(Réttabanki!$U:$U,MATCH($F472,Réttabanki!$A:$A,0)),INDEX(Vöruskrá!$R:$R,MATCH($F472,Vöruskrá!$B:$B,0)))*$H472/1000,""))</f>
        <v>5</v>
      </c>
      <c r="AG472">
        <f>IF($F472="","",IFERROR(IFERROR(INDEX(Réttabanki!$U:$U,MATCH($F472,Réttabanki!$A:$A,0)),INDEX(Vöruskrá!$R:$R,MATCH($F472,Vöruskrá!$B:$B,0)))*IF($I472="",$H472*(1+$AD$2),$I472)/1000,""))</f>
        <v>7.5</v>
      </c>
      <c r="AH472">
        <f t="shared" si="28"/>
        <v>6.5217391304347823E-3</v>
      </c>
      <c r="AI472" t="str">
        <f t="shared" si="29"/>
        <v>OK</v>
      </c>
      <c r="AJ472" s="314">
        <f t="shared" si="30"/>
        <v>46276</v>
      </c>
    </row>
    <row r="473" spans="1:36" ht="14.4">
      <c r="A473" s="155"/>
      <c r="B473" t="s">
        <v>2488</v>
      </c>
      <c r="C473">
        <v>37</v>
      </c>
      <c r="D473" t="s">
        <v>2318</v>
      </c>
      <c r="E473" t="s">
        <v>2381</v>
      </c>
      <c r="F473" t="s">
        <v>1085</v>
      </c>
      <c r="G473" t="s">
        <v>1086</v>
      </c>
      <c r="H473">
        <v>10</v>
      </c>
      <c r="I473">
        <v>15</v>
      </c>
      <c r="J473" s="438">
        <f>IF($F473="","",IFERROR(IFERROR(INDEX(Réttabanki!$U:$U,MATCH($F473,Réttabanki!$A:$A,0)),INDEX(Vöruskrá!$R:$R,MATCH($F473,Vöruskrá!$B:$B,0)))*($H473+IF($I473="",$H473*(1+$AD$2),$I473))/2/1000,""))</f>
        <v>5</v>
      </c>
      <c r="K473" t="s">
        <v>1086</v>
      </c>
      <c r="L473" t="s">
        <v>1077</v>
      </c>
      <c r="N473">
        <v>15</v>
      </c>
      <c r="O473">
        <v>0.1</v>
      </c>
      <c r="P473">
        <v>0</v>
      </c>
      <c r="Q473">
        <v>3.6</v>
      </c>
      <c r="R473">
        <v>0.7</v>
      </c>
      <c r="S473">
        <v>0</v>
      </c>
      <c r="U473" s="457"/>
      <c r="V473" s="457"/>
      <c r="W473" s="457"/>
      <c r="X473" s="457"/>
      <c r="Y473" s="457"/>
      <c r="Z473" s="457"/>
      <c r="AA473" s="457"/>
      <c r="AF473">
        <f>IF($F473="","",IFERROR(IFERROR(INDEX(Réttabanki!$U:$U,MATCH($F473,Réttabanki!$A:$A,0)),INDEX(Vöruskrá!$R:$R,MATCH($F473,Vöruskrá!$B:$B,0)))*$H473/1000,""))</f>
        <v>4</v>
      </c>
      <c r="AG473">
        <f>IF($F473="","",IFERROR(IFERROR(INDEX(Réttabanki!$U:$U,MATCH($F473,Réttabanki!$A:$A,0)),INDEX(Vöruskrá!$R:$R,MATCH($F473,Vöruskrá!$B:$B,0)))*IF($I473="",$H473*(1+$AD$2),$I473)/1000,""))</f>
        <v>6</v>
      </c>
      <c r="AH473">
        <f t="shared" si="28"/>
        <v>5.2173913043478265E-3</v>
      </c>
      <c r="AI473" t="str">
        <f t="shared" si="29"/>
        <v>OK</v>
      </c>
      <c r="AJ473" s="314">
        <f t="shared" si="30"/>
        <v>46276</v>
      </c>
    </row>
    <row r="474" spans="1:36" ht="14.4">
      <c r="A474" s="155"/>
      <c r="B474" t="s">
        <v>2488</v>
      </c>
      <c r="C474">
        <v>37</v>
      </c>
      <c r="D474" t="s">
        <v>2318</v>
      </c>
      <c r="E474" t="s">
        <v>2381</v>
      </c>
      <c r="F474" t="s">
        <v>1681</v>
      </c>
      <c r="G474" t="s">
        <v>2643</v>
      </c>
      <c r="H474">
        <v>10</v>
      </c>
      <c r="I474">
        <v>15</v>
      </c>
      <c r="J474" s="438">
        <f>IF($F474="","",IFERROR(IFERROR(INDEX(Réttabanki!$U:$U,MATCH($F474,Réttabanki!$A:$A,0)),INDEX(Vöruskrá!$R:$R,MATCH($F474,Vöruskrá!$B:$B,0)))*($H474+IF($I474="",$H474*(1+$AD$2),$I474))/2/1000,""))</f>
        <v>11.25</v>
      </c>
      <c r="U474" s="455"/>
      <c r="V474" s="455"/>
      <c r="W474" s="455"/>
      <c r="X474" s="455"/>
      <c r="Y474" s="455"/>
      <c r="Z474" s="455"/>
      <c r="AA474" s="455"/>
      <c r="AF474">
        <f>IF($F474="","",IFERROR(IFERROR(INDEX(Réttabanki!$U:$U,MATCH($F474,Réttabanki!$A:$A,0)),INDEX(Vöruskrá!$R:$R,MATCH($F474,Vöruskrá!$B:$B,0)))*$H474/1000,""))</f>
        <v>9</v>
      </c>
      <c r="AG474">
        <f>IF($F474="","",IFERROR(IFERROR(INDEX(Réttabanki!$U:$U,MATCH($F474,Réttabanki!$A:$A,0)),INDEX(Vöruskrá!$R:$R,MATCH($F474,Vöruskrá!$B:$B,0)))*IF($I474="",$H474*(1+$AD$2),$I474)/1000,""))</f>
        <v>13.5</v>
      </c>
      <c r="AH474">
        <f t="shared" si="28"/>
        <v>1.1739130434782608E-2</v>
      </c>
      <c r="AI474" t="str">
        <f t="shared" si="29"/>
        <v>OK</v>
      </c>
      <c r="AJ474" s="314">
        <f t="shared" si="30"/>
        <v>46276</v>
      </c>
    </row>
    <row r="475" spans="1:36" ht="14.4">
      <c r="A475" s="155"/>
      <c r="B475" t="s">
        <v>2488</v>
      </c>
      <c r="C475">
        <v>37</v>
      </c>
      <c r="D475" t="s">
        <v>2318</v>
      </c>
      <c r="E475" t="s">
        <v>2381</v>
      </c>
      <c r="F475" t="s">
        <v>1088</v>
      </c>
      <c r="G475" t="s">
        <v>2526</v>
      </c>
      <c r="H475">
        <v>10</v>
      </c>
      <c r="I475">
        <v>15</v>
      </c>
      <c r="J475" s="438">
        <f>IF($F475="","",IFERROR(IFERROR(INDEX(Réttabanki!$U:$U,MATCH($F475,Réttabanki!$A:$A,0)),INDEX(Vöruskrá!$R:$R,MATCH($F475,Vöruskrá!$B:$B,0)))*($H475+IF($I475="",$H475*(1+$AD$2),$I475))/2/1000,""))</f>
        <v>10</v>
      </c>
      <c r="K475" t="s">
        <v>1089</v>
      </c>
      <c r="L475" t="s">
        <v>1077</v>
      </c>
      <c r="N475">
        <v>31</v>
      </c>
      <c r="O475">
        <v>0.3</v>
      </c>
      <c r="P475">
        <v>0</v>
      </c>
      <c r="Q475">
        <v>6</v>
      </c>
      <c r="R475">
        <v>1</v>
      </c>
      <c r="S475">
        <v>0</v>
      </c>
      <c r="U475" s="457"/>
      <c r="V475" s="457"/>
      <c r="W475" s="457"/>
      <c r="X475" s="457"/>
      <c r="Y475" s="457"/>
      <c r="Z475" s="457"/>
      <c r="AA475" s="457"/>
      <c r="AF475">
        <f>IF($F475="","",IFERROR(IFERROR(INDEX(Réttabanki!$U:$U,MATCH($F475,Réttabanki!$A:$A,0)),INDEX(Vöruskrá!$R:$R,MATCH($F475,Vöruskrá!$B:$B,0)))*$H475/1000,""))</f>
        <v>8</v>
      </c>
      <c r="AG475">
        <f>IF($F475="","",IFERROR(IFERROR(INDEX(Réttabanki!$U:$U,MATCH($F475,Réttabanki!$A:$A,0)),INDEX(Vöruskrá!$R:$R,MATCH($F475,Vöruskrá!$B:$B,0)))*IF($I475="",$H475*(1+$AD$2),$I475)/1000,""))</f>
        <v>12</v>
      </c>
      <c r="AH475">
        <f t="shared" si="28"/>
        <v>1.0434782608695653E-2</v>
      </c>
      <c r="AI475" t="str">
        <f t="shared" si="29"/>
        <v>OK</v>
      </c>
      <c r="AJ475" s="314">
        <f t="shared" si="30"/>
        <v>46276</v>
      </c>
    </row>
    <row r="476" spans="1:36" ht="14.4">
      <c r="A476" s="155"/>
      <c r="B476" t="s">
        <v>2488</v>
      </c>
      <c r="C476">
        <v>37</v>
      </c>
      <c r="D476" t="s">
        <v>2318</v>
      </c>
      <c r="E476" t="s">
        <v>2383</v>
      </c>
      <c r="G476" t="s">
        <v>2742</v>
      </c>
      <c r="J476" s="438" t="str">
        <f>IF($F476="","",IFERROR(IFERROR(INDEX(Réttabanki!$U:$U,MATCH($F476,Réttabanki!$A:$A,0)),INDEX(Vöruskrá!$R:$R,MATCH($F476,Vöruskrá!$B:$B,0)))*($H476+IF($I476="",$H476*(1+$AD$2),$I476))/2/1000,""))</f>
        <v/>
      </c>
      <c r="K476" t="s">
        <v>2743</v>
      </c>
      <c r="L476" t="s">
        <v>2744</v>
      </c>
      <c r="U476" s="455"/>
      <c r="V476" s="455"/>
      <c r="W476" s="455"/>
      <c r="X476" s="455"/>
      <c r="Y476" s="455"/>
      <c r="Z476" s="455"/>
      <c r="AA476" s="455"/>
      <c r="AF476" t="str">
        <f>IF($F476="","",IFERROR(IFERROR(INDEX(Réttabanki!$U:$U,MATCH($F476,Réttabanki!$A:$A,0)),INDEX(Vöruskrá!$R:$R,MATCH($F476,Vöruskrá!$B:$B,0)))*$H476/1000,""))</f>
        <v/>
      </c>
      <c r="AG476" t="str">
        <f>IF($F476="","",IFERROR(IFERROR(INDEX(Réttabanki!$U:$U,MATCH($F476,Réttabanki!$A:$A,0)),INDEX(Vöruskrá!$R:$R,MATCH($F476,Vöruskrá!$B:$B,0)))*IF($I476="",$H476*(1+$AD$2),$I476)/1000,""))</f>
        <v/>
      </c>
      <c r="AH476" t="str">
        <f t="shared" si="28"/>
        <v/>
      </c>
      <c r="AI476" t="str">
        <f t="shared" si="29"/>
        <v/>
      </c>
      <c r="AJ476" s="314">
        <f t="shared" si="30"/>
        <v>46276</v>
      </c>
    </row>
    <row r="477" spans="1:36" ht="14.4">
      <c r="A477" s="155"/>
      <c r="B477" t="s">
        <v>2488</v>
      </c>
      <c r="C477">
        <v>37</v>
      </c>
      <c r="D477" t="s">
        <v>2318</v>
      </c>
      <c r="E477" t="s">
        <v>2383</v>
      </c>
      <c r="F477" t="s">
        <v>1227</v>
      </c>
      <c r="G477" t="s">
        <v>1227</v>
      </c>
      <c r="H477">
        <v>40</v>
      </c>
      <c r="I477">
        <v>40</v>
      </c>
      <c r="J477" s="438">
        <f>IF($F477="","",IFERROR(IFERROR(INDEX(Réttabanki!$U:$U,MATCH($F477,Réttabanki!$A:$A,0)),INDEX(Vöruskrá!$R:$R,MATCH($F477,Vöruskrá!$B:$B,0)))*($H477+IF($I477="",$H477*(1+$AD$2),$I477))/2/1000,""))</f>
        <v>52.16</v>
      </c>
      <c r="K477" t="s">
        <v>1229</v>
      </c>
      <c r="L477" t="s">
        <v>136</v>
      </c>
      <c r="N477">
        <v>439</v>
      </c>
      <c r="O477">
        <v>13.6</v>
      </c>
      <c r="P477">
        <v>6.3</v>
      </c>
      <c r="Q477">
        <v>67.7</v>
      </c>
      <c r="R477">
        <v>10</v>
      </c>
      <c r="S477">
        <v>1.3</v>
      </c>
      <c r="U477" s="457"/>
      <c r="V477" s="457"/>
      <c r="W477" s="457"/>
      <c r="X477" s="457"/>
      <c r="Y477" s="457"/>
      <c r="Z477" s="457"/>
      <c r="AA477" s="457"/>
      <c r="AF477">
        <f>IF($F477="","",IFERROR(IFERROR(INDEX(Réttabanki!$U:$U,MATCH($F477,Réttabanki!$A:$A,0)),INDEX(Vöruskrá!$R:$R,MATCH($F477,Vöruskrá!$B:$B,0)))*$H477/1000,""))</f>
        <v>52.16</v>
      </c>
      <c r="AG477">
        <f>IF($F477="","",IFERROR(IFERROR(INDEX(Réttabanki!$U:$U,MATCH($F477,Réttabanki!$A:$A,0)),INDEX(Vöruskrá!$R:$R,MATCH($F477,Vöruskrá!$B:$B,0)))*IF($I477="",$H477*(1+$AD$2),$I477)/1000,""))</f>
        <v>52.16</v>
      </c>
      <c r="AH477">
        <f t="shared" si="28"/>
        <v>4.5356521739130434E-2</v>
      </c>
      <c r="AI477" t="str">
        <f t="shared" si="29"/>
        <v>OK</v>
      </c>
      <c r="AJ477" s="314">
        <f t="shared" si="30"/>
        <v>46276</v>
      </c>
    </row>
    <row r="478" spans="1:36" ht="14.4">
      <c r="A478" s="155"/>
      <c r="B478" t="s">
        <v>2488</v>
      </c>
      <c r="C478">
        <v>37</v>
      </c>
      <c r="D478" t="s">
        <v>2318</v>
      </c>
      <c r="E478" t="s">
        <v>2383</v>
      </c>
      <c r="F478" t="s">
        <v>231</v>
      </c>
      <c r="G478" t="s">
        <v>2451</v>
      </c>
      <c r="H478">
        <v>20</v>
      </c>
      <c r="I478">
        <v>20</v>
      </c>
      <c r="J478" s="438">
        <f>IF($F478="","",IFERROR(IFERROR(INDEX(Réttabanki!$U:$U,MATCH($F478,Réttabanki!$A:$A,0)),INDEX(Vöruskrá!$R:$R,MATCH($F478,Vöruskrá!$B:$B,0)))*($H478+IF($I478="",$H478*(1+$AD$2),$I478))/2/1000,""))</f>
        <v>36.72</v>
      </c>
      <c r="K478" t="s">
        <v>234</v>
      </c>
      <c r="L478" t="s">
        <v>235</v>
      </c>
      <c r="N478">
        <v>122</v>
      </c>
      <c r="O478">
        <v>5.9</v>
      </c>
      <c r="P478">
        <v>2.4</v>
      </c>
      <c r="Q478">
        <v>3.6</v>
      </c>
      <c r="R478">
        <v>13.4</v>
      </c>
      <c r="S478">
        <v>2.7</v>
      </c>
      <c r="U478" s="455"/>
      <c r="V478" s="455"/>
      <c r="W478" s="455"/>
      <c r="X478" s="455"/>
      <c r="Y478" s="455"/>
      <c r="Z478" s="455"/>
      <c r="AA478" s="455"/>
      <c r="AF478">
        <f>IF($F478="","",IFERROR(IFERROR(INDEX(Réttabanki!$U:$U,MATCH($F478,Réttabanki!$A:$A,0)),INDEX(Vöruskrá!$R:$R,MATCH($F478,Vöruskrá!$B:$B,0)))*$H478/1000,""))</f>
        <v>36.72</v>
      </c>
      <c r="AG478">
        <f>IF($F478="","",IFERROR(IFERROR(INDEX(Réttabanki!$U:$U,MATCH($F478,Réttabanki!$A:$A,0)),INDEX(Vöruskrá!$R:$R,MATCH($F478,Vöruskrá!$B:$B,0)))*IF($I478="",$H478*(1+$AD$2),$I478)/1000,""))</f>
        <v>36.72</v>
      </c>
      <c r="AH478">
        <f t="shared" si="28"/>
        <v>3.1930434782608694E-2</v>
      </c>
      <c r="AI478" t="str">
        <f t="shared" si="29"/>
        <v>OK</v>
      </c>
      <c r="AJ478" s="314">
        <f t="shared" si="30"/>
        <v>46276</v>
      </c>
    </row>
    <row r="479" spans="1:36" ht="14.4">
      <c r="A479" s="155"/>
      <c r="B479" t="s">
        <v>2488</v>
      </c>
      <c r="C479">
        <v>37</v>
      </c>
      <c r="D479" t="s">
        <v>2318</v>
      </c>
      <c r="E479" t="s">
        <v>1080</v>
      </c>
      <c r="G479" t="s">
        <v>2745</v>
      </c>
      <c r="J479" s="438" t="str">
        <f>IF($F479="","",IFERROR(IFERROR(INDEX(Réttabanki!$U:$U,MATCH($F479,Réttabanki!$A:$A,0)),INDEX(Vöruskrá!$R:$R,MATCH($F479,Vöruskrá!$B:$B,0)))*($H479+IF($I479="",$H479*(1+$AD$2),$I479))/2/1000,""))</f>
        <v/>
      </c>
      <c r="K479" t="s">
        <v>2746</v>
      </c>
      <c r="L479" t="s">
        <v>235</v>
      </c>
      <c r="U479" s="457"/>
      <c r="V479" s="457"/>
      <c r="W479" s="457"/>
      <c r="X479" s="457"/>
      <c r="Y479" s="457"/>
      <c r="Z479" s="457"/>
      <c r="AA479" s="457"/>
      <c r="AF479" t="str">
        <f>IF($F479="","",IFERROR(IFERROR(INDEX(Réttabanki!$U:$U,MATCH($F479,Réttabanki!$A:$A,0)),INDEX(Vöruskrá!$R:$R,MATCH($F479,Vöruskrá!$B:$B,0)))*$H479/1000,""))</f>
        <v/>
      </c>
      <c r="AG479" t="str">
        <f>IF($F479="","",IFERROR(IFERROR(INDEX(Réttabanki!$U:$U,MATCH($F479,Réttabanki!$A:$A,0)),INDEX(Vöruskrá!$R:$R,MATCH($F479,Vöruskrá!$B:$B,0)))*IF($I479="",$H479*(1+$AD$2),$I479)/1000,""))</f>
        <v/>
      </c>
      <c r="AH479" t="str">
        <f t="shared" si="28"/>
        <v/>
      </c>
      <c r="AI479" t="str">
        <f t="shared" si="29"/>
        <v/>
      </c>
      <c r="AJ479" s="314">
        <f t="shared" si="30"/>
        <v>46276</v>
      </c>
    </row>
    <row r="480" spans="1:36" ht="14.4">
      <c r="A480" s="155"/>
      <c r="B480" t="s">
        <v>2488</v>
      </c>
      <c r="C480">
        <v>37</v>
      </c>
      <c r="D480" t="s">
        <v>2318</v>
      </c>
      <c r="E480" t="s">
        <v>1080</v>
      </c>
      <c r="F480" t="s">
        <v>1305</v>
      </c>
      <c r="G480" t="s">
        <v>2392</v>
      </c>
      <c r="H480">
        <v>40</v>
      </c>
      <c r="I480">
        <v>40</v>
      </c>
      <c r="J480" s="438">
        <f>IF($F480="","",IFERROR(IFERROR(INDEX(Réttabanki!$U:$U,MATCH($F480,Réttabanki!$A:$A,0)),INDEX(Vöruskrá!$R:$R,MATCH($F480,Vöruskrá!$B:$B,0)))*($H480+IF($I480="",$H480*(1+$AD$2),$I480))/2/1000,""))</f>
        <v>24</v>
      </c>
      <c r="K480" t="s">
        <v>1306</v>
      </c>
      <c r="N480">
        <v>225</v>
      </c>
      <c r="O480">
        <v>3</v>
      </c>
      <c r="P480">
        <v>0.3</v>
      </c>
      <c r="Q480">
        <v>41</v>
      </c>
      <c r="R480">
        <v>2.1</v>
      </c>
      <c r="S480">
        <v>1</v>
      </c>
      <c r="U480" s="455"/>
      <c r="V480" s="455"/>
      <c r="W480" s="455"/>
      <c r="X480" s="455"/>
      <c r="Y480" s="455"/>
      <c r="Z480" s="455"/>
      <c r="AA480" s="455"/>
      <c r="AF480">
        <f>IF($F480="","",IFERROR(IFERROR(INDEX(Réttabanki!$U:$U,MATCH($F480,Réttabanki!$A:$A,0)),INDEX(Vöruskrá!$R:$R,MATCH($F480,Vöruskrá!$B:$B,0)))*$H480/1000,""))</f>
        <v>24</v>
      </c>
      <c r="AG480">
        <f>IF($F480="","",IFERROR(IFERROR(INDEX(Réttabanki!$U:$U,MATCH($F480,Réttabanki!$A:$A,0)),INDEX(Vöruskrá!$R:$R,MATCH($F480,Vöruskrá!$B:$B,0)))*IF($I480="",$H480*(1+$AD$2),$I480)/1000,""))</f>
        <v>24</v>
      </c>
      <c r="AH480">
        <f t="shared" si="28"/>
        <v>2.0869565217391306E-2</v>
      </c>
      <c r="AI480" t="str">
        <f t="shared" si="29"/>
        <v>OK</v>
      </c>
      <c r="AJ480" s="314">
        <f t="shared" si="30"/>
        <v>46276</v>
      </c>
    </row>
    <row r="481" spans="1:36" ht="14.4">
      <c r="A481" s="155"/>
      <c r="B481" t="s">
        <v>2488</v>
      </c>
      <c r="C481">
        <v>37</v>
      </c>
      <c r="D481" t="s">
        <v>2318</v>
      </c>
      <c r="E481" t="s">
        <v>1080</v>
      </c>
      <c r="F481" t="s">
        <v>231</v>
      </c>
      <c r="G481" t="s">
        <v>2451</v>
      </c>
      <c r="H481">
        <v>20</v>
      </c>
      <c r="I481">
        <v>20</v>
      </c>
      <c r="J481" s="438">
        <f>IF($F481="","",IFERROR(IFERROR(INDEX(Réttabanki!$U:$U,MATCH($F481,Réttabanki!$A:$A,0)),INDEX(Vöruskrá!$R:$R,MATCH($F481,Vöruskrá!$B:$B,0)))*($H481+IF($I481="",$H481*(1+$AD$2),$I481))/2/1000,""))</f>
        <v>36.72</v>
      </c>
      <c r="K481" t="s">
        <v>234</v>
      </c>
      <c r="L481" t="s">
        <v>235</v>
      </c>
      <c r="N481">
        <v>122</v>
      </c>
      <c r="O481">
        <v>5.9</v>
      </c>
      <c r="P481">
        <v>2.4</v>
      </c>
      <c r="Q481">
        <v>3.6</v>
      </c>
      <c r="R481">
        <v>13.4</v>
      </c>
      <c r="S481">
        <v>2.7</v>
      </c>
      <c r="U481" s="457"/>
      <c r="V481" s="457"/>
      <c r="W481" s="457"/>
      <c r="X481" s="457"/>
      <c r="Y481" s="457"/>
      <c r="Z481" s="457"/>
      <c r="AA481" s="457"/>
      <c r="AF481">
        <f>IF($F481="","",IFERROR(IFERROR(INDEX(Réttabanki!$U:$U,MATCH($F481,Réttabanki!$A:$A,0)),INDEX(Vöruskrá!$R:$R,MATCH($F481,Vöruskrá!$B:$B,0)))*$H481/1000,""))</f>
        <v>36.72</v>
      </c>
      <c r="AG481">
        <f>IF($F481="","",IFERROR(IFERROR(INDEX(Réttabanki!$U:$U,MATCH($F481,Réttabanki!$A:$A,0)),INDEX(Vöruskrá!$R:$R,MATCH($F481,Vöruskrá!$B:$B,0)))*IF($I481="",$H481*(1+$AD$2),$I481)/1000,""))</f>
        <v>36.72</v>
      </c>
      <c r="AH481">
        <f t="shared" si="28"/>
        <v>3.1930434782608694E-2</v>
      </c>
      <c r="AI481" t="str">
        <f t="shared" si="29"/>
        <v>OK</v>
      </c>
      <c r="AJ481" s="314">
        <f t="shared" si="30"/>
        <v>46276</v>
      </c>
    </row>
    <row r="482" spans="1:36" ht="14.4">
      <c r="A482" s="154"/>
      <c r="B482" s="95" t="s">
        <v>2488</v>
      </c>
      <c r="C482" s="95">
        <v>37</v>
      </c>
      <c r="D482" s="96"/>
      <c r="E482" s="96"/>
      <c r="F482" s="96" t="s">
        <v>2393</v>
      </c>
      <c r="G482" s="96"/>
      <c r="H482" s="97"/>
      <c r="I482" s="97"/>
      <c r="J482" s="225">
        <f>SUMIFS($AF$3:$AF$796,$AJ$3:$AJ$796,$AJ482,$D$3:$D$796,"&lt;&gt;Grunnskólar starfsmenn",$E$3:$E$796,"Aðalréttur")+SUMIFS($AF$3:$AF$796,$AJ$3:$AJ$796,$AJ482,$D$3:$D$796,"&lt;&gt;Grunnskólar starfsmenn",$E$3:$E$796,"Meðlætisbar")+SUMIFS($AF$3:$AF$796,$AJ$3:$AJ$796,$AJ482,$D$3:$D$796,"&lt;&gt;Grunnskólar starfsmenn",$E$3:$E$796,"Síðdegishressing")</f>
        <v>178.07999999999998</v>
      </c>
      <c r="K482" s="9" t="s">
        <v>2394</v>
      </c>
      <c r="L482" s="9"/>
      <c r="M482" s="9"/>
      <c r="N482" s="10"/>
      <c r="O482" s="10"/>
      <c r="P482" s="10"/>
      <c r="Q482" s="10"/>
      <c r="R482" s="10"/>
      <c r="S482" s="10"/>
      <c r="T482" s="44"/>
      <c r="U482" s="455"/>
      <c r="V482" s="455"/>
      <c r="W482" s="455"/>
      <c r="X482" s="455"/>
      <c r="Y482" s="455"/>
      <c r="Z482" s="455"/>
      <c r="AA482" s="455"/>
      <c r="AC482" t="s">
        <v>87</v>
      </c>
      <c r="AF482" s="205" t="str">
        <f>IF($F482="","",IFERROR(IFERROR(INDEX(Réttabanki!$U:$U,MATCH($F482,Réttabanki!$A:$A,0)),INDEX(Vöruskrá!$R:$R,MATCH($F482,Vöruskrá!$B:$B,0)))*$H482/1000,""))</f>
        <v/>
      </c>
      <c r="AG482" s="205" t="str">
        <f>IF($F482="","",IFERROR(IFERROR(INDEX(Réttabanki!$U:$U,MATCH($F482,Réttabanki!$A:$A,0)),INDEX(Vöruskrá!$R:$R,MATCH($F482,Vöruskrá!$B:$B,0)))*IF($I482="",$H482*(1+$AD$2),$I482)/1000,""))</f>
        <v/>
      </c>
      <c r="AH482" s="206">
        <f>IF($J482="","",$J482/$AE$6)</f>
        <v>0.13191111111111109</v>
      </c>
      <c r="AI482" s="409" t="str">
        <f t="shared" si="29"/>
        <v>OK</v>
      </c>
      <c r="AJ482" s="314">
        <f t="shared" si="30"/>
        <v>46276</v>
      </c>
    </row>
    <row r="483" spans="1:36" ht="14.4">
      <c r="A483" s="154"/>
      <c r="B483" s="95" t="s">
        <v>2488</v>
      </c>
      <c r="C483" s="95">
        <v>37</v>
      </c>
      <c r="D483" s="96"/>
      <c r="E483" s="96"/>
      <c r="F483" s="96" t="s">
        <v>2395</v>
      </c>
      <c r="G483" s="96"/>
      <c r="H483" s="97"/>
      <c r="I483" s="97"/>
      <c r="J483" s="225">
        <f>SUMIFS($AG$3:$AG$796,$AJ$3:$AJ$796,$AJ483,$D$3:$D$796,"&lt;&gt;Grunnskólar starfsmenn",$E$3:$E$796,"Aðalréttur")+SUMIFS($AG$3:$AG$796,$AJ$3:$AJ$796,$AJ483,$D$3:$D$796,"&lt;&gt;Grunnskólar starfsmenn",$E$3:$E$796,"Meðlætisbar")</f>
        <v>187.4</v>
      </c>
      <c r="K483" s="9" t="s">
        <v>2394</v>
      </c>
      <c r="L483" s="9"/>
      <c r="M483" s="9"/>
      <c r="N483" s="10"/>
      <c r="O483" s="10"/>
      <c r="P483" s="10"/>
      <c r="Q483" s="10"/>
      <c r="R483" s="10"/>
      <c r="S483" s="10"/>
      <c r="T483" s="44"/>
      <c r="U483" s="457"/>
      <c r="V483" s="457"/>
      <c r="W483" s="457"/>
      <c r="X483" s="457"/>
      <c r="Y483" s="457"/>
      <c r="Z483" s="457"/>
      <c r="AA483" s="457"/>
      <c r="AC483" t="s">
        <v>92</v>
      </c>
      <c r="AF483" s="205" t="str">
        <f>IF($F483="","",IFERROR(IFERROR(INDEX(Réttabanki!$U:$U,MATCH($F483,Réttabanki!$A:$A,0)),INDEX(Vöruskrá!$R:$R,MATCH($F483,Vöruskrá!$B:$B,0)))*$H483/1000,""))</f>
        <v/>
      </c>
      <c r="AG483" s="205" t="str">
        <f>IF($F483="","",IFERROR(IFERROR(INDEX(Réttabanki!$U:$U,MATCH($F483,Réttabanki!$A:$A,0)),INDEX(Vöruskrá!$R:$R,MATCH($F483,Vöruskrá!$B:$B,0)))*IF($I483="",$H483*(1+$AD$2),$I483)/1000,""))</f>
        <v/>
      </c>
      <c r="AH483" s="206">
        <f>IF($J483="","",$J483/$AE$5)</f>
        <v>0.16295652173913044</v>
      </c>
      <c r="AI483" s="409" t="str">
        <f t="shared" si="29"/>
        <v>OK</v>
      </c>
      <c r="AJ483" s="314">
        <f t="shared" si="30"/>
        <v>46276</v>
      </c>
    </row>
    <row r="484" spans="1:36" ht="14.4">
      <c r="A484" s="155">
        <v>46279</v>
      </c>
      <c r="B484" t="s">
        <v>2350</v>
      </c>
      <c r="C484">
        <v>38</v>
      </c>
      <c r="D484" t="s">
        <v>2318</v>
      </c>
      <c r="E484" t="s">
        <v>2352</v>
      </c>
      <c r="G484" t="s">
        <v>2747</v>
      </c>
      <c r="J484" s="438" t="str">
        <f>IF($F484="","",IFERROR(IFERROR(INDEX(Réttabanki!$U:$U,MATCH($F484,Réttabanki!$A:$A,0)),INDEX(Vöruskrá!$R:$R,MATCH($F484,Vöruskrá!$B:$B,0)))*($H484+IF($I484="",$H484*(1+$AD$2),$I484))/2/1000,""))</f>
        <v/>
      </c>
      <c r="K484" t="s">
        <v>2748</v>
      </c>
      <c r="L484" t="s">
        <v>989</v>
      </c>
      <c r="U484" s="455"/>
      <c r="V484" s="455"/>
      <c r="W484" s="455"/>
      <c r="X484" s="455"/>
      <c r="Y484" s="455"/>
      <c r="Z484" s="455"/>
      <c r="AA484" s="455"/>
      <c r="AF484" t="str">
        <f>IF($F484="","",IFERROR(IFERROR(INDEX(Réttabanki!$U:$U,MATCH($F484,Réttabanki!$A:$A,0)),INDEX(Vöruskrá!$R:$R,MATCH($F484,Vöruskrá!$B:$B,0)))*$H484/1000,""))</f>
        <v/>
      </c>
      <c r="AG484" t="str">
        <f>IF($F484="","",IFERROR(IFERROR(INDEX(Réttabanki!$U:$U,MATCH($F484,Réttabanki!$A:$A,0)),INDEX(Vöruskrá!$R:$R,MATCH($F484,Vöruskrá!$B:$B,0)))*IF($I484="",$H484*(1+$AD$2),$I484)/1000,""))</f>
        <v/>
      </c>
      <c r="AH484" t="str">
        <f t="shared" ref="AH484:AH500" si="31">IF(N($AF484)+N($AG484)=0,"",MAX(N($AF484)/$AE$6,N($AG484)/$AE$5))</f>
        <v/>
      </c>
      <c r="AI484" t="str">
        <f t="shared" si="29"/>
        <v/>
      </c>
      <c r="AJ484" s="314">
        <f t="shared" si="30"/>
        <v>46279</v>
      </c>
    </row>
    <row r="485" spans="1:36" ht="14.4">
      <c r="A485" s="332"/>
      <c r="B485" s="410" t="s">
        <v>2350</v>
      </c>
      <c r="C485" s="410">
        <v>38</v>
      </c>
      <c r="D485" s="333" t="s">
        <v>2318</v>
      </c>
      <c r="E485" s="333" t="s">
        <v>2352</v>
      </c>
      <c r="F485" s="333" t="s">
        <v>987</v>
      </c>
      <c r="G485" s="333" t="s">
        <v>2749</v>
      </c>
      <c r="H485" s="334">
        <v>160</v>
      </c>
      <c r="I485" s="334">
        <v>180</v>
      </c>
      <c r="J485" s="335">
        <f>IF($F485="","",IFERROR(IFERROR(INDEX(Réttabanki!$U:$U,MATCH($F485,Réttabanki!$A:$A,0)),INDEX(Vöruskrá!$R:$R,MATCH($F485,Vöruskrá!$B:$B,0)))*($H485+IF($I485="",$H485*(1+$AD$2),$I485))/2/1000,""))</f>
        <v>204</v>
      </c>
      <c r="K485" s="411" t="s">
        <v>2750</v>
      </c>
      <c r="L485" s="411" t="s">
        <v>989</v>
      </c>
      <c r="M485" s="411"/>
      <c r="N485" s="412">
        <v>147</v>
      </c>
      <c r="O485" s="412">
        <v>9.6</v>
      </c>
      <c r="P485" s="412">
        <v>3</v>
      </c>
      <c r="Q485" s="412">
        <v>5.0999999999999996</v>
      </c>
      <c r="R485" s="412">
        <v>10.3</v>
      </c>
      <c r="S485" s="412">
        <v>1.4</v>
      </c>
      <c r="T485" s="413">
        <v>1</v>
      </c>
      <c r="U485" s="457" t="s">
        <v>2357</v>
      </c>
      <c r="V485" s="457" t="s">
        <v>2358</v>
      </c>
      <c r="W485" s="457">
        <v>160</v>
      </c>
      <c r="X485" s="457" t="s">
        <v>2365</v>
      </c>
      <c r="Y485" s="457">
        <v>80</v>
      </c>
      <c r="Z485" s="457" t="s">
        <v>2401</v>
      </c>
      <c r="AA485" s="457"/>
      <c r="AF485" s="205">
        <f>IF($F485="","",IFERROR(IFERROR(INDEX(Réttabanki!$U:$U,MATCH($F485,Réttabanki!$A:$A,0)),INDEX(Vöruskrá!$R:$R,MATCH($F485,Vöruskrá!$B:$B,0)))*$H485/1000,""))</f>
        <v>192</v>
      </c>
      <c r="AG485" s="205">
        <f>IF($F485="","",IFERROR(IFERROR(INDEX(Réttabanki!$U:$U,MATCH($F485,Réttabanki!$A:$A,0)),INDEX(Vöruskrá!$R:$R,MATCH($F485,Vöruskrá!$B:$B,0)))*IF($I485="",$H485*(1+$AD$2),$I485)/1000,""))</f>
        <v>216</v>
      </c>
      <c r="AH485" s="206">
        <f t="shared" si="31"/>
        <v>0.18782608695652173</v>
      </c>
      <c r="AI485" s="409" t="str">
        <f t="shared" si="29"/>
        <v>OK</v>
      </c>
      <c r="AJ485" s="314">
        <f t="shared" si="30"/>
        <v>46279</v>
      </c>
    </row>
    <row r="486" spans="1:36" ht="14.4">
      <c r="A486" s="332"/>
      <c r="B486" s="410" t="s">
        <v>2350</v>
      </c>
      <c r="C486" s="410">
        <v>38</v>
      </c>
      <c r="D486" s="333" t="s">
        <v>2318</v>
      </c>
      <c r="E486" s="333" t="s">
        <v>2352</v>
      </c>
      <c r="F486" s="333" t="s">
        <v>420</v>
      </c>
      <c r="G486" s="333" t="s">
        <v>2461</v>
      </c>
      <c r="H486" s="334">
        <v>80</v>
      </c>
      <c r="I486" s="334">
        <v>100</v>
      </c>
      <c r="J486" s="335">
        <f>IF($F486="","",IFERROR(IFERROR(INDEX(Réttabanki!$U:$U,MATCH($F486,Réttabanki!$A:$A,0)),INDEX(Vöruskrá!$R:$R,MATCH($F486,Vöruskrá!$B:$B,0)))*($H486+IF($I486="",$H486*(1+$AD$2),$I486))/2/1000,""))</f>
        <v>31.5</v>
      </c>
      <c r="K486" s="411" t="s">
        <v>418</v>
      </c>
      <c r="L486" s="411" t="s">
        <v>228</v>
      </c>
      <c r="M486" s="411"/>
      <c r="N486" s="412">
        <v>130</v>
      </c>
      <c r="O486" s="412">
        <v>0.3</v>
      </c>
      <c r="P486" s="412">
        <v>0.1</v>
      </c>
      <c r="Q486" s="412">
        <v>28.6</v>
      </c>
      <c r="R486" s="412">
        <v>2.7</v>
      </c>
      <c r="S486" s="412">
        <v>0</v>
      </c>
      <c r="T486" s="414">
        <v>2</v>
      </c>
      <c r="U486" s="455" t="s">
        <v>2462</v>
      </c>
      <c r="V486" s="455" t="s">
        <v>2358</v>
      </c>
      <c r="W486" s="455" t="s">
        <v>2364</v>
      </c>
      <c r="X486" s="455">
        <v>50</v>
      </c>
      <c r="Y486" s="455">
        <v>75</v>
      </c>
      <c r="Z486" s="455" t="s">
        <v>2464</v>
      </c>
      <c r="AA486" s="455"/>
      <c r="AF486" s="205">
        <f>IF($F486="","",IFERROR(IFERROR(INDEX(Réttabanki!$U:$U,MATCH($F486,Réttabanki!$A:$A,0)),INDEX(Vöruskrá!$R:$R,MATCH($F486,Vöruskrá!$B:$B,0)))*$H486/1000,""))</f>
        <v>28</v>
      </c>
      <c r="AG486" s="205">
        <f>IF($F486="","",IFERROR(IFERROR(INDEX(Réttabanki!$U:$U,MATCH($F486,Réttabanki!$A:$A,0)),INDEX(Vöruskrá!$R:$R,MATCH($F486,Vöruskrá!$B:$B,0)))*IF($I486="",$H486*(1+$AD$2),$I486)/1000,""))</f>
        <v>35</v>
      </c>
      <c r="AH486" s="206">
        <f t="shared" si="31"/>
        <v>3.0434782608695653E-2</v>
      </c>
      <c r="AI486" s="409" t="str">
        <f t="shared" si="29"/>
        <v>OK</v>
      </c>
      <c r="AJ486" s="314">
        <f t="shared" si="30"/>
        <v>46279</v>
      </c>
    </row>
    <row r="487" spans="1:36" ht="14.4">
      <c r="A487" s="332"/>
      <c r="B487" s="410" t="s">
        <v>2350</v>
      </c>
      <c r="C487" s="410">
        <v>38</v>
      </c>
      <c r="D487" s="333" t="s">
        <v>2318</v>
      </c>
      <c r="E487" s="333" t="s">
        <v>2376</v>
      </c>
      <c r="F487" s="333"/>
      <c r="G487" s="333" t="s">
        <v>2751</v>
      </c>
      <c r="H487" s="334"/>
      <c r="I487" s="334"/>
      <c r="J487" s="335" t="str">
        <f>IF($F487="","",IFERROR(IFERROR(INDEX(Réttabanki!$U:$U,MATCH($F487,Réttabanki!$A:$A,0)),INDEX(Vöruskrá!$R:$R,MATCH($F487,Vöruskrá!$B:$B,0)))*($H487+IF($I487="",$H487*(1+$AD$2),$I487))/2/1000,""))</f>
        <v/>
      </c>
      <c r="K487" s="411" t="s">
        <v>2752</v>
      </c>
      <c r="L487" s="411" t="s">
        <v>1287</v>
      </c>
      <c r="M487" s="411" t="str">
        <f>IF($F487="","",IFERROR(IFERROR(INDEX(Réttabanki!$F:$F,MATCH($F487,Réttabanki!$A:$A,0)),INDEX(Vöruskrá!$H:$H,MATCH($F487,Vöruskrá!$B:$B,0))),""))</f>
        <v/>
      </c>
      <c r="N487" s="412" t="str">
        <f>IF($F487="","",IFERROR(IFERROR(INDEX(Réttabanki!$G:$G,MATCH($F487,Réttabanki!$A:$A,0)),INDEX(Vöruskrá!$J:$J,MATCH($F487,Vöruskrá!$B:$B,0)))*($H487+IF($I487="",$H487*(1+$AD$2),$I487))/2/100,""))</f>
        <v/>
      </c>
      <c r="O487" s="412" t="str">
        <f>IF($F487="","",IFERROR(IFERROR(INDEX(Réttabanki!$H:$H,MATCH($F487,Réttabanki!$A:$A,0)),INDEX(Vöruskrá!$K:$K,MATCH($F487,Vöruskrá!$B:$B,0)))*($H487+IF($I487="",$H487*(1+$AD$2),$I487))/2/100,""))</f>
        <v/>
      </c>
      <c r="P487" s="412" t="str">
        <f>IF($F487="","",IFERROR(IFERROR(INDEX(Réttabanki!$I:$I,MATCH($F487,Réttabanki!$A:$A,0)),INDEX(Vöruskrá!$L:$L,MATCH($F487,Vöruskrá!$B:$B,0)))*($H487+IF($I487="",$H487*(1+$AD$2),$I487))/2/100,""))</f>
        <v/>
      </c>
      <c r="Q487" s="412" t="str">
        <f>IF($F487="","",IFERROR(IFERROR(INDEX(Réttabanki!$J:$J,MATCH($F487,Réttabanki!$A:$A,0)),INDEX(Vöruskrá!$M:$M,MATCH($F487,Vöruskrá!$B:$B,0)))*($H487+IF($I487="",$H487*(1+$AD$2),$I487))/2/100,""))</f>
        <v/>
      </c>
      <c r="R487" s="412" t="str">
        <f>IF($F487="","",IFERROR(IFERROR(INDEX(Réttabanki!$L:$L,MATCH($F487,Réttabanki!$A:$A,0)),INDEX(Vöruskrá!$O:$O,MATCH($F487,Vöruskrá!$B:$B,0)))*($H487+IF($I487="",$H487*(1+$AD$2),$I487))/2/100,""))</f>
        <v/>
      </c>
      <c r="S487" s="412" t="str">
        <f>IF($F487="","",IFERROR(IFERROR(INDEX(Réttabanki!$M:$M,MATCH($F487,Réttabanki!$A:$A,0)),INDEX(Vöruskrá!$P:$P,MATCH($F487,Vöruskrá!$B:$B,0)))*($H487+IF($I487="",$H487*(1+$AD$2),$I487))/2/100,""))</f>
        <v/>
      </c>
      <c r="T487" s="413"/>
      <c r="U487" s="457"/>
      <c r="V487" s="457"/>
      <c r="W487" s="457"/>
      <c r="X487" s="457"/>
      <c r="Y487" s="457"/>
      <c r="Z487" s="457"/>
      <c r="AA487" s="457"/>
      <c r="AF487" s="205" t="str">
        <f>IF($F487="","",IFERROR(IFERROR(INDEX(Réttabanki!$U:$U,MATCH($F487,Réttabanki!$A:$A,0)),INDEX(Vöruskrá!$R:$R,MATCH($F487,Vöruskrá!$B:$B,0)))*$H487/1000,""))</f>
        <v/>
      </c>
      <c r="AG487" s="205" t="str">
        <f>IF($F487="","",IFERROR(IFERROR(INDEX(Réttabanki!$U:$U,MATCH($F487,Réttabanki!$A:$A,0)),INDEX(Vöruskrá!$R:$R,MATCH($F487,Vöruskrá!$B:$B,0)))*IF($I487="",$H487*(1+$AD$2),$I487)/1000,""))</f>
        <v/>
      </c>
      <c r="AH487" s="206" t="str">
        <f t="shared" si="31"/>
        <v/>
      </c>
      <c r="AI487" s="409" t="str">
        <f t="shared" si="29"/>
        <v/>
      </c>
      <c r="AJ487" s="314">
        <f t="shared" si="30"/>
        <v>46279</v>
      </c>
    </row>
    <row r="488" spans="1:36" ht="14.4">
      <c r="A488" s="332"/>
      <c r="B488" s="410" t="s">
        <v>2350</v>
      </c>
      <c r="C488" s="410">
        <v>38</v>
      </c>
      <c r="D488" s="333" t="s">
        <v>2318</v>
      </c>
      <c r="E488" s="333" t="s">
        <v>2376</v>
      </c>
      <c r="F488" s="333" t="s">
        <v>1285</v>
      </c>
      <c r="G488" s="333" t="s">
        <v>2753</v>
      </c>
      <c r="H488" s="334">
        <v>160</v>
      </c>
      <c r="I488" s="334">
        <v>180</v>
      </c>
      <c r="J488" s="335">
        <f>IF($F488="","",IFERROR(IFERROR(INDEX(Réttabanki!$U:$U,MATCH($F488,Réttabanki!$A:$A,0)),INDEX(Vöruskrá!$R:$R,MATCH($F488,Vöruskrá!$B:$B,0)))*($H488+IF($I488="",$H488*(1+$AD$2),$I488))/2/1000,""))</f>
        <v>425</v>
      </c>
      <c r="K488" s="411" t="s">
        <v>1286</v>
      </c>
      <c r="L488" s="411" t="s">
        <v>1287</v>
      </c>
      <c r="M488" s="411"/>
      <c r="N488" s="412">
        <v>118</v>
      </c>
      <c r="O488" s="412">
        <v>3.3</v>
      </c>
      <c r="P488" s="412">
        <v>1.1000000000000001</v>
      </c>
      <c r="Q488" s="412">
        <v>6.9</v>
      </c>
      <c r="R488" s="412">
        <v>17.600000000000001</v>
      </c>
      <c r="S488" s="412">
        <v>1.2</v>
      </c>
      <c r="T488" s="413">
        <v>1</v>
      </c>
      <c r="U488" s="455" t="s">
        <v>2357</v>
      </c>
      <c r="V488" s="455" t="s">
        <v>2358</v>
      </c>
      <c r="W488" s="455">
        <v>160</v>
      </c>
      <c r="X488" s="455" t="s">
        <v>2380</v>
      </c>
      <c r="Y488" s="455">
        <v>75</v>
      </c>
      <c r="Z488" s="455" t="s">
        <v>2401</v>
      </c>
      <c r="AA488" s="455" t="s">
        <v>2754</v>
      </c>
      <c r="AF488" s="205">
        <f>IF($F488="","",IFERROR(IFERROR(INDEX(Réttabanki!$U:$U,MATCH($F488,Réttabanki!$A:$A,0)),INDEX(Vöruskrá!$R:$R,MATCH($F488,Vöruskrá!$B:$B,0)))*$H488/1000,""))</f>
        <v>400</v>
      </c>
      <c r="AG488" s="205">
        <f>IF($F488="","",IFERROR(IFERROR(INDEX(Réttabanki!$U:$U,MATCH($F488,Réttabanki!$A:$A,0)),INDEX(Vöruskrá!$R:$R,MATCH($F488,Vöruskrá!$B:$B,0)))*IF($I488="",$H488*(1+$AD$2),$I488)/1000,""))</f>
        <v>450</v>
      </c>
      <c r="AH488" s="206">
        <f t="shared" si="31"/>
        <v>0.39130434782608697</v>
      </c>
      <c r="AI488" s="409" t="str">
        <f t="shared" si="29"/>
        <v>⚠ Yfir 30%</v>
      </c>
      <c r="AJ488" s="314">
        <f t="shared" si="30"/>
        <v>46279</v>
      </c>
    </row>
    <row r="489" spans="1:36" ht="14.4">
      <c r="A489" s="332"/>
      <c r="B489" s="410" t="s">
        <v>2350</v>
      </c>
      <c r="C489" s="410">
        <v>38</v>
      </c>
      <c r="D489" s="333" t="s">
        <v>2318</v>
      </c>
      <c r="E489" s="333" t="s">
        <v>2376</v>
      </c>
      <c r="F489" s="333" t="s">
        <v>420</v>
      </c>
      <c r="G489" s="333" t="s">
        <v>2461</v>
      </c>
      <c r="H489" s="334">
        <v>80</v>
      </c>
      <c r="I489" s="334">
        <v>100</v>
      </c>
      <c r="J489" s="335">
        <f>IF($F489="","",IFERROR(IFERROR(INDEX(Réttabanki!$U:$U,MATCH($F489,Réttabanki!$A:$A,0)),INDEX(Vöruskrá!$R:$R,MATCH($F489,Vöruskrá!$B:$B,0)))*($H489+IF($I489="",$H489*(1+$AD$2),$I489))/2/1000,""))</f>
        <v>31.5</v>
      </c>
      <c r="K489" s="411" t="s">
        <v>418</v>
      </c>
      <c r="L489" s="411" t="s">
        <v>228</v>
      </c>
      <c r="M489" s="411"/>
      <c r="N489" s="412">
        <v>130</v>
      </c>
      <c r="O489" s="412">
        <v>0.3</v>
      </c>
      <c r="P489" s="412">
        <v>0.1</v>
      </c>
      <c r="Q489" s="412">
        <v>28.6</v>
      </c>
      <c r="R489" s="412">
        <v>2.7</v>
      </c>
      <c r="S489" s="412">
        <v>0</v>
      </c>
      <c r="T489" s="413" t="str">
        <f>IF(F489="","",IFERROR(INDEX(Réttabanki!Q:Q,MATCH(F489,Réttabanki!A:A,0)),IFERROR(INDEX(Réttabanki!Q:Q,MATCH(F489,Réttabanki!B:B,0)),"")))</f>
        <v/>
      </c>
      <c r="U489" s="457"/>
      <c r="V489" s="457"/>
      <c r="W489" s="457"/>
      <c r="X489" s="457"/>
      <c r="Y489" s="457"/>
      <c r="Z489" s="457"/>
      <c r="AA489" s="457"/>
      <c r="AF489" s="205">
        <f>IF($F489="","",IFERROR(IFERROR(INDEX(Réttabanki!$U:$U,MATCH($F489,Réttabanki!$A:$A,0)),INDEX(Vöruskrá!$R:$R,MATCH($F489,Vöruskrá!$B:$B,0)))*$H489/1000,""))</f>
        <v>28</v>
      </c>
      <c r="AG489" s="205">
        <f>IF($F489="","",IFERROR(IFERROR(INDEX(Réttabanki!$U:$U,MATCH($F489,Réttabanki!$A:$A,0)),INDEX(Vöruskrá!$R:$R,MATCH($F489,Vöruskrá!$B:$B,0)))*IF($I489="",$H489*(1+$AD$2),$I489)/1000,""))</f>
        <v>35</v>
      </c>
      <c r="AH489" s="206">
        <f t="shared" si="31"/>
        <v>3.0434782608695653E-2</v>
      </c>
      <c r="AI489" s="409" t="str">
        <f t="shared" si="29"/>
        <v>OK</v>
      </c>
      <c r="AJ489" s="314">
        <f t="shared" si="30"/>
        <v>46279</v>
      </c>
    </row>
    <row r="490" spans="1:36" ht="14.4">
      <c r="A490" s="155"/>
      <c r="B490" t="s">
        <v>2350</v>
      </c>
      <c r="C490">
        <v>38</v>
      </c>
      <c r="D490" t="s">
        <v>2356</v>
      </c>
      <c r="E490" t="s">
        <v>2381</v>
      </c>
      <c r="G490" t="s">
        <v>2755</v>
      </c>
      <c r="J490" s="438" t="str">
        <f>IF($F490="","",IFERROR(IFERROR(INDEX(Réttabanki!$U:$U,MATCH($F490,Réttabanki!$A:$A,0)),INDEX(Vöruskrá!$R:$R,MATCH($F490,Vöruskrá!$B:$B,0)))*($H490+IF($I490="",$H490*(1+$AD$2),$I490))/2/1000,""))</f>
        <v/>
      </c>
      <c r="K490" t="s">
        <v>2756</v>
      </c>
      <c r="L490" t="s">
        <v>1077</v>
      </c>
      <c r="U490" s="455"/>
      <c r="V490" s="455"/>
      <c r="W490" s="455"/>
      <c r="X490" s="455"/>
      <c r="Y490" s="455"/>
      <c r="Z490" s="455"/>
      <c r="AA490" s="455"/>
      <c r="AF490" t="str">
        <f>IF($F490="","",IFERROR(IFERROR(INDEX(Réttabanki!$U:$U,MATCH($F490,Réttabanki!$A:$A,0)),INDEX(Vöruskrá!$R:$R,MATCH($F490,Vöruskrá!$B:$B,0)))*$H490/1000,""))</f>
        <v/>
      </c>
      <c r="AG490" t="str">
        <f>IF($F490="","",IFERROR(IFERROR(INDEX(Réttabanki!$U:$U,MATCH($F490,Réttabanki!$A:$A,0)),INDEX(Vöruskrá!$R:$R,MATCH($F490,Vöruskrá!$B:$B,0)))*IF($I490="",$H490*(1+$AD$2),$I490)/1000,""))</f>
        <v/>
      </c>
      <c r="AH490" t="str">
        <f t="shared" si="31"/>
        <v/>
      </c>
      <c r="AI490" t="str">
        <f t="shared" si="29"/>
        <v/>
      </c>
      <c r="AJ490" s="314">
        <f t="shared" si="30"/>
        <v>46279</v>
      </c>
    </row>
    <row r="491" spans="1:36" ht="14.4">
      <c r="A491" s="155"/>
      <c r="B491" t="s">
        <v>2350</v>
      </c>
      <c r="C491">
        <v>38</v>
      </c>
      <c r="D491" t="s">
        <v>2356</v>
      </c>
      <c r="E491" t="s">
        <v>2381</v>
      </c>
      <c r="F491" t="s">
        <v>1085</v>
      </c>
      <c r="G491" t="s">
        <v>1086</v>
      </c>
      <c r="I491">
        <v>15</v>
      </c>
      <c r="J491" s="438">
        <f>IF($F491="","",IFERROR(IFERROR(INDEX(Réttabanki!$U:$U,MATCH($F491,Réttabanki!$A:$A,0)),INDEX(Vöruskrá!$R:$R,MATCH($F491,Vöruskrá!$B:$B,0)))*($H491+IF($I491="",$H491*(1+$AD$2),$I491))/2/1000,""))</f>
        <v>3</v>
      </c>
      <c r="K491" t="s">
        <v>1086</v>
      </c>
      <c r="L491" t="s">
        <v>1077</v>
      </c>
      <c r="N491">
        <v>15</v>
      </c>
      <c r="O491">
        <v>0.1</v>
      </c>
      <c r="P491">
        <v>0</v>
      </c>
      <c r="Q491">
        <v>3.6</v>
      </c>
      <c r="R491">
        <v>0.7</v>
      </c>
      <c r="S491">
        <v>0</v>
      </c>
      <c r="U491" s="457"/>
      <c r="V491" s="457"/>
      <c r="W491" s="457"/>
      <c r="X491" s="457"/>
      <c r="Y491" s="457"/>
      <c r="Z491" s="457"/>
      <c r="AA491" s="457"/>
      <c r="AF491">
        <f>IF($F491="","",IFERROR(IFERROR(INDEX(Réttabanki!$U:$U,MATCH($F491,Réttabanki!$A:$A,0)),INDEX(Vöruskrá!$R:$R,MATCH($F491,Vöruskrá!$B:$B,0)))*$H491/1000,""))</f>
        <v>0</v>
      </c>
      <c r="AG491">
        <f>IF($F491="","",IFERROR(IFERROR(INDEX(Réttabanki!$U:$U,MATCH($F491,Réttabanki!$A:$A,0)),INDEX(Vöruskrá!$R:$R,MATCH($F491,Vöruskrá!$B:$B,0)))*IF($I491="",$H491*(1+$AD$2),$I491)/1000,""))</f>
        <v>6</v>
      </c>
      <c r="AH491">
        <f t="shared" si="31"/>
        <v>5.2173913043478265E-3</v>
      </c>
      <c r="AI491" t="str">
        <f t="shared" si="29"/>
        <v>OK</v>
      </c>
      <c r="AJ491" s="314">
        <f t="shared" si="30"/>
        <v>46279</v>
      </c>
    </row>
    <row r="492" spans="1:36" ht="14.4">
      <c r="A492" s="155"/>
      <c r="B492" t="s">
        <v>2350</v>
      </c>
      <c r="C492">
        <v>38</v>
      </c>
      <c r="D492" t="s">
        <v>2356</v>
      </c>
      <c r="E492" t="s">
        <v>2381</v>
      </c>
      <c r="F492" t="s">
        <v>603</v>
      </c>
      <c r="G492" t="s">
        <v>605</v>
      </c>
      <c r="I492">
        <v>15</v>
      </c>
      <c r="J492" s="438">
        <f>IF($F492="","",IFERROR(IFERROR(INDEX(Réttabanki!$U:$U,MATCH($F492,Réttabanki!$A:$A,0)),INDEX(Vöruskrá!$R:$R,MATCH($F492,Vöruskrá!$B:$B,0)))*($H492+IF($I492="",$H492*(1+$AD$2),$I492))/2/1000,""))</f>
        <v>3</v>
      </c>
      <c r="K492" t="s">
        <v>605</v>
      </c>
      <c r="L492" t="s">
        <v>228</v>
      </c>
      <c r="N492">
        <v>31</v>
      </c>
      <c r="O492">
        <v>0.9</v>
      </c>
      <c r="P492">
        <v>0.2</v>
      </c>
      <c r="Q492">
        <v>2.1</v>
      </c>
      <c r="R492">
        <v>2.9</v>
      </c>
      <c r="S492">
        <v>0</v>
      </c>
      <c r="T492">
        <v>2</v>
      </c>
      <c r="U492" s="455"/>
      <c r="V492" s="455" t="s">
        <v>2358</v>
      </c>
      <c r="W492" s="455" t="s">
        <v>2364</v>
      </c>
      <c r="X492" s="459" t="s">
        <v>2595</v>
      </c>
      <c r="Y492" s="455"/>
      <c r="Z492" s="455"/>
      <c r="AA492" s="455"/>
      <c r="AF492">
        <f>IF($F492="","",IFERROR(IFERROR(INDEX(Réttabanki!$U:$U,MATCH($F492,Réttabanki!$A:$A,0)),INDEX(Vöruskrá!$R:$R,MATCH($F492,Vöruskrá!$B:$B,0)))*$H492/1000,""))</f>
        <v>0</v>
      </c>
      <c r="AG492">
        <f>IF($F492="","",IFERROR(IFERROR(INDEX(Réttabanki!$U:$U,MATCH($F492,Réttabanki!$A:$A,0)),INDEX(Vöruskrá!$R:$R,MATCH($F492,Vöruskrá!$B:$B,0)))*IF($I492="",$H492*(1+$AD$2),$I492)/1000,""))</f>
        <v>6</v>
      </c>
      <c r="AH492">
        <f t="shared" si="31"/>
        <v>5.2173913043478265E-3</v>
      </c>
      <c r="AI492" t="str">
        <f t="shared" si="29"/>
        <v>OK</v>
      </c>
      <c r="AJ492" s="314">
        <f t="shared" si="30"/>
        <v>46279</v>
      </c>
    </row>
    <row r="493" spans="1:36" ht="14.4">
      <c r="A493" s="155"/>
      <c r="B493" t="s">
        <v>2350</v>
      </c>
      <c r="C493">
        <v>38</v>
      </c>
      <c r="D493" t="s">
        <v>2356</v>
      </c>
      <c r="E493" t="s">
        <v>2381</v>
      </c>
      <c r="F493" t="s">
        <v>1088</v>
      </c>
      <c r="G493" t="s">
        <v>2526</v>
      </c>
      <c r="I493">
        <v>15</v>
      </c>
      <c r="J493" s="438">
        <f>IF($F493="","",IFERROR(IFERROR(INDEX(Réttabanki!$U:$U,MATCH($F493,Réttabanki!$A:$A,0)),INDEX(Vöruskrá!$R:$R,MATCH($F493,Vöruskrá!$B:$B,0)))*($H493+IF($I493="",$H493*(1+$AD$2),$I493))/2/1000,""))</f>
        <v>6</v>
      </c>
      <c r="K493" t="s">
        <v>1089</v>
      </c>
      <c r="L493" t="s">
        <v>1077</v>
      </c>
      <c r="N493">
        <v>31</v>
      </c>
      <c r="O493">
        <v>0.3</v>
      </c>
      <c r="P493">
        <v>0</v>
      </c>
      <c r="Q493">
        <v>6</v>
      </c>
      <c r="R493">
        <v>1</v>
      </c>
      <c r="S493">
        <v>0</v>
      </c>
      <c r="U493" s="457"/>
      <c r="V493" s="457"/>
      <c r="W493" s="457"/>
      <c r="X493" s="457"/>
      <c r="Y493" s="457"/>
      <c r="Z493" s="457"/>
      <c r="AA493" s="457"/>
      <c r="AF493">
        <f>IF($F493="","",IFERROR(IFERROR(INDEX(Réttabanki!$U:$U,MATCH($F493,Réttabanki!$A:$A,0)),INDEX(Vöruskrá!$R:$R,MATCH($F493,Vöruskrá!$B:$B,0)))*$H493/1000,""))</f>
        <v>0</v>
      </c>
      <c r="AG493">
        <f>IF($F493="","",IFERROR(IFERROR(INDEX(Réttabanki!$U:$U,MATCH($F493,Réttabanki!$A:$A,0)),INDEX(Vöruskrá!$R:$R,MATCH($F493,Vöruskrá!$B:$B,0)))*IF($I493="",$H493*(1+$AD$2),$I493)/1000,""))</f>
        <v>12</v>
      </c>
      <c r="AH493">
        <f t="shared" si="31"/>
        <v>1.0434782608695653E-2</v>
      </c>
      <c r="AI493" t="str">
        <f t="shared" si="29"/>
        <v>OK</v>
      </c>
      <c r="AJ493" s="314">
        <f t="shared" si="30"/>
        <v>46279</v>
      </c>
    </row>
    <row r="494" spans="1:36" ht="14.4">
      <c r="A494" s="155"/>
      <c r="B494" t="s">
        <v>2350</v>
      </c>
      <c r="C494">
        <v>38</v>
      </c>
      <c r="D494" t="s">
        <v>2344</v>
      </c>
      <c r="E494" t="s">
        <v>2479</v>
      </c>
      <c r="G494" t="s">
        <v>2757</v>
      </c>
      <c r="J494" s="438" t="str">
        <f>IF($F494="","",IFERROR(IFERROR(INDEX(Réttabanki!$U:$U,MATCH($F494,Réttabanki!$A:$A,0)),INDEX(Vöruskrá!$R:$R,MATCH($F494,Vöruskrá!$B:$B,0)))*($H494+IF($I494="",$H494*(1+$AD$2),$I494))/2/1000,""))</f>
        <v/>
      </c>
      <c r="L494" t="s">
        <v>228</v>
      </c>
      <c r="U494" s="455"/>
      <c r="V494" s="455"/>
      <c r="W494" s="455"/>
      <c r="X494" s="455"/>
      <c r="Y494" s="455"/>
      <c r="Z494" s="455"/>
      <c r="AA494" s="455"/>
      <c r="AF494" t="str">
        <f>IF($F494="","",IFERROR(IFERROR(INDEX(Réttabanki!$U:$U,MATCH($F494,Réttabanki!$A:$A,0)),INDEX(Vöruskrá!$R:$R,MATCH($F494,Vöruskrá!$B:$B,0)))*$H494/1000,""))</f>
        <v/>
      </c>
      <c r="AG494" t="str">
        <f>IF($F494="","",IFERROR(IFERROR(INDEX(Réttabanki!$U:$U,MATCH($F494,Réttabanki!$A:$A,0)),INDEX(Vöruskrá!$R:$R,MATCH($F494,Vöruskrá!$B:$B,0)))*IF($I494="",$H494*(1+$AD$2),$I494)/1000,""))</f>
        <v/>
      </c>
      <c r="AH494" t="str">
        <f t="shared" si="31"/>
        <v/>
      </c>
      <c r="AI494" t="str">
        <f t="shared" si="29"/>
        <v/>
      </c>
      <c r="AJ494" s="314">
        <f t="shared" si="30"/>
        <v>46279</v>
      </c>
    </row>
    <row r="495" spans="1:36" ht="14.4">
      <c r="A495" s="155"/>
      <c r="B495" t="s">
        <v>2350</v>
      </c>
      <c r="C495">
        <v>38</v>
      </c>
      <c r="D495" t="s">
        <v>2318</v>
      </c>
      <c r="E495" t="s">
        <v>2383</v>
      </c>
      <c r="G495" t="s">
        <v>2758</v>
      </c>
      <c r="J495" s="438" t="str">
        <f>IF($F495="","",IFERROR(IFERROR(INDEX(Réttabanki!$U:$U,MATCH($F495,Réttabanki!$A:$A,0)),INDEX(Vöruskrá!$R:$R,MATCH($F495,Vöruskrá!$B:$B,0)))*($H495+IF($I495="",$H495*(1+$AD$2),$I495))/2/1000,""))</f>
        <v/>
      </c>
      <c r="K495" t="s">
        <v>2759</v>
      </c>
      <c r="L495" t="s">
        <v>165</v>
      </c>
      <c r="U495" s="457"/>
      <c r="V495" s="457"/>
      <c r="W495" s="457"/>
      <c r="X495" s="457"/>
      <c r="Y495" s="457"/>
      <c r="Z495" s="457"/>
      <c r="AA495" s="457"/>
      <c r="AF495" t="str">
        <f>IF($F495="","",IFERROR(IFERROR(INDEX(Réttabanki!$U:$U,MATCH($F495,Réttabanki!$A:$A,0)),INDEX(Vöruskrá!$R:$R,MATCH($F495,Vöruskrá!$B:$B,0)))*$H495/1000,""))</f>
        <v/>
      </c>
      <c r="AG495" t="str">
        <f>IF($F495="","",IFERROR(IFERROR(INDEX(Réttabanki!$U:$U,MATCH($F495,Réttabanki!$A:$A,0)),INDEX(Vöruskrá!$R:$R,MATCH($F495,Vöruskrá!$B:$B,0)))*IF($I495="",$H495*(1+$AD$2),$I495)/1000,""))</f>
        <v/>
      </c>
      <c r="AH495" t="str">
        <f t="shared" si="31"/>
        <v/>
      </c>
      <c r="AI495" t="str">
        <f t="shared" si="29"/>
        <v/>
      </c>
      <c r="AJ495" s="314">
        <f t="shared" si="30"/>
        <v>46279</v>
      </c>
    </row>
    <row r="496" spans="1:36" ht="14.4">
      <c r="A496" s="155"/>
      <c r="B496" t="s">
        <v>2350</v>
      </c>
      <c r="C496">
        <v>38</v>
      </c>
      <c r="D496" t="s">
        <v>2318</v>
      </c>
      <c r="E496" t="s">
        <v>2383</v>
      </c>
      <c r="F496" t="s">
        <v>163</v>
      </c>
      <c r="G496" t="s">
        <v>2387</v>
      </c>
      <c r="H496">
        <v>40</v>
      </c>
      <c r="I496">
        <v>40</v>
      </c>
      <c r="J496" s="438">
        <f>IF($F496="","",IFERROR(IFERROR(INDEX(Réttabanki!$U:$U,MATCH($F496,Réttabanki!$A:$A,0)),INDEX(Vöruskrá!$R:$R,MATCH($F496,Vöruskrá!$B:$B,0)))*($H496+IF($I496="",$H496*(1+$AD$2),$I496))/2/1000,""))</f>
        <v>24</v>
      </c>
      <c r="K496" t="s">
        <v>164</v>
      </c>
      <c r="L496" t="s">
        <v>165</v>
      </c>
      <c r="M496" t="s">
        <v>155</v>
      </c>
      <c r="N496">
        <v>241</v>
      </c>
      <c r="O496">
        <v>4.3</v>
      </c>
      <c r="P496">
        <v>0.8</v>
      </c>
      <c r="Q496">
        <v>33</v>
      </c>
      <c r="R496">
        <v>14</v>
      </c>
      <c r="S496">
        <v>0.9</v>
      </c>
      <c r="U496" s="455"/>
      <c r="V496" s="455"/>
      <c r="W496" s="455"/>
      <c r="X496" s="455"/>
      <c r="Y496" s="455"/>
      <c r="Z496" s="455"/>
      <c r="AA496" s="455"/>
      <c r="AF496">
        <f>IF($F496="","",IFERROR(IFERROR(INDEX(Réttabanki!$U:$U,MATCH($F496,Réttabanki!$A:$A,0)),INDEX(Vöruskrá!$R:$R,MATCH($F496,Vöruskrá!$B:$B,0)))*$H496/1000,""))</f>
        <v>24</v>
      </c>
      <c r="AG496">
        <f>IF($F496="","",IFERROR(IFERROR(INDEX(Réttabanki!$U:$U,MATCH($F496,Réttabanki!$A:$A,0)),INDEX(Vöruskrá!$R:$R,MATCH($F496,Vöruskrá!$B:$B,0)))*IF($I496="",$H496*(1+$AD$2),$I496)/1000,""))</f>
        <v>24</v>
      </c>
      <c r="AH496">
        <f t="shared" si="31"/>
        <v>2.0869565217391306E-2</v>
      </c>
      <c r="AI496" t="str">
        <f t="shared" si="29"/>
        <v>OK</v>
      </c>
      <c r="AJ496" s="314">
        <f t="shared" si="30"/>
        <v>46279</v>
      </c>
    </row>
    <row r="497" spans="1:36" ht="14.4">
      <c r="A497" s="155"/>
      <c r="B497" t="s">
        <v>2350</v>
      </c>
      <c r="C497">
        <v>38</v>
      </c>
      <c r="D497" t="s">
        <v>2318</v>
      </c>
      <c r="E497" t="s">
        <v>2383</v>
      </c>
      <c r="F497" t="s">
        <v>491</v>
      </c>
      <c r="G497" t="s">
        <v>2484</v>
      </c>
      <c r="H497">
        <v>20</v>
      </c>
      <c r="I497">
        <v>20</v>
      </c>
      <c r="J497" s="438">
        <f>IF($F497="","",IFERROR(IFERROR(INDEX(Réttabanki!$U:$U,MATCH($F497,Réttabanki!$A:$A,0)),INDEX(Vöruskrá!$R:$R,MATCH($F497,Vöruskrá!$B:$B,0)))*($H497+IF($I497="",$H497*(1+$AD$2),$I497))/2/1000,""))</f>
        <v>38</v>
      </c>
      <c r="K497" t="s">
        <v>493</v>
      </c>
      <c r="L497" t="s">
        <v>228</v>
      </c>
      <c r="N497">
        <v>85</v>
      </c>
      <c r="O497">
        <v>0.8</v>
      </c>
      <c r="P497">
        <v>0.3</v>
      </c>
      <c r="Q497">
        <v>1.8</v>
      </c>
      <c r="R497">
        <v>16</v>
      </c>
      <c r="S497">
        <v>2.6</v>
      </c>
      <c r="U497" s="457"/>
      <c r="V497" s="457"/>
      <c r="W497" s="457"/>
      <c r="X497" s="457"/>
      <c r="Y497" s="457"/>
      <c r="Z497" s="457"/>
      <c r="AA497" s="457"/>
      <c r="AF497">
        <f>IF($F497="","",IFERROR(IFERROR(INDEX(Réttabanki!$U:$U,MATCH($F497,Réttabanki!$A:$A,0)),INDEX(Vöruskrá!$R:$R,MATCH($F497,Vöruskrá!$B:$B,0)))*$H497/1000,""))</f>
        <v>38</v>
      </c>
      <c r="AG497">
        <f>IF($F497="","",IFERROR(IFERROR(INDEX(Réttabanki!$U:$U,MATCH($F497,Réttabanki!$A:$A,0)),INDEX(Vöruskrá!$R:$R,MATCH($F497,Vöruskrá!$B:$B,0)))*IF($I497="",$H497*(1+$AD$2),$I497)/1000,""))</f>
        <v>38</v>
      </c>
      <c r="AH497">
        <f t="shared" si="31"/>
        <v>3.3043478260869563E-2</v>
      </c>
      <c r="AI497" t="str">
        <f t="shared" si="29"/>
        <v>OK</v>
      </c>
      <c r="AJ497" s="314">
        <f t="shared" si="30"/>
        <v>46279</v>
      </c>
    </row>
    <row r="498" spans="1:36" ht="14.4">
      <c r="A498" s="155"/>
      <c r="B498" t="s">
        <v>2350</v>
      </c>
      <c r="C498">
        <v>38</v>
      </c>
      <c r="D498" t="s">
        <v>2318</v>
      </c>
      <c r="E498" t="s">
        <v>1080</v>
      </c>
      <c r="G498" t="s">
        <v>2760</v>
      </c>
      <c r="J498" s="438" t="str">
        <f>IF($F498="","",IFERROR(IFERROR(INDEX(Réttabanki!$U:$U,MATCH($F498,Réttabanki!$A:$A,0)),INDEX(Vöruskrá!$R:$R,MATCH($F498,Vöruskrá!$B:$B,0)))*($H498+IF($I498="",$H498*(1+$AD$2),$I498))/2/1000,""))</f>
        <v/>
      </c>
      <c r="K498" t="s">
        <v>2761</v>
      </c>
      <c r="L498" t="s">
        <v>228</v>
      </c>
      <c r="U498" s="455"/>
      <c r="V498" s="455"/>
      <c r="W498" s="455"/>
      <c r="X498" s="455"/>
      <c r="Y498" s="455"/>
      <c r="Z498" s="455"/>
      <c r="AA498" s="455"/>
      <c r="AF498" t="str">
        <f>IF($F498="","",IFERROR(IFERROR(INDEX(Réttabanki!$U:$U,MATCH($F498,Réttabanki!$A:$A,0)),INDEX(Vöruskrá!$R:$R,MATCH($F498,Vöruskrá!$B:$B,0)))*$H498/1000,""))</f>
        <v/>
      </c>
      <c r="AG498" t="str">
        <f>IF($F498="","",IFERROR(IFERROR(INDEX(Réttabanki!$U:$U,MATCH($F498,Réttabanki!$A:$A,0)),INDEX(Vöruskrá!$R:$R,MATCH($F498,Vöruskrá!$B:$B,0)))*IF($I498="",$H498*(1+$AD$2),$I498)/1000,""))</f>
        <v/>
      </c>
      <c r="AH498" t="str">
        <f t="shared" si="31"/>
        <v/>
      </c>
      <c r="AI498" t="str">
        <f t="shared" si="29"/>
        <v/>
      </c>
      <c r="AJ498" s="314">
        <f t="shared" si="30"/>
        <v>46279</v>
      </c>
    </row>
    <row r="499" spans="1:36" ht="14.4">
      <c r="A499" s="155"/>
      <c r="B499" t="s">
        <v>2350</v>
      </c>
      <c r="C499">
        <v>38</v>
      </c>
      <c r="D499" t="s">
        <v>2318</v>
      </c>
      <c r="E499" t="s">
        <v>1080</v>
      </c>
      <c r="F499" t="s">
        <v>1308</v>
      </c>
      <c r="G499" t="s">
        <v>2392</v>
      </c>
      <c r="H499">
        <v>40</v>
      </c>
      <c r="J499" s="438">
        <f>IF($F499="","",IFERROR(IFERROR(INDEX(Réttabanki!$U:$U,MATCH($F499,Réttabanki!$A:$A,0)),INDEX(Vöruskrá!$R:$R,MATCH($F499,Vöruskrá!$B:$B,0)))*($H499+IF($I499="",$H499*(1+$AD$2),$I499))/2/1000,""))</f>
        <v>30</v>
      </c>
      <c r="K499" t="s">
        <v>1309</v>
      </c>
      <c r="N499">
        <v>227</v>
      </c>
      <c r="O499">
        <v>4.2</v>
      </c>
      <c r="P499">
        <v>0.4</v>
      </c>
      <c r="Q499">
        <v>39.799999999999997</v>
      </c>
      <c r="R499">
        <v>2.1</v>
      </c>
      <c r="S499">
        <v>0.9</v>
      </c>
      <c r="U499" s="457"/>
      <c r="V499" s="457"/>
      <c r="W499" s="457"/>
      <c r="X499" s="457"/>
      <c r="Y499" s="457"/>
      <c r="Z499" s="457"/>
      <c r="AA499" s="457"/>
      <c r="AF499">
        <f>IF($F499="","",IFERROR(IFERROR(INDEX(Réttabanki!$U:$U,MATCH($F499,Réttabanki!$A:$A,0)),INDEX(Vöruskrá!$R:$R,MATCH($F499,Vöruskrá!$B:$B,0)))*$H499/1000,""))</f>
        <v>24</v>
      </c>
      <c r="AG499">
        <f>IF($F499="","",IFERROR(IFERROR(INDEX(Réttabanki!$U:$U,MATCH($F499,Réttabanki!$A:$A,0)),INDEX(Vöruskrá!$R:$R,MATCH($F499,Vöruskrá!$B:$B,0)))*IF($I499="",$H499*(1+$AD$2),$I499)/1000,""))</f>
        <v>36</v>
      </c>
      <c r="AH499">
        <f t="shared" si="31"/>
        <v>3.1304347826086959E-2</v>
      </c>
      <c r="AI499" t="str">
        <f t="shared" si="29"/>
        <v>OK</v>
      </c>
      <c r="AJ499" s="314">
        <f t="shared" si="30"/>
        <v>46279</v>
      </c>
    </row>
    <row r="500" spans="1:36" ht="14.4">
      <c r="A500" s="155"/>
      <c r="B500" t="s">
        <v>2350</v>
      </c>
      <c r="C500">
        <v>38</v>
      </c>
      <c r="D500" t="s">
        <v>2318</v>
      </c>
      <c r="E500" t="s">
        <v>1080</v>
      </c>
      <c r="F500" t="s">
        <v>491</v>
      </c>
      <c r="G500" t="s">
        <v>2484</v>
      </c>
      <c r="H500">
        <v>20</v>
      </c>
      <c r="J500" s="438">
        <f>IF($F500="","",IFERROR(IFERROR(INDEX(Réttabanki!$U:$U,MATCH($F500,Réttabanki!$A:$A,0)),INDEX(Vöruskrá!$R:$R,MATCH($F500,Vöruskrá!$B:$B,0)))*($H500+IF($I500="",$H500*(1+$AD$2),$I500))/2/1000,""))</f>
        <v>47.5</v>
      </c>
      <c r="K500" t="s">
        <v>493</v>
      </c>
      <c r="L500" t="s">
        <v>228</v>
      </c>
      <c r="N500">
        <v>85</v>
      </c>
      <c r="O500">
        <v>0.8</v>
      </c>
      <c r="P500">
        <v>0.3</v>
      </c>
      <c r="Q500">
        <v>1.8</v>
      </c>
      <c r="R500">
        <v>16</v>
      </c>
      <c r="S500">
        <v>2.6</v>
      </c>
      <c r="U500" s="455"/>
      <c r="V500" s="455"/>
      <c r="W500" s="455"/>
      <c r="X500" s="455"/>
      <c r="Y500" s="455"/>
      <c r="Z500" s="455"/>
      <c r="AA500" s="455"/>
      <c r="AF500">
        <f>IF($F500="","",IFERROR(IFERROR(INDEX(Réttabanki!$U:$U,MATCH($F500,Réttabanki!$A:$A,0)),INDEX(Vöruskrá!$R:$R,MATCH($F500,Vöruskrá!$B:$B,0)))*$H500/1000,""))</f>
        <v>38</v>
      </c>
      <c r="AG500">
        <f>IF($F500="","",IFERROR(IFERROR(INDEX(Réttabanki!$U:$U,MATCH($F500,Réttabanki!$A:$A,0)),INDEX(Vöruskrá!$R:$R,MATCH($F500,Vöruskrá!$B:$B,0)))*IF($I500="",$H500*(1+$AD$2),$I500)/1000,""))</f>
        <v>57</v>
      </c>
      <c r="AH500">
        <f t="shared" si="31"/>
        <v>4.9565217391304345E-2</v>
      </c>
      <c r="AI500" t="str">
        <f t="shared" si="29"/>
        <v>OK</v>
      </c>
      <c r="AJ500" s="314">
        <f t="shared" si="30"/>
        <v>46279</v>
      </c>
    </row>
    <row r="501" spans="1:36" ht="14.4">
      <c r="A501" s="154"/>
      <c r="B501" s="95" t="s">
        <v>2350</v>
      </c>
      <c r="C501" s="95">
        <v>38</v>
      </c>
      <c r="D501" s="96"/>
      <c r="E501" s="96"/>
      <c r="F501" s="96" t="s">
        <v>2393</v>
      </c>
      <c r="G501" s="96"/>
      <c r="H501" s="97"/>
      <c r="I501" s="97"/>
      <c r="J501" s="225">
        <f>SUMIFS($AF$3:$AF$796,$AJ$3:$AJ$796,$AJ501,$D$3:$D$796,"&lt;&gt;Grunnskólar starfsmenn",$E$3:$E$796,"Aðalréttur")+SUMIFS($AF$3:$AF$796,$AJ$3:$AJ$796,$AJ501,$D$3:$D$796,"&lt;&gt;Grunnskólar starfsmenn",$E$3:$E$796,"Meðlætisbar")+SUMIFS($AF$3:$AF$796,$AJ$3:$AJ$796,$AJ501,$D$3:$D$796,"&lt;&gt;Grunnskólar starfsmenn",$E$3:$E$796,"Síðdegishressing")</f>
        <v>282</v>
      </c>
      <c r="K501" s="9" t="s">
        <v>2394</v>
      </c>
      <c r="L501" s="9"/>
      <c r="M501" s="9"/>
      <c r="N501" s="10"/>
      <c r="O501" s="10"/>
      <c r="P501" s="10"/>
      <c r="Q501" s="10"/>
      <c r="R501" s="10"/>
      <c r="S501" s="10"/>
      <c r="T501" s="44"/>
      <c r="U501" s="457"/>
      <c r="V501" s="457"/>
      <c r="W501" s="457"/>
      <c r="X501" s="457"/>
      <c r="Y501" s="457"/>
      <c r="Z501" s="457"/>
      <c r="AA501" s="457"/>
      <c r="AC501" t="s">
        <v>87</v>
      </c>
      <c r="AF501" s="205" t="str">
        <f>IF($F501="","",IFERROR(IFERROR(INDEX(Réttabanki!$U:$U,MATCH($F501,Réttabanki!$A:$A,0)),INDEX(Vöruskrá!$R:$R,MATCH($F501,Vöruskrá!$B:$B,0)))*$H501/1000,""))</f>
        <v/>
      </c>
      <c r="AG501" s="205" t="str">
        <f>IF($F501="","",IFERROR(IFERROR(INDEX(Réttabanki!$U:$U,MATCH($F501,Réttabanki!$A:$A,0)),INDEX(Vöruskrá!$R:$R,MATCH($F501,Vöruskrá!$B:$B,0)))*IF($I501="",$H501*(1+$AD$2),$I501)/1000,""))</f>
        <v/>
      </c>
      <c r="AH501" s="206">
        <f>IF($J501="","",$J501/$AE$6)</f>
        <v>0.2088888888888889</v>
      </c>
      <c r="AI501" s="409" t="str">
        <f t="shared" si="29"/>
        <v>OK</v>
      </c>
      <c r="AJ501" s="314">
        <f t="shared" si="30"/>
        <v>46279</v>
      </c>
    </row>
    <row r="502" spans="1:36" ht="14.4">
      <c r="A502" s="154"/>
      <c r="B502" s="95" t="s">
        <v>2350</v>
      </c>
      <c r="C502" s="95">
        <v>38</v>
      </c>
      <c r="D502" s="96"/>
      <c r="E502" s="96"/>
      <c r="F502" s="96" t="s">
        <v>2395</v>
      </c>
      <c r="G502" s="96"/>
      <c r="H502" s="97"/>
      <c r="I502" s="97"/>
      <c r="J502" s="225">
        <f>SUMIFS($AG$3:$AG$796,$AJ$3:$AJ$796,$AJ502,$D$3:$D$796,"&lt;&gt;Grunnskólar starfsmenn",$E$3:$E$796,"Aðalréttur")+SUMIFS($AG$3:$AG$796,$AJ$3:$AJ$796,$AJ502,$D$3:$D$796,"&lt;&gt;Grunnskólar starfsmenn",$E$3:$E$796,"Meðlætisbar")</f>
        <v>275</v>
      </c>
      <c r="K502" s="9" t="s">
        <v>2394</v>
      </c>
      <c r="L502" s="9"/>
      <c r="M502" s="9"/>
      <c r="N502" s="10"/>
      <c r="O502" s="10"/>
      <c r="P502" s="10"/>
      <c r="Q502" s="10"/>
      <c r="R502" s="10"/>
      <c r="S502" s="10"/>
      <c r="T502" s="44"/>
      <c r="U502" s="455"/>
      <c r="V502" s="455"/>
      <c r="W502" s="455"/>
      <c r="X502" s="455"/>
      <c r="Y502" s="455"/>
      <c r="Z502" s="455"/>
      <c r="AA502" s="455"/>
      <c r="AC502" t="s">
        <v>92</v>
      </c>
      <c r="AF502" s="205" t="str">
        <f>IF($F502="","",IFERROR(IFERROR(INDEX(Réttabanki!$U:$U,MATCH($F502,Réttabanki!$A:$A,0)),INDEX(Vöruskrá!$R:$R,MATCH($F502,Vöruskrá!$B:$B,0)))*$H502/1000,""))</f>
        <v/>
      </c>
      <c r="AG502" s="205" t="str">
        <f>IF($F502="","",IFERROR(IFERROR(INDEX(Réttabanki!$U:$U,MATCH($F502,Réttabanki!$A:$A,0)),INDEX(Vöruskrá!$R:$R,MATCH($F502,Vöruskrá!$B:$B,0)))*IF($I502="",$H502*(1+$AD$2),$I502)/1000,""))</f>
        <v/>
      </c>
      <c r="AH502" s="206">
        <f>IF($J502="","",$J502/$AE$5)</f>
        <v>0.2391304347826087</v>
      </c>
      <c r="AI502" s="409" t="str">
        <f t="shared" si="29"/>
        <v>OK</v>
      </c>
      <c r="AJ502" s="314">
        <f t="shared" si="30"/>
        <v>46279</v>
      </c>
    </row>
    <row r="503" spans="1:36" ht="14.4">
      <c r="A503" s="155">
        <v>46280</v>
      </c>
      <c r="B503" t="s">
        <v>2396</v>
      </c>
      <c r="C503">
        <v>38</v>
      </c>
      <c r="D503" t="s">
        <v>2344</v>
      </c>
      <c r="E503" t="s">
        <v>2352</v>
      </c>
      <c r="G503" s="333" t="s">
        <v>2397</v>
      </c>
      <c r="J503" s="438" t="str">
        <f>IF($F503="","",IFERROR(IFERROR(INDEX(Réttabanki!$U:$U,MATCH($F503,Réttabanki!$A:$A,0)),INDEX(Vöruskrá!$R:$R,MATCH($F503,Vöruskrá!$B:$B,0)))*($H503+IF($I503="",$H503*(1+$AD$2),$I503))/2/1000,""))</f>
        <v/>
      </c>
      <c r="K503" t="s">
        <v>2406</v>
      </c>
      <c r="L503" t="s">
        <v>2407</v>
      </c>
      <c r="U503" s="457"/>
      <c r="V503" s="457"/>
      <c r="W503" s="457"/>
      <c r="X503" s="457"/>
      <c r="Y503" s="457"/>
      <c r="Z503" s="457"/>
      <c r="AA503" s="457"/>
      <c r="AF503" t="str">
        <f>IF($F503="","",IFERROR(IFERROR(INDEX(Réttabanki!$U:$U,MATCH($F503,Réttabanki!$A:$A,0)),INDEX(Vöruskrá!$R:$R,MATCH($F503,Vöruskrá!$B:$B,0)))*$H503/1000,""))</f>
        <v/>
      </c>
      <c r="AG503" t="str">
        <f>IF($F503="","",IFERROR(IFERROR(INDEX(Réttabanki!$U:$U,MATCH($F503,Réttabanki!$A:$A,0)),INDEX(Vöruskrá!$R:$R,MATCH($F503,Vöruskrá!$B:$B,0)))*IF($I503="",$H503*(1+$AD$2),$I503)/1000,""))</f>
        <v/>
      </c>
      <c r="AH503" t="str">
        <f t="shared" ref="AH503:AH530" si="32">IF(N($AF503)+N($AG503)=0,"",MAX(N($AF503)/$AE$6,N($AG503)/$AE$5))</f>
        <v/>
      </c>
      <c r="AI503" t="str">
        <f t="shared" si="29"/>
        <v/>
      </c>
      <c r="AJ503" s="314">
        <f t="shared" si="30"/>
        <v>46280</v>
      </c>
    </row>
    <row r="504" spans="1:36" ht="14.4">
      <c r="A504" s="332"/>
      <c r="B504" s="410" t="s">
        <v>2396</v>
      </c>
      <c r="C504" s="410">
        <v>38</v>
      </c>
      <c r="D504" s="333" t="s">
        <v>2344</v>
      </c>
      <c r="E504" s="333" t="s">
        <v>2352</v>
      </c>
      <c r="F504" s="333" t="s">
        <v>1260</v>
      </c>
      <c r="G504" s="333" t="s">
        <v>1259</v>
      </c>
      <c r="H504" s="334">
        <v>200</v>
      </c>
      <c r="I504" s="334">
        <v>250</v>
      </c>
      <c r="J504" s="335">
        <f>IF($F504="","",IFERROR(IFERROR(INDEX(Réttabanki!$U:$U,MATCH($F504,Réttabanki!$A:$A,0)),INDEX(Vöruskrá!$R:$R,MATCH($F504,Vöruskrá!$B:$B,0)))*($H504+IF($I504="",$H504*(1+$AD$2),$I504))/2/1000,""))</f>
        <v>425.25</v>
      </c>
      <c r="K504" s="411" t="s">
        <v>1261</v>
      </c>
      <c r="L504" s="411" t="s">
        <v>1262</v>
      </c>
      <c r="M504" s="411"/>
      <c r="N504" s="412">
        <v>108</v>
      </c>
      <c r="O504" s="412">
        <v>4.2</v>
      </c>
      <c r="P504" s="412">
        <v>2.6</v>
      </c>
      <c r="Q504" s="412">
        <v>9.4</v>
      </c>
      <c r="R504" s="412">
        <v>8.1999999999999993</v>
      </c>
      <c r="S504" s="412">
        <v>0.5</v>
      </c>
      <c r="T504" s="414">
        <v>2</v>
      </c>
      <c r="U504" s="455" t="s">
        <v>2357</v>
      </c>
      <c r="V504" s="455" t="s">
        <v>2358</v>
      </c>
      <c r="W504" s="455">
        <v>140</v>
      </c>
      <c r="X504" s="455" t="s">
        <v>2400</v>
      </c>
      <c r="Y504" s="455">
        <v>75</v>
      </c>
      <c r="Z504" s="455" t="s">
        <v>2401</v>
      </c>
      <c r="AA504" s="455"/>
      <c r="AF504" s="205">
        <f>IF($F504="","",IFERROR(IFERROR(INDEX(Réttabanki!$U:$U,MATCH($F504,Réttabanki!$A:$A,0)),INDEX(Vöruskrá!$R:$R,MATCH($F504,Vöruskrá!$B:$B,0)))*$H504/1000,""))</f>
        <v>378</v>
      </c>
      <c r="AG504" s="205">
        <f>IF($F504="","",IFERROR(IFERROR(INDEX(Réttabanki!$U:$U,MATCH($F504,Réttabanki!$A:$A,0)),INDEX(Vöruskrá!$R:$R,MATCH($F504,Vöruskrá!$B:$B,0)))*IF($I504="",$H504*(1+$AD$2),$I504)/1000,""))</f>
        <v>472.5</v>
      </c>
      <c r="AH504" s="206">
        <f t="shared" si="32"/>
        <v>0.41086956521739132</v>
      </c>
      <c r="AI504" s="409" t="str">
        <f t="shared" si="29"/>
        <v>⚠ Yfir 30%</v>
      </c>
      <c r="AJ504" s="314">
        <f t="shared" si="30"/>
        <v>46280</v>
      </c>
    </row>
    <row r="505" spans="1:36" ht="14.4">
      <c r="A505" s="332"/>
      <c r="B505" s="410" t="s">
        <v>2396</v>
      </c>
      <c r="C505" s="410">
        <v>38</v>
      </c>
      <c r="D505" s="333" t="s">
        <v>2344</v>
      </c>
      <c r="E505" s="333" t="s">
        <v>2352</v>
      </c>
      <c r="F505" s="333" t="s">
        <v>440</v>
      </c>
      <c r="G505" s="333" t="s">
        <v>2402</v>
      </c>
      <c r="H505" s="334">
        <v>25</v>
      </c>
      <c r="I505" s="334">
        <v>25</v>
      </c>
      <c r="J505" s="335">
        <f>IF($F505="","",IFERROR(IFERROR(INDEX(Réttabanki!$U:$U,MATCH($F505,Réttabanki!$A:$A,0)),INDEX(Vöruskrá!$R:$R,MATCH($F505,Vöruskrá!$B:$B,0)))*($H505+IF($I505="",$H505*(1+$AD$2),$I505))/2/1000,""))</f>
        <v>25.45</v>
      </c>
      <c r="K505" s="411" t="s">
        <v>441</v>
      </c>
      <c r="L505" s="411" t="s">
        <v>442</v>
      </c>
      <c r="M505" s="411" t="s">
        <v>443</v>
      </c>
      <c r="N505" s="412">
        <v>252</v>
      </c>
      <c r="O505" s="412">
        <v>1.1000000000000001</v>
      </c>
      <c r="P505" s="412">
        <v>0.2</v>
      </c>
      <c r="Q505" s="412">
        <v>50</v>
      </c>
      <c r="R505" s="412">
        <v>4.8</v>
      </c>
      <c r="S505" s="412">
        <v>0.6</v>
      </c>
      <c r="T505" s="413" t="str">
        <f>IF(F505="","",IFERROR(INDEX(Réttabanki!Q:Q,MATCH(F505,Réttabanki!A:A,0)),IFERROR(INDEX(Réttabanki!Q:Q,MATCH(F505,Réttabanki!B:B,0)),"")))</f>
        <v/>
      </c>
      <c r="U505" s="457" t="s">
        <v>2357</v>
      </c>
      <c r="V505" s="457" t="s">
        <v>2403</v>
      </c>
      <c r="W505" s="457"/>
      <c r="X505" s="457"/>
      <c r="Y505" s="457"/>
      <c r="Z505" s="457"/>
      <c r="AA505" s="457"/>
      <c r="AF505" s="205">
        <f>IF($F505="","",IFERROR(IFERROR(INDEX(Réttabanki!$U:$U,MATCH($F505,Réttabanki!$A:$A,0)),INDEX(Vöruskrá!$R:$R,MATCH($F505,Vöruskrá!$B:$B,0)))*$H505/1000,""))</f>
        <v>25.45</v>
      </c>
      <c r="AG505" s="205">
        <f>IF($F505="","",IFERROR(IFERROR(INDEX(Réttabanki!$U:$U,MATCH($F505,Réttabanki!$A:$A,0)),INDEX(Vöruskrá!$R:$R,MATCH($F505,Vöruskrá!$B:$B,0)))*IF($I505="",$H505*(1+$AD$2),$I505)/1000,""))</f>
        <v>25.45</v>
      </c>
      <c r="AH505" s="206">
        <f t="shared" si="32"/>
        <v>2.2130434782608694E-2</v>
      </c>
      <c r="AI505" s="409" t="str">
        <f t="shared" si="29"/>
        <v>OK</v>
      </c>
      <c r="AJ505" s="314">
        <f t="shared" si="30"/>
        <v>46280</v>
      </c>
    </row>
    <row r="506" spans="1:36" ht="14.4">
      <c r="A506" s="332"/>
      <c r="B506" s="410" t="s">
        <v>2396</v>
      </c>
      <c r="C506" s="410">
        <v>38</v>
      </c>
      <c r="D506" s="333" t="s">
        <v>2344</v>
      </c>
      <c r="E506" s="333" t="s">
        <v>2352</v>
      </c>
      <c r="F506" s="333" t="s">
        <v>505</v>
      </c>
      <c r="G506" s="333" t="s">
        <v>2404</v>
      </c>
      <c r="H506" s="334">
        <v>10</v>
      </c>
      <c r="I506" s="334">
        <v>10</v>
      </c>
      <c r="J506" s="335">
        <f>IF($F506="","",IFERROR(IFERROR(INDEX(Réttabanki!$U:$U,MATCH($F506,Réttabanki!$A:$A,0)),INDEX(Vöruskrá!$R:$R,MATCH($F506,Vöruskrá!$B:$B,0)))*($H506+IF($I506="",$H506*(1+$AD$2),$I506))/2/1000,""))</f>
        <v>23</v>
      </c>
      <c r="K506" s="411" t="s">
        <v>507</v>
      </c>
      <c r="L506" s="411" t="s">
        <v>214</v>
      </c>
      <c r="M506" s="411"/>
      <c r="N506" s="412">
        <v>738</v>
      </c>
      <c r="O506" s="412">
        <v>82</v>
      </c>
      <c r="P506" s="412">
        <v>49</v>
      </c>
      <c r="Q506" s="412">
        <v>0.4</v>
      </c>
      <c r="R506" s="412">
        <v>0.6</v>
      </c>
      <c r="S506" s="412">
        <v>1.2</v>
      </c>
      <c r="T506" s="414" t="str">
        <f>IF(F506="","",IFERROR(INDEX(Réttabanki!Q:Q,MATCH(F506,Réttabanki!A:A,0)),IFERROR(INDEX(Réttabanki!Q:Q,MATCH(F506,Réttabanki!B:B,0)),"")))</f>
        <v> </v>
      </c>
      <c r="U506" s="455" t="s">
        <v>2357</v>
      </c>
      <c r="V506" s="455" t="s">
        <v>2403</v>
      </c>
      <c r="W506" s="455"/>
      <c r="X506" s="455"/>
      <c r="Y506" s="455"/>
      <c r="Z506" s="455"/>
      <c r="AA506" s="455"/>
      <c r="AF506" s="205">
        <f>IF($F506="","",IFERROR(IFERROR(INDEX(Réttabanki!$U:$U,MATCH($F506,Réttabanki!$A:$A,0)),INDEX(Vöruskrá!$R:$R,MATCH($F506,Vöruskrá!$B:$B,0)))*$H506/1000,""))</f>
        <v>23</v>
      </c>
      <c r="AG506" s="205">
        <f>IF($F506="","",IFERROR(IFERROR(INDEX(Réttabanki!$U:$U,MATCH($F506,Réttabanki!$A:$A,0)),INDEX(Vöruskrá!$R:$R,MATCH($F506,Vöruskrá!$B:$B,0)))*IF($I506="",$H506*(1+$AD$2),$I506)/1000,""))</f>
        <v>23</v>
      </c>
      <c r="AH506" s="206">
        <f t="shared" si="32"/>
        <v>0.02</v>
      </c>
      <c r="AI506" s="409" t="str">
        <f t="shared" si="29"/>
        <v>OK</v>
      </c>
      <c r="AJ506" s="314">
        <f t="shared" si="30"/>
        <v>46280</v>
      </c>
    </row>
    <row r="507" spans="1:36" ht="14.4">
      <c r="A507" s="332"/>
      <c r="B507" s="410" t="s">
        <v>2396</v>
      </c>
      <c r="C507" s="410">
        <v>38</v>
      </c>
      <c r="D507" s="333" t="s">
        <v>2356</v>
      </c>
      <c r="E507" s="333" t="s">
        <v>2352</v>
      </c>
      <c r="F507" s="333"/>
      <c r="G507" s="333" t="s">
        <v>2397</v>
      </c>
      <c r="H507" s="334"/>
      <c r="I507" s="334"/>
      <c r="J507" s="335" t="str">
        <f>IF($F507="","",IFERROR(IFERROR(INDEX(Réttabanki!$U:$U,MATCH($F507,Réttabanki!$A:$A,0)),INDEX(Vöruskrá!$R:$R,MATCH($F507,Vöruskrá!$B:$B,0)))*($H507+IF($I507="",$H507*(1+$AD$2),$I507))/2/1000,""))</f>
        <v/>
      </c>
      <c r="K507" s="411" t="s">
        <v>2762</v>
      </c>
      <c r="L507" s="411" t="s">
        <v>2763</v>
      </c>
      <c r="M507" s="411"/>
      <c r="N507" s="412"/>
      <c r="O507" s="412"/>
      <c r="P507" s="412"/>
      <c r="Q507" s="412"/>
      <c r="R507" s="412"/>
      <c r="S507" s="412"/>
      <c r="T507" s="414"/>
      <c r="U507" s="457"/>
      <c r="V507" s="457"/>
      <c r="W507" s="457"/>
      <c r="X507" s="457"/>
      <c r="Y507" s="457"/>
      <c r="Z507" s="457"/>
      <c r="AA507" s="457"/>
      <c r="AF507" s="205" t="str">
        <f>IF($F507="","",IFERROR(IFERROR(INDEX(Réttabanki!$U:$U,MATCH($F507,Réttabanki!$A:$A,0)),INDEX(Vöruskrá!$R:$R,MATCH($F507,Vöruskrá!$B:$B,0)))*$H507/1000,""))</f>
        <v/>
      </c>
      <c r="AG507" s="205" t="str">
        <f>IF($F507="","",IFERROR(IFERROR(INDEX(Réttabanki!$U:$U,MATCH($F507,Réttabanki!$A:$A,0)),INDEX(Vöruskrá!$R:$R,MATCH($F507,Vöruskrá!$B:$B,0)))*IF($I507="",$H507*(1+$AD$2),$I507)/1000,""))</f>
        <v/>
      </c>
      <c r="AH507" s="206" t="str">
        <f t="shared" si="32"/>
        <v/>
      </c>
      <c r="AI507" s="409" t="str">
        <f t="shared" si="29"/>
        <v/>
      </c>
      <c r="AJ507" s="314">
        <f t="shared" si="30"/>
        <v>46280</v>
      </c>
    </row>
    <row r="508" spans="1:36" ht="14.4">
      <c r="A508" s="332"/>
      <c r="B508" s="410" t="s">
        <v>2396</v>
      </c>
      <c r="C508" s="410">
        <v>38</v>
      </c>
      <c r="D508" s="333" t="s">
        <v>2356</v>
      </c>
      <c r="E508" s="333" t="s">
        <v>2352</v>
      </c>
      <c r="F508" s="333" t="s">
        <v>1634</v>
      </c>
      <c r="G508" s="333" t="s">
        <v>1259</v>
      </c>
      <c r="H508" s="334">
        <v>200</v>
      </c>
      <c r="I508" s="334">
        <v>250</v>
      </c>
      <c r="J508" s="445">
        <f>IF($F508="","",IFERROR(IFERROR(INDEX(Réttabanki!$U:$U,MATCH($F508,Réttabanki!$A:$A,0)),INDEX(Vöruskrá!$R:$R,MATCH($F508,Vöruskrá!$B:$B,0)))*($H508+IF($I508="",$H508*(1+$AD$2),$I508))/2/1000,""))</f>
        <v>0</v>
      </c>
      <c r="K508" s="411" t="s">
        <v>1635</v>
      </c>
      <c r="L508" s="411" t="s">
        <v>1636</v>
      </c>
      <c r="M508" s="411"/>
      <c r="N508" s="412">
        <v>101</v>
      </c>
      <c r="O508" s="412">
        <v>5</v>
      </c>
      <c r="P508" s="412">
        <v>2.6</v>
      </c>
      <c r="Q508" s="412">
        <v>7</v>
      </c>
      <c r="R508" s="412">
        <v>12</v>
      </c>
      <c r="S508" s="412">
        <v>0.5</v>
      </c>
      <c r="T508" s="414">
        <v>2</v>
      </c>
      <c r="U508" s="455" t="s">
        <v>2357</v>
      </c>
      <c r="V508" s="455" t="s">
        <v>2358</v>
      </c>
      <c r="W508" s="455">
        <v>140</v>
      </c>
      <c r="X508" s="455" t="s">
        <v>2400</v>
      </c>
      <c r="Y508" s="455">
        <v>75</v>
      </c>
      <c r="Z508" s="455" t="s">
        <v>2401</v>
      </c>
      <c r="AA508" s="455"/>
      <c r="AF508" s="205">
        <f>IF($F508="","",IFERROR(IFERROR(INDEX(Réttabanki!$U:$U,MATCH($F508,Réttabanki!$A:$A,0)),INDEX(Vöruskrá!$R:$R,MATCH($F508,Vöruskrá!$B:$B,0)))*$H508/1000,""))</f>
        <v>0</v>
      </c>
      <c r="AG508" s="205">
        <f>IF($F508="","",IFERROR(IFERROR(INDEX(Réttabanki!$U:$U,MATCH($F508,Réttabanki!$A:$A,0)),INDEX(Vöruskrá!$R:$R,MATCH($F508,Vöruskrá!$B:$B,0)))*IF($I508="",$H508*(1+$AD$2),$I508)/1000,""))</f>
        <v>0</v>
      </c>
      <c r="AH508" s="206" t="str">
        <f t="shared" si="32"/>
        <v/>
      </c>
      <c r="AI508" s="409" t="str">
        <f t="shared" si="29"/>
        <v/>
      </c>
      <c r="AJ508" s="314">
        <f t="shared" si="30"/>
        <v>46280</v>
      </c>
    </row>
    <row r="509" spans="1:36" ht="14.4">
      <c r="A509" s="332"/>
      <c r="B509" s="410" t="s">
        <v>2396</v>
      </c>
      <c r="C509" s="410">
        <v>38</v>
      </c>
      <c r="D509" s="333" t="s">
        <v>2356</v>
      </c>
      <c r="E509" s="333" t="s">
        <v>2352</v>
      </c>
      <c r="F509" s="333" t="s">
        <v>440</v>
      </c>
      <c r="G509" s="333" t="s">
        <v>2402</v>
      </c>
      <c r="H509" s="334">
        <v>25</v>
      </c>
      <c r="I509" s="334">
        <v>25</v>
      </c>
      <c r="J509" s="335">
        <f>IF($F509="","",IFERROR(IFERROR(INDEX(Réttabanki!$U:$U,MATCH($F509,Réttabanki!$A:$A,0)),INDEX(Vöruskrá!$R:$R,MATCH($F509,Vöruskrá!$B:$B,0)))*($H509+IF($I509="",$H509*(1+$AD$2),$I509))/2/1000,""))</f>
        <v>25.45</v>
      </c>
      <c r="K509" s="411" t="s">
        <v>441</v>
      </c>
      <c r="L509" s="411" t="s">
        <v>442</v>
      </c>
      <c r="M509" s="411" t="s">
        <v>443</v>
      </c>
      <c r="N509" s="412">
        <v>252</v>
      </c>
      <c r="O509" s="412">
        <v>1.1000000000000001</v>
      </c>
      <c r="P509" s="412">
        <v>0.2</v>
      </c>
      <c r="Q509" s="412">
        <v>50</v>
      </c>
      <c r="R509" s="412">
        <v>4.8</v>
      </c>
      <c r="S509" s="412">
        <v>0.6</v>
      </c>
      <c r="T509" s="413" t="str">
        <f>IF(F509="","",IFERROR(INDEX(Réttabanki!Q:Q,MATCH(F509,Réttabanki!A:A,0)),IFERROR(INDEX(Réttabanki!Q:Q,MATCH(F509,Réttabanki!B:B,0)),"")))</f>
        <v/>
      </c>
      <c r="U509" s="457" t="s">
        <v>2357</v>
      </c>
      <c r="V509" s="457" t="s">
        <v>2403</v>
      </c>
      <c r="W509" s="457"/>
      <c r="X509" s="457"/>
      <c r="Y509" s="457"/>
      <c r="Z509" s="457"/>
      <c r="AA509" s="457"/>
      <c r="AF509" s="205">
        <f>IF($F509="","",IFERROR(IFERROR(INDEX(Réttabanki!$U:$U,MATCH($F509,Réttabanki!$A:$A,0)),INDEX(Vöruskrá!$R:$R,MATCH($F509,Vöruskrá!$B:$B,0)))*$H509/1000,""))</f>
        <v>25.45</v>
      </c>
      <c r="AG509" s="205">
        <f>IF($F509="","",IFERROR(IFERROR(INDEX(Réttabanki!$U:$U,MATCH($F509,Réttabanki!$A:$A,0)),INDEX(Vöruskrá!$R:$R,MATCH($F509,Vöruskrá!$B:$B,0)))*IF($I509="",$H509*(1+$AD$2),$I509)/1000,""))</f>
        <v>25.45</v>
      </c>
      <c r="AH509" s="206">
        <f t="shared" si="32"/>
        <v>2.2130434782608694E-2</v>
      </c>
      <c r="AI509" s="409" t="str">
        <f t="shared" si="29"/>
        <v>OK</v>
      </c>
      <c r="AJ509" s="314">
        <f t="shared" si="30"/>
        <v>46280</v>
      </c>
    </row>
    <row r="510" spans="1:36" ht="14.4">
      <c r="A510" s="332"/>
      <c r="B510" s="410" t="s">
        <v>2396</v>
      </c>
      <c r="C510" s="410">
        <v>38</v>
      </c>
      <c r="D510" s="333" t="s">
        <v>2356</v>
      </c>
      <c r="E510" s="333" t="s">
        <v>2352</v>
      </c>
      <c r="F510" s="333" t="s">
        <v>505</v>
      </c>
      <c r="G510" s="333" t="s">
        <v>2404</v>
      </c>
      <c r="H510" s="334">
        <v>10</v>
      </c>
      <c r="I510" s="334">
        <v>10</v>
      </c>
      <c r="J510" s="335">
        <f>IF($F510="","",IFERROR(IFERROR(INDEX(Réttabanki!$U:$U,MATCH($F510,Réttabanki!$A:$A,0)),INDEX(Vöruskrá!$R:$R,MATCH($F510,Vöruskrá!$B:$B,0)))*($H510+IF($I510="",$H510*(1+$AD$2),$I510))/2/1000,""))</f>
        <v>23</v>
      </c>
      <c r="K510" s="411" t="s">
        <v>507</v>
      </c>
      <c r="L510" s="411" t="s">
        <v>214</v>
      </c>
      <c r="M510" s="411"/>
      <c r="N510" s="412">
        <v>738</v>
      </c>
      <c r="O510" s="412">
        <v>82</v>
      </c>
      <c r="P510" s="412">
        <v>49</v>
      </c>
      <c r="Q510" s="412">
        <v>0.4</v>
      </c>
      <c r="R510" s="412">
        <v>0.6</v>
      </c>
      <c r="S510" s="412">
        <v>1.2</v>
      </c>
      <c r="T510" s="414" t="str">
        <f>IF(F510="","",IFERROR(INDEX(Réttabanki!Q:Q,MATCH(F510,Réttabanki!A:A,0)),IFERROR(INDEX(Réttabanki!Q:Q,MATCH(F510,Réttabanki!B:B,0)),"")))</f>
        <v> </v>
      </c>
      <c r="U510" s="455" t="s">
        <v>2357</v>
      </c>
      <c r="V510" s="455" t="s">
        <v>2403</v>
      </c>
      <c r="W510" s="455"/>
      <c r="X510" s="455"/>
      <c r="Y510" s="455"/>
      <c r="Z510" s="455"/>
      <c r="AA510" s="455"/>
      <c r="AF510" s="205">
        <f>IF($F510="","",IFERROR(IFERROR(INDEX(Réttabanki!$U:$U,MATCH($F510,Réttabanki!$A:$A,0)),INDEX(Vöruskrá!$R:$R,MATCH($F510,Vöruskrá!$B:$B,0)))*$H510/1000,""))</f>
        <v>23</v>
      </c>
      <c r="AG510" s="205">
        <f>IF($F510="","",IFERROR(IFERROR(INDEX(Réttabanki!$U:$U,MATCH($F510,Réttabanki!$A:$A,0)),INDEX(Vöruskrá!$R:$R,MATCH($F510,Vöruskrá!$B:$B,0)))*IF($I510="",$H510*(1+$AD$2),$I510)/1000,""))</f>
        <v>23</v>
      </c>
      <c r="AH510" s="206">
        <f t="shared" si="32"/>
        <v>0.02</v>
      </c>
      <c r="AI510" s="409" t="str">
        <f t="shared" si="29"/>
        <v>OK</v>
      </c>
      <c r="AJ510" s="314">
        <f t="shared" si="30"/>
        <v>46280</v>
      </c>
    </row>
    <row r="511" spans="1:36" ht="14.4">
      <c r="A511" s="332"/>
      <c r="B511" s="410" t="s">
        <v>2396</v>
      </c>
      <c r="C511" s="410">
        <v>38</v>
      </c>
      <c r="D511" s="333" t="s">
        <v>2318</v>
      </c>
      <c r="E511" s="333" t="s">
        <v>1080</v>
      </c>
      <c r="F511" s="333"/>
      <c r="G511" s="333" t="s">
        <v>2408</v>
      </c>
      <c r="H511" s="334"/>
      <c r="I511" s="334"/>
      <c r="J511" s="335" t="str">
        <f>IF($F511="","",IFERROR(IFERROR(INDEX(Réttabanki!$U:$U,MATCH($F511,Réttabanki!$A:$A,0)),INDEX(Vöruskrá!$R:$R,MATCH($F511,Vöruskrá!$B:$B,0)))*($H511+IF($I511="",$H511*(1+$AD$2),$I511))/2/1000,""))</f>
        <v/>
      </c>
      <c r="K511" s="411" t="s">
        <v>2409</v>
      </c>
      <c r="L511" s="411" t="s">
        <v>1262</v>
      </c>
      <c r="M511" s="411"/>
      <c r="N511" s="412"/>
      <c r="O511" s="412"/>
      <c r="P511" s="412"/>
      <c r="Q511" s="412"/>
      <c r="R511" s="412"/>
      <c r="S511" s="412"/>
      <c r="T511" s="414"/>
      <c r="U511" s="457"/>
      <c r="V511" s="457"/>
      <c r="W511" s="457"/>
      <c r="X511" s="457"/>
      <c r="Y511" s="457"/>
      <c r="Z511" s="457"/>
      <c r="AA511" s="457"/>
      <c r="AF511" s="205" t="str">
        <f>IF($F511="","",IFERROR(IFERROR(INDEX(Réttabanki!$U:$U,MATCH($F511,Réttabanki!$A:$A,0)),INDEX(Vöruskrá!$R:$R,MATCH($F511,Vöruskrá!$B:$B,0)))*$H511/1000,""))</f>
        <v/>
      </c>
      <c r="AG511" s="205" t="str">
        <f>IF($F511="","",IFERROR(IFERROR(INDEX(Réttabanki!$U:$U,MATCH($F511,Réttabanki!$A:$A,0)),INDEX(Vöruskrá!$R:$R,MATCH($F511,Vöruskrá!$B:$B,0)))*IF($I511="",$H511*(1+$AD$2),$I511)/1000,""))</f>
        <v/>
      </c>
      <c r="AH511" s="206" t="str">
        <f t="shared" si="32"/>
        <v/>
      </c>
      <c r="AI511" s="409" t="str">
        <f t="shared" si="29"/>
        <v/>
      </c>
      <c r="AJ511" s="314">
        <f t="shared" si="30"/>
        <v>46280</v>
      </c>
    </row>
    <row r="512" spans="1:36" ht="14.4">
      <c r="A512" s="332"/>
      <c r="B512" s="410" t="s">
        <v>2396</v>
      </c>
      <c r="C512" s="410">
        <v>38</v>
      </c>
      <c r="D512" s="333" t="s">
        <v>2318</v>
      </c>
      <c r="E512" s="333" t="s">
        <v>1080</v>
      </c>
      <c r="F512" s="333" t="s">
        <v>1260</v>
      </c>
      <c r="G512" s="333" t="s">
        <v>1259</v>
      </c>
      <c r="H512" s="334">
        <v>200</v>
      </c>
      <c r="I512" s="334">
        <v>250</v>
      </c>
      <c r="J512" s="335">
        <f>IF($F512="","",IFERROR(IFERROR(INDEX(Réttabanki!$U:$U,MATCH($F512,Réttabanki!$A:$A,0)),INDEX(Vöruskrá!$R:$R,MATCH($F512,Vöruskrá!$B:$B,0)))*($H512+IF($I512="",$H512*(1+$AD$2),$I512))/2/1000,""))</f>
        <v>425.25</v>
      </c>
      <c r="K512" s="411" t="s">
        <v>1261</v>
      </c>
      <c r="L512" s="411" t="s">
        <v>1262</v>
      </c>
      <c r="M512" s="411"/>
      <c r="N512" s="412">
        <v>108</v>
      </c>
      <c r="O512" s="412">
        <v>4.2</v>
      </c>
      <c r="P512" s="412">
        <v>2.6</v>
      </c>
      <c r="Q512" s="412">
        <v>9.4</v>
      </c>
      <c r="R512" s="412">
        <v>8.1999999999999993</v>
      </c>
      <c r="S512" s="412">
        <v>0.5</v>
      </c>
      <c r="T512" s="414"/>
      <c r="U512" s="455"/>
      <c r="V512" s="455"/>
      <c r="W512" s="455"/>
      <c r="X512" s="455"/>
      <c r="Y512" s="455"/>
      <c r="Z512" s="455"/>
      <c r="AA512" s="455"/>
      <c r="AF512" s="205">
        <f>IF($F512="","",IFERROR(IFERROR(INDEX(Réttabanki!$U:$U,MATCH($F512,Réttabanki!$A:$A,0)),INDEX(Vöruskrá!$R:$R,MATCH($F512,Vöruskrá!$B:$B,0)))*$H512/1000,""))</f>
        <v>378</v>
      </c>
      <c r="AG512" s="205">
        <f>IF($F512="","",IFERROR(IFERROR(INDEX(Réttabanki!$U:$U,MATCH($F512,Réttabanki!$A:$A,0)),INDEX(Vöruskrá!$R:$R,MATCH($F512,Vöruskrá!$B:$B,0)))*IF($I512="",$H512*(1+$AD$2),$I512)/1000,""))</f>
        <v>472.5</v>
      </c>
      <c r="AH512" s="206">
        <f t="shared" si="32"/>
        <v>0.41086956521739132</v>
      </c>
      <c r="AI512" s="409" t="str">
        <f t="shared" si="29"/>
        <v>⚠ Yfir 30%</v>
      </c>
      <c r="AJ512" s="314">
        <f t="shared" si="30"/>
        <v>46280</v>
      </c>
    </row>
    <row r="513" spans="1:36" ht="14.4">
      <c r="A513" s="332"/>
      <c r="B513" s="410" t="s">
        <v>2396</v>
      </c>
      <c r="C513" s="410">
        <v>38</v>
      </c>
      <c r="D513" s="333" t="s">
        <v>2318</v>
      </c>
      <c r="E513" s="333" t="s">
        <v>1080</v>
      </c>
      <c r="F513" s="333" t="s">
        <v>1320</v>
      </c>
      <c r="G513" s="333" t="s">
        <v>2410</v>
      </c>
      <c r="H513" s="334">
        <v>25</v>
      </c>
      <c r="I513" s="334">
        <v>25</v>
      </c>
      <c r="J513" s="335">
        <f>IF($F513="","",IFERROR(IFERROR(INDEX(Réttabanki!$U:$U,MATCH($F513,Réttabanki!$A:$A,0)),INDEX(Vöruskrá!$R:$R,MATCH($F513,Vöruskrá!$B:$B,0)))*($H513+IF($I513="",$H513*(1+$AD$2),$I513))/2/1000,""))</f>
        <v>15</v>
      </c>
      <c r="K513" s="411" t="s">
        <v>1322</v>
      </c>
      <c r="L513" s="411"/>
      <c r="M513" s="411"/>
      <c r="N513" s="412">
        <v>218</v>
      </c>
      <c r="O513" s="412">
        <v>1.2</v>
      </c>
      <c r="P513" s="412">
        <v>0.2</v>
      </c>
      <c r="Q513" s="412">
        <v>45.9</v>
      </c>
      <c r="R513" s="412">
        <v>5.6</v>
      </c>
      <c r="S513" s="412">
        <v>1</v>
      </c>
      <c r="T513" s="414"/>
      <c r="U513" s="457"/>
      <c r="V513" s="457"/>
      <c r="W513" s="457"/>
      <c r="X513" s="457"/>
      <c r="Y513" s="457"/>
      <c r="Z513" s="457"/>
      <c r="AA513" s="457"/>
      <c r="AF513" s="205">
        <f>IF($F513="","",IFERROR(IFERROR(INDEX(Réttabanki!$U:$U,MATCH($F513,Réttabanki!$A:$A,0)),INDEX(Vöruskrá!$R:$R,MATCH($F513,Vöruskrá!$B:$B,0)))*$H513/1000,""))</f>
        <v>15</v>
      </c>
      <c r="AG513" s="205">
        <f>IF($F513="","",IFERROR(IFERROR(INDEX(Réttabanki!$U:$U,MATCH($F513,Réttabanki!$A:$A,0)),INDEX(Vöruskrá!$R:$R,MATCH($F513,Vöruskrá!$B:$B,0)))*IF($I513="",$H513*(1+$AD$2),$I513)/1000,""))</f>
        <v>15</v>
      </c>
      <c r="AH513" s="206">
        <f t="shared" si="32"/>
        <v>1.3043478260869565E-2</v>
      </c>
      <c r="AI513" s="409" t="str">
        <f t="shared" si="29"/>
        <v>OK</v>
      </c>
      <c r="AJ513" s="314">
        <f t="shared" si="30"/>
        <v>46280</v>
      </c>
    </row>
    <row r="514" spans="1:36" ht="14.4">
      <c r="A514" s="332"/>
      <c r="B514" s="410" t="s">
        <v>2396</v>
      </c>
      <c r="C514" s="410">
        <v>38</v>
      </c>
      <c r="D514" s="333" t="s">
        <v>2318</v>
      </c>
      <c r="E514" s="333" t="s">
        <v>1080</v>
      </c>
      <c r="F514" s="333"/>
      <c r="G514" s="333" t="s">
        <v>2411</v>
      </c>
      <c r="H514" s="334"/>
      <c r="I514" s="334"/>
      <c r="J514" s="335" t="str">
        <f>IF($F514="","",IFERROR(IFERROR(INDEX(Réttabanki!$U:$U,MATCH($F514,Réttabanki!$A:$A,0)),INDEX(Vöruskrá!$R:$R,MATCH($F514,Vöruskrá!$B:$B,0)))*($H514+IF($I514="",$H514*(1+$AD$2),$I514))/2/1000,""))</f>
        <v/>
      </c>
      <c r="K514" s="411" t="s">
        <v>1838</v>
      </c>
      <c r="L514" s="411" t="s">
        <v>1839</v>
      </c>
      <c r="M514" s="411"/>
      <c r="N514" s="412"/>
      <c r="O514" s="412"/>
      <c r="P514" s="412"/>
      <c r="Q514" s="412"/>
      <c r="R514" s="412"/>
      <c r="S514" s="412"/>
      <c r="U514" s="455"/>
      <c r="V514" s="455"/>
      <c r="W514" s="455"/>
      <c r="X514" s="455"/>
      <c r="Y514" s="455"/>
      <c r="Z514" s="455"/>
      <c r="AA514" s="455"/>
      <c r="AF514" s="205" t="str">
        <f>IF($F514="","",IFERROR(IFERROR(INDEX(Réttabanki!$U:$U,MATCH($F514,Réttabanki!$A:$A,0)),INDEX(Vöruskrá!$R:$R,MATCH($F514,Vöruskrá!$B:$B,0)))*$H514/1000,""))</f>
        <v/>
      </c>
      <c r="AG514" s="205" t="str">
        <f>IF($F514="","",IFERROR(IFERROR(INDEX(Réttabanki!$U:$U,MATCH($F514,Réttabanki!$A:$A,0)),INDEX(Vöruskrá!$R:$R,MATCH($F514,Vöruskrá!$B:$B,0)))*IF($I514="",$H514*(1+$AD$2),$I514)/1000,""))</f>
        <v/>
      </c>
      <c r="AH514" s="206" t="str">
        <f t="shared" si="32"/>
        <v/>
      </c>
      <c r="AI514" s="409" t="str">
        <f t="shared" si="29"/>
        <v/>
      </c>
      <c r="AJ514" s="314">
        <f t="shared" si="30"/>
        <v>46280</v>
      </c>
    </row>
    <row r="515" spans="1:36" ht="14.4">
      <c r="A515" s="332"/>
      <c r="B515" s="410" t="s">
        <v>2396</v>
      </c>
      <c r="C515" s="410">
        <v>38</v>
      </c>
      <c r="D515" s="333" t="s">
        <v>2318</v>
      </c>
      <c r="E515" s="333" t="s">
        <v>1080</v>
      </c>
      <c r="F515" s="333" t="s">
        <v>1837</v>
      </c>
      <c r="G515" s="333" t="s">
        <v>2412</v>
      </c>
      <c r="H515" s="334">
        <v>200</v>
      </c>
      <c r="I515" s="334">
        <v>250</v>
      </c>
      <c r="J515" s="442" t="str">
        <f>IF($F515="","",IFERROR(IFERROR(INDEX(Réttabanki!$U:$U,MATCH($F515,Réttabanki!$A:$A,0)),INDEX(Vöruskrá!$R:$R,MATCH($F515,Vöruskrá!$B:$B,0)))*($H515+IF($I515="",$H515*(1+$AD$2),$I515))/2/1000,""))</f>
        <v/>
      </c>
      <c r="K515" s="411" t="s">
        <v>1838</v>
      </c>
      <c r="L515" s="411" t="s">
        <v>1839</v>
      </c>
      <c r="M515" s="411"/>
      <c r="N515" s="412">
        <v>115.06</v>
      </c>
      <c r="O515" s="412">
        <v>4.18</v>
      </c>
      <c r="P515" s="412">
        <v>2.62</v>
      </c>
      <c r="Q515" s="412">
        <v>9.64</v>
      </c>
      <c r="R515" s="412">
        <v>10.050000000000001</v>
      </c>
      <c r="S515" s="412">
        <v>0.68</v>
      </c>
      <c r="T515" s="414">
        <v>2</v>
      </c>
      <c r="U515" s="457" t="s">
        <v>2357</v>
      </c>
      <c r="V515" s="457" t="s">
        <v>2358</v>
      </c>
      <c r="W515" s="457">
        <v>140</v>
      </c>
      <c r="X515" s="457" t="s">
        <v>2380</v>
      </c>
      <c r="Y515" s="457">
        <v>75</v>
      </c>
      <c r="Z515" s="457" t="s">
        <v>2401</v>
      </c>
      <c r="AA515" s="457" t="s">
        <v>2754</v>
      </c>
      <c r="AF515" s="205" t="str">
        <f>IF($F515="","",IFERROR(IFERROR(INDEX(Réttabanki!$U:$U,MATCH($F515,Réttabanki!$A:$A,0)),INDEX(Vöruskrá!$R:$R,MATCH($F515,Vöruskrá!$B:$B,0)))*$H515/1000,""))</f>
        <v/>
      </c>
      <c r="AG515" s="205" t="str">
        <f>IF($F515="","",IFERROR(IFERROR(INDEX(Réttabanki!$U:$U,MATCH($F515,Réttabanki!$A:$A,0)),INDEX(Vöruskrá!$R:$R,MATCH($F515,Vöruskrá!$B:$B,0)))*IF($I515="",$H515*(1+$AD$2),$I515)/1000,""))</f>
        <v/>
      </c>
      <c r="AH515" s="206" t="str">
        <f t="shared" si="32"/>
        <v/>
      </c>
      <c r="AI515" s="409" t="str">
        <f t="shared" ref="AI515:AI578" si="33">IF($AH515="","",IF($AH515&gt;$AE$7,"⚠ Yfir "&amp;TEXT($AE$7,"0%"),"OK"))</f>
        <v/>
      </c>
      <c r="AJ515" s="314">
        <f t="shared" si="30"/>
        <v>46280</v>
      </c>
    </row>
    <row r="516" spans="1:36" ht="14.4">
      <c r="A516" s="332"/>
      <c r="B516" s="410" t="s">
        <v>2396</v>
      </c>
      <c r="C516" s="410">
        <v>38</v>
      </c>
      <c r="D516" s="333" t="s">
        <v>2318</v>
      </c>
      <c r="E516" s="333" t="s">
        <v>1080</v>
      </c>
      <c r="F516" s="333"/>
      <c r="G516" s="333" t="s">
        <v>2413</v>
      </c>
      <c r="H516" s="334"/>
      <c r="I516" s="334"/>
      <c r="J516" s="335" t="str">
        <f>IF($F516="","",IFERROR(IFERROR(INDEX(Réttabanki!$U:$U,MATCH($F516,Réttabanki!$A:$A,0)),INDEX(Vöruskrá!$R:$R,MATCH($F516,Vöruskrá!$B:$B,0)))*($H516+IF($I516="",$H516*(1+$AD$2),$I516))/2/1000,""))</f>
        <v/>
      </c>
      <c r="K516" s="411" t="s">
        <v>1346</v>
      </c>
      <c r="L516" s="411" t="s">
        <v>228</v>
      </c>
      <c r="M516" s="411"/>
      <c r="N516" s="412"/>
      <c r="O516" s="412"/>
      <c r="P516" s="412"/>
      <c r="Q516" s="412"/>
      <c r="R516" s="412"/>
      <c r="S516" s="412"/>
      <c r="T516" s="413"/>
      <c r="U516" s="455"/>
      <c r="V516" s="455"/>
      <c r="W516" s="455"/>
      <c r="X516" s="455"/>
      <c r="Y516" s="455"/>
      <c r="Z516" s="455"/>
      <c r="AA516" s="455"/>
      <c r="AF516" s="205" t="str">
        <f>IF($F516="","",IFERROR(IFERROR(INDEX(Réttabanki!$U:$U,MATCH($F516,Réttabanki!$A:$A,0)),INDEX(Vöruskrá!$R:$R,MATCH($F516,Vöruskrá!$B:$B,0)))*$H516/1000,""))</f>
        <v/>
      </c>
      <c r="AG516" s="205" t="str">
        <f>IF($F516="","",IFERROR(IFERROR(INDEX(Réttabanki!$U:$U,MATCH($F516,Réttabanki!$A:$A,0)),INDEX(Vöruskrá!$R:$R,MATCH($F516,Vöruskrá!$B:$B,0)))*IF($I516="",$H516*(1+$AD$2),$I516)/1000,""))</f>
        <v/>
      </c>
      <c r="AH516" s="206" t="str">
        <f t="shared" si="32"/>
        <v/>
      </c>
      <c r="AI516" s="409" t="str">
        <f t="shared" si="33"/>
        <v/>
      </c>
      <c r="AJ516" s="314">
        <f t="shared" si="30"/>
        <v>46280</v>
      </c>
    </row>
    <row r="517" spans="1:36" ht="14.4">
      <c r="A517" s="332"/>
      <c r="B517" s="410" t="s">
        <v>2396</v>
      </c>
      <c r="C517" s="410">
        <v>38</v>
      </c>
      <c r="D517" s="333" t="s">
        <v>2318</v>
      </c>
      <c r="E517" s="333" t="s">
        <v>1080</v>
      </c>
      <c r="F517" s="333" t="s">
        <v>1345</v>
      </c>
      <c r="G517" s="333" t="s">
        <v>2413</v>
      </c>
      <c r="H517" s="334">
        <v>200</v>
      </c>
      <c r="I517" s="334">
        <v>250</v>
      </c>
      <c r="J517" s="335">
        <f>IF($F517="","",IFERROR(IFERROR(INDEX(Réttabanki!$U:$U,MATCH($F517,Réttabanki!$A:$A,0)),INDEX(Vöruskrá!$R:$R,MATCH($F517,Vöruskrá!$B:$B,0)))*($H517+IF($I517="",$H517*(1+$AD$2),$I517))/2/1000,""))</f>
        <v>270</v>
      </c>
      <c r="K517" s="411" t="s">
        <v>1346</v>
      </c>
      <c r="L517" s="411"/>
      <c r="M517" s="411"/>
      <c r="N517" s="412">
        <v>105</v>
      </c>
      <c r="O517" s="412">
        <v>5.0999999999999996</v>
      </c>
      <c r="P517" s="412">
        <v>3.3</v>
      </c>
      <c r="Q517" s="412">
        <v>7.8</v>
      </c>
      <c r="R517" s="412">
        <v>6.9</v>
      </c>
      <c r="S517" s="412">
        <v>0.6</v>
      </c>
      <c r="T517" s="414">
        <v>1</v>
      </c>
      <c r="U517" s="457" t="s">
        <v>2357</v>
      </c>
      <c r="V517" s="457" t="s">
        <v>2358</v>
      </c>
      <c r="W517" s="457">
        <v>160</v>
      </c>
      <c r="X517" s="457" t="s">
        <v>2380</v>
      </c>
      <c r="Y517" s="457">
        <v>75</v>
      </c>
      <c r="Z517" s="457" t="s">
        <v>2401</v>
      </c>
      <c r="AA517" s="457" t="s">
        <v>2754</v>
      </c>
      <c r="AF517" s="205">
        <f>IF($F517="","",IFERROR(IFERROR(INDEX(Réttabanki!$U:$U,MATCH($F517,Réttabanki!$A:$A,0)),INDEX(Vöruskrá!$R:$R,MATCH($F517,Vöruskrá!$B:$B,0)))*$H517/1000,""))</f>
        <v>240</v>
      </c>
      <c r="AG517" s="205">
        <f>IF($F517="","",IFERROR(IFERROR(INDEX(Réttabanki!$U:$U,MATCH($F517,Réttabanki!$A:$A,0)),INDEX(Vöruskrá!$R:$R,MATCH($F517,Vöruskrá!$B:$B,0)))*IF($I517="",$H517*(1+$AD$2),$I517)/1000,""))</f>
        <v>300</v>
      </c>
      <c r="AH517" s="206">
        <f t="shared" si="32"/>
        <v>0.2608695652173913</v>
      </c>
      <c r="AI517" s="409" t="str">
        <f t="shared" si="33"/>
        <v>OK</v>
      </c>
      <c r="AJ517" s="314">
        <f t="shared" si="30"/>
        <v>46280</v>
      </c>
    </row>
    <row r="518" spans="1:36" ht="14.4">
      <c r="A518" s="155"/>
      <c r="B518" t="s">
        <v>2396</v>
      </c>
      <c r="C518">
        <v>38</v>
      </c>
      <c r="D518" t="s">
        <v>2318</v>
      </c>
      <c r="E518" t="s">
        <v>2376</v>
      </c>
      <c r="G518" t="s">
        <v>2764</v>
      </c>
      <c r="J518" s="438" t="str">
        <f>IF($F518="","",IFERROR(IFERROR(INDEX(Réttabanki!$U:$U,MATCH($F518,Réttabanki!$A:$A,0)),INDEX(Vöruskrá!$R:$R,MATCH($F518,Vöruskrá!$B:$B,0)))*($H518+IF($I518="",$H518*(1+$AD$2),$I518))/2/1000,""))</f>
        <v/>
      </c>
      <c r="K518" t="s">
        <v>2765</v>
      </c>
      <c r="L518" t="s">
        <v>235</v>
      </c>
      <c r="U518" s="455"/>
      <c r="V518" s="455"/>
      <c r="W518" s="455"/>
      <c r="X518" s="455"/>
      <c r="Y518" s="455"/>
      <c r="Z518" s="455"/>
      <c r="AA518" s="455"/>
      <c r="AF518" t="str">
        <f>IF($F518="","",IFERROR(IFERROR(INDEX(Réttabanki!$U:$U,MATCH($F518,Réttabanki!$A:$A,0)),INDEX(Vöruskrá!$R:$R,MATCH($F518,Vöruskrá!$B:$B,0)))*$H518/1000,""))</f>
        <v/>
      </c>
      <c r="AG518" t="str">
        <f>IF($F518="","",IFERROR(IFERROR(INDEX(Réttabanki!$U:$U,MATCH($F518,Réttabanki!$A:$A,0)),INDEX(Vöruskrá!$R:$R,MATCH($F518,Vöruskrá!$B:$B,0)))*IF($I518="",$H518*(1+$AD$2),$I518)/1000,""))</f>
        <v/>
      </c>
      <c r="AH518" t="str">
        <f t="shared" si="32"/>
        <v/>
      </c>
      <c r="AI518" t="str">
        <f t="shared" si="33"/>
        <v/>
      </c>
      <c r="AJ518" s="314">
        <f t="shared" si="30"/>
        <v>46280</v>
      </c>
    </row>
    <row r="519" spans="1:36" ht="14.4">
      <c r="A519" s="155"/>
      <c r="B519" t="s">
        <v>2396</v>
      </c>
      <c r="C519">
        <v>38</v>
      </c>
      <c r="D519" t="s">
        <v>2318</v>
      </c>
      <c r="E519" t="s">
        <v>2376</v>
      </c>
      <c r="F519" t="s">
        <v>1208</v>
      </c>
      <c r="G519" t="s">
        <v>2764</v>
      </c>
      <c r="H519">
        <v>200</v>
      </c>
      <c r="I519">
        <v>250</v>
      </c>
      <c r="J519" s="438">
        <f>IF($F519="","",IFERROR(IFERROR(INDEX(Réttabanki!$U:$U,MATCH($F519,Réttabanki!$A:$A,0)),INDEX(Vöruskrá!$R:$R,MATCH($F519,Vöruskrá!$B:$B,0)))*($H519+IF($I519="",$H519*(1+$AD$2),$I519))/2/1000,""))</f>
        <v>315</v>
      </c>
      <c r="K519" t="s">
        <v>2765</v>
      </c>
      <c r="L519" t="s">
        <v>235</v>
      </c>
      <c r="M519" t="s">
        <v>1210</v>
      </c>
      <c r="N519">
        <v>140</v>
      </c>
      <c r="O519">
        <v>7.6</v>
      </c>
      <c r="P519">
        <v>3.1</v>
      </c>
      <c r="Q519">
        <v>6.1</v>
      </c>
      <c r="R519">
        <v>10.6</v>
      </c>
      <c r="S519">
        <v>1.1000000000000001</v>
      </c>
      <c r="T519" s="414">
        <v>1</v>
      </c>
      <c r="U519" s="457" t="s">
        <v>2357</v>
      </c>
      <c r="V519" s="457" t="s">
        <v>2358</v>
      </c>
      <c r="W519" s="457">
        <v>160</v>
      </c>
      <c r="X519" s="457" t="s">
        <v>2380</v>
      </c>
      <c r="Y519" s="457">
        <v>75</v>
      </c>
      <c r="Z519" s="457" t="s">
        <v>2401</v>
      </c>
      <c r="AA519" s="457" t="s">
        <v>2754</v>
      </c>
      <c r="AF519">
        <f>IF($F519="","",IFERROR(IFERROR(INDEX(Réttabanki!$U:$U,MATCH($F519,Réttabanki!$A:$A,0)),INDEX(Vöruskrá!$R:$R,MATCH($F519,Vöruskrá!$B:$B,0)))*$H519/1000,""))</f>
        <v>280</v>
      </c>
      <c r="AG519">
        <f>IF($F519="","",IFERROR(IFERROR(INDEX(Réttabanki!$U:$U,MATCH($F519,Réttabanki!$A:$A,0)),INDEX(Vöruskrá!$R:$R,MATCH($F519,Vöruskrá!$B:$B,0)))*IF($I519="",$H519*(1+$AD$2),$I519)/1000,""))</f>
        <v>350</v>
      </c>
      <c r="AH519">
        <f t="shared" si="32"/>
        <v>0.30434782608695654</v>
      </c>
      <c r="AI519" t="str">
        <f t="shared" si="33"/>
        <v>⚠ Yfir 30%</v>
      </c>
      <c r="AJ519" s="314">
        <f t="shared" si="30"/>
        <v>46280</v>
      </c>
    </row>
    <row r="520" spans="1:36" ht="14.4">
      <c r="A520" s="155"/>
      <c r="B520" t="s">
        <v>2396</v>
      </c>
      <c r="C520">
        <v>38</v>
      </c>
      <c r="D520" t="s">
        <v>2356</v>
      </c>
      <c r="E520" t="s">
        <v>2381</v>
      </c>
      <c r="G520" t="s">
        <v>2766</v>
      </c>
      <c r="J520" s="438" t="str">
        <f>IF($F520="","",IFERROR(IFERROR(INDEX(Réttabanki!$U:$U,MATCH($F520,Réttabanki!$A:$A,0)),INDEX(Vöruskrá!$R:$R,MATCH($F520,Vöruskrá!$B:$B,0)))*($H520+IF($I520="",$H520*(1+$AD$2),$I520))/2/1000,""))</f>
        <v/>
      </c>
      <c r="K520" t="s">
        <v>2767</v>
      </c>
      <c r="L520" t="s">
        <v>1077</v>
      </c>
      <c r="U520" s="455"/>
      <c r="V520" s="455"/>
      <c r="W520" s="455"/>
      <c r="X520" s="455"/>
      <c r="Y520" s="455"/>
      <c r="Z520" s="455"/>
      <c r="AA520" s="455"/>
      <c r="AF520" t="str">
        <f>IF($F520="","",IFERROR(IFERROR(INDEX(Réttabanki!$U:$U,MATCH($F520,Réttabanki!$A:$A,0)),INDEX(Vöruskrá!$R:$R,MATCH($F520,Vöruskrá!$B:$B,0)))*$H520/1000,""))</f>
        <v/>
      </c>
      <c r="AG520" t="str">
        <f>IF($F520="","",IFERROR(IFERROR(INDEX(Réttabanki!$U:$U,MATCH($F520,Réttabanki!$A:$A,0)),INDEX(Vöruskrá!$R:$R,MATCH($F520,Vöruskrá!$B:$B,0)))*IF($I520="",$H520*(1+$AD$2),$I520)/1000,""))</f>
        <v/>
      </c>
      <c r="AH520" t="str">
        <f t="shared" si="32"/>
        <v/>
      </c>
      <c r="AI520" t="str">
        <f t="shared" si="33"/>
        <v/>
      </c>
      <c r="AJ520" s="314" t="e">
        <f>IF($A520&lt;&gt;"",$A520,#REF!)</f>
        <v>#REF!</v>
      </c>
    </row>
    <row r="521" spans="1:36" ht="14.4">
      <c r="A521" s="155"/>
      <c r="B521" t="s">
        <v>2396</v>
      </c>
      <c r="C521">
        <v>38</v>
      </c>
      <c r="D521" t="s">
        <v>2356</v>
      </c>
      <c r="E521" t="s">
        <v>2381</v>
      </c>
      <c r="F521" t="s">
        <v>1083</v>
      </c>
      <c r="G521" t="s">
        <v>1084</v>
      </c>
      <c r="I521">
        <v>15</v>
      </c>
      <c r="J521" s="438">
        <f>IF($F521="","",IFERROR(IFERROR(INDEX(Réttabanki!$U:$U,MATCH($F521,Réttabanki!$A:$A,0)),INDEX(Vöruskrá!$R:$R,MATCH($F521,Vöruskrá!$B:$B,0)))*($H521+IF($I521="",$H521*(1+$AD$2),$I521))/2/1000,""))</f>
        <v>4.5</v>
      </c>
      <c r="K521" t="s">
        <v>1084</v>
      </c>
      <c r="L521" t="s">
        <v>1077</v>
      </c>
      <c r="N521">
        <v>34</v>
      </c>
      <c r="O521">
        <v>0.4</v>
      </c>
      <c r="P521">
        <v>0.1</v>
      </c>
      <c r="Q521">
        <v>7</v>
      </c>
      <c r="R521">
        <v>2.8</v>
      </c>
      <c r="S521">
        <v>0</v>
      </c>
      <c r="U521" s="457"/>
      <c r="V521" s="457"/>
      <c r="W521" s="457"/>
      <c r="X521" s="457"/>
      <c r="Y521" s="457"/>
      <c r="Z521" s="457"/>
      <c r="AA521" s="457"/>
      <c r="AF521">
        <f>IF($F521="","",IFERROR(IFERROR(INDEX(Réttabanki!$U:$U,MATCH($F521,Réttabanki!$A:$A,0)),INDEX(Vöruskrá!$R:$R,MATCH($F521,Vöruskrá!$B:$B,0)))*$H521/1000,""))</f>
        <v>0</v>
      </c>
      <c r="AG521">
        <f>IF($F521="","",IFERROR(IFERROR(INDEX(Réttabanki!$U:$U,MATCH($F521,Réttabanki!$A:$A,0)),INDEX(Vöruskrá!$R:$R,MATCH($F521,Vöruskrá!$B:$B,0)))*IF($I521="",$H521*(1+$AD$2),$I521)/1000,""))</f>
        <v>9</v>
      </c>
      <c r="AH521">
        <f t="shared" si="32"/>
        <v>7.8260869565217397E-3</v>
      </c>
      <c r="AI521" t="str">
        <f t="shared" si="33"/>
        <v>OK</v>
      </c>
      <c r="AJ521" s="314" t="e">
        <f t="shared" ref="AJ521:AJ552" si="34">IF($A521&lt;&gt;"",$A521,AJ520)</f>
        <v>#REF!</v>
      </c>
    </row>
    <row r="522" spans="1:36" ht="14.4">
      <c r="A522" s="155"/>
      <c r="B522" t="s">
        <v>2396</v>
      </c>
      <c r="C522">
        <v>38</v>
      </c>
      <c r="D522" t="s">
        <v>2356</v>
      </c>
      <c r="E522" t="s">
        <v>2381</v>
      </c>
      <c r="F522" t="s">
        <v>998</v>
      </c>
      <c r="G522" t="s">
        <v>999</v>
      </c>
      <c r="I522">
        <v>15</v>
      </c>
      <c r="J522" s="438">
        <f>IF($F522="","",IFERROR(IFERROR(INDEX(Réttabanki!$U:$U,MATCH($F522,Réttabanki!$A:$A,0)),INDEX(Vöruskrá!$R:$R,MATCH($F522,Vöruskrá!$B:$B,0)))*($H522+IF($I522="",$H522*(1+$AD$2),$I522))/2/1000,""))</f>
        <v>1.875</v>
      </c>
      <c r="K522" t="s">
        <v>999</v>
      </c>
      <c r="L522" t="s">
        <v>228</v>
      </c>
      <c r="N522">
        <v>41</v>
      </c>
      <c r="O522">
        <v>0.2</v>
      </c>
      <c r="P522">
        <v>0</v>
      </c>
      <c r="Q522">
        <v>9.6</v>
      </c>
      <c r="R522">
        <v>0.9</v>
      </c>
      <c r="S522">
        <v>0.1</v>
      </c>
      <c r="U522" s="455"/>
      <c r="V522" s="455"/>
      <c r="W522" s="455"/>
      <c r="X522" s="455"/>
      <c r="Y522" s="455"/>
      <c r="Z522" s="455"/>
      <c r="AA522" s="455"/>
      <c r="AF522">
        <f>IF($F522="","",IFERROR(IFERROR(INDEX(Réttabanki!$U:$U,MATCH($F522,Réttabanki!$A:$A,0)),INDEX(Vöruskrá!$R:$R,MATCH($F522,Vöruskrá!$B:$B,0)))*$H522/1000,""))</f>
        <v>0</v>
      </c>
      <c r="AG522">
        <f>IF($F522="","",IFERROR(IFERROR(INDEX(Réttabanki!$U:$U,MATCH($F522,Réttabanki!$A:$A,0)),INDEX(Vöruskrá!$R:$R,MATCH($F522,Vöruskrá!$B:$B,0)))*IF($I522="",$H522*(1+$AD$2),$I522)/1000,""))</f>
        <v>3.75</v>
      </c>
      <c r="AH522">
        <f t="shared" si="32"/>
        <v>3.2608695652173911E-3</v>
      </c>
      <c r="AI522" t="str">
        <f t="shared" si="33"/>
        <v>OK</v>
      </c>
      <c r="AJ522" s="314" t="e">
        <f t="shared" si="34"/>
        <v>#REF!</v>
      </c>
    </row>
    <row r="523" spans="1:36" ht="14.4">
      <c r="A523" s="155"/>
      <c r="B523" t="s">
        <v>2396</v>
      </c>
      <c r="C523">
        <v>38</v>
      </c>
      <c r="D523" t="s">
        <v>2356</v>
      </c>
      <c r="E523" t="s">
        <v>2381</v>
      </c>
      <c r="F523" t="s">
        <v>1101</v>
      </c>
      <c r="G523" t="s">
        <v>551</v>
      </c>
      <c r="I523">
        <v>15</v>
      </c>
      <c r="J523" s="438">
        <f>IF($F523="","",IFERROR(IFERROR(INDEX(Réttabanki!$U:$U,MATCH($F523,Réttabanki!$A:$A,0)),INDEX(Vöruskrá!$R:$R,MATCH($F523,Vöruskrá!$B:$B,0)))*($H523+IF($I523="",$H523*(1+$AD$2),$I523))/2/1000,""))</f>
        <v>3.75</v>
      </c>
      <c r="K523" t="s">
        <v>1102</v>
      </c>
      <c r="L523" t="s">
        <v>1077</v>
      </c>
      <c r="N523">
        <v>18</v>
      </c>
      <c r="O523">
        <v>0.2</v>
      </c>
      <c r="P523">
        <v>0</v>
      </c>
      <c r="Q523">
        <v>3.9</v>
      </c>
      <c r="R523">
        <v>0.9</v>
      </c>
      <c r="S523">
        <v>0</v>
      </c>
      <c r="U523" s="457"/>
      <c r="V523" s="457"/>
      <c r="W523" s="457"/>
      <c r="X523" s="457"/>
      <c r="Y523" s="457"/>
      <c r="Z523" s="457"/>
      <c r="AA523" s="457"/>
      <c r="AF523">
        <f>IF($F523="","",IFERROR(IFERROR(INDEX(Réttabanki!$U:$U,MATCH($F523,Réttabanki!$A:$A,0)),INDEX(Vöruskrá!$R:$R,MATCH($F523,Vöruskrá!$B:$B,0)))*$H523/1000,""))</f>
        <v>0</v>
      </c>
      <c r="AG523">
        <f>IF($F523="","",IFERROR(IFERROR(INDEX(Réttabanki!$U:$U,MATCH($F523,Réttabanki!$A:$A,0)),INDEX(Vöruskrá!$R:$R,MATCH($F523,Vöruskrá!$B:$B,0)))*IF($I523="",$H523*(1+$AD$2),$I523)/1000,""))</f>
        <v>7.5</v>
      </c>
      <c r="AH523">
        <f t="shared" si="32"/>
        <v>6.5217391304347823E-3</v>
      </c>
      <c r="AI523" t="str">
        <f t="shared" si="33"/>
        <v>OK</v>
      </c>
      <c r="AJ523" s="314" t="e">
        <f t="shared" si="34"/>
        <v>#REF!</v>
      </c>
    </row>
    <row r="524" spans="1:36" ht="14.4">
      <c r="A524" s="155"/>
      <c r="B524" t="s">
        <v>2396</v>
      </c>
      <c r="C524">
        <v>38</v>
      </c>
      <c r="D524" t="s">
        <v>2344</v>
      </c>
      <c r="E524" t="s">
        <v>2479</v>
      </c>
      <c r="G524" t="s">
        <v>2757</v>
      </c>
      <c r="J524" s="438" t="str">
        <f>IF($F524="","",IFERROR(IFERROR(INDEX(Réttabanki!$U:$U,MATCH($F524,Réttabanki!$A:$A,0)),INDEX(Vöruskrá!$R:$R,MATCH($F524,Vöruskrá!$B:$B,0)))*($H524+IF($I524="",$H524*(1+$AD$2),$I524))/2/1000,""))</f>
        <v/>
      </c>
      <c r="L524" t="s">
        <v>228</v>
      </c>
      <c r="U524" s="455"/>
      <c r="V524" s="455"/>
      <c r="W524" s="455"/>
      <c r="X524" s="455"/>
      <c r="Y524" s="455"/>
      <c r="Z524" s="455"/>
      <c r="AA524" s="455"/>
      <c r="AF524" t="str">
        <f>IF($F524="","",IFERROR(IFERROR(INDEX(Réttabanki!$U:$U,MATCH($F524,Réttabanki!$A:$A,0)),INDEX(Vöruskrá!$R:$R,MATCH($F524,Vöruskrá!$B:$B,0)))*$H524/1000,""))</f>
        <v/>
      </c>
      <c r="AG524" t="str">
        <f>IF($F524="","",IFERROR(IFERROR(INDEX(Réttabanki!$U:$U,MATCH($F524,Réttabanki!$A:$A,0)),INDEX(Vöruskrá!$R:$R,MATCH($F524,Vöruskrá!$B:$B,0)))*IF($I524="",$H524*(1+$AD$2),$I524)/1000,""))</f>
        <v/>
      </c>
      <c r="AH524" t="str">
        <f t="shared" si="32"/>
        <v/>
      </c>
      <c r="AI524" t="str">
        <f t="shared" si="33"/>
        <v/>
      </c>
      <c r="AJ524" s="314" t="e">
        <f t="shared" si="34"/>
        <v>#REF!</v>
      </c>
    </row>
    <row r="525" spans="1:36" ht="14.4">
      <c r="A525" s="155"/>
      <c r="B525" t="s">
        <v>2396</v>
      </c>
      <c r="C525">
        <v>38</v>
      </c>
      <c r="D525" t="s">
        <v>2318</v>
      </c>
      <c r="E525" t="s">
        <v>2383</v>
      </c>
      <c r="G525" t="s">
        <v>2768</v>
      </c>
      <c r="J525" s="438" t="str">
        <f>IF($F525="","",IFERROR(IFERROR(INDEX(Réttabanki!$U:$U,MATCH($F525,Réttabanki!$A:$A,0)),INDEX(Vöruskrá!$R:$R,MATCH($F525,Vöruskrá!$B:$B,0)))*($H525+IF($I525="",$H525*(1+$AD$2),$I525))/2/1000,""))</f>
        <v/>
      </c>
      <c r="K525" t="s">
        <v>2769</v>
      </c>
      <c r="L525" t="s">
        <v>2770</v>
      </c>
      <c r="U525" s="457"/>
      <c r="V525" s="457"/>
      <c r="W525" s="457"/>
      <c r="X525" s="457"/>
      <c r="Y525" s="457"/>
      <c r="Z525" s="457"/>
      <c r="AA525" s="457"/>
      <c r="AF525" t="str">
        <f>IF($F525="","",IFERROR(IFERROR(INDEX(Réttabanki!$U:$U,MATCH($F525,Réttabanki!$A:$A,0)),INDEX(Vöruskrá!$R:$R,MATCH($F525,Vöruskrá!$B:$B,0)))*$H525/1000,""))</f>
        <v/>
      </c>
      <c r="AG525" t="str">
        <f>IF($F525="","",IFERROR(IFERROR(INDEX(Réttabanki!$U:$U,MATCH($F525,Réttabanki!$A:$A,0)),INDEX(Vöruskrá!$R:$R,MATCH($F525,Vöruskrá!$B:$B,0)))*IF($I525="",$H525*(1+$AD$2),$I525)/1000,""))</f>
        <v/>
      </c>
      <c r="AH525" t="str">
        <f t="shared" si="32"/>
        <v/>
      </c>
      <c r="AI525" t="str">
        <f t="shared" si="33"/>
        <v/>
      </c>
      <c r="AJ525" s="314" t="e">
        <f t="shared" si="34"/>
        <v>#REF!</v>
      </c>
    </row>
    <row r="526" spans="1:36" ht="14.4">
      <c r="A526" s="155"/>
      <c r="B526" t="s">
        <v>2396</v>
      </c>
      <c r="C526">
        <v>38</v>
      </c>
      <c r="D526" t="s">
        <v>2318</v>
      </c>
      <c r="E526" t="s">
        <v>2383</v>
      </c>
      <c r="F526" t="s">
        <v>174</v>
      </c>
      <c r="G526" t="s">
        <v>2418</v>
      </c>
      <c r="H526">
        <v>40</v>
      </c>
      <c r="I526">
        <v>40</v>
      </c>
      <c r="J526" s="438">
        <f>IF($F526="","",IFERROR(IFERROR(INDEX(Réttabanki!$U:$U,MATCH($F526,Réttabanki!$A:$A,0)),INDEX(Vöruskrá!$R:$R,MATCH($F526,Vöruskrá!$B:$B,0)))*($H526+IF($I526="",$H526*(1+$AD$2),$I526))/2/1000,""))</f>
        <v>24</v>
      </c>
      <c r="K526" t="s">
        <v>176</v>
      </c>
      <c r="L526" t="s">
        <v>177</v>
      </c>
      <c r="N526">
        <v>308</v>
      </c>
      <c r="O526">
        <v>7.8</v>
      </c>
      <c r="P526">
        <v>0.8</v>
      </c>
      <c r="Q526">
        <v>48</v>
      </c>
      <c r="R526">
        <v>10</v>
      </c>
      <c r="S526">
        <v>1.4</v>
      </c>
      <c r="U526" s="455"/>
      <c r="V526" s="455"/>
      <c r="W526" s="455"/>
      <c r="X526" s="455"/>
      <c r="Y526" s="455"/>
      <c r="Z526" s="455"/>
      <c r="AA526" s="455"/>
      <c r="AF526">
        <f>IF($F526="","",IFERROR(IFERROR(INDEX(Réttabanki!$U:$U,MATCH($F526,Réttabanki!$A:$A,0)),INDEX(Vöruskrá!$R:$R,MATCH($F526,Vöruskrá!$B:$B,0)))*$H526/1000,""))</f>
        <v>24</v>
      </c>
      <c r="AG526">
        <f>IF($F526="","",IFERROR(IFERROR(INDEX(Réttabanki!$U:$U,MATCH($F526,Réttabanki!$A:$A,0)),INDEX(Vöruskrá!$R:$R,MATCH($F526,Vöruskrá!$B:$B,0)))*IF($I526="",$H526*(1+$AD$2),$I526)/1000,""))</f>
        <v>24</v>
      </c>
      <c r="AH526">
        <f t="shared" si="32"/>
        <v>2.0869565217391306E-2</v>
      </c>
      <c r="AI526" t="str">
        <f t="shared" si="33"/>
        <v>OK</v>
      </c>
      <c r="AJ526" s="314" t="e">
        <f t="shared" si="34"/>
        <v>#REF!</v>
      </c>
    </row>
    <row r="527" spans="1:36" ht="14.4">
      <c r="A527" s="155"/>
      <c r="B527" t="s">
        <v>2396</v>
      </c>
      <c r="C527">
        <v>38</v>
      </c>
      <c r="D527" t="s">
        <v>2318</v>
      </c>
      <c r="E527" t="s">
        <v>2383</v>
      </c>
      <c r="F527" t="s">
        <v>688</v>
      </c>
      <c r="G527" t="s">
        <v>2419</v>
      </c>
      <c r="H527">
        <v>20</v>
      </c>
      <c r="I527">
        <v>20</v>
      </c>
      <c r="J527" s="438">
        <f>IF($F527="","",IFERROR(IFERROR(INDEX(Réttabanki!$U:$U,MATCH($F527,Réttabanki!$A:$A,0)),INDEX(Vöruskrá!$R:$R,MATCH($F527,Vöruskrá!$B:$B,0)))*($H527+IF($I527="",$H527*(1+$AD$2),$I527))/2/1000,""))</f>
        <v>36</v>
      </c>
      <c r="K527" t="s">
        <v>689</v>
      </c>
      <c r="L527" t="s">
        <v>235</v>
      </c>
      <c r="N527">
        <v>384</v>
      </c>
      <c r="O527">
        <v>29.3</v>
      </c>
      <c r="P527">
        <v>14.7</v>
      </c>
      <c r="Q527">
        <v>2.4</v>
      </c>
      <c r="R527">
        <v>12.8</v>
      </c>
      <c r="S527">
        <v>1.7</v>
      </c>
      <c r="U527" s="457"/>
      <c r="V527" s="457"/>
      <c r="W527" s="457"/>
      <c r="X527" s="457"/>
      <c r="Y527" s="457"/>
      <c r="Z527" s="457"/>
      <c r="AA527" s="457"/>
      <c r="AF527">
        <f>IF($F527="","",IFERROR(IFERROR(INDEX(Réttabanki!$U:$U,MATCH($F527,Réttabanki!$A:$A,0)),INDEX(Vöruskrá!$R:$R,MATCH($F527,Vöruskrá!$B:$B,0)))*$H527/1000,""))</f>
        <v>36</v>
      </c>
      <c r="AG527">
        <f>IF($F527="","",IFERROR(IFERROR(INDEX(Réttabanki!$U:$U,MATCH($F527,Réttabanki!$A:$A,0)),INDEX(Vöruskrá!$R:$R,MATCH($F527,Vöruskrá!$B:$B,0)))*IF($I527="",$H527*(1+$AD$2),$I527)/1000,""))</f>
        <v>36</v>
      </c>
      <c r="AH527">
        <f t="shared" si="32"/>
        <v>3.1304347826086959E-2</v>
      </c>
      <c r="AI527" t="str">
        <f t="shared" si="33"/>
        <v>OK</v>
      </c>
      <c r="AJ527" s="314" t="e">
        <f t="shared" si="34"/>
        <v>#REF!</v>
      </c>
    </row>
    <row r="528" spans="1:36" ht="14.4">
      <c r="A528" s="155"/>
      <c r="B528" t="s">
        <v>2396</v>
      </c>
      <c r="C528">
        <v>38</v>
      </c>
      <c r="D528" t="s">
        <v>2318</v>
      </c>
      <c r="E528" t="s">
        <v>1080</v>
      </c>
      <c r="G528" t="s">
        <v>2532</v>
      </c>
      <c r="J528" s="438" t="str">
        <f>IF($F528="","",IFERROR(IFERROR(INDEX(Réttabanki!$U:$U,MATCH($F528,Réttabanki!$A:$A,0)),INDEX(Vöruskrá!$R:$R,MATCH($F528,Vöruskrá!$B:$B,0)))*($H528+IF($I528="",$H528*(1+$AD$2),$I528))/2/1000,""))</f>
        <v/>
      </c>
      <c r="K528" t="s">
        <v>2771</v>
      </c>
      <c r="L528" t="s">
        <v>235</v>
      </c>
      <c r="U528" s="455"/>
      <c r="V528" s="455"/>
      <c r="W528" s="455"/>
      <c r="X528" s="455"/>
      <c r="Y528" s="455"/>
      <c r="Z528" s="455"/>
      <c r="AA528" s="455"/>
      <c r="AF528" t="str">
        <f>IF($F528="","",IFERROR(IFERROR(INDEX(Réttabanki!$U:$U,MATCH($F528,Réttabanki!$A:$A,0)),INDEX(Vöruskrá!$R:$R,MATCH($F528,Vöruskrá!$B:$B,0)))*$H528/1000,""))</f>
        <v/>
      </c>
      <c r="AG528" t="str">
        <f>IF($F528="","",IFERROR(IFERROR(INDEX(Réttabanki!$U:$U,MATCH($F528,Réttabanki!$A:$A,0)),INDEX(Vöruskrá!$R:$R,MATCH($F528,Vöruskrá!$B:$B,0)))*IF($I528="",$H528*(1+$AD$2),$I528)/1000,""))</f>
        <v/>
      </c>
      <c r="AH528" t="str">
        <f t="shared" si="32"/>
        <v/>
      </c>
      <c r="AI528" t="str">
        <f t="shared" si="33"/>
        <v/>
      </c>
      <c r="AJ528" s="314" t="e">
        <f t="shared" si="34"/>
        <v>#REF!</v>
      </c>
    </row>
    <row r="529" spans="1:36" ht="14.4">
      <c r="A529" s="155"/>
      <c r="B529" t="s">
        <v>2396</v>
      </c>
      <c r="C529">
        <v>38</v>
      </c>
      <c r="D529" t="s">
        <v>2318</v>
      </c>
      <c r="E529" t="s">
        <v>1080</v>
      </c>
      <c r="F529" t="s">
        <v>1311</v>
      </c>
      <c r="G529" t="s">
        <v>2772</v>
      </c>
      <c r="H529">
        <v>40</v>
      </c>
      <c r="J529" s="438">
        <f>IF($F529="","",IFERROR(IFERROR(INDEX(Réttabanki!$U:$U,MATCH($F529,Réttabanki!$A:$A,0)),INDEX(Vöruskrá!$R:$R,MATCH($F529,Vöruskrá!$B:$B,0)))*($H529+IF($I529="",$H529*(1+$AD$2),$I529))/2/1000,""))</f>
        <v>30</v>
      </c>
      <c r="K529" t="s">
        <v>1312</v>
      </c>
      <c r="N529">
        <v>236</v>
      </c>
      <c r="O529">
        <v>9</v>
      </c>
      <c r="P529">
        <v>2.7</v>
      </c>
      <c r="Q529">
        <v>31.1</v>
      </c>
      <c r="R529">
        <v>1.5</v>
      </c>
      <c r="S529">
        <v>0.9</v>
      </c>
      <c r="U529" s="457"/>
      <c r="V529" s="457"/>
      <c r="W529" s="457"/>
      <c r="X529" s="457"/>
      <c r="Y529" s="457"/>
      <c r="Z529" s="457"/>
      <c r="AA529" s="457"/>
      <c r="AF529">
        <f>IF($F529="","",IFERROR(IFERROR(INDEX(Réttabanki!$U:$U,MATCH($F529,Réttabanki!$A:$A,0)),INDEX(Vöruskrá!$R:$R,MATCH($F529,Vöruskrá!$B:$B,0)))*$H529/1000,""))</f>
        <v>24</v>
      </c>
      <c r="AG529">
        <f>IF($F529="","",IFERROR(IFERROR(INDEX(Réttabanki!$U:$U,MATCH($F529,Réttabanki!$A:$A,0)),INDEX(Vöruskrá!$R:$R,MATCH($F529,Vöruskrá!$B:$B,0)))*IF($I529="",$H529*(1+$AD$2),$I529)/1000,""))</f>
        <v>36</v>
      </c>
      <c r="AH529">
        <f t="shared" si="32"/>
        <v>3.1304347826086959E-2</v>
      </c>
      <c r="AI529" t="str">
        <f t="shared" si="33"/>
        <v>OK</v>
      </c>
      <c r="AJ529" s="314" t="e">
        <f t="shared" si="34"/>
        <v>#REF!</v>
      </c>
    </row>
    <row r="530" spans="1:36" ht="14.4">
      <c r="A530" s="155"/>
      <c r="B530" t="s">
        <v>2396</v>
      </c>
      <c r="C530">
        <v>38</v>
      </c>
      <c r="D530" t="s">
        <v>2318</v>
      </c>
      <c r="E530" t="s">
        <v>1080</v>
      </c>
      <c r="F530" t="s">
        <v>688</v>
      </c>
      <c r="G530" t="s">
        <v>2419</v>
      </c>
      <c r="H530">
        <v>20</v>
      </c>
      <c r="J530" s="438">
        <f>IF($F530="","",IFERROR(IFERROR(INDEX(Réttabanki!$U:$U,MATCH($F530,Réttabanki!$A:$A,0)),INDEX(Vöruskrá!$R:$R,MATCH($F530,Vöruskrá!$B:$B,0)))*($H530+IF($I530="",$H530*(1+$AD$2),$I530))/2/1000,""))</f>
        <v>45</v>
      </c>
      <c r="K530" t="s">
        <v>689</v>
      </c>
      <c r="L530" t="s">
        <v>235</v>
      </c>
      <c r="N530">
        <v>384</v>
      </c>
      <c r="O530">
        <v>29.3</v>
      </c>
      <c r="P530">
        <v>14.7</v>
      </c>
      <c r="Q530">
        <v>2.4</v>
      </c>
      <c r="R530">
        <v>12.8</v>
      </c>
      <c r="S530">
        <v>1.7</v>
      </c>
      <c r="U530" s="455"/>
      <c r="V530" s="455"/>
      <c r="W530" s="455"/>
      <c r="X530" s="455"/>
      <c r="Y530" s="455"/>
      <c r="Z530" s="455"/>
      <c r="AA530" s="455"/>
      <c r="AF530">
        <f>IF($F530="","",IFERROR(IFERROR(INDEX(Réttabanki!$U:$U,MATCH($F530,Réttabanki!$A:$A,0)),INDEX(Vöruskrá!$R:$R,MATCH($F530,Vöruskrá!$B:$B,0)))*$H530/1000,""))</f>
        <v>36</v>
      </c>
      <c r="AG530">
        <f>IF($F530="","",IFERROR(IFERROR(INDEX(Réttabanki!$U:$U,MATCH($F530,Réttabanki!$A:$A,0)),INDEX(Vöruskrá!$R:$R,MATCH($F530,Vöruskrá!$B:$B,0)))*IF($I530="",$H530*(1+$AD$2),$I530)/1000,""))</f>
        <v>54</v>
      </c>
      <c r="AH530">
        <f t="shared" si="32"/>
        <v>4.6956521739130432E-2</v>
      </c>
      <c r="AI530" t="str">
        <f t="shared" si="33"/>
        <v>OK</v>
      </c>
      <c r="AJ530" s="314" t="e">
        <f t="shared" si="34"/>
        <v>#REF!</v>
      </c>
    </row>
    <row r="531" spans="1:36" ht="14.4">
      <c r="A531" s="154"/>
      <c r="B531" s="95" t="s">
        <v>2396</v>
      </c>
      <c r="C531" s="95">
        <v>38</v>
      </c>
      <c r="D531" s="96"/>
      <c r="E531" s="96"/>
      <c r="F531" s="96" t="s">
        <v>2393</v>
      </c>
      <c r="G531" s="96"/>
      <c r="H531" s="97"/>
      <c r="I531" s="97"/>
      <c r="J531" s="225">
        <f>SUMIFS($AF$3:$AF$796,$AJ$3:$AJ$796,$AJ531,$D$3:$D$796,"&lt;&gt;Grunnskólar starfsmenn",$E$3:$E$796,"Aðalréttur")+SUMIFS($AF$3:$AF$796,$AJ$3:$AJ$796,$AJ531,$D$3:$D$796,"&lt;&gt;Grunnskólar starfsmenn",$E$3:$E$796,"Meðlætisbar")+SUMIFS($AF$3:$AF$796,$AJ$3:$AJ$796,$AJ531,$D$3:$D$796,"&lt;&gt;Grunnskólar starfsmenn",$E$3:$E$796,"Síðdegishressing")</f>
        <v>60</v>
      </c>
      <c r="K531" s="9" t="s">
        <v>2394</v>
      </c>
      <c r="L531" s="9"/>
      <c r="M531" s="9"/>
      <c r="N531" s="10"/>
      <c r="O531" s="10"/>
      <c r="P531" s="10"/>
      <c r="Q531" s="10"/>
      <c r="R531" s="10"/>
      <c r="S531" s="10"/>
      <c r="T531" s="44"/>
      <c r="U531" s="457"/>
      <c r="V531" s="457"/>
      <c r="W531" s="457"/>
      <c r="X531" s="457"/>
      <c r="Y531" s="457"/>
      <c r="Z531" s="457"/>
      <c r="AA531" s="457"/>
      <c r="AC531" t="s">
        <v>87</v>
      </c>
      <c r="AF531" s="205" t="str">
        <f>IF($F531="","",IFERROR(IFERROR(INDEX(Réttabanki!$U:$U,MATCH($F531,Réttabanki!$A:$A,0)),INDEX(Vöruskrá!$R:$R,MATCH($F531,Vöruskrá!$B:$B,0)))*$H531/1000,""))</f>
        <v/>
      </c>
      <c r="AG531" s="205" t="str">
        <f>IF($F531="","",IFERROR(IFERROR(INDEX(Réttabanki!$U:$U,MATCH($F531,Réttabanki!$A:$A,0)),INDEX(Vöruskrá!$R:$R,MATCH($F531,Vöruskrá!$B:$B,0)))*IF($I531="",$H531*(1+$AD$2),$I531)/1000,""))</f>
        <v/>
      </c>
      <c r="AH531" s="206">
        <f>IF($J531="","",$J531/$AE$6)</f>
        <v>4.4444444444444446E-2</v>
      </c>
      <c r="AI531" s="409" t="str">
        <f t="shared" si="33"/>
        <v>OK</v>
      </c>
      <c r="AJ531" s="314" t="e">
        <f t="shared" si="34"/>
        <v>#REF!</v>
      </c>
    </row>
    <row r="532" spans="1:36" ht="14.4">
      <c r="A532" s="154"/>
      <c r="B532" s="95" t="s">
        <v>2396</v>
      </c>
      <c r="C532" s="95">
        <v>38</v>
      </c>
      <c r="D532" s="96"/>
      <c r="E532" s="96"/>
      <c r="F532" s="96" t="s">
        <v>2395</v>
      </c>
      <c r="G532" s="96"/>
      <c r="H532" s="97"/>
      <c r="I532" s="97"/>
      <c r="J532" s="225">
        <f>SUMIFS($AG$3:$AG$796,$AJ$3:$AJ$796,$AJ532,$D$3:$D$796,"&lt;&gt;Grunnskólar starfsmenn",$E$3:$E$796,"Aðalréttur")+SUMIFS($AG$3:$AG$796,$AJ$3:$AJ$796,$AJ532,$D$3:$D$796,"&lt;&gt;Grunnskólar starfsmenn",$E$3:$E$796,"Meðlætisbar")</f>
        <v>20.25</v>
      </c>
      <c r="K532" s="9" t="s">
        <v>2394</v>
      </c>
      <c r="L532" s="9"/>
      <c r="M532" s="9"/>
      <c r="N532" s="10"/>
      <c r="O532" s="10"/>
      <c r="P532" s="10"/>
      <c r="Q532" s="10"/>
      <c r="R532" s="10"/>
      <c r="S532" s="10"/>
      <c r="T532" s="44"/>
      <c r="U532" s="455"/>
      <c r="V532" s="455"/>
      <c r="W532" s="455"/>
      <c r="X532" s="455"/>
      <c r="Y532" s="455"/>
      <c r="Z532" s="455"/>
      <c r="AA532" s="455"/>
      <c r="AC532" t="s">
        <v>92</v>
      </c>
      <c r="AF532" s="205" t="str">
        <f>IF($F532="","",IFERROR(IFERROR(INDEX(Réttabanki!$U:$U,MATCH($F532,Réttabanki!$A:$A,0)),INDEX(Vöruskrá!$R:$R,MATCH($F532,Vöruskrá!$B:$B,0)))*$H532/1000,""))</f>
        <v/>
      </c>
      <c r="AG532" s="205" t="str">
        <f>IF($F532="","",IFERROR(IFERROR(INDEX(Réttabanki!$U:$U,MATCH($F532,Réttabanki!$A:$A,0)),INDEX(Vöruskrá!$R:$R,MATCH($F532,Vöruskrá!$B:$B,0)))*IF($I532="",$H532*(1+$AD$2),$I532)/1000,""))</f>
        <v/>
      </c>
      <c r="AH532" s="206">
        <f>IF($J532="","",$J532/$AE$5)</f>
        <v>1.7608695652173913E-2</v>
      </c>
      <c r="AI532" s="409" t="str">
        <f t="shared" si="33"/>
        <v>OK</v>
      </c>
      <c r="AJ532" s="314" t="e">
        <f t="shared" si="34"/>
        <v>#REF!</v>
      </c>
    </row>
    <row r="533" spans="1:36" ht="14.4">
      <c r="A533" s="155">
        <v>46281</v>
      </c>
      <c r="B533" t="s">
        <v>2423</v>
      </c>
      <c r="C533">
        <v>38</v>
      </c>
      <c r="D533" t="s">
        <v>2318</v>
      </c>
      <c r="E533" t="s">
        <v>2352</v>
      </c>
      <c r="G533" t="s">
        <v>2773</v>
      </c>
      <c r="J533" s="438" t="str">
        <f>IF($F533="","",IFERROR(IFERROR(INDEX(Réttabanki!$U:$U,MATCH($F533,Réttabanki!$A:$A,0)),INDEX(Vöruskrá!$R:$R,MATCH($F533,Vöruskrá!$B:$B,0)))*($H533+IF($I533="",$H533*(1+$AD$2),$I533))/2/1000,""))</f>
        <v/>
      </c>
      <c r="K533" t="s">
        <v>1610</v>
      </c>
      <c r="L533" t="s">
        <v>136</v>
      </c>
      <c r="U533" s="457"/>
      <c r="V533" s="457"/>
      <c r="W533" s="457"/>
      <c r="X533" s="457"/>
      <c r="Y533" s="457"/>
      <c r="Z533" s="457"/>
      <c r="AA533" s="457"/>
      <c r="AF533" t="str">
        <f>IF($F533="","",IFERROR(IFERROR(INDEX(Réttabanki!$U:$U,MATCH($F533,Réttabanki!$A:$A,0)),INDEX(Vöruskrá!$R:$R,MATCH($F533,Vöruskrá!$B:$B,0)))*$H533/1000,""))</f>
        <v/>
      </c>
      <c r="AG533" t="str">
        <f>IF($F533="","",IFERROR(IFERROR(INDEX(Réttabanki!$U:$U,MATCH($F533,Réttabanki!$A:$A,0)),INDEX(Vöruskrá!$R:$R,MATCH($F533,Vöruskrá!$B:$B,0)))*IF($I533="",$H533*(1+$AD$2),$I533)/1000,""))</f>
        <v/>
      </c>
      <c r="AH533" t="str">
        <f t="shared" ref="AH533:AH551" si="35">IF(N($AF533)+N($AG533)=0,"",MAX(N($AF533)/$AE$6,N($AG533)/$AE$5))</f>
        <v/>
      </c>
      <c r="AI533" t="str">
        <f t="shared" si="33"/>
        <v/>
      </c>
      <c r="AJ533" s="314">
        <f t="shared" si="34"/>
        <v>46281</v>
      </c>
    </row>
    <row r="534" spans="1:36" ht="14.4">
      <c r="A534" s="155"/>
      <c r="B534" t="s">
        <v>2423</v>
      </c>
      <c r="C534">
        <v>38</v>
      </c>
      <c r="D534" t="s">
        <v>2318</v>
      </c>
      <c r="E534" t="s">
        <v>2352</v>
      </c>
      <c r="F534" t="s">
        <v>1609</v>
      </c>
      <c r="G534" t="s">
        <v>2773</v>
      </c>
      <c r="H534">
        <v>250</v>
      </c>
      <c r="I534">
        <v>250</v>
      </c>
      <c r="J534" s="444">
        <f>IF($F534="","",IFERROR(IFERROR(INDEX(Réttabanki!$U:$U,MATCH($F534,Réttabanki!$A:$A,0)),INDEX(Vöruskrá!$R:$R,MATCH($F534,Vöruskrá!$B:$B,0)))*($H534+IF($I534="",$H534*(1+$AD$2),$I534))/2/1000,""))</f>
        <v>0</v>
      </c>
      <c r="K534" t="s">
        <v>1610</v>
      </c>
      <c r="L534" t="s">
        <v>136</v>
      </c>
      <c r="N534">
        <v>73.5</v>
      </c>
      <c r="O534">
        <v>1.5</v>
      </c>
      <c r="P534">
        <v>0.6</v>
      </c>
      <c r="Q534">
        <v>12.1</v>
      </c>
      <c r="R534">
        <v>2.2000000000000002</v>
      </c>
      <c r="S534">
        <v>0.8</v>
      </c>
      <c r="T534">
        <v>1</v>
      </c>
      <c r="U534" s="455" t="s">
        <v>2357</v>
      </c>
      <c r="V534" s="455" t="s">
        <v>2358</v>
      </c>
      <c r="W534" s="455" t="s">
        <v>2364</v>
      </c>
      <c r="X534" s="455" t="s">
        <v>2774</v>
      </c>
      <c r="Y534" s="455">
        <v>75</v>
      </c>
      <c r="Z534" s="455"/>
      <c r="AA534" s="455"/>
      <c r="AF534">
        <f>IF($F534="","",IFERROR(IFERROR(INDEX(Réttabanki!$U:$U,MATCH($F534,Réttabanki!$A:$A,0)),INDEX(Vöruskrá!$R:$R,MATCH($F534,Vöruskrá!$B:$B,0)))*$H534/1000,""))</f>
        <v>0</v>
      </c>
      <c r="AG534">
        <f>IF($F534="","",IFERROR(IFERROR(INDEX(Réttabanki!$U:$U,MATCH($F534,Réttabanki!$A:$A,0)),INDEX(Vöruskrá!$R:$R,MATCH($F534,Vöruskrá!$B:$B,0)))*IF($I534="",$H534*(1+$AD$2),$I534)/1000,""))</f>
        <v>0</v>
      </c>
      <c r="AH534" t="str">
        <f t="shared" si="35"/>
        <v/>
      </c>
      <c r="AI534" t="str">
        <f t="shared" si="33"/>
        <v/>
      </c>
      <c r="AJ534" s="314">
        <f t="shared" si="34"/>
        <v>46281</v>
      </c>
    </row>
    <row r="535" spans="1:36" ht="14.4">
      <c r="A535" s="155"/>
      <c r="B535" t="s">
        <v>2423</v>
      </c>
      <c r="C535">
        <v>38</v>
      </c>
      <c r="D535" t="s">
        <v>2318</v>
      </c>
      <c r="E535" t="s">
        <v>1080</v>
      </c>
      <c r="G535" t="s">
        <v>2775</v>
      </c>
      <c r="J535" s="438" t="str">
        <f>IF($F535="","",IFERROR(IFERROR(INDEX(Réttabanki!$U:$U,MATCH($F535,Réttabanki!$A:$A,0)),INDEX(Vöruskrá!$R:$R,MATCH($F535,Vöruskrá!$B:$B,0)))*($H535+IF($I535="",$H535*(1+$AD$2),$I535))/2/1000,""))</f>
        <v/>
      </c>
      <c r="K535" t="s">
        <v>1627</v>
      </c>
      <c r="L535" t="s">
        <v>228</v>
      </c>
      <c r="U535" s="457"/>
      <c r="V535" s="457"/>
      <c r="W535" s="457"/>
      <c r="X535" s="457"/>
      <c r="Y535" s="457"/>
      <c r="Z535" s="457"/>
      <c r="AA535" s="457"/>
      <c r="AF535" t="str">
        <f>IF($F535="","",IFERROR(IFERROR(INDEX(Réttabanki!$U:$U,MATCH($F535,Réttabanki!$A:$A,0)),INDEX(Vöruskrá!$R:$R,MATCH($F535,Vöruskrá!$B:$B,0)))*$H535/1000,""))</f>
        <v/>
      </c>
      <c r="AG535" t="str">
        <f>IF($F535="","",IFERROR(IFERROR(INDEX(Réttabanki!$U:$U,MATCH($F535,Réttabanki!$A:$A,0)),INDEX(Vöruskrá!$R:$R,MATCH($F535,Vöruskrá!$B:$B,0)))*IF($I535="",$H535*(1+$AD$2),$I535)/1000,""))</f>
        <v/>
      </c>
      <c r="AH535" t="str">
        <f t="shared" si="35"/>
        <v/>
      </c>
      <c r="AI535" t="str">
        <f t="shared" si="33"/>
        <v/>
      </c>
      <c r="AJ535" s="314">
        <f t="shared" si="34"/>
        <v>46281</v>
      </c>
    </row>
    <row r="536" spans="1:36" ht="14.4">
      <c r="A536" s="155"/>
      <c r="B536" t="s">
        <v>2423</v>
      </c>
      <c r="C536">
        <v>38</v>
      </c>
      <c r="D536" t="s">
        <v>2318</v>
      </c>
      <c r="E536" t="s">
        <v>1080</v>
      </c>
      <c r="F536" t="s">
        <v>1626</v>
      </c>
      <c r="G536" t="s">
        <v>2775</v>
      </c>
      <c r="H536">
        <v>250</v>
      </c>
      <c r="I536">
        <v>250</v>
      </c>
      <c r="J536" s="444">
        <f>IF($F536="","",IFERROR(IFERROR(INDEX(Réttabanki!$U:$U,MATCH($F536,Réttabanki!$A:$A,0)),INDEX(Vöruskrá!$R:$R,MATCH($F536,Vöruskrá!$B:$B,0)))*($H536+IF($I536="",$H536*(1+$AD$2),$I536))/2/1000,""))</f>
        <v>0</v>
      </c>
      <c r="K536" t="s">
        <v>1627</v>
      </c>
      <c r="U536" s="455"/>
      <c r="V536" s="455"/>
      <c r="W536" s="455"/>
      <c r="X536" s="455"/>
      <c r="Y536" s="455"/>
      <c r="Z536" s="455"/>
      <c r="AA536" s="455"/>
      <c r="AF536">
        <f>IF($F536="","",IFERROR(IFERROR(INDEX(Réttabanki!$U:$U,MATCH($F536,Réttabanki!$A:$A,0)),INDEX(Vöruskrá!$R:$R,MATCH($F536,Vöruskrá!$B:$B,0)))*$H536/1000,""))</f>
        <v>0</v>
      </c>
      <c r="AG536">
        <f>IF($F536="","",IFERROR(IFERROR(INDEX(Réttabanki!$U:$U,MATCH($F536,Réttabanki!$A:$A,0)),INDEX(Vöruskrá!$R:$R,MATCH($F536,Vöruskrá!$B:$B,0)))*IF($I536="",$H536*(1+$AD$2),$I536)/1000,""))</f>
        <v>0</v>
      </c>
      <c r="AH536" t="str">
        <f t="shared" si="35"/>
        <v/>
      </c>
      <c r="AI536" t="str">
        <f t="shared" si="33"/>
        <v/>
      </c>
      <c r="AJ536" s="314">
        <f t="shared" si="34"/>
        <v>46281</v>
      </c>
    </row>
    <row r="537" spans="1:36" ht="14.4">
      <c r="A537" s="155"/>
      <c r="B537" t="s">
        <v>2423</v>
      </c>
      <c r="C537">
        <v>38</v>
      </c>
      <c r="D537" t="s">
        <v>2318</v>
      </c>
      <c r="E537" t="s">
        <v>2376</v>
      </c>
      <c r="G537" t="s">
        <v>2773</v>
      </c>
      <c r="J537" s="438" t="str">
        <f>IF($F537="","",IFERROR(IFERROR(INDEX(Réttabanki!$U:$U,MATCH($F537,Réttabanki!$A:$A,0)),INDEX(Vöruskrá!$R:$R,MATCH($F537,Vöruskrá!$B:$B,0)))*($H537+IF($I537="",$H537*(1+$AD$2),$I537))/2/1000,""))</f>
        <v/>
      </c>
      <c r="K537" t="s">
        <v>1610</v>
      </c>
      <c r="L537" t="s">
        <v>136</v>
      </c>
      <c r="U537" s="457"/>
      <c r="V537" s="457"/>
      <c r="W537" s="457"/>
      <c r="X537" s="457"/>
      <c r="Y537" s="457"/>
      <c r="Z537" s="457"/>
      <c r="AA537" s="457"/>
      <c r="AF537" t="str">
        <f>IF($F537="","",IFERROR(IFERROR(INDEX(Réttabanki!$U:$U,MATCH($F537,Réttabanki!$A:$A,0)),INDEX(Vöruskrá!$R:$R,MATCH($F537,Vöruskrá!$B:$B,0)))*$H537/1000,""))</f>
        <v/>
      </c>
      <c r="AG537" t="str">
        <f>IF($F537="","",IFERROR(IFERROR(INDEX(Réttabanki!$U:$U,MATCH($F537,Réttabanki!$A:$A,0)),INDEX(Vöruskrá!$R:$R,MATCH($F537,Vöruskrá!$B:$B,0)))*IF($I537="",$H537*(1+$AD$2),$I537)/1000,""))</f>
        <v/>
      </c>
      <c r="AH537" t="str">
        <f t="shared" si="35"/>
        <v/>
      </c>
      <c r="AI537" t="str">
        <f t="shared" si="33"/>
        <v/>
      </c>
      <c r="AJ537" s="314">
        <f t="shared" si="34"/>
        <v>46281</v>
      </c>
    </row>
    <row r="538" spans="1:36" ht="14.4">
      <c r="A538" s="155"/>
      <c r="B538" t="s">
        <v>2423</v>
      </c>
      <c r="C538">
        <v>38</v>
      </c>
      <c r="D538" t="s">
        <v>2318</v>
      </c>
      <c r="E538" t="s">
        <v>2376</v>
      </c>
      <c r="F538" t="s">
        <v>1609</v>
      </c>
      <c r="G538" t="s">
        <v>2773</v>
      </c>
      <c r="H538">
        <v>250</v>
      </c>
      <c r="I538">
        <v>250</v>
      </c>
      <c r="J538" s="444">
        <f>IF($F538="","",IFERROR(IFERROR(INDEX(Réttabanki!$U:$U,MATCH($F538,Réttabanki!$A:$A,0)),INDEX(Vöruskrá!$R:$R,MATCH($F538,Vöruskrá!$B:$B,0)))*($H538+IF($I538="",$H538*(1+$AD$2),$I538))/2/1000,""))</f>
        <v>0</v>
      </c>
      <c r="K538" t="s">
        <v>1610</v>
      </c>
      <c r="L538" t="s">
        <v>136</v>
      </c>
      <c r="N538">
        <v>73.5</v>
      </c>
      <c r="O538">
        <v>1.5</v>
      </c>
      <c r="P538">
        <v>0.6</v>
      </c>
      <c r="Q538">
        <v>12.1</v>
      </c>
      <c r="R538">
        <v>2.2000000000000002</v>
      </c>
      <c r="S538">
        <v>0.8</v>
      </c>
      <c r="U538" s="455"/>
      <c r="V538" s="455"/>
      <c r="W538" s="455"/>
      <c r="X538" s="455"/>
      <c r="Y538" s="455"/>
      <c r="Z538" s="455"/>
      <c r="AA538" s="455"/>
      <c r="AF538">
        <f>IF($F538="","",IFERROR(IFERROR(INDEX(Réttabanki!$U:$U,MATCH($F538,Réttabanki!$A:$A,0)),INDEX(Vöruskrá!$R:$R,MATCH($F538,Vöruskrá!$B:$B,0)))*$H538/1000,""))</f>
        <v>0</v>
      </c>
      <c r="AG538">
        <f>IF($F538="","",IFERROR(IFERROR(INDEX(Réttabanki!$U:$U,MATCH($F538,Réttabanki!$A:$A,0)),INDEX(Vöruskrá!$R:$R,MATCH($F538,Vöruskrá!$B:$B,0)))*IF($I538="",$H538*(1+$AD$2),$I538)/1000,""))</f>
        <v>0</v>
      </c>
      <c r="AH538" t="str">
        <f t="shared" si="35"/>
        <v/>
      </c>
      <c r="AI538" t="str">
        <f t="shared" si="33"/>
        <v/>
      </c>
      <c r="AJ538" s="314">
        <f t="shared" si="34"/>
        <v>46281</v>
      </c>
    </row>
    <row r="539" spans="1:36" ht="14.4">
      <c r="A539" s="155"/>
      <c r="B539" t="s">
        <v>2423</v>
      </c>
      <c r="C539">
        <v>38</v>
      </c>
      <c r="D539" t="s">
        <v>2318</v>
      </c>
      <c r="E539" t="s">
        <v>2381</v>
      </c>
      <c r="G539" t="s">
        <v>2776</v>
      </c>
      <c r="J539" s="438" t="str">
        <f>IF($F539="","",IFERROR(IFERROR(INDEX(Réttabanki!$U:$U,MATCH($F539,Réttabanki!$A:$A,0)),INDEX(Vöruskrá!$R:$R,MATCH($F539,Vöruskrá!$B:$B,0)))*($H539+IF($I539="",$H539*(1+$AD$2),$I539))/2/1000,""))</f>
        <v/>
      </c>
      <c r="K539" t="s">
        <v>2777</v>
      </c>
      <c r="L539" t="s">
        <v>2778</v>
      </c>
      <c r="U539" s="457"/>
      <c r="V539" s="457"/>
      <c r="W539" s="457"/>
      <c r="X539" s="457"/>
      <c r="Y539" s="457"/>
      <c r="Z539" s="457"/>
      <c r="AA539" s="457"/>
      <c r="AF539" t="str">
        <f>IF($F539="","",IFERROR(IFERROR(INDEX(Réttabanki!$U:$U,MATCH($F539,Réttabanki!$A:$A,0)),INDEX(Vöruskrá!$R:$R,MATCH($F539,Vöruskrá!$B:$B,0)))*$H539/1000,""))</f>
        <v/>
      </c>
      <c r="AG539" t="str">
        <f>IF($F539="","",IFERROR(IFERROR(INDEX(Réttabanki!$U:$U,MATCH($F539,Réttabanki!$A:$A,0)),INDEX(Vöruskrá!$R:$R,MATCH($F539,Vöruskrá!$B:$B,0)))*IF($I539="",$H539*(1+$AD$2),$I539)/1000,""))</f>
        <v/>
      </c>
      <c r="AH539" t="str">
        <f t="shared" si="35"/>
        <v/>
      </c>
      <c r="AI539" t="str">
        <f t="shared" si="33"/>
        <v/>
      </c>
      <c r="AJ539" s="314">
        <f t="shared" si="34"/>
        <v>46281</v>
      </c>
    </row>
    <row r="540" spans="1:36" ht="14.4">
      <c r="A540" s="155"/>
      <c r="B540" t="s">
        <v>2423</v>
      </c>
      <c r="C540">
        <v>38</v>
      </c>
      <c r="D540" t="s">
        <v>2318</v>
      </c>
      <c r="E540" t="s">
        <v>2381</v>
      </c>
      <c r="F540" t="s">
        <v>163</v>
      </c>
      <c r="G540" t="s">
        <v>2387</v>
      </c>
      <c r="H540">
        <v>40</v>
      </c>
      <c r="I540">
        <v>40</v>
      </c>
      <c r="J540" s="438">
        <f>IF($F540="","",IFERROR(IFERROR(INDEX(Réttabanki!$U:$U,MATCH($F540,Réttabanki!$A:$A,0)),INDEX(Vöruskrá!$R:$R,MATCH($F540,Vöruskrá!$B:$B,0)))*($H540+IF($I540="",$H540*(1+$AD$2),$I540))/2/1000,""))</f>
        <v>24</v>
      </c>
      <c r="K540" t="s">
        <v>164</v>
      </c>
      <c r="L540" t="s">
        <v>165</v>
      </c>
      <c r="M540" t="s">
        <v>155</v>
      </c>
      <c r="N540">
        <v>241</v>
      </c>
      <c r="O540">
        <v>4.3</v>
      </c>
      <c r="P540">
        <v>0.8</v>
      </c>
      <c r="Q540">
        <v>33</v>
      </c>
      <c r="R540">
        <v>14</v>
      </c>
      <c r="S540">
        <v>0.9</v>
      </c>
      <c r="U540" s="455"/>
      <c r="V540" s="455"/>
      <c r="W540" s="455"/>
      <c r="X540" s="455"/>
      <c r="Y540" s="455"/>
      <c r="Z540" s="455"/>
      <c r="AA540" s="455"/>
      <c r="AF540">
        <f>IF($F540="","",IFERROR(IFERROR(INDEX(Réttabanki!$U:$U,MATCH($F540,Réttabanki!$A:$A,0)),INDEX(Vöruskrá!$R:$R,MATCH($F540,Vöruskrá!$B:$B,0)))*$H540/1000,""))</f>
        <v>24</v>
      </c>
      <c r="AG540">
        <f>IF($F540="","",IFERROR(IFERROR(INDEX(Réttabanki!$U:$U,MATCH($F540,Réttabanki!$A:$A,0)),INDEX(Vöruskrá!$R:$R,MATCH($F540,Vöruskrá!$B:$B,0)))*IF($I540="",$H540*(1+$AD$2),$I540)/1000,""))</f>
        <v>24</v>
      </c>
      <c r="AH540">
        <f t="shared" si="35"/>
        <v>2.0869565217391306E-2</v>
      </c>
      <c r="AI540" t="str">
        <f t="shared" si="33"/>
        <v>OK</v>
      </c>
      <c r="AJ540" s="314">
        <f t="shared" si="34"/>
        <v>46281</v>
      </c>
    </row>
    <row r="541" spans="1:36" ht="14.4">
      <c r="A541" s="155"/>
      <c r="B541" t="s">
        <v>2423</v>
      </c>
      <c r="C541">
        <v>38</v>
      </c>
      <c r="D541" t="s">
        <v>2318</v>
      </c>
      <c r="E541" t="s">
        <v>2381</v>
      </c>
      <c r="F541" t="s">
        <v>491</v>
      </c>
      <c r="G541" t="s">
        <v>2484</v>
      </c>
      <c r="H541">
        <v>20</v>
      </c>
      <c r="I541">
        <v>20</v>
      </c>
      <c r="J541" s="438">
        <f>IF($F541="","",IFERROR(IFERROR(INDEX(Réttabanki!$U:$U,MATCH($F541,Réttabanki!$A:$A,0)),INDEX(Vöruskrá!$R:$R,MATCH($F541,Vöruskrá!$B:$B,0)))*($H541+IF($I541="",$H541*(1+$AD$2),$I541))/2/1000,""))</f>
        <v>38</v>
      </c>
      <c r="K541" t="s">
        <v>493</v>
      </c>
      <c r="L541" t="s">
        <v>228</v>
      </c>
      <c r="N541">
        <v>85</v>
      </c>
      <c r="O541">
        <v>0.8</v>
      </c>
      <c r="P541">
        <v>0.3</v>
      </c>
      <c r="Q541">
        <v>1.8</v>
      </c>
      <c r="R541">
        <v>16</v>
      </c>
      <c r="S541">
        <v>2.6</v>
      </c>
      <c r="U541" s="457"/>
      <c r="V541" s="457"/>
      <c r="W541" s="457"/>
      <c r="X541" s="457"/>
      <c r="Y541" s="457"/>
      <c r="Z541" s="457"/>
      <c r="AA541" s="457"/>
      <c r="AF541">
        <f>IF($F541="","",IFERROR(IFERROR(INDEX(Réttabanki!$U:$U,MATCH($F541,Réttabanki!$A:$A,0)),INDEX(Vöruskrá!$R:$R,MATCH($F541,Vöruskrá!$B:$B,0)))*$H541/1000,""))</f>
        <v>38</v>
      </c>
      <c r="AG541">
        <f>IF($F541="","",IFERROR(IFERROR(INDEX(Réttabanki!$U:$U,MATCH($F541,Réttabanki!$A:$A,0)),INDEX(Vöruskrá!$R:$R,MATCH($F541,Vöruskrá!$B:$B,0)))*IF($I541="",$H541*(1+$AD$2),$I541)/1000,""))</f>
        <v>38</v>
      </c>
      <c r="AH541">
        <f t="shared" si="35"/>
        <v>3.3043478260869563E-2</v>
      </c>
      <c r="AI541" t="str">
        <f t="shared" si="33"/>
        <v>OK</v>
      </c>
      <c r="AJ541" s="314">
        <f t="shared" si="34"/>
        <v>46281</v>
      </c>
    </row>
    <row r="542" spans="1:36" ht="14.4">
      <c r="A542" s="155"/>
      <c r="B542" t="s">
        <v>2423</v>
      </c>
      <c r="C542">
        <v>38</v>
      </c>
      <c r="D542" t="s">
        <v>2318</v>
      </c>
      <c r="E542" t="s">
        <v>2381</v>
      </c>
      <c r="F542" t="s">
        <v>505</v>
      </c>
      <c r="G542" t="s">
        <v>2404</v>
      </c>
      <c r="H542">
        <v>5</v>
      </c>
      <c r="I542">
        <v>5</v>
      </c>
      <c r="J542" s="438">
        <f>IF($F542="","",IFERROR(IFERROR(INDEX(Réttabanki!$U:$U,MATCH($F542,Réttabanki!$A:$A,0)),INDEX(Vöruskrá!$R:$R,MATCH($F542,Vöruskrá!$B:$B,0)))*($H542+IF($I542="",$H542*(1+$AD$2),$I542))/2/1000,""))</f>
        <v>11.5</v>
      </c>
      <c r="K542" t="s">
        <v>507</v>
      </c>
      <c r="L542" t="s">
        <v>214</v>
      </c>
      <c r="N542">
        <v>738</v>
      </c>
      <c r="O542">
        <v>82</v>
      </c>
      <c r="P542">
        <v>49</v>
      </c>
      <c r="Q542">
        <v>0.4</v>
      </c>
      <c r="R542">
        <v>0.6</v>
      </c>
      <c r="S542">
        <v>1.2</v>
      </c>
      <c r="U542" s="455"/>
      <c r="V542" s="455"/>
      <c r="W542" s="455"/>
      <c r="X542" s="455"/>
      <c r="Y542" s="455"/>
      <c r="Z542" s="455"/>
      <c r="AA542" s="455"/>
      <c r="AF542">
        <f>IF($F542="","",IFERROR(IFERROR(INDEX(Réttabanki!$U:$U,MATCH($F542,Réttabanki!$A:$A,0)),INDEX(Vöruskrá!$R:$R,MATCH($F542,Vöruskrá!$B:$B,0)))*$H542/1000,""))</f>
        <v>11.5</v>
      </c>
      <c r="AG542">
        <f>IF($F542="","",IFERROR(IFERROR(INDEX(Réttabanki!$U:$U,MATCH($F542,Réttabanki!$A:$A,0)),INDEX(Vöruskrá!$R:$R,MATCH($F542,Vöruskrá!$B:$B,0)))*IF($I542="",$H542*(1+$AD$2),$I542)/1000,""))</f>
        <v>11.5</v>
      </c>
      <c r="AH542">
        <f t="shared" si="35"/>
        <v>0.01</v>
      </c>
      <c r="AI542" t="str">
        <f t="shared" si="33"/>
        <v>OK</v>
      </c>
      <c r="AJ542" s="314">
        <f t="shared" si="34"/>
        <v>46281</v>
      </c>
    </row>
    <row r="543" spans="1:36" ht="14.4">
      <c r="A543" s="155"/>
      <c r="B543" t="s">
        <v>2423</v>
      </c>
      <c r="C543">
        <v>38</v>
      </c>
      <c r="D543" t="s">
        <v>2318</v>
      </c>
      <c r="E543" t="s">
        <v>2381</v>
      </c>
      <c r="F543" t="s">
        <v>1088</v>
      </c>
      <c r="G543" t="s">
        <v>2526</v>
      </c>
      <c r="H543">
        <v>10</v>
      </c>
      <c r="I543">
        <v>10</v>
      </c>
      <c r="J543" s="438">
        <f>IF($F543="","",IFERROR(IFERROR(INDEX(Réttabanki!$U:$U,MATCH($F543,Réttabanki!$A:$A,0)),INDEX(Vöruskrá!$R:$R,MATCH($F543,Vöruskrá!$B:$B,0)))*($H543+IF($I543="",$H543*(1+$AD$2),$I543))/2/1000,""))</f>
        <v>8</v>
      </c>
      <c r="K543" t="s">
        <v>1089</v>
      </c>
      <c r="L543" t="s">
        <v>1077</v>
      </c>
      <c r="N543">
        <v>31</v>
      </c>
      <c r="O543">
        <v>0.3</v>
      </c>
      <c r="P543">
        <v>0</v>
      </c>
      <c r="Q543">
        <v>6</v>
      </c>
      <c r="R543">
        <v>1</v>
      </c>
      <c r="S543">
        <v>0</v>
      </c>
      <c r="U543" s="457"/>
      <c r="V543" s="457"/>
      <c r="W543" s="457"/>
      <c r="X543" s="457"/>
      <c r="Y543" s="457"/>
      <c r="Z543" s="457"/>
      <c r="AA543" s="457"/>
      <c r="AF543">
        <f>IF($F543="","",IFERROR(IFERROR(INDEX(Réttabanki!$U:$U,MATCH($F543,Réttabanki!$A:$A,0)),INDEX(Vöruskrá!$R:$R,MATCH($F543,Vöruskrá!$B:$B,0)))*$H543/1000,""))</f>
        <v>8</v>
      </c>
      <c r="AG543">
        <f>IF($F543="","",IFERROR(IFERROR(INDEX(Réttabanki!$U:$U,MATCH($F543,Réttabanki!$A:$A,0)),INDEX(Vöruskrá!$R:$R,MATCH($F543,Vöruskrá!$B:$B,0)))*IF($I543="",$H543*(1+$AD$2),$I543)/1000,""))</f>
        <v>8</v>
      </c>
      <c r="AH543">
        <f t="shared" si="35"/>
        <v>6.956521739130435E-3</v>
      </c>
      <c r="AI543" t="str">
        <f t="shared" si="33"/>
        <v>OK</v>
      </c>
      <c r="AJ543" s="314">
        <f t="shared" si="34"/>
        <v>46281</v>
      </c>
    </row>
    <row r="544" spans="1:36" ht="14.4">
      <c r="A544" s="155"/>
      <c r="B544" t="s">
        <v>2423</v>
      </c>
      <c r="C544">
        <v>38</v>
      </c>
      <c r="D544" t="s">
        <v>2318</v>
      </c>
      <c r="E544" t="s">
        <v>2383</v>
      </c>
      <c r="G544" t="s">
        <v>2779</v>
      </c>
      <c r="J544" s="438" t="str">
        <f>IF($F544="","",IFERROR(IFERROR(INDEX(Réttabanki!$U:$U,MATCH($F544,Réttabanki!$A:$A,0)),INDEX(Vöruskrá!$R:$R,MATCH($F544,Vöruskrá!$B:$B,0)))*($H544+IF($I544="",$H544*(1+$AD$2),$I544))/2/1000,""))</f>
        <v/>
      </c>
      <c r="K544" t="s">
        <v>2780</v>
      </c>
      <c r="L544" t="s">
        <v>2698</v>
      </c>
      <c r="U544" s="455"/>
      <c r="V544" s="455"/>
      <c r="W544" s="455"/>
      <c r="X544" s="455"/>
      <c r="Y544" s="455"/>
      <c r="Z544" s="455"/>
      <c r="AA544" s="455"/>
      <c r="AF544" t="str">
        <f>IF($F544="","",IFERROR(IFERROR(INDEX(Réttabanki!$U:$U,MATCH($F544,Réttabanki!$A:$A,0)),INDEX(Vöruskrá!$R:$R,MATCH($F544,Vöruskrá!$B:$B,0)))*$H544/1000,""))</f>
        <v/>
      </c>
      <c r="AG544" t="str">
        <f>IF($F544="","",IFERROR(IFERROR(INDEX(Réttabanki!$U:$U,MATCH($F544,Réttabanki!$A:$A,0)),INDEX(Vöruskrá!$R:$R,MATCH($F544,Vöruskrá!$B:$B,0)))*IF($I544="",$H544*(1+$AD$2),$I544)/1000,""))</f>
        <v/>
      </c>
      <c r="AH544" t="str">
        <f t="shared" si="35"/>
        <v/>
      </c>
      <c r="AI544" t="str">
        <f t="shared" si="33"/>
        <v/>
      </c>
      <c r="AJ544" s="314">
        <f t="shared" si="34"/>
        <v>46281</v>
      </c>
    </row>
    <row r="545" spans="1:36" ht="14.4">
      <c r="A545" s="155"/>
      <c r="B545" t="s">
        <v>2423</v>
      </c>
      <c r="C545">
        <v>38</v>
      </c>
      <c r="D545" t="s">
        <v>2318</v>
      </c>
      <c r="E545" t="s">
        <v>2383</v>
      </c>
      <c r="F545" t="s">
        <v>1654</v>
      </c>
      <c r="G545" t="s">
        <v>2781</v>
      </c>
      <c r="H545">
        <v>40</v>
      </c>
      <c r="I545">
        <v>40</v>
      </c>
      <c r="J545" s="438">
        <f>IF($F545="","",IFERROR(IFERROR(INDEX(Réttabanki!$U:$U,MATCH($F545,Réttabanki!$A:$A,0)),INDEX(Vöruskrá!$R:$R,MATCH($F545,Vöruskrá!$B:$B,0)))*($H545+IF($I545="",$H545*(1+$AD$2),$I545))/2/1000,""))</f>
        <v>0</v>
      </c>
      <c r="K545" t="s">
        <v>1657</v>
      </c>
      <c r="L545" t="s">
        <v>136</v>
      </c>
      <c r="M545" t="s">
        <v>1658</v>
      </c>
      <c r="N545">
        <v>343</v>
      </c>
      <c r="O545">
        <v>10</v>
      </c>
      <c r="Q545">
        <v>57</v>
      </c>
      <c r="U545" s="457"/>
      <c r="V545" s="457"/>
      <c r="W545" s="457"/>
      <c r="X545" s="457"/>
      <c r="Y545" s="457"/>
      <c r="Z545" s="457"/>
      <c r="AA545" s="457"/>
      <c r="AF545">
        <f>IF($F545="","",IFERROR(IFERROR(INDEX(Réttabanki!$U:$U,MATCH($F545,Réttabanki!$A:$A,0)),INDEX(Vöruskrá!$R:$R,MATCH($F545,Vöruskrá!$B:$B,0)))*$H545/1000,""))</f>
        <v>0</v>
      </c>
      <c r="AG545">
        <f>IF($F545="","",IFERROR(IFERROR(INDEX(Réttabanki!$U:$U,MATCH($F545,Réttabanki!$A:$A,0)),INDEX(Vöruskrá!$R:$R,MATCH($F545,Vöruskrá!$B:$B,0)))*IF($I545="",$H545*(1+$AD$2),$I545)/1000,""))</f>
        <v>0</v>
      </c>
      <c r="AH545" t="str">
        <f t="shared" si="35"/>
        <v/>
      </c>
      <c r="AI545" t="str">
        <f t="shared" si="33"/>
        <v/>
      </c>
      <c r="AJ545" s="314">
        <f t="shared" si="34"/>
        <v>46281</v>
      </c>
    </row>
    <row r="546" spans="1:36" ht="14.4">
      <c r="A546" s="155"/>
      <c r="B546" t="s">
        <v>2423</v>
      </c>
      <c r="C546">
        <v>38</v>
      </c>
      <c r="D546" t="s">
        <v>2318</v>
      </c>
      <c r="E546" t="s">
        <v>2383</v>
      </c>
      <c r="F546" t="s">
        <v>505</v>
      </c>
      <c r="G546" t="s">
        <v>2404</v>
      </c>
      <c r="H546">
        <v>5</v>
      </c>
      <c r="I546">
        <v>5</v>
      </c>
      <c r="J546" s="438">
        <f>IF($F546="","",IFERROR(IFERROR(INDEX(Réttabanki!$U:$U,MATCH($F546,Réttabanki!$A:$A,0)),INDEX(Vöruskrá!$R:$R,MATCH($F546,Vöruskrá!$B:$B,0)))*($H546+IF($I546="",$H546*(1+$AD$2),$I546))/2/1000,""))</f>
        <v>11.5</v>
      </c>
      <c r="K546" t="s">
        <v>507</v>
      </c>
      <c r="L546" t="s">
        <v>214</v>
      </c>
      <c r="N546">
        <v>738</v>
      </c>
      <c r="O546">
        <v>82</v>
      </c>
      <c r="P546">
        <v>49</v>
      </c>
      <c r="Q546">
        <v>0.4</v>
      </c>
      <c r="R546">
        <v>0.6</v>
      </c>
      <c r="S546">
        <v>1.2</v>
      </c>
      <c r="U546" s="455"/>
      <c r="V546" s="455"/>
      <c r="W546" s="455"/>
      <c r="X546" s="455"/>
      <c r="Y546" s="455"/>
      <c r="Z546" s="455"/>
      <c r="AA546" s="455"/>
      <c r="AF546">
        <f>IF($F546="","",IFERROR(IFERROR(INDEX(Réttabanki!$U:$U,MATCH($F546,Réttabanki!$A:$A,0)),INDEX(Vöruskrá!$R:$R,MATCH($F546,Vöruskrá!$B:$B,0)))*$H546/1000,""))</f>
        <v>11.5</v>
      </c>
      <c r="AG546">
        <f>IF($F546="","",IFERROR(IFERROR(INDEX(Réttabanki!$U:$U,MATCH($F546,Réttabanki!$A:$A,0)),INDEX(Vöruskrá!$R:$R,MATCH($F546,Vöruskrá!$B:$B,0)))*IF($I546="",$H546*(1+$AD$2),$I546)/1000,""))</f>
        <v>11.5</v>
      </c>
      <c r="AH546">
        <f t="shared" si="35"/>
        <v>0.01</v>
      </c>
      <c r="AI546" t="str">
        <f t="shared" si="33"/>
        <v>OK</v>
      </c>
      <c r="AJ546" s="314">
        <f t="shared" si="34"/>
        <v>46281</v>
      </c>
    </row>
    <row r="547" spans="1:36" ht="14.4">
      <c r="A547" s="155"/>
      <c r="B547" t="s">
        <v>2423</v>
      </c>
      <c r="C547">
        <v>38</v>
      </c>
      <c r="D547" t="s">
        <v>2318</v>
      </c>
      <c r="E547" t="s">
        <v>2383</v>
      </c>
      <c r="F547" t="s">
        <v>685</v>
      </c>
      <c r="G547" t="s">
        <v>2388</v>
      </c>
      <c r="H547">
        <v>20</v>
      </c>
      <c r="I547">
        <v>20</v>
      </c>
      <c r="J547" s="438">
        <f>IF($F547="","",IFERROR(IFERROR(INDEX(Réttabanki!$U:$U,MATCH($F547,Réttabanki!$A:$A,0)),INDEX(Vöruskrá!$R:$R,MATCH($F547,Vöruskrá!$B:$B,0)))*($H547+IF($I547="",$H547*(1+$AD$2),$I547))/2/1000,""))</f>
        <v>36</v>
      </c>
      <c r="K547" t="s">
        <v>2646</v>
      </c>
      <c r="L547" t="s">
        <v>214</v>
      </c>
      <c r="N547">
        <v>270</v>
      </c>
      <c r="O547">
        <v>17</v>
      </c>
      <c r="P547">
        <v>10</v>
      </c>
      <c r="Q547">
        <v>0</v>
      </c>
      <c r="R547">
        <v>29</v>
      </c>
      <c r="S547">
        <v>1.5</v>
      </c>
      <c r="U547" s="457"/>
      <c r="V547" s="457"/>
      <c r="W547" s="457"/>
      <c r="X547" s="457"/>
      <c r="Y547" s="457"/>
      <c r="Z547" s="457"/>
      <c r="AA547" s="457"/>
      <c r="AF547">
        <f>IF($F547="","",IFERROR(IFERROR(INDEX(Réttabanki!$U:$U,MATCH($F547,Réttabanki!$A:$A,0)),INDEX(Vöruskrá!$R:$R,MATCH($F547,Vöruskrá!$B:$B,0)))*$H547/1000,""))</f>
        <v>36</v>
      </c>
      <c r="AG547">
        <f>IF($F547="","",IFERROR(IFERROR(INDEX(Réttabanki!$U:$U,MATCH($F547,Réttabanki!$A:$A,0)),INDEX(Vöruskrá!$R:$R,MATCH($F547,Vöruskrá!$B:$B,0)))*IF($I547="",$H547*(1+$AD$2),$I547)/1000,""))</f>
        <v>36</v>
      </c>
      <c r="AH547">
        <f t="shared" si="35"/>
        <v>3.1304347826086959E-2</v>
      </c>
      <c r="AI547" t="str">
        <f t="shared" si="33"/>
        <v>OK</v>
      </c>
      <c r="AJ547" s="314">
        <f t="shared" si="34"/>
        <v>46281</v>
      </c>
    </row>
    <row r="548" spans="1:36" ht="14.4">
      <c r="A548" s="155"/>
      <c r="B548" t="s">
        <v>2423</v>
      </c>
      <c r="C548">
        <v>38</v>
      </c>
      <c r="D548" t="s">
        <v>2318</v>
      </c>
      <c r="E548" t="s">
        <v>1080</v>
      </c>
      <c r="G548" t="s">
        <v>2782</v>
      </c>
      <c r="J548" s="438" t="str">
        <f>IF($F548="","",IFERROR(IFERROR(INDEX(Réttabanki!$U:$U,MATCH($F548,Réttabanki!$A:$A,0)),INDEX(Vöruskrá!$R:$R,MATCH($F548,Vöruskrá!$B:$B,0)))*($H548+IF($I548="",$H548*(1+$AD$2),$I548))/2/1000,""))</f>
        <v/>
      </c>
      <c r="L548" t="s">
        <v>228</v>
      </c>
      <c r="U548" s="455"/>
      <c r="V548" s="455"/>
      <c r="W548" s="455"/>
      <c r="X548" s="455"/>
      <c r="Y548" s="455"/>
      <c r="Z548" s="455"/>
      <c r="AA548" s="455"/>
      <c r="AF548" t="str">
        <f>IF($F548="","",IFERROR(IFERROR(INDEX(Réttabanki!$U:$U,MATCH($F548,Réttabanki!$A:$A,0)),INDEX(Vöruskrá!$R:$R,MATCH($F548,Vöruskrá!$B:$B,0)))*$H548/1000,""))</f>
        <v/>
      </c>
      <c r="AG548" t="str">
        <f>IF($F548="","",IFERROR(IFERROR(INDEX(Réttabanki!$U:$U,MATCH($F548,Réttabanki!$A:$A,0)),INDEX(Vöruskrá!$R:$R,MATCH($F548,Vöruskrá!$B:$B,0)))*IF($I548="",$H548*(1+$AD$2),$I548)/1000,""))</f>
        <v/>
      </c>
      <c r="AH548" t="str">
        <f t="shared" si="35"/>
        <v/>
      </c>
      <c r="AI548" t="str">
        <f t="shared" si="33"/>
        <v/>
      </c>
      <c r="AJ548" s="314">
        <f t="shared" si="34"/>
        <v>46281</v>
      </c>
    </row>
    <row r="549" spans="1:36" ht="14.4">
      <c r="A549" s="155"/>
      <c r="B549" t="s">
        <v>2423</v>
      </c>
      <c r="C549">
        <v>38</v>
      </c>
      <c r="D549" t="s">
        <v>2318</v>
      </c>
      <c r="E549" t="s">
        <v>1080</v>
      </c>
      <c r="J549" s="438" t="str">
        <f>IF($F549="","",IFERROR(IFERROR(INDEX(Réttabanki!$U:$U,MATCH($F549,Réttabanki!$A:$A,0)),INDEX(Vöruskrá!$R:$R,MATCH($F549,Vöruskrá!$B:$B,0)))*($H549+IF($I549="",$H549*(1+$AD$2),$I549))/2/1000,""))</f>
        <v/>
      </c>
      <c r="K549" t="s">
        <v>2783</v>
      </c>
      <c r="L549" t="s">
        <v>214</v>
      </c>
      <c r="U549" s="457"/>
      <c r="V549" s="457"/>
      <c r="W549" s="457"/>
      <c r="X549" s="457"/>
      <c r="Y549" s="457"/>
      <c r="Z549" s="457"/>
      <c r="AA549" s="457"/>
      <c r="AF549" t="str">
        <f>IF($F549="","",IFERROR(IFERROR(INDEX(Réttabanki!$U:$U,MATCH($F549,Réttabanki!$A:$A,0)),INDEX(Vöruskrá!$R:$R,MATCH($F549,Vöruskrá!$B:$B,0)))*$H549/1000,""))</f>
        <v/>
      </c>
      <c r="AG549" t="str">
        <f>IF($F549="","",IFERROR(IFERROR(INDEX(Réttabanki!$U:$U,MATCH($F549,Réttabanki!$A:$A,0)),INDEX(Vöruskrá!$R:$R,MATCH($F549,Vöruskrá!$B:$B,0)))*IF($I549="",$H549*(1+$AD$2),$I549)/1000,""))</f>
        <v/>
      </c>
      <c r="AH549" t="str">
        <f t="shared" si="35"/>
        <v/>
      </c>
      <c r="AI549" t="str">
        <f t="shared" si="33"/>
        <v/>
      </c>
      <c r="AJ549" s="314">
        <f t="shared" si="34"/>
        <v>46281</v>
      </c>
    </row>
    <row r="550" spans="1:36" ht="14.4">
      <c r="A550" s="155"/>
      <c r="B550" t="s">
        <v>2423</v>
      </c>
      <c r="C550">
        <v>38</v>
      </c>
      <c r="D550" t="s">
        <v>2318</v>
      </c>
      <c r="E550" t="s">
        <v>1080</v>
      </c>
      <c r="F550" t="s">
        <v>505</v>
      </c>
      <c r="G550" t="s">
        <v>2404</v>
      </c>
      <c r="H550">
        <v>5</v>
      </c>
      <c r="I550">
        <v>5</v>
      </c>
      <c r="J550" s="438">
        <f>IF($F550="","",IFERROR(IFERROR(INDEX(Réttabanki!$U:$U,MATCH($F550,Réttabanki!$A:$A,0)),INDEX(Vöruskrá!$R:$R,MATCH($F550,Vöruskrá!$B:$B,0)))*($H550+IF($I550="",$H550*(1+$AD$2),$I550))/2/1000,""))</f>
        <v>11.5</v>
      </c>
      <c r="K550" t="s">
        <v>507</v>
      </c>
      <c r="L550" t="s">
        <v>214</v>
      </c>
      <c r="N550">
        <v>738</v>
      </c>
      <c r="O550">
        <v>82</v>
      </c>
      <c r="P550">
        <v>49</v>
      </c>
      <c r="Q550">
        <v>0.4</v>
      </c>
      <c r="R550">
        <v>0.6</v>
      </c>
      <c r="S550">
        <v>1.2</v>
      </c>
      <c r="U550" s="455"/>
      <c r="V550" s="455"/>
      <c r="W550" s="455"/>
      <c r="X550" s="455"/>
      <c r="Y550" s="455"/>
      <c r="Z550" s="455"/>
      <c r="AA550" s="455"/>
      <c r="AF550">
        <f>IF($F550="","",IFERROR(IFERROR(INDEX(Réttabanki!$U:$U,MATCH($F550,Réttabanki!$A:$A,0)),INDEX(Vöruskrá!$R:$R,MATCH($F550,Vöruskrá!$B:$B,0)))*$H550/1000,""))</f>
        <v>11.5</v>
      </c>
      <c r="AG550">
        <f>IF($F550="","",IFERROR(IFERROR(INDEX(Réttabanki!$U:$U,MATCH($F550,Réttabanki!$A:$A,0)),INDEX(Vöruskrá!$R:$R,MATCH($F550,Vöruskrá!$B:$B,0)))*IF($I550="",$H550*(1+$AD$2),$I550)/1000,""))</f>
        <v>11.5</v>
      </c>
      <c r="AH550">
        <f t="shared" si="35"/>
        <v>0.01</v>
      </c>
      <c r="AI550" t="str">
        <f t="shared" si="33"/>
        <v>OK</v>
      </c>
      <c r="AJ550" s="314">
        <f t="shared" si="34"/>
        <v>46281</v>
      </c>
    </row>
    <row r="551" spans="1:36" ht="14.4">
      <c r="A551" s="155"/>
      <c r="B551" t="s">
        <v>2423</v>
      </c>
      <c r="C551">
        <v>38</v>
      </c>
      <c r="D551" t="s">
        <v>2318</v>
      </c>
      <c r="E551" t="s">
        <v>1080</v>
      </c>
      <c r="F551" t="s">
        <v>685</v>
      </c>
      <c r="G551" t="s">
        <v>2388</v>
      </c>
      <c r="H551">
        <v>20</v>
      </c>
      <c r="I551">
        <v>20</v>
      </c>
      <c r="J551" s="438">
        <f>IF($F551="","",IFERROR(IFERROR(INDEX(Réttabanki!$U:$U,MATCH($F551,Réttabanki!$A:$A,0)),INDEX(Vöruskrá!$R:$R,MATCH($F551,Vöruskrá!$B:$B,0)))*($H551+IF($I551="",$H551*(1+$AD$2),$I551))/2/1000,""))</f>
        <v>36</v>
      </c>
      <c r="K551" t="s">
        <v>2646</v>
      </c>
      <c r="L551" t="s">
        <v>214</v>
      </c>
      <c r="N551">
        <v>270</v>
      </c>
      <c r="O551">
        <v>17</v>
      </c>
      <c r="P551">
        <v>10</v>
      </c>
      <c r="Q551">
        <v>0</v>
      </c>
      <c r="R551">
        <v>29</v>
      </c>
      <c r="S551">
        <v>1.5</v>
      </c>
      <c r="U551" s="457"/>
      <c r="V551" s="457"/>
      <c r="W551" s="457"/>
      <c r="X551" s="457"/>
      <c r="Y551" s="457"/>
      <c r="Z551" s="457"/>
      <c r="AA551" s="457"/>
      <c r="AF551">
        <f>IF($F551="","",IFERROR(IFERROR(INDEX(Réttabanki!$U:$U,MATCH($F551,Réttabanki!$A:$A,0)),INDEX(Vöruskrá!$R:$R,MATCH($F551,Vöruskrá!$B:$B,0)))*$H551/1000,""))</f>
        <v>36</v>
      </c>
      <c r="AG551">
        <f>IF($F551="","",IFERROR(IFERROR(INDEX(Réttabanki!$U:$U,MATCH($F551,Réttabanki!$A:$A,0)),INDEX(Vöruskrá!$R:$R,MATCH($F551,Vöruskrá!$B:$B,0)))*IF($I551="",$H551*(1+$AD$2),$I551)/1000,""))</f>
        <v>36</v>
      </c>
      <c r="AH551">
        <f t="shared" si="35"/>
        <v>3.1304347826086959E-2</v>
      </c>
      <c r="AI551" t="str">
        <f t="shared" si="33"/>
        <v>OK</v>
      </c>
      <c r="AJ551" s="314">
        <f t="shared" si="34"/>
        <v>46281</v>
      </c>
    </row>
    <row r="552" spans="1:36" ht="14.4">
      <c r="A552" s="154"/>
      <c r="B552" s="95" t="s">
        <v>2423</v>
      </c>
      <c r="C552" s="95">
        <v>38</v>
      </c>
      <c r="D552" s="96"/>
      <c r="E552" s="96"/>
      <c r="F552" s="96" t="s">
        <v>2393</v>
      </c>
      <c r="G552" s="96"/>
      <c r="H552" s="97"/>
      <c r="I552" s="97"/>
      <c r="J552" s="225">
        <f>SUMIFS($AF$3:$AF$796,$AJ$3:$AJ$796,$AJ552,$D$3:$D$796,"&lt;&gt;Grunnskólar starfsmenn",$E$3:$E$796,"Aðalréttur")+SUMIFS($AF$3:$AF$796,$AJ$3:$AJ$796,$AJ552,$D$3:$D$796,"&lt;&gt;Grunnskólar starfsmenn",$E$3:$E$796,"Meðlætisbar")+SUMIFS($AF$3:$AF$796,$AJ$3:$AJ$796,$AJ552,$D$3:$D$796,"&lt;&gt;Grunnskólar starfsmenn",$E$3:$E$796,"Síðdegishressing")</f>
        <v>129</v>
      </c>
      <c r="K552" s="9" t="s">
        <v>2394</v>
      </c>
      <c r="L552" s="9"/>
      <c r="M552" s="9"/>
      <c r="N552" s="10"/>
      <c r="O552" s="10"/>
      <c r="P552" s="10"/>
      <c r="Q552" s="10"/>
      <c r="R552" s="10"/>
      <c r="S552" s="10"/>
      <c r="T552" s="44"/>
      <c r="U552" s="455"/>
      <c r="V552" s="455"/>
      <c r="W552" s="455"/>
      <c r="X552" s="455"/>
      <c r="Y552" s="455"/>
      <c r="Z552" s="455"/>
      <c r="AA552" s="455"/>
      <c r="AC552" t="s">
        <v>87</v>
      </c>
      <c r="AF552" s="205" t="str">
        <f>IF($F552="","",IFERROR(IFERROR(INDEX(Réttabanki!$U:$U,MATCH($F552,Réttabanki!$A:$A,0)),INDEX(Vöruskrá!$R:$R,MATCH($F552,Vöruskrá!$B:$B,0)))*$H552/1000,""))</f>
        <v/>
      </c>
      <c r="AG552" s="205" t="str">
        <f>IF($F552="","",IFERROR(IFERROR(INDEX(Réttabanki!$U:$U,MATCH($F552,Réttabanki!$A:$A,0)),INDEX(Vöruskrá!$R:$R,MATCH($F552,Vöruskrá!$B:$B,0)))*IF($I552="",$H552*(1+$AD$2),$I552)/1000,""))</f>
        <v/>
      </c>
      <c r="AH552" s="206">
        <f>IF($J552="","",$J552/$AE$6)</f>
        <v>9.555555555555556E-2</v>
      </c>
      <c r="AI552" s="409" t="str">
        <f t="shared" si="33"/>
        <v>OK</v>
      </c>
      <c r="AJ552" s="314">
        <f t="shared" si="34"/>
        <v>46281</v>
      </c>
    </row>
    <row r="553" spans="1:36" ht="14.4">
      <c r="A553" s="154"/>
      <c r="B553" s="95" t="s">
        <v>2423</v>
      </c>
      <c r="C553" s="95">
        <v>38</v>
      </c>
      <c r="D553" s="96"/>
      <c r="E553" s="96"/>
      <c r="F553" s="96" t="s">
        <v>2395</v>
      </c>
      <c r="G553" s="96"/>
      <c r="H553" s="97"/>
      <c r="I553" s="97"/>
      <c r="J553" s="225">
        <f>SUMIFS($AG$3:$AG$796,$AJ$3:$AJ$796,$AJ553,$D$3:$D$796,"&lt;&gt;Grunnskólar starfsmenn",$E$3:$E$796,"Aðalréttur")+SUMIFS($AG$3:$AG$796,$AJ$3:$AJ$796,$AJ553,$D$3:$D$796,"&lt;&gt;Grunnskólar starfsmenn",$E$3:$E$796,"Meðlætisbar")</f>
        <v>81.5</v>
      </c>
      <c r="K553" s="9" t="s">
        <v>2394</v>
      </c>
      <c r="L553" s="9"/>
      <c r="M553" s="9"/>
      <c r="N553" s="10"/>
      <c r="O553" s="10"/>
      <c r="P553" s="10"/>
      <c r="Q553" s="10"/>
      <c r="R553" s="10"/>
      <c r="S553" s="10"/>
      <c r="T553" s="44"/>
      <c r="U553" s="457"/>
      <c r="V553" s="457"/>
      <c r="W553" s="457"/>
      <c r="X553" s="457"/>
      <c r="Y553" s="457"/>
      <c r="Z553" s="457"/>
      <c r="AA553" s="457"/>
      <c r="AC553" t="s">
        <v>92</v>
      </c>
      <c r="AF553" s="205" t="str">
        <f>IF($F553="","",IFERROR(IFERROR(INDEX(Réttabanki!$U:$U,MATCH($F553,Réttabanki!$A:$A,0)),INDEX(Vöruskrá!$R:$R,MATCH($F553,Vöruskrá!$B:$B,0)))*$H553/1000,""))</f>
        <v/>
      </c>
      <c r="AG553" s="205" t="str">
        <f>IF($F553="","",IFERROR(IFERROR(INDEX(Réttabanki!$U:$U,MATCH($F553,Réttabanki!$A:$A,0)),INDEX(Vöruskrá!$R:$R,MATCH($F553,Vöruskrá!$B:$B,0)))*IF($I553="",$H553*(1+$AD$2),$I553)/1000,""))</f>
        <v/>
      </c>
      <c r="AH553" s="206">
        <f>IF($J553="","",$J553/$AE$5)</f>
        <v>7.0869565217391309E-2</v>
      </c>
      <c r="AI553" s="409" t="str">
        <f t="shared" si="33"/>
        <v>OK</v>
      </c>
      <c r="AJ553" s="314">
        <f t="shared" ref="AJ553:AJ584" si="36">IF($A553&lt;&gt;"",$A553,AJ552)</f>
        <v>46281</v>
      </c>
    </row>
    <row r="554" spans="1:36" ht="14.4">
      <c r="A554" s="155">
        <v>46282</v>
      </c>
      <c r="B554" t="s">
        <v>2456</v>
      </c>
      <c r="C554">
        <v>38</v>
      </c>
      <c r="D554" t="s">
        <v>2356</v>
      </c>
      <c r="E554" t="s">
        <v>2352</v>
      </c>
      <c r="G554" t="s">
        <v>2784</v>
      </c>
      <c r="J554" s="438" t="str">
        <f>IF($F554="","",IFERROR(IFERROR(INDEX(Réttabanki!$U:$U,MATCH($F554,Réttabanki!$A:$A,0)),INDEX(Vöruskrá!$R:$R,MATCH($F554,Vöruskrá!$B:$B,0)))*($H554+IF($I554="",$H554*(1+$AD$2),$I554))/2/1000,""))</f>
        <v/>
      </c>
      <c r="K554" t="s">
        <v>2785</v>
      </c>
      <c r="L554" t="s">
        <v>2786</v>
      </c>
      <c r="U554" s="455"/>
      <c r="V554" s="455"/>
      <c r="W554" s="455"/>
      <c r="X554" s="455"/>
      <c r="Y554" s="455"/>
      <c r="Z554" s="455"/>
      <c r="AA554" s="455"/>
      <c r="AF554" t="str">
        <f>IF($F554="","",IFERROR(IFERROR(INDEX(Réttabanki!$U:$U,MATCH($F554,Réttabanki!$A:$A,0)),INDEX(Vöruskrá!$R:$R,MATCH($F554,Vöruskrá!$B:$B,0)))*$H554/1000,""))</f>
        <v/>
      </c>
      <c r="AG554" t="str">
        <f>IF($F554="","",IFERROR(IFERROR(INDEX(Réttabanki!$U:$U,MATCH($F554,Réttabanki!$A:$A,0)),INDEX(Vöruskrá!$R:$R,MATCH($F554,Vöruskrá!$B:$B,0)))*IF($I554="",$H554*(1+$AD$2),$I554)/1000,""))</f>
        <v/>
      </c>
      <c r="AH554" t="str">
        <f t="shared" ref="AH554:AH585" si="37">IF(N($AF554)+N($AG554)=0,"",MAX(N($AF554)/$AE$6,N($AG554)/$AE$5))</f>
        <v/>
      </c>
      <c r="AI554" t="str">
        <f t="shared" si="33"/>
        <v/>
      </c>
      <c r="AJ554" s="314">
        <f t="shared" si="36"/>
        <v>46282</v>
      </c>
    </row>
    <row r="555" spans="1:36" ht="14.4">
      <c r="A555" s="155"/>
      <c r="B555" t="s">
        <v>2456</v>
      </c>
      <c r="C555">
        <v>38</v>
      </c>
      <c r="D555" t="s">
        <v>2356</v>
      </c>
      <c r="E555" t="s">
        <v>2352</v>
      </c>
      <c r="F555" t="s">
        <v>696</v>
      </c>
      <c r="G555" t="s">
        <v>666</v>
      </c>
      <c r="I555">
        <v>120</v>
      </c>
      <c r="J555" s="438">
        <f>IF($F555="","",IFERROR(IFERROR(INDEX(Réttabanki!$U:$U,MATCH($F555,Réttabanki!$A:$A,0)),INDEX(Vöruskrá!$R:$R,MATCH($F555,Vöruskrá!$B:$B,0)))*($H555+IF($I555="",$H555*(1+$AD$2),$I555))/2/1000,""))</f>
        <v>108</v>
      </c>
      <c r="K555" t="s">
        <v>697</v>
      </c>
      <c r="L555" t="s">
        <v>698</v>
      </c>
      <c r="N555">
        <v>122</v>
      </c>
      <c r="O555">
        <v>1.5</v>
      </c>
      <c r="P555">
        <v>0.2</v>
      </c>
      <c r="Q555">
        <v>12.4</v>
      </c>
      <c r="R555">
        <v>14.7</v>
      </c>
      <c r="S555">
        <v>0.6</v>
      </c>
      <c r="U555" s="457" t="s">
        <v>2357</v>
      </c>
      <c r="V555" s="457" t="s">
        <v>2358</v>
      </c>
      <c r="W555" s="457">
        <v>160</v>
      </c>
      <c r="X555" s="457" t="s">
        <v>2460</v>
      </c>
      <c r="Y555" s="457">
        <v>75</v>
      </c>
      <c r="Z555" s="457" t="s">
        <v>2538</v>
      </c>
      <c r="AA555" s="457"/>
      <c r="AF555">
        <f>IF($F555="","",IFERROR(IFERROR(INDEX(Réttabanki!$U:$U,MATCH($F555,Réttabanki!$A:$A,0)),INDEX(Vöruskrá!$R:$R,MATCH($F555,Vöruskrá!$B:$B,0)))*$H555/1000,""))</f>
        <v>0</v>
      </c>
      <c r="AG555">
        <f>IF($F555="","",IFERROR(IFERROR(INDEX(Réttabanki!$U:$U,MATCH($F555,Réttabanki!$A:$A,0)),INDEX(Vöruskrá!$R:$R,MATCH($F555,Vöruskrá!$B:$B,0)))*IF($I555="",$H555*(1+$AD$2),$I555)/1000,""))</f>
        <v>216</v>
      </c>
      <c r="AH555">
        <f t="shared" si="37"/>
        <v>0.18782608695652173</v>
      </c>
      <c r="AI555" t="str">
        <f t="shared" si="33"/>
        <v>OK</v>
      </c>
      <c r="AJ555" s="314">
        <f t="shared" si="36"/>
        <v>46282</v>
      </c>
    </row>
    <row r="556" spans="1:36" ht="14.4">
      <c r="A556" s="155"/>
      <c r="B556" t="s">
        <v>2456</v>
      </c>
      <c r="C556">
        <v>38</v>
      </c>
      <c r="D556" t="s">
        <v>2356</v>
      </c>
      <c r="E556" t="s">
        <v>2352</v>
      </c>
      <c r="F556" t="s">
        <v>545</v>
      </c>
      <c r="G556" t="s">
        <v>2787</v>
      </c>
      <c r="I556">
        <v>25</v>
      </c>
      <c r="J556" s="438">
        <f>IF($F556="","",IFERROR(IFERROR(INDEX(Réttabanki!$U:$U,MATCH($F556,Réttabanki!$A:$A,0)),INDEX(Vöruskrá!$R:$R,MATCH($F556,Vöruskrá!$B:$B,0)))*($H556+IF($I556="",$H556*(1+$AD$2),$I556))/2/1000,""))</f>
        <v>5</v>
      </c>
      <c r="K556" t="s">
        <v>546</v>
      </c>
      <c r="L556" t="s">
        <v>228</v>
      </c>
      <c r="N556">
        <v>483</v>
      </c>
      <c r="O556">
        <v>25</v>
      </c>
      <c r="P556">
        <v>2.2999999999999998</v>
      </c>
      <c r="Q556">
        <v>56</v>
      </c>
      <c r="R556">
        <v>5.7</v>
      </c>
      <c r="S556">
        <v>1.2</v>
      </c>
      <c r="U556" s="455"/>
      <c r="V556" s="455"/>
      <c r="W556" s="455"/>
      <c r="X556" s="455"/>
      <c r="Y556" s="455"/>
      <c r="Z556" s="455" t="s">
        <v>2788</v>
      </c>
      <c r="AA556" s="455"/>
      <c r="AF556">
        <f>IF($F556="","",IFERROR(IFERROR(INDEX(Réttabanki!$U:$U,MATCH($F556,Réttabanki!$A:$A,0)),INDEX(Vöruskrá!$R:$R,MATCH($F556,Vöruskrá!$B:$B,0)))*$H556/1000,""))</f>
        <v>0</v>
      </c>
      <c r="AG556">
        <f>IF($F556="","",IFERROR(IFERROR(INDEX(Réttabanki!$U:$U,MATCH($F556,Réttabanki!$A:$A,0)),INDEX(Vöruskrá!$R:$R,MATCH($F556,Vöruskrá!$B:$B,0)))*IF($I556="",$H556*(1+$AD$2),$I556)/1000,""))</f>
        <v>10</v>
      </c>
      <c r="AH556">
        <f t="shared" si="37"/>
        <v>8.6956521739130436E-3</v>
      </c>
      <c r="AI556" t="str">
        <f t="shared" si="33"/>
        <v>OK</v>
      </c>
      <c r="AJ556" s="314">
        <f t="shared" si="36"/>
        <v>46282</v>
      </c>
    </row>
    <row r="557" spans="1:36" ht="14.4">
      <c r="A557" s="155"/>
      <c r="B557" t="s">
        <v>2456</v>
      </c>
      <c r="C557">
        <v>38</v>
      </c>
      <c r="D557" t="s">
        <v>2356</v>
      </c>
      <c r="E557" t="s">
        <v>2352</v>
      </c>
      <c r="F557" t="s">
        <v>484</v>
      </c>
      <c r="G557" t="s">
        <v>2730</v>
      </c>
      <c r="I557">
        <v>15</v>
      </c>
      <c r="J557" s="438">
        <f>IF($F557="","",IFERROR(IFERROR(INDEX(Réttabanki!$U:$U,MATCH($F557,Réttabanki!$A:$A,0)),INDEX(Vöruskrá!$R:$R,MATCH($F557,Vöruskrá!$B:$B,0)))*($H557+IF($I557="",$H557*(1+$AD$2),$I557))/2/1000,""))</f>
        <v>4.5</v>
      </c>
      <c r="K557" t="s">
        <v>485</v>
      </c>
      <c r="L557" t="s">
        <v>228</v>
      </c>
      <c r="N557">
        <v>33</v>
      </c>
      <c r="O557">
        <v>0</v>
      </c>
      <c r="P557">
        <v>0</v>
      </c>
      <c r="Q557">
        <v>5.5</v>
      </c>
      <c r="R557">
        <v>1.6</v>
      </c>
      <c r="S557">
        <v>1</v>
      </c>
      <c r="U557" s="457" t="s">
        <v>2357</v>
      </c>
      <c r="V557" s="457" t="s">
        <v>2403</v>
      </c>
      <c r="W557" s="457"/>
      <c r="X557" s="457"/>
      <c r="Y557" s="457"/>
      <c r="Z557" s="457"/>
      <c r="AA557" s="457"/>
      <c r="AF557">
        <f>IF($F557="","",IFERROR(IFERROR(INDEX(Réttabanki!$U:$U,MATCH($F557,Réttabanki!$A:$A,0)),INDEX(Vöruskrá!$R:$R,MATCH($F557,Vöruskrá!$B:$B,0)))*$H557/1000,""))</f>
        <v>0</v>
      </c>
      <c r="AG557">
        <f>IF($F557="","",IFERROR(IFERROR(INDEX(Réttabanki!$U:$U,MATCH($F557,Réttabanki!$A:$A,0)),INDEX(Vöruskrá!$R:$R,MATCH($F557,Vöruskrá!$B:$B,0)))*IF($I557="",$H557*(1+$AD$2),$I557)/1000,""))</f>
        <v>9</v>
      </c>
      <c r="AH557">
        <f t="shared" si="37"/>
        <v>7.8260869565217397E-3</v>
      </c>
      <c r="AI557" t="str">
        <f t="shared" si="33"/>
        <v>OK</v>
      </c>
      <c r="AJ557" s="314">
        <f t="shared" si="36"/>
        <v>46282</v>
      </c>
    </row>
    <row r="558" spans="1:36" ht="14.4">
      <c r="A558" s="155"/>
      <c r="B558" t="s">
        <v>2456</v>
      </c>
      <c r="C558">
        <v>38</v>
      </c>
      <c r="D558" t="s">
        <v>2356</v>
      </c>
      <c r="E558" t="s">
        <v>2352</v>
      </c>
      <c r="F558" t="s">
        <v>1065</v>
      </c>
      <c r="G558" t="s">
        <v>2630</v>
      </c>
      <c r="I558">
        <v>10</v>
      </c>
      <c r="J558" s="438">
        <f>IF($F558="","",IFERROR(IFERROR(INDEX(Réttabanki!$U:$U,MATCH($F558,Réttabanki!$A:$A,0)),INDEX(Vöruskrá!$R:$R,MATCH($F558,Vöruskrá!$B:$B,0)))*($H558+IF($I558="",$H558*(1+$AD$2),$I558))/2/1000,""))</f>
        <v>14.5</v>
      </c>
      <c r="K558" t="s">
        <v>1067</v>
      </c>
      <c r="L558" t="s">
        <v>214</v>
      </c>
      <c r="N558">
        <v>357</v>
      </c>
      <c r="O558">
        <v>29</v>
      </c>
      <c r="P558">
        <v>16</v>
      </c>
      <c r="Q558">
        <v>0</v>
      </c>
      <c r="R558">
        <v>24</v>
      </c>
      <c r="S558">
        <v>1.5</v>
      </c>
      <c r="U558" s="455" t="s">
        <v>2357</v>
      </c>
      <c r="V558" s="455" t="s">
        <v>2403</v>
      </c>
      <c r="W558" s="455"/>
      <c r="X558" s="455"/>
      <c r="Y558" s="455"/>
      <c r="Z558" s="455"/>
      <c r="AA558" s="455"/>
      <c r="AF558">
        <f>IF($F558="","",IFERROR(IFERROR(INDEX(Réttabanki!$U:$U,MATCH($F558,Réttabanki!$A:$A,0)),INDEX(Vöruskrá!$R:$R,MATCH($F558,Vöruskrá!$B:$B,0)))*$H558/1000,""))</f>
        <v>0</v>
      </c>
      <c r="AG558">
        <f>IF($F558="","",IFERROR(IFERROR(INDEX(Réttabanki!$U:$U,MATCH($F558,Réttabanki!$A:$A,0)),INDEX(Vöruskrá!$R:$R,MATCH($F558,Vöruskrá!$B:$B,0)))*IF($I558="",$H558*(1+$AD$2),$I558)/1000,""))</f>
        <v>29</v>
      </c>
      <c r="AH558">
        <f t="shared" si="37"/>
        <v>2.5217391304347827E-2</v>
      </c>
      <c r="AI558" t="str">
        <f t="shared" si="33"/>
        <v>OK</v>
      </c>
      <c r="AJ558" s="314">
        <f t="shared" si="36"/>
        <v>46282</v>
      </c>
    </row>
    <row r="559" spans="1:36" ht="14.4">
      <c r="A559" s="155"/>
      <c r="B559" t="s">
        <v>2456</v>
      </c>
      <c r="C559">
        <v>38</v>
      </c>
      <c r="D559" t="s">
        <v>2356</v>
      </c>
      <c r="E559" t="s">
        <v>2352</v>
      </c>
      <c r="F559" t="s">
        <v>536</v>
      </c>
      <c r="G559" t="s">
        <v>2789</v>
      </c>
      <c r="I559">
        <v>10</v>
      </c>
      <c r="J559" s="438">
        <f>IF($F559="","",IFERROR(IFERROR(INDEX(Réttabanki!$U:$U,MATCH($F559,Réttabanki!$A:$A,0)),INDEX(Vöruskrá!$R:$R,MATCH($F559,Vöruskrá!$B:$B,0)))*($H559+IF($I559="",$H559*(1+$AD$2),$I559))/2/1000,""))</f>
        <v>3.75</v>
      </c>
      <c r="K559" t="s">
        <v>538</v>
      </c>
      <c r="L559" t="s">
        <v>214</v>
      </c>
      <c r="N559">
        <v>119</v>
      </c>
      <c r="O559">
        <v>10</v>
      </c>
      <c r="P559">
        <v>6.4</v>
      </c>
      <c r="Q559">
        <v>3.5</v>
      </c>
      <c r="R559">
        <v>3.8</v>
      </c>
      <c r="S559">
        <v>0.1</v>
      </c>
      <c r="U559" s="457" t="s">
        <v>2357</v>
      </c>
      <c r="V559" s="457" t="s">
        <v>2403</v>
      </c>
      <c r="W559" s="457"/>
      <c r="X559" s="457"/>
      <c r="Y559" s="457"/>
      <c r="Z559" s="457"/>
      <c r="AA559" s="457"/>
      <c r="AF559">
        <f>IF($F559="","",IFERROR(IFERROR(INDEX(Réttabanki!$U:$U,MATCH($F559,Réttabanki!$A:$A,0)),INDEX(Vöruskrá!$R:$R,MATCH($F559,Vöruskrá!$B:$B,0)))*$H559/1000,""))</f>
        <v>0</v>
      </c>
      <c r="AG559">
        <f>IF($F559="","",IFERROR(IFERROR(INDEX(Réttabanki!$U:$U,MATCH($F559,Réttabanki!$A:$A,0)),INDEX(Vöruskrá!$R:$R,MATCH($F559,Vöruskrá!$B:$B,0)))*IF($I559="",$H559*(1+$AD$2),$I559)/1000,""))</f>
        <v>7.5</v>
      </c>
      <c r="AH559">
        <f t="shared" si="37"/>
        <v>6.5217391304347823E-3</v>
      </c>
      <c r="AI559" t="str">
        <f t="shared" si="33"/>
        <v>OK</v>
      </c>
      <c r="AJ559" s="314">
        <f t="shared" si="36"/>
        <v>46282</v>
      </c>
    </row>
    <row r="560" spans="1:36" ht="14.4">
      <c r="A560" s="155"/>
      <c r="B560" t="s">
        <v>2456</v>
      </c>
      <c r="C560">
        <v>38</v>
      </c>
      <c r="D560" t="s">
        <v>2356</v>
      </c>
      <c r="E560" t="s">
        <v>1080</v>
      </c>
      <c r="G560" t="s">
        <v>2790</v>
      </c>
      <c r="J560" s="438" t="str">
        <f>IF($F560="","",IFERROR(IFERROR(INDEX(Réttabanki!$U:$U,MATCH($F560,Réttabanki!$A:$A,0)),INDEX(Vöruskrá!$R:$R,MATCH($F560,Vöruskrá!$B:$B,0)))*($H560+IF($I560="",$H560*(1+$AD$2),$I560))/2/1000,""))</f>
        <v/>
      </c>
      <c r="K560" t="s">
        <v>2791</v>
      </c>
      <c r="L560" t="s">
        <v>2698</v>
      </c>
      <c r="U560" s="455"/>
      <c r="V560" s="455"/>
      <c r="W560" s="455"/>
      <c r="X560" s="455"/>
      <c r="Y560" s="455"/>
      <c r="Z560" s="455"/>
      <c r="AA560" s="455"/>
      <c r="AF560" t="str">
        <f>IF($F560="","",IFERROR(IFERROR(INDEX(Réttabanki!$U:$U,MATCH($F560,Réttabanki!$A:$A,0)),INDEX(Vöruskrá!$R:$R,MATCH($F560,Vöruskrá!$B:$B,0)))*$H560/1000,""))</f>
        <v/>
      </c>
      <c r="AG560" t="str">
        <f>IF($F560="","",IFERROR(IFERROR(INDEX(Réttabanki!$U:$U,MATCH($F560,Réttabanki!$A:$A,0)),INDEX(Vöruskrá!$R:$R,MATCH($F560,Vöruskrá!$B:$B,0)))*IF($I560="",$H560*(1+$AD$2),$I560)/1000,""))</f>
        <v/>
      </c>
      <c r="AH560" t="str">
        <f t="shared" si="37"/>
        <v/>
      </c>
      <c r="AI560" t="str">
        <f t="shared" si="33"/>
        <v/>
      </c>
      <c r="AJ560" s="314">
        <f t="shared" si="36"/>
        <v>46282</v>
      </c>
    </row>
    <row r="561" spans="1:36" ht="14.4">
      <c r="A561" s="155"/>
      <c r="B561" t="s">
        <v>2456</v>
      </c>
      <c r="C561">
        <v>38</v>
      </c>
      <c r="D561" t="s">
        <v>2356</v>
      </c>
      <c r="E561" t="s">
        <v>1080</v>
      </c>
      <c r="F561" t="s">
        <v>707</v>
      </c>
      <c r="G561" t="s">
        <v>2492</v>
      </c>
      <c r="I561">
        <v>120</v>
      </c>
      <c r="J561" s="438">
        <f>IF($F561="","",IFERROR(IFERROR(INDEX(Réttabanki!$U:$U,MATCH($F561,Réttabanki!$A:$A,0)),INDEX(Vöruskrá!$R:$R,MATCH($F561,Vöruskrá!$B:$B,0)))*($H561+IF($I561="",$H561*(1+$AD$2),$I561))/2/1000,""))</f>
        <v>150</v>
      </c>
      <c r="K561" t="s">
        <v>708</v>
      </c>
      <c r="L561" t="s">
        <v>136</v>
      </c>
      <c r="N561">
        <v>153</v>
      </c>
      <c r="O561">
        <v>5.2</v>
      </c>
      <c r="P561">
        <v>0.9</v>
      </c>
      <c r="Q561">
        <v>6.6</v>
      </c>
      <c r="R561">
        <v>20</v>
      </c>
      <c r="S561">
        <v>0.7</v>
      </c>
      <c r="U561" s="457" t="s">
        <v>2357</v>
      </c>
      <c r="V561" s="457" t="s">
        <v>2358</v>
      </c>
      <c r="W561" s="457">
        <v>160</v>
      </c>
      <c r="X561" s="457" t="s">
        <v>2460</v>
      </c>
      <c r="Y561" s="457">
        <v>75</v>
      </c>
      <c r="Z561" s="457" t="s">
        <v>2538</v>
      </c>
      <c r="AA561" s="457"/>
      <c r="AF561">
        <f>IF($F561="","",IFERROR(IFERROR(INDEX(Réttabanki!$U:$U,MATCH($F561,Réttabanki!$A:$A,0)),INDEX(Vöruskrá!$R:$R,MATCH($F561,Vöruskrá!$B:$B,0)))*$H561/1000,""))</f>
        <v>0</v>
      </c>
      <c r="AG561">
        <f>IF($F561="","",IFERROR(IFERROR(INDEX(Réttabanki!$U:$U,MATCH($F561,Réttabanki!$A:$A,0)),INDEX(Vöruskrá!$R:$R,MATCH($F561,Vöruskrá!$B:$B,0)))*IF($I561="",$H561*(1+$AD$2),$I561)/1000,""))</f>
        <v>300</v>
      </c>
      <c r="AH561">
        <f t="shared" si="37"/>
        <v>0.2608695652173913</v>
      </c>
      <c r="AI561" t="str">
        <f t="shared" si="33"/>
        <v>OK</v>
      </c>
      <c r="AJ561" s="314">
        <f t="shared" si="36"/>
        <v>46282</v>
      </c>
    </row>
    <row r="562" spans="1:36" ht="14.4">
      <c r="A562" s="155"/>
      <c r="B562" t="s">
        <v>2456</v>
      </c>
      <c r="C562">
        <v>38</v>
      </c>
      <c r="D562" t="s">
        <v>2356</v>
      </c>
      <c r="E562" t="s">
        <v>1080</v>
      </c>
      <c r="F562" t="s">
        <v>545</v>
      </c>
      <c r="G562" t="s">
        <v>2787</v>
      </c>
      <c r="I562">
        <v>25</v>
      </c>
      <c r="J562" s="438">
        <f>IF($F562="","",IFERROR(IFERROR(INDEX(Réttabanki!$U:$U,MATCH($F562,Réttabanki!$A:$A,0)),INDEX(Vöruskrá!$R:$R,MATCH($F562,Vöruskrá!$B:$B,0)))*($H562+IF($I562="",$H562*(1+$AD$2),$I562))/2/1000,""))</f>
        <v>5</v>
      </c>
      <c r="K562" t="s">
        <v>546</v>
      </c>
      <c r="L562" t="s">
        <v>228</v>
      </c>
      <c r="N562">
        <v>483</v>
      </c>
      <c r="O562">
        <v>25</v>
      </c>
      <c r="P562">
        <v>2.2999999999999998</v>
      </c>
      <c r="Q562">
        <v>56</v>
      </c>
      <c r="R562">
        <v>5.7</v>
      </c>
      <c r="S562">
        <v>1.2</v>
      </c>
      <c r="U562" s="455"/>
      <c r="V562" s="455"/>
      <c r="W562" s="455"/>
      <c r="X562" s="455"/>
      <c r="Y562" s="455"/>
      <c r="Z562" s="455"/>
      <c r="AA562" s="455"/>
      <c r="AF562">
        <f>IF($F562="","",IFERROR(IFERROR(INDEX(Réttabanki!$U:$U,MATCH($F562,Réttabanki!$A:$A,0)),INDEX(Vöruskrá!$R:$R,MATCH($F562,Vöruskrá!$B:$B,0)))*$H562/1000,""))</f>
        <v>0</v>
      </c>
      <c r="AG562">
        <f>IF($F562="","",IFERROR(IFERROR(INDEX(Réttabanki!$U:$U,MATCH($F562,Réttabanki!$A:$A,0)),INDEX(Vöruskrá!$R:$R,MATCH($F562,Vöruskrá!$B:$B,0)))*IF($I562="",$H562*(1+$AD$2),$I562)/1000,""))</f>
        <v>10</v>
      </c>
      <c r="AH562">
        <f t="shared" si="37"/>
        <v>8.6956521739130436E-3</v>
      </c>
      <c r="AI562" t="str">
        <f t="shared" si="33"/>
        <v>OK</v>
      </c>
      <c r="AJ562" s="314">
        <f t="shared" si="36"/>
        <v>46282</v>
      </c>
    </row>
    <row r="563" spans="1:36" ht="14.4">
      <c r="A563" s="155"/>
      <c r="B563" t="s">
        <v>2456</v>
      </c>
      <c r="C563">
        <v>38</v>
      </c>
      <c r="D563" t="s">
        <v>2356</v>
      </c>
      <c r="E563" t="s">
        <v>1080</v>
      </c>
      <c r="F563" t="s">
        <v>484</v>
      </c>
      <c r="G563" t="s">
        <v>2730</v>
      </c>
      <c r="I563">
        <v>15</v>
      </c>
      <c r="J563" s="438">
        <f>IF($F563="","",IFERROR(IFERROR(INDEX(Réttabanki!$U:$U,MATCH($F563,Réttabanki!$A:$A,0)),INDEX(Vöruskrá!$R:$R,MATCH($F563,Vöruskrá!$B:$B,0)))*($H563+IF($I563="",$H563*(1+$AD$2),$I563))/2/1000,""))</f>
        <v>4.5</v>
      </c>
      <c r="K563" t="s">
        <v>485</v>
      </c>
      <c r="L563" t="s">
        <v>228</v>
      </c>
      <c r="N563">
        <v>33</v>
      </c>
      <c r="O563">
        <v>0</v>
      </c>
      <c r="P563">
        <v>0</v>
      </c>
      <c r="Q563">
        <v>5.5</v>
      </c>
      <c r="R563">
        <v>1.6</v>
      </c>
      <c r="S563">
        <v>1</v>
      </c>
      <c r="U563" s="457"/>
      <c r="V563" s="457"/>
      <c r="W563" s="457"/>
      <c r="X563" s="457"/>
      <c r="Y563" s="457"/>
      <c r="Z563" s="457"/>
      <c r="AA563" s="457"/>
      <c r="AF563">
        <f>IF($F563="","",IFERROR(IFERROR(INDEX(Réttabanki!$U:$U,MATCH($F563,Réttabanki!$A:$A,0)),INDEX(Vöruskrá!$R:$R,MATCH($F563,Vöruskrá!$B:$B,0)))*$H563/1000,""))</f>
        <v>0</v>
      </c>
      <c r="AG563">
        <f>IF($F563="","",IFERROR(IFERROR(INDEX(Réttabanki!$U:$U,MATCH($F563,Réttabanki!$A:$A,0)),INDEX(Vöruskrá!$R:$R,MATCH($F563,Vöruskrá!$B:$B,0)))*IF($I563="",$H563*(1+$AD$2),$I563)/1000,""))</f>
        <v>9</v>
      </c>
      <c r="AH563">
        <f t="shared" si="37"/>
        <v>7.8260869565217397E-3</v>
      </c>
      <c r="AI563" t="str">
        <f t="shared" si="33"/>
        <v>OK</v>
      </c>
      <c r="AJ563" s="314">
        <f t="shared" si="36"/>
        <v>46282</v>
      </c>
    </row>
    <row r="564" spans="1:36" ht="14.4">
      <c r="A564" s="155"/>
      <c r="B564" t="s">
        <v>2456</v>
      </c>
      <c r="C564">
        <v>38</v>
      </c>
      <c r="D564" t="s">
        <v>2356</v>
      </c>
      <c r="E564" t="s">
        <v>1080</v>
      </c>
      <c r="F564" t="s">
        <v>1065</v>
      </c>
      <c r="G564" t="s">
        <v>2630</v>
      </c>
      <c r="I564">
        <v>10</v>
      </c>
      <c r="J564" s="438">
        <f>IF($F564="","",IFERROR(IFERROR(INDEX(Réttabanki!$U:$U,MATCH($F564,Réttabanki!$A:$A,0)),INDEX(Vöruskrá!$R:$R,MATCH($F564,Vöruskrá!$B:$B,0)))*($H564+IF($I564="",$H564*(1+$AD$2),$I564))/2/1000,""))</f>
        <v>14.5</v>
      </c>
      <c r="K564" t="s">
        <v>1067</v>
      </c>
      <c r="L564" t="s">
        <v>214</v>
      </c>
      <c r="N564">
        <v>357</v>
      </c>
      <c r="O564">
        <v>29</v>
      </c>
      <c r="P564">
        <v>16</v>
      </c>
      <c r="Q564">
        <v>0</v>
      </c>
      <c r="R564">
        <v>24</v>
      </c>
      <c r="S564">
        <v>1.5</v>
      </c>
      <c r="U564" s="455"/>
      <c r="V564" s="455"/>
      <c r="W564" s="455"/>
      <c r="X564" s="455"/>
      <c r="Y564" s="455"/>
      <c r="Z564" s="455"/>
      <c r="AA564" s="455"/>
      <c r="AF564">
        <f>IF($F564="","",IFERROR(IFERROR(INDEX(Réttabanki!$U:$U,MATCH($F564,Réttabanki!$A:$A,0)),INDEX(Vöruskrá!$R:$R,MATCH($F564,Vöruskrá!$B:$B,0)))*$H564/1000,""))</f>
        <v>0</v>
      </c>
      <c r="AG564">
        <f>IF($F564="","",IFERROR(IFERROR(INDEX(Réttabanki!$U:$U,MATCH($F564,Réttabanki!$A:$A,0)),INDEX(Vöruskrá!$R:$R,MATCH($F564,Vöruskrá!$B:$B,0)))*IF($I564="",$H564*(1+$AD$2),$I564)/1000,""))</f>
        <v>29</v>
      </c>
      <c r="AH564">
        <f t="shared" si="37"/>
        <v>2.5217391304347827E-2</v>
      </c>
      <c r="AI564" t="str">
        <f t="shared" si="33"/>
        <v>OK</v>
      </c>
      <c r="AJ564" s="314">
        <f t="shared" si="36"/>
        <v>46282</v>
      </c>
    </row>
    <row r="565" spans="1:36" ht="14.4">
      <c r="A565" s="155"/>
      <c r="B565" t="s">
        <v>2456</v>
      </c>
      <c r="C565">
        <v>38</v>
      </c>
      <c r="D565" t="s">
        <v>2356</v>
      </c>
      <c r="E565" t="s">
        <v>1080</v>
      </c>
      <c r="F565" t="s">
        <v>536</v>
      </c>
      <c r="G565" t="s">
        <v>2789</v>
      </c>
      <c r="I565">
        <v>10</v>
      </c>
      <c r="J565" s="438">
        <f>IF($F565="","",IFERROR(IFERROR(INDEX(Réttabanki!$U:$U,MATCH($F565,Réttabanki!$A:$A,0)),INDEX(Vöruskrá!$R:$R,MATCH($F565,Vöruskrá!$B:$B,0)))*($H565+IF($I565="",$H565*(1+$AD$2),$I565))/2/1000,""))</f>
        <v>3.75</v>
      </c>
      <c r="K565" t="s">
        <v>538</v>
      </c>
      <c r="L565" t="s">
        <v>214</v>
      </c>
      <c r="N565">
        <v>119</v>
      </c>
      <c r="O565">
        <v>10</v>
      </c>
      <c r="P565">
        <v>6.4</v>
      </c>
      <c r="Q565">
        <v>3.5</v>
      </c>
      <c r="R565">
        <v>3.8</v>
      </c>
      <c r="S565">
        <v>0.1</v>
      </c>
      <c r="U565" s="457"/>
      <c r="V565" s="457"/>
      <c r="W565" s="457"/>
      <c r="X565" s="457"/>
      <c r="Y565" s="457"/>
      <c r="Z565" s="457"/>
      <c r="AA565" s="457"/>
      <c r="AF565">
        <f>IF($F565="","",IFERROR(IFERROR(INDEX(Réttabanki!$U:$U,MATCH($F565,Réttabanki!$A:$A,0)),INDEX(Vöruskrá!$R:$R,MATCH($F565,Vöruskrá!$B:$B,0)))*$H565/1000,""))</f>
        <v>0</v>
      </c>
      <c r="AG565">
        <f>IF($F565="","",IFERROR(IFERROR(INDEX(Réttabanki!$U:$U,MATCH($F565,Réttabanki!$A:$A,0)),INDEX(Vöruskrá!$R:$R,MATCH($F565,Vöruskrá!$B:$B,0)))*IF($I565="",$H565*(1+$AD$2),$I565)/1000,""))</f>
        <v>7.5</v>
      </c>
      <c r="AH565">
        <f t="shared" si="37"/>
        <v>6.5217391304347823E-3</v>
      </c>
      <c r="AI565" t="str">
        <f t="shared" si="33"/>
        <v>OK</v>
      </c>
      <c r="AJ565" s="314">
        <f t="shared" si="36"/>
        <v>46282</v>
      </c>
    </row>
    <row r="566" spans="1:36" ht="14.4">
      <c r="A566" s="155"/>
      <c r="B566" t="s">
        <v>2456</v>
      </c>
      <c r="C566">
        <v>38</v>
      </c>
      <c r="D566" t="s">
        <v>2356</v>
      </c>
      <c r="E566" t="s">
        <v>1080</v>
      </c>
      <c r="G566" t="s">
        <v>2792</v>
      </c>
      <c r="J566" s="438" t="str">
        <f>IF($F566="","",IFERROR(IFERROR(INDEX(Réttabanki!$U:$U,MATCH($F566,Réttabanki!$A:$A,0)),INDEX(Vöruskrá!$R:$R,MATCH($F566,Vöruskrá!$B:$B,0)))*($H566+IF($I566="",$H566*(1+$AD$2),$I566))/2/1000,""))</f>
        <v/>
      </c>
      <c r="K566" t="s">
        <v>2793</v>
      </c>
      <c r="L566" t="s">
        <v>2794</v>
      </c>
      <c r="U566" s="455"/>
      <c r="V566" s="455"/>
      <c r="W566" s="455"/>
      <c r="X566" s="455"/>
      <c r="Y566" s="455"/>
      <c r="Z566" s="455"/>
      <c r="AA566" s="455"/>
      <c r="AF566" t="str">
        <f>IF($F566="","",IFERROR(IFERROR(INDEX(Réttabanki!$U:$U,MATCH($F566,Réttabanki!$A:$A,0)),INDEX(Vöruskrá!$R:$R,MATCH($F566,Vöruskrá!$B:$B,0)))*$H566/1000,""))</f>
        <v/>
      </c>
      <c r="AG566" t="str">
        <f>IF($F566="","",IFERROR(IFERROR(INDEX(Réttabanki!$U:$U,MATCH($F566,Réttabanki!$A:$A,0)),INDEX(Vöruskrá!$R:$R,MATCH($F566,Vöruskrá!$B:$B,0)))*IF($I566="",$H566*(1+$AD$2),$I566)/1000,""))</f>
        <v/>
      </c>
      <c r="AH566" t="str">
        <f t="shared" si="37"/>
        <v/>
      </c>
      <c r="AI566" t="str">
        <f t="shared" si="33"/>
        <v/>
      </c>
      <c r="AJ566" s="314">
        <f t="shared" si="36"/>
        <v>46282</v>
      </c>
    </row>
    <row r="567" spans="1:36" ht="14.4">
      <c r="A567" s="155"/>
      <c r="B567" t="s">
        <v>2456</v>
      </c>
      <c r="C567">
        <v>38</v>
      </c>
      <c r="D567" t="s">
        <v>2356</v>
      </c>
      <c r="E567" t="s">
        <v>1080</v>
      </c>
      <c r="F567" t="s">
        <v>696</v>
      </c>
      <c r="G567" t="s">
        <v>666</v>
      </c>
      <c r="I567">
        <v>120</v>
      </c>
      <c r="J567" s="438">
        <f>IF($F567="","",IFERROR(IFERROR(INDEX(Réttabanki!$U:$U,MATCH($F567,Réttabanki!$A:$A,0)),INDEX(Vöruskrá!$R:$R,MATCH($F567,Vöruskrá!$B:$B,0)))*($H567+IF($I567="",$H567*(1+$AD$2),$I567))/2/1000,""))</f>
        <v>108</v>
      </c>
      <c r="K567" t="s">
        <v>697</v>
      </c>
      <c r="L567" t="s">
        <v>698</v>
      </c>
      <c r="N567">
        <v>122</v>
      </c>
      <c r="O567">
        <v>1.5</v>
      </c>
      <c r="P567">
        <v>0.2</v>
      </c>
      <c r="Q567">
        <v>12.4</v>
      </c>
      <c r="R567">
        <v>14.7</v>
      </c>
      <c r="S567">
        <v>0.6</v>
      </c>
      <c r="U567" s="457"/>
      <c r="V567" s="457"/>
      <c r="W567" s="457"/>
      <c r="X567" s="457"/>
      <c r="Y567" s="457"/>
      <c r="Z567" s="457"/>
      <c r="AA567" s="457"/>
      <c r="AF567">
        <f>IF($F567="","",IFERROR(IFERROR(INDEX(Réttabanki!$U:$U,MATCH($F567,Réttabanki!$A:$A,0)),INDEX(Vöruskrá!$R:$R,MATCH($F567,Vöruskrá!$B:$B,0)))*$H567/1000,""))</f>
        <v>0</v>
      </c>
      <c r="AG567">
        <f>IF($F567="","",IFERROR(IFERROR(INDEX(Réttabanki!$U:$U,MATCH($F567,Réttabanki!$A:$A,0)),INDEX(Vöruskrá!$R:$R,MATCH($F567,Vöruskrá!$B:$B,0)))*IF($I567="",$H567*(1+$AD$2),$I567)/1000,""))</f>
        <v>216</v>
      </c>
      <c r="AH567">
        <f t="shared" si="37"/>
        <v>0.18782608695652173</v>
      </c>
      <c r="AI567" t="str">
        <f t="shared" si="33"/>
        <v>OK</v>
      </c>
      <c r="AJ567" s="314">
        <f t="shared" si="36"/>
        <v>46282</v>
      </c>
    </row>
    <row r="568" spans="1:36" ht="14.4">
      <c r="A568" s="155"/>
      <c r="B568" t="s">
        <v>2456</v>
      </c>
      <c r="C568">
        <v>38</v>
      </c>
      <c r="D568" t="s">
        <v>2356</v>
      </c>
      <c r="E568" t="s">
        <v>1080</v>
      </c>
      <c r="F568" t="s">
        <v>545</v>
      </c>
      <c r="G568" t="s">
        <v>2787</v>
      </c>
      <c r="I568">
        <v>25</v>
      </c>
      <c r="J568" s="438">
        <f>IF($F568="","",IFERROR(IFERROR(INDEX(Réttabanki!$U:$U,MATCH($F568,Réttabanki!$A:$A,0)),INDEX(Vöruskrá!$R:$R,MATCH($F568,Vöruskrá!$B:$B,0)))*($H568+IF($I568="",$H568*(1+$AD$2),$I568))/2/1000,""))</f>
        <v>5</v>
      </c>
      <c r="K568" t="s">
        <v>546</v>
      </c>
      <c r="L568" t="s">
        <v>228</v>
      </c>
      <c r="N568">
        <v>483</v>
      </c>
      <c r="O568">
        <v>25</v>
      </c>
      <c r="P568">
        <v>2.2999999999999998</v>
      </c>
      <c r="Q568">
        <v>56</v>
      </c>
      <c r="R568">
        <v>5.7</v>
      </c>
      <c r="S568">
        <v>1.2</v>
      </c>
      <c r="U568" s="455"/>
      <c r="V568" s="455"/>
      <c r="W568" s="455"/>
      <c r="X568" s="455"/>
      <c r="Y568" s="455"/>
      <c r="Z568" s="455"/>
      <c r="AA568" s="455"/>
      <c r="AF568">
        <f>IF($F568="","",IFERROR(IFERROR(INDEX(Réttabanki!$U:$U,MATCH($F568,Réttabanki!$A:$A,0)),INDEX(Vöruskrá!$R:$R,MATCH($F568,Vöruskrá!$B:$B,0)))*$H568/1000,""))</f>
        <v>0</v>
      </c>
      <c r="AG568">
        <f>IF($F568="","",IFERROR(IFERROR(INDEX(Réttabanki!$U:$U,MATCH($F568,Réttabanki!$A:$A,0)),INDEX(Vöruskrá!$R:$R,MATCH($F568,Vöruskrá!$B:$B,0)))*IF($I568="",$H568*(1+$AD$2),$I568)/1000,""))</f>
        <v>10</v>
      </c>
      <c r="AH568">
        <f t="shared" si="37"/>
        <v>8.6956521739130436E-3</v>
      </c>
      <c r="AI568" t="str">
        <f t="shared" si="33"/>
        <v>OK</v>
      </c>
      <c r="AJ568" s="314">
        <f t="shared" si="36"/>
        <v>46282</v>
      </c>
    </row>
    <row r="569" spans="1:36" ht="14.4">
      <c r="A569" s="155"/>
      <c r="B569" t="s">
        <v>2456</v>
      </c>
      <c r="C569">
        <v>38</v>
      </c>
      <c r="D569" t="s">
        <v>2356</v>
      </c>
      <c r="E569" t="s">
        <v>1080</v>
      </c>
      <c r="F569" t="s">
        <v>484</v>
      </c>
      <c r="G569" t="s">
        <v>2730</v>
      </c>
      <c r="I569">
        <v>15</v>
      </c>
      <c r="J569" s="438">
        <f>IF($F569="","",IFERROR(IFERROR(INDEX(Réttabanki!$U:$U,MATCH($F569,Réttabanki!$A:$A,0)),INDEX(Vöruskrá!$R:$R,MATCH($F569,Vöruskrá!$B:$B,0)))*($H569+IF($I569="",$H569*(1+$AD$2),$I569))/2/1000,""))</f>
        <v>4.5</v>
      </c>
      <c r="K569" t="s">
        <v>485</v>
      </c>
      <c r="L569" t="s">
        <v>228</v>
      </c>
      <c r="N569">
        <v>33</v>
      </c>
      <c r="O569">
        <v>0</v>
      </c>
      <c r="P569">
        <v>0</v>
      </c>
      <c r="Q569">
        <v>5.5</v>
      </c>
      <c r="R569">
        <v>1.6</v>
      </c>
      <c r="S569">
        <v>1</v>
      </c>
      <c r="U569" s="457"/>
      <c r="V569" s="457"/>
      <c r="W569" s="457"/>
      <c r="X569" s="457"/>
      <c r="Y569" s="457"/>
      <c r="Z569" s="457"/>
      <c r="AA569" s="457"/>
      <c r="AF569">
        <f>IF($F569="","",IFERROR(IFERROR(INDEX(Réttabanki!$U:$U,MATCH($F569,Réttabanki!$A:$A,0)),INDEX(Vöruskrá!$R:$R,MATCH($F569,Vöruskrá!$B:$B,0)))*$H569/1000,""))</f>
        <v>0</v>
      </c>
      <c r="AG569">
        <f>IF($F569="","",IFERROR(IFERROR(INDEX(Réttabanki!$U:$U,MATCH($F569,Réttabanki!$A:$A,0)),INDEX(Vöruskrá!$R:$R,MATCH($F569,Vöruskrá!$B:$B,0)))*IF($I569="",$H569*(1+$AD$2),$I569)/1000,""))</f>
        <v>9</v>
      </c>
      <c r="AH569">
        <f t="shared" si="37"/>
        <v>7.8260869565217397E-3</v>
      </c>
      <c r="AI569" t="str">
        <f t="shared" si="33"/>
        <v>OK</v>
      </c>
      <c r="AJ569" s="314">
        <f t="shared" si="36"/>
        <v>46282</v>
      </c>
    </row>
    <row r="570" spans="1:36" ht="14.4">
      <c r="A570" s="155"/>
      <c r="B570" t="s">
        <v>2456</v>
      </c>
      <c r="C570">
        <v>38</v>
      </c>
      <c r="D570" t="s">
        <v>2356</v>
      </c>
      <c r="E570" t="s">
        <v>1080</v>
      </c>
      <c r="F570" t="s">
        <v>514</v>
      </c>
      <c r="G570" t="s">
        <v>1666</v>
      </c>
      <c r="I570">
        <v>10</v>
      </c>
      <c r="J570" s="438">
        <f>IF($F570="","",IFERROR(IFERROR(INDEX(Réttabanki!$U:$U,MATCH($F570,Réttabanki!$A:$A,0)),INDEX(Vöruskrá!$R:$R,MATCH($F570,Vöruskrá!$B:$B,0)))*($H570+IF($I570="",$H570*(1+$AD$2),$I570))/2/1000,""))</f>
        <v>3</v>
      </c>
      <c r="K570" t="s">
        <v>516</v>
      </c>
      <c r="L570" t="s">
        <v>228</v>
      </c>
      <c r="N570">
        <v>305</v>
      </c>
      <c r="O570">
        <v>24</v>
      </c>
      <c r="P570">
        <v>21</v>
      </c>
      <c r="Q570">
        <v>22</v>
      </c>
      <c r="R570">
        <v>0.1</v>
      </c>
      <c r="S570">
        <v>1.7</v>
      </c>
      <c r="U570" s="455"/>
      <c r="V570" s="455"/>
      <c r="W570" s="455"/>
      <c r="X570" s="455"/>
      <c r="Y570" s="455"/>
      <c r="Z570" s="455"/>
      <c r="AA570" s="455"/>
      <c r="AF570">
        <f>IF($F570="","",IFERROR(IFERROR(INDEX(Réttabanki!$U:$U,MATCH($F570,Réttabanki!$A:$A,0)),INDEX(Vöruskrá!$R:$R,MATCH($F570,Vöruskrá!$B:$B,0)))*$H570/1000,""))</f>
        <v>0</v>
      </c>
      <c r="AG570">
        <f>IF($F570="","",IFERROR(IFERROR(INDEX(Réttabanki!$U:$U,MATCH($F570,Réttabanki!$A:$A,0)),INDEX(Vöruskrá!$R:$R,MATCH($F570,Vöruskrá!$B:$B,0)))*IF($I570="",$H570*(1+$AD$2),$I570)/1000,""))</f>
        <v>6</v>
      </c>
      <c r="AH570">
        <f t="shared" si="37"/>
        <v>5.2173913043478265E-3</v>
      </c>
      <c r="AI570" t="str">
        <f t="shared" si="33"/>
        <v>OK</v>
      </c>
      <c r="AJ570" s="314">
        <f t="shared" si="36"/>
        <v>46282</v>
      </c>
    </row>
    <row r="571" spans="1:36" ht="14.4">
      <c r="A571" s="155"/>
      <c r="B571" t="s">
        <v>2456</v>
      </c>
      <c r="C571">
        <v>38</v>
      </c>
      <c r="D571" t="s">
        <v>2356</v>
      </c>
      <c r="E571" t="s">
        <v>1080</v>
      </c>
      <c r="F571" t="s">
        <v>218</v>
      </c>
      <c r="G571" t="s">
        <v>2795</v>
      </c>
      <c r="I571">
        <v>10</v>
      </c>
      <c r="J571" s="438">
        <f>IF($F571="","",IFERROR(IFERROR(INDEX(Réttabanki!$U:$U,MATCH($F571,Réttabanki!$A:$A,0)),INDEX(Vöruskrá!$R:$R,MATCH($F571,Vöruskrá!$B:$B,0)))*($H571+IF($I571="",$H571*(1+$AD$2),$I571))/2/1000,""))</f>
        <v>9</v>
      </c>
      <c r="K571" t="s">
        <v>221</v>
      </c>
      <c r="L571" t="s">
        <v>222</v>
      </c>
      <c r="N571">
        <v>177</v>
      </c>
      <c r="O571">
        <v>15</v>
      </c>
      <c r="P571">
        <v>6.4</v>
      </c>
      <c r="Q571">
        <v>9.1</v>
      </c>
      <c r="R571">
        <v>1</v>
      </c>
      <c r="S571">
        <v>0</v>
      </c>
      <c r="U571" s="457"/>
      <c r="V571" s="457"/>
      <c r="W571" s="457"/>
      <c r="X571" s="457"/>
      <c r="Y571" s="457"/>
      <c r="Z571" s="457"/>
      <c r="AA571" s="457"/>
      <c r="AF571">
        <f>IF($F571="","",IFERROR(IFERROR(INDEX(Réttabanki!$U:$U,MATCH($F571,Réttabanki!$A:$A,0)),INDEX(Vöruskrá!$R:$R,MATCH($F571,Vöruskrá!$B:$B,0)))*$H571/1000,""))</f>
        <v>0</v>
      </c>
      <c r="AG571">
        <f>IF($F571="","",IFERROR(IFERROR(INDEX(Réttabanki!$U:$U,MATCH($F571,Réttabanki!$A:$A,0)),INDEX(Vöruskrá!$R:$R,MATCH($F571,Vöruskrá!$B:$B,0)))*IF($I571="",$H571*(1+$AD$2),$I571)/1000,""))</f>
        <v>18</v>
      </c>
      <c r="AH571">
        <f t="shared" si="37"/>
        <v>1.5652173913043479E-2</v>
      </c>
      <c r="AI571" t="str">
        <f t="shared" si="33"/>
        <v>OK</v>
      </c>
      <c r="AJ571" s="314">
        <f t="shared" si="36"/>
        <v>46282</v>
      </c>
    </row>
    <row r="572" spans="1:36" ht="14.4">
      <c r="A572" s="155"/>
      <c r="B572" t="s">
        <v>2456</v>
      </c>
      <c r="C572">
        <v>38</v>
      </c>
      <c r="D572" t="s">
        <v>2356</v>
      </c>
      <c r="E572" t="s">
        <v>1080</v>
      </c>
      <c r="G572" t="s">
        <v>2796</v>
      </c>
      <c r="J572" s="438" t="str">
        <f>IF($F572="","",IFERROR(IFERROR(INDEX(Réttabanki!$U:$U,MATCH($F572,Réttabanki!$A:$A,0)),INDEX(Vöruskrá!$R:$R,MATCH($F572,Vöruskrá!$B:$B,0)))*($H572+IF($I572="",$H572*(1+$AD$2),$I572))/2/1000,""))</f>
        <v/>
      </c>
      <c r="K572" t="s">
        <v>2797</v>
      </c>
      <c r="L572" t="s">
        <v>2798</v>
      </c>
      <c r="U572" s="455"/>
      <c r="V572" s="455"/>
      <c r="W572" s="455"/>
      <c r="X572" s="455"/>
      <c r="Y572" s="455"/>
      <c r="Z572" s="455"/>
      <c r="AA572" s="455"/>
      <c r="AF572" t="str">
        <f>IF($F572="","",IFERROR(IFERROR(INDEX(Réttabanki!$U:$U,MATCH($F572,Réttabanki!$A:$A,0)),INDEX(Vöruskrá!$R:$R,MATCH($F572,Vöruskrá!$B:$B,0)))*$H572/1000,""))</f>
        <v/>
      </c>
      <c r="AG572" t="str">
        <f>IF($F572="","",IFERROR(IFERROR(INDEX(Réttabanki!$U:$U,MATCH($F572,Réttabanki!$A:$A,0)),INDEX(Vöruskrá!$R:$R,MATCH($F572,Vöruskrá!$B:$B,0)))*IF($I572="",$H572*(1+$AD$2),$I572)/1000,""))</f>
        <v/>
      </c>
      <c r="AH572" t="str">
        <f t="shared" si="37"/>
        <v/>
      </c>
      <c r="AI572" t="str">
        <f t="shared" si="33"/>
        <v/>
      </c>
      <c r="AJ572" s="314">
        <f t="shared" si="36"/>
        <v>46282</v>
      </c>
    </row>
    <row r="573" spans="1:36" ht="14.4">
      <c r="A573" s="155"/>
      <c r="B573" t="s">
        <v>2456</v>
      </c>
      <c r="C573">
        <v>38</v>
      </c>
      <c r="D573" t="s">
        <v>2356</v>
      </c>
      <c r="E573" t="s">
        <v>1080</v>
      </c>
      <c r="F573" t="s">
        <v>707</v>
      </c>
      <c r="G573" t="s">
        <v>2492</v>
      </c>
      <c r="I573">
        <v>120</v>
      </c>
      <c r="J573" s="438">
        <f>IF($F573="","",IFERROR(IFERROR(INDEX(Réttabanki!$U:$U,MATCH($F573,Réttabanki!$A:$A,0)),INDEX(Vöruskrá!$R:$R,MATCH($F573,Vöruskrá!$B:$B,0)))*($H573+IF($I573="",$H573*(1+$AD$2),$I573))/2/1000,""))</f>
        <v>150</v>
      </c>
      <c r="K573" t="s">
        <v>708</v>
      </c>
      <c r="L573" t="s">
        <v>136</v>
      </c>
      <c r="N573">
        <v>153</v>
      </c>
      <c r="O573">
        <v>5.2</v>
      </c>
      <c r="P573">
        <v>0.9</v>
      </c>
      <c r="Q573">
        <v>6.6</v>
      </c>
      <c r="R573">
        <v>20</v>
      </c>
      <c r="S573">
        <v>0.7</v>
      </c>
      <c r="U573" s="457"/>
      <c r="V573" s="457"/>
      <c r="W573" s="457"/>
      <c r="X573" s="457"/>
      <c r="Y573" s="457"/>
      <c r="Z573" s="457"/>
      <c r="AA573" s="457"/>
      <c r="AF573">
        <f>IF($F573="","",IFERROR(IFERROR(INDEX(Réttabanki!$U:$U,MATCH($F573,Réttabanki!$A:$A,0)),INDEX(Vöruskrá!$R:$R,MATCH($F573,Vöruskrá!$B:$B,0)))*$H573/1000,""))</f>
        <v>0</v>
      </c>
      <c r="AG573">
        <f>IF($F573="","",IFERROR(IFERROR(INDEX(Réttabanki!$U:$U,MATCH($F573,Réttabanki!$A:$A,0)),INDEX(Vöruskrá!$R:$R,MATCH($F573,Vöruskrá!$B:$B,0)))*IF($I573="",$H573*(1+$AD$2),$I573)/1000,""))</f>
        <v>300</v>
      </c>
      <c r="AH573">
        <f t="shared" si="37"/>
        <v>0.2608695652173913</v>
      </c>
      <c r="AI573" t="str">
        <f t="shared" si="33"/>
        <v>OK</v>
      </c>
      <c r="AJ573" s="314">
        <f t="shared" si="36"/>
        <v>46282</v>
      </c>
    </row>
    <row r="574" spans="1:36" ht="14.4">
      <c r="A574" s="155"/>
      <c r="B574" t="s">
        <v>2456</v>
      </c>
      <c r="C574">
        <v>38</v>
      </c>
      <c r="D574" t="s">
        <v>2356</v>
      </c>
      <c r="E574" t="s">
        <v>1080</v>
      </c>
      <c r="F574" t="s">
        <v>545</v>
      </c>
      <c r="G574" t="s">
        <v>2787</v>
      </c>
      <c r="I574">
        <v>25</v>
      </c>
      <c r="J574" s="438">
        <f>IF($F574="","",IFERROR(IFERROR(INDEX(Réttabanki!$U:$U,MATCH($F574,Réttabanki!$A:$A,0)),INDEX(Vöruskrá!$R:$R,MATCH($F574,Vöruskrá!$B:$B,0)))*($H574+IF($I574="",$H574*(1+$AD$2),$I574))/2/1000,""))</f>
        <v>5</v>
      </c>
      <c r="K574" t="s">
        <v>546</v>
      </c>
      <c r="L574" t="s">
        <v>228</v>
      </c>
      <c r="N574">
        <v>483</v>
      </c>
      <c r="O574">
        <v>25</v>
      </c>
      <c r="P574">
        <v>2.2999999999999998</v>
      </c>
      <c r="Q574">
        <v>56</v>
      </c>
      <c r="R574">
        <v>5.7</v>
      </c>
      <c r="S574">
        <v>1.2</v>
      </c>
      <c r="U574" s="455"/>
      <c r="V574" s="455"/>
      <c r="W574" s="455"/>
      <c r="X574" s="455"/>
      <c r="Y574" s="455"/>
      <c r="Z574" s="455"/>
      <c r="AA574" s="455"/>
      <c r="AF574">
        <f>IF($F574="","",IFERROR(IFERROR(INDEX(Réttabanki!$U:$U,MATCH($F574,Réttabanki!$A:$A,0)),INDEX(Vöruskrá!$R:$R,MATCH($F574,Vöruskrá!$B:$B,0)))*$H574/1000,""))</f>
        <v>0</v>
      </c>
      <c r="AG574">
        <f>IF($F574="","",IFERROR(IFERROR(INDEX(Réttabanki!$U:$U,MATCH($F574,Réttabanki!$A:$A,0)),INDEX(Vöruskrá!$R:$R,MATCH($F574,Vöruskrá!$B:$B,0)))*IF($I574="",$H574*(1+$AD$2),$I574)/1000,""))</f>
        <v>10</v>
      </c>
      <c r="AH574">
        <f t="shared" si="37"/>
        <v>8.6956521739130436E-3</v>
      </c>
      <c r="AI574" t="str">
        <f t="shared" si="33"/>
        <v>OK</v>
      </c>
      <c r="AJ574" s="314">
        <f t="shared" si="36"/>
        <v>46282</v>
      </c>
    </row>
    <row r="575" spans="1:36" ht="14.4">
      <c r="A575" s="155"/>
      <c r="B575" t="s">
        <v>2456</v>
      </c>
      <c r="C575">
        <v>38</v>
      </c>
      <c r="D575" t="s">
        <v>2356</v>
      </c>
      <c r="E575" t="s">
        <v>1080</v>
      </c>
      <c r="F575" t="s">
        <v>484</v>
      </c>
      <c r="G575" t="s">
        <v>2730</v>
      </c>
      <c r="I575">
        <v>15</v>
      </c>
      <c r="J575" s="438">
        <f>IF($F575="","",IFERROR(IFERROR(INDEX(Réttabanki!$U:$U,MATCH($F575,Réttabanki!$A:$A,0)),INDEX(Vöruskrá!$R:$R,MATCH($F575,Vöruskrá!$B:$B,0)))*($H575+IF($I575="",$H575*(1+$AD$2),$I575))/2/1000,""))</f>
        <v>4.5</v>
      </c>
      <c r="K575" t="s">
        <v>485</v>
      </c>
      <c r="L575" t="s">
        <v>228</v>
      </c>
      <c r="N575">
        <v>33</v>
      </c>
      <c r="O575">
        <v>0</v>
      </c>
      <c r="P575">
        <v>0</v>
      </c>
      <c r="Q575">
        <v>5.5</v>
      </c>
      <c r="R575">
        <v>1.6</v>
      </c>
      <c r="S575">
        <v>1</v>
      </c>
      <c r="U575" s="457"/>
      <c r="V575" s="457"/>
      <c r="W575" s="457"/>
      <c r="X575" s="457"/>
      <c r="Y575" s="457"/>
      <c r="Z575" s="457"/>
      <c r="AA575" s="457"/>
      <c r="AF575">
        <f>IF($F575="","",IFERROR(IFERROR(INDEX(Réttabanki!$U:$U,MATCH($F575,Réttabanki!$A:$A,0)),INDEX(Vöruskrá!$R:$R,MATCH($F575,Vöruskrá!$B:$B,0)))*$H575/1000,""))</f>
        <v>0</v>
      </c>
      <c r="AG575">
        <f>IF($F575="","",IFERROR(IFERROR(INDEX(Réttabanki!$U:$U,MATCH($F575,Réttabanki!$A:$A,0)),INDEX(Vöruskrá!$R:$R,MATCH($F575,Vöruskrá!$B:$B,0)))*IF($I575="",$H575*(1+$AD$2),$I575)/1000,""))</f>
        <v>9</v>
      </c>
      <c r="AH575">
        <f t="shared" si="37"/>
        <v>7.8260869565217397E-3</v>
      </c>
      <c r="AI575" t="str">
        <f t="shared" si="33"/>
        <v>OK</v>
      </c>
      <c r="AJ575" s="314">
        <f t="shared" si="36"/>
        <v>46282</v>
      </c>
    </row>
    <row r="576" spans="1:36" ht="14.4">
      <c r="A576" s="155"/>
      <c r="B576" t="s">
        <v>2456</v>
      </c>
      <c r="C576">
        <v>38</v>
      </c>
      <c r="D576" t="s">
        <v>2356</v>
      </c>
      <c r="E576" t="s">
        <v>1080</v>
      </c>
      <c r="F576" t="s">
        <v>514</v>
      </c>
      <c r="G576" t="s">
        <v>1666</v>
      </c>
      <c r="I576">
        <v>10</v>
      </c>
      <c r="J576" s="438">
        <f>IF($F576="","",IFERROR(IFERROR(INDEX(Réttabanki!$U:$U,MATCH($F576,Réttabanki!$A:$A,0)),INDEX(Vöruskrá!$R:$R,MATCH($F576,Vöruskrá!$B:$B,0)))*($H576+IF($I576="",$H576*(1+$AD$2),$I576))/2/1000,""))</f>
        <v>3</v>
      </c>
      <c r="K576" t="s">
        <v>516</v>
      </c>
      <c r="L576" t="s">
        <v>228</v>
      </c>
      <c r="N576">
        <v>305</v>
      </c>
      <c r="O576">
        <v>24</v>
      </c>
      <c r="P576">
        <v>21</v>
      </c>
      <c r="Q576">
        <v>22</v>
      </c>
      <c r="R576">
        <v>0.1</v>
      </c>
      <c r="S576">
        <v>1.7</v>
      </c>
      <c r="U576" s="455"/>
      <c r="V576" s="455"/>
      <c r="W576" s="455"/>
      <c r="X576" s="455"/>
      <c r="Y576" s="455"/>
      <c r="Z576" s="455"/>
      <c r="AA576" s="455"/>
      <c r="AF576">
        <f>IF($F576="","",IFERROR(IFERROR(INDEX(Réttabanki!$U:$U,MATCH($F576,Réttabanki!$A:$A,0)),INDEX(Vöruskrá!$R:$R,MATCH($F576,Vöruskrá!$B:$B,0)))*$H576/1000,""))</f>
        <v>0</v>
      </c>
      <c r="AG576">
        <f>IF($F576="","",IFERROR(IFERROR(INDEX(Réttabanki!$U:$U,MATCH($F576,Réttabanki!$A:$A,0)),INDEX(Vöruskrá!$R:$R,MATCH($F576,Vöruskrá!$B:$B,0)))*IF($I576="",$H576*(1+$AD$2),$I576)/1000,""))</f>
        <v>6</v>
      </c>
      <c r="AH576">
        <f t="shared" si="37"/>
        <v>5.2173913043478265E-3</v>
      </c>
      <c r="AI576" t="str">
        <f t="shared" si="33"/>
        <v>OK</v>
      </c>
      <c r="AJ576" s="314">
        <f t="shared" si="36"/>
        <v>46282</v>
      </c>
    </row>
    <row r="577" spans="1:36" ht="14.4">
      <c r="A577" s="155"/>
      <c r="B577" t="s">
        <v>2456</v>
      </c>
      <c r="C577">
        <v>38</v>
      </c>
      <c r="D577" t="s">
        <v>2356</v>
      </c>
      <c r="E577" t="s">
        <v>1080</v>
      </c>
      <c r="F577" t="s">
        <v>218</v>
      </c>
      <c r="G577" t="s">
        <v>2795</v>
      </c>
      <c r="I577">
        <v>10</v>
      </c>
      <c r="J577" s="438">
        <f>IF($F577="","",IFERROR(IFERROR(INDEX(Réttabanki!$U:$U,MATCH($F577,Réttabanki!$A:$A,0)),INDEX(Vöruskrá!$R:$R,MATCH($F577,Vöruskrá!$B:$B,0)))*($H577+IF($I577="",$H577*(1+$AD$2),$I577))/2/1000,""))</f>
        <v>9</v>
      </c>
      <c r="K577" t="s">
        <v>221</v>
      </c>
      <c r="L577" t="s">
        <v>222</v>
      </c>
      <c r="N577">
        <v>177</v>
      </c>
      <c r="O577">
        <v>15</v>
      </c>
      <c r="P577">
        <v>6.4</v>
      </c>
      <c r="Q577">
        <v>9.1</v>
      </c>
      <c r="R577">
        <v>1</v>
      </c>
      <c r="S577">
        <v>0</v>
      </c>
      <c r="U577" s="457"/>
      <c r="V577" s="457"/>
      <c r="W577" s="457"/>
      <c r="X577" s="457"/>
      <c r="Y577" s="457"/>
      <c r="Z577" s="457"/>
      <c r="AA577" s="457"/>
      <c r="AF577">
        <f>IF($F577="","",IFERROR(IFERROR(INDEX(Réttabanki!$U:$U,MATCH($F577,Réttabanki!$A:$A,0)),INDEX(Vöruskrá!$R:$R,MATCH($F577,Vöruskrá!$B:$B,0)))*$H577/1000,""))</f>
        <v>0</v>
      </c>
      <c r="AG577">
        <f>IF($F577="","",IFERROR(IFERROR(INDEX(Réttabanki!$U:$U,MATCH($F577,Réttabanki!$A:$A,0)),INDEX(Vöruskrá!$R:$R,MATCH($F577,Vöruskrá!$B:$B,0)))*IF($I577="",$H577*(1+$AD$2),$I577)/1000,""))</f>
        <v>18</v>
      </c>
      <c r="AH577">
        <f t="shared" si="37"/>
        <v>1.5652173913043479E-2</v>
      </c>
      <c r="AI577" t="str">
        <f t="shared" si="33"/>
        <v>OK</v>
      </c>
      <c r="AJ577" s="314">
        <f t="shared" si="36"/>
        <v>46282</v>
      </c>
    </row>
    <row r="578" spans="1:36" ht="14.4">
      <c r="A578" s="155"/>
      <c r="B578" t="s">
        <v>2456</v>
      </c>
      <c r="C578">
        <v>38</v>
      </c>
      <c r="D578" t="s">
        <v>2344</v>
      </c>
      <c r="E578" t="s">
        <v>2352</v>
      </c>
      <c r="G578" t="s">
        <v>2784</v>
      </c>
      <c r="J578" s="438" t="str">
        <f>IF($F578="","",IFERROR(IFERROR(INDEX(Réttabanki!$U:$U,MATCH($F578,Réttabanki!$A:$A,0)),INDEX(Vöruskrá!$R:$R,MATCH($F578,Vöruskrá!$B:$B,0)))*($H578+IF($I578="",$H578*(1+$AD$2),$I578))/2/1000,""))</f>
        <v/>
      </c>
      <c r="K578" t="s">
        <v>2799</v>
      </c>
      <c r="L578" t="s">
        <v>2800</v>
      </c>
      <c r="U578" s="455"/>
      <c r="V578" s="455"/>
      <c r="W578" s="455"/>
      <c r="X578" s="455"/>
      <c r="Y578" s="455"/>
      <c r="Z578" s="455"/>
      <c r="AA578" s="455"/>
      <c r="AF578" t="str">
        <f>IF($F578="","",IFERROR(IFERROR(INDEX(Réttabanki!$U:$U,MATCH($F578,Réttabanki!$A:$A,0)),INDEX(Vöruskrá!$R:$R,MATCH($F578,Vöruskrá!$B:$B,0)))*$H578/1000,""))</f>
        <v/>
      </c>
      <c r="AG578" t="str">
        <f>IF($F578="","",IFERROR(IFERROR(INDEX(Réttabanki!$U:$U,MATCH($F578,Réttabanki!$A:$A,0)),INDEX(Vöruskrá!$R:$R,MATCH($F578,Vöruskrá!$B:$B,0)))*IF($I578="",$H578*(1+$AD$2),$I578)/1000,""))</f>
        <v/>
      </c>
      <c r="AH578" t="str">
        <f t="shared" si="37"/>
        <v/>
      </c>
      <c r="AI578" t="str">
        <f t="shared" si="33"/>
        <v/>
      </c>
      <c r="AJ578" s="314">
        <f t="shared" si="36"/>
        <v>46282</v>
      </c>
    </row>
    <row r="579" spans="1:36" ht="14.4">
      <c r="A579" s="155"/>
      <c r="B579" t="s">
        <v>2456</v>
      </c>
      <c r="C579">
        <v>38</v>
      </c>
      <c r="D579" t="s">
        <v>2344</v>
      </c>
      <c r="E579" t="s">
        <v>2352</v>
      </c>
      <c r="F579" t="s">
        <v>696</v>
      </c>
      <c r="G579" t="s">
        <v>666</v>
      </c>
      <c r="H579">
        <v>100</v>
      </c>
      <c r="J579" s="438">
        <f>IF($F579="","",IFERROR(IFERROR(INDEX(Réttabanki!$U:$U,MATCH($F579,Réttabanki!$A:$A,0)),INDEX(Vöruskrá!$R:$R,MATCH($F579,Vöruskrá!$B:$B,0)))*($H579+IF($I579="",$H579*(1+$AD$2),$I579))/2/1000,""))</f>
        <v>225</v>
      </c>
      <c r="K579" t="s">
        <v>697</v>
      </c>
      <c r="L579" t="s">
        <v>698</v>
      </c>
      <c r="N579">
        <v>122</v>
      </c>
      <c r="O579">
        <v>1.5</v>
      </c>
      <c r="P579">
        <v>0.2</v>
      </c>
      <c r="Q579">
        <v>12.4</v>
      </c>
      <c r="R579">
        <v>14.7</v>
      </c>
      <c r="S579">
        <v>0.6</v>
      </c>
      <c r="U579" s="457" t="s">
        <v>2357</v>
      </c>
      <c r="V579" s="457" t="s">
        <v>2358</v>
      </c>
      <c r="W579" s="457">
        <v>160</v>
      </c>
      <c r="X579" s="457" t="s">
        <v>2460</v>
      </c>
      <c r="Y579" s="457">
        <v>75</v>
      </c>
      <c r="Z579" s="457" t="s">
        <v>2538</v>
      </c>
      <c r="AA579" s="457"/>
      <c r="AF579">
        <f>IF($F579="","",IFERROR(IFERROR(INDEX(Réttabanki!$U:$U,MATCH($F579,Réttabanki!$A:$A,0)),INDEX(Vöruskrá!$R:$R,MATCH($F579,Vöruskrá!$B:$B,0)))*$H579/1000,""))</f>
        <v>180</v>
      </c>
      <c r="AG579">
        <f>IF($F579="","",IFERROR(IFERROR(INDEX(Réttabanki!$U:$U,MATCH($F579,Réttabanki!$A:$A,0)),INDEX(Vöruskrá!$R:$R,MATCH($F579,Vöruskrá!$B:$B,0)))*IF($I579="",$H579*(1+$AD$2),$I579)/1000,""))</f>
        <v>270</v>
      </c>
      <c r="AH579">
        <f t="shared" si="37"/>
        <v>0.23478260869565218</v>
      </c>
      <c r="AI579" t="str">
        <f t="shared" ref="AI579:AI642" si="38">IF($AH579="","",IF($AH579&gt;$AE$7,"⚠ Yfir "&amp;TEXT($AE$7,"0%"),"OK"))</f>
        <v>OK</v>
      </c>
      <c r="AJ579" s="314">
        <f t="shared" si="36"/>
        <v>46282</v>
      </c>
    </row>
    <row r="580" spans="1:36" ht="14.4">
      <c r="A580" s="155"/>
      <c r="B580" t="s">
        <v>2456</v>
      </c>
      <c r="C580">
        <v>38</v>
      </c>
      <c r="D580" t="s">
        <v>2344</v>
      </c>
      <c r="E580" t="s">
        <v>2352</v>
      </c>
      <c r="F580" t="s">
        <v>1166</v>
      </c>
      <c r="G580" t="s">
        <v>2787</v>
      </c>
      <c r="H580">
        <v>25</v>
      </c>
      <c r="J580" s="438">
        <f>IF($F580="","",IFERROR(IFERROR(INDEX(Réttabanki!$U:$U,MATCH($F580,Réttabanki!$A:$A,0)),INDEX(Vöruskrá!$R:$R,MATCH($F580,Vöruskrá!$B:$B,0)))*($H580+IF($I580="",$H580*(1+$AD$2),$I580))/2/1000,""))</f>
        <v>25</v>
      </c>
      <c r="K580" t="s">
        <v>1168</v>
      </c>
      <c r="L580" t="s">
        <v>136</v>
      </c>
      <c r="N580">
        <v>312</v>
      </c>
      <c r="O580">
        <v>6.9</v>
      </c>
      <c r="P580">
        <v>0.9</v>
      </c>
      <c r="Q580">
        <v>52.5</v>
      </c>
      <c r="R580">
        <v>8.5</v>
      </c>
      <c r="S580">
        <v>1</v>
      </c>
      <c r="U580" s="455"/>
      <c r="V580" s="455"/>
      <c r="W580" s="455"/>
      <c r="X580" s="455"/>
      <c r="Y580" s="455"/>
      <c r="Z580" s="455" t="s">
        <v>2788</v>
      </c>
      <c r="AA580" s="455"/>
      <c r="AF580">
        <f>IF($F580="","",IFERROR(IFERROR(INDEX(Réttabanki!$U:$U,MATCH($F580,Réttabanki!$A:$A,0)),INDEX(Vöruskrá!$R:$R,MATCH($F580,Vöruskrá!$B:$B,0)))*$H580/1000,""))</f>
        <v>20</v>
      </c>
      <c r="AG580">
        <f>IF($F580="","",IFERROR(IFERROR(INDEX(Réttabanki!$U:$U,MATCH($F580,Réttabanki!$A:$A,0)),INDEX(Vöruskrá!$R:$R,MATCH($F580,Vöruskrá!$B:$B,0)))*IF($I580="",$H580*(1+$AD$2),$I580)/1000,""))</f>
        <v>30</v>
      </c>
      <c r="AH580">
        <f t="shared" si="37"/>
        <v>2.6086956521739129E-2</v>
      </c>
      <c r="AI580" t="str">
        <f t="shared" si="38"/>
        <v>OK</v>
      </c>
      <c r="AJ580" s="314">
        <f t="shared" si="36"/>
        <v>46282</v>
      </c>
    </row>
    <row r="581" spans="1:36" ht="14.4">
      <c r="A581" s="155"/>
      <c r="B581" t="s">
        <v>2456</v>
      </c>
      <c r="C581">
        <v>38</v>
      </c>
      <c r="D581" t="s">
        <v>2344</v>
      </c>
      <c r="E581" t="s">
        <v>2352</v>
      </c>
      <c r="F581" t="s">
        <v>484</v>
      </c>
      <c r="G581" t="s">
        <v>2730</v>
      </c>
      <c r="H581">
        <v>15</v>
      </c>
      <c r="J581" s="438">
        <f>IF($F581="","",IFERROR(IFERROR(INDEX(Réttabanki!$U:$U,MATCH($F581,Réttabanki!$A:$A,0)),INDEX(Vöruskrá!$R:$R,MATCH($F581,Vöruskrá!$B:$B,0)))*($H581+IF($I581="",$H581*(1+$AD$2),$I581))/2/1000,""))</f>
        <v>11.25</v>
      </c>
      <c r="K581" t="s">
        <v>485</v>
      </c>
      <c r="L581" t="s">
        <v>228</v>
      </c>
      <c r="N581">
        <v>33</v>
      </c>
      <c r="O581">
        <v>0</v>
      </c>
      <c r="P581">
        <v>0</v>
      </c>
      <c r="Q581">
        <v>5.5</v>
      </c>
      <c r="R581">
        <v>1.6</v>
      </c>
      <c r="S581">
        <v>1</v>
      </c>
      <c r="U581" s="457" t="s">
        <v>2357</v>
      </c>
      <c r="V581" s="457" t="s">
        <v>2403</v>
      </c>
      <c r="W581" s="457"/>
      <c r="X581" s="457"/>
      <c r="Y581" s="457"/>
      <c r="Z581" s="457"/>
      <c r="AA581" s="457"/>
      <c r="AF581">
        <f>IF($F581="","",IFERROR(IFERROR(INDEX(Réttabanki!$U:$U,MATCH($F581,Réttabanki!$A:$A,0)),INDEX(Vöruskrá!$R:$R,MATCH($F581,Vöruskrá!$B:$B,0)))*$H581/1000,""))</f>
        <v>9</v>
      </c>
      <c r="AG581">
        <f>IF($F581="","",IFERROR(IFERROR(INDEX(Réttabanki!$U:$U,MATCH($F581,Réttabanki!$A:$A,0)),INDEX(Vöruskrá!$R:$R,MATCH($F581,Vöruskrá!$B:$B,0)))*IF($I581="",$H581*(1+$AD$2),$I581)/1000,""))</f>
        <v>13.5</v>
      </c>
      <c r="AH581">
        <f t="shared" si="37"/>
        <v>1.1739130434782608E-2</v>
      </c>
      <c r="AI581" t="str">
        <f t="shared" si="38"/>
        <v>OK</v>
      </c>
      <c r="AJ581" s="314">
        <f t="shared" si="36"/>
        <v>46282</v>
      </c>
    </row>
    <row r="582" spans="1:36" ht="14.4">
      <c r="A582" s="155"/>
      <c r="B582" t="s">
        <v>2456</v>
      </c>
      <c r="C582">
        <v>38</v>
      </c>
      <c r="D582" t="s">
        <v>2344</v>
      </c>
      <c r="E582" t="s">
        <v>2352</v>
      </c>
      <c r="F582" t="s">
        <v>1065</v>
      </c>
      <c r="G582" t="s">
        <v>2630</v>
      </c>
      <c r="H582">
        <v>10</v>
      </c>
      <c r="J582" s="438">
        <f>IF($F582="","",IFERROR(IFERROR(INDEX(Réttabanki!$U:$U,MATCH($F582,Réttabanki!$A:$A,0)),INDEX(Vöruskrá!$R:$R,MATCH($F582,Vöruskrá!$B:$B,0)))*($H582+IF($I582="",$H582*(1+$AD$2),$I582))/2/1000,""))</f>
        <v>36.25</v>
      </c>
      <c r="K582" t="s">
        <v>1067</v>
      </c>
      <c r="L582" t="s">
        <v>214</v>
      </c>
      <c r="N582">
        <v>357</v>
      </c>
      <c r="O582">
        <v>29</v>
      </c>
      <c r="P582">
        <v>16</v>
      </c>
      <c r="Q582">
        <v>0</v>
      </c>
      <c r="R582">
        <v>24</v>
      </c>
      <c r="S582">
        <v>1.5</v>
      </c>
      <c r="U582" s="455" t="s">
        <v>2357</v>
      </c>
      <c r="V582" s="455" t="s">
        <v>2403</v>
      </c>
      <c r="W582" s="455"/>
      <c r="X582" s="455"/>
      <c r="Y582" s="455"/>
      <c r="Z582" s="455"/>
      <c r="AA582" s="455"/>
      <c r="AF582">
        <f>IF($F582="","",IFERROR(IFERROR(INDEX(Réttabanki!$U:$U,MATCH($F582,Réttabanki!$A:$A,0)),INDEX(Vöruskrá!$R:$R,MATCH($F582,Vöruskrá!$B:$B,0)))*$H582/1000,""))</f>
        <v>29</v>
      </c>
      <c r="AG582">
        <f>IF($F582="","",IFERROR(IFERROR(INDEX(Réttabanki!$U:$U,MATCH($F582,Réttabanki!$A:$A,0)),INDEX(Vöruskrá!$R:$R,MATCH($F582,Vöruskrá!$B:$B,0)))*IF($I582="",$H582*(1+$AD$2),$I582)/1000,""))</f>
        <v>43.5</v>
      </c>
      <c r="AH582">
        <f t="shared" si="37"/>
        <v>3.7826086956521739E-2</v>
      </c>
      <c r="AI582" t="str">
        <f t="shared" si="38"/>
        <v>OK</v>
      </c>
      <c r="AJ582" s="314">
        <f t="shared" si="36"/>
        <v>46282</v>
      </c>
    </row>
    <row r="583" spans="1:36" ht="14.4">
      <c r="A583" s="155"/>
      <c r="B583" t="s">
        <v>2456</v>
      </c>
      <c r="C583">
        <v>38</v>
      </c>
      <c r="D583" t="s">
        <v>2344</v>
      </c>
      <c r="E583" t="s">
        <v>2352</v>
      </c>
      <c r="F583" t="s">
        <v>536</v>
      </c>
      <c r="G583" t="s">
        <v>2789</v>
      </c>
      <c r="H583">
        <v>10</v>
      </c>
      <c r="J583" s="438">
        <f>IF($F583="","",IFERROR(IFERROR(INDEX(Réttabanki!$U:$U,MATCH($F583,Réttabanki!$A:$A,0)),INDEX(Vöruskrá!$R:$R,MATCH($F583,Vöruskrá!$B:$B,0)))*($H583+IF($I583="",$H583*(1+$AD$2),$I583))/2/1000,""))</f>
        <v>9.375</v>
      </c>
      <c r="K583" t="s">
        <v>538</v>
      </c>
      <c r="L583" t="s">
        <v>214</v>
      </c>
      <c r="N583">
        <v>119</v>
      </c>
      <c r="O583">
        <v>10</v>
      </c>
      <c r="P583">
        <v>6.4</v>
      </c>
      <c r="Q583">
        <v>3.5</v>
      </c>
      <c r="R583">
        <v>3.8</v>
      </c>
      <c r="S583">
        <v>0.1</v>
      </c>
      <c r="U583" s="457" t="s">
        <v>2357</v>
      </c>
      <c r="V583" s="457" t="s">
        <v>2403</v>
      </c>
      <c r="W583" s="457"/>
      <c r="X583" s="457"/>
      <c r="Y583" s="457"/>
      <c r="Z583" s="457"/>
      <c r="AA583" s="457"/>
      <c r="AF583">
        <f>IF($F583="","",IFERROR(IFERROR(INDEX(Réttabanki!$U:$U,MATCH($F583,Réttabanki!$A:$A,0)),INDEX(Vöruskrá!$R:$R,MATCH($F583,Vöruskrá!$B:$B,0)))*$H583/1000,""))</f>
        <v>7.5</v>
      </c>
      <c r="AG583">
        <f>IF($F583="","",IFERROR(IFERROR(INDEX(Réttabanki!$U:$U,MATCH($F583,Réttabanki!$A:$A,0)),INDEX(Vöruskrá!$R:$R,MATCH($F583,Vöruskrá!$B:$B,0)))*IF($I583="",$H583*(1+$AD$2),$I583)/1000,""))</f>
        <v>11.25</v>
      </c>
      <c r="AH583">
        <f t="shared" si="37"/>
        <v>9.7826086956521747E-3</v>
      </c>
      <c r="AI583" t="str">
        <f t="shared" si="38"/>
        <v>OK</v>
      </c>
      <c r="AJ583" s="314">
        <f t="shared" si="36"/>
        <v>46282</v>
      </c>
    </row>
    <row r="584" spans="1:36" ht="14.4">
      <c r="A584" s="155"/>
      <c r="B584" t="s">
        <v>2456</v>
      </c>
      <c r="C584">
        <v>38</v>
      </c>
      <c r="D584" t="s">
        <v>2344</v>
      </c>
      <c r="E584" t="s">
        <v>1080</v>
      </c>
      <c r="G584" t="s">
        <v>2790</v>
      </c>
      <c r="J584" s="438" t="str">
        <f>IF($F584="","",IFERROR(IFERROR(INDEX(Réttabanki!$U:$U,MATCH($F584,Réttabanki!$A:$A,0)),INDEX(Vöruskrá!$R:$R,MATCH($F584,Vöruskrá!$B:$B,0)))*($H584+IF($I584="",$H584*(1+$AD$2),$I584))/2/1000,""))</f>
        <v/>
      </c>
      <c r="K584" t="s">
        <v>2801</v>
      </c>
      <c r="L584" t="s">
        <v>2698</v>
      </c>
      <c r="U584" s="455"/>
      <c r="V584" s="455"/>
      <c r="W584" s="455"/>
      <c r="X584" s="455"/>
      <c r="Y584" s="455"/>
      <c r="Z584" s="455"/>
      <c r="AA584" s="455"/>
      <c r="AF584" t="str">
        <f>IF($F584="","",IFERROR(IFERROR(INDEX(Réttabanki!$U:$U,MATCH($F584,Réttabanki!$A:$A,0)),INDEX(Vöruskrá!$R:$R,MATCH($F584,Vöruskrá!$B:$B,0)))*$H584/1000,""))</f>
        <v/>
      </c>
      <c r="AG584" t="str">
        <f>IF($F584="","",IFERROR(IFERROR(INDEX(Réttabanki!$U:$U,MATCH($F584,Réttabanki!$A:$A,0)),INDEX(Vöruskrá!$R:$R,MATCH($F584,Vöruskrá!$B:$B,0)))*IF($I584="",$H584*(1+$AD$2),$I584)/1000,""))</f>
        <v/>
      </c>
      <c r="AH584" t="str">
        <f t="shared" si="37"/>
        <v/>
      </c>
      <c r="AI584" t="str">
        <f t="shared" si="38"/>
        <v/>
      </c>
      <c r="AJ584" s="314">
        <f t="shared" si="36"/>
        <v>46282</v>
      </c>
    </row>
    <row r="585" spans="1:36" ht="14.4">
      <c r="A585" s="155"/>
      <c r="B585" t="s">
        <v>2456</v>
      </c>
      <c r="C585">
        <v>38</v>
      </c>
      <c r="D585" t="s">
        <v>2344</v>
      </c>
      <c r="E585" t="s">
        <v>1080</v>
      </c>
      <c r="F585" t="s">
        <v>707</v>
      </c>
      <c r="G585" t="s">
        <v>2492</v>
      </c>
      <c r="H585">
        <v>100</v>
      </c>
      <c r="J585" s="438">
        <f>IF($F585="","",IFERROR(IFERROR(INDEX(Réttabanki!$U:$U,MATCH($F585,Réttabanki!$A:$A,0)),INDEX(Vöruskrá!$R:$R,MATCH($F585,Vöruskrá!$B:$B,0)))*($H585+IF($I585="",$H585*(1+$AD$2),$I585))/2/1000,""))</f>
        <v>312.5</v>
      </c>
      <c r="K585" t="s">
        <v>708</v>
      </c>
      <c r="L585" t="s">
        <v>136</v>
      </c>
      <c r="N585">
        <v>153</v>
      </c>
      <c r="O585">
        <v>5.2</v>
      </c>
      <c r="P585">
        <v>0.9</v>
      </c>
      <c r="Q585">
        <v>6.6</v>
      </c>
      <c r="R585">
        <v>20</v>
      </c>
      <c r="S585">
        <v>0.7</v>
      </c>
      <c r="U585" s="457" t="s">
        <v>2357</v>
      </c>
      <c r="V585" s="457" t="s">
        <v>2358</v>
      </c>
      <c r="W585" s="457">
        <v>160</v>
      </c>
      <c r="X585" s="457" t="s">
        <v>2460</v>
      </c>
      <c r="Y585" s="457">
        <v>75</v>
      </c>
      <c r="Z585" s="457" t="s">
        <v>2538</v>
      </c>
      <c r="AA585" s="457"/>
      <c r="AF585">
        <f>IF($F585="","",IFERROR(IFERROR(INDEX(Réttabanki!$U:$U,MATCH($F585,Réttabanki!$A:$A,0)),INDEX(Vöruskrá!$R:$R,MATCH($F585,Vöruskrá!$B:$B,0)))*$H585/1000,""))</f>
        <v>250</v>
      </c>
      <c r="AG585">
        <f>IF($F585="","",IFERROR(IFERROR(INDEX(Réttabanki!$U:$U,MATCH($F585,Réttabanki!$A:$A,0)),INDEX(Vöruskrá!$R:$R,MATCH($F585,Vöruskrá!$B:$B,0)))*IF($I585="",$H585*(1+$AD$2),$I585)/1000,""))</f>
        <v>375</v>
      </c>
      <c r="AH585">
        <f t="shared" si="37"/>
        <v>0.32608695652173914</v>
      </c>
      <c r="AI585" t="str">
        <f t="shared" si="38"/>
        <v>⚠ Yfir 30%</v>
      </c>
      <c r="AJ585" s="314">
        <f t="shared" ref="AJ585:AJ616" si="39">IF($A585&lt;&gt;"",$A585,AJ584)</f>
        <v>46282</v>
      </c>
    </row>
    <row r="586" spans="1:36" ht="14.4">
      <c r="A586" s="155"/>
      <c r="B586" t="s">
        <v>2456</v>
      </c>
      <c r="C586">
        <v>38</v>
      </c>
      <c r="D586" t="s">
        <v>2344</v>
      </c>
      <c r="E586" t="s">
        <v>1080</v>
      </c>
      <c r="F586" t="s">
        <v>1166</v>
      </c>
      <c r="G586" t="s">
        <v>2787</v>
      </c>
      <c r="H586">
        <v>25</v>
      </c>
      <c r="J586" s="438">
        <f>IF($F586="","",IFERROR(IFERROR(INDEX(Réttabanki!$U:$U,MATCH($F586,Réttabanki!$A:$A,0)),INDEX(Vöruskrá!$R:$R,MATCH($F586,Vöruskrá!$B:$B,0)))*($H586+IF($I586="",$H586*(1+$AD$2),$I586))/2/1000,""))</f>
        <v>25</v>
      </c>
      <c r="K586" t="s">
        <v>1168</v>
      </c>
      <c r="L586" t="s">
        <v>136</v>
      </c>
      <c r="N586">
        <v>312</v>
      </c>
      <c r="O586">
        <v>6.9</v>
      </c>
      <c r="P586">
        <v>0.9</v>
      </c>
      <c r="Q586">
        <v>52.5</v>
      </c>
      <c r="R586">
        <v>8.5</v>
      </c>
      <c r="S586">
        <v>1</v>
      </c>
      <c r="U586" s="455"/>
      <c r="V586" s="455"/>
      <c r="W586" s="455"/>
      <c r="X586" s="455"/>
      <c r="Y586" s="455"/>
      <c r="Z586" s="455"/>
      <c r="AA586" s="455"/>
      <c r="AF586">
        <f>IF($F586="","",IFERROR(IFERROR(INDEX(Réttabanki!$U:$U,MATCH($F586,Réttabanki!$A:$A,0)),INDEX(Vöruskrá!$R:$R,MATCH($F586,Vöruskrá!$B:$B,0)))*$H586/1000,""))</f>
        <v>20</v>
      </c>
      <c r="AG586">
        <f>IF($F586="","",IFERROR(IFERROR(INDEX(Réttabanki!$U:$U,MATCH($F586,Réttabanki!$A:$A,0)),INDEX(Vöruskrá!$R:$R,MATCH($F586,Vöruskrá!$B:$B,0)))*IF($I586="",$H586*(1+$AD$2),$I586)/1000,""))</f>
        <v>30</v>
      </c>
      <c r="AH586">
        <f t="shared" ref="AH586:AH617" si="40">IF(N($AF586)+N($AG586)=0,"",MAX(N($AF586)/$AE$6,N($AG586)/$AE$5))</f>
        <v>2.6086956521739129E-2</v>
      </c>
      <c r="AI586" t="str">
        <f t="shared" si="38"/>
        <v>OK</v>
      </c>
      <c r="AJ586" s="314">
        <f t="shared" si="39"/>
        <v>46282</v>
      </c>
    </row>
    <row r="587" spans="1:36" ht="14.4">
      <c r="A587" s="155"/>
      <c r="B587" t="s">
        <v>2456</v>
      </c>
      <c r="C587">
        <v>38</v>
      </c>
      <c r="D587" t="s">
        <v>2344</v>
      </c>
      <c r="E587" t="s">
        <v>1080</v>
      </c>
      <c r="F587" t="s">
        <v>484</v>
      </c>
      <c r="G587" t="s">
        <v>2730</v>
      </c>
      <c r="H587">
        <v>15</v>
      </c>
      <c r="J587" s="438">
        <f>IF($F587="","",IFERROR(IFERROR(INDEX(Réttabanki!$U:$U,MATCH($F587,Réttabanki!$A:$A,0)),INDEX(Vöruskrá!$R:$R,MATCH($F587,Vöruskrá!$B:$B,0)))*($H587+IF($I587="",$H587*(1+$AD$2),$I587))/2/1000,""))</f>
        <v>11.25</v>
      </c>
      <c r="K587" t="s">
        <v>485</v>
      </c>
      <c r="L587" t="s">
        <v>228</v>
      </c>
      <c r="N587">
        <v>33</v>
      </c>
      <c r="O587">
        <v>0</v>
      </c>
      <c r="P587">
        <v>0</v>
      </c>
      <c r="Q587">
        <v>5.5</v>
      </c>
      <c r="R587">
        <v>1.6</v>
      </c>
      <c r="S587">
        <v>1</v>
      </c>
      <c r="U587" s="457" t="s">
        <v>2357</v>
      </c>
      <c r="V587" s="457" t="s">
        <v>2403</v>
      </c>
      <c r="W587" s="457"/>
      <c r="X587" s="457"/>
      <c r="Y587" s="457"/>
      <c r="Z587" s="457"/>
      <c r="AA587" s="457"/>
      <c r="AF587">
        <f>IF($F587="","",IFERROR(IFERROR(INDEX(Réttabanki!$U:$U,MATCH($F587,Réttabanki!$A:$A,0)),INDEX(Vöruskrá!$R:$R,MATCH($F587,Vöruskrá!$B:$B,0)))*$H587/1000,""))</f>
        <v>9</v>
      </c>
      <c r="AG587">
        <f>IF($F587="","",IFERROR(IFERROR(INDEX(Réttabanki!$U:$U,MATCH($F587,Réttabanki!$A:$A,0)),INDEX(Vöruskrá!$R:$R,MATCH($F587,Vöruskrá!$B:$B,0)))*IF($I587="",$H587*(1+$AD$2),$I587)/1000,""))</f>
        <v>13.5</v>
      </c>
      <c r="AH587">
        <f t="shared" si="40"/>
        <v>1.1739130434782608E-2</v>
      </c>
      <c r="AI587" t="str">
        <f t="shared" si="38"/>
        <v>OK</v>
      </c>
      <c r="AJ587" s="314">
        <f t="shared" si="39"/>
        <v>46282</v>
      </c>
    </row>
    <row r="588" spans="1:36" ht="14.4">
      <c r="A588" s="155"/>
      <c r="B588" t="s">
        <v>2456</v>
      </c>
      <c r="C588">
        <v>38</v>
      </c>
      <c r="D588" t="s">
        <v>2344</v>
      </c>
      <c r="E588" t="s">
        <v>1080</v>
      </c>
      <c r="F588" t="s">
        <v>1065</v>
      </c>
      <c r="G588" t="s">
        <v>2630</v>
      </c>
      <c r="H588">
        <v>10</v>
      </c>
      <c r="J588" s="438">
        <f>IF($F588="","",IFERROR(IFERROR(INDEX(Réttabanki!$U:$U,MATCH($F588,Réttabanki!$A:$A,0)),INDEX(Vöruskrá!$R:$R,MATCH($F588,Vöruskrá!$B:$B,0)))*($H588+IF($I588="",$H588*(1+$AD$2),$I588))/2/1000,""))</f>
        <v>36.25</v>
      </c>
      <c r="K588" t="s">
        <v>1067</v>
      </c>
      <c r="L588" t="s">
        <v>214</v>
      </c>
      <c r="N588">
        <v>357</v>
      </c>
      <c r="O588">
        <v>29</v>
      </c>
      <c r="P588">
        <v>16</v>
      </c>
      <c r="Q588">
        <v>0</v>
      </c>
      <c r="R588">
        <v>24</v>
      </c>
      <c r="S588">
        <v>1.5</v>
      </c>
      <c r="U588" s="455" t="s">
        <v>2357</v>
      </c>
      <c r="V588" s="455" t="s">
        <v>2403</v>
      </c>
      <c r="W588" s="455"/>
      <c r="X588" s="455"/>
      <c r="Y588" s="455"/>
      <c r="Z588" s="455"/>
      <c r="AA588" s="455"/>
      <c r="AF588">
        <f>IF($F588="","",IFERROR(IFERROR(INDEX(Réttabanki!$U:$U,MATCH($F588,Réttabanki!$A:$A,0)),INDEX(Vöruskrá!$R:$R,MATCH($F588,Vöruskrá!$B:$B,0)))*$H588/1000,""))</f>
        <v>29</v>
      </c>
      <c r="AG588">
        <f>IF($F588="","",IFERROR(IFERROR(INDEX(Réttabanki!$U:$U,MATCH($F588,Réttabanki!$A:$A,0)),INDEX(Vöruskrá!$R:$R,MATCH($F588,Vöruskrá!$B:$B,0)))*IF($I588="",$H588*(1+$AD$2),$I588)/1000,""))</f>
        <v>43.5</v>
      </c>
      <c r="AH588">
        <f t="shared" si="40"/>
        <v>3.7826086956521739E-2</v>
      </c>
      <c r="AI588" t="str">
        <f t="shared" si="38"/>
        <v>OK</v>
      </c>
      <c r="AJ588" s="314">
        <f t="shared" si="39"/>
        <v>46282</v>
      </c>
    </row>
    <row r="589" spans="1:36" ht="14.4">
      <c r="A589" s="155"/>
      <c r="B589" t="s">
        <v>2456</v>
      </c>
      <c r="C589">
        <v>38</v>
      </c>
      <c r="D589" t="s">
        <v>2344</v>
      </c>
      <c r="E589" t="s">
        <v>1080</v>
      </c>
      <c r="F589" t="s">
        <v>536</v>
      </c>
      <c r="G589" t="s">
        <v>2789</v>
      </c>
      <c r="H589">
        <v>10</v>
      </c>
      <c r="J589" s="438">
        <f>IF($F589="","",IFERROR(IFERROR(INDEX(Réttabanki!$U:$U,MATCH($F589,Réttabanki!$A:$A,0)),INDEX(Vöruskrá!$R:$R,MATCH($F589,Vöruskrá!$B:$B,0)))*($H589+IF($I589="",$H589*(1+$AD$2),$I589))/2/1000,""))</f>
        <v>9.375</v>
      </c>
      <c r="K589" t="s">
        <v>538</v>
      </c>
      <c r="L589" t="s">
        <v>214</v>
      </c>
      <c r="N589">
        <v>119</v>
      </c>
      <c r="O589">
        <v>10</v>
      </c>
      <c r="P589">
        <v>6.4</v>
      </c>
      <c r="Q589">
        <v>3.5</v>
      </c>
      <c r="R589">
        <v>3.8</v>
      </c>
      <c r="S589">
        <v>0.1</v>
      </c>
      <c r="U589" s="457" t="s">
        <v>2357</v>
      </c>
      <c r="V589" s="457" t="s">
        <v>2403</v>
      </c>
      <c r="W589" s="457"/>
      <c r="X589" s="457"/>
      <c r="Y589" s="457"/>
      <c r="Z589" s="457"/>
      <c r="AA589" s="457"/>
      <c r="AF589">
        <f>IF($F589="","",IFERROR(IFERROR(INDEX(Réttabanki!$U:$U,MATCH($F589,Réttabanki!$A:$A,0)),INDEX(Vöruskrá!$R:$R,MATCH($F589,Vöruskrá!$B:$B,0)))*$H589/1000,""))</f>
        <v>7.5</v>
      </c>
      <c r="AG589">
        <f>IF($F589="","",IFERROR(IFERROR(INDEX(Réttabanki!$U:$U,MATCH($F589,Réttabanki!$A:$A,0)),INDEX(Vöruskrá!$R:$R,MATCH($F589,Vöruskrá!$B:$B,0)))*IF($I589="",$H589*(1+$AD$2),$I589)/1000,""))</f>
        <v>11.25</v>
      </c>
      <c r="AH589">
        <f t="shared" si="40"/>
        <v>9.7826086956521747E-3</v>
      </c>
      <c r="AI589" t="str">
        <f t="shared" si="38"/>
        <v>OK</v>
      </c>
      <c r="AJ589" s="314">
        <f t="shared" si="39"/>
        <v>46282</v>
      </c>
    </row>
    <row r="590" spans="1:36" ht="14.4">
      <c r="A590" s="155"/>
      <c r="B590" t="s">
        <v>2456</v>
      </c>
      <c r="C590">
        <v>38</v>
      </c>
      <c r="D590" t="s">
        <v>2344</v>
      </c>
      <c r="E590" t="s">
        <v>1080</v>
      </c>
      <c r="G590" t="s">
        <v>2792</v>
      </c>
      <c r="J590" s="438" t="str">
        <f>IF($F590="","",IFERROR(IFERROR(INDEX(Réttabanki!$U:$U,MATCH($F590,Réttabanki!$A:$A,0)),INDEX(Vöruskrá!$R:$R,MATCH($F590,Vöruskrá!$B:$B,0)))*($H590+IF($I590="",$H590*(1+$AD$2),$I590))/2/1000,""))</f>
        <v/>
      </c>
      <c r="K590" t="s">
        <v>2802</v>
      </c>
      <c r="L590" t="s">
        <v>2803</v>
      </c>
      <c r="U590" s="455"/>
      <c r="V590" s="455"/>
      <c r="W590" s="455"/>
      <c r="X590" s="455"/>
      <c r="Y590" s="455"/>
      <c r="Z590" s="455"/>
      <c r="AA590" s="455"/>
      <c r="AF590" t="str">
        <f>IF($F590="","",IFERROR(IFERROR(INDEX(Réttabanki!$U:$U,MATCH($F590,Réttabanki!$A:$A,0)),INDEX(Vöruskrá!$R:$R,MATCH($F590,Vöruskrá!$B:$B,0)))*$H590/1000,""))</f>
        <v/>
      </c>
      <c r="AG590" t="str">
        <f>IF($F590="","",IFERROR(IFERROR(INDEX(Réttabanki!$U:$U,MATCH($F590,Réttabanki!$A:$A,0)),INDEX(Vöruskrá!$R:$R,MATCH($F590,Vöruskrá!$B:$B,0)))*IF($I590="",$H590*(1+$AD$2),$I590)/1000,""))</f>
        <v/>
      </c>
      <c r="AH590" t="str">
        <f t="shared" si="40"/>
        <v/>
      </c>
      <c r="AI590" t="str">
        <f t="shared" si="38"/>
        <v/>
      </c>
      <c r="AJ590" s="314">
        <f t="shared" si="39"/>
        <v>46282</v>
      </c>
    </row>
    <row r="591" spans="1:36" ht="14.4">
      <c r="A591" s="155"/>
      <c r="B591" t="s">
        <v>2456</v>
      </c>
      <c r="C591">
        <v>38</v>
      </c>
      <c r="D591" t="s">
        <v>2344</v>
      </c>
      <c r="E591" t="s">
        <v>1080</v>
      </c>
      <c r="F591" t="s">
        <v>696</v>
      </c>
      <c r="G591" t="s">
        <v>666</v>
      </c>
      <c r="H591">
        <v>100</v>
      </c>
      <c r="J591" s="438">
        <f>IF($F591="","",IFERROR(IFERROR(INDEX(Réttabanki!$U:$U,MATCH($F591,Réttabanki!$A:$A,0)),INDEX(Vöruskrá!$R:$R,MATCH($F591,Vöruskrá!$B:$B,0)))*($H591+IF($I591="",$H591*(1+$AD$2),$I591))/2/1000,""))</f>
        <v>225</v>
      </c>
      <c r="K591" t="s">
        <v>697</v>
      </c>
      <c r="L591" t="s">
        <v>698</v>
      </c>
      <c r="N591">
        <v>122</v>
      </c>
      <c r="O591">
        <v>1.5</v>
      </c>
      <c r="P591">
        <v>0.2</v>
      </c>
      <c r="Q591">
        <v>12.4</v>
      </c>
      <c r="R591">
        <v>14.7</v>
      </c>
      <c r="S591">
        <v>0.6</v>
      </c>
      <c r="U591" s="457"/>
      <c r="V591" s="457"/>
      <c r="W591" s="457"/>
      <c r="X591" s="457"/>
      <c r="Y591" s="457"/>
      <c r="Z591" s="457"/>
      <c r="AA591" s="457"/>
      <c r="AF591">
        <f>IF($F591="","",IFERROR(IFERROR(INDEX(Réttabanki!$U:$U,MATCH($F591,Réttabanki!$A:$A,0)),INDEX(Vöruskrá!$R:$R,MATCH($F591,Vöruskrá!$B:$B,0)))*$H591/1000,""))</f>
        <v>180</v>
      </c>
      <c r="AG591">
        <f>IF($F591="","",IFERROR(IFERROR(INDEX(Réttabanki!$U:$U,MATCH($F591,Réttabanki!$A:$A,0)),INDEX(Vöruskrá!$R:$R,MATCH($F591,Vöruskrá!$B:$B,0)))*IF($I591="",$H591*(1+$AD$2),$I591)/1000,""))</f>
        <v>270</v>
      </c>
      <c r="AH591">
        <f t="shared" si="40"/>
        <v>0.23478260869565218</v>
      </c>
      <c r="AI591" t="str">
        <f t="shared" si="38"/>
        <v>OK</v>
      </c>
      <c r="AJ591" s="314">
        <f t="shared" si="39"/>
        <v>46282</v>
      </c>
    </row>
    <row r="592" spans="1:36" ht="14.4">
      <c r="A592" s="155"/>
      <c r="B592" t="s">
        <v>2456</v>
      </c>
      <c r="C592">
        <v>38</v>
      </c>
      <c r="D592" t="s">
        <v>2344</v>
      </c>
      <c r="E592" t="s">
        <v>1080</v>
      </c>
      <c r="F592" t="s">
        <v>1166</v>
      </c>
      <c r="G592" t="s">
        <v>2787</v>
      </c>
      <c r="H592">
        <v>25</v>
      </c>
      <c r="J592" s="438">
        <f>IF($F592="","",IFERROR(IFERROR(INDEX(Réttabanki!$U:$U,MATCH($F592,Réttabanki!$A:$A,0)),INDEX(Vöruskrá!$R:$R,MATCH($F592,Vöruskrá!$B:$B,0)))*($H592+IF($I592="",$H592*(1+$AD$2),$I592))/2/1000,""))</f>
        <v>25</v>
      </c>
      <c r="K592" t="s">
        <v>1168</v>
      </c>
      <c r="L592" t="s">
        <v>136</v>
      </c>
      <c r="N592">
        <v>312</v>
      </c>
      <c r="O592">
        <v>6.9</v>
      </c>
      <c r="P592">
        <v>0.9</v>
      </c>
      <c r="Q592">
        <v>52.5</v>
      </c>
      <c r="R592">
        <v>8.5</v>
      </c>
      <c r="S592">
        <v>1</v>
      </c>
      <c r="U592" s="455"/>
      <c r="V592" s="455"/>
      <c r="W592" s="455"/>
      <c r="X592" s="455"/>
      <c r="Y592" s="455"/>
      <c r="Z592" s="455"/>
      <c r="AA592" s="455"/>
      <c r="AF592">
        <f>IF($F592="","",IFERROR(IFERROR(INDEX(Réttabanki!$U:$U,MATCH($F592,Réttabanki!$A:$A,0)),INDEX(Vöruskrá!$R:$R,MATCH($F592,Vöruskrá!$B:$B,0)))*$H592/1000,""))</f>
        <v>20</v>
      </c>
      <c r="AG592">
        <f>IF($F592="","",IFERROR(IFERROR(INDEX(Réttabanki!$U:$U,MATCH($F592,Réttabanki!$A:$A,0)),INDEX(Vöruskrá!$R:$R,MATCH($F592,Vöruskrá!$B:$B,0)))*IF($I592="",$H592*(1+$AD$2),$I592)/1000,""))</f>
        <v>30</v>
      </c>
      <c r="AH592">
        <f t="shared" si="40"/>
        <v>2.6086956521739129E-2</v>
      </c>
      <c r="AI592" t="str">
        <f t="shared" si="38"/>
        <v>OK</v>
      </c>
      <c r="AJ592" s="314">
        <f t="shared" si="39"/>
        <v>46282</v>
      </c>
    </row>
    <row r="593" spans="1:36" ht="14.4">
      <c r="A593" s="155"/>
      <c r="B593" t="s">
        <v>2456</v>
      </c>
      <c r="C593">
        <v>38</v>
      </c>
      <c r="D593" t="s">
        <v>2344</v>
      </c>
      <c r="E593" t="s">
        <v>1080</v>
      </c>
      <c r="F593" t="s">
        <v>484</v>
      </c>
      <c r="G593" t="s">
        <v>2730</v>
      </c>
      <c r="H593">
        <v>15</v>
      </c>
      <c r="J593" s="438">
        <f>IF($F593="","",IFERROR(IFERROR(INDEX(Réttabanki!$U:$U,MATCH($F593,Réttabanki!$A:$A,0)),INDEX(Vöruskrá!$R:$R,MATCH($F593,Vöruskrá!$B:$B,0)))*($H593+IF($I593="",$H593*(1+$AD$2),$I593))/2/1000,""))</f>
        <v>11.25</v>
      </c>
      <c r="K593" t="s">
        <v>485</v>
      </c>
      <c r="L593" t="s">
        <v>228</v>
      </c>
      <c r="N593">
        <v>33</v>
      </c>
      <c r="O593">
        <v>0</v>
      </c>
      <c r="P593">
        <v>0</v>
      </c>
      <c r="Q593">
        <v>5.5</v>
      </c>
      <c r="R593">
        <v>1.6</v>
      </c>
      <c r="S593">
        <v>1</v>
      </c>
      <c r="U593" s="457"/>
      <c r="V593" s="457"/>
      <c r="W593" s="457"/>
      <c r="X593" s="457"/>
      <c r="Y593" s="457"/>
      <c r="Z593" s="457"/>
      <c r="AA593" s="457"/>
      <c r="AF593">
        <f>IF($F593="","",IFERROR(IFERROR(INDEX(Réttabanki!$U:$U,MATCH($F593,Réttabanki!$A:$A,0)),INDEX(Vöruskrá!$R:$R,MATCH($F593,Vöruskrá!$B:$B,0)))*$H593/1000,""))</f>
        <v>9</v>
      </c>
      <c r="AG593">
        <f>IF($F593="","",IFERROR(IFERROR(INDEX(Réttabanki!$U:$U,MATCH($F593,Réttabanki!$A:$A,0)),INDEX(Vöruskrá!$R:$R,MATCH($F593,Vöruskrá!$B:$B,0)))*IF($I593="",$H593*(1+$AD$2),$I593)/1000,""))</f>
        <v>13.5</v>
      </c>
      <c r="AH593">
        <f t="shared" si="40"/>
        <v>1.1739130434782608E-2</v>
      </c>
      <c r="AI593" t="str">
        <f t="shared" si="38"/>
        <v>OK</v>
      </c>
      <c r="AJ593" s="314">
        <f t="shared" si="39"/>
        <v>46282</v>
      </c>
    </row>
    <row r="594" spans="1:36" ht="14.4">
      <c r="A594" s="155"/>
      <c r="B594" t="s">
        <v>2456</v>
      </c>
      <c r="C594">
        <v>38</v>
      </c>
      <c r="D594" t="s">
        <v>2344</v>
      </c>
      <c r="E594" t="s">
        <v>1080</v>
      </c>
      <c r="F594" t="s">
        <v>514</v>
      </c>
      <c r="G594" t="s">
        <v>1666</v>
      </c>
      <c r="H594">
        <v>10</v>
      </c>
      <c r="J594" s="438">
        <f>IF($F594="","",IFERROR(IFERROR(INDEX(Réttabanki!$U:$U,MATCH($F594,Réttabanki!$A:$A,0)),INDEX(Vöruskrá!$R:$R,MATCH($F594,Vöruskrá!$B:$B,0)))*($H594+IF($I594="",$H594*(1+$AD$2),$I594))/2/1000,""))</f>
        <v>7.5</v>
      </c>
      <c r="K594" t="s">
        <v>516</v>
      </c>
      <c r="L594" t="s">
        <v>228</v>
      </c>
      <c r="N594">
        <v>305</v>
      </c>
      <c r="O594">
        <v>24</v>
      </c>
      <c r="P594">
        <v>21</v>
      </c>
      <c r="Q594">
        <v>22</v>
      </c>
      <c r="R594">
        <v>0.1</v>
      </c>
      <c r="S594">
        <v>1.7</v>
      </c>
      <c r="U594" s="455"/>
      <c r="V594" s="455"/>
      <c r="W594" s="455"/>
      <c r="X594" s="455"/>
      <c r="Y594" s="455"/>
      <c r="Z594" s="455"/>
      <c r="AA594" s="455"/>
      <c r="AF594">
        <f>IF($F594="","",IFERROR(IFERROR(INDEX(Réttabanki!$U:$U,MATCH($F594,Réttabanki!$A:$A,0)),INDEX(Vöruskrá!$R:$R,MATCH($F594,Vöruskrá!$B:$B,0)))*$H594/1000,""))</f>
        <v>6</v>
      </c>
      <c r="AG594">
        <f>IF($F594="","",IFERROR(IFERROR(INDEX(Réttabanki!$U:$U,MATCH($F594,Réttabanki!$A:$A,0)),INDEX(Vöruskrá!$R:$R,MATCH($F594,Vöruskrá!$B:$B,0)))*IF($I594="",$H594*(1+$AD$2),$I594)/1000,""))</f>
        <v>9</v>
      </c>
      <c r="AH594">
        <f t="shared" si="40"/>
        <v>7.8260869565217397E-3</v>
      </c>
      <c r="AI594" t="str">
        <f t="shared" si="38"/>
        <v>OK</v>
      </c>
      <c r="AJ594" s="314">
        <f t="shared" si="39"/>
        <v>46282</v>
      </c>
    </row>
    <row r="595" spans="1:36" ht="14.4">
      <c r="A595" s="155"/>
      <c r="B595" t="s">
        <v>2456</v>
      </c>
      <c r="C595">
        <v>38</v>
      </c>
      <c r="D595" t="s">
        <v>2344</v>
      </c>
      <c r="E595" t="s">
        <v>1080</v>
      </c>
      <c r="F595" t="s">
        <v>218</v>
      </c>
      <c r="G595" t="s">
        <v>2795</v>
      </c>
      <c r="H595">
        <v>10</v>
      </c>
      <c r="J595" s="438">
        <f>IF($F595="","",IFERROR(IFERROR(INDEX(Réttabanki!$U:$U,MATCH($F595,Réttabanki!$A:$A,0)),INDEX(Vöruskrá!$R:$R,MATCH($F595,Vöruskrá!$B:$B,0)))*($H595+IF($I595="",$H595*(1+$AD$2),$I595))/2/1000,""))</f>
        <v>22.5</v>
      </c>
      <c r="K595" t="s">
        <v>221</v>
      </c>
      <c r="L595" t="s">
        <v>222</v>
      </c>
      <c r="N595">
        <v>177</v>
      </c>
      <c r="O595">
        <v>15</v>
      </c>
      <c r="P595">
        <v>6.4</v>
      </c>
      <c r="Q595">
        <v>9.1</v>
      </c>
      <c r="R595">
        <v>1</v>
      </c>
      <c r="S595">
        <v>0</v>
      </c>
      <c r="U595" s="457"/>
      <c r="V595" s="457"/>
      <c r="W595" s="457"/>
      <c r="X595" s="457"/>
      <c r="Y595" s="457"/>
      <c r="Z595" s="457"/>
      <c r="AA595" s="457"/>
      <c r="AF595">
        <f>IF($F595="","",IFERROR(IFERROR(INDEX(Réttabanki!$U:$U,MATCH($F595,Réttabanki!$A:$A,0)),INDEX(Vöruskrá!$R:$R,MATCH($F595,Vöruskrá!$B:$B,0)))*$H595/1000,""))</f>
        <v>18</v>
      </c>
      <c r="AG595">
        <f>IF($F595="","",IFERROR(IFERROR(INDEX(Réttabanki!$U:$U,MATCH($F595,Réttabanki!$A:$A,0)),INDEX(Vöruskrá!$R:$R,MATCH($F595,Vöruskrá!$B:$B,0)))*IF($I595="",$H595*(1+$AD$2),$I595)/1000,""))</f>
        <v>27</v>
      </c>
      <c r="AH595">
        <f t="shared" si="40"/>
        <v>2.3478260869565216E-2</v>
      </c>
      <c r="AI595" t="str">
        <f t="shared" si="38"/>
        <v>OK</v>
      </c>
      <c r="AJ595" s="314">
        <f t="shared" si="39"/>
        <v>46282</v>
      </c>
    </row>
    <row r="596" spans="1:36" ht="14.4">
      <c r="A596" s="155"/>
      <c r="B596" t="s">
        <v>2456</v>
      </c>
      <c r="C596">
        <v>38</v>
      </c>
      <c r="D596" t="s">
        <v>2344</v>
      </c>
      <c r="E596" t="s">
        <v>1080</v>
      </c>
      <c r="G596" t="s">
        <v>2796</v>
      </c>
      <c r="J596" s="438" t="str">
        <f>IF($F596="","",IFERROR(IFERROR(INDEX(Réttabanki!$U:$U,MATCH($F596,Réttabanki!$A:$A,0)),INDEX(Vöruskrá!$R:$R,MATCH($F596,Vöruskrá!$B:$B,0)))*($H596+IF($I596="",$H596*(1+$AD$2),$I596))/2/1000,""))</f>
        <v/>
      </c>
      <c r="K596" t="s">
        <v>2804</v>
      </c>
      <c r="L596" t="s">
        <v>2798</v>
      </c>
      <c r="U596" s="455"/>
      <c r="V596" s="455"/>
      <c r="W596" s="455"/>
      <c r="X596" s="455"/>
      <c r="Y596" s="455"/>
      <c r="Z596" s="455"/>
      <c r="AA596" s="455"/>
      <c r="AF596" t="str">
        <f>IF($F596="","",IFERROR(IFERROR(INDEX(Réttabanki!$U:$U,MATCH($F596,Réttabanki!$A:$A,0)),INDEX(Vöruskrá!$R:$R,MATCH($F596,Vöruskrá!$B:$B,0)))*$H596/1000,""))</f>
        <v/>
      </c>
      <c r="AG596" t="str">
        <f>IF($F596="","",IFERROR(IFERROR(INDEX(Réttabanki!$U:$U,MATCH($F596,Réttabanki!$A:$A,0)),INDEX(Vöruskrá!$R:$R,MATCH($F596,Vöruskrá!$B:$B,0)))*IF($I596="",$H596*(1+$AD$2),$I596)/1000,""))</f>
        <v/>
      </c>
      <c r="AH596" t="str">
        <f t="shared" si="40"/>
        <v/>
      </c>
      <c r="AI596" t="str">
        <f t="shared" si="38"/>
        <v/>
      </c>
      <c r="AJ596" s="314">
        <f t="shared" si="39"/>
        <v>46282</v>
      </c>
    </row>
    <row r="597" spans="1:36" ht="14.4">
      <c r="A597" s="155"/>
      <c r="B597" t="s">
        <v>2456</v>
      </c>
      <c r="C597">
        <v>38</v>
      </c>
      <c r="D597" t="s">
        <v>2344</v>
      </c>
      <c r="E597" t="s">
        <v>1080</v>
      </c>
      <c r="F597" t="s">
        <v>707</v>
      </c>
      <c r="G597" t="s">
        <v>2492</v>
      </c>
      <c r="H597">
        <v>100</v>
      </c>
      <c r="J597" s="438">
        <f>IF($F597="","",IFERROR(IFERROR(INDEX(Réttabanki!$U:$U,MATCH($F597,Réttabanki!$A:$A,0)),INDEX(Vöruskrá!$R:$R,MATCH($F597,Vöruskrá!$B:$B,0)))*($H597+IF($I597="",$H597*(1+$AD$2),$I597))/2/1000,""))</f>
        <v>312.5</v>
      </c>
      <c r="K597" t="s">
        <v>708</v>
      </c>
      <c r="L597" t="s">
        <v>136</v>
      </c>
      <c r="N597">
        <v>153</v>
      </c>
      <c r="O597">
        <v>5.2</v>
      </c>
      <c r="P597">
        <v>0.9</v>
      </c>
      <c r="Q597">
        <v>6.6</v>
      </c>
      <c r="R597">
        <v>20</v>
      </c>
      <c r="S597">
        <v>0.7</v>
      </c>
      <c r="U597" s="457"/>
      <c r="V597" s="457"/>
      <c r="W597" s="457"/>
      <c r="X597" s="457"/>
      <c r="Y597" s="457"/>
      <c r="Z597" s="457"/>
      <c r="AA597" s="457"/>
      <c r="AF597">
        <f>IF($F597="","",IFERROR(IFERROR(INDEX(Réttabanki!$U:$U,MATCH($F597,Réttabanki!$A:$A,0)),INDEX(Vöruskrá!$R:$R,MATCH($F597,Vöruskrá!$B:$B,0)))*$H597/1000,""))</f>
        <v>250</v>
      </c>
      <c r="AG597">
        <f>IF($F597="","",IFERROR(IFERROR(INDEX(Réttabanki!$U:$U,MATCH($F597,Réttabanki!$A:$A,0)),INDEX(Vöruskrá!$R:$R,MATCH($F597,Vöruskrá!$B:$B,0)))*IF($I597="",$H597*(1+$AD$2),$I597)/1000,""))</f>
        <v>375</v>
      </c>
      <c r="AH597">
        <f t="shared" si="40"/>
        <v>0.32608695652173914</v>
      </c>
      <c r="AI597" t="str">
        <f t="shared" si="38"/>
        <v>⚠ Yfir 30%</v>
      </c>
      <c r="AJ597" s="314">
        <f t="shared" si="39"/>
        <v>46282</v>
      </c>
    </row>
    <row r="598" spans="1:36" ht="14.4">
      <c r="A598" s="155"/>
      <c r="B598" t="s">
        <v>2456</v>
      </c>
      <c r="C598">
        <v>38</v>
      </c>
      <c r="D598" t="s">
        <v>2344</v>
      </c>
      <c r="E598" t="s">
        <v>1080</v>
      </c>
      <c r="F598" t="s">
        <v>1166</v>
      </c>
      <c r="G598" t="s">
        <v>2787</v>
      </c>
      <c r="H598">
        <v>25</v>
      </c>
      <c r="J598" s="438">
        <f>IF($F598="","",IFERROR(IFERROR(INDEX(Réttabanki!$U:$U,MATCH($F598,Réttabanki!$A:$A,0)),INDEX(Vöruskrá!$R:$R,MATCH($F598,Vöruskrá!$B:$B,0)))*($H598+IF($I598="",$H598*(1+$AD$2),$I598))/2/1000,""))</f>
        <v>25</v>
      </c>
      <c r="K598" t="s">
        <v>1168</v>
      </c>
      <c r="L598" t="s">
        <v>136</v>
      </c>
      <c r="N598">
        <v>312</v>
      </c>
      <c r="O598">
        <v>6.9</v>
      </c>
      <c r="P598">
        <v>0.9</v>
      </c>
      <c r="Q598">
        <v>52.5</v>
      </c>
      <c r="R598">
        <v>8.5</v>
      </c>
      <c r="S598">
        <v>1</v>
      </c>
      <c r="U598" s="455"/>
      <c r="V598" s="455"/>
      <c r="W598" s="455"/>
      <c r="X598" s="455"/>
      <c r="Y598" s="455"/>
      <c r="Z598" s="455"/>
      <c r="AA598" s="455"/>
      <c r="AF598">
        <f>IF($F598="","",IFERROR(IFERROR(INDEX(Réttabanki!$U:$U,MATCH($F598,Réttabanki!$A:$A,0)),INDEX(Vöruskrá!$R:$R,MATCH($F598,Vöruskrá!$B:$B,0)))*$H598/1000,""))</f>
        <v>20</v>
      </c>
      <c r="AG598">
        <f>IF($F598="","",IFERROR(IFERROR(INDEX(Réttabanki!$U:$U,MATCH($F598,Réttabanki!$A:$A,0)),INDEX(Vöruskrá!$R:$R,MATCH($F598,Vöruskrá!$B:$B,0)))*IF($I598="",$H598*(1+$AD$2),$I598)/1000,""))</f>
        <v>30</v>
      </c>
      <c r="AH598">
        <f t="shared" si="40"/>
        <v>2.6086956521739129E-2</v>
      </c>
      <c r="AI598" t="str">
        <f t="shared" si="38"/>
        <v>OK</v>
      </c>
      <c r="AJ598" s="314">
        <f t="shared" si="39"/>
        <v>46282</v>
      </c>
    </row>
    <row r="599" spans="1:36" ht="14.4">
      <c r="A599" s="155"/>
      <c r="B599" t="s">
        <v>2456</v>
      </c>
      <c r="C599">
        <v>38</v>
      </c>
      <c r="D599" t="s">
        <v>2344</v>
      </c>
      <c r="E599" t="s">
        <v>1080</v>
      </c>
      <c r="F599" t="s">
        <v>484</v>
      </c>
      <c r="G599" t="s">
        <v>2730</v>
      </c>
      <c r="H599">
        <v>15</v>
      </c>
      <c r="J599" s="438">
        <f>IF($F599="","",IFERROR(IFERROR(INDEX(Réttabanki!$U:$U,MATCH($F599,Réttabanki!$A:$A,0)),INDEX(Vöruskrá!$R:$R,MATCH($F599,Vöruskrá!$B:$B,0)))*($H599+IF($I599="",$H599*(1+$AD$2),$I599))/2/1000,""))</f>
        <v>11.25</v>
      </c>
      <c r="K599" t="s">
        <v>485</v>
      </c>
      <c r="L599" t="s">
        <v>228</v>
      </c>
      <c r="N599">
        <v>33</v>
      </c>
      <c r="O599">
        <v>0</v>
      </c>
      <c r="P599">
        <v>0</v>
      </c>
      <c r="Q599">
        <v>5.5</v>
      </c>
      <c r="R599">
        <v>1.6</v>
      </c>
      <c r="S599">
        <v>1</v>
      </c>
      <c r="U599" s="457"/>
      <c r="V599" s="457"/>
      <c r="W599" s="457"/>
      <c r="X599" s="457"/>
      <c r="Y599" s="457"/>
      <c r="Z599" s="457"/>
      <c r="AA599" s="457"/>
      <c r="AF599">
        <f>IF($F599="","",IFERROR(IFERROR(INDEX(Réttabanki!$U:$U,MATCH($F599,Réttabanki!$A:$A,0)),INDEX(Vöruskrá!$R:$R,MATCH($F599,Vöruskrá!$B:$B,0)))*$H599/1000,""))</f>
        <v>9</v>
      </c>
      <c r="AG599">
        <f>IF($F599="","",IFERROR(IFERROR(INDEX(Réttabanki!$U:$U,MATCH($F599,Réttabanki!$A:$A,0)),INDEX(Vöruskrá!$R:$R,MATCH($F599,Vöruskrá!$B:$B,0)))*IF($I599="",$H599*(1+$AD$2),$I599)/1000,""))</f>
        <v>13.5</v>
      </c>
      <c r="AH599">
        <f t="shared" si="40"/>
        <v>1.1739130434782608E-2</v>
      </c>
      <c r="AI599" t="str">
        <f t="shared" si="38"/>
        <v>OK</v>
      </c>
      <c r="AJ599" s="314">
        <f t="shared" si="39"/>
        <v>46282</v>
      </c>
    </row>
    <row r="600" spans="1:36" ht="14.4">
      <c r="A600" s="155"/>
      <c r="B600" t="s">
        <v>2456</v>
      </c>
      <c r="C600">
        <v>38</v>
      </c>
      <c r="D600" t="s">
        <v>2344</v>
      </c>
      <c r="E600" t="s">
        <v>1080</v>
      </c>
      <c r="F600" t="s">
        <v>514</v>
      </c>
      <c r="G600" t="s">
        <v>1666</v>
      </c>
      <c r="H600">
        <v>10</v>
      </c>
      <c r="J600" s="438">
        <f>IF($F600="","",IFERROR(IFERROR(INDEX(Réttabanki!$U:$U,MATCH($F600,Réttabanki!$A:$A,0)),INDEX(Vöruskrá!$R:$R,MATCH($F600,Vöruskrá!$B:$B,0)))*($H600+IF($I600="",$H600*(1+$AD$2),$I600))/2/1000,""))</f>
        <v>7.5</v>
      </c>
      <c r="K600" t="s">
        <v>516</v>
      </c>
      <c r="L600" t="s">
        <v>228</v>
      </c>
      <c r="N600">
        <v>305</v>
      </c>
      <c r="O600">
        <v>24</v>
      </c>
      <c r="P600">
        <v>21</v>
      </c>
      <c r="Q600">
        <v>22</v>
      </c>
      <c r="R600">
        <v>0.1</v>
      </c>
      <c r="S600">
        <v>1.7</v>
      </c>
      <c r="U600" s="455"/>
      <c r="V600" s="455"/>
      <c r="W600" s="455"/>
      <c r="X600" s="455"/>
      <c r="Y600" s="455"/>
      <c r="Z600" s="455"/>
      <c r="AA600" s="455"/>
      <c r="AF600">
        <f>IF($F600="","",IFERROR(IFERROR(INDEX(Réttabanki!$U:$U,MATCH($F600,Réttabanki!$A:$A,0)),INDEX(Vöruskrá!$R:$R,MATCH($F600,Vöruskrá!$B:$B,0)))*$H600/1000,""))</f>
        <v>6</v>
      </c>
      <c r="AG600">
        <f>IF($F600="","",IFERROR(IFERROR(INDEX(Réttabanki!$U:$U,MATCH($F600,Réttabanki!$A:$A,0)),INDEX(Vöruskrá!$R:$R,MATCH($F600,Vöruskrá!$B:$B,0)))*IF($I600="",$H600*(1+$AD$2),$I600)/1000,""))</f>
        <v>9</v>
      </c>
      <c r="AH600">
        <f t="shared" si="40"/>
        <v>7.8260869565217397E-3</v>
      </c>
      <c r="AI600" t="str">
        <f t="shared" si="38"/>
        <v>OK</v>
      </c>
      <c r="AJ600" s="314">
        <f t="shared" si="39"/>
        <v>46282</v>
      </c>
    </row>
    <row r="601" spans="1:36" ht="14.4">
      <c r="A601" s="155"/>
      <c r="B601" t="s">
        <v>2456</v>
      </c>
      <c r="C601">
        <v>38</v>
      </c>
      <c r="D601" t="s">
        <v>2344</v>
      </c>
      <c r="E601" t="s">
        <v>1080</v>
      </c>
      <c r="F601" t="s">
        <v>218</v>
      </c>
      <c r="G601" t="s">
        <v>2795</v>
      </c>
      <c r="H601">
        <v>10</v>
      </c>
      <c r="J601" s="438">
        <f>IF($F601="","",IFERROR(IFERROR(INDEX(Réttabanki!$U:$U,MATCH($F601,Réttabanki!$A:$A,0)),INDEX(Vöruskrá!$R:$R,MATCH($F601,Vöruskrá!$B:$B,0)))*($H601+IF($I601="",$H601*(1+$AD$2),$I601))/2/1000,""))</f>
        <v>22.5</v>
      </c>
      <c r="K601" t="s">
        <v>221</v>
      </c>
      <c r="L601" t="s">
        <v>222</v>
      </c>
      <c r="N601">
        <v>177</v>
      </c>
      <c r="O601">
        <v>15</v>
      </c>
      <c r="P601">
        <v>6.4</v>
      </c>
      <c r="Q601">
        <v>9.1</v>
      </c>
      <c r="R601">
        <v>1</v>
      </c>
      <c r="S601">
        <v>0</v>
      </c>
      <c r="U601" s="457"/>
      <c r="V601" s="457"/>
      <c r="W601" s="457"/>
      <c r="X601" s="457"/>
      <c r="Y601" s="457"/>
      <c r="Z601" s="457"/>
      <c r="AA601" s="457"/>
      <c r="AF601">
        <f>IF($F601="","",IFERROR(IFERROR(INDEX(Réttabanki!$U:$U,MATCH($F601,Réttabanki!$A:$A,0)),INDEX(Vöruskrá!$R:$R,MATCH($F601,Vöruskrá!$B:$B,0)))*$H601/1000,""))</f>
        <v>18</v>
      </c>
      <c r="AG601">
        <f>IF($F601="","",IFERROR(IFERROR(INDEX(Réttabanki!$U:$U,MATCH($F601,Réttabanki!$A:$A,0)),INDEX(Vöruskrá!$R:$R,MATCH($F601,Vöruskrá!$B:$B,0)))*IF($I601="",$H601*(1+$AD$2),$I601)/1000,""))</f>
        <v>27</v>
      </c>
      <c r="AH601">
        <f t="shared" si="40"/>
        <v>2.3478260869565216E-2</v>
      </c>
      <c r="AI601" t="str">
        <f t="shared" si="38"/>
        <v>OK</v>
      </c>
      <c r="AJ601" s="314">
        <f t="shared" si="39"/>
        <v>46282</v>
      </c>
    </row>
    <row r="602" spans="1:36" ht="14.4">
      <c r="A602" s="155"/>
      <c r="B602" t="s">
        <v>2456</v>
      </c>
      <c r="C602">
        <v>38</v>
      </c>
      <c r="D602" t="s">
        <v>2318</v>
      </c>
      <c r="E602" t="s">
        <v>1080</v>
      </c>
      <c r="G602" t="s">
        <v>2805</v>
      </c>
      <c r="J602" s="438" t="str">
        <f>IF($F602="","",IFERROR(IFERROR(INDEX(Réttabanki!$U:$U,MATCH($F602,Réttabanki!$A:$A,0)),INDEX(Vöruskrá!$R:$R,MATCH($F602,Vöruskrá!$B:$B,0)))*($H602+IF($I602="",$H602*(1+$AD$2),$I602))/2/1000,""))</f>
        <v/>
      </c>
      <c r="K602" t="s">
        <v>2806</v>
      </c>
      <c r="L602" t="s">
        <v>666</v>
      </c>
      <c r="U602" s="455"/>
      <c r="V602" s="455"/>
      <c r="W602" s="455"/>
      <c r="X602" s="455"/>
      <c r="Y602" s="455"/>
      <c r="Z602" s="455"/>
      <c r="AA602" s="455"/>
      <c r="AF602" t="str">
        <f>IF($F602="","",IFERROR(IFERROR(INDEX(Réttabanki!$U:$U,MATCH($F602,Réttabanki!$A:$A,0)),INDEX(Vöruskrá!$R:$R,MATCH($F602,Vöruskrá!$B:$B,0)))*$H602/1000,""))</f>
        <v/>
      </c>
      <c r="AG602" t="str">
        <f>IF($F602="","",IFERROR(IFERROR(INDEX(Réttabanki!$U:$U,MATCH($F602,Réttabanki!$A:$A,0)),INDEX(Vöruskrá!$R:$R,MATCH($F602,Vöruskrá!$B:$B,0)))*IF($I602="",$H602*(1+$AD$2),$I602)/1000,""))</f>
        <v/>
      </c>
      <c r="AH602" t="str">
        <f t="shared" si="40"/>
        <v/>
      </c>
      <c r="AI602" t="str">
        <f t="shared" si="38"/>
        <v/>
      </c>
      <c r="AJ602" s="314">
        <f t="shared" si="39"/>
        <v>46282</v>
      </c>
    </row>
    <row r="603" spans="1:36" ht="14.4">
      <c r="A603" s="155"/>
      <c r="B603" t="s">
        <v>2456</v>
      </c>
      <c r="C603">
        <v>38</v>
      </c>
      <c r="D603" t="s">
        <v>2318</v>
      </c>
      <c r="E603" t="s">
        <v>1080</v>
      </c>
      <c r="F603" t="s">
        <v>925</v>
      </c>
      <c r="G603" t="s">
        <v>925</v>
      </c>
      <c r="H603">
        <v>100</v>
      </c>
      <c r="I603">
        <v>120</v>
      </c>
      <c r="J603" s="438">
        <f>IF($F603="","",IFERROR(IFERROR(INDEX(Réttabanki!$U:$U,MATCH($F603,Réttabanki!$A:$A,0)),INDEX(Vöruskrá!$R:$R,MATCH($F603,Vöruskrá!$B:$B,0)))*($H603+IF($I603="",$H603*(1+$AD$2),$I603))/2/1000,""))</f>
        <v>229.9</v>
      </c>
      <c r="K603" t="s">
        <v>925</v>
      </c>
      <c r="L603" t="s">
        <v>666</v>
      </c>
      <c r="N603">
        <v>100</v>
      </c>
      <c r="O603">
        <v>0.7</v>
      </c>
      <c r="P603">
        <v>0.1</v>
      </c>
      <c r="Q603">
        <v>0</v>
      </c>
      <c r="R603">
        <v>23</v>
      </c>
      <c r="S603">
        <v>0.3</v>
      </c>
      <c r="U603" s="457"/>
      <c r="V603" s="457"/>
      <c r="W603" s="457"/>
      <c r="X603" s="457"/>
      <c r="Y603" s="457"/>
      <c r="Z603" s="457"/>
      <c r="AA603" s="457"/>
      <c r="AF603">
        <f>IF($F603="","",IFERROR(IFERROR(INDEX(Réttabanki!$U:$U,MATCH($F603,Réttabanki!$A:$A,0)),INDEX(Vöruskrá!$R:$R,MATCH($F603,Vöruskrá!$B:$B,0)))*$H603/1000,""))</f>
        <v>209</v>
      </c>
      <c r="AG603">
        <f>IF($F603="","",IFERROR(IFERROR(INDEX(Réttabanki!$U:$U,MATCH($F603,Réttabanki!$A:$A,0)),INDEX(Vöruskrá!$R:$R,MATCH($F603,Vöruskrá!$B:$B,0)))*IF($I603="",$H603*(1+$AD$2),$I603)/1000,""))</f>
        <v>250.8</v>
      </c>
      <c r="AH603">
        <f t="shared" si="40"/>
        <v>0.21808695652173915</v>
      </c>
      <c r="AI603" t="str">
        <f t="shared" si="38"/>
        <v>OK</v>
      </c>
      <c r="AJ603" s="314">
        <f t="shared" si="39"/>
        <v>46282</v>
      </c>
    </row>
    <row r="604" spans="1:36" ht="14.4">
      <c r="A604" s="155"/>
      <c r="B604" t="s">
        <v>2456</v>
      </c>
      <c r="C604">
        <v>38</v>
      </c>
      <c r="D604" t="s">
        <v>2318</v>
      </c>
      <c r="E604" t="s">
        <v>1080</v>
      </c>
      <c r="F604" t="s">
        <v>1580</v>
      </c>
      <c r="G604" t="s">
        <v>1580</v>
      </c>
      <c r="H604">
        <v>24</v>
      </c>
      <c r="I604">
        <v>24</v>
      </c>
      <c r="J604" s="444">
        <f>IF($F604="","",IFERROR(IFERROR(INDEX(Réttabanki!$U:$U,MATCH($F604,Réttabanki!$A:$A,0)),INDEX(Vöruskrá!$R:$R,MATCH($F604,Vöruskrá!$B:$B,0)))*($H604+IF($I604="",$H604*(1+$AD$2),$I604))/2/1000,""))</f>
        <v>0</v>
      </c>
      <c r="K604" t="s">
        <v>1582</v>
      </c>
      <c r="N604">
        <v>268</v>
      </c>
      <c r="O604">
        <v>2.2000000000000002</v>
      </c>
      <c r="P604">
        <v>0.7</v>
      </c>
      <c r="Q604">
        <v>58</v>
      </c>
      <c r="R604">
        <v>1.9</v>
      </c>
      <c r="S604">
        <v>1.3</v>
      </c>
      <c r="U604" s="455"/>
      <c r="V604" s="455"/>
      <c r="W604" s="455"/>
      <c r="X604" s="455"/>
      <c r="Y604" s="455"/>
      <c r="Z604" s="455"/>
      <c r="AA604" s="455"/>
      <c r="AF604">
        <f>IF($F604="","",IFERROR(IFERROR(INDEX(Réttabanki!$U:$U,MATCH($F604,Réttabanki!$A:$A,0)),INDEX(Vöruskrá!$R:$R,MATCH($F604,Vöruskrá!$B:$B,0)))*$H604/1000,""))</f>
        <v>0</v>
      </c>
      <c r="AG604">
        <f>IF($F604="","",IFERROR(IFERROR(INDEX(Réttabanki!$U:$U,MATCH($F604,Réttabanki!$A:$A,0)),INDEX(Vöruskrá!$R:$R,MATCH($F604,Vöruskrá!$B:$B,0)))*IF($I604="",$H604*(1+$AD$2),$I604)/1000,""))</f>
        <v>0</v>
      </c>
      <c r="AH604" t="str">
        <f t="shared" si="40"/>
        <v/>
      </c>
      <c r="AI604" t="str">
        <f t="shared" si="38"/>
        <v/>
      </c>
      <c r="AJ604" s="314">
        <f t="shared" si="39"/>
        <v>46282</v>
      </c>
    </row>
    <row r="605" spans="1:36" ht="14.4">
      <c r="A605" s="155"/>
      <c r="B605" t="s">
        <v>2456</v>
      </c>
      <c r="C605">
        <v>38</v>
      </c>
      <c r="D605" t="s">
        <v>2318</v>
      </c>
      <c r="E605" t="s">
        <v>2376</v>
      </c>
      <c r="G605" t="s">
        <v>2807</v>
      </c>
      <c r="J605" s="438" t="str">
        <f>IF($F605="","",IFERROR(IFERROR(INDEX(Réttabanki!$U:$U,MATCH($F605,Réttabanki!$A:$A,0)),INDEX(Vöruskrá!$R:$R,MATCH($F605,Vöruskrá!$B:$B,0)))*($H605+IF($I605="",$H605*(1+$AD$2),$I605))/2/1000,""))</f>
        <v/>
      </c>
      <c r="K605" t="s">
        <v>2808</v>
      </c>
      <c r="L605" t="s">
        <v>2809</v>
      </c>
      <c r="U605" s="457"/>
      <c r="V605" s="457"/>
      <c r="W605" s="457"/>
      <c r="X605" s="457"/>
      <c r="Y605" s="457"/>
      <c r="Z605" s="457"/>
      <c r="AA605" s="457"/>
      <c r="AF605" t="str">
        <f>IF($F605="","",IFERROR(IFERROR(INDEX(Réttabanki!$U:$U,MATCH($F605,Réttabanki!$A:$A,0)),INDEX(Vöruskrá!$R:$R,MATCH($F605,Vöruskrá!$B:$B,0)))*$H605/1000,""))</f>
        <v/>
      </c>
      <c r="AG605" t="str">
        <f>IF($F605="","",IFERROR(IFERROR(INDEX(Réttabanki!$U:$U,MATCH($F605,Réttabanki!$A:$A,0)),INDEX(Vöruskrá!$R:$R,MATCH($F605,Vöruskrá!$B:$B,0)))*IF($I605="",$H605*(1+$AD$2),$I605)/1000,""))</f>
        <v/>
      </c>
      <c r="AH605" t="str">
        <f t="shared" si="40"/>
        <v/>
      </c>
      <c r="AI605" t="str">
        <f t="shared" si="38"/>
        <v/>
      </c>
      <c r="AJ605" s="314">
        <f t="shared" si="39"/>
        <v>46282</v>
      </c>
    </row>
    <row r="606" spans="1:36" ht="14.4">
      <c r="A606" s="155"/>
      <c r="B606" t="s">
        <v>2456</v>
      </c>
      <c r="C606">
        <v>38</v>
      </c>
      <c r="D606" t="s">
        <v>2356</v>
      </c>
      <c r="E606" t="s">
        <v>2376</v>
      </c>
      <c r="F606" t="s">
        <v>466</v>
      </c>
      <c r="G606" t="s">
        <v>2810</v>
      </c>
      <c r="I606">
        <v>120</v>
      </c>
      <c r="J606" s="438">
        <f>IF($F606="","",IFERROR(IFERROR(INDEX(Réttabanki!$U:$U,MATCH($F606,Réttabanki!$A:$A,0)),INDEX(Vöruskrá!$R:$R,MATCH($F606,Vöruskrá!$B:$B,0)))*($H606+IF($I606="",$H606*(1+$AD$2),$I606))/2/1000,""))</f>
        <v>108</v>
      </c>
      <c r="K606" t="s">
        <v>469</v>
      </c>
      <c r="L606" t="s">
        <v>470</v>
      </c>
      <c r="N606">
        <v>212</v>
      </c>
      <c r="O606">
        <v>11.4</v>
      </c>
      <c r="P606">
        <v>1.3</v>
      </c>
      <c r="Q606">
        <v>21.7</v>
      </c>
      <c r="R606">
        <v>4.5</v>
      </c>
      <c r="S606">
        <v>1</v>
      </c>
      <c r="U606" s="455" t="s">
        <v>2357</v>
      </c>
      <c r="V606" s="455" t="s">
        <v>2358</v>
      </c>
      <c r="W606" s="455">
        <v>160</v>
      </c>
      <c r="X606" s="455" t="s">
        <v>2460</v>
      </c>
      <c r="Y606" s="455">
        <v>75</v>
      </c>
      <c r="Z606" s="455" t="s">
        <v>2538</v>
      </c>
      <c r="AA606" s="455"/>
      <c r="AF606">
        <f>IF($F606="","",IFERROR(IFERROR(INDEX(Réttabanki!$U:$U,MATCH($F606,Réttabanki!$A:$A,0)),INDEX(Vöruskrá!$R:$R,MATCH($F606,Vöruskrá!$B:$B,0)))*$H606/1000,""))</f>
        <v>0</v>
      </c>
      <c r="AG606">
        <f>IF($F606="","",IFERROR(IFERROR(INDEX(Réttabanki!$U:$U,MATCH($F606,Réttabanki!$A:$A,0)),INDEX(Vöruskrá!$R:$R,MATCH($F606,Vöruskrá!$B:$B,0)))*IF($I606="",$H606*(1+$AD$2),$I606)/1000,""))</f>
        <v>216</v>
      </c>
      <c r="AH606">
        <f t="shared" si="40"/>
        <v>0.18782608695652173</v>
      </c>
      <c r="AI606" t="str">
        <f t="shared" si="38"/>
        <v>OK</v>
      </c>
      <c r="AJ606" s="314">
        <f t="shared" si="39"/>
        <v>46282</v>
      </c>
    </row>
    <row r="607" spans="1:36" ht="14.4">
      <c r="A607" s="155"/>
      <c r="B607" t="s">
        <v>2456</v>
      </c>
      <c r="C607">
        <v>38</v>
      </c>
      <c r="D607" t="s">
        <v>2356</v>
      </c>
      <c r="E607" t="s">
        <v>2376</v>
      </c>
      <c r="F607" t="s">
        <v>545</v>
      </c>
      <c r="G607" t="s">
        <v>2787</v>
      </c>
      <c r="I607">
        <v>25</v>
      </c>
      <c r="J607" s="438">
        <f>IF($F607="","",IFERROR(IFERROR(INDEX(Réttabanki!$U:$U,MATCH($F607,Réttabanki!$A:$A,0)),INDEX(Vöruskrá!$R:$R,MATCH($F607,Vöruskrá!$B:$B,0)))*($H607+IF($I607="",$H607*(1+$AD$2),$I607))/2/1000,""))</f>
        <v>5</v>
      </c>
      <c r="K607" t="s">
        <v>546</v>
      </c>
      <c r="L607" t="s">
        <v>228</v>
      </c>
      <c r="N607">
        <v>483</v>
      </c>
      <c r="O607">
        <v>25</v>
      </c>
      <c r="P607">
        <v>2.2999999999999998</v>
      </c>
      <c r="Q607">
        <v>56</v>
      </c>
      <c r="R607">
        <v>5.7</v>
      </c>
      <c r="S607">
        <v>1.2</v>
      </c>
      <c r="U607" s="457"/>
      <c r="V607" s="457"/>
      <c r="W607" s="457"/>
      <c r="X607" s="457"/>
      <c r="Y607" s="457"/>
      <c r="Z607" s="457"/>
      <c r="AA607" s="457"/>
      <c r="AF607">
        <f>IF($F607="","",IFERROR(IFERROR(INDEX(Réttabanki!$U:$U,MATCH($F607,Réttabanki!$A:$A,0)),INDEX(Vöruskrá!$R:$R,MATCH($F607,Vöruskrá!$B:$B,0)))*$H607/1000,""))</f>
        <v>0</v>
      </c>
      <c r="AG607">
        <f>IF($F607="","",IFERROR(IFERROR(INDEX(Réttabanki!$U:$U,MATCH($F607,Réttabanki!$A:$A,0)),INDEX(Vöruskrá!$R:$R,MATCH($F607,Vöruskrá!$B:$B,0)))*IF($I607="",$H607*(1+$AD$2),$I607)/1000,""))</f>
        <v>10</v>
      </c>
      <c r="AH607">
        <f t="shared" si="40"/>
        <v>8.6956521739130436E-3</v>
      </c>
      <c r="AI607" t="str">
        <f t="shared" si="38"/>
        <v>OK</v>
      </c>
      <c r="AJ607" s="314">
        <f t="shared" si="39"/>
        <v>46282</v>
      </c>
    </row>
    <row r="608" spans="1:36" ht="14.4">
      <c r="A608" s="155"/>
      <c r="B608" t="s">
        <v>2456</v>
      </c>
      <c r="C608">
        <v>38</v>
      </c>
      <c r="D608" t="s">
        <v>2356</v>
      </c>
      <c r="E608" t="s">
        <v>2376</v>
      </c>
      <c r="F608" t="s">
        <v>484</v>
      </c>
      <c r="G608" t="s">
        <v>2730</v>
      </c>
      <c r="I608">
        <v>15</v>
      </c>
      <c r="J608" s="438">
        <f>IF($F608="","",IFERROR(IFERROR(INDEX(Réttabanki!$U:$U,MATCH($F608,Réttabanki!$A:$A,0)),INDEX(Vöruskrá!$R:$R,MATCH($F608,Vöruskrá!$B:$B,0)))*($H608+IF($I608="",$H608*(1+$AD$2),$I608))/2/1000,""))</f>
        <v>4.5</v>
      </c>
      <c r="K608" t="s">
        <v>485</v>
      </c>
      <c r="L608" t="s">
        <v>228</v>
      </c>
      <c r="N608">
        <v>33</v>
      </c>
      <c r="O608">
        <v>0</v>
      </c>
      <c r="P608">
        <v>0</v>
      </c>
      <c r="Q608">
        <v>5.5</v>
      </c>
      <c r="R608">
        <v>1.6</v>
      </c>
      <c r="S608">
        <v>1</v>
      </c>
      <c r="U608" s="455"/>
      <c r="V608" s="455"/>
      <c r="W608" s="455"/>
      <c r="X608" s="455"/>
      <c r="Y608" s="455"/>
      <c r="Z608" s="455"/>
      <c r="AA608" s="455"/>
      <c r="AF608">
        <f>IF($F608="","",IFERROR(IFERROR(INDEX(Réttabanki!$U:$U,MATCH($F608,Réttabanki!$A:$A,0)),INDEX(Vöruskrá!$R:$R,MATCH($F608,Vöruskrá!$B:$B,0)))*$H608/1000,""))</f>
        <v>0</v>
      </c>
      <c r="AG608">
        <f>IF($F608="","",IFERROR(IFERROR(INDEX(Réttabanki!$U:$U,MATCH($F608,Réttabanki!$A:$A,0)),INDEX(Vöruskrá!$R:$R,MATCH($F608,Vöruskrá!$B:$B,0)))*IF($I608="",$H608*(1+$AD$2),$I608)/1000,""))</f>
        <v>9</v>
      </c>
      <c r="AH608">
        <f t="shared" si="40"/>
        <v>7.8260869565217397E-3</v>
      </c>
      <c r="AI608" t="str">
        <f t="shared" si="38"/>
        <v>OK</v>
      </c>
      <c r="AJ608" s="314">
        <f t="shared" si="39"/>
        <v>46282</v>
      </c>
    </row>
    <row r="609" spans="1:36" ht="14.4">
      <c r="A609" s="155"/>
      <c r="B609" t="s">
        <v>2456</v>
      </c>
      <c r="C609">
        <v>38</v>
      </c>
      <c r="D609" t="s">
        <v>2356</v>
      </c>
      <c r="E609" t="s">
        <v>2376</v>
      </c>
      <c r="F609" t="s">
        <v>514</v>
      </c>
      <c r="G609" t="s">
        <v>1666</v>
      </c>
      <c r="I609">
        <v>10</v>
      </c>
      <c r="J609" s="438">
        <f>IF($F609="","",IFERROR(IFERROR(INDEX(Réttabanki!$U:$U,MATCH($F609,Réttabanki!$A:$A,0)),INDEX(Vöruskrá!$R:$R,MATCH($F609,Vöruskrá!$B:$B,0)))*($H609+IF($I609="",$H609*(1+$AD$2),$I609))/2/1000,""))</f>
        <v>3</v>
      </c>
      <c r="K609" t="s">
        <v>516</v>
      </c>
      <c r="L609" t="s">
        <v>228</v>
      </c>
      <c r="N609">
        <v>305</v>
      </c>
      <c r="O609">
        <v>24</v>
      </c>
      <c r="P609">
        <v>21</v>
      </c>
      <c r="Q609">
        <v>22</v>
      </c>
      <c r="R609">
        <v>0.1</v>
      </c>
      <c r="S609">
        <v>1.7</v>
      </c>
      <c r="U609" s="457"/>
      <c r="V609" s="457"/>
      <c r="W609" s="457"/>
      <c r="X609" s="457"/>
      <c r="Y609" s="457"/>
      <c r="Z609" s="457"/>
      <c r="AA609" s="457"/>
      <c r="AF609">
        <f>IF($F609="","",IFERROR(IFERROR(INDEX(Réttabanki!$U:$U,MATCH($F609,Réttabanki!$A:$A,0)),INDEX(Vöruskrá!$R:$R,MATCH($F609,Vöruskrá!$B:$B,0)))*$H609/1000,""))</f>
        <v>0</v>
      </c>
      <c r="AG609">
        <f>IF($F609="","",IFERROR(IFERROR(INDEX(Réttabanki!$U:$U,MATCH($F609,Réttabanki!$A:$A,0)),INDEX(Vöruskrá!$R:$R,MATCH($F609,Vöruskrá!$B:$B,0)))*IF($I609="",$H609*(1+$AD$2),$I609)/1000,""))</f>
        <v>6</v>
      </c>
      <c r="AH609">
        <f t="shared" si="40"/>
        <v>5.2173913043478265E-3</v>
      </c>
      <c r="AI609" t="str">
        <f t="shared" si="38"/>
        <v>OK</v>
      </c>
      <c r="AJ609" s="314">
        <f t="shared" si="39"/>
        <v>46282</v>
      </c>
    </row>
    <row r="610" spans="1:36" ht="14.4">
      <c r="A610" s="155"/>
      <c r="B610" t="s">
        <v>2456</v>
      </c>
      <c r="C610">
        <v>38</v>
      </c>
      <c r="D610" t="s">
        <v>2356</v>
      </c>
      <c r="E610" t="s">
        <v>2376</v>
      </c>
      <c r="F610" t="s">
        <v>218</v>
      </c>
      <c r="G610" t="s">
        <v>2795</v>
      </c>
      <c r="I610">
        <v>10</v>
      </c>
      <c r="J610" s="438">
        <f>IF($F610="","",IFERROR(IFERROR(INDEX(Réttabanki!$U:$U,MATCH($F610,Réttabanki!$A:$A,0)),INDEX(Vöruskrá!$R:$R,MATCH($F610,Vöruskrá!$B:$B,0)))*($H610+IF($I610="",$H610*(1+$AD$2),$I610))/2/1000,""))</f>
        <v>9</v>
      </c>
      <c r="K610" t="s">
        <v>221</v>
      </c>
      <c r="L610" t="s">
        <v>222</v>
      </c>
      <c r="N610">
        <v>177</v>
      </c>
      <c r="O610">
        <v>15</v>
      </c>
      <c r="P610">
        <v>6.4</v>
      </c>
      <c r="Q610">
        <v>9.1</v>
      </c>
      <c r="R610">
        <v>1</v>
      </c>
      <c r="S610">
        <v>0</v>
      </c>
      <c r="U610" s="455"/>
      <c r="V610" s="455"/>
      <c r="W610" s="455"/>
      <c r="X610" s="455"/>
      <c r="Y610" s="455"/>
      <c r="Z610" s="455"/>
      <c r="AA610" s="455"/>
      <c r="AF610">
        <f>IF($F610="","",IFERROR(IFERROR(INDEX(Réttabanki!$U:$U,MATCH($F610,Réttabanki!$A:$A,0)),INDEX(Vöruskrá!$R:$R,MATCH($F610,Vöruskrá!$B:$B,0)))*$H610/1000,""))</f>
        <v>0</v>
      </c>
      <c r="AG610">
        <f>IF($F610="","",IFERROR(IFERROR(INDEX(Réttabanki!$U:$U,MATCH($F610,Réttabanki!$A:$A,0)),INDEX(Vöruskrá!$R:$R,MATCH($F610,Vöruskrá!$B:$B,0)))*IF($I610="",$H610*(1+$AD$2),$I610)/1000,""))</f>
        <v>18</v>
      </c>
      <c r="AH610">
        <f t="shared" si="40"/>
        <v>1.5652173913043479E-2</v>
      </c>
      <c r="AI610" t="str">
        <f t="shared" si="38"/>
        <v>OK</v>
      </c>
      <c r="AJ610" s="314">
        <f t="shared" si="39"/>
        <v>46282</v>
      </c>
    </row>
    <row r="611" spans="1:36" ht="14.4">
      <c r="A611" s="155"/>
      <c r="B611" t="s">
        <v>2456</v>
      </c>
      <c r="C611">
        <v>38</v>
      </c>
      <c r="D611" t="s">
        <v>2344</v>
      </c>
      <c r="E611" t="s">
        <v>2376</v>
      </c>
      <c r="G611" t="s">
        <v>2807</v>
      </c>
      <c r="J611" s="438" t="str">
        <f>IF($F611="","",IFERROR(IFERROR(INDEX(Réttabanki!$U:$U,MATCH($F611,Réttabanki!$A:$A,0)),INDEX(Vöruskrá!$R:$R,MATCH($F611,Vöruskrá!$B:$B,0)))*($H611+IF($I611="",$H611*(1+$AD$2),$I611))/2/1000,""))</f>
        <v/>
      </c>
      <c r="K611" t="s">
        <v>2811</v>
      </c>
      <c r="L611" t="s">
        <v>2812</v>
      </c>
      <c r="U611" s="457"/>
      <c r="V611" s="457"/>
      <c r="W611" s="457"/>
      <c r="X611" s="457"/>
      <c r="Y611" s="457"/>
      <c r="Z611" s="457"/>
      <c r="AA611" s="457"/>
      <c r="AF611" t="str">
        <f>IF($F611="","",IFERROR(IFERROR(INDEX(Réttabanki!$U:$U,MATCH($F611,Réttabanki!$A:$A,0)),INDEX(Vöruskrá!$R:$R,MATCH($F611,Vöruskrá!$B:$B,0)))*$H611/1000,""))</f>
        <v/>
      </c>
      <c r="AG611" t="str">
        <f>IF($F611="","",IFERROR(IFERROR(INDEX(Réttabanki!$U:$U,MATCH($F611,Réttabanki!$A:$A,0)),INDEX(Vöruskrá!$R:$R,MATCH($F611,Vöruskrá!$B:$B,0)))*IF($I611="",$H611*(1+$AD$2),$I611)/1000,""))</f>
        <v/>
      </c>
      <c r="AH611" t="str">
        <f t="shared" si="40"/>
        <v/>
      </c>
      <c r="AI611" t="str">
        <f t="shared" si="38"/>
        <v/>
      </c>
      <c r="AJ611" s="314">
        <f t="shared" si="39"/>
        <v>46282</v>
      </c>
    </row>
    <row r="612" spans="1:36" ht="14.4">
      <c r="A612" s="155"/>
      <c r="B612" t="s">
        <v>2456</v>
      </c>
      <c r="C612">
        <v>38</v>
      </c>
      <c r="D612" t="s">
        <v>2344</v>
      </c>
      <c r="E612" t="s">
        <v>2376</v>
      </c>
      <c r="F612" t="s">
        <v>466</v>
      </c>
      <c r="G612" t="s">
        <v>2810</v>
      </c>
      <c r="H612">
        <v>100</v>
      </c>
      <c r="J612" s="438">
        <f>IF($F612="","",IFERROR(IFERROR(INDEX(Réttabanki!$U:$U,MATCH($F612,Réttabanki!$A:$A,0)),INDEX(Vöruskrá!$R:$R,MATCH($F612,Vöruskrá!$B:$B,0)))*($H612+IF($I612="",$H612*(1+$AD$2),$I612))/2/1000,""))</f>
        <v>225</v>
      </c>
      <c r="K612" t="s">
        <v>469</v>
      </c>
      <c r="L612" t="s">
        <v>470</v>
      </c>
      <c r="N612">
        <v>212</v>
      </c>
      <c r="O612">
        <v>11.4</v>
      </c>
      <c r="P612">
        <v>1.3</v>
      </c>
      <c r="Q612">
        <v>21.7</v>
      </c>
      <c r="R612">
        <v>4.5</v>
      </c>
      <c r="S612">
        <v>1</v>
      </c>
      <c r="U612" s="455" t="s">
        <v>2357</v>
      </c>
      <c r="V612" s="455" t="s">
        <v>2358</v>
      </c>
      <c r="W612" s="455">
        <v>160</v>
      </c>
      <c r="X612" s="455" t="s">
        <v>2460</v>
      </c>
      <c r="Y612" s="455">
        <v>75</v>
      </c>
      <c r="Z612" s="455" t="s">
        <v>2538</v>
      </c>
      <c r="AA612" s="455"/>
      <c r="AF612">
        <f>IF($F612="","",IFERROR(IFERROR(INDEX(Réttabanki!$U:$U,MATCH($F612,Réttabanki!$A:$A,0)),INDEX(Vöruskrá!$R:$R,MATCH($F612,Vöruskrá!$B:$B,0)))*$H612/1000,""))</f>
        <v>180</v>
      </c>
      <c r="AG612">
        <f>IF($F612="","",IFERROR(IFERROR(INDEX(Réttabanki!$U:$U,MATCH($F612,Réttabanki!$A:$A,0)),INDEX(Vöruskrá!$R:$R,MATCH($F612,Vöruskrá!$B:$B,0)))*IF($I612="",$H612*(1+$AD$2),$I612)/1000,""))</f>
        <v>270</v>
      </c>
      <c r="AH612">
        <f t="shared" si="40"/>
        <v>0.23478260869565218</v>
      </c>
      <c r="AI612" t="str">
        <f t="shared" si="38"/>
        <v>OK</v>
      </c>
      <c r="AJ612" s="314">
        <f t="shared" si="39"/>
        <v>46282</v>
      </c>
    </row>
    <row r="613" spans="1:36" ht="14.4">
      <c r="A613" s="155"/>
      <c r="B613" t="s">
        <v>2456</v>
      </c>
      <c r="C613">
        <v>38</v>
      </c>
      <c r="D613" t="s">
        <v>2344</v>
      </c>
      <c r="E613" t="s">
        <v>2376</v>
      </c>
      <c r="F613" t="s">
        <v>1166</v>
      </c>
      <c r="G613" t="s">
        <v>2787</v>
      </c>
      <c r="H613">
        <v>25</v>
      </c>
      <c r="J613" s="438">
        <f>IF($F613="","",IFERROR(IFERROR(INDEX(Réttabanki!$U:$U,MATCH($F613,Réttabanki!$A:$A,0)),INDEX(Vöruskrá!$R:$R,MATCH($F613,Vöruskrá!$B:$B,0)))*($H613+IF($I613="",$H613*(1+$AD$2),$I613))/2/1000,""))</f>
        <v>25</v>
      </c>
      <c r="K613" t="s">
        <v>1168</v>
      </c>
      <c r="L613" t="s">
        <v>136</v>
      </c>
      <c r="N613">
        <v>312</v>
      </c>
      <c r="O613">
        <v>6.9</v>
      </c>
      <c r="P613">
        <v>0.9</v>
      </c>
      <c r="Q613">
        <v>52.5</v>
      </c>
      <c r="R613">
        <v>8.5</v>
      </c>
      <c r="S613">
        <v>1</v>
      </c>
      <c r="U613" s="457"/>
      <c r="V613" s="457"/>
      <c r="W613" s="457"/>
      <c r="X613" s="457"/>
      <c r="Y613" s="457"/>
      <c r="Z613" s="457"/>
      <c r="AA613" s="457"/>
      <c r="AF613">
        <f>IF($F613="","",IFERROR(IFERROR(INDEX(Réttabanki!$U:$U,MATCH($F613,Réttabanki!$A:$A,0)),INDEX(Vöruskrá!$R:$R,MATCH($F613,Vöruskrá!$B:$B,0)))*$H613/1000,""))</f>
        <v>20</v>
      </c>
      <c r="AG613">
        <f>IF($F613="","",IFERROR(IFERROR(INDEX(Réttabanki!$U:$U,MATCH($F613,Réttabanki!$A:$A,0)),INDEX(Vöruskrá!$R:$R,MATCH($F613,Vöruskrá!$B:$B,0)))*IF($I613="",$H613*(1+$AD$2),$I613)/1000,""))</f>
        <v>30</v>
      </c>
      <c r="AH613">
        <f t="shared" si="40"/>
        <v>2.6086956521739129E-2</v>
      </c>
      <c r="AI613" t="str">
        <f t="shared" si="38"/>
        <v>OK</v>
      </c>
      <c r="AJ613" s="314">
        <f t="shared" si="39"/>
        <v>46282</v>
      </c>
    </row>
    <row r="614" spans="1:36" ht="14.4">
      <c r="A614" s="155"/>
      <c r="B614" t="s">
        <v>2456</v>
      </c>
      <c r="C614">
        <v>38</v>
      </c>
      <c r="D614" t="s">
        <v>2344</v>
      </c>
      <c r="E614" t="s">
        <v>2376</v>
      </c>
      <c r="F614" t="s">
        <v>484</v>
      </c>
      <c r="G614" t="s">
        <v>2730</v>
      </c>
      <c r="H614">
        <v>15</v>
      </c>
      <c r="J614" s="438">
        <f>IF($F614="","",IFERROR(IFERROR(INDEX(Réttabanki!$U:$U,MATCH($F614,Réttabanki!$A:$A,0)),INDEX(Vöruskrá!$R:$R,MATCH($F614,Vöruskrá!$B:$B,0)))*($H614+IF($I614="",$H614*(1+$AD$2),$I614))/2/1000,""))</f>
        <v>11.25</v>
      </c>
      <c r="K614" t="s">
        <v>485</v>
      </c>
      <c r="L614" t="s">
        <v>228</v>
      </c>
      <c r="N614">
        <v>33</v>
      </c>
      <c r="O614">
        <v>0</v>
      </c>
      <c r="P614">
        <v>0</v>
      </c>
      <c r="Q614">
        <v>5.5</v>
      </c>
      <c r="R614">
        <v>1.6</v>
      </c>
      <c r="S614">
        <v>1</v>
      </c>
      <c r="U614" s="455" t="s">
        <v>2357</v>
      </c>
      <c r="V614" s="455" t="s">
        <v>2403</v>
      </c>
      <c r="W614" s="455"/>
      <c r="X614" s="455"/>
      <c r="Y614" s="455"/>
      <c r="Z614" s="455"/>
      <c r="AA614" s="455"/>
      <c r="AF614">
        <f>IF($F614="","",IFERROR(IFERROR(INDEX(Réttabanki!$U:$U,MATCH($F614,Réttabanki!$A:$A,0)),INDEX(Vöruskrá!$R:$R,MATCH($F614,Vöruskrá!$B:$B,0)))*$H614/1000,""))</f>
        <v>9</v>
      </c>
      <c r="AG614">
        <f>IF($F614="","",IFERROR(IFERROR(INDEX(Réttabanki!$U:$U,MATCH($F614,Réttabanki!$A:$A,0)),INDEX(Vöruskrá!$R:$R,MATCH($F614,Vöruskrá!$B:$B,0)))*IF($I614="",$H614*(1+$AD$2),$I614)/1000,""))</f>
        <v>13.5</v>
      </c>
      <c r="AH614">
        <f t="shared" si="40"/>
        <v>1.1739130434782608E-2</v>
      </c>
      <c r="AI614" t="str">
        <f t="shared" si="38"/>
        <v>OK</v>
      </c>
      <c r="AJ614" s="314">
        <f t="shared" si="39"/>
        <v>46282</v>
      </c>
    </row>
    <row r="615" spans="1:36" ht="14.4">
      <c r="A615" s="155"/>
      <c r="B615" t="s">
        <v>2456</v>
      </c>
      <c r="C615">
        <v>38</v>
      </c>
      <c r="D615" t="s">
        <v>2344</v>
      </c>
      <c r="E615" t="s">
        <v>2376</v>
      </c>
      <c r="F615" t="s">
        <v>514</v>
      </c>
      <c r="G615" t="s">
        <v>1666</v>
      </c>
      <c r="H615">
        <v>10</v>
      </c>
      <c r="J615" s="438">
        <f>IF($F615="","",IFERROR(IFERROR(INDEX(Réttabanki!$U:$U,MATCH($F615,Réttabanki!$A:$A,0)),INDEX(Vöruskrá!$R:$R,MATCH($F615,Vöruskrá!$B:$B,0)))*($H615+IF($I615="",$H615*(1+$AD$2),$I615))/2/1000,""))</f>
        <v>7.5</v>
      </c>
      <c r="K615" t="s">
        <v>516</v>
      </c>
      <c r="L615" t="s">
        <v>228</v>
      </c>
      <c r="N615">
        <v>305</v>
      </c>
      <c r="O615">
        <v>24</v>
      </c>
      <c r="P615">
        <v>21</v>
      </c>
      <c r="Q615">
        <v>22</v>
      </c>
      <c r="R615">
        <v>0.1</v>
      </c>
      <c r="S615">
        <v>1.7</v>
      </c>
      <c r="U615" s="457" t="s">
        <v>2357</v>
      </c>
      <c r="V615" s="457" t="s">
        <v>2403</v>
      </c>
      <c r="W615" s="457"/>
      <c r="X615" s="457"/>
      <c r="Y615" s="457"/>
      <c r="Z615" s="457"/>
      <c r="AA615" s="457"/>
      <c r="AF615">
        <f>IF($F615="","",IFERROR(IFERROR(INDEX(Réttabanki!$U:$U,MATCH($F615,Réttabanki!$A:$A,0)),INDEX(Vöruskrá!$R:$R,MATCH($F615,Vöruskrá!$B:$B,0)))*$H615/1000,""))</f>
        <v>6</v>
      </c>
      <c r="AG615">
        <f>IF($F615="","",IFERROR(IFERROR(INDEX(Réttabanki!$U:$U,MATCH($F615,Réttabanki!$A:$A,0)),INDEX(Vöruskrá!$R:$R,MATCH($F615,Vöruskrá!$B:$B,0)))*IF($I615="",$H615*(1+$AD$2),$I615)/1000,""))</f>
        <v>9</v>
      </c>
      <c r="AH615">
        <f t="shared" si="40"/>
        <v>7.8260869565217397E-3</v>
      </c>
      <c r="AI615" t="str">
        <f t="shared" si="38"/>
        <v>OK</v>
      </c>
      <c r="AJ615" s="314">
        <f t="shared" si="39"/>
        <v>46282</v>
      </c>
    </row>
    <row r="616" spans="1:36" ht="14.4">
      <c r="A616" s="155"/>
      <c r="B616" t="s">
        <v>2456</v>
      </c>
      <c r="C616">
        <v>38</v>
      </c>
      <c r="D616" t="s">
        <v>2344</v>
      </c>
      <c r="E616" t="s">
        <v>2376</v>
      </c>
      <c r="F616" t="s">
        <v>218</v>
      </c>
      <c r="G616" t="s">
        <v>2795</v>
      </c>
      <c r="H616">
        <v>10</v>
      </c>
      <c r="J616" s="438">
        <f>IF($F616="","",IFERROR(IFERROR(INDEX(Réttabanki!$U:$U,MATCH($F616,Réttabanki!$A:$A,0)),INDEX(Vöruskrá!$R:$R,MATCH($F616,Vöruskrá!$B:$B,0)))*($H616+IF($I616="",$H616*(1+$AD$2),$I616))/2/1000,""))</f>
        <v>22.5</v>
      </c>
      <c r="K616" t="s">
        <v>221</v>
      </c>
      <c r="L616" t="s">
        <v>222</v>
      </c>
      <c r="N616">
        <v>177</v>
      </c>
      <c r="O616">
        <v>15</v>
      </c>
      <c r="P616">
        <v>6.4</v>
      </c>
      <c r="Q616">
        <v>9.1</v>
      </c>
      <c r="R616">
        <v>1</v>
      </c>
      <c r="S616">
        <v>0</v>
      </c>
      <c r="U616" s="455" t="s">
        <v>2357</v>
      </c>
      <c r="V616" s="455" t="s">
        <v>2403</v>
      </c>
      <c r="W616" s="455"/>
      <c r="X616" s="455"/>
      <c r="Y616" s="455"/>
      <c r="Z616" s="455"/>
      <c r="AA616" s="455"/>
      <c r="AF616">
        <f>IF($F616="","",IFERROR(IFERROR(INDEX(Réttabanki!$U:$U,MATCH($F616,Réttabanki!$A:$A,0)),INDEX(Vöruskrá!$R:$R,MATCH($F616,Vöruskrá!$B:$B,0)))*$H616/1000,""))</f>
        <v>18</v>
      </c>
      <c r="AG616">
        <f>IF($F616="","",IFERROR(IFERROR(INDEX(Réttabanki!$U:$U,MATCH($F616,Réttabanki!$A:$A,0)),INDEX(Vöruskrá!$R:$R,MATCH($F616,Vöruskrá!$B:$B,0)))*IF($I616="",$H616*(1+$AD$2),$I616)/1000,""))</f>
        <v>27</v>
      </c>
      <c r="AH616">
        <f t="shared" si="40"/>
        <v>2.3478260869565216E-2</v>
      </c>
      <c r="AI616" t="str">
        <f t="shared" si="38"/>
        <v>OK</v>
      </c>
      <c r="AJ616" s="314">
        <f t="shared" si="39"/>
        <v>46282</v>
      </c>
    </row>
    <row r="617" spans="1:36" ht="14.4">
      <c r="A617" s="155"/>
      <c r="B617" t="s">
        <v>2456</v>
      </c>
      <c r="C617">
        <v>38</v>
      </c>
      <c r="D617" t="s">
        <v>2356</v>
      </c>
      <c r="E617" t="s">
        <v>2381</v>
      </c>
      <c r="G617" t="s">
        <v>2813</v>
      </c>
      <c r="J617" s="438" t="str">
        <f>IF($F617="","",IFERROR(IFERROR(INDEX(Réttabanki!$U:$U,MATCH($F617,Réttabanki!$A:$A,0)),INDEX(Vöruskrá!$R:$R,MATCH($F617,Vöruskrá!$B:$B,0)))*($H617+IF($I617="",$H617*(1+$AD$2),$I617))/2/1000,""))</f>
        <v/>
      </c>
      <c r="K617" t="s">
        <v>2814</v>
      </c>
      <c r="L617" t="s">
        <v>1077</v>
      </c>
      <c r="U617" s="457"/>
      <c r="V617" s="457"/>
      <c r="W617" s="457"/>
      <c r="X617" s="457"/>
      <c r="Y617" s="457"/>
      <c r="Z617" s="457"/>
      <c r="AA617" s="457"/>
      <c r="AF617" t="str">
        <f>IF($F617="","",IFERROR(IFERROR(INDEX(Réttabanki!$U:$U,MATCH($F617,Réttabanki!$A:$A,0)),INDEX(Vöruskrá!$R:$R,MATCH($F617,Vöruskrá!$B:$B,0)))*$H617/1000,""))</f>
        <v/>
      </c>
      <c r="AG617" t="str">
        <f>IF($F617="","",IFERROR(IFERROR(INDEX(Réttabanki!$U:$U,MATCH($F617,Réttabanki!$A:$A,0)),INDEX(Vöruskrá!$R:$R,MATCH($F617,Vöruskrá!$B:$B,0)))*IF($I617="",$H617*(1+$AD$2),$I617)/1000,""))</f>
        <v/>
      </c>
      <c r="AH617" t="str">
        <f t="shared" si="40"/>
        <v/>
      </c>
      <c r="AI617" t="str">
        <f t="shared" si="38"/>
        <v/>
      </c>
      <c r="AJ617" s="314">
        <f t="shared" ref="AJ617:AJ648" si="41">IF($A617&lt;&gt;"",$A617,AJ616)</f>
        <v>46282</v>
      </c>
    </row>
    <row r="618" spans="1:36" ht="14.4">
      <c r="A618" s="155"/>
      <c r="B618" t="s">
        <v>2456</v>
      </c>
      <c r="C618">
        <v>38</v>
      </c>
      <c r="D618" t="s">
        <v>2356</v>
      </c>
      <c r="E618" t="s">
        <v>2381</v>
      </c>
      <c r="F618" t="s">
        <v>636</v>
      </c>
      <c r="G618" t="s">
        <v>2815</v>
      </c>
      <c r="I618">
        <v>15</v>
      </c>
      <c r="J618" s="438">
        <f>IF($F618="","",IFERROR(IFERROR(INDEX(Réttabanki!$U:$U,MATCH($F618,Réttabanki!$A:$A,0)),INDEX(Vöruskrá!$R:$R,MATCH($F618,Vöruskrá!$B:$B,0)))*($H618+IF($I618="",$H618*(1+$AD$2),$I618))/2/1000,""))</f>
        <v>3</v>
      </c>
      <c r="K618" t="s">
        <v>638</v>
      </c>
      <c r="L618" t="s">
        <v>228</v>
      </c>
      <c r="N618">
        <v>104</v>
      </c>
      <c r="O618">
        <v>2.7</v>
      </c>
      <c r="P618">
        <v>0.4</v>
      </c>
      <c r="Q618">
        <v>15</v>
      </c>
      <c r="R618">
        <v>3.2</v>
      </c>
      <c r="S618">
        <v>0.4</v>
      </c>
      <c r="U618" s="455"/>
      <c r="V618" s="455"/>
      <c r="W618" s="455"/>
      <c r="X618" s="455"/>
      <c r="Y618" s="455"/>
      <c r="Z618" s="455"/>
      <c r="AA618" s="455"/>
      <c r="AF618">
        <f>IF($F618="","",IFERROR(IFERROR(INDEX(Réttabanki!$U:$U,MATCH($F618,Réttabanki!$A:$A,0)),INDEX(Vöruskrá!$R:$R,MATCH($F618,Vöruskrá!$B:$B,0)))*$H618/1000,""))</f>
        <v>0</v>
      </c>
      <c r="AG618">
        <f>IF($F618="","",IFERROR(IFERROR(INDEX(Réttabanki!$U:$U,MATCH($F618,Réttabanki!$A:$A,0)),INDEX(Vöruskrá!$R:$R,MATCH($F618,Vöruskrá!$B:$B,0)))*IF($I618="",$H618*(1+$AD$2),$I618)/1000,""))</f>
        <v>6</v>
      </c>
      <c r="AH618">
        <f t="shared" ref="AH618:AH627" si="42">IF(N($AF618)+N($AG618)=0,"",MAX(N($AF618)/$AE$6,N($AG618)/$AE$5))</f>
        <v>5.2173913043478265E-3</v>
      </c>
      <c r="AI618" t="str">
        <f t="shared" si="38"/>
        <v>OK</v>
      </c>
      <c r="AJ618" s="314">
        <f t="shared" si="41"/>
        <v>46282</v>
      </c>
    </row>
    <row r="619" spans="1:36" ht="14.4">
      <c r="A619" s="155"/>
      <c r="B619" t="s">
        <v>2456</v>
      </c>
      <c r="C619">
        <v>38</v>
      </c>
      <c r="D619" t="s">
        <v>2356</v>
      </c>
      <c r="E619" t="s">
        <v>2381</v>
      </c>
      <c r="F619" t="s">
        <v>1681</v>
      </c>
      <c r="G619" t="s">
        <v>2643</v>
      </c>
      <c r="I619">
        <v>15</v>
      </c>
      <c r="J619" s="438">
        <f>IF($F619="","",IFERROR(IFERROR(INDEX(Réttabanki!$U:$U,MATCH($F619,Réttabanki!$A:$A,0)),INDEX(Vöruskrá!$R:$R,MATCH($F619,Vöruskrá!$B:$B,0)))*($H619+IF($I619="",$H619*(1+$AD$2),$I619))/2/1000,""))</f>
        <v>6.75</v>
      </c>
      <c r="U619" s="457"/>
      <c r="V619" s="457"/>
      <c r="W619" s="457"/>
      <c r="X619" s="457"/>
      <c r="Y619" s="457"/>
      <c r="Z619" s="457"/>
      <c r="AA619" s="457"/>
      <c r="AF619">
        <f>IF($F619="","",IFERROR(IFERROR(INDEX(Réttabanki!$U:$U,MATCH($F619,Réttabanki!$A:$A,0)),INDEX(Vöruskrá!$R:$R,MATCH($F619,Vöruskrá!$B:$B,0)))*$H619/1000,""))</f>
        <v>0</v>
      </c>
      <c r="AG619">
        <f>IF($F619="","",IFERROR(IFERROR(INDEX(Réttabanki!$U:$U,MATCH($F619,Réttabanki!$A:$A,0)),INDEX(Vöruskrá!$R:$R,MATCH($F619,Vöruskrá!$B:$B,0)))*IF($I619="",$H619*(1+$AD$2),$I619)/1000,""))</f>
        <v>13.5</v>
      </c>
      <c r="AH619">
        <f t="shared" si="42"/>
        <v>1.1739130434782608E-2</v>
      </c>
      <c r="AI619" t="str">
        <f t="shared" si="38"/>
        <v>OK</v>
      </c>
      <c r="AJ619" s="314">
        <f t="shared" si="41"/>
        <v>46282</v>
      </c>
    </row>
    <row r="620" spans="1:36" ht="14.4">
      <c r="A620" s="155"/>
      <c r="B620" t="s">
        <v>2456</v>
      </c>
      <c r="C620">
        <v>38</v>
      </c>
      <c r="D620" t="s">
        <v>2356</v>
      </c>
      <c r="E620" t="s">
        <v>2381</v>
      </c>
      <c r="F620" t="s">
        <v>1101</v>
      </c>
      <c r="G620" t="s">
        <v>551</v>
      </c>
      <c r="I620">
        <v>15</v>
      </c>
      <c r="J620" s="438">
        <f>IF($F620="","",IFERROR(IFERROR(INDEX(Réttabanki!$U:$U,MATCH($F620,Réttabanki!$A:$A,0)),INDEX(Vöruskrá!$R:$R,MATCH($F620,Vöruskrá!$B:$B,0)))*($H620+IF($I620="",$H620*(1+$AD$2),$I620))/2/1000,""))</f>
        <v>3.75</v>
      </c>
      <c r="K620" t="s">
        <v>1102</v>
      </c>
      <c r="L620" t="s">
        <v>1077</v>
      </c>
      <c r="N620">
        <v>18</v>
      </c>
      <c r="O620">
        <v>0.2</v>
      </c>
      <c r="P620">
        <v>0</v>
      </c>
      <c r="Q620">
        <v>3.9</v>
      </c>
      <c r="R620">
        <v>0.9</v>
      </c>
      <c r="S620">
        <v>0</v>
      </c>
      <c r="U620" s="455"/>
      <c r="V620" s="455"/>
      <c r="W620" s="455"/>
      <c r="X620" s="455"/>
      <c r="Y620" s="455"/>
      <c r="Z620" s="455"/>
      <c r="AA620" s="455"/>
      <c r="AF620">
        <f>IF($F620="","",IFERROR(IFERROR(INDEX(Réttabanki!$U:$U,MATCH($F620,Réttabanki!$A:$A,0)),INDEX(Vöruskrá!$R:$R,MATCH($F620,Vöruskrá!$B:$B,0)))*$H620/1000,""))</f>
        <v>0</v>
      </c>
      <c r="AG620">
        <f>IF($F620="","",IFERROR(IFERROR(INDEX(Réttabanki!$U:$U,MATCH($F620,Réttabanki!$A:$A,0)),INDEX(Vöruskrá!$R:$R,MATCH($F620,Vöruskrá!$B:$B,0)))*IF($I620="",$H620*(1+$AD$2),$I620)/1000,""))</f>
        <v>7.5</v>
      </c>
      <c r="AH620">
        <f t="shared" si="42"/>
        <v>6.5217391304347823E-3</v>
      </c>
      <c r="AI620" t="str">
        <f t="shared" si="38"/>
        <v>OK</v>
      </c>
      <c r="AJ620" s="314">
        <f t="shared" si="41"/>
        <v>46282</v>
      </c>
    </row>
    <row r="621" spans="1:36" ht="14.4">
      <c r="A621" s="155"/>
      <c r="B621" t="s">
        <v>2456</v>
      </c>
      <c r="C621">
        <v>38</v>
      </c>
      <c r="D621" t="s">
        <v>2344</v>
      </c>
      <c r="E621" t="s">
        <v>2479</v>
      </c>
      <c r="G621" t="s">
        <v>2757</v>
      </c>
      <c r="J621" s="438" t="str">
        <f>IF($F621="","",IFERROR(IFERROR(INDEX(Réttabanki!$U:$U,MATCH($F621,Réttabanki!$A:$A,0)),INDEX(Vöruskrá!$R:$R,MATCH($F621,Vöruskrá!$B:$B,0)))*($H621+IF($I621="",$H621*(1+$AD$2),$I621))/2/1000,""))</f>
        <v/>
      </c>
      <c r="L621" t="s">
        <v>228</v>
      </c>
      <c r="U621" s="457"/>
      <c r="V621" s="457"/>
      <c r="W621" s="457"/>
      <c r="X621" s="457"/>
      <c r="Y621" s="457"/>
      <c r="Z621" s="457"/>
      <c r="AA621" s="457"/>
      <c r="AF621" t="str">
        <f>IF($F621="","",IFERROR(IFERROR(INDEX(Réttabanki!$U:$U,MATCH($F621,Réttabanki!$A:$A,0)),INDEX(Vöruskrá!$R:$R,MATCH($F621,Vöruskrá!$B:$B,0)))*$H621/1000,""))</f>
        <v/>
      </c>
      <c r="AG621" t="str">
        <f>IF($F621="","",IFERROR(IFERROR(INDEX(Réttabanki!$U:$U,MATCH($F621,Réttabanki!$A:$A,0)),INDEX(Vöruskrá!$R:$R,MATCH($F621,Vöruskrá!$B:$B,0)))*IF($I621="",$H621*(1+$AD$2),$I621)/1000,""))</f>
        <v/>
      </c>
      <c r="AH621" t="str">
        <f t="shared" si="42"/>
        <v/>
      </c>
      <c r="AI621" t="str">
        <f t="shared" si="38"/>
        <v/>
      </c>
      <c r="AJ621" s="314">
        <f t="shared" si="41"/>
        <v>46282</v>
      </c>
    </row>
    <row r="622" spans="1:36" ht="14.4">
      <c r="A622" s="155"/>
      <c r="B622" t="s">
        <v>2456</v>
      </c>
      <c r="C622">
        <v>38</v>
      </c>
      <c r="D622" t="s">
        <v>2318</v>
      </c>
      <c r="E622" t="s">
        <v>2383</v>
      </c>
      <c r="G622" t="s">
        <v>2816</v>
      </c>
      <c r="J622" s="438" t="str">
        <f>IF($F622="","",IFERROR(IFERROR(INDEX(Réttabanki!$U:$U,MATCH($F622,Réttabanki!$A:$A,0)),INDEX(Vöruskrá!$R:$R,MATCH($F622,Vöruskrá!$B:$B,0)))*($H622+IF($I622="",$H622*(1+$AD$2),$I622))/2/1000,""))</f>
        <v/>
      </c>
      <c r="K622" t="s">
        <v>2665</v>
      </c>
      <c r="L622" t="s">
        <v>2666</v>
      </c>
      <c r="U622" s="455"/>
      <c r="V622" s="455"/>
      <c r="W622" s="455"/>
      <c r="X622" s="455"/>
      <c r="Y622" s="455"/>
      <c r="Z622" s="455"/>
      <c r="AA622" s="455"/>
      <c r="AF622" t="str">
        <f>IF($F622="","",IFERROR(IFERROR(INDEX(Réttabanki!$U:$U,MATCH($F622,Réttabanki!$A:$A,0)),INDEX(Vöruskrá!$R:$R,MATCH($F622,Vöruskrá!$B:$B,0)))*$H622/1000,""))</f>
        <v/>
      </c>
      <c r="AG622" t="str">
        <f>IF($F622="","",IFERROR(IFERROR(INDEX(Réttabanki!$U:$U,MATCH($F622,Réttabanki!$A:$A,0)),INDEX(Vöruskrá!$R:$R,MATCH($F622,Vöruskrá!$B:$B,0)))*IF($I622="",$H622*(1+$AD$2),$I622)/1000,""))</f>
        <v/>
      </c>
      <c r="AH622" t="str">
        <f t="shared" si="42"/>
        <v/>
      </c>
      <c r="AI622" t="str">
        <f t="shared" si="38"/>
        <v/>
      </c>
      <c r="AJ622" s="314">
        <f t="shared" si="41"/>
        <v>46282</v>
      </c>
    </row>
    <row r="623" spans="1:36" ht="14.4">
      <c r="A623" s="155"/>
      <c r="B623" t="s">
        <v>2456</v>
      </c>
      <c r="C623">
        <v>38</v>
      </c>
      <c r="D623" t="s">
        <v>2318</v>
      </c>
      <c r="E623" t="s">
        <v>2383</v>
      </c>
      <c r="F623" t="s">
        <v>179</v>
      </c>
      <c r="G623" t="s">
        <v>2483</v>
      </c>
      <c r="H623">
        <v>40</v>
      </c>
      <c r="I623">
        <v>40</v>
      </c>
      <c r="J623" s="438">
        <f>IF($F623="","",IFERROR(IFERROR(INDEX(Réttabanki!$U:$U,MATCH($F623,Réttabanki!$A:$A,0)),INDEX(Vöruskrá!$R:$R,MATCH($F623,Vöruskrá!$B:$B,0)))*($H623+IF($I623="",$H623*(1+$AD$2),$I623))/2/1000,""))</f>
        <v>24</v>
      </c>
      <c r="K623" t="s">
        <v>180</v>
      </c>
      <c r="L623" t="s">
        <v>181</v>
      </c>
      <c r="N623">
        <v>262</v>
      </c>
      <c r="O623">
        <v>3</v>
      </c>
      <c r="P623">
        <v>0.4</v>
      </c>
      <c r="Q623">
        <v>45</v>
      </c>
      <c r="R623">
        <v>11</v>
      </c>
      <c r="S623">
        <v>0.9</v>
      </c>
      <c r="U623" s="457"/>
      <c r="V623" s="457"/>
      <c r="W623" s="457"/>
      <c r="X623" s="457"/>
      <c r="Y623" s="457"/>
      <c r="Z623" s="457"/>
      <c r="AA623" s="457"/>
      <c r="AF623">
        <f>IF($F623="","",IFERROR(IFERROR(INDEX(Réttabanki!$U:$U,MATCH($F623,Réttabanki!$A:$A,0)),INDEX(Vöruskrá!$R:$R,MATCH($F623,Vöruskrá!$B:$B,0)))*$H623/1000,""))</f>
        <v>24</v>
      </c>
      <c r="AG623">
        <f>IF($F623="","",IFERROR(IFERROR(INDEX(Réttabanki!$U:$U,MATCH($F623,Réttabanki!$A:$A,0)),INDEX(Vöruskrá!$R:$R,MATCH($F623,Vöruskrá!$B:$B,0)))*IF($I623="",$H623*(1+$AD$2),$I623)/1000,""))</f>
        <v>24</v>
      </c>
      <c r="AH623">
        <f t="shared" si="42"/>
        <v>2.0869565217391306E-2</v>
      </c>
      <c r="AI623" t="str">
        <f t="shared" si="38"/>
        <v>OK</v>
      </c>
      <c r="AJ623" s="314">
        <f t="shared" si="41"/>
        <v>46282</v>
      </c>
    </row>
    <row r="624" spans="1:36" ht="14.4">
      <c r="A624" s="155"/>
      <c r="B624" t="s">
        <v>2456</v>
      </c>
      <c r="C624">
        <v>38</v>
      </c>
      <c r="D624" t="s">
        <v>2318</v>
      </c>
      <c r="E624" t="s">
        <v>2383</v>
      </c>
      <c r="F624" t="s">
        <v>231</v>
      </c>
      <c r="G624" t="s">
        <v>2451</v>
      </c>
      <c r="H624">
        <v>20</v>
      </c>
      <c r="I624">
        <v>20</v>
      </c>
      <c r="J624" s="438">
        <f>IF($F624="","",IFERROR(IFERROR(INDEX(Réttabanki!$U:$U,MATCH($F624,Réttabanki!$A:$A,0)),INDEX(Vöruskrá!$R:$R,MATCH($F624,Vöruskrá!$B:$B,0)))*($H624+IF($I624="",$H624*(1+$AD$2),$I624))/2/1000,""))</f>
        <v>36.72</v>
      </c>
      <c r="K624" t="s">
        <v>234</v>
      </c>
      <c r="L624" t="s">
        <v>235</v>
      </c>
      <c r="N624">
        <v>122</v>
      </c>
      <c r="O624">
        <v>5.9</v>
      </c>
      <c r="P624">
        <v>2.4</v>
      </c>
      <c r="Q624">
        <v>3.6</v>
      </c>
      <c r="R624">
        <v>13.4</v>
      </c>
      <c r="S624">
        <v>2.7</v>
      </c>
      <c r="U624" s="455"/>
      <c r="V624" s="455"/>
      <c r="W624" s="455"/>
      <c r="X624" s="455"/>
      <c r="Y624" s="455"/>
      <c r="Z624" s="455"/>
      <c r="AA624" s="455"/>
      <c r="AF624">
        <f>IF($F624="","",IFERROR(IFERROR(INDEX(Réttabanki!$U:$U,MATCH($F624,Réttabanki!$A:$A,0)),INDEX(Vöruskrá!$R:$R,MATCH($F624,Vöruskrá!$B:$B,0)))*$H624/1000,""))</f>
        <v>36.72</v>
      </c>
      <c r="AG624">
        <f>IF($F624="","",IFERROR(IFERROR(INDEX(Réttabanki!$U:$U,MATCH($F624,Réttabanki!$A:$A,0)),INDEX(Vöruskrá!$R:$R,MATCH($F624,Vöruskrá!$B:$B,0)))*IF($I624="",$H624*(1+$AD$2),$I624)/1000,""))</f>
        <v>36.72</v>
      </c>
      <c r="AH624">
        <f t="shared" si="42"/>
        <v>3.1930434782608694E-2</v>
      </c>
      <c r="AI624" t="str">
        <f t="shared" si="38"/>
        <v>OK</v>
      </c>
      <c r="AJ624" s="314">
        <f t="shared" si="41"/>
        <v>46282</v>
      </c>
    </row>
    <row r="625" spans="1:36" ht="14.4">
      <c r="A625" s="155"/>
      <c r="B625" t="s">
        <v>2456</v>
      </c>
      <c r="C625">
        <v>38</v>
      </c>
      <c r="D625" t="s">
        <v>2318</v>
      </c>
      <c r="E625" t="s">
        <v>1080</v>
      </c>
      <c r="G625" t="s">
        <v>2817</v>
      </c>
      <c r="J625" s="438" t="str">
        <f>IF($F625="","",IFERROR(IFERROR(INDEX(Réttabanki!$U:$U,MATCH($F625,Réttabanki!$A:$A,0)),INDEX(Vöruskrá!$R:$R,MATCH($F625,Vöruskrá!$B:$B,0)))*($H625+IF($I625="",$H625*(1+$AD$2),$I625))/2/1000,""))</f>
        <v/>
      </c>
      <c r="K625" t="s">
        <v>2818</v>
      </c>
      <c r="L625" t="s">
        <v>235</v>
      </c>
      <c r="U625" s="457"/>
      <c r="V625" s="457"/>
      <c r="W625" s="457"/>
      <c r="X625" s="457"/>
      <c r="Y625" s="457"/>
      <c r="Z625" s="457"/>
      <c r="AA625" s="457"/>
      <c r="AF625" t="str">
        <f>IF($F625="","",IFERROR(IFERROR(INDEX(Réttabanki!$U:$U,MATCH($F625,Réttabanki!$A:$A,0)),INDEX(Vöruskrá!$R:$R,MATCH($F625,Vöruskrá!$B:$B,0)))*$H625/1000,""))</f>
        <v/>
      </c>
      <c r="AG625" t="str">
        <f>IF($F625="","",IFERROR(IFERROR(INDEX(Réttabanki!$U:$U,MATCH($F625,Réttabanki!$A:$A,0)),INDEX(Vöruskrá!$R:$R,MATCH($F625,Vöruskrá!$B:$B,0)))*IF($I625="",$H625*(1+$AD$2),$I625)/1000,""))</f>
        <v/>
      </c>
      <c r="AH625" t="str">
        <f t="shared" si="42"/>
        <v/>
      </c>
      <c r="AI625" t="str">
        <f t="shared" si="38"/>
        <v/>
      </c>
      <c r="AJ625" s="314">
        <f t="shared" si="41"/>
        <v>46282</v>
      </c>
    </row>
    <row r="626" spans="1:36" ht="14.4">
      <c r="A626" s="155"/>
      <c r="B626" t="s">
        <v>2456</v>
      </c>
      <c r="C626">
        <v>38</v>
      </c>
      <c r="D626" t="s">
        <v>2318</v>
      </c>
      <c r="E626" t="s">
        <v>1080</v>
      </c>
      <c r="F626" t="s">
        <v>1298</v>
      </c>
      <c r="G626" t="s">
        <v>2819</v>
      </c>
      <c r="H626">
        <v>40</v>
      </c>
      <c r="I626">
        <v>40</v>
      </c>
      <c r="J626" s="438">
        <f>IF($F626="","",IFERROR(IFERROR(INDEX(Réttabanki!$U:$U,MATCH($F626,Réttabanki!$A:$A,0)),INDEX(Vöruskrá!$R:$R,MATCH($F626,Vöruskrá!$B:$B,0)))*($H626+IF($I626="",$H626*(1+$AD$2),$I626))/2/1000,""))</f>
        <v>24</v>
      </c>
      <c r="K626" t="s">
        <v>1300</v>
      </c>
      <c r="N626">
        <v>221</v>
      </c>
      <c r="O626">
        <v>4.4000000000000004</v>
      </c>
      <c r="P626">
        <v>0.4</v>
      </c>
      <c r="Q626">
        <v>35.1</v>
      </c>
      <c r="R626">
        <v>4</v>
      </c>
      <c r="S626">
        <v>0.8</v>
      </c>
      <c r="U626" s="455"/>
      <c r="V626" s="455"/>
      <c r="W626" s="455"/>
      <c r="X626" s="455"/>
      <c r="Y626" s="455"/>
      <c r="Z626" s="455"/>
      <c r="AA626" s="455"/>
      <c r="AF626">
        <f>IF($F626="","",IFERROR(IFERROR(INDEX(Réttabanki!$U:$U,MATCH($F626,Réttabanki!$A:$A,0)),INDEX(Vöruskrá!$R:$R,MATCH($F626,Vöruskrá!$B:$B,0)))*$H626/1000,""))</f>
        <v>24</v>
      </c>
      <c r="AG626">
        <f>IF($F626="","",IFERROR(IFERROR(INDEX(Réttabanki!$U:$U,MATCH($F626,Réttabanki!$A:$A,0)),INDEX(Vöruskrá!$R:$R,MATCH($F626,Vöruskrá!$B:$B,0)))*IF($I626="",$H626*(1+$AD$2),$I626)/1000,""))</f>
        <v>24</v>
      </c>
      <c r="AH626">
        <f t="shared" si="42"/>
        <v>2.0869565217391306E-2</v>
      </c>
      <c r="AI626" t="str">
        <f t="shared" si="38"/>
        <v>OK</v>
      </c>
      <c r="AJ626" s="314">
        <f t="shared" si="41"/>
        <v>46282</v>
      </c>
    </row>
    <row r="627" spans="1:36" ht="14.4">
      <c r="A627" s="155"/>
      <c r="B627" t="s">
        <v>2456</v>
      </c>
      <c r="C627">
        <v>38</v>
      </c>
      <c r="D627" t="s">
        <v>2318</v>
      </c>
      <c r="E627" t="s">
        <v>1080</v>
      </c>
      <c r="F627" t="s">
        <v>231</v>
      </c>
      <c r="G627" t="s">
        <v>2451</v>
      </c>
      <c r="H627">
        <v>20</v>
      </c>
      <c r="I627">
        <v>20</v>
      </c>
      <c r="J627" s="438">
        <f>IF($F627="","",IFERROR(IFERROR(INDEX(Réttabanki!$U:$U,MATCH($F627,Réttabanki!$A:$A,0)),INDEX(Vöruskrá!$R:$R,MATCH($F627,Vöruskrá!$B:$B,0)))*($H627+IF($I627="",$H627*(1+$AD$2),$I627))/2/1000,""))</f>
        <v>36.72</v>
      </c>
      <c r="K627" t="s">
        <v>234</v>
      </c>
      <c r="L627" t="s">
        <v>235</v>
      </c>
      <c r="N627">
        <v>122</v>
      </c>
      <c r="O627">
        <v>5.9</v>
      </c>
      <c r="P627">
        <v>2.4</v>
      </c>
      <c r="Q627">
        <v>3.6</v>
      </c>
      <c r="R627">
        <v>13.4</v>
      </c>
      <c r="S627">
        <v>2.7</v>
      </c>
      <c r="U627" s="457"/>
      <c r="V627" s="457"/>
      <c r="W627" s="457"/>
      <c r="X627" s="457"/>
      <c r="Y627" s="457"/>
      <c r="Z627" s="457"/>
      <c r="AA627" s="457"/>
      <c r="AF627">
        <f>IF($F627="","",IFERROR(IFERROR(INDEX(Réttabanki!$U:$U,MATCH($F627,Réttabanki!$A:$A,0)),INDEX(Vöruskrá!$R:$R,MATCH($F627,Vöruskrá!$B:$B,0)))*$H627/1000,""))</f>
        <v>36.72</v>
      </c>
      <c r="AG627">
        <f>IF($F627="","",IFERROR(IFERROR(INDEX(Réttabanki!$U:$U,MATCH($F627,Réttabanki!$A:$A,0)),INDEX(Vöruskrá!$R:$R,MATCH($F627,Vöruskrá!$B:$B,0)))*IF($I627="",$H627*(1+$AD$2),$I627)/1000,""))</f>
        <v>36.72</v>
      </c>
      <c r="AH627">
        <f t="shared" si="42"/>
        <v>3.1930434782608694E-2</v>
      </c>
      <c r="AI627" t="str">
        <f t="shared" si="38"/>
        <v>OK</v>
      </c>
      <c r="AJ627" s="314">
        <f t="shared" si="41"/>
        <v>46282</v>
      </c>
    </row>
    <row r="628" spans="1:36" ht="14.4">
      <c r="A628" s="154"/>
      <c r="B628" s="95" t="s">
        <v>2456</v>
      </c>
      <c r="C628" s="95">
        <v>38</v>
      </c>
      <c r="D628" s="96"/>
      <c r="E628" s="96"/>
      <c r="F628" s="96" t="s">
        <v>2393</v>
      </c>
      <c r="G628" s="96"/>
      <c r="H628" s="97"/>
      <c r="I628" s="97"/>
      <c r="J628" s="225">
        <f>SUMIFS($AF$3:$AF$796,$AJ$3:$AJ$796,$AJ628,$D$3:$D$796,"&lt;&gt;Grunnskólar starfsmenn",$E$3:$E$796,"Aðalréttur")+SUMIFS($AF$3:$AF$796,$AJ$3:$AJ$796,$AJ628,$D$3:$D$796,"&lt;&gt;Grunnskólar starfsmenn",$E$3:$E$796,"Meðlætisbar")+SUMIFS($AF$3:$AF$796,$AJ$3:$AJ$796,$AJ628,$D$3:$D$796,"&lt;&gt;Grunnskólar starfsmenn",$E$3:$E$796,"Síðdegishressing")</f>
        <v>306.22000000000003</v>
      </c>
      <c r="K628" s="9" t="s">
        <v>2394</v>
      </c>
      <c r="L628" s="9"/>
      <c r="M628" s="9"/>
      <c r="N628" s="10"/>
      <c r="O628" s="10"/>
      <c r="P628" s="10"/>
      <c r="Q628" s="10"/>
      <c r="R628" s="10"/>
      <c r="S628" s="10"/>
      <c r="T628" s="44"/>
      <c r="U628" s="455"/>
      <c r="V628" s="455"/>
      <c r="W628" s="455"/>
      <c r="X628" s="455"/>
      <c r="Y628" s="455"/>
      <c r="Z628" s="455"/>
      <c r="AA628" s="455"/>
      <c r="AC628" t="s">
        <v>87</v>
      </c>
      <c r="AF628" s="205" t="str">
        <f>IF($F628="","",IFERROR(IFERROR(INDEX(Réttabanki!$U:$U,MATCH($F628,Réttabanki!$A:$A,0)),INDEX(Vöruskrá!$R:$R,MATCH($F628,Vöruskrá!$B:$B,0)))*$H628/1000,""))</f>
        <v/>
      </c>
      <c r="AG628" s="205" t="str">
        <f>IF($F628="","",IFERROR(IFERROR(INDEX(Réttabanki!$U:$U,MATCH($F628,Réttabanki!$A:$A,0)),INDEX(Vöruskrá!$R:$R,MATCH($F628,Vöruskrá!$B:$B,0)))*IF($I628="",$H628*(1+$AD$2),$I628)/1000,""))</f>
        <v/>
      </c>
      <c r="AH628" s="206">
        <f>IF($J628="","",$J628/$AE$6)</f>
        <v>0.22682962962962966</v>
      </c>
      <c r="AI628" s="409" t="str">
        <f t="shared" si="38"/>
        <v>OK</v>
      </c>
      <c r="AJ628" s="314">
        <f t="shared" si="41"/>
        <v>46282</v>
      </c>
    </row>
    <row r="629" spans="1:36" ht="14.4">
      <c r="A629" s="154"/>
      <c r="B629" s="95" t="s">
        <v>2456</v>
      </c>
      <c r="C629" s="95">
        <v>38</v>
      </c>
      <c r="D629" s="96"/>
      <c r="E629" s="96"/>
      <c r="F629" s="96" t="s">
        <v>2395</v>
      </c>
      <c r="G629" s="96"/>
      <c r="H629" s="97"/>
      <c r="I629" s="97"/>
      <c r="J629" s="225">
        <f>SUMIFS($AG$3:$AG$796,$AJ$3:$AJ$796,$AJ629,$D$3:$D$796,"&lt;&gt;Grunnskólar starfsmenn",$E$3:$E$796,"Aðalréttur")+SUMIFS($AG$3:$AG$796,$AJ$3:$AJ$796,$AJ629,$D$3:$D$796,"&lt;&gt;Grunnskólar starfsmenn",$E$3:$E$796,"Meðlætisbar")</f>
        <v>666.75</v>
      </c>
      <c r="K629" s="9" t="s">
        <v>2394</v>
      </c>
      <c r="L629" s="9"/>
      <c r="M629" s="9"/>
      <c r="N629" s="10"/>
      <c r="O629" s="10"/>
      <c r="P629" s="10"/>
      <c r="Q629" s="10"/>
      <c r="R629" s="10"/>
      <c r="S629" s="10"/>
      <c r="T629" s="44"/>
      <c r="U629" s="457"/>
      <c r="V629" s="457"/>
      <c r="W629" s="457"/>
      <c r="X629" s="457"/>
      <c r="Y629" s="457"/>
      <c r="Z629" s="457"/>
      <c r="AA629" s="457"/>
      <c r="AC629" t="s">
        <v>92</v>
      </c>
      <c r="AF629" s="205" t="str">
        <f>IF($F629="","",IFERROR(IFERROR(INDEX(Réttabanki!$U:$U,MATCH($F629,Réttabanki!$A:$A,0)),INDEX(Vöruskrá!$R:$R,MATCH($F629,Vöruskrá!$B:$B,0)))*$H629/1000,""))</f>
        <v/>
      </c>
      <c r="AG629" s="205" t="str">
        <f>IF($F629="","",IFERROR(IFERROR(INDEX(Réttabanki!$U:$U,MATCH($F629,Réttabanki!$A:$A,0)),INDEX(Vöruskrá!$R:$R,MATCH($F629,Vöruskrá!$B:$B,0)))*IF($I629="",$H629*(1+$AD$2),$I629)/1000,""))</f>
        <v/>
      </c>
      <c r="AH629" s="206">
        <f>IF($J629="","",$J629/$AE$5)</f>
        <v>0.57978260869565212</v>
      </c>
      <c r="AI629" s="409" t="str">
        <f t="shared" si="38"/>
        <v>⚠ Yfir 30%</v>
      </c>
      <c r="AJ629" s="314">
        <f t="shared" si="41"/>
        <v>46282</v>
      </c>
    </row>
    <row r="630" spans="1:36" ht="14.4">
      <c r="A630" s="155">
        <v>46283</v>
      </c>
      <c r="B630" t="s">
        <v>2488</v>
      </c>
      <c r="C630">
        <v>38</v>
      </c>
      <c r="D630" t="s">
        <v>2318</v>
      </c>
      <c r="E630" t="s">
        <v>2352</v>
      </c>
      <c r="G630" t="s">
        <v>2820</v>
      </c>
      <c r="J630" s="438" t="str">
        <f>IF($F630="","",IFERROR(IFERROR(INDEX(Réttabanki!$U:$U,MATCH($F630,Réttabanki!$A:$A,0)),INDEX(Vöruskrá!$R:$R,MATCH($F630,Vöruskrá!$B:$B,0)))*($H630+IF($I630="",$H630*(1+$AD$2),$I630))/2/1000,""))</f>
        <v/>
      </c>
      <c r="K630" t="s">
        <v>2821</v>
      </c>
      <c r="L630" t="s">
        <v>340</v>
      </c>
      <c r="U630" s="455"/>
      <c r="V630" s="455"/>
      <c r="W630" s="455"/>
      <c r="X630" s="455"/>
      <c r="Y630" s="455"/>
      <c r="Z630" s="455"/>
      <c r="AA630" s="455"/>
      <c r="AF630" t="str">
        <f>IF($F630="","",IFERROR(IFERROR(INDEX(Réttabanki!$U:$U,MATCH($F630,Réttabanki!$A:$A,0)),INDEX(Vöruskrá!$R:$R,MATCH($F630,Vöruskrá!$B:$B,0)))*$H630/1000,""))</f>
        <v/>
      </c>
      <c r="AG630" t="str">
        <f>IF($F630="","",IFERROR(IFERROR(INDEX(Réttabanki!$U:$U,MATCH($F630,Réttabanki!$A:$A,0)),INDEX(Vöruskrá!$R:$R,MATCH($F630,Vöruskrá!$B:$B,0)))*IF($I630="",$H630*(1+$AD$2),$I630)/1000,""))</f>
        <v/>
      </c>
      <c r="AH630" t="str">
        <f t="shared" ref="AH630:AH653" si="43">IF(N($AF630)+N($AG630)=0,"",MAX(N($AF630)/$AE$6,N($AG630)/$AE$5))</f>
        <v/>
      </c>
      <c r="AI630" t="str">
        <f t="shared" si="38"/>
        <v/>
      </c>
      <c r="AJ630" s="314">
        <f t="shared" si="41"/>
        <v>46283</v>
      </c>
    </row>
    <row r="631" spans="1:36" ht="14.4">
      <c r="A631" s="155"/>
      <c r="B631" t="s">
        <v>2488</v>
      </c>
      <c r="C631">
        <v>38</v>
      </c>
      <c r="D631" t="s">
        <v>2318</v>
      </c>
      <c r="E631" t="s">
        <v>2352</v>
      </c>
      <c r="F631" t="s">
        <v>1611</v>
      </c>
      <c r="G631" t="s">
        <v>2492</v>
      </c>
      <c r="H631">
        <v>160</v>
      </c>
      <c r="I631">
        <v>180</v>
      </c>
      <c r="J631" s="444">
        <f>IF($F631="","",IFERROR(IFERROR(INDEX(Réttabanki!$U:$U,MATCH($F631,Réttabanki!$A:$A,0)),INDEX(Vöruskrá!$R:$R,MATCH($F631,Vöruskrá!$B:$B,0)))*($H631+IF($I631="",$H631*(1+$AD$2),$I631))/2/1000,""))</f>
        <v>0</v>
      </c>
      <c r="K631" t="s">
        <v>2822</v>
      </c>
      <c r="L631" t="s">
        <v>340</v>
      </c>
      <c r="N631">
        <v>198.27</v>
      </c>
      <c r="O631">
        <v>8.66</v>
      </c>
      <c r="P631">
        <v>1.56</v>
      </c>
      <c r="Q631">
        <v>8.68</v>
      </c>
      <c r="R631">
        <v>21.57</v>
      </c>
      <c r="S631">
        <v>3.9</v>
      </c>
      <c r="U631" s="457"/>
      <c r="V631" s="457"/>
      <c r="W631" s="457"/>
      <c r="X631" s="457"/>
      <c r="Y631" s="457"/>
      <c r="Z631" s="457"/>
      <c r="AA631" s="457"/>
      <c r="AF631">
        <f>IF($F631="","",IFERROR(IFERROR(INDEX(Réttabanki!$U:$U,MATCH($F631,Réttabanki!$A:$A,0)),INDEX(Vöruskrá!$R:$R,MATCH($F631,Vöruskrá!$B:$B,0)))*$H631/1000,""))</f>
        <v>0</v>
      </c>
      <c r="AG631">
        <f>IF($F631="","",IFERROR(IFERROR(INDEX(Réttabanki!$U:$U,MATCH($F631,Réttabanki!$A:$A,0)),INDEX(Vöruskrá!$R:$R,MATCH($F631,Vöruskrá!$B:$B,0)))*IF($I631="",$H631*(1+$AD$2),$I631)/1000,""))</f>
        <v>0</v>
      </c>
      <c r="AH631" t="str">
        <f t="shared" si="43"/>
        <v/>
      </c>
      <c r="AI631" t="str">
        <f t="shared" si="38"/>
        <v/>
      </c>
      <c r="AJ631" s="314">
        <f t="shared" si="41"/>
        <v>46283</v>
      </c>
    </row>
    <row r="632" spans="1:36" ht="14.4">
      <c r="A632" s="155"/>
      <c r="B632" t="s">
        <v>2488</v>
      </c>
      <c r="C632">
        <v>38</v>
      </c>
      <c r="D632" t="s">
        <v>2318</v>
      </c>
      <c r="E632" t="s">
        <v>2352</v>
      </c>
      <c r="F632" t="s">
        <v>780</v>
      </c>
      <c r="G632" t="s">
        <v>481</v>
      </c>
      <c r="H632">
        <v>80</v>
      </c>
      <c r="I632">
        <v>100</v>
      </c>
      <c r="J632" s="438">
        <f>IF($F632="","",IFERROR(IFERROR(INDEX(Réttabanki!$U:$U,MATCH($F632,Réttabanki!$A:$A,0)),INDEX(Vöruskrá!$R:$R,MATCH($F632,Vöruskrá!$B:$B,0)))*($H632+IF($I632="",$H632*(1+$AD$2),$I632))/2/1000,""))</f>
        <v>36</v>
      </c>
      <c r="K632" t="s">
        <v>781</v>
      </c>
      <c r="N632">
        <v>141</v>
      </c>
      <c r="O632">
        <v>4.7</v>
      </c>
      <c r="P632">
        <v>0.6</v>
      </c>
      <c r="Q632">
        <v>21</v>
      </c>
      <c r="R632">
        <v>1.7</v>
      </c>
      <c r="S632">
        <v>0.1</v>
      </c>
      <c r="U632" s="455"/>
      <c r="V632" s="455"/>
      <c r="W632" s="455"/>
      <c r="X632" s="455"/>
      <c r="Y632" s="455"/>
      <c r="Z632" s="455"/>
      <c r="AA632" s="455"/>
      <c r="AF632">
        <f>IF($F632="","",IFERROR(IFERROR(INDEX(Réttabanki!$U:$U,MATCH($F632,Réttabanki!$A:$A,0)),INDEX(Vöruskrá!$R:$R,MATCH($F632,Vöruskrá!$B:$B,0)))*$H632/1000,""))</f>
        <v>32</v>
      </c>
      <c r="AG632">
        <f>IF($F632="","",IFERROR(IFERROR(INDEX(Réttabanki!$U:$U,MATCH($F632,Réttabanki!$A:$A,0)),INDEX(Vöruskrá!$R:$R,MATCH($F632,Vöruskrá!$B:$B,0)))*IF($I632="",$H632*(1+$AD$2),$I632)/1000,""))</f>
        <v>40</v>
      </c>
      <c r="AH632">
        <f t="shared" si="43"/>
        <v>3.4782608695652174E-2</v>
      </c>
      <c r="AI632" t="str">
        <f t="shared" si="38"/>
        <v>OK</v>
      </c>
      <c r="AJ632" s="314">
        <f t="shared" si="41"/>
        <v>46283</v>
      </c>
    </row>
    <row r="633" spans="1:36" ht="14.4">
      <c r="A633" s="155"/>
      <c r="B633" t="s">
        <v>2488</v>
      </c>
      <c r="C633">
        <v>38</v>
      </c>
      <c r="D633" t="s">
        <v>2318</v>
      </c>
      <c r="E633" t="s">
        <v>2352</v>
      </c>
      <c r="F633" t="s">
        <v>2220</v>
      </c>
      <c r="G633" t="s">
        <v>2220</v>
      </c>
      <c r="H633">
        <v>25</v>
      </c>
      <c r="I633">
        <v>25</v>
      </c>
      <c r="J633" s="441" t="str">
        <f>IF($F633="","",IFERROR(IFERROR(INDEX(Réttabanki!$U:$U,MATCH($F633,Réttabanki!$A:$A,0)),INDEX(Vöruskrá!$R:$R,MATCH($F633,Vöruskrá!$B:$B,0)))*($H633+IF($I633="",$H633*(1+$AD$2),$I633))/2/1000,""))</f>
        <v/>
      </c>
      <c r="K633" t="s">
        <v>2221</v>
      </c>
      <c r="L633" t="s">
        <v>228</v>
      </c>
      <c r="N633">
        <v>27.63</v>
      </c>
      <c r="O633">
        <v>0.33</v>
      </c>
      <c r="P633">
        <v>0.02</v>
      </c>
      <c r="Q633">
        <v>5.53</v>
      </c>
      <c r="R633">
        <v>0.57999999999999996</v>
      </c>
      <c r="S633">
        <v>1.17</v>
      </c>
      <c r="U633" s="457"/>
      <c r="V633" s="457"/>
      <c r="W633" s="457"/>
      <c r="X633" s="457"/>
      <c r="Y633" s="457"/>
      <c r="Z633" s="457"/>
      <c r="AA633" s="457"/>
      <c r="AF633" t="str">
        <f>IF($F633="","",IFERROR(IFERROR(INDEX(Réttabanki!$U:$U,MATCH($F633,Réttabanki!$A:$A,0)),INDEX(Vöruskrá!$R:$R,MATCH($F633,Vöruskrá!$B:$B,0)))*$H633/1000,""))</f>
        <v/>
      </c>
      <c r="AG633" t="str">
        <f>IF($F633="","",IFERROR(IFERROR(INDEX(Réttabanki!$U:$U,MATCH($F633,Réttabanki!$A:$A,0)),INDEX(Vöruskrá!$R:$R,MATCH($F633,Vöruskrá!$B:$B,0)))*IF($I633="",$H633*(1+$AD$2),$I633)/1000,""))</f>
        <v/>
      </c>
      <c r="AH633" t="str">
        <f t="shared" si="43"/>
        <v/>
      </c>
      <c r="AI633" t="str">
        <f t="shared" si="38"/>
        <v/>
      </c>
      <c r="AJ633" s="314">
        <f t="shared" si="41"/>
        <v>46283</v>
      </c>
    </row>
    <row r="634" spans="1:36" ht="14.4">
      <c r="A634" s="155"/>
      <c r="B634" t="s">
        <v>2488</v>
      </c>
      <c r="C634">
        <v>38</v>
      </c>
      <c r="D634" t="s">
        <v>2318</v>
      </c>
      <c r="E634" t="s">
        <v>1080</v>
      </c>
      <c r="G634" t="s">
        <v>2823</v>
      </c>
      <c r="J634" s="438" t="str">
        <f>IF($F634="","",IFERROR(IFERROR(INDEX(Réttabanki!$U:$U,MATCH($F634,Réttabanki!$A:$A,0)),INDEX(Vöruskrá!$R:$R,MATCH($F634,Vöruskrá!$B:$B,0)))*($H634+IF($I634="",$H634*(1+$AD$2),$I634))/2/1000,""))</f>
        <v/>
      </c>
      <c r="K634" t="s">
        <v>2824</v>
      </c>
      <c r="L634" t="s">
        <v>228</v>
      </c>
      <c r="U634" s="455"/>
      <c r="V634" s="455"/>
      <c r="W634" s="455"/>
      <c r="X634" s="455"/>
      <c r="Y634" s="455"/>
      <c r="Z634" s="455"/>
      <c r="AA634" s="455"/>
      <c r="AF634" t="str">
        <f>IF($F634="","",IFERROR(IFERROR(INDEX(Réttabanki!$U:$U,MATCH($F634,Réttabanki!$A:$A,0)),INDEX(Vöruskrá!$R:$R,MATCH($F634,Vöruskrá!$B:$B,0)))*$H634/1000,""))</f>
        <v/>
      </c>
      <c r="AG634" t="str">
        <f>IF($F634="","",IFERROR(IFERROR(INDEX(Réttabanki!$U:$U,MATCH($F634,Réttabanki!$A:$A,0)),INDEX(Vöruskrá!$R:$R,MATCH($F634,Vöruskrá!$B:$B,0)))*IF($I634="",$H634*(1+$AD$2),$I634)/1000,""))</f>
        <v/>
      </c>
      <c r="AH634" t="str">
        <f t="shared" si="43"/>
        <v/>
      </c>
      <c r="AI634" t="str">
        <f t="shared" si="38"/>
        <v/>
      </c>
      <c r="AJ634" s="314">
        <f t="shared" si="41"/>
        <v>46283</v>
      </c>
    </row>
    <row r="635" spans="1:36" ht="14.4">
      <c r="A635" s="155"/>
      <c r="B635" t="s">
        <v>2488</v>
      </c>
      <c r="C635">
        <v>38</v>
      </c>
      <c r="D635" t="s">
        <v>2318</v>
      </c>
      <c r="E635" t="s">
        <v>1080</v>
      </c>
      <c r="F635" t="s">
        <v>256</v>
      </c>
      <c r="G635" t="s">
        <v>2492</v>
      </c>
      <c r="H635">
        <v>160</v>
      </c>
      <c r="I635">
        <v>180</v>
      </c>
      <c r="J635" s="438">
        <f>IF($F635="","",IFERROR(IFERROR(INDEX(Réttabanki!$U:$U,MATCH($F635,Réttabanki!$A:$A,0)),INDEX(Vöruskrá!$R:$R,MATCH($F635,Vöruskrá!$B:$B,0)))*($H635+IF($I635="",$H635*(1+$AD$2),$I635))/2/1000,""))</f>
        <v>408</v>
      </c>
      <c r="K635" t="s">
        <v>258</v>
      </c>
      <c r="N635">
        <v>206</v>
      </c>
      <c r="O635">
        <v>10</v>
      </c>
      <c r="P635">
        <v>1.8</v>
      </c>
      <c r="Q635">
        <v>4</v>
      </c>
      <c r="R635">
        <v>25</v>
      </c>
      <c r="S635">
        <v>3.2</v>
      </c>
      <c r="U635" s="457"/>
      <c r="V635" s="457"/>
      <c r="W635" s="457"/>
      <c r="X635" s="457"/>
      <c r="Y635" s="457"/>
      <c r="Z635" s="457"/>
      <c r="AA635" s="457"/>
      <c r="AF635">
        <f>IF($F635="","",IFERROR(IFERROR(INDEX(Réttabanki!$U:$U,MATCH($F635,Réttabanki!$A:$A,0)),INDEX(Vöruskrá!$R:$R,MATCH($F635,Vöruskrá!$B:$B,0)))*$H635/1000,""))</f>
        <v>384</v>
      </c>
      <c r="AG635">
        <f>IF($F635="","",IFERROR(IFERROR(INDEX(Réttabanki!$U:$U,MATCH($F635,Réttabanki!$A:$A,0)),INDEX(Vöruskrá!$R:$R,MATCH($F635,Vöruskrá!$B:$B,0)))*IF($I635="",$H635*(1+$AD$2),$I635)/1000,""))</f>
        <v>432</v>
      </c>
      <c r="AH635">
        <f t="shared" si="43"/>
        <v>0.37565217391304345</v>
      </c>
      <c r="AI635" t="str">
        <f t="shared" si="38"/>
        <v>⚠ Yfir 30%</v>
      </c>
      <c r="AJ635" s="314">
        <f t="shared" si="41"/>
        <v>46283</v>
      </c>
    </row>
    <row r="636" spans="1:36" ht="14.4">
      <c r="A636" s="155"/>
      <c r="B636" t="s">
        <v>2488</v>
      </c>
      <c r="C636">
        <v>38</v>
      </c>
      <c r="D636" t="s">
        <v>2318</v>
      </c>
      <c r="E636" t="s">
        <v>1080</v>
      </c>
      <c r="F636" t="s">
        <v>780</v>
      </c>
      <c r="G636" t="s">
        <v>481</v>
      </c>
      <c r="H636">
        <v>80</v>
      </c>
      <c r="I636">
        <v>100</v>
      </c>
      <c r="J636" s="438">
        <f>IF($F636="","",IFERROR(IFERROR(INDEX(Réttabanki!$U:$U,MATCH($F636,Réttabanki!$A:$A,0)),INDEX(Vöruskrá!$R:$R,MATCH($F636,Vöruskrá!$B:$B,0)))*($H636+IF($I636="",$H636*(1+$AD$2),$I636))/2/1000,""))</f>
        <v>36</v>
      </c>
      <c r="K636" t="s">
        <v>781</v>
      </c>
      <c r="N636">
        <v>141</v>
      </c>
      <c r="O636">
        <v>4.7</v>
      </c>
      <c r="P636">
        <v>0.6</v>
      </c>
      <c r="Q636">
        <v>21</v>
      </c>
      <c r="R636">
        <v>1.7</v>
      </c>
      <c r="S636">
        <v>0.1</v>
      </c>
      <c r="U636" s="455"/>
      <c r="V636" s="455"/>
      <c r="W636" s="455"/>
      <c r="X636" s="455"/>
      <c r="Y636" s="455"/>
      <c r="Z636" s="455"/>
      <c r="AA636" s="455"/>
      <c r="AF636">
        <f>IF($F636="","",IFERROR(IFERROR(INDEX(Réttabanki!$U:$U,MATCH($F636,Réttabanki!$A:$A,0)),INDEX(Vöruskrá!$R:$R,MATCH($F636,Vöruskrá!$B:$B,0)))*$H636/1000,""))</f>
        <v>32</v>
      </c>
      <c r="AG636">
        <f>IF($F636="","",IFERROR(IFERROR(INDEX(Réttabanki!$U:$U,MATCH($F636,Réttabanki!$A:$A,0)),INDEX(Vöruskrá!$R:$R,MATCH($F636,Vöruskrá!$B:$B,0)))*IF($I636="",$H636*(1+$AD$2),$I636)/1000,""))</f>
        <v>40</v>
      </c>
      <c r="AH636">
        <f t="shared" si="43"/>
        <v>3.4782608695652174E-2</v>
      </c>
      <c r="AI636" t="str">
        <f t="shared" si="38"/>
        <v>OK</v>
      </c>
      <c r="AJ636" s="314">
        <f t="shared" si="41"/>
        <v>46283</v>
      </c>
    </row>
    <row r="637" spans="1:36" ht="14.4">
      <c r="A637" s="155"/>
      <c r="B637" t="s">
        <v>2488</v>
      </c>
      <c r="C637">
        <v>38</v>
      </c>
      <c r="D637" t="s">
        <v>2318</v>
      </c>
      <c r="E637" t="s">
        <v>1080</v>
      </c>
      <c r="F637" t="s">
        <v>1571</v>
      </c>
      <c r="G637" t="s">
        <v>2220</v>
      </c>
      <c r="H637">
        <v>25</v>
      </c>
      <c r="I637">
        <v>25</v>
      </c>
      <c r="J637" s="438">
        <f>IF($F637="","",IFERROR(IFERROR(INDEX(Réttabanki!$U:$U,MATCH($F637,Réttabanki!$A:$A,0)),INDEX(Vöruskrá!$R:$R,MATCH($F637,Vöruskrá!$B:$B,0)))*($H637+IF($I637="",$H637*(1+$AD$2),$I637))/2/1000,""))</f>
        <v>20</v>
      </c>
      <c r="K637" t="s">
        <v>1572</v>
      </c>
      <c r="N637">
        <v>134</v>
      </c>
      <c r="O637">
        <v>1.5</v>
      </c>
      <c r="P637">
        <v>0.65</v>
      </c>
      <c r="Q637">
        <v>4.25</v>
      </c>
      <c r="R637">
        <v>0.2</v>
      </c>
      <c r="S637">
        <v>0.8</v>
      </c>
      <c r="U637" s="457"/>
      <c r="V637" s="457"/>
      <c r="W637" s="457"/>
      <c r="X637" s="457"/>
      <c r="Y637" s="457"/>
      <c r="Z637" s="457"/>
      <c r="AA637" s="457"/>
      <c r="AF637">
        <f>IF($F637="","",IFERROR(IFERROR(INDEX(Réttabanki!$U:$U,MATCH($F637,Réttabanki!$A:$A,0)),INDEX(Vöruskrá!$R:$R,MATCH($F637,Vöruskrá!$B:$B,0)))*$H637/1000,""))</f>
        <v>20</v>
      </c>
      <c r="AG637">
        <f>IF($F637="","",IFERROR(IFERROR(INDEX(Réttabanki!$U:$U,MATCH($F637,Réttabanki!$A:$A,0)),INDEX(Vöruskrá!$R:$R,MATCH($F637,Vöruskrá!$B:$B,0)))*IF($I637="",$H637*(1+$AD$2),$I637)/1000,""))</f>
        <v>20</v>
      </c>
      <c r="AH637">
        <f t="shared" si="43"/>
        <v>1.7391304347826087E-2</v>
      </c>
      <c r="AI637" t="str">
        <f t="shared" si="38"/>
        <v>OK</v>
      </c>
      <c r="AJ637" s="314">
        <f t="shared" si="41"/>
        <v>46283</v>
      </c>
    </row>
    <row r="638" spans="1:36" ht="14.4">
      <c r="A638" s="155"/>
      <c r="B638" t="s">
        <v>2488</v>
      </c>
      <c r="C638">
        <v>38</v>
      </c>
      <c r="D638" t="s">
        <v>2318</v>
      </c>
      <c r="E638" t="s">
        <v>2376</v>
      </c>
      <c r="G638" t="s">
        <v>2825</v>
      </c>
      <c r="J638" s="438" t="str">
        <f>IF($F638="","",IFERROR(IFERROR(INDEX(Réttabanki!$U:$U,MATCH($F638,Réttabanki!$A:$A,0)),INDEX(Vöruskrá!$R:$R,MATCH($F638,Vöruskrá!$B:$B,0)))*($H638+IF($I638="",$H638*(1+$AD$2),$I638))/2/1000,""))</f>
        <v/>
      </c>
      <c r="K638" t="s">
        <v>2826</v>
      </c>
      <c r="L638" t="s">
        <v>235</v>
      </c>
      <c r="U638" s="455"/>
      <c r="V638" s="455"/>
      <c r="W638" s="455"/>
      <c r="X638" s="455"/>
      <c r="Y638" s="455"/>
      <c r="Z638" s="455"/>
      <c r="AA638" s="455"/>
      <c r="AF638" t="str">
        <f>IF($F638="","",IFERROR(IFERROR(INDEX(Réttabanki!$U:$U,MATCH($F638,Réttabanki!$A:$A,0)),INDEX(Vöruskrá!$R:$R,MATCH($F638,Vöruskrá!$B:$B,0)))*$H638/1000,""))</f>
        <v/>
      </c>
      <c r="AG638" t="str">
        <f>IF($F638="","",IFERROR(IFERROR(INDEX(Réttabanki!$U:$U,MATCH($F638,Réttabanki!$A:$A,0)),INDEX(Vöruskrá!$R:$R,MATCH($F638,Vöruskrá!$B:$B,0)))*IF($I638="",$H638*(1+$AD$2),$I638)/1000,""))</f>
        <v/>
      </c>
      <c r="AH638" t="str">
        <f t="shared" si="43"/>
        <v/>
      </c>
      <c r="AI638" t="str">
        <f t="shared" si="38"/>
        <v/>
      </c>
      <c r="AJ638" s="314">
        <f t="shared" si="41"/>
        <v>46283</v>
      </c>
    </row>
    <row r="639" spans="1:36" ht="14.4">
      <c r="A639" s="155"/>
      <c r="B639" t="s">
        <v>2488</v>
      </c>
      <c r="C639">
        <v>38</v>
      </c>
      <c r="D639" t="s">
        <v>2318</v>
      </c>
      <c r="E639" t="s">
        <v>2376</v>
      </c>
      <c r="F639" t="s">
        <v>299</v>
      </c>
      <c r="G639" t="s">
        <v>2827</v>
      </c>
      <c r="H639">
        <v>160</v>
      </c>
      <c r="I639">
        <v>180</v>
      </c>
      <c r="J639" s="438">
        <f>IF($F639="","",IFERROR(IFERROR(INDEX(Réttabanki!$U:$U,MATCH($F639,Réttabanki!$A:$A,0)),INDEX(Vöruskrá!$R:$R,MATCH($F639,Vöruskrá!$B:$B,0)))*($H639+IF($I639="",$H639*(1+$AD$2),$I639))/2/1000,""))</f>
        <v>306</v>
      </c>
      <c r="K639" t="s">
        <v>301</v>
      </c>
      <c r="L639" t="s">
        <v>235</v>
      </c>
      <c r="N639">
        <v>115</v>
      </c>
      <c r="O639">
        <v>0.7</v>
      </c>
      <c r="P639">
        <v>0.1</v>
      </c>
      <c r="Q639">
        <v>11</v>
      </c>
      <c r="R639">
        <v>14</v>
      </c>
      <c r="S639">
        <v>1.5</v>
      </c>
      <c r="U639" s="457"/>
      <c r="V639" s="457"/>
      <c r="W639" s="457"/>
      <c r="X639" s="457"/>
      <c r="Y639" s="457"/>
      <c r="Z639" s="457"/>
      <c r="AA639" s="457"/>
      <c r="AF639">
        <f>IF($F639="","",IFERROR(IFERROR(INDEX(Réttabanki!$U:$U,MATCH($F639,Réttabanki!$A:$A,0)),INDEX(Vöruskrá!$R:$R,MATCH($F639,Vöruskrá!$B:$B,0)))*$H639/1000,""))</f>
        <v>288</v>
      </c>
      <c r="AG639">
        <f>IF($F639="","",IFERROR(IFERROR(INDEX(Réttabanki!$U:$U,MATCH($F639,Réttabanki!$A:$A,0)),INDEX(Vöruskrá!$R:$R,MATCH($F639,Vöruskrá!$B:$B,0)))*IF($I639="",$H639*(1+$AD$2),$I639)/1000,""))</f>
        <v>324</v>
      </c>
      <c r="AH639">
        <f t="shared" si="43"/>
        <v>0.2817391304347826</v>
      </c>
      <c r="AI639" t="str">
        <f t="shared" si="38"/>
        <v>OK</v>
      </c>
      <c r="AJ639" s="314">
        <f t="shared" si="41"/>
        <v>46283</v>
      </c>
    </row>
    <row r="640" spans="1:36" ht="14.4">
      <c r="A640" s="155"/>
      <c r="B640" t="s">
        <v>2488</v>
      </c>
      <c r="C640">
        <v>38</v>
      </c>
      <c r="D640" t="s">
        <v>2318</v>
      </c>
      <c r="E640" t="s">
        <v>2376</v>
      </c>
      <c r="F640" t="s">
        <v>780</v>
      </c>
      <c r="G640" t="s">
        <v>481</v>
      </c>
      <c r="H640">
        <v>80</v>
      </c>
      <c r="I640">
        <v>100</v>
      </c>
      <c r="J640" s="438">
        <f>IF($F640="","",IFERROR(IFERROR(INDEX(Réttabanki!$U:$U,MATCH($F640,Réttabanki!$A:$A,0)),INDEX(Vöruskrá!$R:$R,MATCH($F640,Vöruskrá!$B:$B,0)))*($H640+IF($I640="",$H640*(1+$AD$2),$I640))/2/1000,""))</f>
        <v>36</v>
      </c>
      <c r="K640" t="s">
        <v>781</v>
      </c>
      <c r="N640">
        <v>141</v>
      </c>
      <c r="O640">
        <v>4.7</v>
      </c>
      <c r="P640">
        <v>0.6</v>
      </c>
      <c r="Q640">
        <v>21</v>
      </c>
      <c r="R640">
        <v>1.7</v>
      </c>
      <c r="S640">
        <v>0.1</v>
      </c>
      <c r="U640" s="455"/>
      <c r="V640" s="455"/>
      <c r="W640" s="455"/>
      <c r="X640" s="455"/>
      <c r="Y640" s="455"/>
      <c r="Z640" s="455"/>
      <c r="AA640" s="455"/>
      <c r="AF640">
        <f>IF($F640="","",IFERROR(IFERROR(INDEX(Réttabanki!$U:$U,MATCH($F640,Réttabanki!$A:$A,0)),INDEX(Vöruskrá!$R:$R,MATCH($F640,Vöruskrá!$B:$B,0)))*$H640/1000,""))</f>
        <v>32</v>
      </c>
      <c r="AG640">
        <f>IF($F640="","",IFERROR(IFERROR(INDEX(Réttabanki!$U:$U,MATCH($F640,Réttabanki!$A:$A,0)),INDEX(Vöruskrá!$R:$R,MATCH($F640,Vöruskrá!$B:$B,0)))*IF($I640="",$H640*(1+$AD$2),$I640)/1000,""))</f>
        <v>40</v>
      </c>
      <c r="AH640">
        <f t="shared" si="43"/>
        <v>3.4782608695652174E-2</v>
      </c>
      <c r="AI640" t="str">
        <f t="shared" si="38"/>
        <v>OK</v>
      </c>
      <c r="AJ640" s="314">
        <f t="shared" si="41"/>
        <v>46283</v>
      </c>
    </row>
    <row r="641" spans="1:36" ht="14.4">
      <c r="A641" s="155"/>
      <c r="B641" t="s">
        <v>2488</v>
      </c>
      <c r="C641">
        <v>38</v>
      </c>
      <c r="D641" t="s">
        <v>2318</v>
      </c>
      <c r="E641" t="s">
        <v>2376</v>
      </c>
      <c r="F641" t="s">
        <v>2220</v>
      </c>
      <c r="G641" t="s">
        <v>2220</v>
      </c>
      <c r="H641">
        <v>25</v>
      </c>
      <c r="I641">
        <v>25</v>
      </c>
      <c r="J641" s="441" t="str">
        <f>IF($F641="","",IFERROR(IFERROR(INDEX(Réttabanki!$U:$U,MATCH($F641,Réttabanki!$A:$A,0)),INDEX(Vöruskrá!$R:$R,MATCH($F641,Vöruskrá!$B:$B,0)))*($H641+IF($I641="",$H641*(1+$AD$2),$I641))/2/1000,""))</f>
        <v/>
      </c>
      <c r="K641" t="s">
        <v>2221</v>
      </c>
      <c r="L641" t="s">
        <v>228</v>
      </c>
      <c r="N641">
        <v>27.63</v>
      </c>
      <c r="O641">
        <v>0.33</v>
      </c>
      <c r="P641">
        <v>0.02</v>
      </c>
      <c r="Q641">
        <v>5.53</v>
      </c>
      <c r="R641">
        <v>0.57999999999999996</v>
      </c>
      <c r="S641">
        <v>1.17</v>
      </c>
      <c r="U641" s="457"/>
      <c r="V641" s="457"/>
      <c r="W641" s="457"/>
      <c r="X641" s="457"/>
      <c r="Y641" s="457"/>
      <c r="Z641" s="457"/>
      <c r="AA641" s="457"/>
      <c r="AF641" t="str">
        <f>IF($F641="","",IFERROR(IFERROR(INDEX(Réttabanki!$U:$U,MATCH($F641,Réttabanki!$A:$A,0)),INDEX(Vöruskrá!$R:$R,MATCH($F641,Vöruskrá!$B:$B,0)))*$H641/1000,""))</f>
        <v/>
      </c>
      <c r="AG641" t="str">
        <f>IF($F641="","",IFERROR(IFERROR(INDEX(Réttabanki!$U:$U,MATCH($F641,Réttabanki!$A:$A,0)),INDEX(Vöruskrá!$R:$R,MATCH($F641,Vöruskrá!$B:$B,0)))*IF($I641="",$H641*(1+$AD$2),$I641)/1000,""))</f>
        <v/>
      </c>
      <c r="AH641" t="str">
        <f t="shared" si="43"/>
        <v/>
      </c>
      <c r="AI641" t="str">
        <f t="shared" si="38"/>
        <v/>
      </c>
      <c r="AJ641" s="314">
        <f t="shared" si="41"/>
        <v>46283</v>
      </c>
    </row>
    <row r="642" spans="1:36" ht="14.4">
      <c r="A642" s="155"/>
      <c r="B642" t="s">
        <v>2488</v>
      </c>
      <c r="C642">
        <v>38</v>
      </c>
      <c r="D642" t="s">
        <v>2356</v>
      </c>
      <c r="E642" t="s">
        <v>2381</v>
      </c>
      <c r="G642" t="s">
        <v>2828</v>
      </c>
      <c r="J642" s="438" t="str">
        <f>IF($F642="","",IFERROR(IFERROR(INDEX(Réttabanki!$U:$U,MATCH($F642,Réttabanki!$A:$A,0)),INDEX(Vöruskrá!$R:$R,MATCH($F642,Vöruskrá!$B:$B,0)))*($H642+IF($I642="",$H642*(1+$AD$2),$I642))/2/1000,""))</f>
        <v/>
      </c>
      <c r="K642" t="s">
        <v>2829</v>
      </c>
      <c r="L642" t="s">
        <v>1077</v>
      </c>
      <c r="U642" s="455"/>
      <c r="V642" s="455"/>
      <c r="W642" s="455"/>
      <c r="X642" s="455"/>
      <c r="Y642" s="455"/>
      <c r="Z642" s="455"/>
      <c r="AA642" s="455"/>
      <c r="AF642" t="str">
        <f>IF($F642="","",IFERROR(IFERROR(INDEX(Réttabanki!$U:$U,MATCH($F642,Réttabanki!$A:$A,0)),INDEX(Vöruskrá!$R:$R,MATCH($F642,Vöruskrá!$B:$B,0)))*$H642/1000,""))</f>
        <v/>
      </c>
      <c r="AG642" t="str">
        <f>IF($F642="","",IFERROR(IFERROR(INDEX(Réttabanki!$U:$U,MATCH($F642,Réttabanki!$A:$A,0)),INDEX(Vöruskrá!$R:$R,MATCH($F642,Vöruskrá!$B:$B,0)))*IF($I642="",$H642*(1+$AD$2),$I642)/1000,""))</f>
        <v/>
      </c>
      <c r="AH642" t="str">
        <f t="shared" si="43"/>
        <v/>
      </c>
      <c r="AI642" t="str">
        <f t="shared" si="38"/>
        <v/>
      </c>
      <c r="AJ642" s="314">
        <f t="shared" si="41"/>
        <v>46283</v>
      </c>
    </row>
    <row r="643" spans="1:36" ht="14.4">
      <c r="A643" s="155"/>
      <c r="B643" t="s">
        <v>2488</v>
      </c>
      <c r="C643">
        <v>38</v>
      </c>
      <c r="D643" t="s">
        <v>2356</v>
      </c>
      <c r="E643" t="s">
        <v>2381</v>
      </c>
      <c r="F643" t="s">
        <v>1075</v>
      </c>
      <c r="G643" t="s">
        <v>2830</v>
      </c>
      <c r="I643">
        <v>15</v>
      </c>
      <c r="J643" s="438">
        <f>IF($F643="","",IFERROR(IFERROR(INDEX(Réttabanki!$U:$U,MATCH($F643,Réttabanki!$A:$A,0)),INDEX(Vöruskrá!$R:$R,MATCH($F643,Vöruskrá!$B:$B,0)))*($H643+IF($I643="",$H643*(1+$AD$2),$I643))/2/1000,""))</f>
        <v>2.25</v>
      </c>
      <c r="K643" t="s">
        <v>1076</v>
      </c>
      <c r="L643" t="s">
        <v>1077</v>
      </c>
      <c r="N643">
        <v>86</v>
      </c>
      <c r="O643">
        <v>1.2</v>
      </c>
      <c r="P643">
        <v>0.2</v>
      </c>
      <c r="Q643">
        <v>19</v>
      </c>
      <c r="R643">
        <v>3.2</v>
      </c>
      <c r="S643">
        <v>0.1</v>
      </c>
      <c r="U643" s="457"/>
      <c r="V643" s="457"/>
      <c r="W643" s="457"/>
      <c r="X643" s="457"/>
      <c r="Y643" s="457"/>
      <c r="Z643" s="457"/>
      <c r="AA643" s="457"/>
      <c r="AF643">
        <f>IF($F643="","",IFERROR(IFERROR(INDEX(Réttabanki!$U:$U,MATCH($F643,Réttabanki!$A:$A,0)),INDEX(Vöruskrá!$R:$R,MATCH($F643,Vöruskrá!$B:$B,0)))*$H643/1000,""))</f>
        <v>0</v>
      </c>
      <c r="AG643">
        <f>IF($F643="","",IFERROR(IFERROR(INDEX(Réttabanki!$U:$U,MATCH($F643,Réttabanki!$A:$A,0)),INDEX(Vöruskrá!$R:$R,MATCH($F643,Vöruskrá!$B:$B,0)))*IF($I643="",$H643*(1+$AD$2),$I643)/1000,""))</f>
        <v>4.5</v>
      </c>
      <c r="AH643">
        <f t="shared" si="43"/>
        <v>3.9130434782608699E-3</v>
      </c>
      <c r="AI643" t="str">
        <f t="shared" ref="AI643:AI667" si="44">IF($AH643="","",IF($AH643&gt;$AE$7,"⚠ Yfir "&amp;TEXT($AE$7,"0%"),"OK"))</f>
        <v>OK</v>
      </c>
      <c r="AJ643" s="314">
        <f t="shared" si="41"/>
        <v>46283</v>
      </c>
    </row>
    <row r="644" spans="1:36" ht="14.4">
      <c r="A644" s="155"/>
      <c r="B644" t="s">
        <v>2488</v>
      </c>
      <c r="C644">
        <v>38</v>
      </c>
      <c r="D644" t="s">
        <v>2356</v>
      </c>
      <c r="E644" t="s">
        <v>2381</v>
      </c>
      <c r="F644" t="s">
        <v>1085</v>
      </c>
      <c r="G644" t="s">
        <v>1086</v>
      </c>
      <c r="I644">
        <v>15</v>
      </c>
      <c r="J644" s="438">
        <f>IF($F644="","",IFERROR(IFERROR(INDEX(Réttabanki!$U:$U,MATCH($F644,Réttabanki!$A:$A,0)),INDEX(Vöruskrá!$R:$R,MATCH($F644,Vöruskrá!$B:$B,0)))*($H644+IF($I644="",$H644*(1+$AD$2),$I644))/2/1000,""))</f>
        <v>3</v>
      </c>
      <c r="K644" t="s">
        <v>1086</v>
      </c>
      <c r="L644" t="s">
        <v>1077</v>
      </c>
      <c r="N644">
        <v>15</v>
      </c>
      <c r="O644">
        <v>0.1</v>
      </c>
      <c r="P644">
        <v>0</v>
      </c>
      <c r="Q644">
        <v>3.6</v>
      </c>
      <c r="R644">
        <v>0.7</v>
      </c>
      <c r="S644">
        <v>0</v>
      </c>
      <c r="U644" s="455"/>
      <c r="V644" s="455"/>
      <c r="W644" s="455"/>
      <c r="X644" s="455"/>
      <c r="Y644" s="455"/>
      <c r="Z644" s="455"/>
      <c r="AA644" s="455"/>
      <c r="AF644">
        <f>IF($F644="","",IFERROR(IFERROR(INDEX(Réttabanki!$U:$U,MATCH($F644,Réttabanki!$A:$A,0)),INDEX(Vöruskrá!$R:$R,MATCH($F644,Vöruskrá!$B:$B,0)))*$H644/1000,""))</f>
        <v>0</v>
      </c>
      <c r="AG644">
        <f>IF($F644="","",IFERROR(IFERROR(INDEX(Réttabanki!$U:$U,MATCH($F644,Réttabanki!$A:$A,0)),INDEX(Vöruskrá!$R:$R,MATCH($F644,Vöruskrá!$B:$B,0)))*IF($I644="",$H644*(1+$AD$2),$I644)/1000,""))</f>
        <v>6</v>
      </c>
      <c r="AH644">
        <f t="shared" si="43"/>
        <v>5.2173913043478265E-3</v>
      </c>
      <c r="AI644" t="str">
        <f t="shared" si="44"/>
        <v>OK</v>
      </c>
      <c r="AJ644" s="314">
        <f t="shared" si="41"/>
        <v>46283</v>
      </c>
    </row>
    <row r="645" spans="1:36" ht="14.4">
      <c r="A645" s="155"/>
      <c r="B645" t="s">
        <v>2488</v>
      </c>
      <c r="C645">
        <v>38</v>
      </c>
      <c r="D645" t="s">
        <v>2356</v>
      </c>
      <c r="E645" t="s">
        <v>2381</v>
      </c>
      <c r="F645" t="s">
        <v>1083</v>
      </c>
      <c r="G645" t="s">
        <v>1084</v>
      </c>
      <c r="I645">
        <v>15</v>
      </c>
      <c r="J645" s="438">
        <f>IF($F645="","",IFERROR(IFERROR(INDEX(Réttabanki!$U:$U,MATCH($F645,Réttabanki!$A:$A,0)),INDEX(Vöruskrá!$R:$R,MATCH($F645,Vöruskrá!$B:$B,0)))*($H645+IF($I645="",$H645*(1+$AD$2),$I645))/2/1000,""))</f>
        <v>4.5</v>
      </c>
      <c r="K645" t="s">
        <v>1084</v>
      </c>
      <c r="L645" t="s">
        <v>1077</v>
      </c>
      <c r="N645">
        <v>34</v>
      </c>
      <c r="O645">
        <v>0.4</v>
      </c>
      <c r="P645">
        <v>0.1</v>
      </c>
      <c r="Q645">
        <v>7</v>
      </c>
      <c r="R645">
        <v>2.8</v>
      </c>
      <c r="S645">
        <v>0</v>
      </c>
      <c r="U645" s="457"/>
      <c r="V645" s="457"/>
      <c r="W645" s="457"/>
      <c r="X645" s="457"/>
      <c r="Y645" s="457"/>
      <c r="Z645" s="457"/>
      <c r="AA645" s="457"/>
      <c r="AF645">
        <f>IF($F645="","",IFERROR(IFERROR(INDEX(Réttabanki!$U:$U,MATCH($F645,Réttabanki!$A:$A,0)),INDEX(Vöruskrá!$R:$R,MATCH($F645,Vöruskrá!$B:$B,0)))*$H645/1000,""))</f>
        <v>0</v>
      </c>
      <c r="AG645">
        <f>IF($F645="","",IFERROR(IFERROR(INDEX(Réttabanki!$U:$U,MATCH($F645,Réttabanki!$A:$A,0)),INDEX(Vöruskrá!$R:$R,MATCH($F645,Vöruskrá!$B:$B,0)))*IF($I645="",$H645*(1+$AD$2),$I645)/1000,""))</f>
        <v>9</v>
      </c>
      <c r="AH645">
        <f t="shared" si="43"/>
        <v>7.8260869565217397E-3</v>
      </c>
      <c r="AI645" t="str">
        <f t="shared" si="44"/>
        <v>OK</v>
      </c>
      <c r="AJ645" s="314">
        <f t="shared" si="41"/>
        <v>46283</v>
      </c>
    </row>
    <row r="646" spans="1:36" ht="14.4">
      <c r="A646" s="155"/>
      <c r="B646" t="s">
        <v>2488</v>
      </c>
      <c r="C646">
        <v>38</v>
      </c>
      <c r="D646" t="s">
        <v>2344</v>
      </c>
      <c r="E646" t="s">
        <v>2479</v>
      </c>
      <c r="G646" t="s">
        <v>2831</v>
      </c>
      <c r="J646" s="438" t="str">
        <f>IF($F646="","",IFERROR(IFERROR(INDEX(Réttabanki!$U:$U,MATCH($F646,Réttabanki!$A:$A,0)),INDEX(Vöruskrá!$R:$R,MATCH($F646,Vöruskrá!$B:$B,0)))*($H646+IF($I646="",$H646*(1+$AD$2),$I646))/2/1000,""))</f>
        <v/>
      </c>
      <c r="K646" t="s">
        <v>672</v>
      </c>
      <c r="L646" t="s">
        <v>228</v>
      </c>
      <c r="U646" s="455"/>
      <c r="V646" s="455"/>
      <c r="W646" s="455"/>
      <c r="X646" s="455"/>
      <c r="Y646" s="455"/>
      <c r="Z646" s="455"/>
      <c r="AA646" s="455"/>
      <c r="AF646" t="str">
        <f>IF($F646="","",IFERROR(IFERROR(INDEX(Réttabanki!$U:$U,MATCH($F646,Réttabanki!$A:$A,0)),INDEX(Vöruskrá!$R:$R,MATCH($F646,Vöruskrá!$B:$B,0)))*$H646/1000,""))</f>
        <v/>
      </c>
      <c r="AG646" t="str">
        <f>IF($F646="","",IFERROR(IFERROR(INDEX(Réttabanki!$U:$U,MATCH($F646,Réttabanki!$A:$A,0)),INDEX(Vöruskrá!$R:$R,MATCH($F646,Vöruskrá!$B:$B,0)))*IF($I646="",$H646*(1+$AD$2),$I646)/1000,""))</f>
        <v/>
      </c>
      <c r="AH646" t="str">
        <f t="shared" si="43"/>
        <v/>
      </c>
      <c r="AI646" t="str">
        <f t="shared" si="44"/>
        <v/>
      </c>
      <c r="AJ646" s="314">
        <f t="shared" si="41"/>
        <v>46283</v>
      </c>
    </row>
    <row r="647" spans="1:36" ht="14.4">
      <c r="A647" s="155"/>
      <c r="B647" t="s">
        <v>2488</v>
      </c>
      <c r="C647">
        <v>38</v>
      </c>
      <c r="D647" t="s">
        <v>2344</v>
      </c>
      <c r="E647" t="s">
        <v>2479</v>
      </c>
      <c r="F647" t="s">
        <v>670</v>
      </c>
      <c r="G647" t="s">
        <v>2525</v>
      </c>
      <c r="H647">
        <v>15</v>
      </c>
      <c r="J647" s="438">
        <f>IF($F647="","",IFERROR(IFERROR(INDEX(Réttabanki!$U:$U,MATCH($F647,Réttabanki!$A:$A,0)),INDEX(Vöruskrá!$R:$R,MATCH($F647,Vöruskrá!$B:$B,0)))*($H647+IF($I647="",$H647*(1+$AD$2),$I647))/2/1000,""))</f>
        <v>11.25</v>
      </c>
      <c r="K647" t="s">
        <v>672</v>
      </c>
      <c r="N647">
        <v>50</v>
      </c>
      <c r="O647">
        <v>0.2</v>
      </c>
      <c r="P647">
        <v>0</v>
      </c>
      <c r="Q647">
        <v>9.9</v>
      </c>
      <c r="R647">
        <v>1</v>
      </c>
      <c r="S647">
        <v>0</v>
      </c>
      <c r="U647" s="457"/>
      <c r="V647" s="457"/>
      <c r="W647" s="457"/>
      <c r="X647" s="457"/>
      <c r="Y647" s="457"/>
      <c r="Z647" s="457"/>
      <c r="AA647" s="457"/>
      <c r="AF647">
        <f>IF($F647="","",IFERROR(IFERROR(INDEX(Réttabanki!$U:$U,MATCH($F647,Réttabanki!$A:$A,0)),INDEX(Vöruskrá!$R:$R,MATCH($F647,Vöruskrá!$B:$B,0)))*$H647/1000,""))</f>
        <v>9</v>
      </c>
      <c r="AG647">
        <f>IF($F647="","",IFERROR(IFERROR(INDEX(Réttabanki!$U:$U,MATCH($F647,Réttabanki!$A:$A,0)),INDEX(Vöruskrá!$R:$R,MATCH($F647,Vöruskrá!$B:$B,0)))*IF($I647="",$H647*(1+$AD$2),$I647)/1000,""))</f>
        <v>13.5</v>
      </c>
      <c r="AH647">
        <f t="shared" si="43"/>
        <v>1.1739130434782608E-2</v>
      </c>
      <c r="AI647" t="str">
        <f t="shared" si="44"/>
        <v>OK</v>
      </c>
      <c r="AJ647" s="314">
        <f t="shared" si="41"/>
        <v>46283</v>
      </c>
    </row>
    <row r="648" spans="1:36" ht="14.4">
      <c r="A648" s="155"/>
      <c r="B648" t="s">
        <v>2488</v>
      </c>
      <c r="C648">
        <v>38</v>
      </c>
      <c r="D648" t="s">
        <v>2318</v>
      </c>
      <c r="E648" t="s">
        <v>2383</v>
      </c>
      <c r="G648" t="s">
        <v>2832</v>
      </c>
      <c r="J648" s="438" t="str">
        <f>IF($F648="","",IFERROR(IFERROR(INDEX(Réttabanki!$U:$U,MATCH($F648,Réttabanki!$A:$A,0)),INDEX(Vöruskrá!$R:$R,MATCH($F648,Vöruskrá!$B:$B,0)))*($H648+IF($I648="",$H648*(1+$AD$2),$I648))/2/1000,""))</f>
        <v/>
      </c>
      <c r="K648" t="s">
        <v>2833</v>
      </c>
      <c r="L648" t="s">
        <v>187</v>
      </c>
      <c r="U648" s="455"/>
      <c r="V648" s="455"/>
      <c r="W648" s="455"/>
      <c r="X648" s="455"/>
      <c r="Y648" s="455"/>
      <c r="Z648" s="455"/>
      <c r="AA648" s="455"/>
      <c r="AF648" t="str">
        <f>IF($F648="","",IFERROR(IFERROR(INDEX(Réttabanki!$U:$U,MATCH($F648,Réttabanki!$A:$A,0)),INDEX(Vöruskrá!$R:$R,MATCH($F648,Vöruskrá!$B:$B,0)))*$H648/1000,""))</f>
        <v/>
      </c>
      <c r="AG648" t="str">
        <f>IF($F648="","",IFERROR(IFERROR(INDEX(Réttabanki!$U:$U,MATCH($F648,Réttabanki!$A:$A,0)),INDEX(Vöruskrá!$R:$R,MATCH($F648,Vöruskrá!$B:$B,0)))*IF($I648="",$H648*(1+$AD$2),$I648)/1000,""))</f>
        <v/>
      </c>
      <c r="AH648" t="str">
        <f t="shared" si="43"/>
        <v/>
      </c>
      <c r="AI648" t="str">
        <f t="shared" si="44"/>
        <v/>
      </c>
      <c r="AJ648" s="314">
        <f t="shared" si="41"/>
        <v>46283</v>
      </c>
    </row>
    <row r="649" spans="1:36" ht="14.4">
      <c r="A649" s="155"/>
      <c r="B649" t="s">
        <v>2488</v>
      </c>
      <c r="C649">
        <v>38</v>
      </c>
      <c r="D649" t="s">
        <v>2318</v>
      </c>
      <c r="E649" t="s">
        <v>2383</v>
      </c>
      <c r="F649" t="s">
        <v>184</v>
      </c>
      <c r="G649" t="s">
        <v>2450</v>
      </c>
      <c r="H649">
        <v>40</v>
      </c>
      <c r="I649">
        <v>40</v>
      </c>
      <c r="J649" s="438">
        <f>IF($F649="","",IFERROR(IFERROR(INDEX(Réttabanki!$U:$U,MATCH($F649,Réttabanki!$A:$A,0)),INDEX(Vöruskrá!$R:$R,MATCH($F649,Vöruskrá!$B:$B,0)))*($H649+IF($I649="",$H649*(1+$AD$2),$I649))/2/1000,""))</f>
        <v>24</v>
      </c>
      <c r="K649" t="s">
        <v>186</v>
      </c>
      <c r="L649" t="s">
        <v>187</v>
      </c>
      <c r="M649" t="s">
        <v>188</v>
      </c>
      <c r="N649">
        <v>324</v>
      </c>
      <c r="O649">
        <v>1.6</v>
      </c>
      <c r="P649">
        <v>0.3</v>
      </c>
      <c r="Q649">
        <v>59</v>
      </c>
      <c r="R649">
        <v>8.6</v>
      </c>
      <c r="S649">
        <v>1.3</v>
      </c>
      <c r="U649" s="457"/>
      <c r="V649" s="457"/>
      <c r="W649" s="457"/>
      <c r="X649" s="457"/>
      <c r="Y649" s="457"/>
      <c r="Z649" s="457"/>
      <c r="AA649" s="457"/>
      <c r="AF649">
        <f>IF($F649="","",IFERROR(IFERROR(INDEX(Réttabanki!$U:$U,MATCH($F649,Réttabanki!$A:$A,0)),INDEX(Vöruskrá!$R:$R,MATCH($F649,Vöruskrá!$B:$B,0)))*$H649/1000,""))</f>
        <v>24</v>
      </c>
      <c r="AG649">
        <f>IF($F649="","",IFERROR(IFERROR(INDEX(Réttabanki!$U:$U,MATCH($F649,Réttabanki!$A:$A,0)),INDEX(Vöruskrá!$R:$R,MATCH($F649,Vöruskrá!$B:$B,0)))*IF($I649="",$H649*(1+$AD$2),$I649)/1000,""))</f>
        <v>24</v>
      </c>
      <c r="AH649">
        <f t="shared" si="43"/>
        <v>2.0869565217391306E-2</v>
      </c>
      <c r="AI649" t="str">
        <f t="shared" si="44"/>
        <v>OK</v>
      </c>
      <c r="AJ649" s="314">
        <f t="shared" ref="AJ649:AJ658" si="45">IF($A649&lt;&gt;"",$A649,AJ648)</f>
        <v>46283</v>
      </c>
    </row>
    <row r="650" spans="1:36" ht="15" customHeight="1">
      <c r="A650" s="155"/>
      <c r="B650" t="s">
        <v>2488</v>
      </c>
      <c r="C650">
        <v>38</v>
      </c>
      <c r="D650" t="s">
        <v>2318</v>
      </c>
      <c r="E650" t="s">
        <v>2383</v>
      </c>
      <c r="F650" t="s">
        <v>270</v>
      </c>
      <c r="G650" t="s">
        <v>2507</v>
      </c>
      <c r="H650">
        <v>20</v>
      </c>
      <c r="I650">
        <v>20</v>
      </c>
      <c r="J650" s="438">
        <f>IF($F650="","",IFERROR(IFERROR(INDEX(Réttabanki!$U:$U,MATCH($F650,Réttabanki!$A:$A,0)),INDEX(Vöruskrá!$R:$R,MATCH($F650,Vöruskrá!$B:$B,0)))*($H650+IF($I650="",$H650*(1+$AD$2),$I650))/2/1000,""))</f>
        <v>36</v>
      </c>
      <c r="K650" t="s">
        <v>272</v>
      </c>
      <c r="N650">
        <v>264</v>
      </c>
      <c r="O650">
        <v>24</v>
      </c>
      <c r="P650">
        <v>12</v>
      </c>
      <c r="Q650">
        <v>1</v>
      </c>
      <c r="R650">
        <v>11</v>
      </c>
      <c r="S650">
        <v>2.1</v>
      </c>
      <c r="U650" s="455"/>
      <c r="V650" s="455"/>
      <c r="W650" s="455"/>
      <c r="X650" s="455"/>
      <c r="Y650" s="455"/>
      <c r="Z650" s="455"/>
      <c r="AA650" s="455"/>
      <c r="AF650">
        <f>IF($F650="","",IFERROR(IFERROR(INDEX(Réttabanki!$U:$U,MATCH($F650,Réttabanki!$A:$A,0)),INDEX(Vöruskrá!$R:$R,MATCH($F650,Vöruskrá!$B:$B,0)))*$H650/1000,""))</f>
        <v>36</v>
      </c>
      <c r="AG650">
        <f>IF($F650="","",IFERROR(IFERROR(INDEX(Réttabanki!$U:$U,MATCH($F650,Réttabanki!$A:$A,0)),INDEX(Vöruskrá!$R:$R,MATCH($F650,Vöruskrá!$B:$B,0)))*IF($I650="",$H650*(1+$AD$2),$I650)/1000,""))</f>
        <v>36</v>
      </c>
      <c r="AH650">
        <f t="shared" si="43"/>
        <v>3.1304347826086959E-2</v>
      </c>
      <c r="AI650" t="str">
        <f t="shared" si="44"/>
        <v>OK</v>
      </c>
      <c r="AJ650" s="314">
        <f t="shared" si="45"/>
        <v>46283</v>
      </c>
    </row>
    <row r="651" spans="1:36" ht="15" customHeight="1">
      <c r="A651" s="155"/>
      <c r="B651" t="s">
        <v>2488</v>
      </c>
      <c r="C651">
        <v>38</v>
      </c>
      <c r="D651" t="s">
        <v>2318</v>
      </c>
      <c r="E651" t="s">
        <v>1080</v>
      </c>
      <c r="G651" t="s">
        <v>2834</v>
      </c>
      <c r="J651" s="438" t="str">
        <f>IF($F651="","",IFERROR(IFERROR(INDEX(Réttabanki!$U:$U,MATCH($F651,Réttabanki!$A:$A,0)),INDEX(Vöruskrá!$R:$R,MATCH($F651,Vöruskrá!$B:$B,0)))*($H651+IF($I651="",$H651*(1+$AD$2),$I651))/2/1000,""))</f>
        <v/>
      </c>
      <c r="K651" t="s">
        <v>2510</v>
      </c>
      <c r="L651" t="s">
        <v>228</v>
      </c>
      <c r="U651" s="457"/>
      <c r="V651" s="457"/>
      <c r="W651" s="457"/>
      <c r="X651" s="457"/>
      <c r="Y651" s="457"/>
      <c r="Z651" s="457"/>
      <c r="AA651" s="457"/>
      <c r="AF651" t="str">
        <f>IF($F651="","",IFERROR(IFERROR(INDEX(Réttabanki!$U:$U,MATCH($F651,Réttabanki!$A:$A,0)),INDEX(Vöruskrá!$R:$R,MATCH($F651,Vöruskrá!$B:$B,0)))*$H651/1000,""))</f>
        <v/>
      </c>
      <c r="AG651" t="str">
        <f>IF($F651="","",IFERROR(IFERROR(INDEX(Réttabanki!$U:$U,MATCH($F651,Réttabanki!$A:$A,0)),INDEX(Vöruskrá!$R:$R,MATCH($F651,Vöruskrá!$B:$B,0)))*IF($I651="",$H651*(1+$AD$2),$I651)/1000,""))</f>
        <v/>
      </c>
      <c r="AH651" t="str">
        <f t="shared" si="43"/>
        <v/>
      </c>
      <c r="AI651" t="str">
        <f t="shared" si="44"/>
        <v/>
      </c>
      <c r="AJ651" s="314">
        <f t="shared" si="45"/>
        <v>46283</v>
      </c>
    </row>
    <row r="652" spans="1:36" ht="15" customHeight="1">
      <c r="A652" s="155"/>
      <c r="B652" t="s">
        <v>2488</v>
      </c>
      <c r="C652">
        <v>38</v>
      </c>
      <c r="D652" t="s">
        <v>2318</v>
      </c>
      <c r="E652" t="s">
        <v>1080</v>
      </c>
      <c r="F652" t="s">
        <v>1302</v>
      </c>
      <c r="G652" t="s">
        <v>2392</v>
      </c>
      <c r="H652">
        <v>40</v>
      </c>
      <c r="I652">
        <v>40</v>
      </c>
      <c r="J652" s="438">
        <f>IF($F652="","",IFERROR(IFERROR(INDEX(Réttabanki!$U:$U,MATCH($F652,Réttabanki!$A:$A,0)),INDEX(Vöruskrá!$R:$R,MATCH($F652,Vöruskrá!$B:$B,0)))*($H652+IF($I652="",$H652*(1+$AD$2),$I652))/2/1000,""))</f>
        <v>24</v>
      </c>
      <c r="K652" t="s">
        <v>1303</v>
      </c>
      <c r="N652">
        <v>219</v>
      </c>
      <c r="O652">
        <v>5.3</v>
      </c>
      <c r="P652">
        <v>0.5</v>
      </c>
      <c r="Q652">
        <v>32.299999999999997</v>
      </c>
      <c r="R652">
        <v>3.3</v>
      </c>
      <c r="S652">
        <v>0.7</v>
      </c>
      <c r="U652" s="455"/>
      <c r="V652" s="455"/>
      <c r="W652" s="455"/>
      <c r="X652" s="455"/>
      <c r="Y652" s="455"/>
      <c r="Z652" s="455"/>
      <c r="AA652" s="455"/>
      <c r="AF652">
        <f>IF($F652="","",IFERROR(IFERROR(INDEX(Réttabanki!$U:$U,MATCH($F652,Réttabanki!$A:$A,0)),INDEX(Vöruskrá!$R:$R,MATCH($F652,Vöruskrá!$B:$B,0)))*$H652/1000,""))</f>
        <v>24</v>
      </c>
      <c r="AG652">
        <f>IF($F652="","",IFERROR(IFERROR(INDEX(Réttabanki!$U:$U,MATCH($F652,Réttabanki!$A:$A,0)),INDEX(Vöruskrá!$R:$R,MATCH($F652,Vöruskrá!$B:$B,0)))*IF($I652="",$H652*(1+$AD$2),$I652)/1000,""))</f>
        <v>24</v>
      </c>
      <c r="AH652">
        <f t="shared" si="43"/>
        <v>2.0869565217391306E-2</v>
      </c>
      <c r="AI652" t="str">
        <f t="shared" si="44"/>
        <v>OK</v>
      </c>
      <c r="AJ652" s="314">
        <f t="shared" si="45"/>
        <v>46283</v>
      </c>
    </row>
    <row r="653" spans="1:36" ht="15" customHeight="1">
      <c r="A653" s="155"/>
      <c r="B653" t="s">
        <v>2488</v>
      </c>
      <c r="C653">
        <v>38</v>
      </c>
      <c r="D653" t="s">
        <v>2318</v>
      </c>
      <c r="E653" t="s">
        <v>1080</v>
      </c>
      <c r="F653" t="s">
        <v>270</v>
      </c>
      <c r="G653" t="s">
        <v>2507</v>
      </c>
      <c r="H653">
        <v>20</v>
      </c>
      <c r="I653">
        <v>20</v>
      </c>
      <c r="J653" s="438">
        <f>IF($F653="","",IFERROR(IFERROR(INDEX(Réttabanki!$U:$U,MATCH($F653,Réttabanki!$A:$A,0)),INDEX(Vöruskrá!$R:$R,MATCH($F653,Vöruskrá!$B:$B,0)))*($H653+IF($I653="",$H653*(1+$AD$2),$I653))/2/1000,""))</f>
        <v>36</v>
      </c>
      <c r="K653" t="s">
        <v>272</v>
      </c>
      <c r="N653">
        <v>264</v>
      </c>
      <c r="O653">
        <v>24</v>
      </c>
      <c r="P653">
        <v>12</v>
      </c>
      <c r="Q653">
        <v>1</v>
      </c>
      <c r="R653">
        <v>11</v>
      </c>
      <c r="S653">
        <v>2.1</v>
      </c>
      <c r="U653" s="457"/>
      <c r="V653" s="457"/>
      <c r="W653" s="457"/>
      <c r="X653" s="457"/>
      <c r="Y653" s="457"/>
      <c r="Z653" s="457"/>
      <c r="AA653" s="457"/>
      <c r="AF653">
        <f>IF($F653="","",IFERROR(IFERROR(INDEX(Réttabanki!$U:$U,MATCH($F653,Réttabanki!$A:$A,0)),INDEX(Vöruskrá!$R:$R,MATCH($F653,Vöruskrá!$B:$B,0)))*$H653/1000,""))</f>
        <v>36</v>
      </c>
      <c r="AG653">
        <f>IF($F653="","",IFERROR(IFERROR(INDEX(Réttabanki!$U:$U,MATCH($F653,Réttabanki!$A:$A,0)),INDEX(Vöruskrá!$R:$R,MATCH($F653,Vöruskrá!$B:$B,0)))*IF($I653="",$H653*(1+$AD$2),$I653)/1000,""))</f>
        <v>36</v>
      </c>
      <c r="AH653">
        <f t="shared" si="43"/>
        <v>3.1304347826086959E-2</v>
      </c>
      <c r="AI653" t="str">
        <f t="shared" si="44"/>
        <v>OK</v>
      </c>
      <c r="AJ653" s="314">
        <f t="shared" si="45"/>
        <v>46283</v>
      </c>
    </row>
    <row r="654" spans="1:36" ht="15" customHeight="1">
      <c r="A654" s="154"/>
      <c r="B654" s="95" t="s">
        <v>2488</v>
      </c>
      <c r="C654" s="95">
        <v>38</v>
      </c>
      <c r="D654" s="96"/>
      <c r="E654" s="96"/>
      <c r="F654" s="96" t="s">
        <v>2393</v>
      </c>
      <c r="G654" s="96"/>
      <c r="H654" s="97"/>
      <c r="I654" s="97"/>
      <c r="J654" s="225">
        <f>SUMIFS($AF$3:$AF$796,$AJ$3:$AJ$796,$AJ654,$D$3:$D$796,"&lt;&gt;Grunnskólar starfsmenn",$E$3:$E$796,"Aðalréttur")+SUMIFS($AF$3:$AF$796,$AJ$3:$AJ$796,$AJ654,$D$3:$D$796,"&lt;&gt;Grunnskólar starfsmenn",$E$3:$E$796,"Meðlætisbar")+SUMIFS($AF$3:$AF$796,$AJ$3:$AJ$796,$AJ654,$D$3:$D$796,"&lt;&gt;Grunnskólar starfsmenn",$E$3:$E$796,"Síðdegishressing")</f>
        <v>92</v>
      </c>
      <c r="K654" s="9" t="s">
        <v>2394</v>
      </c>
      <c r="L654" s="9"/>
      <c r="M654" s="9"/>
      <c r="N654" s="10"/>
      <c r="O654" s="10"/>
      <c r="P654" s="10"/>
      <c r="Q654" s="10"/>
      <c r="R654" s="10"/>
      <c r="S654" s="10"/>
      <c r="T654" s="44"/>
      <c r="U654" s="455"/>
      <c r="V654" s="455"/>
      <c r="W654" s="455"/>
      <c r="X654" s="455"/>
      <c r="Y654" s="455"/>
      <c r="Z654" s="455"/>
      <c r="AA654" s="455"/>
      <c r="AC654" t="s">
        <v>87</v>
      </c>
      <c r="AF654" s="205" t="str">
        <f>IF($F654="","",IFERROR(IFERROR(INDEX(Réttabanki!$U:$U,MATCH($F654,Réttabanki!$A:$A,0)),INDEX(Vöruskrá!$R:$R,MATCH($F654,Vöruskrá!$B:$B,0)))*$H654/1000,""))</f>
        <v/>
      </c>
      <c r="AG654" s="205" t="str">
        <f>IF($F654="","",IFERROR(IFERROR(INDEX(Réttabanki!$U:$U,MATCH($F654,Réttabanki!$A:$A,0)),INDEX(Vöruskrá!$R:$R,MATCH($F654,Vöruskrá!$B:$B,0)))*IF($I654="",$H654*(1+$AD$2),$I654)/1000,""))</f>
        <v/>
      </c>
      <c r="AH654" s="206">
        <f>IF($J654="","",$J654/$AE$6)</f>
        <v>6.8148148148148152E-2</v>
      </c>
      <c r="AI654" s="409" t="str">
        <f t="shared" si="44"/>
        <v>OK</v>
      </c>
      <c r="AJ654" s="314">
        <f t="shared" si="45"/>
        <v>46283</v>
      </c>
    </row>
    <row r="655" spans="1:36" ht="15" customHeight="1">
      <c r="A655" s="154"/>
      <c r="B655" s="95" t="s">
        <v>2488</v>
      </c>
      <c r="C655" s="95">
        <v>38</v>
      </c>
      <c r="D655" s="96"/>
      <c r="E655" s="96"/>
      <c r="F655" s="96" t="s">
        <v>2395</v>
      </c>
      <c r="G655" s="96"/>
      <c r="H655" s="97"/>
      <c r="I655" s="97"/>
      <c r="J655" s="225">
        <f>SUMIFS($AG$3:$AG$796,$AJ$3:$AJ$796,$AJ655,$D$3:$D$796,"&lt;&gt;Grunnskólar starfsmenn",$E$3:$E$796,"Aðalréttur")+SUMIFS($AG$3:$AG$796,$AJ$3:$AJ$796,$AJ655,$D$3:$D$796,"&lt;&gt;Grunnskólar starfsmenn",$E$3:$E$796,"Meðlætisbar")</f>
        <v>59.5</v>
      </c>
      <c r="K655" s="9" t="s">
        <v>2394</v>
      </c>
      <c r="L655" s="9"/>
      <c r="M655" s="9"/>
      <c r="N655" s="10"/>
      <c r="O655" s="10"/>
      <c r="P655" s="10"/>
      <c r="Q655" s="10"/>
      <c r="R655" s="10"/>
      <c r="S655" s="10"/>
      <c r="T655" s="44"/>
      <c r="U655" s="457"/>
      <c r="V655" s="457"/>
      <c r="W655" s="457"/>
      <c r="X655" s="457"/>
      <c r="Y655" s="457"/>
      <c r="Z655" s="457"/>
      <c r="AA655" s="457"/>
      <c r="AC655" t="s">
        <v>92</v>
      </c>
      <c r="AF655" s="205" t="str">
        <f>IF($F655="","",IFERROR(IFERROR(INDEX(Réttabanki!$U:$U,MATCH($F655,Réttabanki!$A:$A,0)),INDEX(Vöruskrá!$R:$R,MATCH($F655,Vöruskrá!$B:$B,0)))*$H655/1000,""))</f>
        <v/>
      </c>
      <c r="AG655" s="205" t="str">
        <f>IF($F655="","",IFERROR(IFERROR(INDEX(Réttabanki!$U:$U,MATCH($F655,Réttabanki!$A:$A,0)),INDEX(Vöruskrá!$R:$R,MATCH($F655,Vöruskrá!$B:$B,0)))*IF($I655="",$H655*(1+$AD$2),$I655)/1000,""))</f>
        <v/>
      </c>
      <c r="AH655" s="206">
        <f>IF($J655="","",$J655/$AE$5)</f>
        <v>5.1739130434782607E-2</v>
      </c>
      <c r="AI655" s="409" t="str">
        <f t="shared" si="44"/>
        <v>OK</v>
      </c>
      <c r="AJ655" s="314">
        <f t="shared" si="45"/>
        <v>46283</v>
      </c>
    </row>
    <row r="656" spans="1:36" ht="15" customHeight="1">
      <c r="A656" s="155">
        <v>46286</v>
      </c>
      <c r="B656" t="s">
        <v>2350</v>
      </c>
      <c r="C656">
        <v>39</v>
      </c>
      <c r="D656" t="s">
        <v>2318</v>
      </c>
      <c r="E656" t="s">
        <v>2352</v>
      </c>
      <c r="G656" t="s">
        <v>2835</v>
      </c>
      <c r="J656" s="438" t="str">
        <f>IF($F656="","",IFERROR(IFERROR(INDEX(Réttabanki!$U:$U,MATCH($F656,Réttabanki!$A:$A,0)),INDEX(Vöruskrá!$R:$R,MATCH($F656,Vöruskrá!$B:$B,0)))*($H656+IF($I656="",$H656*(1+$AD$2),$I656))/2/1000,""))</f>
        <v/>
      </c>
      <c r="K656" t="s">
        <v>2836</v>
      </c>
      <c r="L656" t="s">
        <v>1077</v>
      </c>
      <c r="U656" s="455"/>
      <c r="V656" s="455"/>
      <c r="W656" s="455"/>
      <c r="X656" s="455"/>
      <c r="Y656" s="455"/>
      <c r="Z656" s="455"/>
      <c r="AA656" s="455"/>
      <c r="AF656" t="str">
        <f>IF($F656="","",IFERROR(IFERROR(INDEX(Réttabanki!$U:$U,MATCH($F656,Réttabanki!$A:$A,0)),INDEX(Vöruskrá!$R:$R,MATCH($F656,Vöruskrá!$B:$B,0)))*$H656/1000,""))</f>
        <v/>
      </c>
      <c r="AG656" t="str">
        <f>IF($F656="","",IFERROR(IFERROR(INDEX(Réttabanki!$U:$U,MATCH($F656,Réttabanki!$A:$A,0)),INDEX(Vöruskrá!$R:$R,MATCH($F656,Vöruskrá!$B:$B,0)))*IF($I656="",$H656*(1+$AD$2),$I656)/1000,""))</f>
        <v/>
      </c>
      <c r="AH656" t="str">
        <f t="shared" ref="AH656:AH667" si="46">IF(N($AF656)+N($AG656)=0,"",MAX(N($AF656)/$AE$6,N($AG656)/$AE$5))</f>
        <v/>
      </c>
      <c r="AI656" t="str">
        <f t="shared" si="44"/>
        <v/>
      </c>
      <c r="AJ656">
        <f t="shared" si="45"/>
        <v>46286</v>
      </c>
    </row>
    <row r="657" spans="1:36" ht="15" customHeight="1">
      <c r="A657" s="155"/>
      <c r="B657" t="s">
        <v>2350</v>
      </c>
      <c r="C657">
        <v>39</v>
      </c>
      <c r="D657" t="s">
        <v>2318</v>
      </c>
      <c r="E657" t="s">
        <v>2352</v>
      </c>
      <c r="F657" t="s">
        <v>1982</v>
      </c>
      <c r="G657" t="s">
        <v>1356</v>
      </c>
      <c r="H657">
        <v>180</v>
      </c>
      <c r="I657">
        <v>200</v>
      </c>
      <c r="J657" s="444" t="str">
        <f>IF($F657="","",IFERROR(IFERROR(INDEX(Réttabanki!$U:$U,MATCH($F657,Réttabanki!$A:$A,0)),INDEX(Vöruskrá!$R:$R,MATCH($F657,Vöruskrá!$B:$B,0)))*($H657+IF($I657="",$H657*(1+$AD$2),$I657))/2/1000,""))</f>
        <v/>
      </c>
      <c r="K657" t="s">
        <v>1983</v>
      </c>
      <c r="L657" t="s">
        <v>1077</v>
      </c>
      <c r="N657">
        <v>81.12</v>
      </c>
      <c r="O657">
        <v>2.5099999999999998</v>
      </c>
      <c r="P657">
        <v>0.96</v>
      </c>
      <c r="Q657">
        <v>7.81</v>
      </c>
      <c r="R657">
        <v>6.68</v>
      </c>
      <c r="S657">
        <v>1.24</v>
      </c>
      <c r="U657" s="457"/>
      <c r="V657" s="457"/>
      <c r="W657" s="457"/>
      <c r="X657" s="457"/>
      <c r="Y657" s="457"/>
      <c r="Z657" s="457"/>
      <c r="AA657" s="457"/>
      <c r="AF657" t="str">
        <f>IF($F657="","",IFERROR(IFERROR(INDEX(Réttabanki!$U:$U,MATCH($F657,Réttabanki!$A:$A,0)),INDEX(Vöruskrá!$R:$R,MATCH($F657,Vöruskrá!$B:$B,0)))*$H657/1000,""))</f>
        <v/>
      </c>
      <c r="AG657" t="str">
        <f>IF($F657="","",IFERROR(IFERROR(INDEX(Réttabanki!$U:$U,MATCH($F657,Réttabanki!$A:$A,0)),INDEX(Vöruskrá!$R:$R,MATCH($F657,Vöruskrá!$B:$B,0)))*IF($I657="",$H657*(1+$AD$2),$I657)/1000,""))</f>
        <v/>
      </c>
      <c r="AH657" t="str">
        <f t="shared" si="46"/>
        <v/>
      </c>
      <c r="AI657" t="str">
        <f t="shared" si="44"/>
        <v/>
      </c>
      <c r="AJ657">
        <f t="shared" si="45"/>
        <v>46286</v>
      </c>
    </row>
    <row r="658" spans="1:36" ht="15" customHeight="1">
      <c r="A658" s="155"/>
      <c r="B658" t="s">
        <v>2350</v>
      </c>
      <c r="C658">
        <v>39</v>
      </c>
      <c r="D658" t="s">
        <v>2318</v>
      </c>
      <c r="E658" t="s">
        <v>2352</v>
      </c>
      <c r="F658" t="s">
        <v>420</v>
      </c>
      <c r="G658" t="s">
        <v>2461</v>
      </c>
      <c r="H658">
        <v>80</v>
      </c>
      <c r="I658">
        <v>100</v>
      </c>
      <c r="J658" s="444">
        <f>IF($F658="","",IFERROR(IFERROR(INDEX(Réttabanki!$U:$U,MATCH($F658,Réttabanki!$A:$A,0)),INDEX(Vöruskrá!$R:$R,MATCH($F658,Vöruskrá!$B:$B,0)))*($H658+IF($I658="",$H658*(1+$AD$2),$I658))/2/1000,""))</f>
        <v>31.5</v>
      </c>
      <c r="K658" t="s">
        <v>418</v>
      </c>
      <c r="L658" t="s">
        <v>228</v>
      </c>
      <c r="N658">
        <v>130</v>
      </c>
      <c r="O658">
        <v>0.3</v>
      </c>
      <c r="P658">
        <v>0.1</v>
      </c>
      <c r="Q658">
        <v>28.6</v>
      </c>
      <c r="R658">
        <v>2.7</v>
      </c>
      <c r="S658">
        <v>0</v>
      </c>
      <c r="U658" s="455"/>
      <c r="V658" s="455"/>
      <c r="W658" s="455"/>
      <c r="X658" s="455"/>
      <c r="Y658" s="455"/>
      <c r="Z658" s="455"/>
      <c r="AA658" s="455"/>
      <c r="AF658">
        <f>IF($F658="","",IFERROR(IFERROR(INDEX(Réttabanki!$U:$U,MATCH($F658,Réttabanki!$A:$A,0)),INDEX(Vöruskrá!$R:$R,MATCH($F658,Vöruskrá!$B:$B,0)))*$H658/1000,""))</f>
        <v>28</v>
      </c>
      <c r="AG658">
        <f>IF($F658="","",IFERROR(IFERROR(INDEX(Réttabanki!$U:$U,MATCH($F658,Réttabanki!$A:$A,0)),INDEX(Vöruskrá!$R:$R,MATCH($F658,Vöruskrá!$B:$B,0)))*IF($I658="",$H658*(1+$AD$2),$I658)/1000,""))</f>
        <v>35</v>
      </c>
      <c r="AH658">
        <f t="shared" si="46"/>
        <v>3.0434782608695653E-2</v>
      </c>
      <c r="AI658" t="str">
        <f t="shared" si="44"/>
        <v>OK</v>
      </c>
      <c r="AJ658">
        <f t="shared" si="45"/>
        <v>46286</v>
      </c>
    </row>
    <row r="659" spans="1:36" ht="15" customHeight="1">
      <c r="A659" s="155"/>
      <c r="B659" t="s">
        <v>2350</v>
      </c>
      <c r="C659">
        <v>39</v>
      </c>
      <c r="D659" t="s">
        <v>2318</v>
      </c>
      <c r="E659" t="s">
        <v>2376</v>
      </c>
      <c r="G659" t="s">
        <v>2837</v>
      </c>
      <c r="J659" s="438" t="str">
        <f>IF($F659="","",IFERROR(IFERROR(INDEX(Réttabanki!$U:$U,MATCH($F659,Réttabanki!$A:$A,0)),INDEX(Vöruskrá!$R:$R,MATCH($F659,Vöruskrá!$B:$B,0)))*($H659+IF($I659="",$H659*(1+$AD$2),$I659))/2/1000,""))</f>
        <v/>
      </c>
      <c r="K659" t="s">
        <v>2838</v>
      </c>
      <c r="L659" t="s">
        <v>222</v>
      </c>
      <c r="U659" s="457"/>
      <c r="V659" s="457"/>
      <c r="W659" s="457"/>
      <c r="X659" s="457"/>
      <c r="Y659" s="457"/>
      <c r="Z659" s="457"/>
      <c r="AA659" s="457"/>
      <c r="AF659" t="str">
        <f>IF($F659="","",IFERROR(IFERROR(INDEX(Réttabanki!$U:$U,MATCH($F659,Réttabanki!$A:$A,0)),INDEX(Vöruskrá!$R:$R,MATCH($F659,Vöruskrá!$B:$B,0)))*$H659/1000,""))</f>
        <v/>
      </c>
      <c r="AG659" t="str">
        <f>IF($F659="","",IFERROR(IFERROR(INDEX(Réttabanki!$U:$U,MATCH($F659,Réttabanki!$A:$A,0)),INDEX(Vöruskrá!$R:$R,MATCH($F659,Vöruskrá!$B:$B,0)))*IF($I659="",$H659*(1+$AD$2),$I659)/1000,""))</f>
        <v/>
      </c>
      <c r="AH659" t="str">
        <f t="shared" si="46"/>
        <v/>
      </c>
      <c r="AI659" t="str">
        <f t="shared" si="44"/>
        <v/>
      </c>
      <c r="AJ659">
        <f>IF($A659&lt;&gt;"",$A659,AJ665)</f>
        <v>46286</v>
      </c>
    </row>
    <row r="660" spans="1:36" ht="15" customHeight="1">
      <c r="A660" s="155"/>
      <c r="B660" t="s">
        <v>2350</v>
      </c>
      <c r="C660">
        <v>39</v>
      </c>
      <c r="D660" t="s">
        <v>2318</v>
      </c>
      <c r="E660" t="s">
        <v>2376</v>
      </c>
      <c r="F660" t="s">
        <v>1150</v>
      </c>
      <c r="G660" t="s">
        <v>1150</v>
      </c>
      <c r="H660">
        <v>180</v>
      </c>
      <c r="I660">
        <v>200</v>
      </c>
      <c r="J660" s="444">
        <f>IF($F660="","",IFERROR(IFERROR(INDEX(Réttabanki!$U:$U,MATCH($F660,Réttabanki!$A:$A,0)),INDEX(Vöruskrá!$R:$R,MATCH($F660,Vöruskrá!$B:$B,0)))*($H660+IF($I660="",$H660*(1+$AD$2),$I660))/2/1000,""))</f>
        <v>188.1</v>
      </c>
      <c r="K660" t="s">
        <v>1151</v>
      </c>
      <c r="L660" t="s">
        <v>228</v>
      </c>
      <c r="N660">
        <v>79</v>
      </c>
      <c r="O660">
        <v>2</v>
      </c>
      <c r="P660">
        <v>0.2</v>
      </c>
      <c r="Q660">
        <v>11</v>
      </c>
      <c r="R660">
        <v>5</v>
      </c>
      <c r="S660">
        <v>2.4</v>
      </c>
      <c r="U660" s="455"/>
      <c r="V660" s="455"/>
      <c r="W660" s="455"/>
      <c r="X660" s="455"/>
      <c r="Y660" s="455"/>
      <c r="Z660" s="455"/>
      <c r="AA660" s="455"/>
      <c r="AF660">
        <f>IF($F660="","",IFERROR(IFERROR(INDEX(Réttabanki!$U:$U,MATCH($F660,Réttabanki!$A:$A,0)),INDEX(Vöruskrá!$R:$R,MATCH($F660,Vöruskrá!$B:$B,0)))*$H660/1000,""))</f>
        <v>178.2</v>
      </c>
      <c r="AG660">
        <f>IF($F660="","",IFERROR(IFERROR(INDEX(Réttabanki!$U:$U,MATCH($F660,Réttabanki!$A:$A,0)),INDEX(Vöruskrá!$R:$R,MATCH($F660,Vöruskrá!$B:$B,0)))*IF($I660="",$H660*(1+$AD$2),$I660)/1000,""))</f>
        <v>198</v>
      </c>
      <c r="AH660">
        <f t="shared" si="46"/>
        <v>0.17217391304347826</v>
      </c>
      <c r="AI660" t="str">
        <f t="shared" si="44"/>
        <v>OK</v>
      </c>
      <c r="AJ660">
        <f>IF($A660&lt;&gt;"",$A660,AJ659)</f>
        <v>46286</v>
      </c>
    </row>
    <row r="661" spans="1:36" ht="15" customHeight="1">
      <c r="A661" s="155"/>
      <c r="B661" t="s">
        <v>2350</v>
      </c>
      <c r="C661">
        <v>39</v>
      </c>
      <c r="D661" t="s">
        <v>2318</v>
      </c>
      <c r="E661" t="s">
        <v>2376</v>
      </c>
      <c r="F661" t="s">
        <v>420</v>
      </c>
      <c r="G661" t="s">
        <v>2461</v>
      </c>
      <c r="H661">
        <v>80</v>
      </c>
      <c r="I661">
        <v>100</v>
      </c>
      <c r="J661" s="444">
        <f>IF($F661="","",IFERROR(IFERROR(INDEX(Réttabanki!$U:$U,MATCH($F661,Réttabanki!$A:$A,0)),INDEX(Vöruskrá!$R:$R,MATCH($F661,Vöruskrá!$B:$B,0)))*($H661+IF($I661="",$H661*(1+$AD$2),$I661))/2/1000,""))</f>
        <v>31.5</v>
      </c>
      <c r="K661" t="s">
        <v>418</v>
      </c>
      <c r="L661" t="s">
        <v>228</v>
      </c>
      <c r="N661">
        <v>130</v>
      </c>
      <c r="O661">
        <v>0.3</v>
      </c>
      <c r="P661">
        <v>0.1</v>
      </c>
      <c r="Q661">
        <v>28.6</v>
      </c>
      <c r="R661">
        <v>2.7</v>
      </c>
      <c r="S661">
        <v>0</v>
      </c>
      <c r="U661" s="457"/>
      <c r="V661" s="457"/>
      <c r="W661" s="457"/>
      <c r="X661" s="457"/>
      <c r="Y661" s="457"/>
      <c r="Z661" s="457"/>
      <c r="AA661" s="457"/>
      <c r="AF661">
        <f>IF($F661="","",IFERROR(IFERROR(INDEX(Réttabanki!$U:$U,MATCH($F661,Réttabanki!$A:$A,0)),INDEX(Vöruskrá!$R:$R,MATCH($F661,Vöruskrá!$B:$B,0)))*$H661/1000,""))</f>
        <v>28</v>
      </c>
      <c r="AG661">
        <f>IF($F661="","",IFERROR(IFERROR(INDEX(Réttabanki!$U:$U,MATCH($F661,Réttabanki!$A:$A,0)),INDEX(Vöruskrá!$R:$R,MATCH($F661,Vöruskrá!$B:$B,0)))*IF($I661="",$H661*(1+$AD$2),$I661)/1000,""))</f>
        <v>35</v>
      </c>
      <c r="AH661">
        <f t="shared" si="46"/>
        <v>3.0434782608695653E-2</v>
      </c>
      <c r="AI661" t="str">
        <f t="shared" si="44"/>
        <v>OK</v>
      </c>
      <c r="AJ661">
        <f>IF($A661&lt;&gt;"",$A661,AJ660)</f>
        <v>46286</v>
      </c>
    </row>
    <row r="662" spans="1:36" ht="15" customHeight="1">
      <c r="A662" s="155"/>
      <c r="B662" t="s">
        <v>2350</v>
      </c>
      <c r="C662">
        <v>39</v>
      </c>
      <c r="D662" t="s">
        <v>2318</v>
      </c>
      <c r="E662" t="s">
        <v>2376</v>
      </c>
      <c r="F662" t="s">
        <v>218</v>
      </c>
      <c r="G662" t="s">
        <v>2795</v>
      </c>
      <c r="H662">
        <v>10</v>
      </c>
      <c r="I662">
        <v>10</v>
      </c>
      <c r="J662" s="444">
        <f>IF($F662="","",IFERROR(IFERROR(INDEX(Réttabanki!$U:$U,MATCH($F662,Réttabanki!$A:$A,0)),INDEX(Vöruskrá!$R:$R,MATCH($F662,Vöruskrá!$B:$B,0)))*($H662+IF($I662="",$H662*(1+$AD$2),$I662))/2/1000,""))</f>
        <v>18</v>
      </c>
      <c r="K662" t="s">
        <v>221</v>
      </c>
      <c r="L662" t="s">
        <v>222</v>
      </c>
      <c r="N662">
        <v>177</v>
      </c>
      <c r="O662">
        <v>15</v>
      </c>
      <c r="P662">
        <v>6.4</v>
      </c>
      <c r="Q662">
        <v>9.1</v>
      </c>
      <c r="R662">
        <v>1</v>
      </c>
      <c r="S662">
        <v>0</v>
      </c>
      <c r="U662" s="455"/>
      <c r="V662" s="455"/>
      <c r="W662" s="455"/>
      <c r="X662" s="455"/>
      <c r="Y662" s="455"/>
      <c r="Z662" s="455"/>
      <c r="AA662" s="455"/>
      <c r="AF662">
        <f>IF($F662="","",IFERROR(IFERROR(INDEX(Réttabanki!$U:$U,MATCH($F662,Réttabanki!$A:$A,0)),INDEX(Vöruskrá!$R:$R,MATCH($F662,Vöruskrá!$B:$B,0)))*$H662/1000,""))</f>
        <v>18</v>
      </c>
      <c r="AG662">
        <f>IF($F662="","",IFERROR(IFERROR(INDEX(Réttabanki!$U:$U,MATCH($F662,Réttabanki!$A:$A,0)),INDEX(Vöruskrá!$R:$R,MATCH($F662,Vöruskrá!$B:$B,0)))*IF($I662="",$H662*(1+$AD$2),$I662)/1000,""))</f>
        <v>18</v>
      </c>
      <c r="AH662">
        <f t="shared" si="46"/>
        <v>1.5652173913043479E-2</v>
      </c>
      <c r="AI662" t="str">
        <f t="shared" si="44"/>
        <v>OK</v>
      </c>
      <c r="AJ662">
        <f>IF($A662&lt;&gt;"",$A662,AJ661)</f>
        <v>46286</v>
      </c>
    </row>
    <row r="663" spans="1:36" ht="15" customHeight="1">
      <c r="A663" s="155"/>
      <c r="B663" t="s">
        <v>2350</v>
      </c>
      <c r="C663">
        <v>39</v>
      </c>
      <c r="D663" t="s">
        <v>2356</v>
      </c>
      <c r="E663" t="s">
        <v>2381</v>
      </c>
      <c r="G663" t="s">
        <v>2839</v>
      </c>
      <c r="J663" s="438" t="str">
        <f>IF($F663="","",IFERROR(IFERROR(INDEX(Réttabanki!$U:$U,MATCH($F663,Réttabanki!$A:$A,0)),INDEX(Vöruskrá!$R:$R,MATCH($F663,Vöruskrá!$B:$B,0)))*($H663+IF($I663="",$H663*(1+$AD$2),$I663))/2/1000,""))</f>
        <v/>
      </c>
      <c r="K663" t="s">
        <v>2840</v>
      </c>
      <c r="L663" t="s">
        <v>2841</v>
      </c>
      <c r="U663" s="457"/>
      <c r="V663" s="457"/>
      <c r="W663" s="457"/>
      <c r="X663" s="457"/>
      <c r="Y663" s="457"/>
      <c r="Z663" s="457"/>
      <c r="AA663" s="457"/>
      <c r="AF663" t="str">
        <f>IF($F663="","",IFERROR(IFERROR(INDEX(Réttabanki!$U:$U,MATCH($F663,Réttabanki!$A:$A,0)),INDEX(Vöruskrá!$R:$R,MATCH($F663,Vöruskrá!$B:$B,0)))*$H663/1000,""))</f>
        <v/>
      </c>
      <c r="AG663" t="str">
        <f>IF($F663="","",IFERROR(IFERROR(INDEX(Réttabanki!$U:$U,MATCH($F663,Réttabanki!$A:$A,0)),INDEX(Vöruskrá!$R:$R,MATCH($F663,Vöruskrá!$B:$B,0)))*IF($I663="",$H663*(1+$AD$2),$I663)/1000,""))</f>
        <v/>
      </c>
      <c r="AH663" t="str">
        <f t="shared" si="46"/>
        <v/>
      </c>
      <c r="AI663" t="str">
        <f t="shared" si="44"/>
        <v/>
      </c>
      <c r="AJ663">
        <f>IF($A663&lt;&gt;"",$A663,AJ662)</f>
        <v>46286</v>
      </c>
    </row>
    <row r="664" spans="1:36" ht="15" customHeight="1">
      <c r="A664" s="155"/>
      <c r="B664" t="s">
        <v>2350</v>
      </c>
      <c r="C664">
        <v>39</v>
      </c>
      <c r="D664" t="s">
        <v>2356</v>
      </c>
      <c r="E664" t="s">
        <v>2381</v>
      </c>
      <c r="F664" t="s">
        <v>435</v>
      </c>
      <c r="G664" t="s">
        <v>2842</v>
      </c>
      <c r="I664">
        <v>15</v>
      </c>
      <c r="J664" s="444">
        <f>IF($F664="","",IFERROR(IFERROR(INDEX(Réttabanki!$U:$U,MATCH($F664,Réttabanki!$A:$A,0)),INDEX(Vöruskrá!$R:$R,MATCH($F664,Vöruskrá!$B:$B,0)))*($H664+IF($I664="",$H664*(1+$AD$2),$I664))/2/1000,""))</f>
        <v>3</v>
      </c>
      <c r="K664" t="s">
        <v>437</v>
      </c>
      <c r="L664" t="s">
        <v>228</v>
      </c>
      <c r="M664" t="s">
        <v>296</v>
      </c>
      <c r="N664">
        <v>472</v>
      </c>
      <c r="O664">
        <v>20</v>
      </c>
      <c r="P664">
        <v>2</v>
      </c>
      <c r="Q664">
        <v>64</v>
      </c>
      <c r="R664">
        <v>6.6</v>
      </c>
      <c r="S664">
        <v>1.2</v>
      </c>
      <c r="U664" s="455"/>
      <c r="V664" s="455"/>
      <c r="W664" s="455"/>
      <c r="X664" s="455"/>
      <c r="Y664" s="455"/>
      <c r="Z664" s="455"/>
      <c r="AA664" s="455"/>
      <c r="AF664">
        <f>IF($F664="","",IFERROR(IFERROR(INDEX(Réttabanki!$U:$U,MATCH($F664,Réttabanki!$A:$A,0)),INDEX(Vöruskrá!$R:$R,MATCH($F664,Vöruskrá!$B:$B,0)))*$H664/1000,""))</f>
        <v>0</v>
      </c>
      <c r="AG664">
        <f>IF($F664="","",IFERROR(IFERROR(INDEX(Réttabanki!$U:$U,MATCH($F664,Réttabanki!$A:$A,0)),INDEX(Vöruskrá!$R:$R,MATCH($F664,Vöruskrá!$B:$B,0)))*IF($I664="",$H664*(1+$AD$2),$I664)/1000,""))</f>
        <v>6</v>
      </c>
      <c r="AH664">
        <f t="shared" si="46"/>
        <v>5.2173913043478265E-3</v>
      </c>
      <c r="AI664" t="str">
        <f t="shared" si="44"/>
        <v>OK</v>
      </c>
      <c r="AJ664">
        <f>IF($A664&lt;&gt;"",$A664,AJ663)</f>
        <v>46286</v>
      </c>
    </row>
    <row r="665" spans="1:36" ht="15" customHeight="1">
      <c r="A665" s="155"/>
      <c r="B665" t="s">
        <v>2350</v>
      </c>
      <c r="C665">
        <v>39</v>
      </c>
      <c r="D665" t="s">
        <v>2356</v>
      </c>
      <c r="E665" t="s">
        <v>2381</v>
      </c>
      <c r="F665" t="s">
        <v>536</v>
      </c>
      <c r="G665" t="s">
        <v>2789</v>
      </c>
      <c r="I665">
        <v>10</v>
      </c>
      <c r="J665" s="444">
        <f>IF($F665="","",IFERROR(IFERROR(INDEX(Réttabanki!$U:$U,MATCH($F665,Réttabanki!$A:$A,0)),INDEX(Vöruskrá!$R:$R,MATCH($F665,Vöruskrá!$B:$B,0)))*($H665+IF($I665="",$H665*(1+$AD$2),$I665))/2/1000,""))</f>
        <v>3.75</v>
      </c>
      <c r="K665" t="s">
        <v>538</v>
      </c>
      <c r="L665" t="s">
        <v>214</v>
      </c>
      <c r="N665">
        <v>119</v>
      </c>
      <c r="O665">
        <v>10</v>
      </c>
      <c r="P665">
        <v>6.4</v>
      </c>
      <c r="Q665">
        <v>3.5</v>
      </c>
      <c r="R665">
        <v>3.8</v>
      </c>
      <c r="S665">
        <v>0.1</v>
      </c>
      <c r="U665" s="457"/>
      <c r="V665" s="457"/>
      <c r="W665" s="457"/>
      <c r="X665" s="457"/>
      <c r="Y665" s="457"/>
      <c r="Z665" s="457"/>
      <c r="AA665" s="457"/>
      <c r="AF665">
        <f>IF($F665="","",IFERROR(IFERROR(INDEX(Réttabanki!$U:$U,MATCH($F665,Réttabanki!$A:$A,0)),INDEX(Vöruskrá!$R:$R,MATCH($F665,Vöruskrá!$B:$B,0)))*$H665/1000,""))</f>
        <v>0</v>
      </c>
      <c r="AG665">
        <f>IF($F665="","",IFERROR(IFERROR(INDEX(Réttabanki!$U:$U,MATCH($F665,Réttabanki!$A:$A,0)),INDEX(Vöruskrá!$R:$R,MATCH($F665,Vöruskrá!$B:$B,0)))*IF($I665="",$H665*(1+$AD$2),$I665)/1000,""))</f>
        <v>7.5</v>
      </c>
      <c r="AH665">
        <f t="shared" si="46"/>
        <v>6.5217391304347823E-3</v>
      </c>
      <c r="AI665" t="str">
        <f t="shared" si="44"/>
        <v>OK</v>
      </c>
      <c r="AJ665">
        <f>IF($A665&lt;&gt;"",$A665,AJ658)</f>
        <v>46286</v>
      </c>
    </row>
    <row r="666" spans="1:36" ht="15" customHeight="1">
      <c r="A666" s="155"/>
      <c r="B666" t="s">
        <v>2350</v>
      </c>
      <c r="C666">
        <v>39</v>
      </c>
      <c r="D666" t="s">
        <v>2356</v>
      </c>
      <c r="E666" t="s">
        <v>2381</v>
      </c>
      <c r="F666" t="s">
        <v>1085</v>
      </c>
      <c r="G666" t="s">
        <v>1086</v>
      </c>
      <c r="I666">
        <v>15</v>
      </c>
      <c r="J666" s="444">
        <f>IF($F666="","",IFERROR(IFERROR(INDEX(Réttabanki!$U:$U,MATCH($F666,Réttabanki!$A:$A,0)),INDEX(Vöruskrá!$R:$R,MATCH($F666,Vöruskrá!$B:$B,0)))*($H666+IF($I666="",$H666*(1+$AD$2),$I666))/2/1000,""))</f>
        <v>3</v>
      </c>
      <c r="K666" t="s">
        <v>1086</v>
      </c>
      <c r="L666" t="s">
        <v>1077</v>
      </c>
      <c r="N666">
        <v>15</v>
      </c>
      <c r="O666">
        <v>0.1</v>
      </c>
      <c r="P666">
        <v>0</v>
      </c>
      <c r="Q666">
        <v>3.6</v>
      </c>
      <c r="R666">
        <v>0.7</v>
      </c>
      <c r="S666">
        <v>0</v>
      </c>
      <c r="U666" s="455"/>
      <c r="V666" s="455"/>
      <c r="W666" s="455"/>
      <c r="X666" s="455"/>
      <c r="Y666" s="455"/>
      <c r="Z666" s="455"/>
      <c r="AA666" s="455"/>
      <c r="AF666">
        <f>IF($F666="","",IFERROR(IFERROR(INDEX(Réttabanki!$U:$U,MATCH($F666,Réttabanki!$A:$A,0)),INDEX(Vöruskrá!$R:$R,MATCH($F666,Vöruskrá!$B:$B,0)))*$H666/1000,""))</f>
        <v>0</v>
      </c>
      <c r="AG666">
        <f>IF($F666="","",IFERROR(IFERROR(INDEX(Réttabanki!$U:$U,MATCH($F666,Réttabanki!$A:$A,0)),INDEX(Vöruskrá!$R:$R,MATCH($F666,Vöruskrá!$B:$B,0)))*IF($I666="",$H666*(1+$AD$2),$I666)/1000,""))</f>
        <v>6</v>
      </c>
      <c r="AH666">
        <f t="shared" si="46"/>
        <v>5.2173913043478265E-3</v>
      </c>
      <c r="AI666" t="str">
        <f t="shared" si="44"/>
        <v>OK</v>
      </c>
      <c r="AJ666">
        <f>IF($A666&lt;&gt;"",$A666,AJ664)</f>
        <v>46286</v>
      </c>
    </row>
    <row r="667" spans="1:36" ht="15" customHeight="1">
      <c r="A667" s="155"/>
      <c r="B667" t="s">
        <v>2350</v>
      </c>
      <c r="C667">
        <v>39</v>
      </c>
      <c r="D667" t="s">
        <v>2356</v>
      </c>
      <c r="E667" t="s">
        <v>2381</v>
      </c>
      <c r="F667" t="s">
        <v>1088</v>
      </c>
      <c r="G667" t="s">
        <v>2526</v>
      </c>
      <c r="I667">
        <v>15</v>
      </c>
      <c r="J667" s="444">
        <f>IF($F667="","",IFERROR(IFERROR(INDEX(Réttabanki!$U:$U,MATCH($F667,Réttabanki!$A:$A,0)),INDEX(Vöruskrá!$R:$R,MATCH($F667,Vöruskrá!$B:$B,0)))*($H667+IF($I667="",$H667*(1+$AD$2),$I667))/2/1000,""))</f>
        <v>6</v>
      </c>
      <c r="K667" t="s">
        <v>1089</v>
      </c>
      <c r="L667" t="s">
        <v>1077</v>
      </c>
      <c r="N667">
        <v>31</v>
      </c>
      <c r="O667">
        <v>0.3</v>
      </c>
      <c r="P667">
        <v>0</v>
      </c>
      <c r="Q667">
        <v>6</v>
      </c>
      <c r="R667">
        <v>1</v>
      </c>
      <c r="S667">
        <v>0</v>
      </c>
      <c r="U667" s="457"/>
      <c r="V667" s="457"/>
      <c r="W667" s="457"/>
      <c r="X667" s="457"/>
      <c r="Y667" s="457"/>
      <c r="Z667" s="457"/>
      <c r="AA667" s="457"/>
      <c r="AF667">
        <f>IF($F667="","",IFERROR(IFERROR(INDEX(Réttabanki!$U:$U,MATCH($F667,Réttabanki!$A:$A,0)),INDEX(Vöruskrá!$R:$R,MATCH($F667,Vöruskrá!$B:$B,0)))*$H667/1000,""))</f>
        <v>0</v>
      </c>
      <c r="AG667">
        <f>IF($F667="","",IFERROR(IFERROR(INDEX(Réttabanki!$U:$U,MATCH($F667,Réttabanki!$A:$A,0)),INDEX(Vöruskrá!$R:$R,MATCH($F667,Vöruskrá!$B:$B,0)))*IF($I667="",$H667*(1+$AD$2),$I667)/1000,""))</f>
        <v>12</v>
      </c>
      <c r="AH667">
        <f t="shared" si="46"/>
        <v>1.0434782608695653E-2</v>
      </c>
      <c r="AI667" t="str">
        <f t="shared" si="44"/>
        <v>OK</v>
      </c>
      <c r="AJ667">
        <f>IF($A667&lt;&gt;"",$A667,AJ666)</f>
        <v>46286</v>
      </c>
    </row>
    <row r="668" spans="1:36" ht="15" customHeight="1">
      <c r="A668" s="155"/>
      <c r="B668" t="s">
        <v>2350</v>
      </c>
      <c r="C668">
        <v>39</v>
      </c>
      <c r="D668" t="s">
        <v>2356</v>
      </c>
      <c r="E668" t="s">
        <v>1080</v>
      </c>
      <c r="F668" t="s">
        <v>218</v>
      </c>
      <c r="G668" t="s">
        <v>2795</v>
      </c>
      <c r="I668">
        <v>10</v>
      </c>
      <c r="J668" s="444"/>
      <c r="K668" t="s">
        <v>221</v>
      </c>
      <c r="L668" t="s">
        <v>222</v>
      </c>
      <c r="N668">
        <v>177</v>
      </c>
      <c r="O668">
        <v>15</v>
      </c>
      <c r="P668">
        <v>6.4</v>
      </c>
      <c r="Q668">
        <v>9.1</v>
      </c>
      <c r="R668">
        <v>1</v>
      </c>
      <c r="S668">
        <v>0</v>
      </c>
      <c r="U668" s="455"/>
      <c r="V668" s="455"/>
      <c r="W668" s="455"/>
      <c r="X668" s="455"/>
      <c r="Y668" s="455"/>
      <c r="Z668" s="455"/>
      <c r="AA668" s="455"/>
    </row>
    <row r="669" spans="1:36" ht="15" customHeight="1">
      <c r="A669" s="155"/>
      <c r="B669" t="s">
        <v>2350</v>
      </c>
      <c r="C669">
        <v>39</v>
      </c>
      <c r="D669" t="s">
        <v>2344</v>
      </c>
      <c r="E669" t="s">
        <v>2479</v>
      </c>
      <c r="G669" t="s">
        <v>2843</v>
      </c>
      <c r="J669" s="438" t="str">
        <f>IF($F669="","",IFERROR(IFERROR(INDEX(Réttabanki!$U:$U,MATCH($F669,Réttabanki!$A:$A,0)),INDEX(Vöruskrá!$R:$R,MATCH($F669,Vöruskrá!$B:$B,0)))*($H669+IF($I669="",$H669*(1+$AD$2),$I669))/2/1000,""))</f>
        <v/>
      </c>
      <c r="K669" t="s">
        <v>2844</v>
      </c>
      <c r="L669" t="s">
        <v>2845</v>
      </c>
      <c r="U669" s="457"/>
      <c r="V669" s="457"/>
      <c r="W669" s="457"/>
      <c r="X669" s="457"/>
      <c r="Y669" s="457"/>
      <c r="Z669" s="457"/>
      <c r="AA669" s="457"/>
      <c r="AF669" t="str">
        <f>IF($F669="","",IFERROR(IFERROR(INDEX(Réttabanki!$U:$U,MATCH($F669,Réttabanki!$A:$A,0)),INDEX(Vöruskrá!$R:$R,MATCH($F669,Vöruskrá!$B:$B,0)))*$H669/1000,""))</f>
        <v/>
      </c>
      <c r="AG669" t="str">
        <f>IF($F669="","",IFERROR(IFERROR(INDEX(Réttabanki!$U:$U,MATCH($F669,Réttabanki!$A:$A,0)),INDEX(Vöruskrá!$R:$R,MATCH($F669,Vöruskrá!$B:$B,0)))*IF($I669="",$H669*(1+$AD$2),$I669)/1000,""))</f>
        <v/>
      </c>
      <c r="AH669" t="str">
        <f>IF(N($AF669)+N($AG669)=0,"",MAX(N($AF669)/$AE$6,N($AG669)/$AE$5))</f>
        <v/>
      </c>
      <c r="AI669" t="str">
        <f>IF($AH669="","",IF($AH669&gt;$AE$7,"⚠ Yfir "&amp;TEXT($AE$7,"0%"),"OK"))</f>
        <v/>
      </c>
      <c r="AJ669">
        <f>IF($A669&lt;&gt;"",$A669,AJ667)</f>
        <v>46286</v>
      </c>
    </row>
    <row r="670" spans="1:36" ht="15" customHeight="1">
      <c r="A670" s="155"/>
      <c r="B670" t="s">
        <v>2350</v>
      </c>
      <c r="C670">
        <v>39</v>
      </c>
      <c r="D670" t="s">
        <v>2344</v>
      </c>
      <c r="E670" t="s">
        <v>2479</v>
      </c>
      <c r="F670" t="s">
        <v>435</v>
      </c>
      <c r="G670" t="s">
        <v>2842</v>
      </c>
      <c r="H670">
        <v>15</v>
      </c>
      <c r="J670" s="438"/>
      <c r="K670" t="s">
        <v>437</v>
      </c>
      <c r="L670" t="s">
        <v>228</v>
      </c>
      <c r="M670" t="s">
        <v>296</v>
      </c>
      <c r="N670">
        <v>472</v>
      </c>
      <c r="O670">
        <v>20</v>
      </c>
      <c r="P670">
        <v>2</v>
      </c>
      <c r="Q670">
        <v>64</v>
      </c>
      <c r="R670">
        <v>6.6</v>
      </c>
      <c r="S670">
        <v>1.2</v>
      </c>
      <c r="U670" s="455"/>
      <c r="V670" s="455"/>
      <c r="W670" s="455"/>
      <c r="X670" s="455"/>
      <c r="Y670" s="455"/>
      <c r="Z670" s="455"/>
      <c r="AA670" s="455"/>
    </row>
    <row r="671" spans="1:36" ht="15" customHeight="1">
      <c r="A671" s="155"/>
      <c r="B671" t="s">
        <v>2350</v>
      </c>
      <c r="C671">
        <v>39</v>
      </c>
      <c r="D671" t="s">
        <v>2344</v>
      </c>
      <c r="E671" t="s">
        <v>2479</v>
      </c>
      <c r="F671" t="s">
        <v>536</v>
      </c>
      <c r="G671" t="s">
        <v>2789</v>
      </c>
      <c r="H671">
        <v>10</v>
      </c>
      <c r="J671" s="438"/>
      <c r="K671" t="s">
        <v>538</v>
      </c>
      <c r="L671" t="s">
        <v>214</v>
      </c>
      <c r="N671">
        <v>119</v>
      </c>
      <c r="O671">
        <v>10</v>
      </c>
      <c r="P671">
        <v>6.4</v>
      </c>
      <c r="Q671">
        <v>3.5</v>
      </c>
      <c r="R671">
        <v>3.8</v>
      </c>
      <c r="S671">
        <v>0.1</v>
      </c>
      <c r="U671" s="457"/>
      <c r="V671" s="457"/>
      <c r="W671" s="457"/>
      <c r="X671" s="457"/>
      <c r="Y671" s="457"/>
      <c r="Z671" s="457"/>
      <c r="AA671" s="457"/>
    </row>
    <row r="672" spans="1:36" ht="15" customHeight="1">
      <c r="A672" s="155"/>
      <c r="B672" t="s">
        <v>2350</v>
      </c>
      <c r="C672">
        <v>39</v>
      </c>
      <c r="D672" t="s">
        <v>2344</v>
      </c>
      <c r="E672" t="s">
        <v>1080</v>
      </c>
      <c r="F672" t="s">
        <v>218</v>
      </c>
      <c r="G672" t="s">
        <v>2795</v>
      </c>
      <c r="H672">
        <v>10</v>
      </c>
      <c r="J672" s="444"/>
      <c r="K672" t="s">
        <v>221</v>
      </c>
      <c r="L672" t="s">
        <v>222</v>
      </c>
      <c r="N672">
        <v>177</v>
      </c>
      <c r="O672">
        <v>15</v>
      </c>
      <c r="P672">
        <v>6.4</v>
      </c>
      <c r="Q672">
        <v>9.1</v>
      </c>
      <c r="R672">
        <v>1</v>
      </c>
      <c r="S672">
        <v>0</v>
      </c>
      <c r="U672" s="455"/>
      <c r="V672" s="455"/>
      <c r="W672" s="455"/>
      <c r="X672" s="455"/>
      <c r="Y672" s="455"/>
      <c r="Z672" s="455"/>
      <c r="AA672" s="455"/>
    </row>
    <row r="673" spans="1:36" ht="15" customHeight="1">
      <c r="A673" s="155"/>
      <c r="B673" t="s">
        <v>2350</v>
      </c>
      <c r="C673">
        <v>39</v>
      </c>
      <c r="D673" t="s">
        <v>2318</v>
      </c>
      <c r="E673" t="s">
        <v>2383</v>
      </c>
      <c r="G673" t="s">
        <v>2846</v>
      </c>
      <c r="J673" s="438" t="str">
        <f>IF($F673="","",IFERROR(IFERROR(INDEX(Réttabanki!$U:$U,MATCH($F673,Réttabanki!$A:$A,0)),INDEX(Vöruskrá!$R:$R,MATCH($F673,Vöruskrá!$B:$B,0)))*($H673+IF($I673="",$H673*(1+$AD$2),$I673))/2/1000,""))</f>
        <v/>
      </c>
      <c r="K673" t="s">
        <v>2847</v>
      </c>
      <c r="L673" t="s">
        <v>2848</v>
      </c>
      <c r="U673" s="457"/>
      <c r="V673" s="457"/>
      <c r="W673" s="457"/>
      <c r="X673" s="457"/>
      <c r="Y673" s="457"/>
      <c r="Z673" s="457"/>
      <c r="AA673" s="457"/>
      <c r="AF673" t="str">
        <f>IF($F673="","",IFERROR(IFERROR(INDEX(Réttabanki!$U:$U,MATCH($F673,Réttabanki!$A:$A,0)),INDEX(Vöruskrá!$R:$R,MATCH($F673,Vöruskrá!$B:$B,0)))*$H673/1000,""))</f>
        <v/>
      </c>
      <c r="AG673" t="str">
        <f>IF($F673="","",IFERROR(IFERROR(INDEX(Réttabanki!$U:$U,MATCH($F673,Réttabanki!$A:$A,0)),INDEX(Vöruskrá!$R:$R,MATCH($F673,Vöruskrá!$B:$B,0)))*IF($I673="",$H673*(1+$AD$2),$I673)/1000,""))</f>
        <v/>
      </c>
      <c r="AH673" t="str">
        <f>IF(N($AF673)+N($AG673)=0,"",MAX(N($AF673)/$AE$6,N($AG673)/$AE$5))</f>
        <v/>
      </c>
      <c r="AI673" t="str">
        <f>IF($AH673="","",IF($AH673&gt;$AE$7,"⚠ Yfir "&amp;TEXT($AE$7,"0%"),"OK"))</f>
        <v/>
      </c>
      <c r="AJ673">
        <f>IF($A673&lt;&gt;"",$A673,AJ669)</f>
        <v>46286</v>
      </c>
    </row>
    <row r="674" spans="1:36" ht="15" customHeight="1">
      <c r="A674" s="155"/>
      <c r="B674" t="s">
        <v>2350</v>
      </c>
      <c r="C674">
        <v>39</v>
      </c>
      <c r="D674" t="s">
        <v>2318</v>
      </c>
      <c r="E674" t="s">
        <v>2383</v>
      </c>
      <c r="F674" t="s">
        <v>456</v>
      </c>
      <c r="G674" t="s">
        <v>2682</v>
      </c>
      <c r="H674">
        <v>40</v>
      </c>
      <c r="I674">
        <v>40</v>
      </c>
      <c r="J674" s="438">
        <f>IF($F674="","",IFERROR(IFERROR(INDEX(Réttabanki!$U:$U,MATCH($F674,Réttabanki!$A:$A,0)),INDEX(Vöruskrá!$R:$R,MATCH($F674,Vöruskrá!$B:$B,0)))*($H674+IF($I674="",$H674*(1+$AD$2),$I674))/2/1000,""))</f>
        <v>24</v>
      </c>
      <c r="K674" t="s">
        <v>457</v>
      </c>
      <c r="L674" t="s">
        <v>458</v>
      </c>
      <c r="N674">
        <v>296</v>
      </c>
      <c r="O674">
        <v>4.5</v>
      </c>
      <c r="P674">
        <v>0.5</v>
      </c>
      <c r="Q674">
        <v>52</v>
      </c>
      <c r="R674">
        <v>9.1</v>
      </c>
      <c r="S674">
        <v>0.8</v>
      </c>
      <c r="U674" s="455"/>
      <c r="V674" s="455"/>
      <c r="W674" s="455"/>
      <c r="X674" s="455"/>
      <c r="Y674" s="455"/>
      <c r="Z674" s="455"/>
      <c r="AA674" s="455"/>
      <c r="AF674">
        <f>IF($F674="","",IFERROR(IFERROR(INDEX(Réttabanki!$U:$U,MATCH($F674,Réttabanki!$A:$A,0)),INDEX(Vöruskrá!$R:$R,MATCH($F674,Vöruskrá!$B:$B,0)))*$H674/1000,""))</f>
        <v>24</v>
      </c>
      <c r="AG674">
        <f>IF($F674="","",IFERROR(IFERROR(INDEX(Réttabanki!$U:$U,MATCH($F674,Réttabanki!$A:$A,0)),INDEX(Vöruskrá!$R:$R,MATCH($F674,Vöruskrá!$B:$B,0)))*IF($I674="",$H674*(1+$AD$2),$I674)/1000,""))</f>
        <v>24</v>
      </c>
      <c r="AH674">
        <f>IF(N($AF674)+N($AG674)=0,"",MAX(N($AF674)/$AE$6,N($AG674)/$AE$5))</f>
        <v>2.0869565217391306E-2</v>
      </c>
      <c r="AI674" t="str">
        <f>IF($AH674="","",IF($AH674&gt;$AE$7,"⚠ Yfir "&amp;TEXT($AE$7,"0%"),"OK"))</f>
        <v>OK</v>
      </c>
      <c r="AJ674">
        <f>IF($A674&lt;&gt;"",$A674,AJ673)</f>
        <v>46286</v>
      </c>
    </row>
    <row r="675" spans="1:36" ht="15" customHeight="1">
      <c r="A675" s="155"/>
      <c r="B675" t="s">
        <v>2350</v>
      </c>
      <c r="C675">
        <v>39</v>
      </c>
      <c r="D675" t="s">
        <v>2318</v>
      </c>
      <c r="E675" t="s">
        <v>2383</v>
      </c>
      <c r="F675" t="s">
        <v>505</v>
      </c>
      <c r="G675" t="s">
        <v>2404</v>
      </c>
      <c r="H675">
        <v>20</v>
      </c>
      <c r="I675">
        <v>20</v>
      </c>
      <c r="J675" s="438">
        <f>IF($F675="","",IFERROR(IFERROR(INDEX(Réttabanki!$U:$U,MATCH($F675,Réttabanki!$A:$A,0)),INDEX(Vöruskrá!$R:$R,MATCH($F675,Vöruskrá!$B:$B,0)))*($H675+IF($I675="",$H675*(1+$AD$2),$I675))/2/1000,""))</f>
        <v>46</v>
      </c>
      <c r="K675" t="s">
        <v>507</v>
      </c>
      <c r="L675" t="s">
        <v>214</v>
      </c>
      <c r="N675">
        <v>738</v>
      </c>
      <c r="O675">
        <v>82</v>
      </c>
      <c r="P675">
        <v>49</v>
      </c>
      <c r="Q675">
        <v>0.4</v>
      </c>
      <c r="R675">
        <v>0.6</v>
      </c>
      <c r="S675">
        <v>1.2</v>
      </c>
      <c r="U675" s="457"/>
      <c r="V675" s="457"/>
      <c r="W675" s="457"/>
      <c r="X675" s="457"/>
      <c r="Y675" s="457"/>
      <c r="Z675" s="457"/>
      <c r="AA675" s="457"/>
      <c r="AF675">
        <f>IF($F675="","",IFERROR(IFERROR(INDEX(Réttabanki!$U:$U,MATCH($F675,Réttabanki!$A:$A,0)),INDEX(Vöruskrá!$R:$R,MATCH($F675,Vöruskrá!$B:$B,0)))*$H675/1000,""))</f>
        <v>46</v>
      </c>
      <c r="AG675">
        <f>IF($F675="","",IFERROR(IFERROR(INDEX(Réttabanki!$U:$U,MATCH($F675,Réttabanki!$A:$A,0)),INDEX(Vöruskrá!$R:$R,MATCH($F675,Vöruskrá!$B:$B,0)))*IF($I675="",$H675*(1+$AD$2),$I675)/1000,""))</f>
        <v>46</v>
      </c>
      <c r="AH675">
        <f>IF(N($AF675)+N($AG675)=0,"",MAX(N($AF675)/$AE$6,N($AG675)/$AE$5))</f>
        <v>0.04</v>
      </c>
      <c r="AI675" t="str">
        <f>IF($AH675="","",IF($AH675&gt;$AE$7,"⚠ Yfir "&amp;TEXT($AE$7,"0%"),"OK"))</f>
        <v>OK</v>
      </c>
      <c r="AJ675">
        <f>IF($A675&lt;&gt;"",$A675,AJ674)</f>
        <v>46286</v>
      </c>
    </row>
    <row r="676" spans="1:36" ht="15" customHeight="1">
      <c r="A676" s="155"/>
      <c r="B676" t="s">
        <v>2350</v>
      </c>
      <c r="C676">
        <v>39</v>
      </c>
      <c r="D676" t="s">
        <v>2318</v>
      </c>
      <c r="E676" t="s">
        <v>1080</v>
      </c>
      <c r="G676" t="s">
        <v>2849</v>
      </c>
      <c r="J676" s="438"/>
      <c r="K676" t="s">
        <v>2850</v>
      </c>
      <c r="L676" t="s">
        <v>214</v>
      </c>
      <c r="U676" s="455"/>
      <c r="V676" s="455"/>
      <c r="W676" s="455"/>
      <c r="X676" s="455"/>
      <c r="Y676" s="455"/>
      <c r="Z676" s="455"/>
      <c r="AA676" s="455"/>
    </row>
    <row r="677" spans="1:36" ht="15" customHeight="1">
      <c r="A677" s="155"/>
      <c r="B677" t="s">
        <v>2350</v>
      </c>
      <c r="C677">
        <v>39</v>
      </c>
      <c r="D677" t="s">
        <v>2318</v>
      </c>
      <c r="E677" t="s">
        <v>1080</v>
      </c>
      <c r="F677" t="s">
        <v>1305</v>
      </c>
      <c r="G677" t="s">
        <v>2392</v>
      </c>
      <c r="H677">
        <v>40</v>
      </c>
      <c r="I677">
        <v>40</v>
      </c>
      <c r="J677" s="438"/>
      <c r="K677" t="s">
        <v>1306</v>
      </c>
      <c r="N677">
        <v>225</v>
      </c>
      <c r="O677">
        <v>3</v>
      </c>
      <c r="P677">
        <v>0.3</v>
      </c>
      <c r="Q677">
        <v>41</v>
      </c>
      <c r="R677">
        <v>2.1</v>
      </c>
      <c r="S677">
        <v>1</v>
      </c>
      <c r="U677" s="457"/>
      <c r="V677" s="457"/>
      <c r="W677" s="457"/>
      <c r="X677" s="457"/>
      <c r="Y677" s="457"/>
      <c r="Z677" s="457"/>
      <c r="AA677" s="457"/>
    </row>
    <row r="678" spans="1:36" ht="15" customHeight="1">
      <c r="A678" s="155"/>
      <c r="B678" t="s">
        <v>2350</v>
      </c>
      <c r="C678">
        <v>39</v>
      </c>
      <c r="D678" t="s">
        <v>2318</v>
      </c>
      <c r="E678" t="s">
        <v>1080</v>
      </c>
      <c r="F678" t="s">
        <v>505</v>
      </c>
      <c r="G678" t="s">
        <v>2404</v>
      </c>
      <c r="H678">
        <v>20</v>
      </c>
      <c r="I678">
        <v>20</v>
      </c>
      <c r="J678" s="438"/>
      <c r="K678" t="s">
        <v>507</v>
      </c>
      <c r="L678" t="s">
        <v>214</v>
      </c>
      <c r="N678">
        <v>738</v>
      </c>
      <c r="O678">
        <v>82</v>
      </c>
      <c r="P678">
        <v>49</v>
      </c>
      <c r="Q678">
        <v>0.4</v>
      </c>
      <c r="R678">
        <v>0.6</v>
      </c>
      <c r="S678">
        <v>1.2</v>
      </c>
      <c r="U678" s="455"/>
      <c r="V678" s="455"/>
      <c r="W678" s="455"/>
      <c r="X678" s="455"/>
      <c r="Y678" s="455"/>
      <c r="Z678" s="455"/>
      <c r="AA678" s="455"/>
    </row>
    <row r="679" spans="1:36" ht="15" customHeight="1">
      <c r="A679" s="154"/>
      <c r="B679" s="95" t="s">
        <v>2350</v>
      </c>
      <c r="C679" s="95">
        <v>39</v>
      </c>
      <c r="D679" s="96"/>
      <c r="E679" s="96"/>
      <c r="F679" s="96" t="s">
        <v>2393</v>
      </c>
      <c r="G679" s="96"/>
      <c r="H679" s="97"/>
      <c r="I679" s="97"/>
      <c r="J679" s="225">
        <f>SUMIFS($AF$3:$AF$796,$AJ$3:$AJ$796,$AJ679,$D$3:$D$796,"&lt;&gt;Grunnskólar starfsmenn",$E$3:$E$796,"Aðalréttur")+SUMIFS($AF$3:$AF$796,$AJ$3:$AJ$796,$AJ679,$D$3:$D$796,"&lt;&gt;Grunnskólar starfsmenn",$E$3:$E$796,"Meðlætisbar")+SUMIFS($AF$3:$AF$796,$AJ$3:$AJ$796,$AJ679,$D$3:$D$796,"&lt;&gt;Grunnskólar starfsmenn",$E$3:$E$796,"Síðdegishressing")</f>
        <v>98</v>
      </c>
      <c r="K679" s="9" t="s">
        <v>2394</v>
      </c>
      <c r="L679" s="9"/>
      <c r="M679" s="9"/>
      <c r="N679" s="10"/>
      <c r="O679" s="10"/>
      <c r="P679" s="10"/>
      <c r="Q679" s="10"/>
      <c r="R679" s="10"/>
      <c r="S679" s="10"/>
      <c r="T679" s="44"/>
      <c r="U679" s="457"/>
      <c r="V679" s="457"/>
      <c r="W679" s="457"/>
      <c r="X679" s="457"/>
      <c r="Y679" s="457"/>
      <c r="Z679" s="457"/>
      <c r="AA679" s="457"/>
      <c r="AC679" t="s">
        <v>87</v>
      </c>
      <c r="AF679" s="205" t="str">
        <f>IF($F679="","",IFERROR(IFERROR(INDEX(Réttabanki!$U:$U,MATCH($F679,Réttabanki!$A:$A,0)),INDEX(Vöruskrá!$R:$R,MATCH($F679,Vöruskrá!$B:$B,0)))*$H679/1000,""))</f>
        <v/>
      </c>
      <c r="AG679" s="205" t="str">
        <f>IF($F679="","",IFERROR(IFERROR(INDEX(Réttabanki!$U:$U,MATCH($F679,Réttabanki!$A:$A,0)),INDEX(Vöruskrá!$R:$R,MATCH($F679,Vöruskrá!$B:$B,0)))*IF($I679="",$H679*(1+$AD$2),$I679)/1000,""))</f>
        <v/>
      </c>
      <c r="AH679" s="206">
        <f>IF($J679="","",$J679/$AE$6)</f>
        <v>7.2592592592592597E-2</v>
      </c>
      <c r="AI679" s="409" t="str">
        <f t="shared" ref="AI679:AI685" si="47">IF($AH679="","",IF($AH679&gt;$AE$7,"⚠ Yfir "&amp;TEXT($AE$7,"0%"),"OK"))</f>
        <v>OK</v>
      </c>
      <c r="AJ679" s="314">
        <f>IF($A679&lt;&gt;"",$A679,AJ675)</f>
        <v>46286</v>
      </c>
    </row>
    <row r="680" spans="1:36" ht="15" customHeight="1">
      <c r="A680" s="154"/>
      <c r="B680" s="95" t="s">
        <v>2350</v>
      </c>
      <c r="C680" s="95">
        <v>39</v>
      </c>
      <c r="D680" s="96"/>
      <c r="E680" s="96"/>
      <c r="F680" s="96" t="s">
        <v>2395</v>
      </c>
      <c r="G680" s="96"/>
      <c r="H680" s="97"/>
      <c r="I680" s="97"/>
      <c r="J680" s="225">
        <f>SUMIFS($AG$3:$AG$796,$AJ$3:$AJ$796,$AJ680,$D$3:$D$796,"&lt;&gt;Grunnskólar starfsmenn",$E$3:$E$796,"Aðalréttur")+SUMIFS($AG$3:$AG$796,$AJ$3:$AJ$796,$AJ680,$D$3:$D$796,"&lt;&gt;Grunnskólar starfsmenn",$E$3:$E$796,"Meðlætisbar")</f>
        <v>66.5</v>
      </c>
      <c r="K680" s="9" t="s">
        <v>2394</v>
      </c>
      <c r="L680" s="9"/>
      <c r="M680" s="9"/>
      <c r="N680" s="10"/>
      <c r="O680" s="10"/>
      <c r="P680" s="10"/>
      <c r="Q680" s="10"/>
      <c r="R680" s="10"/>
      <c r="S680" s="10"/>
      <c r="T680" s="44"/>
      <c r="U680" s="455"/>
      <c r="V680" s="455"/>
      <c r="W680" s="455"/>
      <c r="X680" s="455"/>
      <c r="Y680" s="455"/>
      <c r="Z680" s="455"/>
      <c r="AA680" s="455"/>
      <c r="AC680" t="s">
        <v>92</v>
      </c>
      <c r="AF680" s="205" t="str">
        <f>IF($F680="","",IFERROR(IFERROR(INDEX(Réttabanki!$U:$U,MATCH($F680,Réttabanki!$A:$A,0)),INDEX(Vöruskrá!$R:$R,MATCH($F680,Vöruskrá!$B:$B,0)))*$H680/1000,""))</f>
        <v/>
      </c>
      <c r="AG680" s="205" t="str">
        <f>IF($F680="","",IFERROR(IFERROR(INDEX(Réttabanki!$U:$U,MATCH($F680,Réttabanki!$A:$A,0)),INDEX(Vöruskrá!$R:$R,MATCH($F680,Vöruskrá!$B:$B,0)))*IF($I680="",$H680*(1+$AD$2),$I680)/1000,""))</f>
        <v/>
      </c>
      <c r="AH680" s="206">
        <f>IF($J680="","",$J680/$AE$5)</f>
        <v>5.7826086956521743E-2</v>
      </c>
      <c r="AI680" s="409" t="str">
        <f t="shared" si="47"/>
        <v>OK</v>
      </c>
      <c r="AJ680" s="314">
        <f t="shared" ref="AJ680:AJ685" si="48">IF($A680&lt;&gt;"",$A680,AJ679)</f>
        <v>46286</v>
      </c>
    </row>
    <row r="681" spans="1:36" ht="14.4">
      <c r="A681" s="155">
        <v>46287</v>
      </c>
      <c r="B681" t="s">
        <v>2396</v>
      </c>
      <c r="C681">
        <v>39</v>
      </c>
      <c r="D681" t="s">
        <v>2318</v>
      </c>
      <c r="E681" t="s">
        <v>2352</v>
      </c>
      <c r="G681" t="s">
        <v>2851</v>
      </c>
      <c r="J681" s="438" t="str">
        <f>IF($F681="","",IFERROR(IFERROR(INDEX(Réttabanki!$U:$U,MATCH($F681,Réttabanki!$A:$A,0)),INDEX(Vöruskrá!$R:$R,MATCH($F681,Vöruskrá!$B:$B,0)))*($H681+IF($I681="",$H681*(1+$AD$2),$I681))/2/1000,""))</f>
        <v/>
      </c>
      <c r="K681" t="s">
        <v>2852</v>
      </c>
      <c r="L681" t="s">
        <v>2853</v>
      </c>
      <c r="U681" s="457"/>
      <c r="V681" s="457"/>
      <c r="W681" s="457"/>
      <c r="X681" s="457"/>
      <c r="Y681" s="457"/>
      <c r="Z681" s="457"/>
      <c r="AA681" s="457"/>
      <c r="AF681" t="str">
        <f>IF($F681="","",IFERROR(IFERROR(INDEX(Réttabanki!$U:$U,MATCH($F681,Réttabanki!$A:$A,0)),INDEX(Vöruskrá!$R:$R,MATCH($F681,Vöruskrá!$B:$B,0)))*$H681/1000,""))</f>
        <v/>
      </c>
      <c r="AG681" t="str">
        <f>IF($F681="","",IFERROR(IFERROR(INDEX(Réttabanki!$U:$U,MATCH($F681,Réttabanki!$A:$A,0)),INDEX(Vöruskrá!$R:$R,MATCH($F681,Vöruskrá!$B:$B,0)))*IF($I681="",$H681*(1+$AD$2),$I681)/1000,""))</f>
        <v/>
      </c>
      <c r="AH681" t="str">
        <f>IF(N($AF681)+N($AG681)=0,"",MAX(N($AF681)/$AE$6,N($AG681)/$AE$5))</f>
        <v/>
      </c>
      <c r="AI681" t="str">
        <f t="shared" si="47"/>
        <v/>
      </c>
      <c r="AJ681" s="314">
        <f t="shared" si="48"/>
        <v>46287</v>
      </c>
    </row>
    <row r="682" spans="1:36" ht="14.4">
      <c r="A682" s="155"/>
      <c r="B682" t="s">
        <v>2396</v>
      </c>
      <c r="C682">
        <v>39</v>
      </c>
      <c r="D682" t="s">
        <v>2318</v>
      </c>
      <c r="E682" t="s">
        <v>2352</v>
      </c>
      <c r="F682" t="s">
        <v>925</v>
      </c>
      <c r="G682" t="s">
        <v>925</v>
      </c>
      <c r="H682">
        <v>160</v>
      </c>
      <c r="I682">
        <v>180</v>
      </c>
      <c r="J682" s="438">
        <f>IF($F682="","",IFERROR(IFERROR(INDEX(Réttabanki!$U:$U,MATCH($F682,Réttabanki!$A:$A,0)),INDEX(Vöruskrá!$R:$R,MATCH($F682,Vöruskrá!$B:$B,0)))*($H682+IF($I682="",$H682*(1+$AD$2),$I682))/2/1000,""))</f>
        <v>355.3</v>
      </c>
      <c r="K682" t="s">
        <v>925</v>
      </c>
      <c r="L682" t="s">
        <v>666</v>
      </c>
      <c r="N682">
        <v>100</v>
      </c>
      <c r="O682">
        <v>0.7</v>
      </c>
      <c r="P682">
        <v>0.1</v>
      </c>
      <c r="Q682">
        <v>0</v>
      </c>
      <c r="R682">
        <v>23</v>
      </c>
      <c r="S682">
        <v>0.3</v>
      </c>
      <c r="U682" s="455"/>
      <c r="V682" s="455"/>
      <c r="W682" s="455"/>
      <c r="X682" s="455"/>
      <c r="Y682" s="455"/>
      <c r="Z682" s="455"/>
      <c r="AA682" s="455"/>
      <c r="AF682">
        <f>IF($F682="","",IFERROR(IFERROR(INDEX(Réttabanki!$U:$U,MATCH($F682,Réttabanki!$A:$A,0)),INDEX(Vöruskrá!$R:$R,MATCH($F682,Vöruskrá!$B:$B,0)))*$H682/1000,""))</f>
        <v>334.4</v>
      </c>
      <c r="AG682">
        <f>IF($F682="","",IFERROR(IFERROR(INDEX(Réttabanki!$U:$U,MATCH($F682,Réttabanki!$A:$A,0)),INDEX(Vöruskrá!$R:$R,MATCH($F682,Vöruskrá!$B:$B,0)))*IF($I682="",$H682*(1+$AD$2),$I682)/1000,""))</f>
        <v>376.2</v>
      </c>
      <c r="AH682">
        <f>IF(N($AF682)+N($AG682)=0,"",MAX(N($AF682)/$AE$6,N($AG682)/$AE$5))</f>
        <v>0.32713043478260867</v>
      </c>
      <c r="AI682" t="str">
        <f t="shared" si="47"/>
        <v>⚠ Yfir 30%</v>
      </c>
      <c r="AJ682" s="314">
        <f t="shared" si="48"/>
        <v>46287</v>
      </c>
    </row>
    <row r="683" spans="1:36" ht="14.4">
      <c r="A683" s="155"/>
      <c r="B683" t="s">
        <v>2396</v>
      </c>
      <c r="C683">
        <v>39</v>
      </c>
      <c r="D683" t="s">
        <v>2318</v>
      </c>
      <c r="E683" t="s">
        <v>2352</v>
      </c>
      <c r="F683" t="s">
        <v>1001</v>
      </c>
      <c r="G683" t="s">
        <v>677</v>
      </c>
      <c r="H683">
        <v>80</v>
      </c>
      <c r="I683">
        <v>100</v>
      </c>
      <c r="J683" s="438">
        <f>IF($F683="","",IFERROR(IFERROR(INDEX(Réttabanki!$U:$U,MATCH($F683,Réttabanki!$A:$A,0)),INDEX(Vöruskrá!$R:$R,MATCH($F683,Vöruskrá!$B:$B,0)))*($H683+IF($I683="",$H683*(1+$AD$2),$I683))/2/1000,""))</f>
        <v>18</v>
      </c>
      <c r="K683" t="s">
        <v>677</v>
      </c>
      <c r="L683" t="s">
        <v>228</v>
      </c>
      <c r="N683">
        <v>77</v>
      </c>
      <c r="O683">
        <v>0.1</v>
      </c>
      <c r="P683">
        <v>0</v>
      </c>
      <c r="Q683">
        <v>17</v>
      </c>
      <c r="R683">
        <v>2</v>
      </c>
      <c r="S683">
        <v>0</v>
      </c>
      <c r="U683" s="457"/>
      <c r="V683" s="457"/>
      <c r="W683" s="457"/>
      <c r="X683" s="457"/>
      <c r="Y683" s="457"/>
      <c r="Z683" s="457"/>
      <c r="AA683" s="457"/>
      <c r="AF683">
        <f>IF($F683="","",IFERROR(IFERROR(INDEX(Réttabanki!$U:$U,MATCH($F683,Réttabanki!$A:$A,0)),INDEX(Vöruskrá!$R:$R,MATCH($F683,Vöruskrá!$B:$B,0)))*$H683/1000,""))</f>
        <v>16</v>
      </c>
      <c r="AG683">
        <f>IF($F683="","",IFERROR(IFERROR(INDEX(Réttabanki!$U:$U,MATCH($F683,Réttabanki!$A:$A,0)),INDEX(Vöruskrá!$R:$R,MATCH($F683,Vöruskrá!$B:$B,0)))*IF($I683="",$H683*(1+$AD$2),$I683)/1000,""))</f>
        <v>20</v>
      </c>
      <c r="AH683">
        <f>IF(N($AF683)+N($AG683)=0,"",MAX(N($AF683)/$AE$6,N($AG683)/$AE$5))</f>
        <v>1.7391304347826087E-2</v>
      </c>
      <c r="AI683" t="str">
        <f t="shared" si="47"/>
        <v>OK</v>
      </c>
      <c r="AJ683" s="314">
        <f t="shared" si="48"/>
        <v>46287</v>
      </c>
    </row>
    <row r="684" spans="1:36" ht="14.4">
      <c r="A684" s="155"/>
      <c r="B684" t="s">
        <v>2396</v>
      </c>
      <c r="C684">
        <v>39</v>
      </c>
      <c r="D684" t="s">
        <v>2318</v>
      </c>
      <c r="E684" t="s">
        <v>2352</v>
      </c>
      <c r="F684" t="s">
        <v>440</v>
      </c>
      <c r="G684" t="s">
        <v>2402</v>
      </c>
      <c r="H684">
        <v>40</v>
      </c>
      <c r="I684">
        <v>40</v>
      </c>
      <c r="J684" s="438">
        <f>IF($F684="","",IFERROR(IFERROR(INDEX(Réttabanki!$U:$U,MATCH($F684,Réttabanki!$A:$A,0)),INDEX(Vöruskrá!$R:$R,MATCH($F684,Vöruskrá!$B:$B,0)))*($H684+IF($I684="",$H684*(1+$AD$2),$I684))/2/1000,""))</f>
        <v>40.72</v>
      </c>
      <c r="K684" t="s">
        <v>441</v>
      </c>
      <c r="L684" t="s">
        <v>442</v>
      </c>
      <c r="M684" t="s">
        <v>443</v>
      </c>
      <c r="N684">
        <v>252</v>
      </c>
      <c r="O684">
        <v>1.1000000000000001</v>
      </c>
      <c r="P684">
        <v>0.2</v>
      </c>
      <c r="Q684">
        <v>50</v>
      </c>
      <c r="R684">
        <v>4.8</v>
      </c>
      <c r="S684">
        <v>0.6</v>
      </c>
      <c r="U684" s="455"/>
      <c r="V684" s="455"/>
      <c r="W684" s="455"/>
      <c r="X684" s="455"/>
      <c r="Y684" s="455"/>
      <c r="Z684" s="455"/>
      <c r="AA684" s="455"/>
      <c r="AF684">
        <f>IF($F684="","",IFERROR(IFERROR(INDEX(Réttabanki!$U:$U,MATCH($F684,Réttabanki!$A:$A,0)),INDEX(Vöruskrá!$R:$R,MATCH($F684,Vöruskrá!$B:$B,0)))*$H684/1000,""))</f>
        <v>40.72</v>
      </c>
      <c r="AG684">
        <f>IF($F684="","",IFERROR(IFERROR(INDEX(Réttabanki!$U:$U,MATCH($F684,Réttabanki!$A:$A,0)),INDEX(Vöruskrá!$R:$R,MATCH($F684,Vöruskrá!$B:$B,0)))*IF($I684="",$H684*(1+$AD$2),$I684)/1000,""))</f>
        <v>40.72</v>
      </c>
      <c r="AH684">
        <f>IF(N($AF684)+N($AG684)=0,"",MAX(N($AF684)/$AE$6,N($AG684)/$AE$5))</f>
        <v>3.5408695652173909E-2</v>
      </c>
      <c r="AI684" t="str">
        <f t="shared" si="47"/>
        <v>OK</v>
      </c>
      <c r="AJ684" s="314">
        <f t="shared" si="48"/>
        <v>46287</v>
      </c>
    </row>
    <row r="685" spans="1:36" ht="14.4">
      <c r="A685" s="155"/>
      <c r="B685" t="s">
        <v>2396</v>
      </c>
      <c r="C685">
        <v>39</v>
      </c>
      <c r="D685" t="s">
        <v>2318</v>
      </c>
      <c r="E685" t="s">
        <v>1080</v>
      </c>
      <c r="F685" t="s">
        <v>710</v>
      </c>
      <c r="G685" t="s">
        <v>2854</v>
      </c>
      <c r="H685">
        <v>160</v>
      </c>
      <c r="I685">
        <v>180</v>
      </c>
      <c r="J685" s="438">
        <f>IF($F685="","",IFERROR(IFERROR(INDEX(Réttabanki!$U:$U,MATCH($F685,Réttabanki!$A:$A,0)),INDEX(Vöruskrá!$R:$R,MATCH($F685,Vöruskrá!$B:$B,0)))*($H685+IF($I685="",$H685*(1+$AD$2),$I685))/2/1000,""))</f>
        <v>323</v>
      </c>
      <c r="K685" t="s">
        <v>712</v>
      </c>
      <c r="L685" t="s">
        <v>254</v>
      </c>
      <c r="N685">
        <v>245</v>
      </c>
      <c r="O685">
        <v>12.6</v>
      </c>
      <c r="P685">
        <v>4.5</v>
      </c>
      <c r="Q685">
        <v>16.5</v>
      </c>
      <c r="R685">
        <v>16</v>
      </c>
      <c r="S685">
        <v>1.6</v>
      </c>
      <c r="U685" s="457"/>
      <c r="V685" s="457"/>
      <c r="W685" s="457"/>
      <c r="X685" s="457"/>
      <c r="Y685" s="457"/>
      <c r="Z685" s="457"/>
      <c r="AA685" s="457"/>
      <c r="AF685">
        <f>IF($F685="","",IFERROR(IFERROR(INDEX(Réttabanki!$U:$U,MATCH($F685,Réttabanki!$A:$A,0)),INDEX(Vöruskrá!$R:$R,MATCH($F685,Vöruskrá!$B:$B,0)))*$H685/1000,""))</f>
        <v>304</v>
      </c>
      <c r="AG685">
        <f>IF($F685="","",IFERROR(IFERROR(INDEX(Réttabanki!$U:$U,MATCH($F685,Réttabanki!$A:$A,0)),INDEX(Vöruskrá!$R:$R,MATCH($F685,Vöruskrá!$B:$B,0)))*IF($I685="",$H685*(1+$AD$2),$I685)/1000,""))</f>
        <v>342</v>
      </c>
      <c r="AH685">
        <f>IF(N($AF685)+N($AG685)=0,"",MAX(N($AF685)/$AE$6,N($AG685)/$AE$5))</f>
        <v>0.29739130434782607</v>
      </c>
      <c r="AI685" t="str">
        <f t="shared" si="47"/>
        <v>OK</v>
      </c>
      <c r="AJ685" s="314">
        <f t="shared" si="48"/>
        <v>46287</v>
      </c>
    </row>
    <row r="686" spans="1:36" ht="14.4">
      <c r="A686" s="155"/>
      <c r="B686" t="s">
        <v>2396</v>
      </c>
      <c r="C686">
        <v>39</v>
      </c>
      <c r="D686" t="s">
        <v>2318</v>
      </c>
      <c r="E686" t="s">
        <v>1080</v>
      </c>
      <c r="G686" t="s">
        <v>2855</v>
      </c>
      <c r="J686" s="438"/>
      <c r="K686" t="s">
        <v>2856</v>
      </c>
      <c r="L686" t="s">
        <v>666</v>
      </c>
      <c r="U686" s="455"/>
      <c r="V686" s="455"/>
      <c r="W686" s="455"/>
      <c r="X686" s="455"/>
      <c r="Y686" s="455"/>
      <c r="Z686" s="455"/>
      <c r="AA686" s="455"/>
      <c r="AJ686" s="314"/>
    </row>
    <row r="687" spans="1:36" ht="14.4">
      <c r="A687" s="155"/>
      <c r="B687" t="s">
        <v>2396</v>
      </c>
      <c r="C687">
        <v>39</v>
      </c>
      <c r="D687" t="s">
        <v>2318</v>
      </c>
      <c r="E687" t="s">
        <v>1080</v>
      </c>
      <c r="F687" t="s">
        <v>925</v>
      </c>
      <c r="G687" t="s">
        <v>925</v>
      </c>
      <c r="H687">
        <v>160</v>
      </c>
      <c r="I687">
        <v>180</v>
      </c>
      <c r="J687" s="438"/>
      <c r="K687" t="s">
        <v>925</v>
      </c>
      <c r="L687" t="s">
        <v>666</v>
      </c>
      <c r="N687">
        <v>100</v>
      </c>
      <c r="O687">
        <v>0.7</v>
      </c>
      <c r="P687">
        <v>0.1</v>
      </c>
      <c r="Q687">
        <v>0</v>
      </c>
      <c r="R687">
        <v>23</v>
      </c>
      <c r="S687">
        <v>0.3</v>
      </c>
      <c r="U687" s="457"/>
      <c r="V687" s="457"/>
      <c r="W687" s="457"/>
      <c r="X687" s="457"/>
      <c r="Y687" s="457"/>
      <c r="Z687" s="457"/>
      <c r="AA687" s="457"/>
      <c r="AJ687" s="314"/>
    </row>
    <row r="688" spans="1:36" ht="14.4">
      <c r="A688" s="155"/>
      <c r="B688" t="s">
        <v>2396</v>
      </c>
      <c r="C688">
        <v>39</v>
      </c>
      <c r="D688" t="s">
        <v>2318</v>
      </c>
      <c r="E688" t="s">
        <v>1080</v>
      </c>
      <c r="F688" t="s">
        <v>1001</v>
      </c>
      <c r="G688" t="s">
        <v>677</v>
      </c>
      <c r="H688">
        <v>80</v>
      </c>
      <c r="I688">
        <v>100</v>
      </c>
      <c r="J688" s="438"/>
      <c r="K688" t="s">
        <v>677</v>
      </c>
      <c r="L688" t="s">
        <v>228</v>
      </c>
      <c r="N688">
        <v>77</v>
      </c>
      <c r="O688">
        <v>0.1</v>
      </c>
      <c r="P688">
        <v>0</v>
      </c>
      <c r="Q688">
        <v>17</v>
      </c>
      <c r="R688">
        <v>2</v>
      </c>
      <c r="S688">
        <v>0</v>
      </c>
      <c r="U688" s="455"/>
      <c r="V688" s="455"/>
      <c r="W688" s="455"/>
      <c r="X688" s="455"/>
      <c r="Y688" s="455"/>
      <c r="Z688" s="455"/>
      <c r="AA688" s="455"/>
      <c r="AJ688" s="314"/>
    </row>
    <row r="689" spans="1:36" ht="14.4">
      <c r="A689" s="155"/>
      <c r="B689" t="s">
        <v>2396</v>
      </c>
      <c r="C689">
        <v>39</v>
      </c>
      <c r="D689" t="s">
        <v>2318</v>
      </c>
      <c r="E689" t="s">
        <v>1080</v>
      </c>
      <c r="F689" t="s">
        <v>1320</v>
      </c>
      <c r="G689" t="s">
        <v>2410</v>
      </c>
      <c r="H689">
        <v>40</v>
      </c>
      <c r="I689">
        <v>40</v>
      </c>
      <c r="J689" s="438"/>
      <c r="K689" t="s">
        <v>1322</v>
      </c>
      <c r="N689">
        <v>218</v>
      </c>
      <c r="O689">
        <v>1.2</v>
      </c>
      <c r="P689">
        <v>0.2</v>
      </c>
      <c r="Q689">
        <v>45.9</v>
      </c>
      <c r="R689">
        <v>5.6</v>
      </c>
      <c r="S689">
        <v>1</v>
      </c>
      <c r="U689" s="457"/>
      <c r="V689" s="457"/>
      <c r="W689" s="457"/>
      <c r="X689" s="457"/>
      <c r="Y689" s="457"/>
      <c r="Z689" s="457"/>
      <c r="AA689" s="457"/>
      <c r="AJ689" s="314"/>
    </row>
    <row r="690" spans="1:36" ht="15" customHeight="1">
      <c r="A690" s="155"/>
      <c r="B690" t="s">
        <v>2396</v>
      </c>
      <c r="C690">
        <v>39</v>
      </c>
      <c r="D690" t="s">
        <v>2318</v>
      </c>
      <c r="E690" t="s">
        <v>2376</v>
      </c>
      <c r="G690" t="s">
        <v>2857</v>
      </c>
      <c r="J690" s="438" t="str">
        <f>IF($F690="","",IFERROR(IFERROR(INDEX(Réttabanki!$U:$U,MATCH($F690,Réttabanki!$A:$A,0)),INDEX(Vöruskrá!$R:$R,MATCH($F690,Vöruskrá!$B:$B,0)))*($H690+IF($I690="",$H690*(1+$AD$2),$I690))/2/1000,""))</f>
        <v/>
      </c>
      <c r="K690" t="s">
        <v>2858</v>
      </c>
      <c r="L690" t="s">
        <v>228</v>
      </c>
      <c r="U690" s="455"/>
      <c r="V690" s="455"/>
      <c r="W690" s="455"/>
      <c r="X690" s="455"/>
      <c r="Y690" s="455"/>
      <c r="Z690" s="455"/>
      <c r="AA690" s="455"/>
      <c r="AF690" t="str">
        <f>IF($F690="","",IFERROR(IFERROR(INDEX(Réttabanki!$U:$U,MATCH($F690,Réttabanki!$A:$A,0)),INDEX(Vöruskrá!$R:$R,MATCH($F690,Vöruskrá!$B:$B,0)))*$H690/1000,""))</f>
        <v/>
      </c>
      <c r="AG690" t="str">
        <f>IF($F690="","",IFERROR(IFERROR(INDEX(Réttabanki!$U:$U,MATCH($F690,Réttabanki!$A:$A,0)),INDEX(Vöruskrá!$R:$R,MATCH($F690,Vöruskrá!$B:$B,0)))*IF($I690="",$H690*(1+$AD$2),$I690)/1000,""))</f>
        <v/>
      </c>
      <c r="AH690" t="str">
        <f>IF(N($AF690)+N($AG690)=0,"",MAX(N($AF690)/$AE$6,N($AG690)/$AE$5))</f>
        <v/>
      </c>
      <c r="AI690" t="str">
        <f>IF($AH690="","",IF($AH690&gt;$AE$7,"⚠ Yfir "&amp;TEXT($AE$7,"0%"),"OK"))</f>
        <v/>
      </c>
      <c r="AJ690">
        <f>IF($A690&lt;&gt;"",$A690,AJ685)</f>
        <v>46287</v>
      </c>
    </row>
    <row r="691" spans="1:36" ht="15" customHeight="1">
      <c r="A691" s="155"/>
      <c r="B691" t="s">
        <v>2396</v>
      </c>
      <c r="C691">
        <v>39</v>
      </c>
      <c r="D691" t="s">
        <v>2318</v>
      </c>
      <c r="E691" t="s">
        <v>2376</v>
      </c>
      <c r="F691" t="s">
        <v>293</v>
      </c>
      <c r="G691" t="s">
        <v>2859</v>
      </c>
      <c r="H691">
        <v>160</v>
      </c>
      <c r="I691">
        <v>180</v>
      </c>
      <c r="J691" s="438">
        <f>IF($F691="","",IFERROR(IFERROR(INDEX(Réttabanki!$U:$U,MATCH($F691,Réttabanki!$A:$A,0)),INDEX(Vöruskrá!$R:$R,MATCH($F691,Vöruskrá!$B:$B,0)))*($H691+IF($I691="",$H691*(1+$AD$2),$I691))/2/1000,""))</f>
        <v>425</v>
      </c>
      <c r="K691" t="s">
        <v>295</v>
      </c>
      <c r="L691" t="s">
        <v>228</v>
      </c>
      <c r="M691" t="s">
        <v>296</v>
      </c>
      <c r="N691">
        <v>256</v>
      </c>
      <c r="O691">
        <v>17</v>
      </c>
      <c r="P691">
        <v>1.2</v>
      </c>
      <c r="Q691">
        <v>14</v>
      </c>
      <c r="R691">
        <v>12</v>
      </c>
      <c r="S691">
        <v>1.2</v>
      </c>
      <c r="U691" s="457"/>
      <c r="V691" s="457"/>
      <c r="W691" s="457"/>
      <c r="X691" s="457"/>
      <c r="Y691" s="457"/>
      <c r="Z691" s="457"/>
      <c r="AA691" s="457"/>
      <c r="AF691">
        <f>IF($F691="","",IFERROR(IFERROR(INDEX(Réttabanki!$U:$U,MATCH($F691,Réttabanki!$A:$A,0)),INDEX(Vöruskrá!$R:$R,MATCH($F691,Vöruskrá!$B:$B,0)))*$H691/1000,""))</f>
        <v>400</v>
      </c>
      <c r="AG691">
        <f>IF($F691="","",IFERROR(IFERROR(INDEX(Réttabanki!$U:$U,MATCH($F691,Réttabanki!$A:$A,0)),INDEX(Vöruskrá!$R:$R,MATCH($F691,Vöruskrá!$B:$B,0)))*IF($I691="",$H691*(1+$AD$2),$I691)/1000,""))</f>
        <v>450</v>
      </c>
      <c r="AH691">
        <f>IF(N($AF691)+N($AG691)=0,"",MAX(N($AF691)/$AE$6,N($AG691)/$AE$5))</f>
        <v>0.39130434782608697</v>
      </c>
      <c r="AI691" t="str">
        <f>IF($AH691="","",IF($AH691&gt;$AE$7,"⚠ Yfir "&amp;TEXT($AE$7,"0%"),"OK"))</f>
        <v>⚠ Yfir 30%</v>
      </c>
      <c r="AJ691">
        <f>IF($A691&lt;&gt;"",$A691,AJ690)</f>
        <v>46287</v>
      </c>
    </row>
    <row r="692" spans="1:36" ht="15" customHeight="1">
      <c r="A692" s="155"/>
      <c r="B692" t="s">
        <v>2396</v>
      </c>
      <c r="C692">
        <v>39</v>
      </c>
      <c r="D692" t="s">
        <v>2318</v>
      </c>
      <c r="E692" t="s">
        <v>2376</v>
      </c>
      <c r="F692" t="s">
        <v>1001</v>
      </c>
      <c r="G692" t="s">
        <v>677</v>
      </c>
      <c r="H692">
        <v>80</v>
      </c>
      <c r="I692">
        <v>100</v>
      </c>
      <c r="J692" s="438">
        <f>IF($F692="","",IFERROR(IFERROR(INDEX(Réttabanki!$U:$U,MATCH($F692,Réttabanki!$A:$A,0)),INDEX(Vöruskrá!$R:$R,MATCH($F692,Vöruskrá!$B:$B,0)))*($H692+IF($I692="",$H692*(1+$AD$2),$I692))/2/1000,""))</f>
        <v>18</v>
      </c>
      <c r="K692" t="s">
        <v>677</v>
      </c>
      <c r="L692" t="s">
        <v>228</v>
      </c>
      <c r="N692">
        <v>77</v>
      </c>
      <c r="O692">
        <v>0.1</v>
      </c>
      <c r="P692">
        <v>0</v>
      </c>
      <c r="Q692">
        <v>17</v>
      </c>
      <c r="R692">
        <v>2</v>
      </c>
      <c r="S692">
        <v>0</v>
      </c>
      <c r="U692" s="455"/>
      <c r="V692" s="455"/>
      <c r="W692" s="455"/>
      <c r="X692" s="455"/>
      <c r="Y692" s="455"/>
      <c r="Z692" s="455"/>
      <c r="AA692" s="455"/>
      <c r="AF692">
        <f>IF($F692="","",IFERROR(IFERROR(INDEX(Réttabanki!$U:$U,MATCH($F692,Réttabanki!$A:$A,0)),INDEX(Vöruskrá!$R:$R,MATCH($F692,Vöruskrá!$B:$B,0)))*$H692/1000,""))</f>
        <v>16</v>
      </c>
      <c r="AG692">
        <f>IF($F692="","",IFERROR(IFERROR(INDEX(Réttabanki!$U:$U,MATCH($F692,Réttabanki!$A:$A,0)),INDEX(Vöruskrá!$R:$R,MATCH($F692,Vöruskrá!$B:$B,0)))*IF($I692="",$H692*(1+$AD$2),$I692)/1000,""))</f>
        <v>20</v>
      </c>
      <c r="AH692">
        <f>IF(N($AF692)+N($AG692)=0,"",MAX(N($AF692)/$AE$6,N($AG692)/$AE$5))</f>
        <v>1.7391304347826087E-2</v>
      </c>
      <c r="AI692" t="str">
        <f>IF($AH692="","",IF($AH692&gt;$AE$7,"⚠ Yfir "&amp;TEXT($AE$7,"0%"),"OK"))</f>
        <v>OK</v>
      </c>
      <c r="AJ692">
        <f>IF($A692&lt;&gt;"",$A692,AJ691)</f>
        <v>46287</v>
      </c>
    </row>
    <row r="693" spans="1:36" ht="15" customHeight="1">
      <c r="A693" s="155"/>
      <c r="B693" t="s">
        <v>2396</v>
      </c>
      <c r="C693">
        <v>39</v>
      </c>
      <c r="D693" t="s">
        <v>2318</v>
      </c>
      <c r="E693" t="s">
        <v>2376</v>
      </c>
      <c r="G693" t="s">
        <v>2860</v>
      </c>
      <c r="H693">
        <v>25</v>
      </c>
      <c r="I693">
        <v>25</v>
      </c>
      <c r="J693" s="438"/>
      <c r="L693" t="s">
        <v>228</v>
      </c>
      <c r="N693">
        <v>532</v>
      </c>
      <c r="O693">
        <v>57</v>
      </c>
      <c r="P693">
        <v>3.7</v>
      </c>
      <c r="Q693">
        <v>5.9</v>
      </c>
      <c r="S693">
        <v>1.2</v>
      </c>
      <c r="U693" s="457"/>
      <c r="V693" s="457"/>
      <c r="W693" s="457"/>
      <c r="X693" s="457"/>
      <c r="Y693" s="457"/>
      <c r="Z693" s="457"/>
      <c r="AA693" s="457"/>
    </row>
    <row r="694" spans="1:36" ht="15" customHeight="1">
      <c r="A694" s="155"/>
      <c r="B694" t="s">
        <v>2396</v>
      </c>
      <c r="C694">
        <v>39</v>
      </c>
      <c r="D694" t="s">
        <v>2356</v>
      </c>
      <c r="E694" t="s">
        <v>2381</v>
      </c>
      <c r="G694" s="318" t="s">
        <v>2861</v>
      </c>
      <c r="J694" s="438" t="str">
        <f>IF($F694="","",IFERROR(IFERROR(INDEX(Réttabanki!$U:$U,MATCH($F694,Réttabanki!$A:$A,0)),INDEX(Vöruskrá!$R:$R,MATCH($F694,Vöruskrá!$B:$B,0)))*($H694+IF($I694="",$H694*(1+$AD$2),$I694))/2/1000,""))</f>
        <v/>
      </c>
      <c r="K694" t="s">
        <v>2862</v>
      </c>
      <c r="L694" t="s">
        <v>2863</v>
      </c>
      <c r="U694" s="455"/>
      <c r="V694" s="455"/>
      <c r="W694" s="455"/>
      <c r="X694" s="455"/>
      <c r="Y694" s="455"/>
      <c r="Z694" s="455"/>
      <c r="AA694" s="455"/>
      <c r="AF694" t="str">
        <f>IF($F694="","",IFERROR(IFERROR(INDEX(Réttabanki!$U:$U,MATCH($F694,Réttabanki!$A:$A,0)),INDEX(Vöruskrá!$R:$R,MATCH($F694,Vöruskrá!$B:$B,0)))*$H694/1000,""))</f>
        <v/>
      </c>
      <c r="AG694" t="str">
        <f>IF($F694="","",IFERROR(IFERROR(INDEX(Réttabanki!$U:$U,MATCH($F694,Réttabanki!$A:$A,0)),INDEX(Vöruskrá!$R:$R,MATCH($F694,Vöruskrá!$B:$B,0)))*IF($I694="",$H694*(1+$AD$2),$I694)/1000,""))</f>
        <v/>
      </c>
      <c r="AH694" t="str">
        <f t="shared" ref="AH694:AH703" si="49">IF(N($AF694)+N($AG694)=0,"",MAX(N($AF694)/$AE$6,N($AG694)/$AE$5))</f>
        <v/>
      </c>
      <c r="AI694" t="str">
        <f t="shared" ref="AI694:AI703" si="50">IF($AH694="","",IF($AH694&gt;$AE$7,"⚠ Yfir "&amp;TEXT($AE$7,"0%"),"OK"))</f>
        <v/>
      </c>
      <c r="AJ694">
        <f>IF($A694&lt;&gt;"",$A694,AJ692)</f>
        <v>46287</v>
      </c>
    </row>
    <row r="695" spans="1:36" ht="15" customHeight="1">
      <c r="A695" s="155"/>
      <c r="B695" t="s">
        <v>2396</v>
      </c>
      <c r="C695">
        <v>39</v>
      </c>
      <c r="D695" t="s">
        <v>2356</v>
      </c>
      <c r="E695" t="s">
        <v>2381</v>
      </c>
      <c r="F695" t="s">
        <v>1181</v>
      </c>
      <c r="G695" t="s">
        <v>2478</v>
      </c>
      <c r="I695">
        <v>15</v>
      </c>
      <c r="J695" s="444">
        <f>IF($F695="","",IFERROR(IFERROR(INDEX(Réttabanki!$U:$U,MATCH($F695,Réttabanki!$A:$A,0)),INDEX(Vöruskrá!$R:$R,MATCH($F695,Vöruskrá!$B:$B,0)))*($H695+IF($I695="",$H695*(1+$AD$2),$I695))/2/1000,""))</f>
        <v>6</v>
      </c>
      <c r="K695" t="s">
        <v>1182</v>
      </c>
      <c r="L695" t="s">
        <v>136</v>
      </c>
      <c r="N695">
        <v>126</v>
      </c>
      <c r="O695">
        <v>4.5999999999999996</v>
      </c>
      <c r="P695">
        <v>0.6</v>
      </c>
      <c r="Q695">
        <v>16.5</v>
      </c>
      <c r="R695">
        <v>3.6</v>
      </c>
      <c r="S695">
        <v>0.9</v>
      </c>
      <c r="U695" s="457"/>
      <c r="V695" s="457"/>
      <c r="W695" s="457"/>
      <c r="X695" s="457"/>
      <c r="Y695" s="457"/>
      <c r="Z695" s="457"/>
      <c r="AA695" s="457"/>
      <c r="AF695">
        <f>IF($F695="","",IFERROR(IFERROR(INDEX(Réttabanki!$U:$U,MATCH($F695,Réttabanki!$A:$A,0)),INDEX(Vöruskrá!$R:$R,MATCH($F695,Vöruskrá!$B:$B,0)))*$H695/1000,""))</f>
        <v>0</v>
      </c>
      <c r="AG695">
        <f>IF($F695="","",IFERROR(IFERROR(INDEX(Réttabanki!$U:$U,MATCH($F695,Réttabanki!$A:$A,0)),INDEX(Vöruskrá!$R:$R,MATCH($F695,Vöruskrá!$B:$B,0)))*IF($I695="",$H695*(1+$AD$2),$I695)/1000,""))</f>
        <v>12</v>
      </c>
      <c r="AH695">
        <f t="shared" si="49"/>
        <v>1.0434782608695653E-2</v>
      </c>
      <c r="AI695" t="str">
        <f t="shared" si="50"/>
        <v>OK</v>
      </c>
      <c r="AJ695">
        <f t="shared" ref="AJ695:AJ703" si="51">IF($A695&lt;&gt;"",$A695,AJ694)</f>
        <v>46287</v>
      </c>
    </row>
    <row r="696" spans="1:36" ht="15" customHeight="1">
      <c r="A696" s="155"/>
      <c r="B696" t="s">
        <v>2396</v>
      </c>
      <c r="C696">
        <v>39</v>
      </c>
      <c r="D696" t="s">
        <v>2356</v>
      </c>
      <c r="E696" t="s">
        <v>2381</v>
      </c>
      <c r="F696" t="s">
        <v>505</v>
      </c>
      <c r="G696" t="s">
        <v>2404</v>
      </c>
      <c r="I696">
        <v>15</v>
      </c>
      <c r="J696" s="444">
        <f>IF($F696="","",IFERROR(IFERROR(INDEX(Réttabanki!$U:$U,MATCH($F696,Réttabanki!$A:$A,0)),INDEX(Vöruskrá!$R:$R,MATCH($F696,Vöruskrá!$B:$B,0)))*($H696+IF($I696="",$H696*(1+$AD$2),$I696))/2/1000,""))</f>
        <v>17.25</v>
      </c>
      <c r="K696" t="s">
        <v>507</v>
      </c>
      <c r="L696" t="s">
        <v>214</v>
      </c>
      <c r="N696">
        <v>738</v>
      </c>
      <c r="O696">
        <v>82</v>
      </c>
      <c r="P696">
        <v>49</v>
      </c>
      <c r="Q696">
        <v>0.4</v>
      </c>
      <c r="R696">
        <v>0.6</v>
      </c>
      <c r="S696">
        <v>1.2</v>
      </c>
      <c r="U696" s="455"/>
      <c r="V696" s="455"/>
      <c r="W696" s="455"/>
      <c r="X696" s="455"/>
      <c r="Y696" s="455"/>
      <c r="Z696" s="455"/>
      <c r="AA696" s="455"/>
      <c r="AF696">
        <f>IF($F696="","",IFERROR(IFERROR(INDEX(Réttabanki!$U:$U,MATCH($F696,Réttabanki!$A:$A,0)),INDEX(Vöruskrá!$R:$R,MATCH($F696,Vöruskrá!$B:$B,0)))*$H696/1000,""))</f>
        <v>0</v>
      </c>
      <c r="AG696">
        <f>IF($F696="","",IFERROR(IFERROR(INDEX(Réttabanki!$U:$U,MATCH($F696,Réttabanki!$A:$A,0)),INDEX(Vöruskrá!$R:$R,MATCH($F696,Vöruskrá!$B:$B,0)))*IF($I696="",$H696*(1+$AD$2),$I696)/1000,""))</f>
        <v>34.5</v>
      </c>
      <c r="AH696">
        <f t="shared" si="49"/>
        <v>0.03</v>
      </c>
      <c r="AI696" t="str">
        <f t="shared" si="50"/>
        <v>OK</v>
      </c>
      <c r="AJ696">
        <f t="shared" si="51"/>
        <v>46287</v>
      </c>
    </row>
    <row r="697" spans="1:36" ht="15" customHeight="1">
      <c r="A697" s="155"/>
      <c r="B697" t="s">
        <v>2396</v>
      </c>
      <c r="C697">
        <v>39</v>
      </c>
      <c r="D697" t="s">
        <v>2356</v>
      </c>
      <c r="E697" t="s">
        <v>2381</v>
      </c>
      <c r="F697" t="s">
        <v>1441</v>
      </c>
      <c r="G697" t="s">
        <v>1441</v>
      </c>
      <c r="I697">
        <v>15</v>
      </c>
      <c r="J697" s="444">
        <f>IF($F697="","",IFERROR(IFERROR(INDEX(Réttabanki!$U:$U,MATCH($F697,Réttabanki!$A:$A,0)),INDEX(Vöruskrá!$R:$R,MATCH($F697,Vöruskrá!$B:$B,0)))*($H697+IF($I697="",$H697*(1+$AD$2),$I697))/2/1000,""))</f>
        <v>4.5</v>
      </c>
      <c r="K697" t="s">
        <v>1441</v>
      </c>
      <c r="N697">
        <v>35</v>
      </c>
      <c r="O697">
        <v>0.1</v>
      </c>
      <c r="P697">
        <v>0.02</v>
      </c>
      <c r="Q697">
        <v>5.4</v>
      </c>
      <c r="R697">
        <v>1.6</v>
      </c>
      <c r="S697">
        <v>0.01</v>
      </c>
      <c r="U697" s="457"/>
      <c r="V697" s="457"/>
      <c r="W697" s="457"/>
      <c r="X697" s="457"/>
      <c r="Y697" s="457"/>
      <c r="Z697" s="457"/>
      <c r="AA697" s="457"/>
      <c r="AF697">
        <f>IF($F697="","",IFERROR(IFERROR(INDEX(Réttabanki!$U:$U,MATCH($F697,Réttabanki!$A:$A,0)),INDEX(Vöruskrá!$R:$R,MATCH($F697,Vöruskrá!$B:$B,0)))*$H697/1000,""))</f>
        <v>0</v>
      </c>
      <c r="AG697">
        <f>IF($F697="","",IFERROR(IFERROR(INDEX(Réttabanki!$U:$U,MATCH($F697,Réttabanki!$A:$A,0)),INDEX(Vöruskrá!$R:$R,MATCH($F697,Vöruskrá!$B:$B,0)))*IF($I697="",$H697*(1+$AD$2),$I697)/1000,""))</f>
        <v>9</v>
      </c>
      <c r="AH697">
        <f t="shared" si="49"/>
        <v>7.8260869565217397E-3</v>
      </c>
      <c r="AI697" t="str">
        <f t="shared" si="50"/>
        <v>OK</v>
      </c>
      <c r="AJ697">
        <f t="shared" si="51"/>
        <v>46287</v>
      </c>
    </row>
    <row r="698" spans="1:36" ht="15" customHeight="1">
      <c r="A698" s="155"/>
      <c r="B698" t="s">
        <v>2396</v>
      </c>
      <c r="C698">
        <v>39</v>
      </c>
      <c r="D698" t="s">
        <v>2356</v>
      </c>
      <c r="E698" t="s">
        <v>2381</v>
      </c>
      <c r="F698" t="s">
        <v>1088</v>
      </c>
      <c r="G698" t="s">
        <v>2526</v>
      </c>
      <c r="I698">
        <v>15</v>
      </c>
      <c r="J698" s="444">
        <f>IF($F698="","",IFERROR(IFERROR(INDEX(Réttabanki!$U:$U,MATCH($F698,Réttabanki!$A:$A,0)),INDEX(Vöruskrá!$R:$R,MATCH($F698,Vöruskrá!$B:$B,0)))*($H698+IF($I698="",$H698*(1+$AD$2),$I698))/2/1000,""))</f>
        <v>6</v>
      </c>
      <c r="K698" t="s">
        <v>1089</v>
      </c>
      <c r="L698" t="s">
        <v>1077</v>
      </c>
      <c r="N698">
        <v>31</v>
      </c>
      <c r="O698">
        <v>0.3</v>
      </c>
      <c r="P698">
        <v>0</v>
      </c>
      <c r="Q698">
        <v>6</v>
      </c>
      <c r="R698">
        <v>1</v>
      </c>
      <c r="S698">
        <v>0</v>
      </c>
      <c r="U698" s="455"/>
      <c r="V698" s="455"/>
      <c r="W698" s="455"/>
      <c r="X698" s="455"/>
      <c r="Y698" s="455"/>
      <c r="Z698" s="455"/>
      <c r="AA698" s="455"/>
      <c r="AF698">
        <f>IF($F698="","",IFERROR(IFERROR(INDEX(Réttabanki!$U:$U,MATCH($F698,Réttabanki!$A:$A,0)),INDEX(Vöruskrá!$R:$R,MATCH($F698,Vöruskrá!$B:$B,0)))*$H698/1000,""))</f>
        <v>0</v>
      </c>
      <c r="AG698">
        <f>IF($F698="","",IFERROR(IFERROR(INDEX(Réttabanki!$U:$U,MATCH($F698,Réttabanki!$A:$A,0)),INDEX(Vöruskrá!$R:$R,MATCH($F698,Vöruskrá!$B:$B,0)))*IF($I698="",$H698*(1+$AD$2),$I698)/1000,""))</f>
        <v>12</v>
      </c>
      <c r="AH698">
        <f t="shared" si="49"/>
        <v>1.0434782608695653E-2</v>
      </c>
      <c r="AI698" t="str">
        <f t="shared" si="50"/>
        <v>OK</v>
      </c>
      <c r="AJ698">
        <f t="shared" si="51"/>
        <v>46287</v>
      </c>
    </row>
    <row r="699" spans="1:36" ht="15" customHeight="1">
      <c r="A699" s="155"/>
      <c r="B699" t="s">
        <v>2396</v>
      </c>
      <c r="C699">
        <v>39</v>
      </c>
      <c r="D699" t="s">
        <v>2344</v>
      </c>
      <c r="E699" t="s">
        <v>2479</v>
      </c>
      <c r="G699" t="s">
        <v>2864</v>
      </c>
      <c r="J699" s="438" t="str">
        <f>IF($F699="","",IFERROR(IFERROR(INDEX(Réttabanki!$U:$U,MATCH($F699,Réttabanki!$A:$A,0)),INDEX(Vöruskrá!$R:$R,MATCH($F699,Vöruskrá!$B:$B,0)))*($H699+IF($I699="",$H699*(1+$AD$2),$I699))/2/1000,""))</f>
        <v/>
      </c>
      <c r="K699" t="s">
        <v>507</v>
      </c>
      <c r="L699" t="s">
        <v>214</v>
      </c>
      <c r="U699" s="457"/>
      <c r="V699" s="457"/>
      <c r="W699" s="457"/>
      <c r="X699" s="457"/>
      <c r="Y699" s="457"/>
      <c r="Z699" s="457"/>
      <c r="AA699" s="457"/>
      <c r="AF699" t="str">
        <f>IF($F699="","",IFERROR(IFERROR(INDEX(Réttabanki!$U:$U,MATCH($F699,Réttabanki!$A:$A,0)),INDEX(Vöruskrá!$R:$R,MATCH($F699,Vöruskrá!$B:$B,0)))*$H699/1000,""))</f>
        <v/>
      </c>
      <c r="AG699" t="str">
        <f>IF($F699="","",IFERROR(IFERROR(INDEX(Réttabanki!$U:$U,MATCH($F699,Réttabanki!$A:$A,0)),INDEX(Vöruskrá!$R:$R,MATCH($F699,Vöruskrá!$B:$B,0)))*IF($I699="",$H699*(1+$AD$2),$I699)/1000,""))</f>
        <v/>
      </c>
      <c r="AH699" t="str">
        <f t="shared" si="49"/>
        <v/>
      </c>
      <c r="AI699" t="str">
        <f t="shared" si="50"/>
        <v/>
      </c>
      <c r="AJ699">
        <f t="shared" si="51"/>
        <v>46287</v>
      </c>
    </row>
    <row r="700" spans="1:36" ht="15" customHeight="1">
      <c r="A700" s="155"/>
      <c r="B700" t="s">
        <v>2396</v>
      </c>
      <c r="C700">
        <v>39</v>
      </c>
      <c r="D700" t="s">
        <v>2344</v>
      </c>
      <c r="E700" t="s">
        <v>2479</v>
      </c>
      <c r="F700" t="s">
        <v>505</v>
      </c>
      <c r="G700" t="s">
        <v>2404</v>
      </c>
      <c r="H700">
        <v>15</v>
      </c>
      <c r="J700" s="444">
        <f>IF($F700="","",IFERROR(IFERROR(INDEX(Réttabanki!$U:$U,MATCH($F700,Réttabanki!$A:$A,0)),INDEX(Vöruskrá!$R:$R,MATCH($F700,Vöruskrá!$B:$B,0)))*($H700+IF($I700="",$H700*(1+$AD$2),$I700))/2/1000,""))</f>
        <v>43.125</v>
      </c>
      <c r="K700" t="s">
        <v>507</v>
      </c>
      <c r="L700" t="s">
        <v>214</v>
      </c>
      <c r="N700">
        <v>738</v>
      </c>
      <c r="O700">
        <v>82</v>
      </c>
      <c r="P700">
        <v>49</v>
      </c>
      <c r="Q700">
        <v>0.4</v>
      </c>
      <c r="R700">
        <v>0.6</v>
      </c>
      <c r="S700">
        <v>1.2</v>
      </c>
      <c r="U700" s="455"/>
      <c r="V700" s="455"/>
      <c r="W700" s="455"/>
      <c r="X700" s="455"/>
      <c r="Y700" s="455"/>
      <c r="Z700" s="455"/>
      <c r="AA700" s="455"/>
      <c r="AF700">
        <f>IF($F700="","",IFERROR(IFERROR(INDEX(Réttabanki!$U:$U,MATCH($F700,Réttabanki!$A:$A,0)),INDEX(Vöruskrá!$R:$R,MATCH($F700,Vöruskrá!$B:$B,0)))*$H700/1000,""))</f>
        <v>34.5</v>
      </c>
      <c r="AG700">
        <f>IF($F700="","",IFERROR(IFERROR(INDEX(Réttabanki!$U:$U,MATCH($F700,Réttabanki!$A:$A,0)),INDEX(Vöruskrá!$R:$R,MATCH($F700,Vöruskrá!$B:$B,0)))*IF($I700="",$H700*(1+$AD$2),$I700)/1000,""))</f>
        <v>51.75</v>
      </c>
      <c r="AH700">
        <f t="shared" si="49"/>
        <v>4.4999999999999998E-2</v>
      </c>
      <c r="AI700" t="str">
        <f t="shared" si="50"/>
        <v>OK</v>
      </c>
      <c r="AJ700">
        <f t="shared" si="51"/>
        <v>46287</v>
      </c>
    </row>
    <row r="701" spans="1:36" ht="15" customHeight="1">
      <c r="A701" s="155"/>
      <c r="B701" t="s">
        <v>2396</v>
      </c>
      <c r="C701">
        <v>39</v>
      </c>
      <c r="D701" t="s">
        <v>2318</v>
      </c>
      <c r="E701" t="s">
        <v>2383</v>
      </c>
      <c r="G701" t="s">
        <v>2865</v>
      </c>
      <c r="J701" s="438" t="str">
        <f>IF($F701="","",IFERROR(IFERROR(INDEX(Réttabanki!$U:$U,MATCH($F701,Réttabanki!$A:$A,0)),INDEX(Vöruskrá!$R:$R,MATCH($F701,Vöruskrá!$B:$B,0)))*($H701+IF($I701="",$H701*(1+$AD$2),$I701))/2/1000,""))</f>
        <v/>
      </c>
      <c r="K701" t="s">
        <v>2866</v>
      </c>
      <c r="L701" t="s">
        <v>142</v>
      </c>
      <c r="U701" s="457"/>
      <c r="V701" s="457"/>
      <c r="W701" s="457"/>
      <c r="X701" s="457"/>
      <c r="Y701" s="457"/>
      <c r="Z701" s="457"/>
      <c r="AA701" s="457"/>
      <c r="AF701" t="str">
        <f>IF($F701="","",IFERROR(IFERROR(INDEX(Réttabanki!$U:$U,MATCH($F701,Réttabanki!$A:$A,0)),INDEX(Vöruskrá!$R:$R,MATCH($F701,Vöruskrá!$B:$B,0)))*$H701/1000,""))</f>
        <v/>
      </c>
      <c r="AG701" t="str">
        <f>IF($F701="","",IFERROR(IFERROR(INDEX(Réttabanki!$U:$U,MATCH($F701,Réttabanki!$A:$A,0)),INDEX(Vöruskrá!$R:$R,MATCH($F701,Vöruskrá!$B:$B,0)))*IF($I701="",$H701*(1+$AD$2),$I701)/1000,""))</f>
        <v/>
      </c>
      <c r="AH701" t="str">
        <f t="shared" si="49"/>
        <v/>
      </c>
      <c r="AI701" t="str">
        <f t="shared" si="50"/>
        <v/>
      </c>
      <c r="AJ701">
        <f t="shared" si="51"/>
        <v>46287</v>
      </c>
    </row>
    <row r="702" spans="1:36" ht="15" customHeight="1">
      <c r="A702" s="155"/>
      <c r="B702" t="s">
        <v>2396</v>
      </c>
      <c r="C702">
        <v>39</v>
      </c>
      <c r="D702" t="s">
        <v>2318</v>
      </c>
      <c r="E702" t="s">
        <v>2383</v>
      </c>
      <c r="F702" t="s">
        <v>153</v>
      </c>
      <c r="G702" t="s">
        <v>2617</v>
      </c>
      <c r="H702">
        <v>40</v>
      </c>
      <c r="I702">
        <v>40</v>
      </c>
      <c r="J702" s="438">
        <f>IF($F702="","",IFERROR(IFERROR(INDEX(Réttabanki!$U:$U,MATCH($F702,Réttabanki!$A:$A,0)),INDEX(Vöruskrá!$R:$R,MATCH($F702,Vöruskrá!$B:$B,0)))*($H702+IF($I702="",$H702*(1+$AD$2),$I702))/2/1000,""))</f>
        <v>24</v>
      </c>
      <c r="K702" t="s">
        <v>154</v>
      </c>
      <c r="L702" t="s">
        <v>142</v>
      </c>
      <c r="M702" t="s">
        <v>155</v>
      </c>
      <c r="N702">
        <v>244</v>
      </c>
      <c r="O702">
        <v>2.9</v>
      </c>
      <c r="P702">
        <v>0.6</v>
      </c>
      <c r="Q702">
        <v>37</v>
      </c>
      <c r="R702">
        <v>14</v>
      </c>
      <c r="S702">
        <v>1</v>
      </c>
      <c r="U702" s="455"/>
      <c r="V702" s="455"/>
      <c r="W702" s="455"/>
      <c r="X702" s="455"/>
      <c r="Y702" s="455"/>
      <c r="Z702" s="455"/>
      <c r="AA702" s="455"/>
      <c r="AF702">
        <f>IF($F702="","",IFERROR(IFERROR(INDEX(Réttabanki!$U:$U,MATCH($F702,Réttabanki!$A:$A,0)),INDEX(Vöruskrá!$R:$R,MATCH($F702,Vöruskrá!$B:$B,0)))*$H702/1000,""))</f>
        <v>24</v>
      </c>
      <c r="AG702">
        <f>IF($F702="","",IFERROR(IFERROR(INDEX(Réttabanki!$U:$U,MATCH($F702,Réttabanki!$A:$A,0)),INDEX(Vöruskrá!$R:$R,MATCH($F702,Vöruskrá!$B:$B,0)))*IF($I702="",$H702*(1+$AD$2),$I702)/1000,""))</f>
        <v>24</v>
      </c>
      <c r="AH702">
        <f t="shared" si="49"/>
        <v>2.0869565217391306E-2</v>
      </c>
      <c r="AI702" t="str">
        <f t="shared" si="50"/>
        <v>OK</v>
      </c>
      <c r="AJ702">
        <f t="shared" si="51"/>
        <v>46287</v>
      </c>
    </row>
    <row r="703" spans="1:36" ht="15" customHeight="1">
      <c r="A703" s="155"/>
      <c r="B703" t="s">
        <v>2396</v>
      </c>
      <c r="C703">
        <v>39</v>
      </c>
      <c r="D703" t="s">
        <v>2318</v>
      </c>
      <c r="E703" t="s">
        <v>2383</v>
      </c>
      <c r="F703" t="s">
        <v>491</v>
      </c>
      <c r="G703" t="s">
        <v>2484</v>
      </c>
      <c r="H703">
        <v>20</v>
      </c>
      <c r="I703">
        <v>20</v>
      </c>
      <c r="J703" s="438">
        <f>IF($F703="","",IFERROR(IFERROR(INDEX(Réttabanki!$U:$U,MATCH($F703,Réttabanki!$A:$A,0)),INDEX(Vöruskrá!$R:$R,MATCH($F703,Vöruskrá!$B:$B,0)))*($H703+IF($I703="",$H703*(1+$AD$2),$I703))/2/1000,""))</f>
        <v>38</v>
      </c>
      <c r="K703" t="s">
        <v>493</v>
      </c>
      <c r="L703" t="s">
        <v>228</v>
      </c>
      <c r="N703">
        <v>85</v>
      </c>
      <c r="O703">
        <v>0.8</v>
      </c>
      <c r="P703">
        <v>0.3</v>
      </c>
      <c r="Q703">
        <v>1.8</v>
      </c>
      <c r="R703">
        <v>16</v>
      </c>
      <c r="S703">
        <v>2.6</v>
      </c>
      <c r="U703" s="457"/>
      <c r="V703" s="457"/>
      <c r="W703" s="457"/>
      <c r="X703" s="457"/>
      <c r="Y703" s="457"/>
      <c r="Z703" s="457"/>
      <c r="AA703" s="457"/>
      <c r="AF703">
        <f>IF($F703="","",IFERROR(IFERROR(INDEX(Réttabanki!$U:$U,MATCH($F703,Réttabanki!$A:$A,0)),INDEX(Vöruskrá!$R:$R,MATCH($F703,Vöruskrá!$B:$B,0)))*$H703/1000,""))</f>
        <v>38</v>
      </c>
      <c r="AG703">
        <f>IF($F703="","",IFERROR(IFERROR(INDEX(Réttabanki!$U:$U,MATCH($F703,Réttabanki!$A:$A,0)),INDEX(Vöruskrá!$R:$R,MATCH($F703,Vöruskrá!$B:$B,0)))*IF($I703="",$H703*(1+$AD$2),$I703)/1000,""))</f>
        <v>38</v>
      </c>
      <c r="AH703">
        <f t="shared" si="49"/>
        <v>3.3043478260869563E-2</v>
      </c>
      <c r="AI703" t="str">
        <f t="shared" si="50"/>
        <v>OK</v>
      </c>
      <c r="AJ703">
        <f t="shared" si="51"/>
        <v>46287</v>
      </c>
    </row>
    <row r="704" spans="1:36" ht="15" customHeight="1">
      <c r="A704" s="155"/>
      <c r="B704" t="s">
        <v>2396</v>
      </c>
      <c r="C704">
        <v>39</v>
      </c>
      <c r="D704" t="s">
        <v>2318</v>
      </c>
      <c r="E704" t="s">
        <v>1080</v>
      </c>
      <c r="G704" t="s">
        <v>2867</v>
      </c>
      <c r="J704" s="438"/>
      <c r="K704" t="s">
        <v>2761</v>
      </c>
      <c r="L704" t="s">
        <v>228</v>
      </c>
      <c r="U704" s="455"/>
      <c r="V704" s="455"/>
      <c r="W704" s="455"/>
      <c r="X704" s="455"/>
      <c r="Y704" s="455"/>
      <c r="Z704" s="455"/>
      <c r="AA704" s="455"/>
    </row>
    <row r="705" spans="1:36" ht="15" customHeight="1">
      <c r="A705" s="155"/>
      <c r="B705" t="s">
        <v>2396</v>
      </c>
      <c r="C705">
        <v>39</v>
      </c>
      <c r="D705" t="s">
        <v>2318</v>
      </c>
      <c r="E705" t="s">
        <v>1080</v>
      </c>
      <c r="F705" t="s">
        <v>1308</v>
      </c>
      <c r="G705" t="s">
        <v>2564</v>
      </c>
      <c r="H705">
        <v>40</v>
      </c>
      <c r="J705" s="438"/>
      <c r="K705" t="s">
        <v>1309</v>
      </c>
      <c r="N705">
        <v>227</v>
      </c>
      <c r="O705">
        <v>4.2</v>
      </c>
      <c r="P705">
        <v>0.4</v>
      </c>
      <c r="Q705">
        <v>39.799999999999997</v>
      </c>
      <c r="R705">
        <v>2.1</v>
      </c>
      <c r="S705">
        <v>0.9</v>
      </c>
      <c r="U705" s="457"/>
      <c r="V705" s="457"/>
      <c r="W705" s="457"/>
      <c r="X705" s="457"/>
      <c r="Y705" s="457"/>
      <c r="Z705" s="457"/>
      <c r="AA705" s="457"/>
    </row>
    <row r="706" spans="1:36" ht="15" customHeight="1">
      <c r="A706" s="155"/>
      <c r="B706" t="s">
        <v>2396</v>
      </c>
      <c r="C706">
        <v>39</v>
      </c>
      <c r="D706" t="s">
        <v>2318</v>
      </c>
      <c r="E706" t="s">
        <v>1080</v>
      </c>
      <c r="F706" t="s">
        <v>491</v>
      </c>
      <c r="G706" t="s">
        <v>2484</v>
      </c>
      <c r="H706">
        <v>20</v>
      </c>
      <c r="J706" s="438"/>
      <c r="K706" t="s">
        <v>493</v>
      </c>
      <c r="L706" t="s">
        <v>228</v>
      </c>
      <c r="N706">
        <v>85</v>
      </c>
      <c r="O706">
        <v>0.8</v>
      </c>
      <c r="P706">
        <v>0.3</v>
      </c>
      <c r="Q706">
        <v>1.8</v>
      </c>
      <c r="R706">
        <v>16</v>
      </c>
      <c r="S706">
        <v>2.6</v>
      </c>
      <c r="U706" s="455"/>
      <c r="V706" s="455"/>
      <c r="W706" s="455"/>
      <c r="X706" s="455"/>
      <c r="Y706" s="455"/>
      <c r="Z706" s="455"/>
      <c r="AA706" s="455"/>
    </row>
    <row r="707" spans="1:36" ht="15" customHeight="1">
      <c r="A707" s="154"/>
      <c r="B707" s="95" t="s">
        <v>2396</v>
      </c>
      <c r="C707" s="95">
        <v>39</v>
      </c>
      <c r="D707" s="96"/>
      <c r="E707" s="96"/>
      <c r="F707" s="96" t="s">
        <v>2393</v>
      </c>
      <c r="G707" s="96"/>
      <c r="H707" s="97"/>
      <c r="I707" s="97"/>
      <c r="J707" s="225">
        <f>SUMIFS($AF$3:$AF$796,$AJ$3:$AJ$796,$AJ707,$D$3:$D$796,"&lt;&gt;Grunnskólar starfsmenn",$E$3:$E$796,"Aðalréttur")+SUMIFS($AF$3:$AF$796,$AJ$3:$AJ$796,$AJ707,$D$3:$D$796,"&lt;&gt;Grunnskólar starfsmenn",$E$3:$E$796,"Meðlætisbar")+SUMIFS($AF$3:$AF$796,$AJ$3:$AJ$796,$AJ707,$D$3:$D$796,"&lt;&gt;Grunnskólar starfsmenn",$E$3:$E$796,"Síðdegishressing")</f>
        <v>453.12</v>
      </c>
      <c r="K707" s="9" t="s">
        <v>2394</v>
      </c>
      <c r="L707" s="9"/>
      <c r="M707" s="9"/>
      <c r="N707" s="10"/>
      <c r="O707" s="10"/>
      <c r="P707" s="10"/>
      <c r="Q707" s="10"/>
      <c r="R707" s="10"/>
      <c r="S707" s="10"/>
      <c r="T707" s="44"/>
      <c r="U707" s="457"/>
      <c r="V707" s="457"/>
      <c r="W707" s="457"/>
      <c r="X707" s="457"/>
      <c r="Y707" s="457"/>
      <c r="Z707" s="457"/>
      <c r="AA707" s="457"/>
      <c r="AC707" t="s">
        <v>87</v>
      </c>
      <c r="AF707" s="205" t="str">
        <f>IF($F707="","",IFERROR(IFERROR(INDEX(Réttabanki!$U:$U,MATCH($F707,Réttabanki!$A:$A,0)),INDEX(Vöruskrá!$R:$R,MATCH($F707,Vöruskrá!$B:$B,0)))*$H707/1000,""))</f>
        <v/>
      </c>
      <c r="AG707" s="205" t="str">
        <f>IF($F707="","",IFERROR(IFERROR(INDEX(Réttabanki!$U:$U,MATCH($F707,Réttabanki!$A:$A,0)),INDEX(Vöruskrá!$R:$R,MATCH($F707,Vöruskrá!$B:$B,0)))*IF($I707="",$H707*(1+$AD$2),$I707)/1000,""))</f>
        <v/>
      </c>
      <c r="AH707" s="206">
        <f>IF($J707="","",$J707/$AE$6)</f>
        <v>0.33564444444444447</v>
      </c>
      <c r="AI707" s="409" t="str">
        <f t="shared" ref="AI707:AI729" si="52">IF($AH707="","",IF($AH707&gt;$AE$7,"⚠ Yfir "&amp;TEXT($AE$7,"0%"),"OK"))</f>
        <v>⚠ Yfir 30%</v>
      </c>
      <c r="AJ707" s="314">
        <f>IF($A707&lt;&gt;"",$A707,AJ703)</f>
        <v>46287</v>
      </c>
    </row>
    <row r="708" spans="1:36" ht="15" customHeight="1">
      <c r="A708" s="154"/>
      <c r="B708" s="95" t="s">
        <v>2396</v>
      </c>
      <c r="C708" s="95">
        <v>39</v>
      </c>
      <c r="D708" s="96"/>
      <c r="E708" s="96"/>
      <c r="F708" s="96" t="s">
        <v>2395</v>
      </c>
      <c r="G708" s="96"/>
      <c r="H708" s="97"/>
      <c r="I708" s="97"/>
      <c r="J708" s="225">
        <f>SUMIFS($AG$3:$AG$796,$AJ$3:$AJ$796,$AJ708,$D$3:$D$796,"&lt;&gt;Grunnskólar starfsmenn",$E$3:$E$796,"Aðalréttur")+SUMIFS($AG$3:$AG$796,$AJ$3:$AJ$796,$AJ708,$D$3:$D$796,"&lt;&gt;Grunnskólar starfsmenn",$E$3:$E$796,"Meðlætisbar")</f>
        <v>504.41999999999996</v>
      </c>
      <c r="K708" s="9" t="s">
        <v>2394</v>
      </c>
      <c r="L708" s="9"/>
      <c r="M708" s="9"/>
      <c r="N708" s="10"/>
      <c r="O708" s="10"/>
      <c r="P708" s="10"/>
      <c r="Q708" s="10"/>
      <c r="R708" s="10"/>
      <c r="S708" s="10"/>
      <c r="T708" s="44"/>
      <c r="U708" s="455"/>
      <c r="V708" s="455"/>
      <c r="W708" s="455"/>
      <c r="X708" s="455"/>
      <c r="Y708" s="455"/>
      <c r="Z708" s="455"/>
      <c r="AA708" s="455"/>
      <c r="AC708" t="s">
        <v>92</v>
      </c>
      <c r="AF708" s="205" t="str">
        <f>IF($F708="","",IFERROR(IFERROR(INDEX(Réttabanki!$U:$U,MATCH($F708,Réttabanki!$A:$A,0)),INDEX(Vöruskrá!$R:$R,MATCH($F708,Vöruskrá!$B:$B,0)))*$H708/1000,""))</f>
        <v/>
      </c>
      <c r="AG708" s="205" t="str">
        <f>IF($F708="","",IFERROR(IFERROR(INDEX(Réttabanki!$U:$U,MATCH($F708,Réttabanki!$A:$A,0)),INDEX(Vöruskrá!$R:$R,MATCH($F708,Vöruskrá!$B:$B,0)))*IF($I708="",$H708*(1+$AD$2),$I708)/1000,""))</f>
        <v/>
      </c>
      <c r="AH708" s="206">
        <f>IF($J708="","",$J708/$AE$5)</f>
        <v>0.43862608695652172</v>
      </c>
      <c r="AI708" s="409" t="str">
        <f t="shared" si="52"/>
        <v>⚠ Yfir 30%</v>
      </c>
      <c r="AJ708" s="314">
        <f t="shared" ref="AJ708:AJ729" si="53">IF($A708&lt;&gt;"",$A708,AJ707)</f>
        <v>46287</v>
      </c>
    </row>
    <row r="709" spans="1:36" ht="14.4">
      <c r="A709" s="155">
        <v>46288</v>
      </c>
      <c r="B709" t="s">
        <v>2423</v>
      </c>
      <c r="C709">
        <v>39</v>
      </c>
      <c r="D709" t="s">
        <v>2318</v>
      </c>
      <c r="E709" t="s">
        <v>2352</v>
      </c>
      <c r="G709" t="s">
        <v>2572</v>
      </c>
      <c r="J709" s="438" t="str">
        <f>IF($F709="","",IFERROR(IFERROR(INDEX(Réttabanki!$U:$U,MATCH($F709,Réttabanki!$A:$A,0)),INDEX(Vöruskrá!$R:$R,MATCH($F709,Vöruskrá!$B:$B,0)))*($H709+IF($I709="",$H709*(1+$AD$2),$I709))/2/1000,""))</f>
        <v/>
      </c>
      <c r="K709" t="s">
        <v>2574</v>
      </c>
      <c r="L709" t="s">
        <v>207</v>
      </c>
      <c r="U709" s="457"/>
      <c r="V709" s="457"/>
      <c r="W709" s="457"/>
      <c r="X709" s="457"/>
      <c r="Y709" s="457"/>
      <c r="Z709" s="457"/>
      <c r="AA709" s="457"/>
      <c r="AF709" t="str">
        <f>IF($F709="","",IFERROR(IFERROR(INDEX(Réttabanki!$U:$U,MATCH($F709,Réttabanki!$A:$A,0)),INDEX(Vöruskrá!$R:$R,MATCH($F709,Vöruskrá!$B:$B,0)))*$H709/1000,""))</f>
        <v/>
      </c>
      <c r="AG709" t="str">
        <f>IF($F709="","",IFERROR(IFERROR(INDEX(Réttabanki!$U:$U,MATCH($F709,Réttabanki!$A:$A,0)),INDEX(Vöruskrá!$R:$R,MATCH($F709,Vöruskrá!$B:$B,0)))*IF($I709="",$H709*(1+$AD$2),$I709)/1000,""))</f>
        <v/>
      </c>
      <c r="AH709" t="str">
        <f t="shared" ref="AH709:AH729" si="54">IF(N($AF709)+N($AG709)=0,"",MAX(N($AF709)/$AE$6,N($AG709)/$AE$5))</f>
        <v/>
      </c>
      <c r="AI709" t="str">
        <f t="shared" si="52"/>
        <v/>
      </c>
      <c r="AJ709" s="314">
        <f t="shared" si="53"/>
        <v>46288</v>
      </c>
    </row>
    <row r="710" spans="1:36" ht="14.4">
      <c r="A710" s="155"/>
      <c r="B710" t="s">
        <v>2423</v>
      </c>
      <c r="C710">
        <v>39</v>
      </c>
      <c r="D710" t="s">
        <v>2318</v>
      </c>
      <c r="E710" t="s">
        <v>2352</v>
      </c>
      <c r="F710" t="s">
        <v>203</v>
      </c>
      <c r="G710" t="s">
        <v>2568</v>
      </c>
      <c r="I710">
        <v>250</v>
      </c>
      <c r="J710" s="438">
        <f>IF($F710="","",IFERROR(IFERROR(INDEX(Réttabanki!$U:$U,MATCH($F710,Réttabanki!$A:$A,0)),INDEX(Vöruskrá!$R:$R,MATCH($F710,Vöruskrá!$B:$B,0)))*($H710+IF($I710="",$H710*(1+$AD$2),$I710))/2/1000,""))</f>
        <v>116.625</v>
      </c>
      <c r="K710" t="s">
        <v>206</v>
      </c>
      <c r="L710" t="s">
        <v>207</v>
      </c>
      <c r="N710">
        <v>78</v>
      </c>
      <c r="O710">
        <v>0.3</v>
      </c>
      <c r="P710">
        <v>0.2</v>
      </c>
      <c r="Q710">
        <v>7.9</v>
      </c>
      <c r="R710">
        <v>11</v>
      </c>
      <c r="S710">
        <v>0.1</v>
      </c>
      <c r="T710" s="45">
        <f>IF(F710="","",IFERROR(INDEX(Réttabanki!Q:Q,MATCH(F710,Réttabanki!A:A,0)),IFERROR(INDEX(Réttabanki!Q:Q,MATCH(F710,Réttabanki!B:B,0)),"")))</f>
        <v>0</v>
      </c>
      <c r="U710" s="455" t="s">
        <v>2357</v>
      </c>
      <c r="V710" s="455" t="s">
        <v>2403</v>
      </c>
      <c r="W710" s="455"/>
      <c r="X710" s="455"/>
      <c r="Y710" s="455"/>
      <c r="Z710" s="455"/>
      <c r="AA710" s="455"/>
      <c r="AF710">
        <f>IF($F710="","",IFERROR(IFERROR(INDEX(Réttabanki!$U:$U,MATCH($F710,Réttabanki!$A:$A,0)),INDEX(Vöruskrá!$R:$R,MATCH($F710,Vöruskrá!$B:$B,0)))*$H710/1000,""))</f>
        <v>0</v>
      </c>
      <c r="AG710">
        <f>IF($F710="","",IFERROR(IFERROR(INDEX(Réttabanki!$U:$U,MATCH($F710,Réttabanki!$A:$A,0)),INDEX(Vöruskrá!$R:$R,MATCH($F710,Vöruskrá!$B:$B,0)))*IF($I710="",$H710*(1+$AD$2),$I710)/1000,""))</f>
        <v>233.25</v>
      </c>
      <c r="AH710">
        <f t="shared" si="54"/>
        <v>0.20282608695652174</v>
      </c>
      <c r="AI710" t="str">
        <f t="shared" si="52"/>
        <v>OK</v>
      </c>
      <c r="AJ710" s="314">
        <f t="shared" si="53"/>
        <v>46288</v>
      </c>
    </row>
    <row r="711" spans="1:36" ht="14.4">
      <c r="A711" s="155"/>
      <c r="B711" t="s">
        <v>2423</v>
      </c>
      <c r="C711">
        <v>39</v>
      </c>
      <c r="D711" t="s">
        <v>2318</v>
      </c>
      <c r="E711" t="s">
        <v>2352</v>
      </c>
      <c r="F711" t="s">
        <v>628</v>
      </c>
      <c r="G711" t="s">
        <v>630</v>
      </c>
      <c r="I711">
        <v>20</v>
      </c>
      <c r="J711" s="438">
        <f>IF($F711="","",IFERROR(IFERROR(INDEX(Réttabanki!$U:$U,MATCH($F711,Réttabanki!$A:$A,0)),INDEX(Vöruskrá!$R:$R,MATCH($F711,Vöruskrá!$B:$B,0)))*($H711+IF($I711="",$H711*(1+$AD$2),$I711))/2/1000,""))</f>
        <v>7</v>
      </c>
      <c r="K711" t="s">
        <v>630</v>
      </c>
      <c r="L711" t="s">
        <v>228</v>
      </c>
      <c r="N711">
        <v>43</v>
      </c>
      <c r="O711">
        <v>0.5</v>
      </c>
      <c r="P711">
        <v>0.1</v>
      </c>
      <c r="Q711">
        <v>9.1</v>
      </c>
      <c r="R711">
        <v>0.4</v>
      </c>
      <c r="S711">
        <v>0</v>
      </c>
      <c r="T711" s="44">
        <f>IF(F711="","",IFERROR(INDEX(Réttabanki!Q:Q,MATCH(F711,Réttabanki!A:A,0)),IFERROR(INDEX(Réttabanki!Q:Q,MATCH(F711,Réttabanki!B:B,0)),"")))</f>
        <v>0</v>
      </c>
      <c r="U711" s="457" t="s">
        <v>2569</v>
      </c>
      <c r="V711" s="457" t="s">
        <v>2358</v>
      </c>
      <c r="W711" s="457">
        <v>120</v>
      </c>
      <c r="X711" s="458" t="s">
        <v>2570</v>
      </c>
      <c r="Y711" s="457"/>
      <c r="Z711" s="457" t="s">
        <v>2571</v>
      </c>
      <c r="AA711" s="457"/>
      <c r="AF711">
        <f>IF($F711="","",IFERROR(IFERROR(INDEX(Réttabanki!$U:$U,MATCH($F711,Réttabanki!$A:$A,0)),INDEX(Vöruskrá!$R:$R,MATCH($F711,Vöruskrá!$B:$B,0)))*$H711/1000,""))</f>
        <v>0</v>
      </c>
      <c r="AG711">
        <f>IF($F711="","",IFERROR(IFERROR(INDEX(Réttabanki!$U:$U,MATCH($F711,Réttabanki!$A:$A,0)),INDEX(Vöruskrá!$R:$R,MATCH($F711,Vöruskrá!$B:$B,0)))*IF($I711="",$H711*(1+$AD$2),$I711)/1000,""))</f>
        <v>14</v>
      </c>
      <c r="AH711">
        <f t="shared" si="54"/>
        <v>1.2173913043478261E-2</v>
      </c>
      <c r="AI711" t="str">
        <f t="shared" si="52"/>
        <v>OK</v>
      </c>
      <c r="AJ711" s="314">
        <f t="shared" si="53"/>
        <v>46288</v>
      </c>
    </row>
    <row r="712" spans="1:36" ht="14.4">
      <c r="A712" s="155"/>
      <c r="B712" t="s">
        <v>2423</v>
      </c>
      <c r="C712">
        <v>39</v>
      </c>
      <c r="D712" t="s">
        <v>2318</v>
      </c>
      <c r="E712" t="s">
        <v>2352</v>
      </c>
      <c r="F712" t="s">
        <v>601</v>
      </c>
      <c r="G712" t="s">
        <v>597</v>
      </c>
      <c r="I712">
        <v>20</v>
      </c>
      <c r="J712" s="438">
        <f>IF($F712="","",IFERROR(IFERROR(INDEX(Réttabanki!$U:$U,MATCH($F712,Réttabanki!$A:$A,0)),INDEX(Vöruskrá!$R:$R,MATCH($F712,Vöruskrá!$B:$B,0)))*($H712+IF($I712="",$H712*(1+$AD$2),$I712))/2/1000,""))</f>
        <v>8.11</v>
      </c>
      <c r="K712" t="s">
        <v>597</v>
      </c>
      <c r="L712" t="s">
        <v>228</v>
      </c>
      <c r="N712">
        <v>37</v>
      </c>
      <c r="O712">
        <v>0.5</v>
      </c>
      <c r="P712">
        <v>0.1</v>
      </c>
      <c r="Q712">
        <v>3.7</v>
      </c>
      <c r="R712">
        <v>0</v>
      </c>
      <c r="S712">
        <v>0</v>
      </c>
      <c r="T712" s="45" t="str">
        <f>IF(F712="","",IFERROR(INDEX(Réttabanki!Q:Q,MATCH(F712,Réttabanki!A:A,0)),IFERROR(INDEX(Réttabanki!Q:Q,MATCH(F712,Réttabanki!B:B,0)),"")))</f>
        <v/>
      </c>
      <c r="U712" s="455" t="s">
        <v>2569</v>
      </c>
      <c r="V712" s="455" t="s">
        <v>2358</v>
      </c>
      <c r="W712" s="455">
        <v>120</v>
      </c>
      <c r="X712" s="455" t="s">
        <v>2570</v>
      </c>
      <c r="Y712" s="455"/>
      <c r="Z712" s="455" t="s">
        <v>2571</v>
      </c>
      <c r="AA712" s="455"/>
      <c r="AF712">
        <f>IF($F712="","",IFERROR(IFERROR(INDEX(Réttabanki!$U:$U,MATCH($F712,Réttabanki!$A:$A,0)),INDEX(Vöruskrá!$R:$R,MATCH($F712,Vöruskrá!$B:$B,0)))*$H712/1000,""))</f>
        <v>0</v>
      </c>
      <c r="AG712">
        <f>IF($F712="","",IFERROR(IFERROR(INDEX(Réttabanki!$U:$U,MATCH($F712,Réttabanki!$A:$A,0)),INDEX(Vöruskrá!$R:$R,MATCH($F712,Vöruskrá!$B:$B,0)))*IF($I712="",$H712*(1+$AD$2),$I712)/1000,""))</f>
        <v>16.22</v>
      </c>
      <c r="AH712">
        <f t="shared" si="54"/>
        <v>1.4104347826086956E-2</v>
      </c>
      <c r="AI712" t="str">
        <f t="shared" si="52"/>
        <v>OK</v>
      </c>
      <c r="AJ712" s="314">
        <f t="shared" si="53"/>
        <v>46288</v>
      </c>
    </row>
    <row r="713" spans="1:36" ht="16.5" customHeight="1">
      <c r="A713" s="155"/>
      <c r="B713" t="s">
        <v>2423</v>
      </c>
      <c r="C713">
        <v>39</v>
      </c>
      <c r="D713" t="s">
        <v>2318</v>
      </c>
      <c r="E713" t="s">
        <v>1080</v>
      </c>
      <c r="G713" t="s">
        <v>2575</v>
      </c>
      <c r="J713" s="438" t="str">
        <f>IF($F713="","",IFERROR(IFERROR(INDEX(Réttabanki!$U:$U,MATCH($F713,Réttabanki!$A:$A,0)),INDEX(Vöruskrá!$R:$R,MATCH($F713,Vöruskrá!$B:$B,0)))*($H713+IF($I713="",$H713*(1+$AD$2),$I713))/2/1000,""))</f>
        <v/>
      </c>
      <c r="K713" t="s">
        <v>2576</v>
      </c>
      <c r="L713" t="s">
        <v>222</v>
      </c>
      <c r="U713" s="457"/>
      <c r="V713" s="457"/>
      <c r="W713" s="457"/>
      <c r="X713" s="457"/>
      <c r="Y713" s="457"/>
      <c r="Z713" s="457"/>
      <c r="AA713" s="457"/>
      <c r="AF713" t="str">
        <f>IF($F713="","",IFERROR(IFERROR(INDEX(Réttabanki!$U:$U,MATCH($F713,Réttabanki!$A:$A,0)),INDEX(Vöruskrá!$R:$R,MATCH($F713,Vöruskrá!$B:$B,0)))*$H713/1000,""))</f>
        <v/>
      </c>
      <c r="AG713" t="str">
        <f>IF($F713="","",IFERROR(IFERROR(INDEX(Réttabanki!$U:$U,MATCH($F713,Réttabanki!$A:$A,0)),INDEX(Vöruskrá!$R:$R,MATCH($F713,Vöruskrá!$B:$B,0)))*IF($I713="",$H713*(1+$AD$2),$I713)/1000,""))</f>
        <v/>
      </c>
      <c r="AH713" t="str">
        <f t="shared" si="54"/>
        <v/>
      </c>
      <c r="AI713" t="str">
        <f t="shared" si="52"/>
        <v/>
      </c>
      <c r="AJ713" s="314">
        <f t="shared" si="53"/>
        <v>46288</v>
      </c>
    </row>
    <row r="714" spans="1:36" ht="14.4">
      <c r="A714" s="155"/>
      <c r="B714" t="s">
        <v>2423</v>
      </c>
      <c r="C714">
        <v>39</v>
      </c>
      <c r="D714" t="s">
        <v>2318</v>
      </c>
      <c r="E714" t="s">
        <v>1080</v>
      </c>
      <c r="F714" t="s">
        <v>1373</v>
      </c>
      <c r="G714" t="s">
        <v>2577</v>
      </c>
      <c r="H714">
        <v>200</v>
      </c>
      <c r="I714">
        <v>250</v>
      </c>
      <c r="J714" s="438">
        <f>IF($F714="","",IFERROR(IFERROR(INDEX(Réttabanki!$U:$U,MATCH($F714,Réttabanki!$A:$A,0)),INDEX(Vöruskrá!$R:$R,MATCH($F714,Vöruskrá!$B:$B,0)))*($H714+IF($I714="",$H714*(1+$AD$2),$I714))/2/1000,""))</f>
        <v>180</v>
      </c>
      <c r="K714" t="s">
        <v>1375</v>
      </c>
      <c r="L714" t="s">
        <v>222</v>
      </c>
      <c r="N714">
        <v>89</v>
      </c>
      <c r="O714">
        <v>2.1</v>
      </c>
      <c r="P714">
        <v>0.2</v>
      </c>
      <c r="Q714">
        <v>16</v>
      </c>
      <c r="R714">
        <v>1.1000000000000001</v>
      </c>
      <c r="S714">
        <v>0.06</v>
      </c>
      <c r="T714" s="45" t="str">
        <f>IF(F714="","",IFERROR(INDEX(Réttabanki!Q:Q,MATCH(F714,Réttabanki!A:A,0)),IFERROR(INDEX(Réttabanki!Q:Q,MATCH(F714,Réttabanki!B:B,0)),"")))</f>
        <v/>
      </c>
      <c r="U714" s="455" t="s">
        <v>2357</v>
      </c>
      <c r="V714" s="455" t="s">
        <v>2403</v>
      </c>
      <c r="W714" s="455"/>
      <c r="X714" s="455"/>
      <c r="Y714" s="455"/>
      <c r="Z714" s="455"/>
      <c r="AA714" s="455"/>
      <c r="AF714">
        <f>IF($F714="","",IFERROR(IFERROR(INDEX(Réttabanki!$U:$U,MATCH($F714,Réttabanki!$A:$A,0)),INDEX(Vöruskrá!$R:$R,MATCH($F714,Vöruskrá!$B:$B,0)))*$H714/1000,""))</f>
        <v>160</v>
      </c>
      <c r="AG714">
        <f>IF($F714="","",IFERROR(IFERROR(INDEX(Réttabanki!$U:$U,MATCH($F714,Réttabanki!$A:$A,0)),INDEX(Vöruskrá!$R:$R,MATCH($F714,Vöruskrá!$B:$B,0)))*IF($I714="",$H714*(1+$AD$2),$I714)/1000,""))</f>
        <v>200</v>
      </c>
      <c r="AH714">
        <f t="shared" si="54"/>
        <v>0.17391304347826086</v>
      </c>
      <c r="AI714" t="str">
        <f t="shared" si="52"/>
        <v>OK</v>
      </c>
      <c r="AJ714" s="314">
        <f t="shared" si="53"/>
        <v>46288</v>
      </c>
    </row>
    <row r="715" spans="1:36" ht="14.4">
      <c r="A715" s="155"/>
      <c r="B715" t="s">
        <v>2423</v>
      </c>
      <c r="C715">
        <v>39</v>
      </c>
      <c r="D715" t="s">
        <v>2318</v>
      </c>
      <c r="E715" t="s">
        <v>1080</v>
      </c>
      <c r="F715" t="s">
        <v>628</v>
      </c>
      <c r="G715" t="s">
        <v>630</v>
      </c>
      <c r="H715">
        <v>20</v>
      </c>
      <c r="I715">
        <v>20</v>
      </c>
      <c r="J715" s="438">
        <f>IF($F715="","",IFERROR(IFERROR(INDEX(Réttabanki!$U:$U,MATCH($F715,Réttabanki!$A:$A,0)),INDEX(Vöruskrá!$R:$R,MATCH($F715,Vöruskrá!$B:$B,0)))*($H715+IF($I715="",$H715*(1+$AD$2),$I715))/2/1000,""))</f>
        <v>14</v>
      </c>
      <c r="K715" t="s">
        <v>630</v>
      </c>
      <c r="L715" t="s">
        <v>228</v>
      </c>
      <c r="N715">
        <v>43</v>
      </c>
      <c r="O715">
        <v>0.5</v>
      </c>
      <c r="P715">
        <v>0.1</v>
      </c>
      <c r="Q715">
        <v>9.1</v>
      </c>
      <c r="R715">
        <v>0.4</v>
      </c>
      <c r="S715">
        <v>0</v>
      </c>
      <c r="T715" s="44">
        <f>IF(F715="","",IFERROR(INDEX(Réttabanki!Q:Q,MATCH(F715,Réttabanki!A:A,0)),IFERROR(INDEX(Réttabanki!Q:Q,MATCH(F715,Réttabanki!B:B,0)),"")))</f>
        <v>0</v>
      </c>
      <c r="U715" s="457" t="s">
        <v>2569</v>
      </c>
      <c r="V715" s="457" t="s">
        <v>2358</v>
      </c>
      <c r="W715" s="457">
        <v>120</v>
      </c>
      <c r="X715" s="458" t="s">
        <v>2570</v>
      </c>
      <c r="Y715" s="457"/>
      <c r="Z715" s="457" t="s">
        <v>2571</v>
      </c>
      <c r="AA715" s="457"/>
      <c r="AF715">
        <f>IF($F715="","",IFERROR(IFERROR(INDEX(Réttabanki!$U:$U,MATCH($F715,Réttabanki!$A:$A,0)),INDEX(Vöruskrá!$R:$R,MATCH($F715,Vöruskrá!$B:$B,0)))*$H715/1000,""))</f>
        <v>14</v>
      </c>
      <c r="AG715">
        <f>IF($F715="","",IFERROR(IFERROR(INDEX(Réttabanki!$U:$U,MATCH($F715,Réttabanki!$A:$A,0)),INDEX(Vöruskrá!$R:$R,MATCH($F715,Vöruskrá!$B:$B,0)))*IF($I715="",$H715*(1+$AD$2),$I715)/1000,""))</f>
        <v>14</v>
      </c>
      <c r="AH715">
        <f t="shared" si="54"/>
        <v>1.2173913043478261E-2</v>
      </c>
      <c r="AI715" t="str">
        <f t="shared" si="52"/>
        <v>OK</v>
      </c>
      <c r="AJ715" s="314">
        <f t="shared" si="53"/>
        <v>46288</v>
      </c>
    </row>
    <row r="716" spans="1:36" ht="14.4">
      <c r="A716" s="155"/>
      <c r="B716" t="s">
        <v>2423</v>
      </c>
      <c r="C716">
        <v>39</v>
      </c>
      <c r="D716" t="s">
        <v>2318</v>
      </c>
      <c r="E716" t="s">
        <v>1080</v>
      </c>
      <c r="F716" t="s">
        <v>594</v>
      </c>
      <c r="G716" t="s">
        <v>597</v>
      </c>
      <c r="H716">
        <v>20</v>
      </c>
      <c r="I716">
        <v>20</v>
      </c>
      <c r="J716" s="438">
        <f>IF($F716="","",IFERROR(IFERROR(INDEX(Réttabanki!$U:$U,MATCH($F716,Réttabanki!$A:$A,0)),INDEX(Vöruskrá!$R:$R,MATCH($F716,Vöruskrá!$B:$B,0)))*($H716+IF($I716="",$H716*(1+$AD$2),$I716))/2/1000,""))</f>
        <v>24</v>
      </c>
      <c r="K716" t="s">
        <v>597</v>
      </c>
      <c r="L716" t="s">
        <v>228</v>
      </c>
      <c r="N716">
        <v>37</v>
      </c>
      <c r="O716">
        <v>0.5</v>
      </c>
      <c r="P716">
        <v>0.1</v>
      </c>
      <c r="Q716">
        <v>3.7</v>
      </c>
      <c r="R716">
        <v>0</v>
      </c>
      <c r="S716">
        <v>0</v>
      </c>
      <c r="T716" s="45">
        <f>IF(F716="","",IFERROR(INDEX(Réttabanki!Q:Q,MATCH(F716,Réttabanki!A:A,0)),IFERROR(INDEX(Réttabanki!Q:Q,MATCH(F716,Réttabanki!B:B,0)),"")))</f>
        <v>0</v>
      </c>
      <c r="U716" s="455" t="s">
        <v>2569</v>
      </c>
      <c r="V716" s="455" t="s">
        <v>2358</v>
      </c>
      <c r="W716" s="455">
        <v>120</v>
      </c>
      <c r="X716" s="455" t="s">
        <v>2570</v>
      </c>
      <c r="Y716" s="455"/>
      <c r="Z716" s="455" t="s">
        <v>2571</v>
      </c>
      <c r="AA716" s="455"/>
      <c r="AF716">
        <f>IF($F716="","",IFERROR(IFERROR(INDEX(Réttabanki!$U:$U,MATCH($F716,Réttabanki!$A:$A,0)),INDEX(Vöruskrá!$R:$R,MATCH($F716,Vöruskrá!$B:$B,0)))*$H716/1000,""))</f>
        <v>24</v>
      </c>
      <c r="AG716">
        <f>IF($F716="","",IFERROR(IFERROR(INDEX(Réttabanki!$U:$U,MATCH($F716,Réttabanki!$A:$A,0)),INDEX(Vöruskrá!$R:$R,MATCH($F716,Vöruskrá!$B:$B,0)))*IF($I716="",$H716*(1+$AD$2),$I716)/1000,""))</f>
        <v>24</v>
      </c>
      <c r="AH716">
        <f t="shared" si="54"/>
        <v>2.0869565217391306E-2</v>
      </c>
      <c r="AI716" t="str">
        <f t="shared" si="52"/>
        <v>OK</v>
      </c>
      <c r="AJ716" s="314">
        <f t="shared" si="53"/>
        <v>46288</v>
      </c>
    </row>
    <row r="717" spans="1:36" ht="14.4">
      <c r="A717" s="155"/>
      <c r="B717" t="s">
        <v>2423</v>
      </c>
      <c r="C717">
        <v>39</v>
      </c>
      <c r="D717" t="s">
        <v>2318</v>
      </c>
      <c r="E717" t="s">
        <v>1080</v>
      </c>
      <c r="G717" t="s">
        <v>2578</v>
      </c>
      <c r="J717" s="438" t="str">
        <f>IF($F717="","",IFERROR(IFERROR(INDEX(Réttabanki!$U:$U,MATCH($F717,Réttabanki!$A:$A,0)),INDEX(Vöruskrá!$R:$R,MATCH($F717,Vöruskrá!$B:$B,0)))*($H717+IF($I717="",$H717*(1+$AD$2),$I717))/2/1000,""))</f>
        <v/>
      </c>
      <c r="K717" t="s">
        <v>1325</v>
      </c>
      <c r="L717" t="s">
        <v>228</v>
      </c>
      <c r="U717" s="457"/>
      <c r="V717" s="457"/>
      <c r="W717" s="457"/>
      <c r="X717" s="457"/>
      <c r="Y717" s="457"/>
      <c r="Z717" s="457"/>
      <c r="AA717" s="457"/>
      <c r="AF717" t="str">
        <f>IF($F717="","",IFERROR(IFERROR(INDEX(Réttabanki!$U:$U,MATCH($F717,Réttabanki!$A:$A,0)),INDEX(Vöruskrá!$R:$R,MATCH($F717,Vöruskrá!$B:$B,0)))*$H717/1000,""))</f>
        <v/>
      </c>
      <c r="AG717" t="str">
        <f>IF($F717="","",IFERROR(IFERROR(INDEX(Réttabanki!$U:$U,MATCH($F717,Réttabanki!$A:$A,0)),INDEX(Vöruskrá!$R:$R,MATCH($F717,Vöruskrá!$B:$B,0)))*IF($I717="",$H717*(1+$AD$2),$I717)/1000,""))</f>
        <v/>
      </c>
      <c r="AH717" t="str">
        <f t="shared" si="54"/>
        <v/>
      </c>
      <c r="AI717" t="str">
        <f t="shared" si="52"/>
        <v/>
      </c>
      <c r="AJ717" s="314">
        <f t="shared" si="53"/>
        <v>46288</v>
      </c>
    </row>
    <row r="718" spans="1:36" ht="14.4">
      <c r="A718" s="155"/>
      <c r="B718" t="s">
        <v>2423</v>
      </c>
      <c r="C718">
        <v>39</v>
      </c>
      <c r="D718" t="s">
        <v>2318</v>
      </c>
      <c r="E718" t="s">
        <v>1080</v>
      </c>
      <c r="F718" t="s">
        <v>1324</v>
      </c>
      <c r="G718" t="s">
        <v>2579</v>
      </c>
      <c r="H718">
        <v>200</v>
      </c>
      <c r="I718">
        <v>250</v>
      </c>
      <c r="J718" s="438">
        <f>IF($F718="","",IFERROR(IFERROR(INDEX(Réttabanki!$U:$U,MATCH($F718,Réttabanki!$A:$A,0)),INDEX(Vöruskrá!$R:$R,MATCH($F718,Vöruskrá!$B:$B,0)))*($H718+IF($I718="",$H718*(1+$AD$2),$I718))/2/1000,""))</f>
        <v>157.5</v>
      </c>
      <c r="K718" t="s">
        <v>1325</v>
      </c>
      <c r="N718">
        <v>103</v>
      </c>
      <c r="O718">
        <v>8.1</v>
      </c>
      <c r="P718">
        <v>7.7</v>
      </c>
      <c r="Q718">
        <v>9.5</v>
      </c>
      <c r="R718">
        <v>0.8</v>
      </c>
      <c r="S718">
        <v>0</v>
      </c>
      <c r="U718" s="455"/>
      <c r="V718" s="455"/>
      <c r="W718" s="455"/>
      <c r="X718" s="455"/>
      <c r="Y718" s="455"/>
      <c r="Z718" s="455"/>
      <c r="AA718" s="455"/>
      <c r="AF718">
        <f>IF($F718="","",IFERROR(IFERROR(INDEX(Réttabanki!$U:$U,MATCH($F718,Réttabanki!$A:$A,0)),INDEX(Vöruskrá!$R:$R,MATCH($F718,Vöruskrá!$B:$B,0)))*$H718/1000,""))</f>
        <v>140</v>
      </c>
      <c r="AG718">
        <f>IF($F718="","",IFERROR(IFERROR(INDEX(Réttabanki!$U:$U,MATCH($F718,Réttabanki!$A:$A,0)),INDEX(Vöruskrá!$R:$R,MATCH($F718,Vöruskrá!$B:$B,0)))*IF($I718="",$H718*(1+$AD$2),$I718)/1000,""))</f>
        <v>175</v>
      </c>
      <c r="AH718">
        <f t="shared" si="54"/>
        <v>0.15217391304347827</v>
      </c>
      <c r="AI718" t="str">
        <f t="shared" si="52"/>
        <v>OK</v>
      </c>
      <c r="AJ718" s="314">
        <f t="shared" si="53"/>
        <v>46288</v>
      </c>
    </row>
    <row r="719" spans="1:36" ht="16.5" customHeight="1">
      <c r="A719" s="155"/>
      <c r="B719" t="s">
        <v>2423</v>
      </c>
      <c r="C719">
        <v>39</v>
      </c>
      <c r="D719" t="s">
        <v>2318</v>
      </c>
      <c r="E719" t="s">
        <v>2376</v>
      </c>
      <c r="G719" t="s">
        <v>2575</v>
      </c>
      <c r="J719" s="438" t="str">
        <f>IF($F719="","",IFERROR(IFERROR(INDEX(Réttabanki!$U:$U,MATCH($F719,Réttabanki!$A:$A,0)),INDEX(Vöruskrá!$R:$R,MATCH($F719,Vöruskrá!$B:$B,0)))*($H719+IF($I719="",$H719*(1+$AD$2),$I719))/2/1000,""))</f>
        <v/>
      </c>
      <c r="K719" t="s">
        <v>2576</v>
      </c>
      <c r="L719" t="s">
        <v>222</v>
      </c>
      <c r="U719" s="457"/>
      <c r="V719" s="457"/>
      <c r="W719" s="457"/>
      <c r="X719" s="457"/>
      <c r="Y719" s="457"/>
      <c r="Z719" s="457"/>
      <c r="AA719" s="457"/>
      <c r="AF719" t="str">
        <f>IF($F719="","",IFERROR(IFERROR(INDEX(Réttabanki!$U:$U,MATCH($F719,Réttabanki!$A:$A,0)),INDEX(Vöruskrá!$R:$R,MATCH($F719,Vöruskrá!$B:$B,0)))*$H719/1000,""))</f>
        <v/>
      </c>
      <c r="AG719" t="str">
        <f>IF($F719="","",IFERROR(IFERROR(INDEX(Réttabanki!$U:$U,MATCH($F719,Réttabanki!$A:$A,0)),INDEX(Vöruskrá!$R:$R,MATCH($F719,Vöruskrá!$B:$B,0)))*IF($I719="",$H719*(1+$AD$2),$I719)/1000,""))</f>
        <v/>
      </c>
      <c r="AH719" t="str">
        <f t="shared" si="54"/>
        <v/>
      </c>
      <c r="AI719" t="str">
        <f t="shared" si="52"/>
        <v/>
      </c>
      <c r="AJ719" s="314">
        <f t="shared" si="53"/>
        <v>46288</v>
      </c>
    </row>
    <row r="720" spans="1:36" ht="14.4">
      <c r="A720" s="155"/>
      <c r="B720" t="s">
        <v>2423</v>
      </c>
      <c r="C720">
        <v>39</v>
      </c>
      <c r="D720" t="s">
        <v>2318</v>
      </c>
      <c r="E720" t="s">
        <v>2376</v>
      </c>
      <c r="F720" t="s">
        <v>1373</v>
      </c>
      <c r="G720" t="s">
        <v>2577</v>
      </c>
      <c r="H720">
        <v>200</v>
      </c>
      <c r="I720">
        <v>250</v>
      </c>
      <c r="J720" s="438">
        <f>IF($F720="","",IFERROR(IFERROR(INDEX(Réttabanki!$U:$U,MATCH($F720,Réttabanki!$A:$A,0)),INDEX(Vöruskrá!$R:$R,MATCH($F720,Vöruskrá!$B:$B,0)))*($H720+IF($I720="",$H720*(1+$AD$2),$I720))/2/1000,""))</f>
        <v>180</v>
      </c>
      <c r="K720" t="s">
        <v>1375</v>
      </c>
      <c r="L720" t="s">
        <v>222</v>
      </c>
      <c r="N720">
        <v>89</v>
      </c>
      <c r="O720">
        <v>2.1</v>
      </c>
      <c r="P720">
        <v>0.2</v>
      </c>
      <c r="Q720">
        <v>16</v>
      </c>
      <c r="R720">
        <v>1.1000000000000001</v>
      </c>
      <c r="S720">
        <v>0.06</v>
      </c>
      <c r="U720" s="455"/>
      <c r="V720" s="455"/>
      <c r="W720" s="455"/>
      <c r="X720" s="455"/>
      <c r="Y720" s="455"/>
      <c r="Z720" s="455"/>
      <c r="AA720" s="455"/>
      <c r="AF720">
        <f>IF($F720="","",IFERROR(IFERROR(INDEX(Réttabanki!$U:$U,MATCH($F720,Réttabanki!$A:$A,0)),INDEX(Vöruskrá!$R:$R,MATCH($F720,Vöruskrá!$B:$B,0)))*$H720/1000,""))</f>
        <v>160</v>
      </c>
      <c r="AG720">
        <f>IF($F720="","",IFERROR(IFERROR(INDEX(Réttabanki!$U:$U,MATCH($F720,Réttabanki!$A:$A,0)),INDEX(Vöruskrá!$R:$R,MATCH($F720,Vöruskrá!$B:$B,0)))*IF($I720="",$H720*(1+$AD$2),$I720)/1000,""))</f>
        <v>200</v>
      </c>
      <c r="AH720">
        <f t="shared" si="54"/>
        <v>0.17391304347826086</v>
      </c>
      <c r="AI720" t="str">
        <f t="shared" si="52"/>
        <v>OK</v>
      </c>
      <c r="AJ720" s="314">
        <f t="shared" si="53"/>
        <v>46288</v>
      </c>
    </row>
    <row r="721" spans="1:36" ht="14.4">
      <c r="A721" s="155"/>
      <c r="B721" t="s">
        <v>2423</v>
      </c>
      <c r="C721">
        <v>39</v>
      </c>
      <c r="D721" t="s">
        <v>2318</v>
      </c>
      <c r="E721" t="s">
        <v>2376</v>
      </c>
      <c r="F721" t="s">
        <v>628</v>
      </c>
      <c r="G721" t="s">
        <v>630</v>
      </c>
      <c r="H721">
        <v>20</v>
      </c>
      <c r="I721">
        <v>20</v>
      </c>
      <c r="J721" s="438">
        <f>IF($F721="","",IFERROR(IFERROR(INDEX(Réttabanki!$U:$U,MATCH($F721,Réttabanki!$A:$A,0)),INDEX(Vöruskrá!$R:$R,MATCH($F721,Vöruskrá!$B:$B,0)))*($H721+IF($I721="",$H721*(1+$AD$2),$I721))/2/1000,""))</f>
        <v>14</v>
      </c>
      <c r="K721" t="s">
        <v>630</v>
      </c>
      <c r="L721" t="s">
        <v>228</v>
      </c>
      <c r="N721">
        <v>43</v>
      </c>
      <c r="O721">
        <v>0.5</v>
      </c>
      <c r="P721">
        <v>0.1</v>
      </c>
      <c r="Q721">
        <v>9.1</v>
      </c>
      <c r="R721">
        <v>0.4</v>
      </c>
      <c r="S721">
        <v>0</v>
      </c>
      <c r="U721" s="457"/>
      <c r="V721" s="457"/>
      <c r="W721" s="457"/>
      <c r="X721" s="457"/>
      <c r="Y721" s="457"/>
      <c r="Z721" s="457"/>
      <c r="AA721" s="457"/>
      <c r="AF721">
        <f>IF($F721="","",IFERROR(IFERROR(INDEX(Réttabanki!$U:$U,MATCH($F721,Réttabanki!$A:$A,0)),INDEX(Vöruskrá!$R:$R,MATCH($F721,Vöruskrá!$B:$B,0)))*$H721/1000,""))</f>
        <v>14</v>
      </c>
      <c r="AG721">
        <f>IF($F721="","",IFERROR(IFERROR(INDEX(Réttabanki!$U:$U,MATCH($F721,Réttabanki!$A:$A,0)),INDEX(Vöruskrá!$R:$R,MATCH($F721,Vöruskrá!$B:$B,0)))*IF($I721="",$H721*(1+$AD$2),$I721)/1000,""))</f>
        <v>14</v>
      </c>
      <c r="AH721">
        <f t="shared" si="54"/>
        <v>1.2173913043478261E-2</v>
      </c>
      <c r="AI721" t="str">
        <f t="shared" si="52"/>
        <v>OK</v>
      </c>
      <c r="AJ721" s="314">
        <f t="shared" si="53"/>
        <v>46288</v>
      </c>
    </row>
    <row r="722" spans="1:36" ht="14.4">
      <c r="A722" s="155"/>
      <c r="B722" t="s">
        <v>2423</v>
      </c>
      <c r="C722">
        <v>39</v>
      </c>
      <c r="D722" t="s">
        <v>2318</v>
      </c>
      <c r="E722" t="s">
        <v>2376</v>
      </c>
      <c r="F722" t="s">
        <v>601</v>
      </c>
      <c r="G722" t="s">
        <v>597</v>
      </c>
      <c r="H722">
        <v>20</v>
      </c>
      <c r="I722">
        <v>20</v>
      </c>
      <c r="J722" s="438">
        <f>IF($F722="","",IFERROR(IFERROR(INDEX(Réttabanki!$U:$U,MATCH($F722,Réttabanki!$A:$A,0)),INDEX(Vöruskrá!$R:$R,MATCH($F722,Vöruskrá!$B:$B,0)))*($H722+IF($I722="",$H722*(1+$AD$2),$I722))/2/1000,""))</f>
        <v>16.22</v>
      </c>
      <c r="K722" t="s">
        <v>597</v>
      </c>
      <c r="L722" t="s">
        <v>228</v>
      </c>
      <c r="N722">
        <v>37</v>
      </c>
      <c r="O722">
        <v>0.5</v>
      </c>
      <c r="P722">
        <v>0.1</v>
      </c>
      <c r="Q722">
        <v>3.7</v>
      </c>
      <c r="R722">
        <v>0</v>
      </c>
      <c r="S722">
        <v>0</v>
      </c>
      <c r="U722" s="455"/>
      <c r="V722" s="455"/>
      <c r="W722" s="455"/>
      <c r="X722" s="455"/>
      <c r="Y722" s="455"/>
      <c r="Z722" s="455"/>
      <c r="AA722" s="455"/>
      <c r="AF722">
        <f>IF($F722="","",IFERROR(IFERROR(INDEX(Réttabanki!$U:$U,MATCH($F722,Réttabanki!$A:$A,0)),INDEX(Vöruskrá!$R:$R,MATCH($F722,Vöruskrá!$B:$B,0)))*$H722/1000,""))</f>
        <v>16.22</v>
      </c>
      <c r="AG722">
        <f>IF($F722="","",IFERROR(IFERROR(INDEX(Réttabanki!$U:$U,MATCH($F722,Réttabanki!$A:$A,0)),INDEX(Vöruskrá!$R:$R,MATCH($F722,Vöruskrá!$B:$B,0)))*IF($I722="",$H722*(1+$AD$2),$I722)/1000,""))</f>
        <v>16.22</v>
      </c>
      <c r="AH722">
        <f t="shared" si="54"/>
        <v>1.4104347826086956E-2</v>
      </c>
      <c r="AI722" t="str">
        <f t="shared" si="52"/>
        <v>OK</v>
      </c>
      <c r="AJ722" s="314">
        <f t="shared" si="53"/>
        <v>46288</v>
      </c>
    </row>
    <row r="723" spans="1:36" ht="14.4">
      <c r="A723" s="155"/>
      <c r="B723" t="s">
        <v>2423</v>
      </c>
      <c r="C723">
        <v>39</v>
      </c>
      <c r="D723" t="s">
        <v>2356</v>
      </c>
      <c r="E723" t="s">
        <v>2381</v>
      </c>
      <c r="G723" t="s">
        <v>2868</v>
      </c>
      <c r="J723" s="438" t="str">
        <f>IF($F723="","",IFERROR(IFERROR(INDEX(Réttabanki!$U:$U,MATCH($F723,Réttabanki!$A:$A,0)),INDEX(Vöruskrá!$R:$R,MATCH($F723,Vöruskrá!$B:$B,0)))*($H723+IF($I723="",$H723*(1+$AD$2),$I723))/2/1000,""))</f>
        <v/>
      </c>
      <c r="K723" t="s">
        <v>2869</v>
      </c>
      <c r="L723" t="s">
        <v>2870</v>
      </c>
      <c r="U723" s="457"/>
      <c r="V723" s="457"/>
      <c r="W723" s="457"/>
      <c r="X723" s="457"/>
      <c r="Y723" s="457"/>
      <c r="Z723" s="457"/>
      <c r="AA723" s="457"/>
      <c r="AF723" t="str">
        <f>IF($F723="","",IFERROR(IFERROR(INDEX(Réttabanki!$U:$U,MATCH($F723,Réttabanki!$A:$A,0)),INDEX(Vöruskrá!$R:$R,MATCH($F723,Vöruskrá!$B:$B,0)))*$H723/1000,""))</f>
        <v/>
      </c>
      <c r="AG723" t="str">
        <f>IF($F723="","",IFERROR(IFERROR(INDEX(Réttabanki!$U:$U,MATCH($F723,Réttabanki!$A:$A,0)),INDEX(Vöruskrá!$R:$R,MATCH($F723,Vöruskrá!$B:$B,0)))*IF($I723="",$H723*(1+$AD$2),$I723)/1000,""))</f>
        <v/>
      </c>
      <c r="AH723" t="str">
        <f t="shared" si="54"/>
        <v/>
      </c>
      <c r="AI723" t="str">
        <f t="shared" si="52"/>
        <v/>
      </c>
      <c r="AJ723" s="314">
        <f t="shared" si="53"/>
        <v>46288</v>
      </c>
    </row>
    <row r="724" spans="1:36" ht="14.4">
      <c r="A724" s="155"/>
      <c r="B724" t="s">
        <v>2423</v>
      </c>
      <c r="C724">
        <v>39</v>
      </c>
      <c r="D724" t="s">
        <v>2356</v>
      </c>
      <c r="E724" t="s">
        <v>2381</v>
      </c>
      <c r="F724" t="s">
        <v>428</v>
      </c>
      <c r="G724" t="s">
        <v>1704</v>
      </c>
      <c r="I724">
        <v>20</v>
      </c>
      <c r="J724" s="438">
        <f>IF($F724="","",IFERROR(IFERROR(INDEX(Réttabanki!$U:$U,MATCH($F724,Réttabanki!$A:$A,0)),INDEX(Vöruskrá!$R:$R,MATCH($F724,Vöruskrá!$B:$B,0)))*($H724+IF($I724="",$H724*(1+$AD$2),$I724))/2/1000,""))</f>
        <v>6</v>
      </c>
      <c r="K724" t="s">
        <v>430</v>
      </c>
      <c r="L724" t="s">
        <v>431</v>
      </c>
      <c r="M724" t="s">
        <v>432</v>
      </c>
      <c r="N724">
        <v>430</v>
      </c>
      <c r="O724">
        <v>13</v>
      </c>
      <c r="P724">
        <v>1.4</v>
      </c>
      <c r="Q724">
        <v>66</v>
      </c>
      <c r="R724">
        <v>9.3000000000000007</v>
      </c>
      <c r="S724">
        <v>0.2</v>
      </c>
      <c r="U724" s="455"/>
      <c r="V724" s="455"/>
      <c r="W724" s="455"/>
      <c r="X724" s="455"/>
      <c r="Y724" s="455"/>
      <c r="Z724" s="455"/>
      <c r="AA724" s="455"/>
      <c r="AF724">
        <f>IF($F724="","",IFERROR(IFERROR(INDEX(Réttabanki!$U:$U,MATCH($F724,Réttabanki!$A:$A,0)),INDEX(Vöruskrá!$R:$R,MATCH($F724,Vöruskrá!$B:$B,0)))*$H724/1000,""))</f>
        <v>0</v>
      </c>
      <c r="AG724">
        <f>IF($F724="","",IFERROR(IFERROR(INDEX(Réttabanki!$U:$U,MATCH($F724,Réttabanki!$A:$A,0)),INDEX(Vöruskrá!$R:$R,MATCH($F724,Vöruskrá!$B:$B,0)))*IF($I724="",$H724*(1+$AD$2),$I724)/1000,""))</f>
        <v>12</v>
      </c>
      <c r="AH724">
        <f t="shared" si="54"/>
        <v>1.0434782608695653E-2</v>
      </c>
      <c r="AI724" t="str">
        <f t="shared" si="52"/>
        <v>OK</v>
      </c>
      <c r="AJ724" s="314">
        <f t="shared" si="53"/>
        <v>46288</v>
      </c>
    </row>
    <row r="725" spans="1:36" ht="15" customHeight="1">
      <c r="A725" s="155"/>
      <c r="B725" t="s">
        <v>2423</v>
      </c>
      <c r="C725">
        <v>39</v>
      </c>
      <c r="D725" t="s">
        <v>2356</v>
      </c>
      <c r="E725" t="s">
        <v>2381</v>
      </c>
      <c r="F725" t="s">
        <v>140</v>
      </c>
      <c r="G725" t="s">
        <v>2444</v>
      </c>
      <c r="I725">
        <v>40</v>
      </c>
      <c r="J725" s="444">
        <f>IF($F725="","",IFERROR(IFERROR(INDEX(Réttabanki!$U:$U,MATCH($F725,Réttabanki!$A:$A,0)),INDEX(Vöruskrá!$R:$R,MATCH($F725,Vöruskrá!$B:$B,0)))*($H725+IF($I725="",$H725*(1+$AD$2),$I725))/2/1000,""))</f>
        <v>12</v>
      </c>
      <c r="K725" t="s">
        <v>141</v>
      </c>
      <c r="L725" t="s">
        <v>142</v>
      </c>
      <c r="M725" t="s">
        <v>143</v>
      </c>
      <c r="N725">
        <v>311</v>
      </c>
      <c r="O725">
        <v>10.8</v>
      </c>
      <c r="P725">
        <v>1.3</v>
      </c>
      <c r="Q725">
        <v>40.299999999999997</v>
      </c>
      <c r="R725">
        <v>10.5</v>
      </c>
      <c r="S725">
        <v>1.1000000000000001</v>
      </c>
      <c r="U725" s="457"/>
      <c r="V725" s="457"/>
      <c r="W725" s="457"/>
      <c r="X725" s="457"/>
      <c r="Y725" s="457"/>
      <c r="Z725" s="457"/>
      <c r="AA725" s="457"/>
      <c r="AF725">
        <f>IF($F725="","",IFERROR(IFERROR(INDEX(Réttabanki!$U:$U,MATCH($F725,Réttabanki!$A:$A,0)),INDEX(Vöruskrá!$R:$R,MATCH($F725,Vöruskrá!$B:$B,0)))*$H725/1000,""))</f>
        <v>0</v>
      </c>
      <c r="AG725">
        <f>IF($F725="","",IFERROR(IFERROR(INDEX(Réttabanki!$U:$U,MATCH($F725,Réttabanki!$A:$A,0)),INDEX(Vöruskrá!$R:$R,MATCH($F725,Vöruskrá!$B:$B,0)))*IF($I725="",$H725*(1+$AD$2),$I725)/1000,""))</f>
        <v>24</v>
      </c>
      <c r="AH725">
        <f t="shared" si="54"/>
        <v>2.0869565217391306E-2</v>
      </c>
      <c r="AI725" t="str">
        <f t="shared" si="52"/>
        <v>OK</v>
      </c>
      <c r="AJ725">
        <f t="shared" si="53"/>
        <v>46288</v>
      </c>
    </row>
    <row r="726" spans="1:36" ht="15" customHeight="1">
      <c r="A726" s="155"/>
      <c r="B726" t="s">
        <v>2423</v>
      </c>
      <c r="C726">
        <v>39</v>
      </c>
      <c r="D726" t="s">
        <v>2356</v>
      </c>
      <c r="E726" t="s">
        <v>2381</v>
      </c>
      <c r="F726" t="s">
        <v>505</v>
      </c>
      <c r="G726" t="s">
        <v>2404</v>
      </c>
      <c r="I726">
        <v>5</v>
      </c>
      <c r="J726" s="444">
        <f>IF($F726="","",IFERROR(IFERROR(INDEX(Réttabanki!$U:$U,MATCH($F726,Réttabanki!$A:$A,0)),INDEX(Vöruskrá!$R:$R,MATCH($F726,Vöruskrá!$B:$B,0)))*($H726+IF($I726="",$H726*(1+$AD$2),$I726))/2/1000,""))</f>
        <v>5.75</v>
      </c>
      <c r="K726" t="s">
        <v>507</v>
      </c>
      <c r="L726" t="s">
        <v>214</v>
      </c>
      <c r="N726">
        <v>738</v>
      </c>
      <c r="O726">
        <v>82</v>
      </c>
      <c r="P726">
        <v>49</v>
      </c>
      <c r="Q726">
        <v>0.4</v>
      </c>
      <c r="R726">
        <v>0.6</v>
      </c>
      <c r="S726">
        <v>1.2</v>
      </c>
      <c r="U726" s="455"/>
      <c r="V726" s="455"/>
      <c r="W726" s="455"/>
      <c r="X726" s="455"/>
      <c r="Y726" s="455"/>
      <c r="Z726" s="455"/>
      <c r="AA726" s="455"/>
      <c r="AF726">
        <f>IF($F726="","",IFERROR(IFERROR(INDEX(Réttabanki!$U:$U,MATCH($F726,Réttabanki!$A:$A,0)),INDEX(Vöruskrá!$R:$R,MATCH($F726,Vöruskrá!$B:$B,0)))*$H726/1000,""))</f>
        <v>0</v>
      </c>
      <c r="AG726">
        <f>IF($F726="","",IFERROR(IFERROR(INDEX(Réttabanki!$U:$U,MATCH($F726,Réttabanki!$A:$A,0)),INDEX(Vöruskrá!$R:$R,MATCH($F726,Vöruskrá!$B:$B,0)))*IF($I726="",$H726*(1+$AD$2),$I726)/1000,""))</f>
        <v>11.5</v>
      </c>
      <c r="AH726">
        <f t="shared" si="54"/>
        <v>0.01</v>
      </c>
      <c r="AI726" t="str">
        <f t="shared" si="52"/>
        <v>OK</v>
      </c>
      <c r="AJ726">
        <f t="shared" si="53"/>
        <v>46288</v>
      </c>
    </row>
    <row r="727" spans="1:36" ht="15" customHeight="1">
      <c r="A727" s="155"/>
      <c r="B727" t="s">
        <v>2423</v>
      </c>
      <c r="C727">
        <v>39</v>
      </c>
      <c r="D727" t="s">
        <v>2344</v>
      </c>
      <c r="E727" t="s">
        <v>2479</v>
      </c>
      <c r="G727" t="s">
        <v>2871</v>
      </c>
      <c r="J727" s="438" t="str">
        <f>IF($F727="","",IFERROR(IFERROR(INDEX(Réttabanki!$U:$U,MATCH($F727,Réttabanki!$A:$A,0)),INDEX(Vöruskrá!$R:$R,MATCH($F727,Vöruskrá!$B:$B,0)))*($H727+IF($I727="",$H727*(1+$AD$2),$I727))/2/1000,""))</f>
        <v/>
      </c>
      <c r="K727" t="s">
        <v>2872</v>
      </c>
      <c r="L727" t="s">
        <v>2443</v>
      </c>
      <c r="U727" s="457"/>
      <c r="V727" s="457"/>
      <c r="W727" s="457"/>
      <c r="X727" s="457"/>
      <c r="Y727" s="457"/>
      <c r="Z727" s="457"/>
      <c r="AA727" s="457"/>
      <c r="AF727" t="str">
        <f>IF($F727="","",IFERROR(IFERROR(INDEX(Réttabanki!$U:$U,MATCH($F727,Réttabanki!$A:$A,0)),INDEX(Vöruskrá!$R:$R,MATCH($F727,Vöruskrá!$B:$B,0)))*$H727/1000,""))</f>
        <v/>
      </c>
      <c r="AG727" t="str">
        <f>IF($F727="","",IFERROR(IFERROR(INDEX(Réttabanki!$U:$U,MATCH($F727,Réttabanki!$A:$A,0)),INDEX(Vöruskrá!$R:$R,MATCH($F727,Vöruskrá!$B:$B,0)))*IF($I727="",$H727*(1+$AD$2),$I727)/1000,""))</f>
        <v/>
      </c>
      <c r="AH727" t="str">
        <f t="shared" si="54"/>
        <v/>
      </c>
      <c r="AI727" t="str">
        <f t="shared" si="52"/>
        <v/>
      </c>
      <c r="AJ727">
        <f t="shared" si="53"/>
        <v>46288</v>
      </c>
    </row>
    <row r="728" spans="1:36" ht="15" customHeight="1">
      <c r="A728" s="155"/>
      <c r="B728" t="s">
        <v>2423</v>
      </c>
      <c r="C728">
        <v>39</v>
      </c>
      <c r="D728" t="s">
        <v>2344</v>
      </c>
      <c r="E728" t="s">
        <v>2479</v>
      </c>
      <c r="F728" t="s">
        <v>140</v>
      </c>
      <c r="G728" t="s">
        <v>2444</v>
      </c>
      <c r="H728">
        <v>40</v>
      </c>
      <c r="J728" s="444">
        <f>IF($F728="","",IFERROR(IFERROR(INDEX(Réttabanki!$U:$U,MATCH($F728,Réttabanki!$A:$A,0)),INDEX(Vöruskrá!$R:$R,MATCH($F728,Vöruskrá!$B:$B,0)))*($H728+IF($I728="",$H728*(1+$AD$2),$I728))/2/1000,""))</f>
        <v>30</v>
      </c>
      <c r="K728" t="s">
        <v>141</v>
      </c>
      <c r="L728" t="s">
        <v>142</v>
      </c>
      <c r="M728" t="s">
        <v>143</v>
      </c>
      <c r="N728">
        <v>311</v>
      </c>
      <c r="O728">
        <v>10.8</v>
      </c>
      <c r="P728">
        <v>1.3</v>
      </c>
      <c r="Q728">
        <v>40.299999999999997</v>
      </c>
      <c r="R728">
        <v>10.5</v>
      </c>
      <c r="S728">
        <v>1.1000000000000001</v>
      </c>
      <c r="U728" s="455"/>
      <c r="V728" s="455"/>
      <c r="W728" s="455"/>
      <c r="X728" s="455"/>
      <c r="Y728" s="455"/>
      <c r="Z728" s="455"/>
      <c r="AA728" s="455"/>
      <c r="AF728">
        <f>IF($F728="","",IFERROR(IFERROR(INDEX(Réttabanki!$U:$U,MATCH($F728,Réttabanki!$A:$A,0)),INDEX(Vöruskrá!$R:$R,MATCH($F728,Vöruskrá!$B:$B,0)))*$H728/1000,""))</f>
        <v>24</v>
      </c>
      <c r="AG728">
        <f>IF($F728="","",IFERROR(IFERROR(INDEX(Réttabanki!$U:$U,MATCH($F728,Réttabanki!$A:$A,0)),INDEX(Vöruskrá!$R:$R,MATCH($F728,Vöruskrá!$B:$B,0)))*IF($I728="",$H728*(1+$AD$2),$I728)/1000,""))</f>
        <v>36</v>
      </c>
      <c r="AH728">
        <f t="shared" si="54"/>
        <v>3.1304347826086959E-2</v>
      </c>
      <c r="AI728" t="str">
        <f t="shared" si="52"/>
        <v>OK</v>
      </c>
      <c r="AJ728">
        <f t="shared" si="53"/>
        <v>46288</v>
      </c>
    </row>
    <row r="729" spans="1:36" ht="15" customHeight="1">
      <c r="A729" s="155"/>
      <c r="B729" t="s">
        <v>2423</v>
      </c>
      <c r="C729">
        <v>39</v>
      </c>
      <c r="D729" t="s">
        <v>2344</v>
      </c>
      <c r="E729" t="s">
        <v>2479</v>
      </c>
      <c r="F729" t="s">
        <v>505</v>
      </c>
      <c r="G729" t="s">
        <v>2404</v>
      </c>
      <c r="H729">
        <v>5</v>
      </c>
      <c r="J729" s="444">
        <f>IF($F729="","",IFERROR(IFERROR(INDEX(Réttabanki!$U:$U,MATCH($F729,Réttabanki!$A:$A,0)),INDEX(Vöruskrá!$R:$R,MATCH($F729,Vöruskrá!$B:$B,0)))*($H729+IF($I729="",$H729*(1+$AD$2),$I729))/2/1000,""))</f>
        <v>14.375</v>
      </c>
      <c r="K729" t="s">
        <v>507</v>
      </c>
      <c r="L729" t="s">
        <v>214</v>
      </c>
      <c r="N729">
        <v>738</v>
      </c>
      <c r="O729">
        <v>82</v>
      </c>
      <c r="P729">
        <v>49</v>
      </c>
      <c r="Q729">
        <v>0.4</v>
      </c>
      <c r="R729">
        <v>0.6</v>
      </c>
      <c r="S729">
        <v>1.2</v>
      </c>
      <c r="U729" s="457"/>
      <c r="V729" s="457"/>
      <c r="W729" s="457"/>
      <c r="X729" s="457"/>
      <c r="Y729" s="457"/>
      <c r="Z729" s="457"/>
      <c r="AA729" s="457"/>
      <c r="AF729">
        <f>IF($F729="","",IFERROR(IFERROR(INDEX(Réttabanki!$U:$U,MATCH($F729,Réttabanki!$A:$A,0)),INDEX(Vöruskrá!$R:$R,MATCH($F729,Vöruskrá!$B:$B,0)))*$H729/1000,""))</f>
        <v>11.5</v>
      </c>
      <c r="AG729">
        <f>IF($F729="","",IFERROR(IFERROR(INDEX(Réttabanki!$U:$U,MATCH($F729,Réttabanki!$A:$A,0)),INDEX(Vöruskrá!$R:$R,MATCH($F729,Vöruskrá!$B:$B,0)))*IF($I729="",$H729*(1+$AD$2),$I729)/1000,""))</f>
        <v>17.25</v>
      </c>
      <c r="AH729">
        <f t="shared" si="54"/>
        <v>1.4999999999999999E-2</v>
      </c>
      <c r="AI729" t="str">
        <f t="shared" si="52"/>
        <v>OK</v>
      </c>
      <c r="AJ729">
        <f t="shared" si="53"/>
        <v>46288</v>
      </c>
    </row>
    <row r="730" spans="1:36" ht="15" customHeight="1">
      <c r="A730" s="155"/>
      <c r="B730" t="s">
        <v>2423</v>
      </c>
      <c r="C730">
        <v>39</v>
      </c>
      <c r="D730" t="s">
        <v>2344</v>
      </c>
      <c r="E730" t="s">
        <v>1080</v>
      </c>
      <c r="F730" t="s">
        <v>1311</v>
      </c>
      <c r="G730" t="s">
        <v>2392</v>
      </c>
      <c r="H730">
        <v>40</v>
      </c>
      <c r="J730" s="444"/>
      <c r="K730" t="s">
        <v>1312</v>
      </c>
      <c r="N730">
        <v>236</v>
      </c>
      <c r="O730">
        <v>9</v>
      </c>
      <c r="P730">
        <v>2.7</v>
      </c>
      <c r="Q730">
        <v>31.1</v>
      </c>
      <c r="R730">
        <v>1.5</v>
      </c>
      <c r="S730">
        <v>0.9</v>
      </c>
      <c r="U730" s="455"/>
      <c r="V730" s="455"/>
      <c r="W730" s="455"/>
      <c r="X730" s="455"/>
      <c r="Y730" s="455"/>
      <c r="Z730" s="455"/>
      <c r="AA730" s="455"/>
    </row>
    <row r="731" spans="1:36" ht="15" customHeight="1">
      <c r="A731" s="155"/>
      <c r="B731" t="s">
        <v>2423</v>
      </c>
      <c r="C731">
        <v>39</v>
      </c>
      <c r="D731" t="s">
        <v>2318</v>
      </c>
      <c r="E731" t="s">
        <v>2383</v>
      </c>
      <c r="G731" t="s">
        <v>2873</v>
      </c>
      <c r="J731" s="438" t="str">
        <f>IF($F731="","",IFERROR(IFERROR(INDEX(Réttabanki!$U:$U,MATCH($F731,Réttabanki!$A:$A,0)),INDEX(Vöruskrá!$R:$R,MATCH($F731,Vöruskrá!$B:$B,0)))*($H731+IF($I731="",$H731*(1+$AD$2),$I731))/2/1000,""))</f>
        <v/>
      </c>
      <c r="K731" t="s">
        <v>2874</v>
      </c>
      <c r="L731" t="s">
        <v>2875</v>
      </c>
      <c r="U731" s="457"/>
      <c r="V731" s="457"/>
      <c r="W731" s="457"/>
      <c r="X731" s="457"/>
      <c r="Y731" s="457"/>
      <c r="Z731" s="457"/>
      <c r="AA731" s="457"/>
      <c r="AF731" t="str">
        <f>IF($F731="","",IFERROR(IFERROR(INDEX(Réttabanki!$U:$U,MATCH($F731,Réttabanki!$A:$A,0)),INDEX(Vöruskrá!$R:$R,MATCH($F731,Vöruskrá!$B:$B,0)))*$H731/1000,""))</f>
        <v/>
      </c>
      <c r="AG731" t="str">
        <f>IF($F731="","",IFERROR(IFERROR(INDEX(Réttabanki!$U:$U,MATCH($F731,Réttabanki!$A:$A,0)),INDEX(Vöruskrá!$R:$R,MATCH($F731,Vöruskrá!$B:$B,0)))*IF($I731="",$H731*(1+$AD$2),$I731)/1000,""))</f>
        <v/>
      </c>
      <c r="AH731" t="str">
        <f>IF(N($AF731)+N($AG731)=0,"",MAX(N($AF731)/$AE$6,N($AG731)/$AE$5))</f>
        <v/>
      </c>
      <c r="AI731" t="str">
        <f>IF($AH731="","",IF($AH731&gt;$AE$7,"⚠ Yfir "&amp;TEXT($AE$7,"0%"),"OK"))</f>
        <v/>
      </c>
      <c r="AJ731">
        <f>IF($A731&lt;&gt;"",$A731,AJ729)</f>
        <v>46288</v>
      </c>
    </row>
    <row r="732" spans="1:36" ht="15" customHeight="1">
      <c r="A732" s="155"/>
      <c r="B732" t="s">
        <v>2423</v>
      </c>
      <c r="C732">
        <v>39</v>
      </c>
      <c r="D732" t="s">
        <v>2318</v>
      </c>
      <c r="E732" t="s">
        <v>2383</v>
      </c>
      <c r="F732" t="s">
        <v>1314</v>
      </c>
      <c r="G732" t="s">
        <v>2450</v>
      </c>
      <c r="H732">
        <v>40</v>
      </c>
      <c r="I732">
        <v>40</v>
      </c>
      <c r="J732" s="438">
        <f>IF($F732="","",IFERROR(IFERROR(INDEX(Réttabanki!$U:$U,MATCH($F732,Réttabanki!$A:$A,0)),INDEX(Vöruskrá!$R:$R,MATCH($F732,Vöruskrá!$B:$B,0)))*($H732+IF($I732="",$H732*(1+$AD$2),$I732))/2/1000,""))</f>
        <v>24</v>
      </c>
      <c r="K732" t="s">
        <v>1316</v>
      </c>
      <c r="L732" t="s">
        <v>1317</v>
      </c>
      <c r="M732" t="s">
        <v>1318</v>
      </c>
      <c r="N732">
        <v>329</v>
      </c>
      <c r="O732">
        <v>1.5</v>
      </c>
      <c r="P732">
        <v>0.3</v>
      </c>
      <c r="Q732">
        <v>60</v>
      </c>
      <c r="R732">
        <v>8.3000000000000007</v>
      </c>
      <c r="S732">
        <v>1.4</v>
      </c>
      <c r="U732" s="455"/>
      <c r="V732" s="455"/>
      <c r="W732" s="455"/>
      <c r="X732" s="455"/>
      <c r="Y732" s="455"/>
      <c r="Z732" s="455"/>
      <c r="AA732" s="455"/>
      <c r="AF732">
        <f>IF($F732="","",IFERROR(IFERROR(INDEX(Réttabanki!$U:$U,MATCH($F732,Réttabanki!$A:$A,0)),INDEX(Vöruskrá!$R:$R,MATCH($F732,Vöruskrá!$B:$B,0)))*$H732/1000,""))</f>
        <v>24</v>
      </c>
      <c r="AG732">
        <f>IF($F732="","",IFERROR(IFERROR(INDEX(Réttabanki!$U:$U,MATCH($F732,Réttabanki!$A:$A,0)),INDEX(Vöruskrá!$R:$R,MATCH($F732,Vöruskrá!$B:$B,0)))*IF($I732="",$H732*(1+$AD$2),$I732)/1000,""))</f>
        <v>24</v>
      </c>
      <c r="AH732">
        <f>IF(N($AF732)+N($AG732)=0,"",MAX(N($AF732)/$AE$6,N($AG732)/$AE$5))</f>
        <v>2.0869565217391306E-2</v>
      </c>
      <c r="AI732" t="str">
        <f>IF($AH732="","",IF($AH732&gt;$AE$7,"⚠ Yfir "&amp;TEXT($AE$7,"0%"),"OK"))</f>
        <v>OK</v>
      </c>
      <c r="AJ732">
        <f>IF($A732&lt;&gt;"",$A732,AJ731)</f>
        <v>46288</v>
      </c>
    </row>
    <row r="733" spans="1:36" ht="15" customHeight="1">
      <c r="A733" s="155"/>
      <c r="B733" t="s">
        <v>2423</v>
      </c>
      <c r="C733">
        <v>39</v>
      </c>
      <c r="D733" t="s">
        <v>2318</v>
      </c>
      <c r="E733" t="s">
        <v>2383</v>
      </c>
      <c r="F733" t="s">
        <v>685</v>
      </c>
      <c r="G733" t="s">
        <v>2388</v>
      </c>
      <c r="H733">
        <v>20</v>
      </c>
      <c r="I733">
        <v>20</v>
      </c>
      <c r="J733" s="438">
        <f>IF($F733="","",IFERROR(IFERROR(INDEX(Réttabanki!$U:$U,MATCH($F733,Réttabanki!$A:$A,0)),INDEX(Vöruskrá!$R:$R,MATCH($F733,Vöruskrá!$B:$B,0)))*($H733+IF($I733="",$H733*(1+$AD$2),$I733))/2/1000,""))</f>
        <v>36</v>
      </c>
      <c r="K733" t="s">
        <v>2646</v>
      </c>
      <c r="L733" t="s">
        <v>214</v>
      </c>
      <c r="N733">
        <v>270</v>
      </c>
      <c r="O733">
        <v>17</v>
      </c>
      <c r="P733">
        <v>10</v>
      </c>
      <c r="Q733">
        <v>0</v>
      </c>
      <c r="R733">
        <v>29</v>
      </c>
      <c r="S733">
        <v>1.5</v>
      </c>
      <c r="U733" s="457"/>
      <c r="V733" s="457"/>
      <c r="W733" s="457"/>
      <c r="X733" s="457"/>
      <c r="Y733" s="457"/>
      <c r="Z733" s="457"/>
      <c r="AA733" s="457"/>
      <c r="AF733">
        <f>IF($F733="","",IFERROR(IFERROR(INDEX(Réttabanki!$U:$U,MATCH($F733,Réttabanki!$A:$A,0)),INDEX(Vöruskrá!$R:$R,MATCH($F733,Vöruskrá!$B:$B,0)))*$H733/1000,""))</f>
        <v>36</v>
      </c>
      <c r="AG733">
        <f>IF($F733="","",IFERROR(IFERROR(INDEX(Réttabanki!$U:$U,MATCH($F733,Réttabanki!$A:$A,0)),INDEX(Vöruskrá!$R:$R,MATCH($F733,Vöruskrá!$B:$B,0)))*IF($I733="",$H733*(1+$AD$2),$I733)/1000,""))</f>
        <v>36</v>
      </c>
      <c r="AH733">
        <f>IF(N($AF733)+N($AG733)=0,"",MAX(N($AF733)/$AE$6,N($AG733)/$AE$5))</f>
        <v>3.1304347826086959E-2</v>
      </c>
      <c r="AI733" t="str">
        <f>IF($AH733="","",IF($AH733&gt;$AE$7,"⚠ Yfir "&amp;TEXT($AE$7,"0%"),"OK"))</f>
        <v>OK</v>
      </c>
      <c r="AJ733">
        <f>IF($A733&lt;&gt;"",$A733,AJ732)</f>
        <v>46288</v>
      </c>
    </row>
    <row r="734" spans="1:36" ht="15" customHeight="1">
      <c r="A734" s="155"/>
      <c r="B734" t="s">
        <v>2423</v>
      </c>
      <c r="C734">
        <v>39</v>
      </c>
      <c r="D734" t="s">
        <v>2318</v>
      </c>
      <c r="E734" t="s">
        <v>1080</v>
      </c>
      <c r="G734" t="s">
        <v>2876</v>
      </c>
      <c r="J734" s="438"/>
      <c r="K734" t="s">
        <v>2701</v>
      </c>
      <c r="L734" t="s">
        <v>214</v>
      </c>
      <c r="U734" s="455"/>
      <c r="V734" s="455"/>
      <c r="W734" s="455"/>
      <c r="X734" s="455"/>
      <c r="Y734" s="455"/>
      <c r="Z734" s="455"/>
      <c r="AA734" s="455"/>
    </row>
    <row r="735" spans="1:36" ht="15" customHeight="1">
      <c r="A735" s="155"/>
      <c r="B735" t="s">
        <v>2423</v>
      </c>
      <c r="C735">
        <v>39</v>
      </c>
      <c r="D735" t="s">
        <v>2318</v>
      </c>
      <c r="E735" t="s">
        <v>1080</v>
      </c>
      <c r="F735" t="s">
        <v>1298</v>
      </c>
      <c r="G735" t="s">
        <v>2392</v>
      </c>
      <c r="H735">
        <v>40</v>
      </c>
      <c r="J735" s="438"/>
      <c r="K735" t="s">
        <v>1300</v>
      </c>
      <c r="N735">
        <v>221</v>
      </c>
      <c r="O735">
        <v>4.4000000000000004</v>
      </c>
      <c r="P735">
        <v>0.4</v>
      </c>
      <c r="Q735">
        <v>35.1</v>
      </c>
      <c r="R735">
        <v>4</v>
      </c>
      <c r="S735">
        <v>0.8</v>
      </c>
      <c r="U735" s="457"/>
      <c r="V735" s="457"/>
      <c r="W735" s="457"/>
      <c r="X735" s="457"/>
      <c r="Y735" s="457"/>
      <c r="Z735" s="457"/>
      <c r="AA735" s="457"/>
    </row>
    <row r="736" spans="1:36" ht="15" customHeight="1">
      <c r="A736" s="155"/>
      <c r="B736" t="s">
        <v>2423</v>
      </c>
      <c r="C736">
        <v>39</v>
      </c>
      <c r="D736" t="s">
        <v>2318</v>
      </c>
      <c r="E736" t="s">
        <v>1080</v>
      </c>
      <c r="F736" t="s">
        <v>685</v>
      </c>
      <c r="G736" t="s">
        <v>2388</v>
      </c>
      <c r="H736">
        <v>20</v>
      </c>
      <c r="J736" s="438"/>
      <c r="K736" t="s">
        <v>2646</v>
      </c>
      <c r="L736" t="s">
        <v>214</v>
      </c>
      <c r="N736">
        <v>270</v>
      </c>
      <c r="O736">
        <v>17</v>
      </c>
      <c r="P736">
        <v>10</v>
      </c>
      <c r="Q736">
        <v>0</v>
      </c>
      <c r="R736">
        <v>29</v>
      </c>
      <c r="S736">
        <v>1.5</v>
      </c>
      <c r="U736" s="455"/>
      <c r="V736" s="455"/>
      <c r="W736" s="455"/>
      <c r="X736" s="455"/>
      <c r="Y736" s="455"/>
      <c r="Z736" s="455"/>
      <c r="AA736" s="455"/>
    </row>
    <row r="737" spans="1:36" ht="15" customHeight="1">
      <c r="A737" s="154"/>
      <c r="B737" s="95" t="s">
        <v>2423</v>
      </c>
      <c r="C737" s="95">
        <v>39</v>
      </c>
      <c r="D737" s="96"/>
      <c r="E737" s="96"/>
      <c r="F737" s="96" t="s">
        <v>2393</v>
      </c>
      <c r="G737" s="96"/>
      <c r="H737" s="97"/>
      <c r="I737" s="97"/>
      <c r="J737" s="225">
        <f>SUMIFS($AF$3:$AF$796,$AJ$3:$AJ$796,$AJ737,$D$3:$D$796,"&lt;&gt;Grunnskólar starfsmenn",$E$3:$E$796,"Aðalréttur")+SUMIFS($AF$3:$AF$796,$AJ$3:$AJ$796,$AJ737,$D$3:$D$796,"&lt;&gt;Grunnskólar starfsmenn",$E$3:$E$796,"Meðlætisbar")+SUMIFS($AF$3:$AF$796,$AJ$3:$AJ$796,$AJ737,$D$3:$D$796,"&lt;&gt;Grunnskólar starfsmenn",$E$3:$E$796,"Síðdegishressing")</f>
        <v>60</v>
      </c>
      <c r="K737" s="9" t="s">
        <v>2394</v>
      </c>
      <c r="L737" s="9"/>
      <c r="M737" s="9"/>
      <c r="N737" s="10"/>
      <c r="O737" s="10"/>
      <c r="P737" s="10"/>
      <c r="Q737" s="10"/>
      <c r="R737" s="10"/>
      <c r="S737" s="10"/>
      <c r="T737" s="44"/>
      <c r="U737" s="457"/>
      <c r="V737" s="457"/>
      <c r="W737" s="457"/>
      <c r="X737" s="457"/>
      <c r="Y737" s="457"/>
      <c r="Z737" s="457"/>
      <c r="AA737" s="457"/>
      <c r="AC737" t="s">
        <v>87</v>
      </c>
      <c r="AF737" s="205" t="str">
        <f>IF($F737="","",IFERROR(IFERROR(INDEX(Réttabanki!$U:$U,MATCH($F737,Réttabanki!$A:$A,0)),INDEX(Vöruskrá!$R:$R,MATCH($F737,Vöruskrá!$B:$B,0)))*$H737/1000,""))</f>
        <v/>
      </c>
      <c r="AG737" s="205" t="str">
        <f>IF($F737="","",IFERROR(IFERROR(INDEX(Réttabanki!$U:$U,MATCH($F737,Réttabanki!$A:$A,0)),INDEX(Vöruskrá!$R:$R,MATCH($F737,Vöruskrá!$B:$B,0)))*IF($I737="",$H737*(1+$AD$2),$I737)/1000,""))</f>
        <v/>
      </c>
      <c r="AH737" s="206">
        <f>IF($J737="","",$J737/$AE$6)</f>
        <v>4.4444444444444446E-2</v>
      </c>
      <c r="AI737" s="409" t="str">
        <f t="shared" ref="AI737:AI756" si="55">IF($AH737="","",IF($AH737&gt;$AE$7,"⚠ Yfir "&amp;TEXT($AE$7,"0%"),"OK"))</f>
        <v>OK</v>
      </c>
      <c r="AJ737" s="314">
        <f>IF($A737&lt;&gt;"",$A737,AJ733)</f>
        <v>46288</v>
      </c>
    </row>
    <row r="738" spans="1:36" ht="15" customHeight="1">
      <c r="A738" s="154"/>
      <c r="B738" s="95" t="s">
        <v>2423</v>
      </c>
      <c r="C738" s="95">
        <v>39</v>
      </c>
      <c r="D738" s="96"/>
      <c r="E738" s="96"/>
      <c r="F738" s="96" t="s">
        <v>2395</v>
      </c>
      <c r="G738" s="96"/>
      <c r="H738" s="97"/>
      <c r="I738" s="97"/>
      <c r="J738" s="225">
        <f>SUMIFS($AG$3:$AG$796,$AJ$3:$AJ$796,$AJ738,$D$3:$D$796,"&lt;&gt;Grunnskólar starfsmenn",$E$3:$E$796,"Aðalréttur")+SUMIFS($AG$3:$AG$796,$AJ$3:$AJ$796,$AJ738,$D$3:$D$796,"&lt;&gt;Grunnskólar starfsmenn",$E$3:$E$796,"Meðlætisbar")</f>
        <v>310.97000000000003</v>
      </c>
      <c r="K738" s="9" t="s">
        <v>2394</v>
      </c>
      <c r="L738" s="9"/>
      <c r="M738" s="9"/>
      <c r="N738" s="10"/>
      <c r="O738" s="10"/>
      <c r="P738" s="10"/>
      <c r="Q738" s="10"/>
      <c r="R738" s="10"/>
      <c r="S738" s="10"/>
      <c r="T738" s="44"/>
      <c r="U738" s="455"/>
      <c r="V738" s="455"/>
      <c r="W738" s="455"/>
      <c r="X738" s="455"/>
      <c r="Y738" s="455"/>
      <c r="Z738" s="455"/>
      <c r="AA738" s="455"/>
      <c r="AC738" t="s">
        <v>92</v>
      </c>
      <c r="AF738" s="205" t="str">
        <f>IF($F738="","",IFERROR(IFERROR(INDEX(Réttabanki!$U:$U,MATCH($F738,Réttabanki!$A:$A,0)),INDEX(Vöruskrá!$R:$R,MATCH($F738,Vöruskrá!$B:$B,0)))*$H738/1000,""))</f>
        <v/>
      </c>
      <c r="AG738" s="205" t="str">
        <f>IF($F738="","",IFERROR(IFERROR(INDEX(Réttabanki!$U:$U,MATCH($F738,Réttabanki!$A:$A,0)),INDEX(Vöruskrá!$R:$R,MATCH($F738,Vöruskrá!$B:$B,0)))*IF($I738="",$H738*(1+$AD$2),$I738)/1000,""))</f>
        <v/>
      </c>
      <c r="AH738" s="206">
        <f>IF($J738="","",$J738/$AE$5)</f>
        <v>0.27040869565217396</v>
      </c>
      <c r="AI738" s="409" t="str">
        <f t="shared" si="55"/>
        <v>OK</v>
      </c>
      <c r="AJ738" s="314">
        <f t="shared" ref="AJ738:AJ756" si="56">IF($A738&lt;&gt;"",$A738,AJ737)</f>
        <v>46288</v>
      </c>
    </row>
    <row r="739" spans="1:36" ht="15" customHeight="1">
      <c r="A739" s="155">
        <v>46289</v>
      </c>
      <c r="B739" t="s">
        <v>2456</v>
      </c>
      <c r="C739">
        <v>39</v>
      </c>
      <c r="D739" t="s">
        <v>2318</v>
      </c>
      <c r="E739" t="s">
        <v>2352</v>
      </c>
      <c r="G739" t="s">
        <v>2877</v>
      </c>
      <c r="J739" s="438" t="str">
        <f>IF($F739="","",IFERROR(IFERROR(INDEX(Réttabanki!$U:$U,MATCH($F739,Réttabanki!$A:$A,0)),INDEX(Vöruskrá!$R:$R,MATCH($F739,Vöruskrá!$B:$B,0)))*($H739+IF($I739="",$H739*(1+$AD$2),$I739))/2/1000,""))</f>
        <v/>
      </c>
      <c r="L739" t="s">
        <v>228</v>
      </c>
      <c r="U739" s="457"/>
      <c r="V739" s="457"/>
      <c r="W739" s="457"/>
      <c r="X739" s="457"/>
      <c r="Y739" s="457"/>
      <c r="Z739" s="457"/>
      <c r="AA739" s="457"/>
      <c r="AF739" t="str">
        <f>IF($F739="","",IFERROR(IFERROR(INDEX(Réttabanki!$U:$U,MATCH($F739,Réttabanki!$A:$A,0)),INDEX(Vöruskrá!$R:$R,MATCH($F739,Vöruskrá!$B:$B,0)))*$H739/1000,""))</f>
        <v/>
      </c>
      <c r="AG739" t="str">
        <f>IF($F739="","",IFERROR(IFERROR(INDEX(Réttabanki!$U:$U,MATCH($F739,Réttabanki!$A:$A,0)),INDEX(Vöruskrá!$R:$R,MATCH($F739,Vöruskrá!$B:$B,0)))*IF($I739="",$H739*(1+$AD$2),$I739)/1000,""))</f>
        <v/>
      </c>
      <c r="AH739" t="str">
        <f t="shared" ref="AH739:AH756" si="57">IF(N($AF739)+N($AG739)=0,"",MAX(N($AF739)/$AE$6,N($AG739)/$AE$5))</f>
        <v/>
      </c>
      <c r="AI739" t="str">
        <f t="shared" si="55"/>
        <v/>
      </c>
      <c r="AJ739">
        <f t="shared" si="56"/>
        <v>46289</v>
      </c>
    </row>
    <row r="740" spans="1:36" ht="15" customHeight="1">
      <c r="A740" s="155"/>
      <c r="B740" t="s">
        <v>2456</v>
      </c>
      <c r="C740">
        <v>39</v>
      </c>
      <c r="D740" t="s">
        <v>2318</v>
      </c>
      <c r="E740" t="s">
        <v>2352</v>
      </c>
      <c r="G740" t="s">
        <v>2878</v>
      </c>
      <c r="H740">
        <v>160</v>
      </c>
      <c r="I740">
        <v>180</v>
      </c>
      <c r="J740" s="438" t="str">
        <f>IF($F740="","",IFERROR(IFERROR(INDEX(Réttabanki!$U:$U,MATCH($F740,Réttabanki!$A:$A,0)),INDEX(Vöruskrá!$R:$R,MATCH($F740,Vöruskrá!$B:$B,0)))*($H740+IF($I740="",$H740*(1+$AD$2),$I740))/2/1000,""))</f>
        <v/>
      </c>
      <c r="K740" t="s">
        <v>2879</v>
      </c>
      <c r="L740" t="s">
        <v>240</v>
      </c>
      <c r="U740" s="455"/>
      <c r="V740" s="455"/>
      <c r="W740" s="455"/>
      <c r="X740" s="455"/>
      <c r="Y740" s="455"/>
      <c r="Z740" s="455"/>
      <c r="AA740" s="455"/>
      <c r="AF740" t="str">
        <f>IF($F740="","",IFERROR(IFERROR(INDEX(Réttabanki!$U:$U,MATCH($F740,Réttabanki!$A:$A,0)),INDEX(Vöruskrá!$R:$R,MATCH($F740,Vöruskrá!$B:$B,0)))*$H740/1000,""))</f>
        <v/>
      </c>
      <c r="AG740" t="str">
        <f>IF($F740="","",IFERROR(IFERROR(INDEX(Réttabanki!$U:$U,MATCH($F740,Réttabanki!$A:$A,0)),INDEX(Vöruskrá!$R:$R,MATCH($F740,Vöruskrá!$B:$B,0)))*IF($I740="",$H740*(1+$AD$2),$I740)/1000,""))</f>
        <v/>
      </c>
      <c r="AH740" t="str">
        <f t="shared" si="57"/>
        <v/>
      </c>
      <c r="AI740" t="str">
        <f t="shared" si="55"/>
        <v/>
      </c>
      <c r="AJ740">
        <f t="shared" si="56"/>
        <v>46289</v>
      </c>
    </row>
    <row r="741" spans="1:36" ht="15" customHeight="1">
      <c r="A741" s="155"/>
      <c r="B741" t="s">
        <v>2456</v>
      </c>
      <c r="C741">
        <v>39</v>
      </c>
      <c r="D741" t="s">
        <v>2318</v>
      </c>
      <c r="E741" t="s">
        <v>2352</v>
      </c>
      <c r="F741" t="s">
        <v>420</v>
      </c>
      <c r="G741" t="s">
        <v>2461</v>
      </c>
      <c r="H741">
        <v>80</v>
      </c>
      <c r="I741">
        <v>100</v>
      </c>
      <c r="J741" s="444">
        <f>IF($F741="","",IFERROR(IFERROR(INDEX(Réttabanki!$U:$U,MATCH($F741,Réttabanki!$A:$A,0)),INDEX(Vöruskrá!$R:$R,MATCH($F741,Vöruskrá!$B:$B,0)))*($H741+IF($I741="",$H741*(1+$AD$2),$I741))/2/1000,""))</f>
        <v>31.5</v>
      </c>
      <c r="K741" t="s">
        <v>418</v>
      </c>
      <c r="L741" t="s">
        <v>228</v>
      </c>
      <c r="N741">
        <v>130</v>
      </c>
      <c r="O741">
        <v>0.3</v>
      </c>
      <c r="P741">
        <v>0.1</v>
      </c>
      <c r="Q741">
        <v>28.6</v>
      </c>
      <c r="R741">
        <v>2.7</v>
      </c>
      <c r="S741">
        <v>0</v>
      </c>
      <c r="U741" s="457"/>
      <c r="V741" s="457"/>
      <c r="W741" s="457"/>
      <c r="X741" s="457"/>
      <c r="Y741" s="457"/>
      <c r="Z741" s="457"/>
      <c r="AA741" s="457"/>
      <c r="AF741">
        <f>IF($F741="","",IFERROR(IFERROR(INDEX(Réttabanki!$U:$U,MATCH($F741,Réttabanki!$A:$A,0)),INDEX(Vöruskrá!$R:$R,MATCH($F741,Vöruskrá!$B:$B,0)))*$H741/1000,""))</f>
        <v>28</v>
      </c>
      <c r="AG741">
        <f>IF($F741="","",IFERROR(IFERROR(INDEX(Réttabanki!$U:$U,MATCH($F741,Réttabanki!$A:$A,0)),INDEX(Vöruskrá!$R:$R,MATCH($F741,Vöruskrá!$B:$B,0)))*IF($I741="",$H741*(1+$AD$2),$I741)/1000,""))</f>
        <v>35</v>
      </c>
      <c r="AH741">
        <f t="shared" si="57"/>
        <v>3.0434782608695653E-2</v>
      </c>
      <c r="AI741" t="str">
        <f t="shared" si="55"/>
        <v>OK</v>
      </c>
      <c r="AJ741">
        <f t="shared" si="56"/>
        <v>46289</v>
      </c>
    </row>
    <row r="742" spans="1:36" ht="15" customHeight="1">
      <c r="A742" s="155"/>
      <c r="B742" t="s">
        <v>2456</v>
      </c>
      <c r="C742">
        <v>39</v>
      </c>
      <c r="D742" t="s">
        <v>2318</v>
      </c>
      <c r="E742" t="s">
        <v>2352</v>
      </c>
      <c r="F742" t="s">
        <v>366</v>
      </c>
      <c r="G742" t="s">
        <v>2672</v>
      </c>
      <c r="H742">
        <v>25</v>
      </c>
      <c r="I742">
        <v>25</v>
      </c>
      <c r="J742" s="444">
        <f>IF($F742="","",IFERROR(IFERROR(INDEX(Réttabanki!$U:$U,MATCH($F742,Réttabanki!$A:$A,0)),INDEX(Vöruskrá!$R:$R,MATCH($F742,Vöruskrá!$B:$B,0)))*($H742+IF($I742="",$H742*(1+$AD$2),$I742))/2/1000,""))</f>
        <v>15</v>
      </c>
      <c r="K742" t="s">
        <v>367</v>
      </c>
      <c r="L742" t="s">
        <v>240</v>
      </c>
      <c r="N742">
        <v>532</v>
      </c>
      <c r="O742">
        <v>57</v>
      </c>
      <c r="P742">
        <v>3.7</v>
      </c>
      <c r="Q742">
        <v>5.9</v>
      </c>
      <c r="S742">
        <v>1.2</v>
      </c>
      <c r="U742" s="455"/>
      <c r="V742" s="455"/>
      <c r="W742" s="455"/>
      <c r="X742" s="455"/>
      <c r="Y742" s="455"/>
      <c r="Z742" s="455"/>
      <c r="AA742" s="455"/>
      <c r="AF742">
        <f>IF($F742="","",IFERROR(IFERROR(INDEX(Réttabanki!$U:$U,MATCH($F742,Réttabanki!$A:$A,0)),INDEX(Vöruskrá!$R:$R,MATCH($F742,Vöruskrá!$B:$B,0)))*$H742/1000,""))</f>
        <v>15</v>
      </c>
      <c r="AG742">
        <f>IF($F742="","",IFERROR(IFERROR(INDEX(Réttabanki!$U:$U,MATCH($F742,Réttabanki!$A:$A,0)),INDEX(Vöruskrá!$R:$R,MATCH($F742,Vöruskrá!$B:$B,0)))*IF($I742="",$H742*(1+$AD$2),$I742)/1000,""))</f>
        <v>15</v>
      </c>
      <c r="AH742">
        <f t="shared" si="57"/>
        <v>1.3043478260869565E-2</v>
      </c>
      <c r="AI742" t="str">
        <f t="shared" si="55"/>
        <v>OK</v>
      </c>
      <c r="AJ742">
        <f t="shared" si="56"/>
        <v>46289</v>
      </c>
    </row>
    <row r="743" spans="1:36" ht="15" customHeight="1">
      <c r="A743" s="155"/>
      <c r="B743" t="s">
        <v>2456</v>
      </c>
      <c r="C743">
        <v>39</v>
      </c>
      <c r="D743" t="s">
        <v>2318</v>
      </c>
      <c r="E743" t="s">
        <v>1080</v>
      </c>
      <c r="G743" t="s">
        <v>2880</v>
      </c>
      <c r="J743" s="438" t="str">
        <f>IF($F743="","",IFERROR(IFERROR(INDEX(Réttabanki!$U:$U,MATCH($F743,Réttabanki!$A:$A,0)),INDEX(Vöruskrá!$R:$R,MATCH($F743,Vöruskrá!$B:$B,0)))*($H743+IF($I743="",$H743*(1+$AD$2),$I743))/2/1000,""))</f>
        <v/>
      </c>
      <c r="L743" t="s">
        <v>228</v>
      </c>
      <c r="U743" s="457"/>
      <c r="V743" s="457"/>
      <c r="W743" s="457"/>
      <c r="X743" s="457"/>
      <c r="Y743" s="457"/>
      <c r="Z743" s="457"/>
      <c r="AA743" s="457"/>
      <c r="AF743" t="str">
        <f>IF($F743="","",IFERROR(IFERROR(INDEX(Réttabanki!$U:$U,MATCH($F743,Réttabanki!$A:$A,0)),INDEX(Vöruskrá!$R:$R,MATCH($F743,Vöruskrá!$B:$B,0)))*$H743/1000,""))</f>
        <v/>
      </c>
      <c r="AG743" t="str">
        <f>IF($F743="","",IFERROR(IFERROR(INDEX(Réttabanki!$U:$U,MATCH($F743,Réttabanki!$A:$A,0)),INDEX(Vöruskrá!$R:$R,MATCH($F743,Vöruskrá!$B:$B,0)))*IF($I743="",$H743*(1+$AD$2),$I743)/1000,""))</f>
        <v/>
      </c>
      <c r="AH743" t="str">
        <f t="shared" si="57"/>
        <v/>
      </c>
      <c r="AI743" t="str">
        <f t="shared" si="55"/>
        <v/>
      </c>
      <c r="AJ743">
        <f t="shared" si="56"/>
        <v>46289</v>
      </c>
    </row>
    <row r="744" spans="1:36" ht="15" customHeight="1">
      <c r="A744" s="155"/>
      <c r="B744" t="s">
        <v>2456</v>
      </c>
      <c r="C744">
        <v>39</v>
      </c>
      <c r="D744" t="s">
        <v>2318</v>
      </c>
      <c r="E744" t="s">
        <v>1080</v>
      </c>
      <c r="G744" t="s">
        <v>2805</v>
      </c>
      <c r="J744" s="438" t="str">
        <f>IF($F744="","",IFERROR(IFERROR(INDEX(Réttabanki!$U:$U,MATCH($F744,Réttabanki!$A:$A,0)),INDEX(Vöruskrá!$R:$R,MATCH($F744,Vöruskrá!$B:$B,0)))*($H744+IF($I744="",$H744*(1+$AD$2),$I744))/2/1000,""))</f>
        <v/>
      </c>
      <c r="L744" t="s">
        <v>228</v>
      </c>
      <c r="U744" s="455"/>
      <c r="V744" s="455"/>
      <c r="W744" s="455"/>
      <c r="X744" s="455"/>
      <c r="Y744" s="455"/>
      <c r="Z744" s="455"/>
      <c r="AA744" s="455"/>
      <c r="AF744" t="str">
        <f>IF($F744="","",IFERROR(IFERROR(INDEX(Réttabanki!$U:$U,MATCH($F744,Réttabanki!$A:$A,0)),INDEX(Vöruskrá!$R:$R,MATCH($F744,Vöruskrá!$B:$B,0)))*$H744/1000,""))</f>
        <v/>
      </c>
      <c r="AG744" t="str">
        <f>IF($F744="","",IFERROR(IFERROR(INDEX(Réttabanki!$U:$U,MATCH($F744,Réttabanki!$A:$A,0)),INDEX(Vöruskrá!$R:$R,MATCH($F744,Vöruskrá!$B:$B,0)))*IF($I744="",$H744*(1+$AD$2),$I744)/1000,""))</f>
        <v/>
      </c>
      <c r="AH744" t="str">
        <f t="shared" si="57"/>
        <v/>
      </c>
      <c r="AI744" t="str">
        <f t="shared" si="55"/>
        <v/>
      </c>
      <c r="AJ744">
        <f t="shared" si="56"/>
        <v>46289</v>
      </c>
    </row>
    <row r="745" spans="1:36" ht="15" customHeight="1">
      <c r="A745" s="155"/>
      <c r="B745" t="s">
        <v>2456</v>
      </c>
      <c r="C745">
        <v>39</v>
      </c>
      <c r="D745" t="s">
        <v>2318</v>
      </c>
      <c r="E745" t="s">
        <v>2376</v>
      </c>
      <c r="G745" t="s">
        <v>2881</v>
      </c>
      <c r="J745" s="438" t="str">
        <f>IF($F745="","",IFERROR(IFERROR(INDEX(Réttabanki!$U:$U,MATCH($F745,Réttabanki!$A:$A,0)),INDEX(Vöruskrá!$R:$R,MATCH($F745,Vöruskrá!$B:$B,0)))*($H745+IF($I745="",$H745*(1+$AD$2),$I745))/2/1000,""))</f>
        <v/>
      </c>
      <c r="K745" s="218" t="s">
        <v>2882</v>
      </c>
      <c r="L745" t="s">
        <v>240</v>
      </c>
      <c r="U745" s="457"/>
      <c r="V745" s="457"/>
      <c r="W745" s="457"/>
      <c r="X745" s="457"/>
      <c r="Y745" s="457"/>
      <c r="Z745" s="457"/>
      <c r="AA745" s="457"/>
      <c r="AF745" t="str">
        <f>IF($F745="","",IFERROR(IFERROR(INDEX(Réttabanki!$U:$U,MATCH($F745,Réttabanki!$A:$A,0)),INDEX(Vöruskrá!$R:$R,MATCH($F745,Vöruskrá!$B:$B,0)))*$H745/1000,""))</f>
        <v/>
      </c>
      <c r="AG745" t="str">
        <f>IF($F745="","",IFERROR(IFERROR(INDEX(Réttabanki!$U:$U,MATCH($F745,Réttabanki!$A:$A,0)),INDEX(Vöruskrá!$R:$R,MATCH($F745,Vöruskrá!$B:$B,0)))*IF($I745="",$H745*(1+$AD$2),$I745)/1000,""))</f>
        <v/>
      </c>
      <c r="AH745" t="str">
        <f t="shared" si="57"/>
        <v/>
      </c>
      <c r="AI745" t="str">
        <f t="shared" si="55"/>
        <v/>
      </c>
      <c r="AJ745">
        <f t="shared" si="56"/>
        <v>46289</v>
      </c>
    </row>
    <row r="746" spans="1:36" ht="15" customHeight="1">
      <c r="A746" s="155"/>
      <c r="B746" t="s">
        <v>2456</v>
      </c>
      <c r="C746">
        <v>39</v>
      </c>
      <c r="D746" t="s">
        <v>2318</v>
      </c>
      <c r="E746" t="s">
        <v>2376</v>
      </c>
      <c r="F746" t="s">
        <v>1645</v>
      </c>
      <c r="G746" t="s">
        <v>1645</v>
      </c>
      <c r="H746">
        <v>160</v>
      </c>
      <c r="I746">
        <v>180</v>
      </c>
      <c r="J746" s="444">
        <f>IF($F746="","",IFERROR(IFERROR(INDEX(Réttabanki!$U:$U,MATCH($F746,Réttabanki!$A:$A,0)),INDEX(Vöruskrá!$R:$R,MATCH($F746,Vöruskrá!$B:$B,0)))*($H746+IF($I746="",$H746*(1+$AD$2),$I746))/2/1000,""))</f>
        <v>0</v>
      </c>
      <c r="K746" s="218" t="s">
        <v>1646</v>
      </c>
      <c r="L746" t="s">
        <v>228</v>
      </c>
      <c r="N746">
        <v>208</v>
      </c>
      <c r="U746" s="455"/>
      <c r="V746" s="455"/>
      <c r="W746" s="455"/>
      <c r="X746" s="455"/>
      <c r="Y746" s="455"/>
      <c r="Z746" s="455"/>
      <c r="AA746" s="455"/>
      <c r="AF746">
        <f>IF($F746="","",IFERROR(IFERROR(INDEX(Réttabanki!$U:$U,MATCH($F746,Réttabanki!$A:$A,0)),INDEX(Vöruskrá!$R:$R,MATCH($F746,Vöruskrá!$B:$B,0)))*$H746/1000,""))</f>
        <v>0</v>
      </c>
      <c r="AG746">
        <f>IF($F746="","",IFERROR(IFERROR(INDEX(Réttabanki!$U:$U,MATCH($F746,Réttabanki!$A:$A,0)),INDEX(Vöruskrá!$R:$R,MATCH($F746,Vöruskrá!$B:$B,0)))*IF($I746="",$H746*(1+$AD$2),$I746)/1000,""))</f>
        <v>0</v>
      </c>
      <c r="AH746" t="str">
        <f t="shared" si="57"/>
        <v/>
      </c>
      <c r="AI746" t="str">
        <f t="shared" si="55"/>
        <v/>
      </c>
      <c r="AJ746">
        <f t="shared" si="56"/>
        <v>46289</v>
      </c>
    </row>
    <row r="747" spans="1:36" ht="15" customHeight="1">
      <c r="A747" s="155"/>
      <c r="B747" t="s">
        <v>2456</v>
      </c>
      <c r="C747">
        <v>39</v>
      </c>
      <c r="D747" t="s">
        <v>2318</v>
      </c>
      <c r="E747" t="s">
        <v>2376</v>
      </c>
      <c r="F747" t="s">
        <v>420</v>
      </c>
      <c r="G747" t="s">
        <v>2461</v>
      </c>
      <c r="H747">
        <v>80</v>
      </c>
      <c r="I747">
        <v>100</v>
      </c>
      <c r="J747" s="444">
        <f>IF($F747="","",IFERROR(IFERROR(INDEX(Réttabanki!$U:$U,MATCH($F747,Réttabanki!$A:$A,0)),INDEX(Vöruskrá!$R:$R,MATCH($F747,Vöruskrá!$B:$B,0)))*($H747+IF($I747="",$H747*(1+$AD$2),$I747))/2/1000,""))</f>
        <v>31.5</v>
      </c>
      <c r="K747" t="s">
        <v>418</v>
      </c>
      <c r="L747" t="s">
        <v>228</v>
      </c>
      <c r="N747">
        <v>130</v>
      </c>
      <c r="O747">
        <v>0.3</v>
      </c>
      <c r="P747">
        <v>0.1</v>
      </c>
      <c r="Q747">
        <v>28.6</v>
      </c>
      <c r="R747">
        <v>2.7</v>
      </c>
      <c r="S747">
        <v>0</v>
      </c>
      <c r="U747" s="457"/>
      <c r="V747" s="457"/>
      <c r="W747" s="457"/>
      <c r="X747" s="457"/>
      <c r="Y747" s="457"/>
      <c r="Z747" s="457"/>
      <c r="AA747" s="457"/>
      <c r="AF747">
        <f>IF($F747="","",IFERROR(IFERROR(INDEX(Réttabanki!$U:$U,MATCH($F747,Réttabanki!$A:$A,0)),INDEX(Vöruskrá!$R:$R,MATCH($F747,Vöruskrá!$B:$B,0)))*$H747/1000,""))</f>
        <v>28</v>
      </c>
      <c r="AG747">
        <f>IF($F747="","",IFERROR(IFERROR(INDEX(Réttabanki!$U:$U,MATCH($F747,Réttabanki!$A:$A,0)),INDEX(Vöruskrá!$R:$R,MATCH($F747,Vöruskrá!$B:$B,0)))*IF($I747="",$H747*(1+$AD$2),$I747)/1000,""))</f>
        <v>35</v>
      </c>
      <c r="AH747">
        <f t="shared" si="57"/>
        <v>3.0434782608695653E-2</v>
      </c>
      <c r="AI747" t="str">
        <f t="shared" si="55"/>
        <v>OK</v>
      </c>
      <c r="AJ747">
        <f t="shared" si="56"/>
        <v>46289</v>
      </c>
    </row>
    <row r="748" spans="1:36" ht="15" customHeight="1">
      <c r="A748" s="155"/>
      <c r="B748" t="s">
        <v>2456</v>
      </c>
      <c r="C748">
        <v>39</v>
      </c>
      <c r="D748" t="s">
        <v>2318</v>
      </c>
      <c r="E748" t="s">
        <v>2376</v>
      </c>
      <c r="F748" t="s">
        <v>366</v>
      </c>
      <c r="G748" t="s">
        <v>2672</v>
      </c>
      <c r="H748">
        <v>25</v>
      </c>
      <c r="I748">
        <v>25</v>
      </c>
      <c r="J748" s="444">
        <f>IF($F748="","",IFERROR(IFERROR(INDEX(Réttabanki!$U:$U,MATCH($F748,Réttabanki!$A:$A,0)),INDEX(Vöruskrá!$R:$R,MATCH($F748,Vöruskrá!$B:$B,0)))*($H748+IF($I748="",$H748*(1+$AD$2),$I748))/2/1000,""))</f>
        <v>15</v>
      </c>
      <c r="K748" t="s">
        <v>367</v>
      </c>
      <c r="L748" t="s">
        <v>240</v>
      </c>
      <c r="N748">
        <v>532</v>
      </c>
      <c r="O748">
        <v>57</v>
      </c>
      <c r="P748">
        <v>3.7</v>
      </c>
      <c r="Q748">
        <v>5.9</v>
      </c>
      <c r="S748">
        <v>1.2</v>
      </c>
      <c r="U748" s="455"/>
      <c r="V748" s="455"/>
      <c r="W748" s="455"/>
      <c r="X748" s="455"/>
      <c r="Y748" s="455"/>
      <c r="Z748" s="455"/>
      <c r="AA748" s="455"/>
      <c r="AF748">
        <f>IF($F748="","",IFERROR(IFERROR(INDEX(Réttabanki!$U:$U,MATCH($F748,Réttabanki!$A:$A,0)),INDEX(Vöruskrá!$R:$R,MATCH($F748,Vöruskrá!$B:$B,0)))*$H748/1000,""))</f>
        <v>15</v>
      </c>
      <c r="AG748">
        <f>IF($F748="","",IFERROR(IFERROR(INDEX(Réttabanki!$U:$U,MATCH($F748,Réttabanki!$A:$A,0)),INDEX(Vöruskrá!$R:$R,MATCH($F748,Vöruskrá!$B:$B,0)))*IF($I748="",$H748*(1+$AD$2),$I748)/1000,""))</f>
        <v>15</v>
      </c>
      <c r="AH748">
        <f t="shared" si="57"/>
        <v>1.3043478260869565E-2</v>
      </c>
      <c r="AI748" t="str">
        <f t="shared" si="55"/>
        <v>OK</v>
      </c>
      <c r="AJ748">
        <f t="shared" si="56"/>
        <v>46289</v>
      </c>
    </row>
    <row r="749" spans="1:36" ht="15" customHeight="1">
      <c r="A749" s="155"/>
      <c r="B749" t="s">
        <v>2456</v>
      </c>
      <c r="C749">
        <v>39</v>
      </c>
      <c r="D749" t="s">
        <v>2356</v>
      </c>
      <c r="E749" t="s">
        <v>2381</v>
      </c>
      <c r="G749" t="s">
        <v>2641</v>
      </c>
      <c r="J749" s="438" t="str">
        <f>IF($F749="","",IFERROR(IFERROR(INDEX(Réttabanki!$U:$U,MATCH($F749,Réttabanki!$A:$A,0)),INDEX(Vöruskrá!$R:$R,MATCH($F749,Vöruskrá!$B:$B,0)))*($H749+IF($I749="",$H749*(1+$AD$2),$I749))/2/1000,""))</f>
        <v/>
      </c>
      <c r="K749" t="s">
        <v>2883</v>
      </c>
      <c r="L749" t="s">
        <v>1077</v>
      </c>
      <c r="U749" s="457"/>
      <c r="V749" s="457"/>
      <c r="W749" s="457"/>
      <c r="X749" s="457"/>
      <c r="Y749" s="457"/>
      <c r="Z749" s="457"/>
      <c r="AA749" s="457"/>
      <c r="AF749" t="str">
        <f>IF($F749="","",IFERROR(IFERROR(INDEX(Réttabanki!$U:$U,MATCH($F749,Réttabanki!$A:$A,0)),INDEX(Vöruskrá!$R:$R,MATCH($F749,Vöruskrá!$B:$B,0)))*$H749/1000,""))</f>
        <v/>
      </c>
      <c r="AG749" t="str">
        <f>IF($F749="","",IFERROR(IFERROR(INDEX(Réttabanki!$U:$U,MATCH($F749,Réttabanki!$A:$A,0)),INDEX(Vöruskrá!$R:$R,MATCH($F749,Vöruskrá!$B:$B,0)))*IF($I749="",$H749*(1+$AD$2),$I749)/1000,""))</f>
        <v/>
      </c>
      <c r="AH749" t="str">
        <f t="shared" si="57"/>
        <v/>
      </c>
      <c r="AI749" t="str">
        <f t="shared" si="55"/>
        <v/>
      </c>
      <c r="AJ749">
        <f t="shared" si="56"/>
        <v>46289</v>
      </c>
    </row>
    <row r="750" spans="1:36" ht="15" customHeight="1">
      <c r="A750" s="155"/>
      <c r="B750" t="s">
        <v>2456</v>
      </c>
      <c r="C750">
        <v>39</v>
      </c>
      <c r="D750" t="s">
        <v>2356</v>
      </c>
      <c r="E750" t="s">
        <v>2381</v>
      </c>
      <c r="F750" t="s">
        <v>1101</v>
      </c>
      <c r="G750" t="s">
        <v>551</v>
      </c>
      <c r="I750">
        <v>15</v>
      </c>
      <c r="J750" s="444">
        <f>IF($F750="","",IFERROR(IFERROR(INDEX(Réttabanki!$U:$U,MATCH($F750,Réttabanki!$A:$A,0)),INDEX(Vöruskrá!$R:$R,MATCH($F750,Vöruskrá!$B:$B,0)))*($H750+IF($I750="",$H750*(1+$AD$2),$I750))/2/1000,""))</f>
        <v>3.75</v>
      </c>
      <c r="K750" t="s">
        <v>1102</v>
      </c>
      <c r="L750" t="s">
        <v>1077</v>
      </c>
      <c r="N750">
        <v>18</v>
      </c>
      <c r="O750">
        <v>0.2</v>
      </c>
      <c r="P750">
        <v>0</v>
      </c>
      <c r="Q750">
        <v>3.9</v>
      </c>
      <c r="R750">
        <v>0.9</v>
      </c>
      <c r="S750">
        <v>0</v>
      </c>
      <c r="U750" s="455"/>
      <c r="V750" s="455"/>
      <c r="W750" s="455"/>
      <c r="X750" s="455"/>
      <c r="Y750" s="455"/>
      <c r="Z750" s="455"/>
      <c r="AA750" s="455"/>
      <c r="AF750">
        <f>IF($F750="","",IFERROR(IFERROR(INDEX(Réttabanki!$U:$U,MATCH($F750,Réttabanki!$A:$A,0)),INDEX(Vöruskrá!$R:$R,MATCH($F750,Vöruskrá!$B:$B,0)))*$H750/1000,""))</f>
        <v>0</v>
      </c>
      <c r="AG750">
        <f>IF($F750="","",IFERROR(IFERROR(INDEX(Réttabanki!$U:$U,MATCH($F750,Réttabanki!$A:$A,0)),INDEX(Vöruskrá!$R:$R,MATCH($F750,Vöruskrá!$B:$B,0)))*IF($I750="",$H750*(1+$AD$2),$I750)/1000,""))</f>
        <v>7.5</v>
      </c>
      <c r="AH750">
        <f t="shared" si="57"/>
        <v>6.5217391304347823E-3</v>
      </c>
      <c r="AI750" t="str">
        <f t="shared" si="55"/>
        <v>OK</v>
      </c>
      <c r="AJ750">
        <f t="shared" si="56"/>
        <v>46289</v>
      </c>
    </row>
    <row r="751" spans="1:36" ht="15" customHeight="1">
      <c r="A751" s="155"/>
      <c r="B751" t="s">
        <v>2456</v>
      </c>
      <c r="C751">
        <v>39</v>
      </c>
      <c r="D751" t="s">
        <v>2356</v>
      </c>
      <c r="E751" t="s">
        <v>2381</v>
      </c>
      <c r="F751" t="s">
        <v>1085</v>
      </c>
      <c r="G751" t="s">
        <v>1086</v>
      </c>
      <c r="I751">
        <v>15</v>
      </c>
      <c r="J751" s="444">
        <f>IF($F751="","",IFERROR(IFERROR(INDEX(Réttabanki!$U:$U,MATCH($F751,Réttabanki!$A:$A,0)),INDEX(Vöruskrá!$R:$R,MATCH($F751,Vöruskrá!$B:$B,0)))*($H751+IF($I751="",$H751*(1+$AD$2),$I751))/2/1000,""))</f>
        <v>3</v>
      </c>
      <c r="K751" t="s">
        <v>1086</v>
      </c>
      <c r="L751" t="s">
        <v>1077</v>
      </c>
      <c r="N751">
        <v>15</v>
      </c>
      <c r="O751">
        <v>0.1</v>
      </c>
      <c r="P751">
        <v>0</v>
      </c>
      <c r="Q751">
        <v>3.6</v>
      </c>
      <c r="R751">
        <v>0.7</v>
      </c>
      <c r="S751">
        <v>0</v>
      </c>
      <c r="U751" s="457"/>
      <c r="V751" s="457"/>
      <c r="W751" s="457"/>
      <c r="X751" s="457"/>
      <c r="Y751" s="457"/>
      <c r="Z751" s="457"/>
      <c r="AA751" s="457"/>
      <c r="AF751">
        <f>IF($F751="","",IFERROR(IFERROR(INDEX(Réttabanki!$U:$U,MATCH($F751,Réttabanki!$A:$A,0)),INDEX(Vöruskrá!$R:$R,MATCH($F751,Vöruskrá!$B:$B,0)))*$H751/1000,""))</f>
        <v>0</v>
      </c>
      <c r="AG751">
        <f>IF($F751="","",IFERROR(IFERROR(INDEX(Réttabanki!$U:$U,MATCH($F751,Réttabanki!$A:$A,0)),INDEX(Vöruskrá!$R:$R,MATCH($F751,Vöruskrá!$B:$B,0)))*IF($I751="",$H751*(1+$AD$2),$I751)/1000,""))</f>
        <v>6</v>
      </c>
      <c r="AH751">
        <f t="shared" si="57"/>
        <v>5.2173913043478265E-3</v>
      </c>
      <c r="AI751" t="str">
        <f t="shared" si="55"/>
        <v>OK</v>
      </c>
      <c r="AJ751">
        <f t="shared" si="56"/>
        <v>46289</v>
      </c>
    </row>
    <row r="752" spans="1:36" ht="15" customHeight="1">
      <c r="A752" s="155"/>
      <c r="B752" t="s">
        <v>2456</v>
      </c>
      <c r="C752">
        <v>39</v>
      </c>
      <c r="D752" t="s">
        <v>2356</v>
      </c>
      <c r="E752" t="s">
        <v>2381</v>
      </c>
      <c r="F752" t="s">
        <v>1681</v>
      </c>
      <c r="G752" t="s">
        <v>2643</v>
      </c>
      <c r="I752">
        <v>15</v>
      </c>
      <c r="J752" s="444">
        <f>IF($F752="","",IFERROR(IFERROR(INDEX(Réttabanki!$U:$U,MATCH($F752,Réttabanki!$A:$A,0)),INDEX(Vöruskrá!$R:$R,MATCH($F752,Vöruskrá!$B:$B,0)))*($H752+IF($I752="",$H752*(1+$AD$2),$I752))/2/1000,""))</f>
        <v>6.75</v>
      </c>
      <c r="U752" s="455"/>
      <c r="V752" s="455"/>
      <c r="W752" s="455"/>
      <c r="X752" s="455"/>
      <c r="Y752" s="455"/>
      <c r="Z752" s="455"/>
      <c r="AA752" s="455"/>
      <c r="AF752">
        <f>IF($F752="","",IFERROR(IFERROR(INDEX(Réttabanki!$U:$U,MATCH($F752,Réttabanki!$A:$A,0)),INDEX(Vöruskrá!$R:$R,MATCH($F752,Vöruskrá!$B:$B,0)))*$H752/1000,""))</f>
        <v>0</v>
      </c>
      <c r="AG752">
        <f>IF($F752="","",IFERROR(IFERROR(INDEX(Réttabanki!$U:$U,MATCH($F752,Réttabanki!$A:$A,0)),INDEX(Vöruskrá!$R:$R,MATCH($F752,Vöruskrá!$B:$B,0)))*IF($I752="",$H752*(1+$AD$2),$I752)/1000,""))</f>
        <v>13.5</v>
      </c>
      <c r="AH752">
        <f t="shared" si="57"/>
        <v>1.1739130434782608E-2</v>
      </c>
      <c r="AI752" t="str">
        <f t="shared" si="55"/>
        <v>OK</v>
      </c>
      <c r="AJ752">
        <f t="shared" si="56"/>
        <v>46289</v>
      </c>
    </row>
    <row r="753" spans="1:36" ht="15" customHeight="1">
      <c r="A753" s="155"/>
      <c r="B753" t="s">
        <v>2456</v>
      </c>
      <c r="C753">
        <v>39</v>
      </c>
      <c r="D753" t="s">
        <v>2344</v>
      </c>
      <c r="E753" t="s">
        <v>2479</v>
      </c>
      <c r="G753" t="s">
        <v>2757</v>
      </c>
      <c r="J753" s="438" t="str">
        <f>IF($F753="","",IFERROR(IFERROR(INDEX(Réttabanki!$U:$U,MATCH($F753,Réttabanki!$A:$A,0)),INDEX(Vöruskrá!$R:$R,MATCH($F753,Vöruskrá!$B:$B,0)))*($H753+IF($I753="",$H753*(1+$AD$2),$I753))/2/1000,""))</f>
        <v/>
      </c>
      <c r="L753" t="s">
        <v>228</v>
      </c>
      <c r="U753" s="457"/>
      <c r="V753" s="457"/>
      <c r="W753" s="457"/>
      <c r="X753" s="457"/>
      <c r="Y753" s="457"/>
      <c r="Z753" s="457"/>
      <c r="AA753" s="457"/>
      <c r="AF753" t="str">
        <f>IF($F753="","",IFERROR(IFERROR(INDEX(Réttabanki!$U:$U,MATCH($F753,Réttabanki!$A:$A,0)),INDEX(Vöruskrá!$R:$R,MATCH($F753,Vöruskrá!$B:$B,0)))*$H753/1000,""))</f>
        <v/>
      </c>
      <c r="AG753" t="str">
        <f>IF($F753="","",IFERROR(IFERROR(INDEX(Réttabanki!$U:$U,MATCH($F753,Réttabanki!$A:$A,0)),INDEX(Vöruskrá!$R:$R,MATCH($F753,Vöruskrá!$B:$B,0)))*IF($I753="",$H753*(1+$AD$2),$I753)/1000,""))</f>
        <v/>
      </c>
      <c r="AH753" t="str">
        <f t="shared" si="57"/>
        <v/>
      </c>
      <c r="AI753" t="str">
        <f t="shared" si="55"/>
        <v/>
      </c>
      <c r="AJ753">
        <f t="shared" si="56"/>
        <v>46289</v>
      </c>
    </row>
    <row r="754" spans="1:36" ht="15" customHeight="1">
      <c r="A754" s="155"/>
      <c r="B754" t="s">
        <v>2456</v>
      </c>
      <c r="C754">
        <v>39</v>
      </c>
      <c r="D754" t="s">
        <v>2318</v>
      </c>
      <c r="E754" t="s">
        <v>2383</v>
      </c>
      <c r="G754" t="s">
        <v>2884</v>
      </c>
      <c r="J754" s="438" t="str">
        <f>IF($F754="","",IFERROR(IFERROR(INDEX(Réttabanki!$U:$U,MATCH($F754,Réttabanki!$A:$A,0)),INDEX(Vöruskrá!$R:$R,MATCH($F754,Vöruskrá!$B:$B,0)))*($H754+IF($I754="",$H754*(1+$AD$2),$I754))/2/1000,""))</f>
        <v/>
      </c>
      <c r="K754" t="s">
        <v>2885</v>
      </c>
      <c r="L754" t="s">
        <v>2886</v>
      </c>
      <c r="U754" s="455"/>
      <c r="V754" s="455"/>
      <c r="W754" s="455"/>
      <c r="X754" s="455"/>
      <c r="Y754" s="455"/>
      <c r="Z754" s="455"/>
      <c r="AA754" s="455"/>
      <c r="AF754" t="str">
        <f>IF($F754="","",IFERROR(IFERROR(INDEX(Réttabanki!$U:$U,MATCH($F754,Réttabanki!$A:$A,0)),INDEX(Vöruskrá!$R:$R,MATCH($F754,Vöruskrá!$B:$B,0)))*$H754/1000,""))</f>
        <v/>
      </c>
      <c r="AG754" t="str">
        <f>IF($F754="","",IFERROR(IFERROR(INDEX(Réttabanki!$U:$U,MATCH($F754,Réttabanki!$A:$A,0)),INDEX(Vöruskrá!$R:$R,MATCH($F754,Vöruskrá!$B:$B,0)))*IF($I754="",$H754*(1+$AD$2),$I754)/1000,""))</f>
        <v/>
      </c>
      <c r="AH754" t="str">
        <f t="shared" si="57"/>
        <v/>
      </c>
      <c r="AI754" t="str">
        <f t="shared" si="55"/>
        <v/>
      </c>
      <c r="AJ754">
        <f t="shared" si="56"/>
        <v>46289</v>
      </c>
    </row>
    <row r="755" spans="1:36" ht="15" customHeight="1">
      <c r="A755" s="155"/>
      <c r="B755" t="s">
        <v>2456</v>
      </c>
      <c r="C755">
        <v>39</v>
      </c>
      <c r="D755" t="s">
        <v>2318</v>
      </c>
      <c r="E755" t="s">
        <v>2383</v>
      </c>
      <c r="F755" t="s">
        <v>1457</v>
      </c>
      <c r="G755" t="s">
        <v>1457</v>
      </c>
      <c r="H755">
        <v>40</v>
      </c>
      <c r="I755">
        <v>40</v>
      </c>
      <c r="J755" s="438">
        <f>IF($F755="","",IFERROR(IFERROR(INDEX(Réttabanki!$U:$U,MATCH($F755,Réttabanki!$A:$A,0)),INDEX(Vöruskrá!$R:$R,MATCH($F755,Vöruskrá!$B:$B,0)))*($H755+IF($I755="",$H755*(1+$AD$2),$I755))/2/1000,""))</f>
        <v>24</v>
      </c>
      <c r="K755" t="s">
        <v>1458</v>
      </c>
      <c r="L755" t="s">
        <v>1459</v>
      </c>
      <c r="M755" t="s">
        <v>1460</v>
      </c>
      <c r="N755">
        <v>245</v>
      </c>
      <c r="O755">
        <v>4.0999999999999996</v>
      </c>
      <c r="P755">
        <v>0.7</v>
      </c>
      <c r="Q755">
        <v>39</v>
      </c>
      <c r="R755">
        <v>9.6</v>
      </c>
      <c r="S755">
        <v>1</v>
      </c>
      <c r="U755" s="457"/>
      <c r="V755" s="457"/>
      <c r="W755" s="457"/>
      <c r="X755" s="457"/>
      <c r="Y755" s="457"/>
      <c r="Z755" s="457"/>
      <c r="AA755" s="457"/>
      <c r="AF755">
        <f>IF($F755="","",IFERROR(IFERROR(INDEX(Réttabanki!$U:$U,MATCH($F755,Réttabanki!$A:$A,0)),INDEX(Vöruskrá!$R:$R,MATCH($F755,Vöruskrá!$B:$B,0)))*$H755/1000,""))</f>
        <v>24</v>
      </c>
      <c r="AG755">
        <f>IF($F755="","",IFERROR(IFERROR(INDEX(Réttabanki!$U:$U,MATCH($F755,Réttabanki!$A:$A,0)),INDEX(Vöruskrá!$R:$R,MATCH($F755,Vöruskrá!$B:$B,0)))*IF($I755="",$H755*(1+$AD$2),$I755)/1000,""))</f>
        <v>24</v>
      </c>
      <c r="AH755">
        <f t="shared" si="57"/>
        <v>2.0869565217391306E-2</v>
      </c>
      <c r="AI755" t="str">
        <f t="shared" si="55"/>
        <v>OK</v>
      </c>
      <c r="AJ755">
        <f t="shared" si="56"/>
        <v>46289</v>
      </c>
    </row>
    <row r="756" spans="1:36" ht="15" customHeight="1">
      <c r="A756" s="155"/>
      <c r="B756" t="s">
        <v>2456</v>
      </c>
      <c r="C756">
        <v>39</v>
      </c>
      <c r="D756" t="s">
        <v>2318</v>
      </c>
      <c r="E756" t="s">
        <v>2383</v>
      </c>
      <c r="F756" t="s">
        <v>688</v>
      </c>
      <c r="G756" t="s">
        <v>2419</v>
      </c>
      <c r="H756">
        <v>20</v>
      </c>
      <c r="I756">
        <v>20</v>
      </c>
      <c r="J756" s="438">
        <f>IF($F756="","",IFERROR(IFERROR(INDEX(Réttabanki!$U:$U,MATCH($F756,Réttabanki!$A:$A,0)),INDEX(Vöruskrá!$R:$R,MATCH($F756,Vöruskrá!$B:$B,0)))*($H756+IF($I756="",$H756*(1+$AD$2),$I756))/2/1000,""))</f>
        <v>36</v>
      </c>
      <c r="K756" t="s">
        <v>689</v>
      </c>
      <c r="L756" t="s">
        <v>235</v>
      </c>
      <c r="N756">
        <v>384</v>
      </c>
      <c r="O756">
        <v>29.3</v>
      </c>
      <c r="P756">
        <v>14.7</v>
      </c>
      <c r="Q756">
        <v>2.4</v>
      </c>
      <c r="R756">
        <v>12.8</v>
      </c>
      <c r="S756">
        <v>1.7</v>
      </c>
      <c r="U756" s="455"/>
      <c r="V756" s="455"/>
      <c r="W756" s="455"/>
      <c r="X756" s="455"/>
      <c r="Y756" s="455"/>
      <c r="Z756" s="455"/>
      <c r="AA756" s="455"/>
      <c r="AF756">
        <f>IF($F756="","",IFERROR(IFERROR(INDEX(Réttabanki!$U:$U,MATCH($F756,Réttabanki!$A:$A,0)),INDEX(Vöruskrá!$R:$R,MATCH($F756,Vöruskrá!$B:$B,0)))*$H756/1000,""))</f>
        <v>36</v>
      </c>
      <c r="AG756">
        <f>IF($F756="","",IFERROR(IFERROR(INDEX(Réttabanki!$U:$U,MATCH($F756,Réttabanki!$A:$A,0)),INDEX(Vöruskrá!$R:$R,MATCH($F756,Vöruskrá!$B:$B,0)))*IF($I756="",$H756*(1+$AD$2),$I756)/1000,""))</f>
        <v>36</v>
      </c>
      <c r="AH756">
        <f t="shared" si="57"/>
        <v>3.1304347826086959E-2</v>
      </c>
      <c r="AI756" t="str">
        <f t="shared" si="55"/>
        <v>OK</v>
      </c>
      <c r="AJ756">
        <f t="shared" si="56"/>
        <v>46289</v>
      </c>
    </row>
    <row r="757" spans="1:36" ht="15" customHeight="1">
      <c r="A757" s="155"/>
      <c r="B757" t="s">
        <v>2456</v>
      </c>
      <c r="C757">
        <v>39</v>
      </c>
      <c r="D757" t="s">
        <v>2318</v>
      </c>
      <c r="E757" t="s">
        <v>1080</v>
      </c>
      <c r="G757" t="s">
        <v>2532</v>
      </c>
      <c r="J757" s="438"/>
      <c r="K757" t="s">
        <v>2887</v>
      </c>
      <c r="L757" t="s">
        <v>235</v>
      </c>
      <c r="U757" s="457"/>
      <c r="V757" s="457"/>
      <c r="W757" s="457"/>
      <c r="X757" s="457"/>
      <c r="Y757" s="457"/>
      <c r="Z757" s="457"/>
      <c r="AA757" s="457"/>
    </row>
    <row r="758" spans="1:36" ht="15" customHeight="1">
      <c r="A758" s="155"/>
      <c r="B758" t="s">
        <v>2456</v>
      </c>
      <c r="C758">
        <v>39</v>
      </c>
      <c r="D758" t="s">
        <v>2318</v>
      </c>
      <c r="E758" t="s">
        <v>1080</v>
      </c>
      <c r="F758" t="s">
        <v>1302</v>
      </c>
      <c r="G758" t="s">
        <v>2888</v>
      </c>
      <c r="H758">
        <v>40</v>
      </c>
      <c r="J758" s="438"/>
      <c r="K758" t="s">
        <v>1303</v>
      </c>
      <c r="N758">
        <v>219</v>
      </c>
      <c r="O758">
        <v>5.3</v>
      </c>
      <c r="P758">
        <v>0.5</v>
      </c>
      <c r="Q758">
        <v>32.299999999999997</v>
      </c>
      <c r="R758">
        <v>3.3</v>
      </c>
      <c r="S758">
        <v>0.7</v>
      </c>
      <c r="U758" s="455"/>
      <c r="V758" s="455"/>
      <c r="W758" s="455"/>
      <c r="X758" s="455"/>
      <c r="Y758" s="455"/>
      <c r="Z758" s="455"/>
      <c r="AA758" s="455"/>
    </row>
    <row r="759" spans="1:36" ht="15" customHeight="1">
      <c r="A759" s="155"/>
      <c r="B759" t="s">
        <v>2456</v>
      </c>
      <c r="C759">
        <v>39</v>
      </c>
      <c r="D759" t="s">
        <v>2318</v>
      </c>
      <c r="E759" t="s">
        <v>1080</v>
      </c>
      <c r="F759" t="s">
        <v>688</v>
      </c>
      <c r="G759" t="s">
        <v>2419</v>
      </c>
      <c r="H759">
        <v>20</v>
      </c>
      <c r="J759" s="438"/>
      <c r="K759" t="s">
        <v>689</v>
      </c>
      <c r="L759" t="s">
        <v>235</v>
      </c>
      <c r="N759">
        <v>384</v>
      </c>
      <c r="O759">
        <v>29.3</v>
      </c>
      <c r="P759">
        <v>14.7</v>
      </c>
      <c r="Q759">
        <v>2.4</v>
      </c>
      <c r="R759">
        <v>12.8</v>
      </c>
      <c r="S759">
        <v>1.7</v>
      </c>
      <c r="U759" s="457"/>
      <c r="V759" s="457"/>
      <c r="W759" s="457"/>
      <c r="X759" s="457"/>
      <c r="Y759" s="457"/>
      <c r="Z759" s="457"/>
      <c r="AA759" s="457"/>
    </row>
    <row r="760" spans="1:36" ht="15" customHeight="1">
      <c r="A760" s="154"/>
      <c r="B760" s="95" t="s">
        <v>2456</v>
      </c>
      <c r="C760" s="95">
        <v>39</v>
      </c>
      <c r="D760" s="96"/>
      <c r="E760" s="96"/>
      <c r="F760" s="96" t="s">
        <v>2393</v>
      </c>
      <c r="G760" s="96"/>
      <c r="H760" s="97"/>
      <c r="I760" s="97"/>
      <c r="J760" s="225">
        <f>SUMIFS($AF$3:$AF$796,$AJ$3:$AJ$796,$AJ760,$D$3:$D$796,"&lt;&gt;Grunnskólar starfsmenn",$E$3:$E$796,"Aðalréttur")+SUMIFS($AF$3:$AF$796,$AJ$3:$AJ$796,$AJ760,$D$3:$D$796,"&lt;&gt;Grunnskólar starfsmenn",$E$3:$E$796,"Meðlætisbar")+SUMIFS($AF$3:$AF$796,$AJ$3:$AJ$796,$AJ760,$D$3:$D$796,"&lt;&gt;Grunnskólar starfsmenn",$E$3:$E$796,"Síðdegishressing")</f>
        <v>103</v>
      </c>
      <c r="K760" s="9" t="s">
        <v>2394</v>
      </c>
      <c r="L760" s="9"/>
      <c r="M760" s="9"/>
      <c r="N760" s="10"/>
      <c r="O760" s="10"/>
      <c r="P760" s="10"/>
      <c r="Q760" s="10"/>
      <c r="R760" s="10"/>
      <c r="S760" s="10"/>
      <c r="T760" s="44"/>
      <c r="U760" s="455"/>
      <c r="V760" s="455"/>
      <c r="W760" s="455"/>
      <c r="X760" s="455"/>
      <c r="Y760" s="455"/>
      <c r="Z760" s="455"/>
      <c r="AA760" s="455"/>
      <c r="AC760" t="s">
        <v>87</v>
      </c>
      <c r="AF760" s="205" t="str">
        <f>IF($F760="","",IFERROR(IFERROR(INDEX(Réttabanki!$U:$U,MATCH($F760,Réttabanki!$A:$A,0)),INDEX(Vöruskrá!$R:$R,MATCH($F760,Vöruskrá!$B:$B,0)))*$H760/1000,""))</f>
        <v/>
      </c>
      <c r="AG760" s="205" t="str">
        <f>IF($F760="","",IFERROR(IFERROR(INDEX(Réttabanki!$U:$U,MATCH($F760,Réttabanki!$A:$A,0)),INDEX(Vöruskrá!$R:$R,MATCH($F760,Vöruskrá!$B:$B,0)))*IF($I760="",$H760*(1+$AD$2),$I760)/1000,""))</f>
        <v/>
      </c>
      <c r="AH760" s="206">
        <f>IF($J760="","",$J760/$AE$6)</f>
        <v>7.6296296296296293E-2</v>
      </c>
      <c r="AI760" s="409" t="str">
        <f t="shared" ref="AI760:AI765" si="58">IF($AH760="","",IF($AH760&gt;$AE$7,"⚠ Yfir "&amp;TEXT($AE$7,"0%"),"OK"))</f>
        <v>OK</v>
      </c>
      <c r="AJ760" s="314">
        <f>IF($A760&lt;&gt;"",$A760,AJ756)</f>
        <v>46289</v>
      </c>
    </row>
    <row r="761" spans="1:36" ht="15" customHeight="1">
      <c r="A761" s="154"/>
      <c r="B761" s="95" t="s">
        <v>2456</v>
      </c>
      <c r="C761" s="95">
        <v>39</v>
      </c>
      <c r="D761" s="96"/>
      <c r="E761" s="96"/>
      <c r="F761" s="96" t="s">
        <v>2395</v>
      </c>
      <c r="G761" s="96"/>
      <c r="H761" s="97"/>
      <c r="I761" s="97"/>
      <c r="J761" s="225">
        <f>SUMIFS($AG$3:$AG$796,$AJ$3:$AJ$796,$AJ761,$D$3:$D$796,"&lt;&gt;Grunnskólar starfsmenn",$E$3:$E$796,"Aðalréttur")+SUMIFS($AG$3:$AG$796,$AJ$3:$AJ$796,$AJ761,$D$3:$D$796,"&lt;&gt;Grunnskólar starfsmenn",$E$3:$E$796,"Meðlætisbar")</f>
        <v>77</v>
      </c>
      <c r="K761" s="9" t="s">
        <v>2394</v>
      </c>
      <c r="L761" s="9"/>
      <c r="M761" s="9"/>
      <c r="N761" s="10"/>
      <c r="O761" s="10"/>
      <c r="P761" s="10"/>
      <c r="Q761" s="10"/>
      <c r="R761" s="10"/>
      <c r="S761" s="10"/>
      <c r="T761" s="44"/>
      <c r="U761" s="457"/>
      <c r="V761" s="457"/>
      <c r="W761" s="457"/>
      <c r="X761" s="457"/>
      <c r="Y761" s="457"/>
      <c r="Z761" s="457"/>
      <c r="AA761" s="457"/>
      <c r="AC761" t="s">
        <v>92</v>
      </c>
      <c r="AF761" s="205" t="str">
        <f>IF($F761="","",IFERROR(IFERROR(INDEX(Réttabanki!$U:$U,MATCH($F761,Réttabanki!$A:$A,0)),INDEX(Vöruskrá!$R:$R,MATCH($F761,Vöruskrá!$B:$B,0)))*$H761/1000,""))</f>
        <v/>
      </c>
      <c r="AG761" s="205" t="str">
        <f>IF($F761="","",IFERROR(IFERROR(INDEX(Réttabanki!$U:$U,MATCH($F761,Réttabanki!$A:$A,0)),INDEX(Vöruskrá!$R:$R,MATCH($F761,Vöruskrá!$B:$B,0)))*IF($I761="",$H761*(1+$AD$2),$I761)/1000,""))</f>
        <v/>
      </c>
      <c r="AH761" s="206">
        <f>IF($J761="","",$J761/$AE$5)</f>
        <v>6.6956521739130428E-2</v>
      </c>
      <c r="AI761" s="409" t="str">
        <f t="shared" si="58"/>
        <v>OK</v>
      </c>
      <c r="AJ761" s="314">
        <f>IF($A761&lt;&gt;"",$A761,AJ760)</f>
        <v>46289</v>
      </c>
    </row>
    <row r="762" spans="1:36" ht="15" customHeight="1">
      <c r="A762" s="155">
        <v>46290</v>
      </c>
      <c r="B762" t="s">
        <v>2488</v>
      </c>
      <c r="C762">
        <v>39</v>
      </c>
      <c r="D762" t="s">
        <v>2318</v>
      </c>
      <c r="E762" t="s">
        <v>2352</v>
      </c>
      <c r="G762" t="s">
        <v>2889</v>
      </c>
      <c r="J762" s="438" t="str">
        <f>IF($F762="","",IFERROR(IFERROR(INDEX(Réttabanki!$U:$U,MATCH($F762,Réttabanki!$A:$A,0)),INDEX(Vöruskrá!$R:$R,MATCH($F762,Vöruskrá!$B:$B,0)))*($H762+IF($I762="",$H762*(1+$AD$2),$I762))/2/1000,""))</f>
        <v/>
      </c>
      <c r="K762" s="218" t="s">
        <v>2890</v>
      </c>
      <c r="L762" t="s">
        <v>318</v>
      </c>
      <c r="U762" s="455"/>
      <c r="V762" s="455"/>
      <c r="W762" s="455"/>
      <c r="X762" s="455"/>
      <c r="Y762" s="455"/>
      <c r="Z762" s="455"/>
      <c r="AA762" s="455"/>
      <c r="AF762" t="str">
        <f>IF($F762="","",IFERROR(IFERROR(INDEX(Réttabanki!$U:$U,MATCH($F762,Réttabanki!$A:$A,0)),INDEX(Vöruskrá!$R:$R,MATCH($F762,Vöruskrá!$B:$B,0)))*$H762/1000,""))</f>
        <v/>
      </c>
      <c r="AG762" t="str">
        <f>IF($F762="","",IFERROR(IFERROR(INDEX(Réttabanki!$U:$U,MATCH($F762,Réttabanki!$A:$A,0)),INDEX(Vöruskrá!$R:$R,MATCH($F762,Vöruskrá!$B:$B,0)))*IF($I762="",$H762*(1+$AD$2),$I762)/1000,""))</f>
        <v/>
      </c>
      <c r="AH762" t="str">
        <f>IF(N($AF762)+N($AG762)=0,"",MAX(N($AF762)/$AE$6,N($AG762)/$AE$5))</f>
        <v/>
      </c>
      <c r="AI762" t="str">
        <f t="shared" si="58"/>
        <v/>
      </c>
      <c r="AJ762">
        <f>IF($A762&lt;&gt;"",$A762,AJ761)</f>
        <v>46290</v>
      </c>
    </row>
    <row r="763" spans="1:36" ht="15" customHeight="1">
      <c r="A763" s="155"/>
      <c r="B763" t="s">
        <v>2488</v>
      </c>
      <c r="C763">
        <v>39</v>
      </c>
      <c r="D763" t="s">
        <v>2318</v>
      </c>
      <c r="E763" t="s">
        <v>2352</v>
      </c>
      <c r="F763" t="s">
        <v>2026</v>
      </c>
      <c r="G763" t="s">
        <v>2891</v>
      </c>
      <c r="H763">
        <v>120</v>
      </c>
      <c r="I763">
        <v>150</v>
      </c>
      <c r="J763" s="441" t="str">
        <f>IF($F763="","",IFERROR(IFERROR(INDEX(Réttabanki!$U:$U,MATCH($F763,Réttabanki!$A:$A,0)),INDEX(Vöruskrá!$R:$R,MATCH($F763,Vöruskrá!$B:$B,0)))*($H763+IF($I763="",$H763*(1+$AD$2),$I763))/2/1000,""))</f>
        <v/>
      </c>
      <c r="K763" t="s">
        <v>2027</v>
      </c>
      <c r="L763" t="s">
        <v>318</v>
      </c>
      <c r="N763">
        <v>157.12</v>
      </c>
      <c r="O763">
        <v>7.1</v>
      </c>
      <c r="P763">
        <v>1.27</v>
      </c>
      <c r="Q763">
        <v>4.58</v>
      </c>
      <c r="R763">
        <v>18.55</v>
      </c>
      <c r="S763">
        <v>3.02</v>
      </c>
      <c r="U763" s="457"/>
      <c r="V763" s="457"/>
      <c r="W763" s="457"/>
      <c r="X763" s="457"/>
      <c r="Y763" s="457"/>
      <c r="Z763" s="457"/>
      <c r="AA763" s="457"/>
      <c r="AF763" t="str">
        <f>IF($F763="","",IFERROR(IFERROR(INDEX(Réttabanki!$U:$U,MATCH($F763,Réttabanki!$A:$A,0)),INDEX(Vöruskrá!$R:$R,MATCH($F763,Vöruskrá!$B:$B,0)))*$H763/1000,""))</f>
        <v/>
      </c>
      <c r="AG763" t="str">
        <f>IF($F763="","",IFERROR(IFERROR(INDEX(Réttabanki!$U:$U,MATCH($F763,Réttabanki!$A:$A,0)),INDEX(Vöruskrá!$R:$R,MATCH($F763,Vöruskrá!$B:$B,0)))*IF($I763="",$H763*(1+$AD$2),$I763)/1000,""))</f>
        <v/>
      </c>
      <c r="AH763" t="str">
        <f>IF(N($AF763)+N($AG763)=0,"",MAX(N($AF763)/$AE$6,N($AG763)/$AE$5))</f>
        <v/>
      </c>
      <c r="AI763" t="str">
        <f t="shared" si="58"/>
        <v/>
      </c>
      <c r="AJ763">
        <f>IF($A763&lt;&gt;"",$A763,AJ762)</f>
        <v>46290</v>
      </c>
    </row>
    <row r="764" spans="1:36" ht="15" customHeight="1">
      <c r="A764" s="155"/>
      <c r="B764" t="s">
        <v>2488</v>
      </c>
      <c r="C764">
        <v>39</v>
      </c>
      <c r="D764" t="s">
        <v>2318</v>
      </c>
      <c r="E764" t="s">
        <v>2352</v>
      </c>
      <c r="F764" t="s">
        <v>1033</v>
      </c>
      <c r="G764" t="s">
        <v>1033</v>
      </c>
      <c r="H764">
        <v>80</v>
      </c>
      <c r="I764">
        <v>100</v>
      </c>
      <c r="J764" s="444">
        <f>IF($F764="","",IFERROR(IFERROR(INDEX(Réttabanki!$U:$U,MATCH($F764,Réttabanki!$A:$A,0)),INDEX(Vöruskrá!$R:$R,MATCH($F764,Vöruskrá!$B:$B,0)))*($H764+IF($I764="",$H764*(1+$AD$2),$I764))/2/1000,""))</f>
        <v>45</v>
      </c>
      <c r="K764" t="s">
        <v>1035</v>
      </c>
      <c r="L764" t="s">
        <v>136</v>
      </c>
      <c r="M764" t="s">
        <v>1036</v>
      </c>
      <c r="N764">
        <v>370</v>
      </c>
      <c r="O764">
        <v>3.5</v>
      </c>
      <c r="P764">
        <v>0.8</v>
      </c>
      <c r="Q764">
        <v>71</v>
      </c>
      <c r="R764">
        <v>13</v>
      </c>
      <c r="S764">
        <v>0</v>
      </c>
      <c r="U764" s="455"/>
      <c r="V764" s="455"/>
      <c r="W764" s="455"/>
      <c r="X764" s="455"/>
      <c r="Y764" s="455"/>
      <c r="Z764" s="455"/>
      <c r="AA764" s="455"/>
      <c r="AF764">
        <f>IF($F764="","",IFERROR(IFERROR(INDEX(Réttabanki!$U:$U,MATCH($F764,Réttabanki!$A:$A,0)),INDEX(Vöruskrá!$R:$R,MATCH($F764,Vöruskrá!$B:$B,0)))*$H764/1000,""))</f>
        <v>40</v>
      </c>
      <c r="AG764">
        <f>IF($F764="","",IFERROR(IFERROR(INDEX(Réttabanki!$U:$U,MATCH($F764,Réttabanki!$A:$A,0)),INDEX(Vöruskrá!$R:$R,MATCH($F764,Vöruskrá!$B:$B,0)))*IF($I764="",$H764*(1+$AD$2),$I764)/1000,""))</f>
        <v>50</v>
      </c>
      <c r="AH764">
        <f>IF(N($AF764)+N($AG764)=0,"",MAX(N($AF764)/$AE$6,N($AG764)/$AE$5))</f>
        <v>4.3478260869565216E-2</v>
      </c>
      <c r="AI764" t="str">
        <f t="shared" si="58"/>
        <v>OK</v>
      </c>
      <c r="AJ764">
        <f>IF($A764&lt;&gt;"",$A764,AJ763)</f>
        <v>46290</v>
      </c>
    </row>
    <row r="765" spans="1:36" ht="15" customHeight="1">
      <c r="A765" s="155"/>
      <c r="B765" t="s">
        <v>2488</v>
      </c>
      <c r="C765">
        <v>39</v>
      </c>
      <c r="D765" t="s">
        <v>2318</v>
      </c>
      <c r="E765" t="s">
        <v>2352</v>
      </c>
      <c r="F765" t="s">
        <v>526</v>
      </c>
      <c r="G765" t="s">
        <v>2892</v>
      </c>
      <c r="H765">
        <v>15</v>
      </c>
      <c r="I765">
        <v>15</v>
      </c>
      <c r="J765" s="444">
        <f>IF($F765="","",IFERROR(IFERROR(INDEX(Réttabanki!$U:$U,MATCH($F765,Réttabanki!$A:$A,0)),INDEX(Vöruskrá!$R:$R,MATCH($F765,Vöruskrá!$B:$B,0)))*($H765+IF($I765="",$H765*(1+$AD$2),$I765))/2/1000,""))</f>
        <v>9</v>
      </c>
      <c r="K765" s="218" t="s">
        <v>528</v>
      </c>
      <c r="L765" t="s">
        <v>228</v>
      </c>
      <c r="N765">
        <v>175</v>
      </c>
      <c r="O765">
        <v>0.3</v>
      </c>
      <c r="P765">
        <v>0.1</v>
      </c>
      <c r="Q765">
        <v>42.3</v>
      </c>
      <c r="R765">
        <v>0.2</v>
      </c>
      <c r="S765">
        <v>0.9</v>
      </c>
      <c r="U765" s="457"/>
      <c r="V765" s="457"/>
      <c r="W765" s="457"/>
      <c r="X765" s="457"/>
      <c r="Y765" s="457"/>
      <c r="Z765" s="457"/>
      <c r="AA765" s="457"/>
      <c r="AF765">
        <f>IF($F765="","",IFERROR(IFERROR(INDEX(Réttabanki!$U:$U,MATCH($F765,Réttabanki!$A:$A,0)),INDEX(Vöruskrá!$R:$R,MATCH($F765,Vöruskrá!$B:$B,0)))*$H765/1000,""))</f>
        <v>9</v>
      </c>
      <c r="AG765">
        <f>IF($F765="","",IFERROR(IFERROR(INDEX(Réttabanki!$U:$U,MATCH($F765,Réttabanki!$A:$A,0)),INDEX(Vöruskrá!$R:$R,MATCH($F765,Vöruskrá!$B:$B,0)))*IF($I765="",$H765*(1+$AD$2),$I765)/1000,""))</f>
        <v>9</v>
      </c>
      <c r="AH765">
        <f>IF(N($AF765)+N($AG765)=0,"",MAX(N($AF765)/$AE$6,N($AG765)/$AE$5))</f>
        <v>7.8260869565217397E-3</v>
      </c>
      <c r="AI765" t="str">
        <f t="shared" si="58"/>
        <v>OK</v>
      </c>
      <c r="AJ765">
        <f>IF($A765&lt;&gt;"",$A765,AJ764)</f>
        <v>46290</v>
      </c>
    </row>
    <row r="766" spans="1:36" ht="15" customHeight="1">
      <c r="A766" s="155"/>
      <c r="B766" t="s">
        <v>2488</v>
      </c>
      <c r="C766">
        <v>39</v>
      </c>
      <c r="D766" t="s">
        <v>2318</v>
      </c>
      <c r="E766" t="s">
        <v>1080</v>
      </c>
      <c r="G766" t="s">
        <v>2893</v>
      </c>
      <c r="J766" s="444"/>
      <c r="K766" s="218"/>
      <c r="L766" t="s">
        <v>228</v>
      </c>
      <c r="U766" s="455"/>
      <c r="V766" s="455"/>
      <c r="W766" s="455"/>
      <c r="X766" s="455"/>
      <c r="Y766" s="455"/>
      <c r="Z766" s="455"/>
      <c r="AA766" s="455"/>
    </row>
    <row r="767" spans="1:36" ht="15" customHeight="1">
      <c r="A767" s="155"/>
      <c r="B767" t="s">
        <v>2488</v>
      </c>
      <c r="C767">
        <v>39</v>
      </c>
      <c r="D767" t="s">
        <v>2318</v>
      </c>
      <c r="E767" t="s">
        <v>1080</v>
      </c>
      <c r="G767" t="s">
        <v>2891</v>
      </c>
      <c r="H767">
        <v>120</v>
      </c>
      <c r="I767">
        <v>150</v>
      </c>
      <c r="J767" s="441" t="str">
        <f>IF($F767="","",IFERROR(IFERROR(INDEX(Réttabanki!$U:$U,MATCH($F767,Réttabanki!$A:$A,0)),INDEX(Vöruskrá!$R:$R,MATCH($F767,Vöruskrá!$B:$B,0)))*($H767+IF($I767="",$H767*(1+$AD$2),$I767))/2/1000,""))</f>
        <v/>
      </c>
      <c r="K767" s="218" t="s">
        <v>2894</v>
      </c>
      <c r="L767" t="s">
        <v>228</v>
      </c>
      <c r="N767">
        <v>157.12</v>
      </c>
      <c r="O767">
        <v>7.1</v>
      </c>
      <c r="P767">
        <v>1.27</v>
      </c>
      <c r="Q767">
        <v>4.58</v>
      </c>
      <c r="R767">
        <v>18.55</v>
      </c>
      <c r="S767">
        <v>3.02</v>
      </c>
      <c r="U767" s="457"/>
      <c r="V767" s="457"/>
      <c r="W767" s="457"/>
      <c r="X767" s="457"/>
      <c r="Y767" s="457"/>
      <c r="Z767" s="457"/>
      <c r="AA767" s="457"/>
      <c r="AF767" t="str">
        <f>IF($F767="","",IFERROR(IFERROR(INDEX(Réttabanki!$U:$U,MATCH($F767,Réttabanki!$A:$A,0)),INDEX(Vöruskrá!$R:$R,MATCH($F767,Vöruskrá!$B:$B,0)))*$H767/1000,""))</f>
        <v/>
      </c>
      <c r="AG767" t="str">
        <f>IF($F767="","",IFERROR(IFERROR(INDEX(Réttabanki!$U:$U,MATCH($F767,Réttabanki!$A:$A,0)),INDEX(Vöruskrá!$R:$R,MATCH($F767,Vöruskrá!$B:$B,0)))*IF($I767="",$H767*(1+$AD$2),$I767)/1000,""))</f>
        <v/>
      </c>
      <c r="AH767" t="str">
        <f t="shared" ref="AH767:AH773" si="59">IF(N($AF767)+N($AG767)=0,"",MAX(N($AF767)/$AE$6,N($AG767)/$AE$5))</f>
        <v/>
      </c>
      <c r="AI767" t="str">
        <f t="shared" ref="AI767:AI773" si="60">IF($AH767="","",IF($AH767&gt;$AE$7,"⚠ Yfir "&amp;TEXT($AE$7,"0%"),"OK"))</f>
        <v/>
      </c>
      <c r="AJ767">
        <f>IF($A767&lt;&gt;"",$A767,AJ765)</f>
        <v>46290</v>
      </c>
    </row>
    <row r="768" spans="1:36" ht="15" customHeight="1">
      <c r="A768" s="155"/>
      <c r="B768" t="s">
        <v>2488</v>
      </c>
      <c r="C768">
        <v>39</v>
      </c>
      <c r="D768" t="s">
        <v>2318</v>
      </c>
      <c r="E768" t="s">
        <v>1080</v>
      </c>
      <c r="F768" t="s">
        <v>1466</v>
      </c>
      <c r="G768" t="s">
        <v>1033</v>
      </c>
      <c r="H768">
        <v>80</v>
      </c>
      <c r="I768">
        <v>100</v>
      </c>
      <c r="J768" s="444">
        <f>IF($F768="","",IFERROR(IFERROR(INDEX(Réttabanki!$U:$U,MATCH($F768,Réttabanki!$A:$A,0)),INDEX(Vöruskrá!$R:$R,MATCH($F768,Vöruskrá!$B:$B,0)))*($H768+IF($I768="",$H768*(1+$AD$2),$I768))/2/1000,""))</f>
        <v>162</v>
      </c>
      <c r="K768" t="s">
        <v>1467</v>
      </c>
      <c r="N768">
        <v>144</v>
      </c>
      <c r="O768">
        <v>0.3</v>
      </c>
      <c r="P768">
        <v>0.08</v>
      </c>
      <c r="Q768">
        <v>33</v>
      </c>
      <c r="R768">
        <v>2.1</v>
      </c>
      <c r="S768">
        <v>0</v>
      </c>
      <c r="U768" s="455"/>
      <c r="V768" s="455"/>
      <c r="W768" s="455"/>
      <c r="X768" s="455"/>
      <c r="Y768" s="455"/>
      <c r="Z768" s="455"/>
      <c r="AA768" s="455"/>
      <c r="AF768">
        <f>IF($F768="","",IFERROR(IFERROR(INDEX(Réttabanki!$U:$U,MATCH($F768,Réttabanki!$A:$A,0)),INDEX(Vöruskrá!$R:$R,MATCH($F768,Vöruskrá!$B:$B,0)))*$H768/1000,""))</f>
        <v>144</v>
      </c>
      <c r="AG768">
        <f>IF($F768="","",IFERROR(IFERROR(INDEX(Réttabanki!$U:$U,MATCH($F768,Réttabanki!$A:$A,0)),INDEX(Vöruskrá!$R:$R,MATCH($F768,Vöruskrá!$B:$B,0)))*IF($I768="",$H768*(1+$AD$2),$I768)/1000,""))</f>
        <v>180</v>
      </c>
      <c r="AH768">
        <f t="shared" si="59"/>
        <v>0.15652173913043479</v>
      </c>
      <c r="AI768" t="str">
        <f t="shared" si="60"/>
        <v>OK</v>
      </c>
      <c r="AJ768">
        <f>IF($A768&lt;&gt;"",$A768,AJ767)</f>
        <v>46290</v>
      </c>
    </row>
    <row r="769" spans="1:36" ht="15" customHeight="1">
      <c r="A769" s="155"/>
      <c r="B769" t="s">
        <v>2488</v>
      </c>
      <c r="C769">
        <v>39</v>
      </c>
      <c r="D769" t="s">
        <v>2318</v>
      </c>
      <c r="E769" t="s">
        <v>1080</v>
      </c>
      <c r="F769" t="s">
        <v>526</v>
      </c>
      <c r="G769" t="s">
        <v>2892</v>
      </c>
      <c r="H769">
        <v>15</v>
      </c>
      <c r="I769">
        <v>15</v>
      </c>
      <c r="J769" s="444">
        <f>IF($F769="","",IFERROR(IFERROR(INDEX(Réttabanki!$U:$U,MATCH($F769,Réttabanki!$A:$A,0)),INDEX(Vöruskrá!$R:$R,MATCH($F769,Vöruskrá!$B:$B,0)))*($H769+IF($I769="",$H769*(1+$AD$2),$I769))/2/1000,""))</f>
        <v>9</v>
      </c>
      <c r="K769" s="218" t="s">
        <v>528</v>
      </c>
      <c r="L769" t="s">
        <v>228</v>
      </c>
      <c r="N769">
        <v>175</v>
      </c>
      <c r="O769">
        <v>0.3</v>
      </c>
      <c r="P769">
        <v>0.1</v>
      </c>
      <c r="Q769">
        <v>42.3</v>
      </c>
      <c r="R769">
        <v>0.2</v>
      </c>
      <c r="S769">
        <v>0.9</v>
      </c>
      <c r="U769" s="457"/>
      <c r="V769" s="457"/>
      <c r="W769" s="457"/>
      <c r="X769" s="457"/>
      <c r="Y769" s="457"/>
      <c r="Z769" s="457"/>
      <c r="AA769" s="457"/>
      <c r="AF769">
        <f>IF($F769="","",IFERROR(IFERROR(INDEX(Réttabanki!$U:$U,MATCH($F769,Réttabanki!$A:$A,0)),INDEX(Vöruskrá!$R:$R,MATCH($F769,Vöruskrá!$B:$B,0)))*$H769/1000,""))</f>
        <v>9</v>
      </c>
      <c r="AG769">
        <f>IF($F769="","",IFERROR(IFERROR(INDEX(Réttabanki!$U:$U,MATCH($F769,Réttabanki!$A:$A,0)),INDEX(Vöruskrá!$R:$R,MATCH($F769,Vöruskrá!$B:$B,0)))*IF($I769="",$H769*(1+$AD$2),$I769)/1000,""))</f>
        <v>9</v>
      </c>
      <c r="AH769">
        <f t="shared" si="59"/>
        <v>7.8260869565217397E-3</v>
      </c>
      <c r="AI769" t="str">
        <f t="shared" si="60"/>
        <v>OK</v>
      </c>
      <c r="AJ769">
        <f>IF($A769&lt;&gt;"",$A769,AJ768)</f>
        <v>46290</v>
      </c>
    </row>
    <row r="770" spans="1:36" ht="15" customHeight="1">
      <c r="A770" s="155"/>
      <c r="B770" t="s">
        <v>2488</v>
      </c>
      <c r="C770">
        <v>39</v>
      </c>
      <c r="D770" t="s">
        <v>2318</v>
      </c>
      <c r="E770" t="s">
        <v>2376</v>
      </c>
      <c r="G770" t="s">
        <v>2895</v>
      </c>
      <c r="J770" s="438" t="str">
        <f>IF($F770="","",IFERROR(IFERROR(INDEX(Réttabanki!$U:$U,MATCH($F770,Réttabanki!$A:$A,0)),INDEX(Vöruskrá!$R:$R,MATCH($F770,Vöruskrá!$B:$B,0)))*($H770+IF($I770="",$H770*(1+$AD$2),$I770))/2/1000,""))</f>
        <v/>
      </c>
      <c r="L770" t="s">
        <v>228</v>
      </c>
      <c r="U770" s="455"/>
      <c r="V770" s="455"/>
      <c r="W770" s="455"/>
      <c r="X770" s="455"/>
      <c r="Y770" s="455"/>
      <c r="Z770" s="455"/>
      <c r="AA770" s="455"/>
      <c r="AF770" t="str">
        <f>IF($F770="","",IFERROR(IFERROR(INDEX(Réttabanki!$U:$U,MATCH($F770,Réttabanki!$A:$A,0)),INDEX(Vöruskrá!$R:$R,MATCH($F770,Vöruskrá!$B:$B,0)))*$H770/1000,""))</f>
        <v/>
      </c>
      <c r="AG770" t="str">
        <f>IF($F770="","",IFERROR(IFERROR(INDEX(Réttabanki!$U:$U,MATCH($F770,Réttabanki!$A:$A,0)),INDEX(Vöruskrá!$R:$R,MATCH($F770,Vöruskrá!$B:$B,0)))*IF($I770="",$H770*(1+$AD$2),$I770)/1000,""))</f>
        <v/>
      </c>
      <c r="AH770" t="str">
        <f t="shared" si="59"/>
        <v/>
      </c>
      <c r="AI770" t="str">
        <f t="shared" si="60"/>
        <v/>
      </c>
      <c r="AJ770">
        <f>IF($A770&lt;&gt;"",$A770,AJ765)</f>
        <v>46290</v>
      </c>
    </row>
    <row r="771" spans="1:36" ht="15" customHeight="1">
      <c r="A771" s="155"/>
      <c r="B771" t="s">
        <v>2488</v>
      </c>
      <c r="C771">
        <v>39</v>
      </c>
      <c r="D771" t="s">
        <v>2318</v>
      </c>
      <c r="E771" t="s">
        <v>2376</v>
      </c>
      <c r="H771">
        <v>120</v>
      </c>
      <c r="I771">
        <v>150</v>
      </c>
      <c r="J771" s="438" t="str">
        <f>IF($F771="","",IFERROR(IFERROR(INDEX(Réttabanki!$U:$U,MATCH($F771,Réttabanki!$A:$A,0)),INDEX(Vöruskrá!$R:$R,MATCH($F771,Vöruskrá!$B:$B,0)))*($H771+IF($I771="",$H771*(1+$AD$2),$I771))/2/1000,""))</f>
        <v/>
      </c>
      <c r="K771" s="218" t="s">
        <v>2896</v>
      </c>
      <c r="L771" t="s">
        <v>136</v>
      </c>
      <c r="U771" s="457"/>
      <c r="V771" s="457"/>
      <c r="W771" s="457"/>
      <c r="X771" s="457"/>
      <c r="Y771" s="457"/>
      <c r="Z771" s="457"/>
      <c r="AA771" s="457"/>
      <c r="AF771" t="str">
        <f>IF($F771="","",IFERROR(IFERROR(INDEX(Réttabanki!$U:$U,MATCH($F771,Réttabanki!$A:$A,0)),INDEX(Vöruskrá!$R:$R,MATCH($F771,Vöruskrá!$B:$B,0)))*$H771/1000,""))</f>
        <v/>
      </c>
      <c r="AG771" t="str">
        <f>IF($F771="","",IFERROR(IFERROR(INDEX(Réttabanki!$U:$U,MATCH($F771,Réttabanki!$A:$A,0)),INDEX(Vöruskrá!$R:$R,MATCH($F771,Vöruskrá!$B:$B,0)))*IF($I771="",$H771*(1+$AD$2),$I771)/1000,""))</f>
        <v/>
      </c>
      <c r="AH771" t="str">
        <f t="shared" si="59"/>
        <v/>
      </c>
      <c r="AI771" t="str">
        <f t="shared" si="60"/>
        <v/>
      </c>
      <c r="AJ771">
        <f>IF($A771&lt;&gt;"",$A771,AJ770)</f>
        <v>46290</v>
      </c>
    </row>
    <row r="772" spans="1:36" ht="15" customHeight="1">
      <c r="A772" s="155"/>
      <c r="B772" t="s">
        <v>2488</v>
      </c>
      <c r="C772">
        <v>39</v>
      </c>
      <c r="D772" t="s">
        <v>2318</v>
      </c>
      <c r="E772" t="s">
        <v>2376</v>
      </c>
      <c r="F772" t="s">
        <v>1033</v>
      </c>
      <c r="G772" t="s">
        <v>1033</v>
      </c>
      <c r="H772">
        <v>80</v>
      </c>
      <c r="I772">
        <v>100</v>
      </c>
      <c r="J772" s="438">
        <f>IF($F772="","",IFERROR(IFERROR(INDEX(Réttabanki!$U:$U,MATCH($F772,Réttabanki!$A:$A,0)),INDEX(Vöruskrá!$R:$R,MATCH($F772,Vöruskrá!$B:$B,0)))*($H772+IF($I772="",$H772*(1+$AD$2),$I772))/2/1000,""))</f>
        <v>45</v>
      </c>
      <c r="K772" t="s">
        <v>1035</v>
      </c>
      <c r="L772" t="s">
        <v>136</v>
      </c>
      <c r="M772" t="s">
        <v>1036</v>
      </c>
      <c r="N772">
        <v>370</v>
      </c>
      <c r="O772">
        <v>3.5</v>
      </c>
      <c r="P772">
        <v>0.8</v>
      </c>
      <c r="Q772">
        <v>71</v>
      </c>
      <c r="R772">
        <v>13</v>
      </c>
      <c r="S772">
        <v>0</v>
      </c>
      <c r="U772" s="455"/>
      <c r="V772" s="455"/>
      <c r="W772" s="455"/>
      <c r="X772" s="455"/>
      <c r="Y772" s="455"/>
      <c r="Z772" s="455"/>
      <c r="AA772" s="455"/>
      <c r="AF772">
        <f>IF($F772="","",IFERROR(IFERROR(INDEX(Réttabanki!$U:$U,MATCH($F772,Réttabanki!$A:$A,0)),INDEX(Vöruskrá!$R:$R,MATCH($F772,Vöruskrá!$B:$B,0)))*$H772/1000,""))</f>
        <v>40</v>
      </c>
      <c r="AG772">
        <f>IF($F772="","",IFERROR(IFERROR(INDEX(Réttabanki!$U:$U,MATCH($F772,Réttabanki!$A:$A,0)),INDEX(Vöruskrá!$R:$R,MATCH($F772,Vöruskrá!$B:$B,0)))*IF($I772="",$H772*(1+$AD$2),$I772)/1000,""))</f>
        <v>50</v>
      </c>
      <c r="AH772">
        <f t="shared" si="59"/>
        <v>4.3478260869565216E-2</v>
      </c>
      <c r="AI772" t="str">
        <f t="shared" si="60"/>
        <v>OK</v>
      </c>
      <c r="AJ772">
        <f>IF($A772&lt;&gt;"",$A772,AJ771)</f>
        <v>46290</v>
      </c>
    </row>
    <row r="773" spans="1:36" ht="15" customHeight="1">
      <c r="A773" s="155"/>
      <c r="B773" t="s">
        <v>2488</v>
      </c>
      <c r="C773">
        <v>39</v>
      </c>
      <c r="D773" t="s">
        <v>2318</v>
      </c>
      <c r="E773" t="s">
        <v>2376</v>
      </c>
      <c r="F773" t="s">
        <v>526</v>
      </c>
      <c r="G773" t="s">
        <v>1526</v>
      </c>
      <c r="H773">
        <v>15</v>
      </c>
      <c r="I773">
        <v>15</v>
      </c>
      <c r="J773" s="438">
        <f>IF($F773="","",IFERROR(IFERROR(INDEX(Réttabanki!$U:$U,MATCH($F773,Réttabanki!$A:$A,0)),INDEX(Vöruskrá!$R:$R,MATCH($F773,Vöruskrá!$B:$B,0)))*($H773+IF($I773="",$H773*(1+$AD$2),$I773))/2/1000,""))</f>
        <v>9</v>
      </c>
      <c r="K773" s="218" t="s">
        <v>528</v>
      </c>
      <c r="L773" t="s">
        <v>228</v>
      </c>
      <c r="N773">
        <v>175</v>
      </c>
      <c r="O773">
        <v>0.3</v>
      </c>
      <c r="P773">
        <v>0.1</v>
      </c>
      <c r="Q773">
        <v>42.3</v>
      </c>
      <c r="R773">
        <v>0.2</v>
      </c>
      <c r="S773">
        <v>0.9</v>
      </c>
      <c r="U773" s="457"/>
      <c r="V773" s="457"/>
      <c r="W773" s="457"/>
      <c r="X773" s="457"/>
      <c r="Y773" s="457"/>
      <c r="Z773" s="457"/>
      <c r="AA773" s="457"/>
      <c r="AF773">
        <f>IF($F773="","",IFERROR(IFERROR(INDEX(Réttabanki!$U:$U,MATCH($F773,Réttabanki!$A:$A,0)),INDEX(Vöruskrá!$R:$R,MATCH($F773,Vöruskrá!$B:$B,0)))*$H773/1000,""))</f>
        <v>9</v>
      </c>
      <c r="AG773">
        <f>IF($F773="","",IFERROR(IFERROR(INDEX(Réttabanki!$U:$U,MATCH($F773,Réttabanki!$A:$A,0)),INDEX(Vöruskrá!$R:$R,MATCH($F773,Vöruskrá!$B:$B,0)))*IF($I773="",$H773*(1+$AD$2),$I773)/1000,""))</f>
        <v>9</v>
      </c>
      <c r="AH773">
        <f t="shared" si="59"/>
        <v>7.8260869565217397E-3</v>
      </c>
      <c r="AI773" t="str">
        <f t="shared" si="60"/>
        <v>OK</v>
      </c>
      <c r="AJ773">
        <f>IF($A773&lt;&gt;"",$A773,AJ772)</f>
        <v>46290</v>
      </c>
    </row>
    <row r="774" spans="1:36" ht="15" customHeight="1">
      <c r="A774" s="155"/>
      <c r="B774" t="s">
        <v>2488</v>
      </c>
      <c r="C774">
        <v>39</v>
      </c>
      <c r="D774" t="s">
        <v>2356</v>
      </c>
      <c r="E774" t="s">
        <v>2381</v>
      </c>
      <c r="G774" s="329" t="s">
        <v>2897</v>
      </c>
      <c r="J774" s="438"/>
      <c r="K774" t="s">
        <v>2898</v>
      </c>
      <c r="L774" t="s">
        <v>1077</v>
      </c>
      <c r="U774" s="455"/>
      <c r="V774" s="455"/>
      <c r="W774" s="455"/>
      <c r="X774" s="455"/>
      <c r="Y774" s="455"/>
      <c r="Z774" s="455"/>
      <c r="AA774" s="455"/>
      <c r="AJ774">
        <f>IF($A774&lt;&gt;"",$A774,AJ773)</f>
        <v>46290</v>
      </c>
    </row>
    <row r="775" spans="1:36" ht="15" customHeight="1">
      <c r="A775" s="155"/>
      <c r="B775" t="s">
        <v>2488</v>
      </c>
      <c r="C775">
        <v>39</v>
      </c>
      <c r="D775" t="s">
        <v>2356</v>
      </c>
      <c r="E775" t="s">
        <v>2381</v>
      </c>
      <c r="F775" t="s">
        <v>1075</v>
      </c>
      <c r="G775" t="s">
        <v>2663</v>
      </c>
      <c r="I775">
        <v>15</v>
      </c>
      <c r="J775" s="438"/>
      <c r="K775" t="s">
        <v>1076</v>
      </c>
      <c r="L775" t="s">
        <v>1077</v>
      </c>
      <c r="N775">
        <v>86</v>
      </c>
      <c r="O775">
        <v>1.2</v>
      </c>
      <c r="P775">
        <v>0.2</v>
      </c>
      <c r="Q775">
        <v>19</v>
      </c>
      <c r="R775">
        <v>3.2</v>
      </c>
      <c r="S775">
        <v>0.1</v>
      </c>
      <c r="U775" s="457"/>
      <c r="V775" s="457"/>
      <c r="W775" s="457"/>
      <c r="X775" s="457"/>
      <c r="Y775" s="457"/>
      <c r="Z775" s="457"/>
      <c r="AA775" s="457"/>
      <c r="AJ775">
        <f t="shared" ref="AJ775:AJ784" si="61">IF($A775&lt;&gt;"",$A775,AJ774)</f>
        <v>46290</v>
      </c>
    </row>
    <row r="776" spans="1:36" ht="15" customHeight="1">
      <c r="A776" s="155"/>
      <c r="B776" t="s">
        <v>2488</v>
      </c>
      <c r="C776">
        <v>39</v>
      </c>
      <c r="D776" t="s">
        <v>2356</v>
      </c>
      <c r="E776" t="s">
        <v>2381</v>
      </c>
      <c r="F776" t="s">
        <v>670</v>
      </c>
      <c r="G776" t="s">
        <v>2525</v>
      </c>
      <c r="I776">
        <v>15</v>
      </c>
      <c r="J776" s="438"/>
      <c r="K776" t="s">
        <v>672</v>
      </c>
      <c r="N776">
        <v>50</v>
      </c>
      <c r="O776">
        <v>0.2</v>
      </c>
      <c r="P776">
        <v>0</v>
      </c>
      <c r="Q776">
        <v>9.9</v>
      </c>
      <c r="R776">
        <v>1</v>
      </c>
      <c r="S776">
        <v>0</v>
      </c>
      <c r="U776" s="455"/>
      <c r="V776" s="455"/>
      <c r="W776" s="455"/>
      <c r="X776" s="455"/>
      <c r="Y776" s="455"/>
      <c r="Z776" s="455"/>
      <c r="AA776" s="455"/>
      <c r="AJ776">
        <f t="shared" si="61"/>
        <v>46290</v>
      </c>
    </row>
    <row r="777" spans="1:36" ht="15" customHeight="1">
      <c r="A777" s="155"/>
      <c r="B777" t="s">
        <v>2488</v>
      </c>
      <c r="C777">
        <v>39</v>
      </c>
      <c r="D777" t="s">
        <v>2356</v>
      </c>
      <c r="E777" t="s">
        <v>2381</v>
      </c>
      <c r="F777" t="s">
        <v>1088</v>
      </c>
      <c r="G777" t="s">
        <v>2526</v>
      </c>
      <c r="I777">
        <v>15</v>
      </c>
      <c r="J777" s="438"/>
      <c r="K777" t="s">
        <v>1089</v>
      </c>
      <c r="L777" t="s">
        <v>1077</v>
      </c>
      <c r="N777">
        <v>31</v>
      </c>
      <c r="O777">
        <v>0.3</v>
      </c>
      <c r="P777">
        <v>0</v>
      </c>
      <c r="Q777">
        <v>6</v>
      </c>
      <c r="R777">
        <v>1</v>
      </c>
      <c r="S777">
        <v>0</v>
      </c>
      <c r="U777" s="457"/>
      <c r="V777" s="457"/>
      <c r="W777" s="457"/>
      <c r="X777" s="457"/>
      <c r="Y777" s="457"/>
      <c r="Z777" s="457"/>
      <c r="AA777" s="457"/>
      <c r="AJ777">
        <f t="shared" si="61"/>
        <v>46290</v>
      </c>
    </row>
    <row r="778" spans="1:36" ht="15" customHeight="1">
      <c r="A778" s="155"/>
      <c r="B778" t="s">
        <v>2488</v>
      </c>
      <c r="C778">
        <v>39</v>
      </c>
      <c r="D778" t="s">
        <v>2344</v>
      </c>
      <c r="E778" t="s">
        <v>2479</v>
      </c>
      <c r="G778" t="s">
        <v>2757</v>
      </c>
      <c r="J778" s="438"/>
      <c r="L778" t="s">
        <v>228</v>
      </c>
      <c r="U778" s="455"/>
      <c r="V778" s="455"/>
      <c r="W778" s="455"/>
      <c r="X778" s="455"/>
      <c r="Y778" s="455"/>
      <c r="Z778" s="455"/>
      <c r="AA778" s="455"/>
      <c r="AJ778">
        <f t="shared" si="61"/>
        <v>46290</v>
      </c>
    </row>
    <row r="779" spans="1:36" ht="15" customHeight="1">
      <c r="A779" s="155"/>
      <c r="B779" t="s">
        <v>2488</v>
      </c>
      <c r="C779">
        <v>39</v>
      </c>
      <c r="D779" t="s">
        <v>2318</v>
      </c>
      <c r="E779" t="s">
        <v>2383</v>
      </c>
      <c r="G779" t="s">
        <v>2899</v>
      </c>
      <c r="J779" s="438"/>
      <c r="K779" t="s">
        <v>2560</v>
      </c>
      <c r="L779" t="s">
        <v>136</v>
      </c>
      <c r="U779" s="457"/>
      <c r="V779" s="457"/>
      <c r="W779" s="457"/>
      <c r="X779" s="457"/>
      <c r="Y779" s="457"/>
      <c r="Z779" s="457"/>
      <c r="AA779" s="457"/>
      <c r="AJ779">
        <f t="shared" si="61"/>
        <v>46290</v>
      </c>
    </row>
    <row r="780" spans="1:36" ht="15" customHeight="1">
      <c r="A780" s="155"/>
      <c r="B780" t="s">
        <v>2488</v>
      </c>
      <c r="C780">
        <v>39</v>
      </c>
      <c r="D780" t="s">
        <v>2318</v>
      </c>
      <c r="E780" t="s">
        <v>2383</v>
      </c>
      <c r="F780" t="s">
        <v>158</v>
      </c>
      <c r="G780" t="s">
        <v>2561</v>
      </c>
      <c r="H780">
        <v>40</v>
      </c>
      <c r="I780">
        <v>40</v>
      </c>
      <c r="J780" s="438"/>
      <c r="K780" t="s">
        <v>159</v>
      </c>
      <c r="L780" t="s">
        <v>136</v>
      </c>
      <c r="M780" t="s">
        <v>160</v>
      </c>
      <c r="N780">
        <v>250</v>
      </c>
      <c r="O780">
        <v>2.7</v>
      </c>
      <c r="P780">
        <v>0.4</v>
      </c>
      <c r="Q780">
        <v>45</v>
      </c>
      <c r="R780">
        <v>9</v>
      </c>
      <c r="S780">
        <v>1.4</v>
      </c>
      <c r="U780" s="455"/>
      <c r="V780" s="455"/>
      <c r="W780" s="455"/>
      <c r="X780" s="455"/>
      <c r="Y780" s="455"/>
      <c r="Z780" s="455"/>
      <c r="AA780" s="455"/>
      <c r="AJ780">
        <f t="shared" si="61"/>
        <v>46290</v>
      </c>
    </row>
    <row r="781" spans="1:36" ht="15" customHeight="1">
      <c r="A781" s="155"/>
      <c r="B781" t="s">
        <v>2488</v>
      </c>
      <c r="C781">
        <v>39</v>
      </c>
      <c r="D781" t="s">
        <v>2318</v>
      </c>
      <c r="E781" t="s">
        <v>2383</v>
      </c>
      <c r="F781" t="s">
        <v>270</v>
      </c>
      <c r="G781" t="s">
        <v>2507</v>
      </c>
      <c r="H781">
        <v>20</v>
      </c>
      <c r="I781">
        <v>20</v>
      </c>
      <c r="J781" s="438"/>
      <c r="K781" t="s">
        <v>272</v>
      </c>
      <c r="N781">
        <v>264</v>
      </c>
      <c r="O781">
        <v>24</v>
      </c>
      <c r="P781">
        <v>12</v>
      </c>
      <c r="Q781">
        <v>1</v>
      </c>
      <c r="R781">
        <v>11</v>
      </c>
      <c r="S781">
        <v>2.1</v>
      </c>
      <c r="U781" s="457"/>
      <c r="V781" s="457"/>
      <c r="W781" s="457"/>
      <c r="X781" s="457"/>
      <c r="Y781" s="457"/>
      <c r="Z781" s="457"/>
      <c r="AA781" s="457"/>
      <c r="AJ781">
        <f t="shared" si="61"/>
        <v>46290</v>
      </c>
    </row>
    <row r="782" spans="1:36" ht="15" customHeight="1">
      <c r="A782" s="155"/>
      <c r="B782" t="s">
        <v>2488</v>
      </c>
      <c r="C782">
        <v>39</v>
      </c>
      <c r="D782" t="s">
        <v>2318</v>
      </c>
      <c r="E782" t="s">
        <v>1080</v>
      </c>
      <c r="G782" t="s">
        <v>2562</v>
      </c>
      <c r="J782" s="438"/>
      <c r="K782" t="s">
        <v>2900</v>
      </c>
      <c r="L782" t="s">
        <v>228</v>
      </c>
      <c r="U782" s="455"/>
      <c r="V782" s="455"/>
      <c r="W782" s="455"/>
      <c r="X782" s="455"/>
      <c r="Y782" s="455"/>
      <c r="Z782" s="455"/>
      <c r="AA782" s="455"/>
      <c r="AJ782">
        <f t="shared" si="61"/>
        <v>46290</v>
      </c>
    </row>
    <row r="783" spans="1:36" ht="15" customHeight="1">
      <c r="A783" s="155"/>
      <c r="B783" t="s">
        <v>2488</v>
      </c>
      <c r="C783">
        <v>39</v>
      </c>
      <c r="D783" t="s">
        <v>2318</v>
      </c>
      <c r="E783" t="s">
        <v>1080</v>
      </c>
      <c r="F783" t="s">
        <v>1305</v>
      </c>
      <c r="G783" t="s">
        <v>2435</v>
      </c>
      <c r="H783">
        <v>40</v>
      </c>
      <c r="J783" s="438"/>
      <c r="K783" t="s">
        <v>1306</v>
      </c>
      <c r="N783">
        <v>225</v>
      </c>
      <c r="O783">
        <v>3</v>
      </c>
      <c r="P783">
        <v>0.3</v>
      </c>
      <c r="Q783">
        <v>41</v>
      </c>
      <c r="R783">
        <v>2.1</v>
      </c>
      <c r="S783">
        <v>1</v>
      </c>
      <c r="U783" s="457"/>
      <c r="V783" s="457"/>
      <c r="W783" s="457"/>
      <c r="X783" s="457"/>
      <c r="Y783" s="457"/>
      <c r="Z783" s="457"/>
      <c r="AA783" s="457"/>
      <c r="AJ783">
        <f t="shared" si="61"/>
        <v>46290</v>
      </c>
    </row>
    <row r="784" spans="1:36" ht="15" customHeight="1">
      <c r="A784" s="155"/>
      <c r="B784" t="s">
        <v>2488</v>
      </c>
      <c r="C784">
        <v>39</v>
      </c>
      <c r="D784" t="s">
        <v>2318</v>
      </c>
      <c r="E784" t="s">
        <v>1080</v>
      </c>
      <c r="F784" t="s">
        <v>270</v>
      </c>
      <c r="G784" t="s">
        <v>2507</v>
      </c>
      <c r="H784">
        <v>20</v>
      </c>
      <c r="J784" s="438"/>
      <c r="K784" t="s">
        <v>272</v>
      </c>
      <c r="N784">
        <v>264</v>
      </c>
      <c r="O784">
        <v>24</v>
      </c>
      <c r="P784">
        <v>12</v>
      </c>
      <c r="Q784">
        <v>1</v>
      </c>
      <c r="R784">
        <v>11</v>
      </c>
      <c r="S784">
        <v>2.1</v>
      </c>
      <c r="U784" s="455"/>
      <c r="V784" s="455"/>
      <c r="W784" s="455"/>
      <c r="X784" s="455"/>
      <c r="Y784" s="455"/>
      <c r="Z784" s="455"/>
      <c r="AA784" s="455"/>
      <c r="AJ784">
        <f t="shared" si="61"/>
        <v>46290</v>
      </c>
    </row>
    <row r="785" spans="1:36" ht="15" customHeight="1">
      <c r="A785" s="154"/>
      <c r="B785" s="95" t="s">
        <v>2488</v>
      </c>
      <c r="C785" s="95">
        <v>39</v>
      </c>
      <c r="D785" s="96"/>
      <c r="E785" s="96"/>
      <c r="F785" s="96" t="s">
        <v>2393</v>
      </c>
      <c r="G785" s="96"/>
      <c r="H785" s="97"/>
      <c r="I785" s="97"/>
      <c r="J785" s="225">
        <f>SUMIFS($AF$3:$AF$796,$AJ$3:$AJ$796,$AJ785,$D$3:$D$796,"&lt;&gt;Grunnskólar starfsmenn",$E$3:$E$796,"Aðalréttur")+SUMIFS($AF$3:$AF$796,$AJ$3:$AJ$796,$AJ785,$D$3:$D$796,"&lt;&gt;Grunnskólar starfsmenn",$E$3:$E$796,"Meðlætisbar")+SUMIFS($AF$3:$AF$796,$AJ$3:$AJ$796,$AJ785,$D$3:$D$796,"&lt;&gt;Grunnskólar starfsmenn",$E$3:$E$796,"Síðdegishressing")</f>
        <v>49</v>
      </c>
      <c r="K785" s="9" t="s">
        <v>2394</v>
      </c>
      <c r="L785" s="9"/>
      <c r="M785" s="9"/>
      <c r="N785" s="10"/>
      <c r="O785" s="10"/>
      <c r="P785" s="10"/>
      <c r="Q785" s="10"/>
      <c r="R785" s="10"/>
      <c r="S785" s="10"/>
      <c r="T785" s="44"/>
      <c r="U785" s="457"/>
      <c r="V785" s="457"/>
      <c r="W785" s="457"/>
      <c r="X785" s="457"/>
      <c r="Y785" s="457"/>
      <c r="Z785" s="457"/>
      <c r="AA785" s="457"/>
      <c r="AC785" t="s">
        <v>87</v>
      </c>
      <c r="AF785" s="205" t="str">
        <f>IF($F785="","",IFERROR(IFERROR(INDEX(Réttabanki!$U:$U,MATCH($F785,Réttabanki!$A:$A,0)),INDEX(Vöruskrá!$R:$R,MATCH($F785,Vöruskrá!$B:$B,0)))*$H785/1000,""))</f>
        <v/>
      </c>
      <c r="AG785" s="205" t="str">
        <f>IF($F785="","",IFERROR(IFERROR(INDEX(Réttabanki!$U:$U,MATCH($F785,Réttabanki!$A:$A,0)),INDEX(Vöruskrá!$R:$R,MATCH($F785,Vöruskrá!$B:$B,0)))*IF($I785="",$H785*(1+$AD$2),$I785)/1000,""))</f>
        <v/>
      </c>
      <c r="AH785" s="206">
        <f>IF($J785="","",$J785/$AE$6)</f>
        <v>3.6296296296296299E-2</v>
      </c>
      <c r="AI785" s="409" t="str">
        <f>IF($AH785="","",IF($AH785&gt;$AE$7,"⚠ Yfir "&amp;TEXT($AE$7,"0%"),"OK"))</f>
        <v>OK</v>
      </c>
      <c r="AJ785" s="314">
        <f>IF($A785&lt;&gt;"",$A785,AJ784)</f>
        <v>46290</v>
      </c>
    </row>
    <row r="786" spans="1:36" ht="15" customHeight="1">
      <c r="A786" s="154"/>
      <c r="B786" s="95" t="s">
        <v>2488</v>
      </c>
      <c r="C786" s="95">
        <v>39</v>
      </c>
      <c r="D786" s="96"/>
      <c r="E786" s="96"/>
      <c r="F786" s="96" t="s">
        <v>2395</v>
      </c>
      <c r="G786" s="96"/>
      <c r="H786" s="97"/>
      <c r="I786" s="97"/>
      <c r="J786" s="225">
        <f>SUMIFS($AG$3:$AG$796,$AJ$3:$AJ$796,$AJ786,$D$3:$D$796,"&lt;&gt;Grunnskólar starfsmenn",$E$3:$E$796,"Aðalréttur")+SUMIFS($AG$3:$AG$796,$AJ$3:$AJ$796,$AJ786,$D$3:$D$796,"&lt;&gt;Grunnskólar starfsmenn",$E$3:$E$796,"Meðlætisbar")</f>
        <v>59</v>
      </c>
      <c r="K786" s="9" t="s">
        <v>2394</v>
      </c>
      <c r="L786" s="9"/>
      <c r="M786" s="9"/>
      <c r="N786" s="10"/>
      <c r="O786" s="10"/>
      <c r="P786" s="10"/>
      <c r="Q786" s="10"/>
      <c r="R786" s="10"/>
      <c r="S786" s="10"/>
      <c r="T786" s="44"/>
      <c r="U786" s="455"/>
      <c r="V786" s="455"/>
      <c r="W786" s="455"/>
      <c r="X786" s="455"/>
      <c r="Y786" s="455"/>
      <c r="Z786" s="455"/>
      <c r="AA786" s="455"/>
      <c r="AC786" t="s">
        <v>92</v>
      </c>
      <c r="AF786" s="205" t="str">
        <f>IF($F786="","",IFERROR(IFERROR(INDEX(Réttabanki!$U:$U,MATCH($F786,Réttabanki!$A:$A,0)),INDEX(Vöruskrá!$R:$R,MATCH($F786,Vöruskrá!$B:$B,0)))*$H786/1000,""))</f>
        <v/>
      </c>
      <c r="AG786" s="205" t="str">
        <f>IF($F786="","",IFERROR(IFERROR(INDEX(Réttabanki!$U:$U,MATCH($F786,Réttabanki!$A:$A,0)),INDEX(Vöruskrá!$R:$R,MATCH($F786,Vöruskrá!$B:$B,0)))*IF($I786="",$H786*(1+$AD$2),$I786)/1000,""))</f>
        <v/>
      </c>
      <c r="AH786" s="206">
        <f>IF($J786="","",$J786/$AE$5)</f>
        <v>5.1304347826086956E-2</v>
      </c>
      <c r="AI786" s="409" t="str">
        <f>IF($AH786="","",IF($AH786&gt;$AE$7,"⚠ Yfir "&amp;TEXT($AE$7,"0%"),"OK"))</f>
        <v>OK</v>
      </c>
      <c r="AJ786" s="314">
        <f>IF($A786&lt;&gt;"",$A786,AJ785)</f>
        <v>46290</v>
      </c>
    </row>
    <row r="787" spans="1:36" ht="15" customHeight="1">
      <c r="A787" s="155"/>
    </row>
    <row r="788" spans="1:36" ht="15" customHeight="1">
      <c r="A788" s="155"/>
    </row>
    <row r="789" spans="1:36" ht="15" customHeight="1">
      <c r="A789" s="155"/>
    </row>
    <row r="790" spans="1:36" ht="15" customHeight="1">
      <c r="A790" s="155"/>
    </row>
    <row r="791" spans="1:36" ht="15" customHeight="1">
      <c r="A791" s="155"/>
    </row>
    <row r="792" spans="1:36" ht="15" customHeight="1">
      <c r="A792" s="155"/>
    </row>
    <row r="793" spans="1:36" ht="15" customHeight="1">
      <c r="A793" s="155"/>
    </row>
    <row r="794" spans="1:36" ht="15" customHeight="1">
      <c r="A794" s="155"/>
    </row>
    <row r="795" spans="1:36" ht="15" customHeight="1">
      <c r="A795" s="155"/>
    </row>
    <row r="796" spans="1:36" ht="15" customHeight="1">
      <c r="A796" s="155"/>
    </row>
    <row r="797" spans="1:36" ht="15" customHeight="1">
      <c r="A797" s="155"/>
    </row>
    <row r="798" spans="1:36" ht="15" customHeight="1">
      <c r="A798" s="155"/>
    </row>
    <row r="799" spans="1:36" ht="15" customHeight="1">
      <c r="A799" s="155"/>
    </row>
    <row r="800" spans="1:36" ht="15" customHeight="1">
      <c r="A800" s="155"/>
    </row>
    <row r="801" spans="1:1" ht="15" customHeight="1">
      <c r="A801" s="155"/>
    </row>
    <row r="802" spans="1:1" ht="15" customHeight="1">
      <c r="A802" s="155"/>
    </row>
    <row r="803" spans="1:1" ht="15" customHeight="1">
      <c r="A803" s="155"/>
    </row>
    <row r="804" spans="1:1" ht="15" customHeight="1">
      <c r="A804" s="155"/>
    </row>
    <row r="805" spans="1:1" ht="15" customHeight="1">
      <c r="A805" s="155"/>
    </row>
    <row r="806" spans="1:1" ht="15" customHeight="1">
      <c r="A806" s="155"/>
    </row>
    <row r="807" spans="1:1" ht="15" customHeight="1">
      <c r="A807" s="155"/>
    </row>
    <row r="808" spans="1:1" ht="15" customHeight="1">
      <c r="A808" s="155"/>
    </row>
    <row r="809" spans="1:1" ht="15" customHeight="1">
      <c r="A809" s="155"/>
    </row>
    <row r="810" spans="1:1" ht="15" customHeight="1">
      <c r="A810" s="155"/>
    </row>
    <row r="811" spans="1:1" ht="15" customHeight="1">
      <c r="A811" s="155"/>
    </row>
    <row r="812" spans="1:1" ht="15" customHeight="1">
      <c r="A812" s="155"/>
    </row>
    <row r="813" spans="1:1" ht="15" customHeight="1">
      <c r="A813" s="155"/>
    </row>
    <row r="814" spans="1:1" ht="15" customHeight="1">
      <c r="A814" s="155"/>
    </row>
    <row r="815" spans="1:1" ht="15" customHeight="1">
      <c r="A815" s="155"/>
    </row>
    <row r="816" spans="1:1" ht="15" customHeight="1">
      <c r="A816" s="155"/>
    </row>
    <row r="817" spans="1:1" ht="15" customHeight="1">
      <c r="A817" s="155"/>
    </row>
    <row r="818" spans="1:1" ht="15" customHeight="1">
      <c r="A818" s="155"/>
    </row>
    <row r="819" spans="1:1" ht="15" customHeight="1">
      <c r="A819" s="155"/>
    </row>
    <row r="820" spans="1:1" ht="15" customHeight="1">
      <c r="A820" s="155"/>
    </row>
    <row r="821" spans="1:1" ht="15" customHeight="1">
      <c r="A821" s="155"/>
    </row>
    <row r="822" spans="1:1" ht="15" customHeight="1">
      <c r="A822" s="155"/>
    </row>
    <row r="823" spans="1:1" ht="15" customHeight="1">
      <c r="A823" s="155"/>
    </row>
    <row r="824" spans="1:1" ht="15" customHeight="1">
      <c r="A824" s="155"/>
    </row>
    <row r="825" spans="1:1" ht="15" customHeight="1">
      <c r="A825" s="155"/>
    </row>
    <row r="826" spans="1:1" ht="15" customHeight="1">
      <c r="A826" s="155"/>
    </row>
    <row r="827" spans="1:1" ht="15" customHeight="1">
      <c r="A827" s="155"/>
    </row>
    <row r="828" spans="1:1" ht="15" customHeight="1">
      <c r="A828" s="155"/>
    </row>
    <row r="829" spans="1:1" ht="15" customHeight="1">
      <c r="A829" s="155"/>
    </row>
    <row r="830" spans="1:1" ht="15" customHeight="1">
      <c r="A830" s="155"/>
    </row>
    <row r="831" spans="1:1" ht="15" customHeight="1">
      <c r="A831" s="155"/>
    </row>
    <row r="832" spans="1:1" ht="15" customHeight="1">
      <c r="A832" s="155"/>
    </row>
    <row r="833" spans="1:1" ht="15" customHeight="1">
      <c r="A833" s="155"/>
    </row>
    <row r="834" spans="1:1" ht="15" customHeight="1">
      <c r="A834" s="155"/>
    </row>
    <row r="835" spans="1:1" ht="15" customHeight="1">
      <c r="A835" s="155"/>
    </row>
    <row r="836" spans="1:1" ht="15" customHeight="1">
      <c r="A836" s="155"/>
    </row>
    <row r="837" spans="1:1" ht="15" customHeight="1">
      <c r="A837" s="155"/>
    </row>
    <row r="838" spans="1:1" ht="15" customHeight="1">
      <c r="A838" s="155"/>
    </row>
    <row r="839" spans="1:1" ht="15" customHeight="1">
      <c r="A839" s="155"/>
    </row>
    <row r="840" spans="1:1" ht="15" customHeight="1">
      <c r="A840" s="155"/>
    </row>
    <row r="841" spans="1:1" ht="15" customHeight="1">
      <c r="A841" s="155"/>
    </row>
    <row r="842" spans="1:1" ht="15" customHeight="1">
      <c r="A842" s="155"/>
    </row>
    <row r="843" spans="1:1" ht="15" customHeight="1">
      <c r="A843" s="155"/>
    </row>
    <row r="844" spans="1:1" ht="15" customHeight="1">
      <c r="A844" s="155"/>
    </row>
    <row r="845" spans="1:1" ht="15" customHeight="1">
      <c r="A845" s="155"/>
    </row>
    <row r="846" spans="1:1" ht="15" customHeight="1">
      <c r="A846" s="155"/>
    </row>
    <row r="847" spans="1:1" ht="15" customHeight="1">
      <c r="A847" s="155"/>
    </row>
    <row r="848" spans="1:1" ht="15" customHeight="1">
      <c r="A848" s="155"/>
    </row>
    <row r="849" spans="1:1" ht="15" customHeight="1">
      <c r="A849" s="155"/>
    </row>
    <row r="850" spans="1:1" ht="15" customHeight="1">
      <c r="A850" s="155"/>
    </row>
    <row r="851" spans="1:1" ht="15" customHeight="1">
      <c r="A851" s="155"/>
    </row>
    <row r="852" spans="1:1" ht="15" customHeight="1">
      <c r="A852" s="155"/>
    </row>
    <row r="853" spans="1:1" ht="15" customHeight="1">
      <c r="A853" s="155"/>
    </row>
    <row r="854" spans="1:1" ht="15" customHeight="1">
      <c r="A854" s="155"/>
    </row>
    <row r="855" spans="1:1" ht="15" customHeight="1">
      <c r="A855" s="155"/>
    </row>
    <row r="856" spans="1:1" ht="15" customHeight="1">
      <c r="A856" s="155"/>
    </row>
    <row r="857" spans="1:1" ht="15" customHeight="1">
      <c r="A857" s="155"/>
    </row>
    <row r="858" spans="1:1" ht="15" customHeight="1">
      <c r="A858" s="155"/>
    </row>
    <row r="859" spans="1:1" ht="15" customHeight="1">
      <c r="A859" s="155"/>
    </row>
    <row r="860" spans="1:1" ht="15" customHeight="1">
      <c r="A860" s="155"/>
    </row>
    <row r="861" spans="1:1" ht="15" customHeight="1">
      <c r="A861" s="155"/>
    </row>
    <row r="862" spans="1:1" ht="15" customHeight="1">
      <c r="A862" s="155"/>
    </row>
    <row r="863" spans="1:1" ht="15" customHeight="1">
      <c r="A863" s="155"/>
    </row>
    <row r="864" spans="1:1" ht="15" customHeight="1">
      <c r="A864" s="155"/>
    </row>
    <row r="865" spans="1:1" ht="15" customHeight="1">
      <c r="A865" s="155"/>
    </row>
    <row r="866" spans="1:1" ht="15" customHeight="1">
      <c r="A866" s="155"/>
    </row>
    <row r="867" spans="1:1" ht="15" customHeight="1">
      <c r="A867" s="155"/>
    </row>
    <row r="868" spans="1:1" ht="15" customHeight="1">
      <c r="A868" s="155"/>
    </row>
    <row r="869" spans="1:1" ht="15" customHeight="1">
      <c r="A869" s="155"/>
    </row>
    <row r="870" spans="1:1" ht="15" customHeight="1">
      <c r="A870" s="155"/>
    </row>
    <row r="871" spans="1:1" ht="15" customHeight="1">
      <c r="A871" s="155"/>
    </row>
    <row r="872" spans="1:1" ht="15" customHeight="1">
      <c r="A872" s="155"/>
    </row>
    <row r="873" spans="1:1" ht="15" customHeight="1">
      <c r="A873" s="155"/>
    </row>
    <row r="874" spans="1:1" ht="15" customHeight="1">
      <c r="A874" s="155"/>
    </row>
    <row r="875" spans="1:1" ht="15" customHeight="1">
      <c r="A875" s="155"/>
    </row>
    <row r="876" spans="1:1" ht="15" customHeight="1">
      <c r="A876" s="155"/>
    </row>
    <row r="877" spans="1:1" ht="15" customHeight="1">
      <c r="A877" s="155"/>
    </row>
    <row r="878" spans="1:1" ht="15" customHeight="1">
      <c r="A878" s="155"/>
    </row>
    <row r="879" spans="1:1" ht="15" customHeight="1">
      <c r="A879" s="155"/>
    </row>
    <row r="880" spans="1:1" ht="15" customHeight="1">
      <c r="A880" s="155"/>
    </row>
    <row r="881" spans="1:1" ht="15" customHeight="1">
      <c r="A881" s="155"/>
    </row>
    <row r="882" spans="1:1" ht="15" customHeight="1">
      <c r="A882" s="155"/>
    </row>
    <row r="883" spans="1:1" ht="15" customHeight="1">
      <c r="A883" s="155"/>
    </row>
    <row r="884" spans="1:1" ht="15" customHeight="1">
      <c r="A884" s="155"/>
    </row>
    <row r="885" spans="1:1" ht="15" customHeight="1">
      <c r="A885" s="155"/>
    </row>
    <row r="886" spans="1:1" ht="15" customHeight="1">
      <c r="A886" s="155"/>
    </row>
    <row r="887" spans="1:1" ht="15" customHeight="1">
      <c r="A887" s="155"/>
    </row>
    <row r="888" spans="1:1" ht="15" customHeight="1">
      <c r="A888" s="155"/>
    </row>
    <row r="889" spans="1:1" ht="15" customHeight="1">
      <c r="A889" s="155"/>
    </row>
    <row r="890" spans="1:1" ht="15" customHeight="1">
      <c r="A890" s="155"/>
    </row>
    <row r="891" spans="1:1" ht="15" customHeight="1">
      <c r="A891" s="155"/>
    </row>
    <row r="892" spans="1:1" ht="15" customHeight="1">
      <c r="A892" s="155"/>
    </row>
    <row r="893" spans="1:1" ht="15" customHeight="1">
      <c r="A893" s="155"/>
    </row>
    <row r="894" spans="1:1" ht="15" customHeight="1">
      <c r="A894" s="155"/>
    </row>
    <row r="895" spans="1:1" ht="15" customHeight="1">
      <c r="A895" s="155"/>
    </row>
    <row r="896" spans="1:1" ht="15" customHeight="1">
      <c r="A896" s="155"/>
    </row>
    <row r="897" spans="1:1" ht="15" customHeight="1">
      <c r="A897" s="155"/>
    </row>
    <row r="898" spans="1:1" ht="15" customHeight="1">
      <c r="A898" s="155"/>
    </row>
    <row r="899" spans="1:1" ht="15" customHeight="1">
      <c r="A899" s="155"/>
    </row>
    <row r="900" spans="1:1" ht="15" customHeight="1">
      <c r="A900" s="155"/>
    </row>
    <row r="901" spans="1:1" ht="15" customHeight="1">
      <c r="A901" s="155"/>
    </row>
    <row r="902" spans="1:1" ht="15" customHeight="1">
      <c r="A902" s="155"/>
    </row>
    <row r="903" spans="1:1" ht="15" customHeight="1">
      <c r="A903" s="155"/>
    </row>
    <row r="904" spans="1:1" ht="15" customHeight="1">
      <c r="A904" s="155"/>
    </row>
    <row r="905" spans="1:1" ht="15" customHeight="1">
      <c r="A905" s="155"/>
    </row>
    <row r="906" spans="1:1" ht="15" customHeight="1">
      <c r="A906" s="155"/>
    </row>
    <row r="907" spans="1:1" ht="15" customHeight="1">
      <c r="A907" s="155"/>
    </row>
    <row r="908" spans="1:1" ht="15" customHeight="1">
      <c r="A908" s="155"/>
    </row>
    <row r="909" spans="1:1" ht="15" customHeight="1">
      <c r="A909" s="155"/>
    </row>
    <row r="910" spans="1:1" ht="15" customHeight="1">
      <c r="A910" s="155"/>
    </row>
    <row r="911" spans="1:1" ht="15" customHeight="1">
      <c r="A911" s="155"/>
    </row>
    <row r="912" spans="1:1" ht="15" customHeight="1">
      <c r="A912" s="155"/>
    </row>
    <row r="913" spans="1:1" ht="15" customHeight="1">
      <c r="A913" s="155"/>
    </row>
    <row r="914" spans="1:1" ht="15" customHeight="1">
      <c r="A914" s="155"/>
    </row>
    <row r="915" spans="1:1" ht="15" customHeight="1">
      <c r="A915" s="155"/>
    </row>
    <row r="916" spans="1:1" ht="15" customHeight="1">
      <c r="A916" s="155"/>
    </row>
    <row r="917" spans="1:1" ht="15" customHeight="1">
      <c r="A917" s="155"/>
    </row>
    <row r="918" spans="1:1" ht="15" customHeight="1">
      <c r="A918" s="155"/>
    </row>
    <row r="919" spans="1:1" ht="15" customHeight="1">
      <c r="A919" s="155"/>
    </row>
    <row r="920" spans="1:1" ht="15" customHeight="1">
      <c r="A920" s="155"/>
    </row>
    <row r="921" spans="1:1" ht="15" customHeight="1">
      <c r="A921" s="155"/>
    </row>
    <row r="922" spans="1:1" ht="15" customHeight="1">
      <c r="A922" s="155"/>
    </row>
    <row r="923" spans="1:1" ht="15" customHeight="1">
      <c r="A923" s="155"/>
    </row>
    <row r="924" spans="1:1" ht="15" customHeight="1">
      <c r="A924" s="155"/>
    </row>
    <row r="925" spans="1:1" ht="15" customHeight="1">
      <c r="A925" s="155"/>
    </row>
    <row r="926" spans="1:1" ht="15" customHeight="1">
      <c r="A926" s="155"/>
    </row>
    <row r="927" spans="1:1" ht="15" customHeight="1">
      <c r="A927" s="155"/>
    </row>
    <row r="928" spans="1:1" ht="15" customHeight="1">
      <c r="A928" s="155"/>
    </row>
    <row r="929" spans="1:1" ht="15" customHeight="1">
      <c r="A929" s="155"/>
    </row>
    <row r="930" spans="1:1" ht="15" customHeight="1">
      <c r="A930" s="155"/>
    </row>
    <row r="931" spans="1:1" ht="15" customHeight="1">
      <c r="A931" s="155"/>
    </row>
    <row r="932" spans="1:1" ht="15" customHeight="1">
      <c r="A932" s="155"/>
    </row>
    <row r="933" spans="1:1" ht="15" customHeight="1">
      <c r="A933" s="155"/>
    </row>
    <row r="934" spans="1:1" ht="15" customHeight="1">
      <c r="A934" s="155"/>
    </row>
    <row r="935" spans="1:1" ht="15" customHeight="1">
      <c r="A935" s="155"/>
    </row>
    <row r="936" spans="1:1" ht="15" customHeight="1">
      <c r="A936" s="155"/>
    </row>
    <row r="937" spans="1:1" ht="15" customHeight="1">
      <c r="A937" s="155"/>
    </row>
    <row r="938" spans="1:1" ht="15" customHeight="1">
      <c r="A938" s="155"/>
    </row>
    <row r="939" spans="1:1" ht="15" customHeight="1">
      <c r="A939" s="155"/>
    </row>
    <row r="940" spans="1:1" ht="15" customHeight="1">
      <c r="A940" s="155"/>
    </row>
    <row r="941" spans="1:1" ht="15" customHeight="1">
      <c r="A941" s="155"/>
    </row>
    <row r="942" spans="1:1" ht="15" customHeight="1">
      <c r="A942" s="155"/>
    </row>
    <row r="943" spans="1:1" ht="15" customHeight="1">
      <c r="A943" s="155"/>
    </row>
    <row r="944" spans="1:1" ht="15" customHeight="1">
      <c r="A944" s="155"/>
    </row>
    <row r="945" spans="1:1" ht="15" customHeight="1">
      <c r="A945" s="155"/>
    </row>
    <row r="946" spans="1:1" ht="15" customHeight="1">
      <c r="A946" s="155"/>
    </row>
    <row r="947" spans="1:1" ht="15" customHeight="1">
      <c r="A947" s="155"/>
    </row>
    <row r="948" spans="1:1" ht="15" customHeight="1">
      <c r="A948" s="155"/>
    </row>
    <row r="949" spans="1:1" ht="15" customHeight="1">
      <c r="A949" s="155"/>
    </row>
    <row r="950" spans="1:1" ht="15" customHeight="1">
      <c r="A950" s="155"/>
    </row>
    <row r="951" spans="1:1" ht="15" customHeight="1">
      <c r="A951" s="155"/>
    </row>
    <row r="952" spans="1:1" ht="15" customHeight="1">
      <c r="A952" s="155"/>
    </row>
    <row r="953" spans="1:1" ht="15" customHeight="1">
      <c r="A953" s="155"/>
    </row>
    <row r="954" spans="1:1" ht="15" customHeight="1">
      <c r="A954" s="155"/>
    </row>
    <row r="955" spans="1:1" ht="15" customHeight="1">
      <c r="A955" s="155"/>
    </row>
    <row r="956" spans="1:1" ht="15" customHeight="1">
      <c r="A956" s="155"/>
    </row>
    <row r="957" spans="1:1" ht="15" customHeight="1">
      <c r="A957" s="155"/>
    </row>
    <row r="958" spans="1:1" ht="15" customHeight="1">
      <c r="A958" s="155"/>
    </row>
    <row r="959" spans="1:1" ht="15" customHeight="1">
      <c r="A959" s="155"/>
    </row>
    <row r="960" spans="1:1" ht="15" customHeight="1">
      <c r="A960" s="155"/>
    </row>
    <row r="961" spans="1:1" ht="15" customHeight="1">
      <c r="A961" s="155"/>
    </row>
    <row r="962" spans="1:1" ht="15" customHeight="1">
      <c r="A962" s="155"/>
    </row>
    <row r="963" spans="1:1" ht="15" customHeight="1">
      <c r="A963" s="155"/>
    </row>
    <row r="964" spans="1:1" ht="15" customHeight="1">
      <c r="A964" s="155"/>
    </row>
    <row r="965" spans="1:1" ht="15" customHeight="1">
      <c r="A965" s="155"/>
    </row>
    <row r="966" spans="1:1" ht="15" customHeight="1">
      <c r="A966" s="155"/>
    </row>
    <row r="967" spans="1:1" ht="15" customHeight="1">
      <c r="A967" s="155"/>
    </row>
    <row r="968" spans="1:1" ht="15" customHeight="1">
      <c r="A968" s="155"/>
    </row>
    <row r="969" spans="1:1" ht="15" customHeight="1">
      <c r="A969" s="155"/>
    </row>
    <row r="970" spans="1:1" ht="15" customHeight="1">
      <c r="A970" s="155"/>
    </row>
    <row r="971" spans="1:1" ht="15" customHeight="1">
      <c r="A971" s="155"/>
    </row>
    <row r="972" spans="1:1" ht="15" customHeight="1">
      <c r="A972" s="155"/>
    </row>
    <row r="973" spans="1:1" ht="15" customHeight="1">
      <c r="A973" s="155"/>
    </row>
    <row r="974" spans="1:1" ht="15" customHeight="1">
      <c r="A974" s="155"/>
    </row>
    <row r="975" spans="1:1" ht="15" customHeight="1">
      <c r="A975" s="155"/>
    </row>
    <row r="976" spans="1:1" ht="15" customHeight="1">
      <c r="A976" s="155"/>
    </row>
    <row r="977" spans="1:1" ht="15" customHeight="1">
      <c r="A977" s="155"/>
    </row>
    <row r="978" spans="1:1" ht="15" customHeight="1">
      <c r="A978" s="155"/>
    </row>
    <row r="979" spans="1:1" ht="15" customHeight="1">
      <c r="A979" s="155"/>
    </row>
    <row r="980" spans="1:1" ht="15" customHeight="1">
      <c r="A980" s="155"/>
    </row>
    <row r="981" spans="1:1" ht="15" customHeight="1">
      <c r="A981" s="155"/>
    </row>
    <row r="982" spans="1:1" ht="15" customHeight="1">
      <c r="A982" s="155"/>
    </row>
    <row r="983" spans="1:1" ht="15" customHeight="1">
      <c r="A983" s="155"/>
    </row>
    <row r="984" spans="1:1" ht="15" customHeight="1">
      <c r="A984" s="155"/>
    </row>
    <row r="985" spans="1:1" ht="15" customHeight="1">
      <c r="A985" s="155"/>
    </row>
    <row r="986" spans="1:1" ht="15" customHeight="1">
      <c r="A986" s="155"/>
    </row>
    <row r="987" spans="1:1" ht="15" customHeight="1">
      <c r="A987" s="155"/>
    </row>
    <row r="988" spans="1:1" ht="15" customHeight="1">
      <c r="A988" s="155"/>
    </row>
    <row r="989" spans="1:1" ht="15" customHeight="1">
      <c r="A989" s="155"/>
    </row>
    <row r="990" spans="1:1" ht="15" customHeight="1">
      <c r="A990" s="155"/>
    </row>
    <row r="991" spans="1:1" ht="15" customHeight="1">
      <c r="A991" s="155"/>
    </row>
    <row r="992" spans="1:1" ht="15" customHeight="1">
      <c r="A992" s="155"/>
    </row>
    <row r="993" spans="1:1" ht="15" customHeight="1">
      <c r="A993" s="155"/>
    </row>
    <row r="994" spans="1:1" ht="15" customHeight="1">
      <c r="A994" s="155"/>
    </row>
    <row r="995" spans="1:1" ht="15" customHeight="1">
      <c r="A995" s="155"/>
    </row>
    <row r="996" spans="1:1" ht="15" customHeight="1">
      <c r="A996" s="155"/>
    </row>
    <row r="997" spans="1:1" ht="15" customHeight="1">
      <c r="A997" s="155"/>
    </row>
    <row r="998" spans="1:1" ht="15" customHeight="1">
      <c r="A998" s="155"/>
    </row>
    <row r="999" spans="1:1" ht="15" customHeight="1">
      <c r="A999" s="155"/>
    </row>
    <row r="1000" spans="1:1" ht="15" customHeight="1">
      <c r="A1000" s="155"/>
    </row>
    <row r="1001" spans="1:1" ht="15" customHeight="1">
      <c r="A1001" s="155"/>
    </row>
    <row r="1002" spans="1:1" ht="15" customHeight="1">
      <c r="A1002" s="155"/>
    </row>
    <row r="1003" spans="1:1" ht="15" customHeight="1">
      <c r="A1003" s="155"/>
    </row>
    <row r="1004" spans="1:1" ht="15" customHeight="1">
      <c r="A1004" s="155"/>
    </row>
    <row r="1005" spans="1:1" ht="15" customHeight="1">
      <c r="A1005" s="155"/>
    </row>
    <row r="1006" spans="1:1" ht="15" customHeight="1">
      <c r="A1006" s="155"/>
    </row>
    <row r="1007" spans="1:1" ht="15" customHeight="1">
      <c r="A1007" s="155"/>
    </row>
    <row r="1008" spans="1:1" ht="15" customHeight="1">
      <c r="A1008" s="155"/>
    </row>
    <row r="1009" spans="1:1" ht="15" customHeight="1">
      <c r="A1009" s="155"/>
    </row>
    <row r="1010" spans="1:1" ht="15" customHeight="1">
      <c r="A1010" s="155"/>
    </row>
    <row r="1011" spans="1:1" ht="15" customHeight="1">
      <c r="A1011" s="155"/>
    </row>
    <row r="1012" spans="1:1" ht="15" customHeight="1">
      <c r="A1012" s="155"/>
    </row>
    <row r="1013" spans="1:1" ht="15" customHeight="1">
      <c r="A1013" s="155"/>
    </row>
    <row r="1014" spans="1:1" ht="15" customHeight="1">
      <c r="A1014" s="155"/>
    </row>
    <row r="1015" spans="1:1" ht="15" customHeight="1">
      <c r="A1015" s="155"/>
    </row>
    <row r="1016" spans="1:1" ht="15" customHeight="1">
      <c r="A1016" s="155"/>
    </row>
    <row r="1017" spans="1:1" ht="15" customHeight="1">
      <c r="A1017" s="155"/>
    </row>
    <row r="1018" spans="1:1" ht="15" customHeight="1">
      <c r="A1018" s="155"/>
    </row>
    <row r="1019" spans="1:1" ht="15" customHeight="1">
      <c r="A1019" s="155"/>
    </row>
    <row r="1020" spans="1:1" ht="15" customHeight="1">
      <c r="A1020" s="155"/>
    </row>
    <row r="1021" spans="1:1" ht="15" customHeight="1">
      <c r="A1021" s="155"/>
    </row>
    <row r="1022" spans="1:1" ht="15" customHeight="1">
      <c r="A1022" s="155"/>
    </row>
    <row r="1023" spans="1:1" ht="15" customHeight="1">
      <c r="A1023" s="155"/>
    </row>
    <row r="1024" spans="1:1" ht="15" customHeight="1">
      <c r="A1024" s="155"/>
    </row>
    <row r="1025" spans="1:1" ht="15" customHeight="1">
      <c r="A1025" s="155"/>
    </row>
    <row r="1026" spans="1:1" ht="15" customHeight="1">
      <c r="A1026" s="155"/>
    </row>
    <row r="1027" spans="1:1" ht="15" customHeight="1">
      <c r="A1027" s="155"/>
    </row>
    <row r="1028" spans="1:1" ht="15" customHeight="1">
      <c r="A1028" s="155"/>
    </row>
    <row r="1029" spans="1:1" ht="15" customHeight="1">
      <c r="A1029" s="155"/>
    </row>
    <row r="1030" spans="1:1" ht="15" customHeight="1">
      <c r="A1030" s="155"/>
    </row>
    <row r="1031" spans="1:1" ht="15" customHeight="1">
      <c r="A1031" s="155"/>
    </row>
    <row r="1032" spans="1:1" ht="15" customHeight="1">
      <c r="A1032" s="155"/>
    </row>
    <row r="1033" spans="1:1" ht="15" customHeight="1">
      <c r="A1033" s="155"/>
    </row>
    <row r="1034" spans="1:1" ht="15" customHeight="1">
      <c r="A1034" s="155"/>
    </row>
    <row r="1035" spans="1:1" ht="15" customHeight="1">
      <c r="A1035" s="155"/>
    </row>
    <row r="1036" spans="1:1" ht="15" customHeight="1">
      <c r="A1036" s="155"/>
    </row>
    <row r="1037" spans="1:1" ht="15" customHeight="1">
      <c r="A1037" s="155"/>
    </row>
    <row r="1038" spans="1:1" ht="15" customHeight="1">
      <c r="A1038" s="155"/>
    </row>
    <row r="1039" spans="1:1" ht="15" customHeight="1">
      <c r="A1039" s="155"/>
    </row>
    <row r="1040" spans="1:1" ht="15" customHeight="1">
      <c r="A1040" s="155"/>
    </row>
    <row r="1041" spans="1:1" ht="15" customHeight="1">
      <c r="A1041" s="155"/>
    </row>
    <row r="1042" spans="1:1" ht="15" customHeight="1">
      <c r="A1042" s="155"/>
    </row>
    <row r="1043" spans="1:1" ht="15" customHeight="1">
      <c r="A1043" s="155"/>
    </row>
    <row r="1044" spans="1:1" ht="15" customHeight="1">
      <c r="A1044" s="155"/>
    </row>
    <row r="1045" spans="1:1" ht="15" customHeight="1">
      <c r="A1045" s="155"/>
    </row>
    <row r="1046" spans="1:1" ht="15" customHeight="1">
      <c r="A1046" s="155"/>
    </row>
    <row r="1047" spans="1:1" ht="15" customHeight="1">
      <c r="A1047" s="155"/>
    </row>
    <row r="1048" spans="1:1" ht="15" customHeight="1">
      <c r="A1048" s="155"/>
    </row>
    <row r="1049" spans="1:1" ht="15" customHeight="1">
      <c r="A1049" s="155"/>
    </row>
    <row r="1050" spans="1:1" ht="15" customHeight="1">
      <c r="A1050" s="155"/>
    </row>
    <row r="1051" spans="1:1" ht="15" customHeight="1">
      <c r="A1051" s="155"/>
    </row>
    <row r="1052" spans="1:1" ht="15" customHeight="1">
      <c r="A1052" s="155"/>
    </row>
    <row r="1053" spans="1:1" ht="15" customHeight="1">
      <c r="A1053" s="155"/>
    </row>
    <row r="1054" spans="1:1" ht="15" customHeight="1">
      <c r="A1054" s="155"/>
    </row>
    <row r="1055" spans="1:1" ht="15" customHeight="1">
      <c r="A1055" s="155"/>
    </row>
    <row r="1056" spans="1:1" ht="15" customHeight="1">
      <c r="A1056" s="155"/>
    </row>
    <row r="1057" spans="1:1" ht="15" customHeight="1">
      <c r="A1057" s="155"/>
    </row>
    <row r="1058" spans="1:1" ht="15" customHeight="1">
      <c r="A1058" s="155"/>
    </row>
    <row r="1059" spans="1:1" ht="15" customHeight="1">
      <c r="A1059" s="155"/>
    </row>
    <row r="1060" spans="1:1" ht="15" customHeight="1">
      <c r="A1060" s="155"/>
    </row>
    <row r="1061" spans="1:1" ht="15" customHeight="1">
      <c r="A1061" s="155"/>
    </row>
    <row r="1062" spans="1:1" ht="15" customHeight="1">
      <c r="A1062" s="155"/>
    </row>
    <row r="1063" spans="1:1" ht="15" customHeight="1">
      <c r="A1063" s="155"/>
    </row>
    <row r="1064" spans="1:1" ht="15" customHeight="1">
      <c r="A1064" s="155"/>
    </row>
    <row r="1065" spans="1:1" ht="15" customHeight="1">
      <c r="A1065" s="155"/>
    </row>
    <row r="1066" spans="1:1" ht="15" customHeight="1">
      <c r="A1066" s="155"/>
    </row>
    <row r="1067" spans="1:1" ht="15" customHeight="1">
      <c r="A1067" s="155"/>
    </row>
    <row r="1068" spans="1:1" ht="15" customHeight="1">
      <c r="A1068" s="155"/>
    </row>
    <row r="1069" spans="1:1" ht="15" customHeight="1">
      <c r="A1069" s="155"/>
    </row>
    <row r="1070" spans="1:1" ht="15" customHeight="1">
      <c r="A1070" s="155"/>
    </row>
    <row r="1071" spans="1:1" ht="15" customHeight="1">
      <c r="A1071" s="155"/>
    </row>
    <row r="1072" spans="1:1" ht="15" customHeight="1">
      <c r="A1072" s="155"/>
    </row>
    <row r="1073" spans="1:1" ht="15" customHeight="1">
      <c r="A1073" s="155"/>
    </row>
    <row r="1074" spans="1:1" ht="15" customHeight="1">
      <c r="A1074" s="155"/>
    </row>
    <row r="1075" spans="1:1" ht="15" customHeight="1">
      <c r="A1075" s="155"/>
    </row>
    <row r="1076" spans="1:1" ht="15" customHeight="1">
      <c r="A1076" s="155"/>
    </row>
    <row r="1077" spans="1:1" ht="15" customHeight="1">
      <c r="A1077" s="155"/>
    </row>
    <row r="1078" spans="1:1" ht="15" customHeight="1">
      <c r="A1078" s="155"/>
    </row>
    <row r="1079" spans="1:1" ht="15" customHeight="1">
      <c r="A1079" s="155"/>
    </row>
    <row r="1080" spans="1:1" ht="15" customHeight="1">
      <c r="A1080" s="155"/>
    </row>
    <row r="1081" spans="1:1" ht="15" customHeight="1">
      <c r="A1081" s="155"/>
    </row>
    <row r="1082" spans="1:1" ht="15" customHeight="1">
      <c r="A1082" s="155"/>
    </row>
    <row r="1083" spans="1:1" ht="15" customHeight="1">
      <c r="A1083" s="155"/>
    </row>
    <row r="1084" spans="1:1" ht="15" customHeight="1">
      <c r="A1084" s="155"/>
    </row>
    <row r="1085" spans="1:1" ht="15" customHeight="1">
      <c r="A1085" s="155"/>
    </row>
    <row r="1086" spans="1:1" ht="15" customHeight="1">
      <c r="A1086" s="155"/>
    </row>
  </sheetData>
  <mergeCells count="2">
    <mergeCell ref="A1:S1"/>
    <mergeCell ref="T1:AA1"/>
  </mergeCells>
  <conditionalFormatting sqref="A3:AA1086">
    <cfRule type="expression" dxfId="186" priority="780">
      <formula>AND($A3="",$F3="",OR($D3="",$D3="Bæði",$D3="Leikskóli",$D3="Grunnskóli"))</formula>
    </cfRule>
    <cfRule type="expression" dxfId="185" priority="779">
      <formula>AND($A3&lt;&gt;"",OR($D3="",$D3="Bæði",$D3="Leikskóli",$D3="Grunnskóli"))</formula>
    </cfRule>
    <cfRule type="expression" dxfId="184" priority="778">
      <formula>AND($D3&lt;&gt;"",$D3&lt;&gt;"Bæði",$D3&lt;&gt;"Leikskóli",$D3&lt;&gt;"Grunnskóli")</formula>
    </cfRule>
  </conditionalFormatting>
  <conditionalFormatting sqref="AH3:AI78 AH378:AI392 AH485:AI489 AH504:AI517 AH80:AI81">
    <cfRule type="expression" dxfId="183" priority="225">
      <formula>AND($AH3&lt;&gt;"",$AH3&gt;$AE$7)</formula>
    </cfRule>
  </conditionalFormatting>
  <conditionalFormatting sqref="AH3:AI78 AH378:AI392 AH485:AI489 AH504:AI517">
    <cfRule type="expression" dxfId="182" priority="143">
      <formula>AND($AH3&lt;&gt;"",$AF3="",$AG3="",$AH3&gt;0.85,$AH3&lt;=1)</formula>
    </cfRule>
    <cfRule type="expression" dxfId="181" priority="142">
      <formula>AND($AH3&lt;&gt;"",$AF3="",$AG3="",$AH3&gt;1)</formula>
    </cfRule>
    <cfRule type="expression" dxfId="180" priority="146">
      <formula>AND($AH3&lt;&gt;"")</formula>
    </cfRule>
    <cfRule type="expression" dxfId="179" priority="144">
      <formula>AND($AH3&lt;&gt;"",$AF3="",$AG3="")</formula>
    </cfRule>
  </conditionalFormatting>
  <conditionalFormatting sqref="AH80:AI81">
    <cfRule type="expression" dxfId="178" priority="138">
      <formula>AND($AH80&lt;&gt;"")</formula>
    </cfRule>
    <cfRule type="expression" dxfId="177" priority="136">
      <formula>AND($AH80&lt;&gt;"",$AF80="",$AG80="")</formula>
    </cfRule>
    <cfRule type="expression" dxfId="176" priority="135">
      <formula>AND($AH80&lt;&gt;"",$AF80="",$AG80="",$AH80&gt;0.85,$AH80&lt;=1)</formula>
    </cfRule>
    <cfRule type="expression" dxfId="175" priority="134">
      <formula>AND($AH80&lt;&gt;"",$AF80="",$AG80="",$AH80&gt;1)</formula>
    </cfRule>
  </conditionalFormatting>
  <conditionalFormatting sqref="AH85:AI86">
    <cfRule type="expression" dxfId="174" priority="1">
      <formula>AND($AH85&lt;&gt;"",$AF85="",$AG85="",$AH85&gt;1)</formula>
    </cfRule>
    <cfRule type="expression" dxfId="173" priority="2">
      <formula>AND($AH85&lt;&gt;"",$AF85="",$AG85="",$AH85&gt;0.85,$AH85&lt;=1)</formula>
    </cfRule>
    <cfRule type="expression" dxfId="172" priority="3">
      <formula>AND($AH85&lt;&gt;"",$AF85="",$AG85="")</formula>
    </cfRule>
    <cfRule type="expression" dxfId="171" priority="4">
      <formula>AND($AH85&lt;&gt;"")</formula>
    </cfRule>
    <cfRule type="expression" dxfId="170" priority="5">
      <formula>AND($AH167&lt;&gt;"",$AH167&gt;$AE$7)</formula>
    </cfRule>
  </conditionalFormatting>
  <conditionalFormatting sqref="AH116:AI117">
    <cfRule type="expression" dxfId="169" priority="6">
      <formula>AND($AH116&lt;&gt;"",$AF116="",$AG116="",$AH116&gt;1)</formula>
    </cfRule>
    <cfRule type="expression" dxfId="168" priority="7">
      <formula>AND($AH116&lt;&gt;"",$AF116="",$AG116="",$AH116&gt;0.85,$AH116&lt;=1)</formula>
    </cfRule>
    <cfRule type="expression" dxfId="167" priority="8">
      <formula>AND($AH116&lt;&gt;"",$AF116="",$AG116="")</formula>
    </cfRule>
    <cfRule type="expression" dxfId="166" priority="9">
      <formula>AND($AH116&lt;&gt;"")</formula>
    </cfRule>
    <cfRule type="expression" dxfId="165" priority="10">
      <formula>AND($AH229&lt;&gt;"",$AH229&gt;$AE$7)</formula>
    </cfRule>
  </conditionalFormatting>
  <conditionalFormatting sqref="AH144:AI145">
    <cfRule type="expression" dxfId="164" priority="12">
      <formula>AND($AH144&lt;&gt;"",$AF144="",$AG144="",$AH144&gt;0.85,$AH144&lt;=1)</formula>
    </cfRule>
    <cfRule type="expression" dxfId="163" priority="13">
      <formula>AND($AH144&lt;&gt;"",$AF144="",$AG144="")</formula>
    </cfRule>
    <cfRule type="expression" dxfId="162" priority="14">
      <formula>AND($AH144&lt;&gt;"")</formula>
    </cfRule>
    <cfRule type="expression" dxfId="161" priority="15">
      <formula>AND($AH285&lt;&gt;"",$AH285&gt;$AE$7)</formula>
    </cfRule>
    <cfRule type="expression" dxfId="160" priority="11">
      <formula>AND($AH144&lt;&gt;"",$AF144="",$AG144="",$AH144&gt;1)</formula>
    </cfRule>
  </conditionalFormatting>
  <conditionalFormatting sqref="AH174:AI175">
    <cfRule type="expression" dxfId="159" priority="16">
      <formula>AND($AH174&lt;&gt;"",$AF174="",$AG174="",$AH174&gt;1)</formula>
    </cfRule>
    <cfRule type="expression" dxfId="158" priority="17">
      <formula>AND($AH174&lt;&gt;"",$AF174="",$AG174="",$AH174&gt;0.85,$AH174&lt;=1)</formula>
    </cfRule>
    <cfRule type="expression" dxfId="157" priority="18">
      <formula>AND($AH174&lt;&gt;"",$AF174="",$AG174="")</formula>
    </cfRule>
    <cfRule type="expression" dxfId="156" priority="19">
      <formula>AND($AH174&lt;&gt;"")</formula>
    </cfRule>
    <cfRule type="expression" dxfId="155" priority="20">
      <formula>AND($AH345&lt;&gt;"",$AH345&gt;$AE$7)</formula>
    </cfRule>
  </conditionalFormatting>
  <conditionalFormatting sqref="AH211:AI212">
    <cfRule type="expression" dxfId="154" priority="21">
      <formula>AND($AH211&lt;&gt;"",$AF211="",$AG211="",$AH211&gt;1)</formula>
    </cfRule>
    <cfRule type="expression" dxfId="153" priority="22">
      <formula>AND($AH211&lt;&gt;"",$AF211="",$AG211="",$AH211&gt;0.85,$AH211&lt;=1)</formula>
    </cfRule>
    <cfRule type="expression" dxfId="152" priority="23">
      <formula>AND($AH211&lt;&gt;"",$AF211="",$AG211="")</formula>
    </cfRule>
    <cfRule type="expression" dxfId="151" priority="24">
      <formula>AND($AH211&lt;&gt;"")</formula>
    </cfRule>
    <cfRule type="expression" dxfId="150" priority="25">
      <formula>AND($AH419&lt;&gt;"",$AH419&gt;$AE$7)</formula>
    </cfRule>
  </conditionalFormatting>
  <conditionalFormatting sqref="AH253:AI254">
    <cfRule type="expression" dxfId="149" priority="26">
      <formula>AND($AH253&lt;&gt;"",$AF253="",$AG253="",$AH253&gt;1)</formula>
    </cfRule>
    <cfRule type="expression" dxfId="148" priority="27">
      <formula>AND($AH253&lt;&gt;"",$AF253="",$AG253="",$AH253&gt;0.85,$AH253&lt;=1)</formula>
    </cfRule>
    <cfRule type="expression" dxfId="147" priority="28">
      <formula>AND($AH253&lt;&gt;"",$AF253="",$AG253="")</formula>
    </cfRule>
    <cfRule type="expression" dxfId="146" priority="29">
      <formula>AND($AH253&lt;&gt;"")</formula>
    </cfRule>
    <cfRule type="expression" dxfId="145" priority="30">
      <formula>AND($AH503&lt;&gt;"",$AH503&gt;$AE$7)</formula>
    </cfRule>
  </conditionalFormatting>
  <conditionalFormatting sqref="AH289:AI290">
    <cfRule type="expression" dxfId="144" priority="34">
      <formula>AND($AH289&lt;&gt;"")</formula>
    </cfRule>
    <cfRule type="expression" dxfId="143" priority="33">
      <formula>AND($AH289&lt;&gt;"",$AF289="",$AG289="")</formula>
    </cfRule>
    <cfRule type="expression" dxfId="142" priority="32">
      <formula>AND($AH289&lt;&gt;"",$AF289="",$AG289="",$AH289&gt;0.85,$AH289&lt;=1)</formula>
    </cfRule>
    <cfRule type="expression" dxfId="141" priority="763">
      <formula>AND($AH574&lt;&gt;"",$AH574&gt;$AE$7)</formula>
    </cfRule>
    <cfRule type="expression" dxfId="140" priority="31">
      <formula>AND($AH289&lt;&gt;"",$AF289="",$AG289="",$AH289&gt;1)</formula>
    </cfRule>
  </conditionalFormatting>
  <conditionalFormatting sqref="AH319:AI320">
    <cfRule type="expression" dxfId="139" priority="39">
      <formula>AND($AH319&lt;&gt;"")</formula>
    </cfRule>
    <cfRule type="expression" dxfId="138" priority="36">
      <formula>AND($AH319&lt;&gt;"",$AF319="",$AG319="",$AH319&gt;1)</formula>
    </cfRule>
    <cfRule type="expression" dxfId="137" priority="37">
      <formula>AND($AH319&lt;&gt;"",$AF319="",$AG319="",$AH319&gt;0.85,$AH319&lt;=1)</formula>
    </cfRule>
    <cfRule type="expression" dxfId="136" priority="38">
      <formula>AND($AH319&lt;&gt;"",$AF319="",$AG319="")</formula>
    </cfRule>
    <cfRule type="expression" dxfId="135" priority="762">
      <formula>AND($AH634&lt;&gt;"",$AH634&gt;$AE$7)</formula>
    </cfRule>
  </conditionalFormatting>
  <conditionalFormatting sqref="AH342:AI343">
    <cfRule type="expression" dxfId="134" priority="41">
      <formula>AND($AH342&lt;&gt;"",$AF342="",$AG342="",$AH342&gt;1)</formula>
    </cfRule>
    <cfRule type="expression" dxfId="133" priority="42">
      <formula>AND($AH342&lt;&gt;"",$AF342="",$AG342="",$AH342&gt;0.85,$AH342&lt;=1)</formula>
    </cfRule>
    <cfRule type="expression" dxfId="132" priority="43">
      <formula>AND($AH342&lt;&gt;"",$AF342="",$AG342="")</formula>
    </cfRule>
    <cfRule type="expression" dxfId="131" priority="44">
      <formula>AND($AH342&lt;&gt;"")</formula>
    </cfRule>
    <cfRule type="expression" dxfId="130" priority="764">
      <formula>AND($AH691&lt;&gt;"",$AH691&gt;$AE$7)</formula>
    </cfRule>
  </conditionalFormatting>
  <conditionalFormatting sqref="AH375:AI376">
    <cfRule type="expression" dxfId="129" priority="48">
      <formula>AND($AH375&lt;&gt;"",$AF375="",$AG375="")</formula>
    </cfRule>
    <cfRule type="expression" dxfId="128" priority="49">
      <formula>AND($AH375&lt;&gt;"")</formula>
    </cfRule>
    <cfRule type="expression" dxfId="127" priority="769">
      <formula>AND($AH772&lt;&gt;"",$AH772&gt;$AE$7)</formula>
    </cfRule>
    <cfRule type="expression" dxfId="126" priority="46">
      <formula>AND($AH375&lt;&gt;"",$AF375="",$AG375="",$AH375&gt;1)</formula>
    </cfRule>
    <cfRule type="expression" dxfId="125" priority="47">
      <formula>AND($AH375&lt;&gt;"",$AF375="",$AG375="",$AH375&gt;0.85,$AH375&lt;=1)</formula>
    </cfRule>
  </conditionalFormatting>
  <conditionalFormatting sqref="AH411:AI412">
    <cfRule type="expression" dxfId="124" priority="54">
      <formula>AND($AH411&lt;&gt;"")</formula>
    </cfRule>
    <cfRule type="expression" dxfId="123" priority="53">
      <formula>AND($AH411&lt;&gt;"",$AF411="",$AG411="")</formula>
    </cfRule>
    <cfRule type="expression" dxfId="122" priority="52">
      <formula>AND($AH411&lt;&gt;"",$AF411="",$AG411="",$AH411&gt;0.85,$AH411&lt;=1)</formula>
    </cfRule>
    <cfRule type="expression" dxfId="121" priority="51">
      <formula>AND($AH411&lt;&gt;"",$AF411="",$AG411="",$AH411&gt;1)</formula>
    </cfRule>
    <cfRule type="expression" dxfId="120" priority="777">
      <formula>AND($AH855&lt;&gt;"",$AH855&gt;$AE$7)</formula>
    </cfRule>
  </conditionalFormatting>
  <conditionalFormatting sqref="AH439:AI440">
    <cfRule type="expression" dxfId="119" priority="58">
      <formula>AND($AH439&lt;&gt;"",$AF439="",$AG439="")</formula>
    </cfRule>
    <cfRule type="expression" dxfId="118" priority="57">
      <formula>AND($AH439&lt;&gt;"",$AF439="",$AG439="",$AH439&gt;0.85,$AH439&lt;=1)</formula>
    </cfRule>
    <cfRule type="expression" dxfId="117" priority="56">
      <formula>AND($AH439&lt;&gt;"",$AF439="",$AG439="",$AH439&gt;1)</formula>
    </cfRule>
    <cfRule type="expression" dxfId="116" priority="776">
      <formula>AND($AH911&lt;&gt;"",$AH911&gt;$AE$7)</formula>
    </cfRule>
    <cfRule type="expression" dxfId="115" priority="59">
      <formula>AND($AH439&lt;&gt;"")</formula>
    </cfRule>
  </conditionalFormatting>
  <conditionalFormatting sqref="AH482:AI483">
    <cfRule type="expression" dxfId="114" priority="62">
      <formula>AND($AH482&lt;&gt;"",$AF482="",$AG482="",$AH482&gt;0.85,$AH482&lt;=1)</formula>
    </cfRule>
    <cfRule type="expression" dxfId="113" priority="63">
      <formula>AND($AH482&lt;&gt;"",$AF482="",$AG482="")</formula>
    </cfRule>
    <cfRule type="expression" dxfId="112" priority="64">
      <formula>AND($AH482&lt;&gt;"")</formula>
    </cfRule>
    <cfRule type="expression" dxfId="111" priority="61">
      <formula>AND($AH482&lt;&gt;"",$AF482="",$AG482="",$AH482&gt;1)</formula>
    </cfRule>
    <cfRule type="expression" dxfId="110" priority="775">
      <formula>AND($AH997&lt;&gt;"",$AH997&gt;$AE$7)</formula>
    </cfRule>
  </conditionalFormatting>
  <conditionalFormatting sqref="AH501:AI502">
    <cfRule type="expression" dxfId="109" priority="66">
      <formula>AND($AH501&lt;&gt;"",$AF501="",$AG501="",$AH501&gt;1)</formula>
    </cfRule>
    <cfRule type="expression" dxfId="108" priority="67">
      <formula>AND($AH501&lt;&gt;"",$AF501="",$AG501="",$AH501&gt;0.85,$AH501&lt;=1)</formula>
    </cfRule>
    <cfRule type="expression" dxfId="107" priority="68">
      <formula>AND($AH501&lt;&gt;"",$AF501="",$AG501="")</formula>
    </cfRule>
    <cfRule type="expression" dxfId="106" priority="774">
      <formula>AND($AH1035&lt;&gt;"",$AH1035&gt;$AE$7)</formula>
    </cfRule>
    <cfRule type="expression" dxfId="105" priority="69">
      <formula>AND($AH501&lt;&gt;"")</formula>
    </cfRule>
  </conditionalFormatting>
  <conditionalFormatting sqref="AH531:AI532">
    <cfRule type="expression" dxfId="104" priority="73">
      <formula>AND($AH531&lt;&gt;"",$AF531="",$AG531="")</formula>
    </cfRule>
    <cfRule type="expression" dxfId="103" priority="74">
      <formula>AND($AH531&lt;&gt;"")</formula>
    </cfRule>
    <cfRule type="expression" dxfId="102" priority="71">
      <formula>AND($AH531&lt;&gt;"",$AF531="",$AG531="",$AH531&gt;1)</formula>
    </cfRule>
    <cfRule type="expression" dxfId="101" priority="72">
      <formula>AND($AH531&lt;&gt;"",$AF531="",$AG531="",$AH531&gt;0.85,$AH531&lt;=1)</formula>
    </cfRule>
    <cfRule type="expression" dxfId="100" priority="753">
      <formula>AND($AH1097&lt;&gt;"",$AH1097&gt;$AE$7)</formula>
    </cfRule>
  </conditionalFormatting>
  <conditionalFormatting sqref="AH552:AI553">
    <cfRule type="expression" dxfId="99" priority="752">
      <formula>AND($AH1139&lt;&gt;"",$AH1139&gt;$AE$7)</formula>
    </cfRule>
    <cfRule type="expression" dxfId="98" priority="76">
      <formula>AND($AH552&lt;&gt;"",$AF552="",$AG552="",$AH552&gt;1)</formula>
    </cfRule>
    <cfRule type="expression" dxfId="97" priority="77">
      <formula>AND($AH552&lt;&gt;"",$AF552="",$AG552="",$AH552&gt;0.85,$AH552&lt;=1)</formula>
    </cfRule>
    <cfRule type="expression" dxfId="96" priority="78">
      <formula>AND($AH552&lt;&gt;"",$AF552="",$AG552="")</formula>
    </cfRule>
    <cfRule type="expression" dxfId="95" priority="79">
      <formula>AND($AH552&lt;&gt;"")</formula>
    </cfRule>
  </conditionalFormatting>
  <conditionalFormatting sqref="AH628:AI629">
    <cfRule type="expression" dxfId="94" priority="84">
      <formula>AND($AH628&lt;&gt;"")</formula>
    </cfRule>
    <cfRule type="expression" dxfId="93" priority="751">
      <formula>AND($AH1291&lt;&gt;"",$AH1291&gt;$AE$7)</formula>
    </cfRule>
    <cfRule type="expression" dxfId="92" priority="81">
      <formula>AND($AH628&lt;&gt;"",$AF628="",$AG628="",$AH628&gt;1)</formula>
    </cfRule>
    <cfRule type="expression" dxfId="91" priority="82">
      <formula>AND($AH628&lt;&gt;"",$AF628="",$AG628="",$AH628&gt;0.85,$AH628&lt;=1)</formula>
    </cfRule>
    <cfRule type="expression" dxfId="90" priority="83">
      <formula>AND($AH628&lt;&gt;"",$AF628="",$AG628="")</formula>
    </cfRule>
  </conditionalFormatting>
  <conditionalFormatting sqref="AH654:AI655">
    <cfRule type="expression" dxfId="89" priority="87">
      <formula>AND($AH654&lt;&gt;"",$AF654="",$AG654="",$AH654&gt;0.85,$AH654&lt;=1)</formula>
    </cfRule>
    <cfRule type="expression" dxfId="88" priority="86">
      <formula>AND($AH654&lt;&gt;"",$AF654="",$AG654="",$AH654&gt;1)</formula>
    </cfRule>
    <cfRule type="expression" dxfId="87" priority="89">
      <formula>AND($AH654&lt;&gt;"")</formula>
    </cfRule>
    <cfRule type="expression" dxfId="86" priority="88">
      <formula>AND($AH654&lt;&gt;"",$AF654="",$AG654="")</formula>
    </cfRule>
    <cfRule type="expression" dxfId="85" priority="750">
      <formula>AND($AH1343&lt;&gt;"",$AH1343&gt;$AE$7)</formula>
    </cfRule>
  </conditionalFormatting>
  <conditionalFormatting sqref="AH679:AI680">
    <cfRule type="expression" dxfId="84" priority="91">
      <formula>AND($AH679&lt;&gt;"",$AF679="",$AG679="",$AH679&gt;1)</formula>
    </cfRule>
    <cfRule type="expression" dxfId="83" priority="748">
      <formula>AND($AH1379&lt;&gt;"",$AH1379&gt;$AE$7)</formula>
    </cfRule>
    <cfRule type="expression" dxfId="82" priority="92">
      <formula>AND($AH679&lt;&gt;"",$AF679="",$AG679="",$AH679&gt;0.85,$AH679&lt;=1)</formula>
    </cfRule>
    <cfRule type="expression" dxfId="81" priority="93">
      <formula>AND($AH679&lt;&gt;"",$AF679="",$AG679="")</formula>
    </cfRule>
    <cfRule type="expression" dxfId="80" priority="94">
      <formula>AND($AH679&lt;&gt;"")</formula>
    </cfRule>
  </conditionalFormatting>
  <conditionalFormatting sqref="AH707:AI708">
    <cfRule type="expression" dxfId="79" priority="747">
      <formula>AND($AH1419&lt;&gt;"",$AH1419&gt;$AE$7)</formula>
    </cfRule>
    <cfRule type="expression" dxfId="78" priority="96">
      <formula>AND($AH707&lt;&gt;"",$AF707="",$AG707="",$AH707&gt;1)</formula>
    </cfRule>
    <cfRule type="expression" dxfId="77" priority="97">
      <formula>AND($AH707&lt;&gt;"",$AF707="",$AG707="",$AH707&gt;0.85,$AH707&lt;=1)</formula>
    </cfRule>
    <cfRule type="expression" dxfId="76" priority="98">
      <formula>AND($AH707&lt;&gt;"",$AF707="",$AG707="")</formula>
    </cfRule>
    <cfRule type="expression" dxfId="75" priority="99">
      <formula>AND($AH707&lt;&gt;"")</formula>
    </cfRule>
  </conditionalFormatting>
  <conditionalFormatting sqref="AH737:AI738">
    <cfRule type="expression" dxfId="74" priority="746">
      <formula>AND($AH1471&lt;&gt;"",$AH1471&gt;$AE$7)</formula>
    </cfRule>
    <cfRule type="expression" dxfId="73" priority="103">
      <formula>AND($AH737&lt;&gt;"",$AF737="",$AG737="")</formula>
    </cfRule>
    <cfRule type="expression" dxfId="72" priority="104">
      <formula>AND($AH737&lt;&gt;"")</formula>
    </cfRule>
    <cfRule type="expression" dxfId="71" priority="102">
      <formula>AND($AH737&lt;&gt;"",$AF737="",$AG737="",$AH737&gt;0.85,$AH737&lt;=1)</formula>
    </cfRule>
    <cfRule type="expression" dxfId="70" priority="101">
      <formula>AND($AH737&lt;&gt;"",$AF737="",$AG737="",$AH737&gt;1)</formula>
    </cfRule>
  </conditionalFormatting>
  <conditionalFormatting sqref="AH760:AI761">
    <cfRule type="expression" dxfId="69" priority="106">
      <formula>AND($AH760&lt;&gt;"",$AF760="",$AG760="",$AH760&gt;1)</formula>
    </cfRule>
    <cfRule type="expression" dxfId="68" priority="745">
      <formula>AND($AH1511&lt;&gt;"",$AH1511&gt;$AE$7)</formula>
    </cfRule>
    <cfRule type="expression" dxfId="67" priority="109">
      <formula>AND($AH760&lt;&gt;"")</formula>
    </cfRule>
    <cfRule type="expression" dxfId="66" priority="108">
      <formula>AND($AH760&lt;&gt;"",$AF760="",$AG760="")</formula>
    </cfRule>
    <cfRule type="expression" dxfId="65" priority="107">
      <formula>AND($AH760&lt;&gt;"",$AF760="",$AG760="",$AH760&gt;0.85,$AH760&lt;=1)</formula>
    </cfRule>
  </conditionalFormatting>
  <conditionalFormatting sqref="AH785:AI786">
    <cfRule type="expression" dxfId="64" priority="115">
      <formula>AND($AH1531&lt;&gt;"",$AH1531&gt;$AE$7)</formula>
    </cfRule>
    <cfRule type="expression" dxfId="63" priority="114">
      <formula>AND($AH785&lt;&gt;"")</formula>
    </cfRule>
    <cfRule type="expression" dxfId="62" priority="112">
      <formula>AND($AH785&lt;&gt;"",$AF785="",$AG785="",$AH785&gt;0.85,$AH785&lt;=1)</formula>
    </cfRule>
    <cfRule type="expression" dxfId="61" priority="111">
      <formula>AND($AH785&lt;&gt;"",$AF785="",$AG785="",$AH785&gt;1)</formula>
    </cfRule>
    <cfRule type="expression" dxfId="60" priority="113">
      <formula>AND($AH785&lt;&gt;"",$AF785="",$AG785="")</formula>
    </cfRule>
  </conditionalFormatting>
  <dataValidations count="7">
    <dataValidation type="list" allowBlank="1" showInputMessage="1" showErrorMessage="1" sqref="D5006:D5102" xr:uid="{BDEEFC93-A6FE-4195-9754-DFF2D913C2EB}">
      <formula1>$AB$1:$AB$2</formula1>
    </dataValidation>
    <dataValidation type="list" allowBlank="1" showInputMessage="1" showErrorMessage="1" sqref="D1087:D5005" xr:uid="{7031D0E7-4E90-4177-BDF9-412BF9972164}">
      <formula1>$AC$1:$AC$2</formula1>
    </dataValidation>
    <dataValidation type="date" operator="greaterThan" allowBlank="1" sqref="A80:A81 A485:A489 A378:A392 A3:A78 A504:A517 A785:A786 A760:A761 A737:A738 A707:A708 A679:A680 A654:A655 A628:A629 A552:A553 A531:A532 A501:A502 A482:A483 A439:A440 A411:A412 A375:A376 A342:A343 A319:A320 A289:A290 A253:A254 A211:A212 A174:A175 A144:A145 A116:A117 A85:A86" xr:uid="{00000000-0002-0000-0200-000001000000}">
      <formula1>DATE(2020,1,1)</formula1>
      <formula2>0</formula2>
    </dataValidation>
    <dataValidation type="list" allowBlank="1" showInputMessage="1" showErrorMessage="1" sqref="E1087:E5102 E3:E1086" xr:uid="{84472390-B2E7-4CF4-B69D-17A2B6827D91}">
      <formula1>"Aðalréttur,Hliðarréttur,Meðlæti,Meðlætisbar,Síðdegishressing,Ávaxtastund,Sérfæði"</formula1>
    </dataValidation>
    <dataValidation type="list" allowBlank="1" showInputMessage="1" showErrorMessage="1" sqref="U1087:U5102 U3:U1086" xr:uid="{8485E2E8-C650-4411-96BA-461BDB33D575}">
      <formula1>"Frosið,Kælt,Ferskt,Þurrvara"</formula1>
    </dataValidation>
    <dataValidation type="list" allowBlank="1" showInputMessage="1" showErrorMessage="1" sqref="V1087:V5102 V3:V1086" xr:uid="{4CB09681-B16C-44F9-97BC-D8330A430702}">
      <formula1>"Ofn,Blástursofn,Pottur,Panna,Vatnsbað,Örbylgja,Engin (kalt)"</formula1>
    </dataValidation>
    <dataValidation type="list" allowBlank="1" showInputMessage="1" showErrorMessage="1" sqref="D3:D1086" xr:uid="{52FEF347-19DF-423A-97D6-80CAEBC8EA9B}">
      <formula1>$AC$1:$AC$25</formula1>
    </dataValidation>
  </dataValidations>
  <pageMargins left="0.75" right="0.75" top="1" bottom="1" header="0.511811023622047" footer="0.511811023622047"/>
  <pageSetup paperSize="9" orientation="portrait" horizontalDpi="300" verticalDpi="300"/>
  <drawing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8435D7B9-8D3A-4B44-93F8-F6C1DC5C420F}">
          <x14:formula1>
            <xm:f>Lykillisti!$A$2:$A$434</xm:f>
          </x14:formula1>
          <xm:sqref>F5009:F5102</xm:sqref>
        </x14:dataValidation>
        <x14:dataValidation type="list" allowBlank="1" showInputMessage="1" showErrorMessage="1" xr:uid="{10FD2573-D85A-4AD1-9F26-2DDE1D604B91}">
          <x14:formula1>
            <xm:f>Lykillisti!$A$2:$A$417</xm:f>
          </x14:formula1>
          <xm:sqref>F5003:F5008</xm:sqref>
        </x14:dataValidation>
        <x14:dataValidation type="list" allowBlank="1" showInputMessage="1" showErrorMessage="1" xr:uid="{46EC0EE9-09E9-4121-9433-E929AF48119D}">
          <x14:formula1>
            <xm:f>Lykillisti!$A$2:$A$419</xm:f>
          </x14:formula1>
          <xm:sqref>F1087:F5002</xm:sqref>
        </x14:dataValidation>
        <x14:dataValidation type="list" allowBlank="1" showInputMessage="1" showErrorMessage="1" xr:uid="{3C616D7F-B673-4FD4-B202-41D334EDA0F4}">
          <x14:formula1>
            <xm:f>Lykillisti!$A$2:$A$561</xm:f>
          </x14:formula1>
          <xm:sqref>F3:F1086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A6542-9696-4863-9EA9-6E222C3BBE28}">
  <sheetPr>
    <tabColor rgb="FF00B050"/>
    <pageSetUpPr fitToPage="1"/>
  </sheetPr>
  <dimension ref="A3:G2624"/>
  <sheetViews>
    <sheetView workbookViewId="0">
      <pane xSplit="1" ySplit="3" topLeftCell="B1143" activePane="bottomRight" state="frozen"/>
      <selection pane="topRight" activeCell="B1" sqref="B1"/>
      <selection pane="bottomLeft" activeCell="A4" sqref="A4"/>
      <selection pane="bottomRight" activeCell="F1159" sqref="F1159"/>
    </sheetView>
  </sheetViews>
  <sheetFormatPr defaultRowHeight="14.4"/>
  <cols>
    <col min="1" max="1" width="28.5546875" customWidth="1"/>
    <col min="2" max="2" width="18.109375" customWidth="1"/>
    <col min="3" max="3" width="33.33203125" customWidth="1"/>
    <col min="4" max="4" width="35.33203125" customWidth="1"/>
    <col min="5" max="5" width="21.88671875" customWidth="1"/>
    <col min="6" max="6" width="31.44140625" customWidth="1"/>
    <col min="7" max="7" width="22.88671875" customWidth="1"/>
  </cols>
  <sheetData>
    <row r="3" spans="1:7">
      <c r="A3" s="39" t="s">
        <v>2901</v>
      </c>
      <c r="B3" s="39" t="s">
        <v>2902</v>
      </c>
      <c r="C3" s="39" t="s">
        <v>2903</v>
      </c>
      <c r="D3" s="39" t="s">
        <v>2904</v>
      </c>
      <c r="E3" s="39" t="s">
        <v>2905</v>
      </c>
      <c r="F3" s="39" t="s">
        <v>2906</v>
      </c>
      <c r="G3" s="39" t="s">
        <v>1792</v>
      </c>
    </row>
    <row r="4" spans="1:7" ht="17.399999999999999">
      <c r="A4" s="52" t="s">
        <v>2907</v>
      </c>
      <c r="B4" s="52"/>
      <c r="C4" s="52"/>
      <c r="D4" s="52"/>
      <c r="E4" s="53"/>
      <c r="F4" s="52"/>
      <c r="G4" s="52"/>
    </row>
    <row r="5" spans="1:7">
      <c r="A5" s="36" t="s">
        <v>2908</v>
      </c>
      <c r="B5" s="36" t="s">
        <v>36</v>
      </c>
      <c r="C5" s="36"/>
      <c r="D5" s="36" t="s">
        <v>2909</v>
      </c>
      <c r="E5" s="51"/>
      <c r="F5" s="36" t="s">
        <v>2910</v>
      </c>
      <c r="G5" s="36" t="s">
        <v>2911</v>
      </c>
    </row>
    <row r="6" spans="1:7" ht="17.399999999999999">
      <c r="A6" s="52" t="s">
        <v>2912</v>
      </c>
      <c r="B6" s="52"/>
      <c r="C6" s="52"/>
      <c r="D6" s="52"/>
      <c r="E6" s="53"/>
      <c r="F6" s="52"/>
      <c r="G6" s="52"/>
    </row>
    <row r="7" spans="1:7" ht="17.399999999999999">
      <c r="A7" s="150" t="s">
        <v>2913</v>
      </c>
      <c r="B7" s="150" t="s">
        <v>35</v>
      </c>
      <c r="C7" s="150" t="s">
        <v>2914</v>
      </c>
      <c r="D7" s="150" t="s">
        <v>2915</v>
      </c>
      <c r="E7" s="151" t="s">
        <v>2916</v>
      </c>
      <c r="F7" s="150" t="s">
        <v>2751</v>
      </c>
      <c r="G7" s="150" t="s">
        <v>2917</v>
      </c>
    </row>
    <row r="8" spans="1:7" ht="17.399999999999999">
      <c r="A8" s="150" t="s">
        <v>2918</v>
      </c>
      <c r="B8" s="150" t="s">
        <v>36</v>
      </c>
      <c r="C8" s="150" t="s">
        <v>2919</v>
      </c>
      <c r="D8" s="150" t="s">
        <v>2915</v>
      </c>
      <c r="E8" s="151" t="s">
        <v>2920</v>
      </c>
      <c r="F8" s="150" t="s">
        <v>2751</v>
      </c>
      <c r="G8" s="150" t="s">
        <v>2921</v>
      </c>
    </row>
    <row r="9" spans="1:7">
      <c r="A9" s="36" t="s">
        <v>2922</v>
      </c>
      <c r="B9" s="36" t="s">
        <v>38</v>
      </c>
      <c r="C9" s="36" t="s">
        <v>2923</v>
      </c>
      <c r="D9" s="36" t="s">
        <v>2915</v>
      </c>
      <c r="E9" s="51" t="s">
        <v>2916</v>
      </c>
      <c r="F9" s="36" t="s">
        <v>2751</v>
      </c>
      <c r="G9" s="36" t="s">
        <v>2924</v>
      </c>
    </row>
    <row r="10" spans="1:7">
      <c r="A10" s="36" t="s">
        <v>2925</v>
      </c>
      <c r="B10" s="36" t="s">
        <v>42</v>
      </c>
      <c r="C10" s="36" t="s">
        <v>2919</v>
      </c>
      <c r="D10" s="36" t="s">
        <v>2915</v>
      </c>
      <c r="E10" s="51" t="s">
        <v>2920</v>
      </c>
      <c r="F10" s="51" t="s">
        <v>2751</v>
      </c>
      <c r="G10" s="36" t="s">
        <v>2926</v>
      </c>
    </row>
    <row r="11" spans="1:7">
      <c r="A11" s="36" t="s">
        <v>2927</v>
      </c>
      <c r="B11" s="36" t="s">
        <v>44</v>
      </c>
      <c r="C11" s="36" t="s">
        <v>2919</v>
      </c>
      <c r="D11" s="36" t="s">
        <v>2915</v>
      </c>
      <c r="E11" s="51" t="s">
        <v>2920</v>
      </c>
      <c r="F11" s="36" t="s">
        <v>2751</v>
      </c>
      <c r="G11" s="36" t="s">
        <v>2911</v>
      </c>
    </row>
    <row r="12" spans="1:7">
      <c r="A12" s="36" t="s">
        <v>2928</v>
      </c>
      <c r="B12" s="36" t="s">
        <v>57</v>
      </c>
      <c r="C12" s="36" t="s">
        <v>2919</v>
      </c>
      <c r="D12" s="36" t="s">
        <v>2915</v>
      </c>
      <c r="E12" s="51" t="s">
        <v>2920</v>
      </c>
      <c r="F12" s="36" t="s">
        <v>2751</v>
      </c>
      <c r="G12" s="36" t="s">
        <v>2911</v>
      </c>
    </row>
    <row r="13" spans="1:7">
      <c r="A13" s="36" t="s">
        <v>2929</v>
      </c>
      <c r="B13" s="36" t="s">
        <v>56</v>
      </c>
      <c r="C13" s="36" t="s">
        <v>2923</v>
      </c>
      <c r="D13" s="36" t="s">
        <v>2915</v>
      </c>
      <c r="E13" s="51" t="s">
        <v>2916</v>
      </c>
      <c r="F13" s="36" t="s">
        <v>2751</v>
      </c>
      <c r="G13" s="36" t="s">
        <v>2924</v>
      </c>
    </row>
    <row r="14" spans="1:7" ht="17.399999999999999">
      <c r="A14" s="150" t="s">
        <v>2930</v>
      </c>
      <c r="B14" s="150" t="s">
        <v>2931</v>
      </c>
      <c r="C14" s="150"/>
      <c r="D14" s="150" t="s">
        <v>2909</v>
      </c>
      <c r="E14" s="151"/>
      <c r="F14" s="150" t="s">
        <v>2910</v>
      </c>
      <c r="G14" s="150" t="s">
        <v>2911</v>
      </c>
    </row>
    <row r="15" spans="1:7" ht="17.399999999999999">
      <c r="A15" s="150" t="s">
        <v>2932</v>
      </c>
      <c r="B15" s="150" t="s">
        <v>2931</v>
      </c>
      <c r="C15" s="150"/>
      <c r="D15" s="150" t="s">
        <v>2909</v>
      </c>
      <c r="E15" s="151"/>
      <c r="F15" s="150" t="s">
        <v>2910</v>
      </c>
      <c r="G15" s="150" t="s">
        <v>2911</v>
      </c>
    </row>
    <row r="16" spans="1:7" ht="17.399999999999999">
      <c r="A16" s="150" t="s">
        <v>2933</v>
      </c>
      <c r="B16" s="150" t="s">
        <v>2934</v>
      </c>
      <c r="C16" s="150"/>
      <c r="D16" s="150" t="s">
        <v>2909</v>
      </c>
      <c r="E16" s="151"/>
      <c r="F16" s="150" t="s">
        <v>2910</v>
      </c>
      <c r="G16" s="150" t="s">
        <v>2911</v>
      </c>
    </row>
    <row r="17" spans="1:7" ht="17.399999999999999">
      <c r="A17" s="150" t="s">
        <v>2935</v>
      </c>
      <c r="B17" s="150" t="s">
        <v>2936</v>
      </c>
      <c r="C17" s="150"/>
      <c r="D17" s="150" t="s">
        <v>2909</v>
      </c>
      <c r="E17" s="151"/>
      <c r="F17" s="150" t="s">
        <v>2910</v>
      </c>
      <c r="G17" s="150" t="s">
        <v>2911</v>
      </c>
    </row>
    <row r="18" spans="1:7" ht="17.399999999999999">
      <c r="A18" s="150" t="s">
        <v>2937</v>
      </c>
      <c r="B18" s="150" t="s">
        <v>2936</v>
      </c>
      <c r="C18" s="150"/>
      <c r="D18" s="150" t="s">
        <v>2909</v>
      </c>
      <c r="E18" s="151"/>
      <c r="F18" s="150" t="s">
        <v>2910</v>
      </c>
      <c r="G18" s="150" t="s">
        <v>2911</v>
      </c>
    </row>
    <row r="19" spans="1:7" ht="17.399999999999999">
      <c r="A19" s="150" t="s">
        <v>2938</v>
      </c>
      <c r="B19" s="150" t="s">
        <v>2936</v>
      </c>
      <c r="C19" s="150"/>
      <c r="D19" s="150" t="s">
        <v>2909</v>
      </c>
      <c r="E19" s="151"/>
      <c r="F19" s="150" t="s">
        <v>2910</v>
      </c>
      <c r="G19" s="150" t="s">
        <v>2911</v>
      </c>
    </row>
    <row r="20" spans="1:7" ht="17.399999999999999">
      <c r="A20" s="150" t="s">
        <v>2939</v>
      </c>
      <c r="B20" s="150" t="s">
        <v>2936</v>
      </c>
      <c r="C20" s="150"/>
      <c r="D20" s="150" t="s">
        <v>2909</v>
      </c>
      <c r="E20" s="151"/>
      <c r="F20" s="150" t="s">
        <v>2910</v>
      </c>
      <c r="G20" s="150" t="s">
        <v>2911</v>
      </c>
    </row>
    <row r="21" spans="1:7" ht="17.399999999999999">
      <c r="A21" s="150" t="s">
        <v>2940</v>
      </c>
      <c r="B21" s="150" t="s">
        <v>36</v>
      </c>
      <c r="C21" s="150"/>
      <c r="D21" s="150" t="s">
        <v>2909</v>
      </c>
      <c r="E21" s="151"/>
      <c r="F21" s="150" t="s">
        <v>2910</v>
      </c>
      <c r="G21" s="150" t="s">
        <v>2911</v>
      </c>
    </row>
    <row r="22" spans="1:7" ht="17.399999999999999">
      <c r="A22" s="150" t="s">
        <v>2941</v>
      </c>
      <c r="B22" s="150" t="s">
        <v>35</v>
      </c>
      <c r="C22" s="150"/>
      <c r="D22" s="150" t="s">
        <v>2909</v>
      </c>
      <c r="E22" s="151"/>
      <c r="F22" s="150" t="s">
        <v>2910</v>
      </c>
      <c r="G22" s="150" t="s">
        <v>2911</v>
      </c>
    </row>
    <row r="23" spans="1:7" ht="17.399999999999999">
      <c r="A23" s="150" t="s">
        <v>2942</v>
      </c>
      <c r="B23" s="150" t="s">
        <v>40</v>
      </c>
      <c r="C23" s="150"/>
      <c r="D23" s="150" t="s">
        <v>2909</v>
      </c>
      <c r="E23" s="151"/>
      <c r="F23" s="150" t="s">
        <v>2910</v>
      </c>
      <c r="G23" s="150" t="s">
        <v>2911</v>
      </c>
    </row>
    <row r="24" spans="1:7" ht="17.399999999999999">
      <c r="A24" s="150" t="s">
        <v>2943</v>
      </c>
      <c r="B24" s="150" t="s">
        <v>2944</v>
      </c>
      <c r="C24" s="150"/>
      <c r="D24" s="150" t="s">
        <v>2909</v>
      </c>
      <c r="E24" s="151"/>
      <c r="F24" s="150" t="s">
        <v>2910</v>
      </c>
      <c r="G24" s="150" t="s">
        <v>2911</v>
      </c>
    </row>
    <row r="25" spans="1:7" ht="17.399999999999999">
      <c r="A25" s="150" t="s">
        <v>2945</v>
      </c>
      <c r="B25" s="150" t="s">
        <v>35</v>
      </c>
      <c r="C25" s="150"/>
      <c r="D25" s="150" t="s">
        <v>2909</v>
      </c>
      <c r="E25" s="151"/>
      <c r="F25" s="150" t="s">
        <v>2910</v>
      </c>
      <c r="G25" s="150" t="s">
        <v>2911</v>
      </c>
    </row>
    <row r="26" spans="1:7" ht="17.399999999999999">
      <c r="A26" s="150" t="s">
        <v>2946</v>
      </c>
      <c r="B26" s="150" t="s">
        <v>42</v>
      </c>
      <c r="C26" s="150" t="s">
        <v>2919</v>
      </c>
      <c r="D26" s="150" t="s">
        <v>2915</v>
      </c>
      <c r="E26" s="151" t="s">
        <v>2920</v>
      </c>
      <c r="F26" s="150" t="s">
        <v>2751</v>
      </c>
      <c r="G26" s="150" t="s">
        <v>2947</v>
      </c>
    </row>
    <row r="27" spans="1:7" ht="17.399999999999999">
      <c r="A27" s="150" t="s">
        <v>2948</v>
      </c>
      <c r="B27" s="150" t="s">
        <v>2949</v>
      </c>
      <c r="C27" s="150" t="s">
        <v>2923</v>
      </c>
      <c r="D27" s="150" t="s">
        <v>2915</v>
      </c>
      <c r="E27" s="151" t="s">
        <v>2916</v>
      </c>
      <c r="F27" s="150" t="s">
        <v>2751</v>
      </c>
      <c r="G27" s="150" t="s">
        <v>2950</v>
      </c>
    </row>
    <row r="28" spans="1:7" ht="17.399999999999999">
      <c r="A28" s="52" t="s">
        <v>2951</v>
      </c>
      <c r="B28" s="52"/>
      <c r="C28" s="52"/>
      <c r="D28" s="52"/>
      <c r="E28" s="53"/>
      <c r="F28" s="52"/>
      <c r="G28" s="52"/>
    </row>
    <row r="29" spans="1:7" ht="17.399999999999999">
      <c r="A29" s="150" t="s">
        <v>2952</v>
      </c>
      <c r="B29" s="150" t="s">
        <v>40</v>
      </c>
      <c r="C29" s="150"/>
      <c r="D29" s="150" t="s">
        <v>2909</v>
      </c>
      <c r="E29" s="151"/>
      <c r="F29" s="150" t="s">
        <v>2910</v>
      </c>
      <c r="G29" s="150" t="s">
        <v>2953</v>
      </c>
    </row>
    <row r="30" spans="1:7" ht="17.399999999999999">
      <c r="A30" s="52" t="s">
        <v>2954</v>
      </c>
      <c r="B30" s="52"/>
      <c r="C30" s="52"/>
      <c r="D30" s="52"/>
      <c r="E30" s="53"/>
      <c r="F30" s="52"/>
      <c r="G30" s="52"/>
    </row>
    <row r="31" spans="1:7" ht="17.399999999999999">
      <c r="A31" s="150" t="s">
        <v>2955</v>
      </c>
      <c r="B31" s="150" t="s">
        <v>42</v>
      </c>
      <c r="C31" s="150" t="s">
        <v>2919</v>
      </c>
      <c r="D31" s="150" t="s">
        <v>2915</v>
      </c>
      <c r="E31" s="151" t="s">
        <v>2920</v>
      </c>
      <c r="F31" s="150" t="s">
        <v>2751</v>
      </c>
      <c r="G31" s="150" t="s">
        <v>2956</v>
      </c>
    </row>
    <row r="32" spans="1:7" ht="17.399999999999999">
      <c r="A32" s="150" t="s">
        <v>2957</v>
      </c>
      <c r="B32" s="150" t="s">
        <v>42</v>
      </c>
      <c r="C32" s="150" t="s">
        <v>2958</v>
      </c>
      <c r="D32" s="150" t="s">
        <v>2915</v>
      </c>
      <c r="E32" s="151" t="s">
        <v>2959</v>
      </c>
      <c r="F32" s="150" t="s">
        <v>2751</v>
      </c>
      <c r="G32" s="150" t="s">
        <v>2960</v>
      </c>
    </row>
    <row r="33" spans="1:7" ht="17.399999999999999">
      <c r="A33" s="150" t="s">
        <v>2961</v>
      </c>
      <c r="B33" s="150" t="s">
        <v>56</v>
      </c>
      <c r="C33" s="150" t="s">
        <v>2919</v>
      </c>
      <c r="D33" s="150" t="s">
        <v>2915</v>
      </c>
      <c r="E33" s="151" t="s">
        <v>2920</v>
      </c>
      <c r="F33" s="150" t="s">
        <v>2751</v>
      </c>
      <c r="G33" s="150" t="s">
        <v>2956</v>
      </c>
    </row>
    <row r="34" spans="1:7" ht="17.399999999999999">
      <c r="A34" s="148" t="s">
        <v>2962</v>
      </c>
      <c r="B34" s="148" t="s">
        <v>57</v>
      </c>
      <c r="C34" s="148" t="s">
        <v>2963</v>
      </c>
      <c r="D34" s="148" t="s">
        <v>2915</v>
      </c>
      <c r="E34" s="149" t="s">
        <v>2964</v>
      </c>
      <c r="F34" s="149" t="s">
        <v>2965</v>
      </c>
      <c r="G34" s="148" t="s">
        <v>2966</v>
      </c>
    </row>
    <row r="35" spans="1:7" ht="17.399999999999999">
      <c r="A35" s="150" t="s">
        <v>2967</v>
      </c>
      <c r="B35" s="150" t="s">
        <v>35</v>
      </c>
      <c r="C35" s="150" t="s">
        <v>2919</v>
      </c>
      <c r="D35" s="150" t="s">
        <v>2915</v>
      </c>
      <c r="E35" s="151" t="s">
        <v>2920</v>
      </c>
      <c r="F35" s="150" t="s">
        <v>2751</v>
      </c>
      <c r="G35" s="150" t="s">
        <v>2911</v>
      </c>
    </row>
    <row r="36" spans="1:7" ht="17.399999999999999">
      <c r="A36" s="150" t="s">
        <v>2968</v>
      </c>
      <c r="B36" s="150" t="s">
        <v>36</v>
      </c>
      <c r="C36" s="150"/>
      <c r="D36" s="150" t="s">
        <v>2909</v>
      </c>
      <c r="E36" s="151"/>
      <c r="F36" s="150" t="s">
        <v>2910</v>
      </c>
      <c r="G36" s="150" t="s">
        <v>2911</v>
      </c>
    </row>
    <row r="37" spans="1:7" ht="17.399999999999999">
      <c r="A37" s="150" t="s">
        <v>2969</v>
      </c>
      <c r="B37" s="150"/>
      <c r="C37" s="150" t="s">
        <v>2923</v>
      </c>
      <c r="D37" s="150" t="s">
        <v>2915</v>
      </c>
      <c r="E37" s="151" t="s">
        <v>2916</v>
      </c>
      <c r="F37" s="150" t="s">
        <v>2751</v>
      </c>
      <c r="G37" s="150" t="s">
        <v>2970</v>
      </c>
    </row>
    <row r="38" spans="1:7" ht="17.399999999999999">
      <c r="A38" s="150" t="s">
        <v>2971</v>
      </c>
      <c r="B38" s="150" t="s">
        <v>2972</v>
      </c>
      <c r="C38" s="150" t="s">
        <v>2923</v>
      </c>
      <c r="D38" s="150" t="s">
        <v>2915</v>
      </c>
      <c r="E38" s="151" t="s">
        <v>2916</v>
      </c>
      <c r="F38" s="150" t="s">
        <v>2751</v>
      </c>
      <c r="G38" s="150" t="s">
        <v>2911</v>
      </c>
    </row>
    <row r="39" spans="1:7" ht="17.399999999999999">
      <c r="A39" s="150" t="s">
        <v>2973</v>
      </c>
      <c r="B39" s="150" t="s">
        <v>2931</v>
      </c>
      <c r="C39" s="150" t="s">
        <v>2923</v>
      </c>
      <c r="D39" s="150" t="s">
        <v>2915</v>
      </c>
      <c r="E39" s="151" t="s">
        <v>2916</v>
      </c>
      <c r="F39" s="150" t="s">
        <v>2751</v>
      </c>
      <c r="G39" s="150" t="s">
        <v>2974</v>
      </c>
    </row>
    <row r="40" spans="1:7" ht="17.399999999999999">
      <c r="A40" s="52" t="s">
        <v>2975</v>
      </c>
      <c r="B40" s="52"/>
      <c r="C40" s="52"/>
      <c r="D40" s="52"/>
      <c r="E40" s="53"/>
      <c r="F40" s="52"/>
      <c r="G40" s="52"/>
    </row>
    <row r="41" spans="1:7" ht="17.399999999999999">
      <c r="A41" s="150" t="s">
        <v>2976</v>
      </c>
      <c r="B41" s="150" t="s">
        <v>40</v>
      </c>
      <c r="C41" s="150" t="s">
        <v>2919</v>
      </c>
      <c r="D41" s="150" t="s">
        <v>2915</v>
      </c>
      <c r="E41" s="151" t="s">
        <v>2920</v>
      </c>
      <c r="F41" s="150" t="s">
        <v>2751</v>
      </c>
      <c r="G41" s="150" t="s">
        <v>2911</v>
      </c>
    </row>
    <row r="42" spans="1:7" ht="17.399999999999999">
      <c r="A42" s="150" t="s">
        <v>2977</v>
      </c>
      <c r="B42" s="150" t="s">
        <v>42</v>
      </c>
      <c r="C42" s="150" t="s">
        <v>2958</v>
      </c>
      <c r="D42" s="150" t="s">
        <v>2915</v>
      </c>
      <c r="E42" s="151" t="s">
        <v>2959</v>
      </c>
      <c r="F42" s="150" t="s">
        <v>2751</v>
      </c>
      <c r="G42" s="150" t="s">
        <v>2911</v>
      </c>
    </row>
    <row r="43" spans="1:7" ht="17.399999999999999">
      <c r="A43" s="150" t="s">
        <v>2978</v>
      </c>
      <c r="B43" s="150" t="s">
        <v>57</v>
      </c>
      <c r="C43" s="150" t="s">
        <v>2919</v>
      </c>
      <c r="D43" s="150" t="s">
        <v>2915</v>
      </c>
      <c r="E43" s="151" t="s">
        <v>2920</v>
      </c>
      <c r="F43" s="150" t="s">
        <v>2751</v>
      </c>
      <c r="G43" s="150" t="s">
        <v>2979</v>
      </c>
    </row>
    <row r="44" spans="1:7" ht="17.399999999999999">
      <c r="A44" s="148" t="s">
        <v>2980</v>
      </c>
      <c r="B44" s="148" t="s">
        <v>2931</v>
      </c>
      <c r="C44" s="148" t="s">
        <v>2981</v>
      </c>
      <c r="D44" s="148" t="s">
        <v>2915</v>
      </c>
      <c r="E44" s="149" t="s">
        <v>340</v>
      </c>
      <c r="F44" s="149" t="s">
        <v>2965</v>
      </c>
      <c r="G44" s="148" t="s">
        <v>2911</v>
      </c>
    </row>
    <row r="45" spans="1:7" ht="17.399999999999999">
      <c r="A45" s="52" t="s">
        <v>2982</v>
      </c>
      <c r="B45" s="52"/>
      <c r="C45" s="52"/>
      <c r="D45" s="52"/>
      <c r="E45" s="53"/>
      <c r="F45" s="52"/>
      <c r="G45" s="52"/>
    </row>
    <row r="46" spans="1:7" ht="17.399999999999999">
      <c r="A46" s="150" t="s">
        <v>2983</v>
      </c>
      <c r="B46" s="150" t="s">
        <v>36</v>
      </c>
      <c r="C46" s="150" t="s">
        <v>2958</v>
      </c>
      <c r="D46" s="150" t="s">
        <v>2915</v>
      </c>
      <c r="E46" s="151" t="s">
        <v>2959</v>
      </c>
      <c r="F46" s="150" t="s">
        <v>2751</v>
      </c>
      <c r="G46" s="150" t="s">
        <v>2911</v>
      </c>
    </row>
    <row r="47" spans="1:7" ht="17.399999999999999">
      <c r="A47" s="150" t="s">
        <v>2984</v>
      </c>
      <c r="B47" s="150" t="s">
        <v>36</v>
      </c>
      <c r="C47" s="150"/>
      <c r="D47" s="150" t="s">
        <v>2909</v>
      </c>
      <c r="E47" s="151"/>
      <c r="F47" s="150" t="s">
        <v>2910</v>
      </c>
      <c r="G47" s="150" t="s">
        <v>2985</v>
      </c>
    </row>
    <row r="48" spans="1:7" ht="17.399999999999999">
      <c r="A48" s="150" t="s">
        <v>2986</v>
      </c>
      <c r="B48" s="150" t="s">
        <v>42</v>
      </c>
      <c r="C48" s="150" t="s">
        <v>2987</v>
      </c>
      <c r="D48" s="150" t="s">
        <v>2915</v>
      </c>
      <c r="E48" s="151" t="s">
        <v>2920</v>
      </c>
      <c r="F48" s="150" t="s">
        <v>2751</v>
      </c>
      <c r="G48" s="150" t="s">
        <v>2988</v>
      </c>
    </row>
    <row r="49" spans="1:7" ht="17.399999999999999">
      <c r="A49" s="150" t="s">
        <v>2989</v>
      </c>
      <c r="B49" s="150" t="s">
        <v>44</v>
      </c>
      <c r="C49" s="150" t="s">
        <v>2919</v>
      </c>
      <c r="D49" s="150" t="s">
        <v>2915</v>
      </c>
      <c r="E49" s="151" t="s">
        <v>2920</v>
      </c>
      <c r="F49" s="150" t="s">
        <v>2751</v>
      </c>
      <c r="G49" s="150" t="s">
        <v>2990</v>
      </c>
    </row>
    <row r="50" spans="1:7" ht="17.399999999999999">
      <c r="A50" s="150" t="s">
        <v>2991</v>
      </c>
      <c r="B50" s="150" t="s">
        <v>58</v>
      </c>
      <c r="C50" s="150"/>
      <c r="D50" s="150" t="s">
        <v>2909</v>
      </c>
      <c r="E50" s="151"/>
      <c r="F50" s="150" t="s">
        <v>2910</v>
      </c>
      <c r="G50" s="150" t="s">
        <v>2911</v>
      </c>
    </row>
    <row r="51" spans="1:7" ht="17.399999999999999">
      <c r="A51" s="150" t="s">
        <v>2992</v>
      </c>
      <c r="B51" s="150" t="s">
        <v>40</v>
      </c>
      <c r="C51" s="150"/>
      <c r="D51" s="150" t="s">
        <v>2909</v>
      </c>
      <c r="E51" s="151"/>
      <c r="F51" s="150" t="s">
        <v>2910</v>
      </c>
      <c r="G51" s="150" t="s">
        <v>2911</v>
      </c>
    </row>
    <row r="52" spans="1:7" ht="17.399999999999999">
      <c r="A52" s="150" t="s">
        <v>2993</v>
      </c>
      <c r="B52" s="150" t="s">
        <v>42</v>
      </c>
      <c r="C52" s="150"/>
      <c r="D52" s="150" t="s">
        <v>2909</v>
      </c>
      <c r="E52" s="151"/>
      <c r="F52" s="150" t="s">
        <v>2910</v>
      </c>
      <c r="G52" s="150" t="s">
        <v>2911</v>
      </c>
    </row>
    <row r="53" spans="1:7" ht="17.399999999999999">
      <c r="A53" s="150" t="s">
        <v>2994</v>
      </c>
      <c r="B53" s="150" t="s">
        <v>42</v>
      </c>
      <c r="C53" s="150"/>
      <c r="D53" s="150" t="s">
        <v>2909</v>
      </c>
      <c r="E53" s="151"/>
      <c r="F53" s="150" t="s">
        <v>2910</v>
      </c>
      <c r="G53" s="150" t="s">
        <v>2911</v>
      </c>
    </row>
    <row r="54" spans="1:7" ht="17.399999999999999">
      <c r="A54" s="150" t="s">
        <v>2995</v>
      </c>
      <c r="B54" s="150" t="s">
        <v>2944</v>
      </c>
      <c r="C54" s="150"/>
      <c r="D54" s="150" t="s">
        <v>2909</v>
      </c>
      <c r="E54" s="151"/>
      <c r="F54" s="150" t="s">
        <v>2910</v>
      </c>
      <c r="G54" s="150" t="s">
        <v>2911</v>
      </c>
    </row>
    <row r="55" spans="1:7" ht="17.399999999999999">
      <c r="A55" s="150" t="s">
        <v>2996</v>
      </c>
      <c r="B55" s="150" t="s">
        <v>56</v>
      </c>
      <c r="C55" s="150"/>
      <c r="D55" s="150" t="s">
        <v>2909</v>
      </c>
      <c r="E55" s="151"/>
      <c r="F55" s="150" t="s">
        <v>2910</v>
      </c>
      <c r="G55" s="150" t="s">
        <v>2911</v>
      </c>
    </row>
    <row r="56" spans="1:7" ht="17.399999999999999">
      <c r="A56" s="150" t="s">
        <v>2997</v>
      </c>
      <c r="B56" s="150" t="s">
        <v>2944</v>
      </c>
      <c r="C56" s="150"/>
      <c r="D56" s="150" t="s">
        <v>2909</v>
      </c>
      <c r="E56" s="151"/>
      <c r="F56" s="151" t="s">
        <v>2910</v>
      </c>
      <c r="G56" s="150" t="s">
        <v>2911</v>
      </c>
    </row>
    <row r="57" spans="1:7" ht="17.399999999999999">
      <c r="A57" s="52" t="s">
        <v>2998</v>
      </c>
      <c r="B57" s="52"/>
      <c r="C57" s="52"/>
      <c r="D57" s="52"/>
      <c r="E57" s="53"/>
      <c r="F57" s="52"/>
      <c r="G57" s="52"/>
    </row>
    <row r="58" spans="1:7" ht="17.399999999999999">
      <c r="A58" s="150" t="s">
        <v>2999</v>
      </c>
      <c r="B58" s="150" t="s">
        <v>44</v>
      </c>
      <c r="C58" s="150"/>
      <c r="D58" s="150" t="s">
        <v>2909</v>
      </c>
      <c r="E58" s="151"/>
      <c r="F58" s="150" t="s">
        <v>3000</v>
      </c>
      <c r="G58" s="150" t="s">
        <v>2911</v>
      </c>
    </row>
    <row r="59" spans="1:7" ht="17.399999999999999">
      <c r="A59" s="150" t="s">
        <v>3001</v>
      </c>
      <c r="B59" s="150" t="s">
        <v>44</v>
      </c>
      <c r="C59" s="150" t="s">
        <v>3002</v>
      </c>
      <c r="D59" s="150" t="s">
        <v>2909</v>
      </c>
      <c r="E59" s="151"/>
      <c r="F59" s="150" t="s">
        <v>3003</v>
      </c>
      <c r="G59" s="150" t="s">
        <v>3004</v>
      </c>
    </row>
    <row r="60" spans="1:7" ht="17.399999999999999">
      <c r="A60" s="148" t="s">
        <v>3001</v>
      </c>
      <c r="B60" s="148" t="s">
        <v>44</v>
      </c>
      <c r="C60" s="148" t="s">
        <v>3002</v>
      </c>
      <c r="D60" s="148" t="s">
        <v>2915</v>
      </c>
      <c r="E60" s="149" t="s">
        <v>240</v>
      </c>
      <c r="F60" s="149" t="s">
        <v>2965</v>
      </c>
      <c r="G60" s="148" t="s">
        <v>3004</v>
      </c>
    </row>
    <row r="61" spans="1:7" ht="17.399999999999999">
      <c r="A61" s="148" t="s">
        <v>3005</v>
      </c>
      <c r="B61" s="148" t="s">
        <v>58</v>
      </c>
      <c r="C61" s="148" t="s">
        <v>3006</v>
      </c>
      <c r="D61" s="148" t="s">
        <v>2915</v>
      </c>
      <c r="E61" s="149" t="s">
        <v>340</v>
      </c>
      <c r="F61" s="149" t="s">
        <v>2965</v>
      </c>
      <c r="G61" s="148" t="s">
        <v>2911</v>
      </c>
    </row>
    <row r="62" spans="1:7" ht="17.399999999999999">
      <c r="A62" s="150" t="s">
        <v>3007</v>
      </c>
      <c r="B62" s="150" t="s">
        <v>2944</v>
      </c>
      <c r="C62" s="150"/>
      <c r="D62" s="150" t="s">
        <v>2909</v>
      </c>
      <c r="E62" s="151"/>
      <c r="F62" s="150" t="s">
        <v>3008</v>
      </c>
      <c r="G62" s="150" t="s">
        <v>2911</v>
      </c>
    </row>
    <row r="63" spans="1:7" ht="17.399999999999999">
      <c r="A63" s="52" t="s">
        <v>3009</v>
      </c>
      <c r="B63" s="52"/>
      <c r="C63" s="52"/>
      <c r="D63" s="52"/>
      <c r="E63" s="53"/>
      <c r="F63" s="52"/>
      <c r="G63" s="52"/>
    </row>
    <row r="64" spans="1:7" ht="17.399999999999999">
      <c r="A64" s="150" t="s">
        <v>3010</v>
      </c>
      <c r="B64" s="150" t="s">
        <v>58</v>
      </c>
      <c r="C64" s="150" t="s">
        <v>2914</v>
      </c>
      <c r="D64" s="150" t="s">
        <v>2915</v>
      </c>
      <c r="E64" s="151" t="s">
        <v>2916</v>
      </c>
      <c r="F64" s="151" t="s">
        <v>2751</v>
      </c>
      <c r="G64" s="150" t="s">
        <v>3011</v>
      </c>
    </row>
    <row r="65" spans="1:7" ht="17.399999999999999">
      <c r="A65" s="150" t="s">
        <v>3012</v>
      </c>
      <c r="B65" s="150" t="s">
        <v>56</v>
      </c>
      <c r="C65" s="150"/>
      <c r="D65" s="150" t="s">
        <v>2909</v>
      </c>
      <c r="E65" s="151"/>
      <c r="F65" s="150" t="s">
        <v>2910</v>
      </c>
      <c r="G65" s="150" t="s">
        <v>2911</v>
      </c>
    </row>
    <row r="66" spans="1:7" ht="17.399999999999999">
      <c r="A66" s="52" t="s">
        <v>3013</v>
      </c>
      <c r="B66" s="52"/>
      <c r="C66" s="52"/>
      <c r="D66" s="52"/>
      <c r="E66" s="53"/>
      <c r="F66" s="52"/>
      <c r="G66" s="52"/>
    </row>
    <row r="67" spans="1:7" ht="17.399999999999999">
      <c r="A67" s="150" t="s">
        <v>3014</v>
      </c>
      <c r="B67" s="150" t="s">
        <v>17</v>
      </c>
      <c r="C67" s="150" t="s">
        <v>2923</v>
      </c>
      <c r="D67" s="150" t="s">
        <v>2915</v>
      </c>
      <c r="E67" s="151" t="s">
        <v>2916</v>
      </c>
      <c r="F67" s="150" t="s">
        <v>2751</v>
      </c>
      <c r="G67" s="150" t="s">
        <v>3015</v>
      </c>
    </row>
    <row r="68" spans="1:7" ht="17.399999999999999">
      <c r="A68" s="52" t="s">
        <v>3016</v>
      </c>
      <c r="B68" s="52"/>
      <c r="C68" s="52"/>
      <c r="D68" s="52"/>
      <c r="E68" s="53"/>
      <c r="F68" s="52"/>
      <c r="G68" s="52"/>
    </row>
    <row r="69" spans="1:7" ht="17.399999999999999">
      <c r="A69" s="150" t="s">
        <v>3017</v>
      </c>
      <c r="B69" s="150" t="s">
        <v>3018</v>
      </c>
      <c r="C69" s="150" t="s">
        <v>2919</v>
      </c>
      <c r="D69" s="150" t="s">
        <v>2915</v>
      </c>
      <c r="E69" s="151" t="s">
        <v>2920</v>
      </c>
      <c r="F69" s="150" t="s">
        <v>2751</v>
      </c>
      <c r="G69" s="150" t="s">
        <v>2911</v>
      </c>
    </row>
    <row r="70" spans="1:7" ht="17.399999999999999">
      <c r="A70" s="52" t="s">
        <v>3019</v>
      </c>
      <c r="B70" s="52"/>
      <c r="C70" s="52"/>
      <c r="D70" s="52"/>
      <c r="E70" s="53"/>
      <c r="F70" s="52"/>
      <c r="G70" s="52"/>
    </row>
    <row r="71" spans="1:7" ht="17.399999999999999">
      <c r="A71" s="150" t="s">
        <v>3020</v>
      </c>
      <c r="B71" s="150" t="s">
        <v>10</v>
      </c>
      <c r="C71" s="150" t="s">
        <v>2919</v>
      </c>
      <c r="D71" s="150" t="s">
        <v>2915</v>
      </c>
      <c r="E71" s="151" t="s">
        <v>2920</v>
      </c>
      <c r="F71" s="150" t="s">
        <v>2751</v>
      </c>
      <c r="G71" s="150" t="s">
        <v>2911</v>
      </c>
    </row>
    <row r="72" spans="1:7" ht="17.399999999999999">
      <c r="A72" s="150" t="s">
        <v>3021</v>
      </c>
      <c r="B72" s="150" t="s">
        <v>10</v>
      </c>
      <c r="C72" s="150" t="s">
        <v>2919</v>
      </c>
      <c r="D72" s="150" t="s">
        <v>2915</v>
      </c>
      <c r="E72" s="151" t="s">
        <v>2920</v>
      </c>
      <c r="F72" s="150" t="s">
        <v>2751</v>
      </c>
      <c r="G72" s="150" t="s">
        <v>2911</v>
      </c>
    </row>
    <row r="73" spans="1:7" ht="17.399999999999999">
      <c r="A73" s="150" t="s">
        <v>3022</v>
      </c>
      <c r="B73" s="150" t="s">
        <v>10</v>
      </c>
      <c r="C73" s="150" t="s">
        <v>2919</v>
      </c>
      <c r="D73" s="150" t="s">
        <v>2915</v>
      </c>
      <c r="E73" s="151" t="s">
        <v>2920</v>
      </c>
      <c r="F73" s="150" t="s">
        <v>2751</v>
      </c>
      <c r="G73" s="150" t="s">
        <v>2911</v>
      </c>
    </row>
    <row r="74" spans="1:7" ht="17.399999999999999">
      <c r="A74" s="150" t="s">
        <v>3023</v>
      </c>
      <c r="B74" s="150" t="s">
        <v>10</v>
      </c>
      <c r="C74" s="150" t="s">
        <v>2919</v>
      </c>
      <c r="D74" s="150" t="s">
        <v>2915</v>
      </c>
      <c r="E74" s="151" t="s">
        <v>2920</v>
      </c>
      <c r="F74" s="150" t="s">
        <v>2751</v>
      </c>
      <c r="G74" s="150" t="s">
        <v>2911</v>
      </c>
    </row>
    <row r="75" spans="1:7" ht="17.399999999999999">
      <c r="A75" s="52" t="s">
        <v>3024</v>
      </c>
      <c r="B75" s="52"/>
      <c r="C75" s="52"/>
      <c r="D75" s="52"/>
      <c r="E75" s="53"/>
      <c r="F75" s="52"/>
      <c r="G75" s="52"/>
    </row>
    <row r="76" spans="1:7" ht="17.399999999999999">
      <c r="A76" s="148" t="s">
        <v>3025</v>
      </c>
      <c r="B76" s="148" t="s">
        <v>3018</v>
      </c>
      <c r="C76" s="148" t="s">
        <v>3026</v>
      </c>
      <c r="D76" s="148" t="s">
        <v>2915</v>
      </c>
      <c r="E76" s="149" t="s">
        <v>3027</v>
      </c>
      <c r="F76" s="149" t="s">
        <v>2965</v>
      </c>
      <c r="G76" s="148" t="s">
        <v>2911</v>
      </c>
    </row>
    <row r="77" spans="1:7" ht="17.399999999999999">
      <c r="A77" s="150" t="s">
        <v>3028</v>
      </c>
      <c r="B77" s="150" t="s">
        <v>3018</v>
      </c>
      <c r="C77" s="150" t="s">
        <v>2919</v>
      </c>
      <c r="D77" s="150" t="s">
        <v>2915</v>
      </c>
      <c r="E77" s="151" t="s">
        <v>2920</v>
      </c>
      <c r="F77" s="150" t="s">
        <v>2751</v>
      </c>
      <c r="G77" s="150" t="s">
        <v>2911</v>
      </c>
    </row>
    <row r="78" spans="1:7" ht="17.399999999999999">
      <c r="A78" s="150" t="s">
        <v>3029</v>
      </c>
      <c r="B78" s="150" t="s">
        <v>3018</v>
      </c>
      <c r="C78" s="150" t="s">
        <v>2919</v>
      </c>
      <c r="D78" s="150" t="s">
        <v>2915</v>
      </c>
      <c r="E78" s="151" t="s">
        <v>2920</v>
      </c>
      <c r="F78" s="150" t="s">
        <v>2751</v>
      </c>
      <c r="G78" s="150" t="s">
        <v>2911</v>
      </c>
    </row>
    <row r="79" spans="1:7" ht="17.399999999999999">
      <c r="A79" s="150" t="s">
        <v>3030</v>
      </c>
      <c r="B79" s="150" t="s">
        <v>3018</v>
      </c>
      <c r="C79" s="150" t="s">
        <v>2919</v>
      </c>
      <c r="D79" s="150" t="s">
        <v>2915</v>
      </c>
      <c r="E79" s="151" t="s">
        <v>2920</v>
      </c>
      <c r="F79" s="150" t="s">
        <v>2751</v>
      </c>
      <c r="G79" s="150" t="s">
        <v>2911</v>
      </c>
    </row>
    <row r="80" spans="1:7" ht="17.399999999999999">
      <c r="A80" s="52" t="s">
        <v>3031</v>
      </c>
      <c r="B80" s="52"/>
      <c r="C80" s="52"/>
      <c r="D80" s="52"/>
      <c r="E80" s="53"/>
      <c r="F80" s="52"/>
      <c r="G80" s="52"/>
    </row>
    <row r="81" spans="1:7" ht="17.399999999999999">
      <c r="A81" s="148" t="s">
        <v>3032</v>
      </c>
      <c r="B81" s="148" t="s">
        <v>74</v>
      </c>
      <c r="C81" s="148" t="s">
        <v>3033</v>
      </c>
      <c r="D81" s="148" t="s">
        <v>2915</v>
      </c>
      <c r="E81" s="149" t="s">
        <v>2431</v>
      </c>
      <c r="F81" s="149" t="s">
        <v>2965</v>
      </c>
      <c r="G81" s="148" t="s">
        <v>2911</v>
      </c>
    </row>
    <row r="82" spans="1:7" ht="17.399999999999999">
      <c r="A82" s="148" t="s">
        <v>3034</v>
      </c>
      <c r="B82" s="148" t="s">
        <v>61</v>
      </c>
      <c r="C82" s="148" t="s">
        <v>3033</v>
      </c>
      <c r="D82" s="148" t="s">
        <v>2915</v>
      </c>
      <c r="E82" s="149" t="s">
        <v>2431</v>
      </c>
      <c r="F82" s="149" t="s">
        <v>2965</v>
      </c>
      <c r="G82" s="148" t="s">
        <v>2911</v>
      </c>
    </row>
    <row r="83" spans="1:7" ht="17.399999999999999">
      <c r="A83" s="150" t="s">
        <v>3035</v>
      </c>
      <c r="B83" s="150" t="s">
        <v>3018</v>
      </c>
      <c r="C83" s="150" t="s">
        <v>2919</v>
      </c>
      <c r="D83" s="150" t="s">
        <v>2915</v>
      </c>
      <c r="E83" s="151" t="s">
        <v>2920</v>
      </c>
      <c r="F83" s="150" t="s">
        <v>2751</v>
      </c>
      <c r="G83" s="150" t="s">
        <v>2911</v>
      </c>
    </row>
    <row r="84" spans="1:7" ht="17.399999999999999">
      <c r="A84" s="150" t="s">
        <v>3036</v>
      </c>
      <c r="B84" s="150" t="s">
        <v>3018</v>
      </c>
      <c r="C84" s="150" t="s">
        <v>2919</v>
      </c>
      <c r="D84" s="150" t="s">
        <v>2915</v>
      </c>
      <c r="E84" s="151" t="s">
        <v>2920</v>
      </c>
      <c r="F84" s="150" t="s">
        <v>2751</v>
      </c>
      <c r="G84" s="150" t="s">
        <v>2911</v>
      </c>
    </row>
    <row r="85" spans="1:7" ht="17.399999999999999">
      <c r="A85" s="52" t="s">
        <v>3037</v>
      </c>
      <c r="B85" s="52"/>
      <c r="C85" s="52"/>
      <c r="D85" s="52"/>
      <c r="E85" s="53"/>
      <c r="F85" s="52"/>
      <c r="G85" s="52"/>
    </row>
    <row r="86" spans="1:7" ht="17.399999999999999">
      <c r="A86" s="150" t="s">
        <v>3038</v>
      </c>
      <c r="B86" s="150" t="s">
        <v>3039</v>
      </c>
      <c r="C86" s="150" t="s">
        <v>2923</v>
      </c>
      <c r="D86" s="150" t="s">
        <v>2915</v>
      </c>
      <c r="E86" s="151" t="s">
        <v>2916</v>
      </c>
      <c r="F86" s="150" t="s">
        <v>2751</v>
      </c>
      <c r="G86" s="150" t="s">
        <v>3040</v>
      </c>
    </row>
    <row r="87" spans="1:7" ht="17.399999999999999">
      <c r="A87" s="150" t="s">
        <v>3041</v>
      </c>
      <c r="B87" s="150" t="s">
        <v>3042</v>
      </c>
      <c r="C87" s="150" t="s">
        <v>2923</v>
      </c>
      <c r="D87" s="150" t="s">
        <v>2915</v>
      </c>
      <c r="E87" s="151" t="s">
        <v>2916</v>
      </c>
      <c r="F87" s="150" t="s">
        <v>2751</v>
      </c>
      <c r="G87" s="150" t="s">
        <v>3043</v>
      </c>
    </row>
    <row r="88" spans="1:7" ht="17.399999999999999">
      <c r="A88" s="150" t="s">
        <v>3044</v>
      </c>
      <c r="B88" s="150" t="s">
        <v>3045</v>
      </c>
      <c r="C88" s="150"/>
      <c r="D88" s="150" t="s">
        <v>2909</v>
      </c>
      <c r="E88" s="151"/>
      <c r="F88" s="150" t="s">
        <v>3046</v>
      </c>
      <c r="G88" s="150" t="s">
        <v>3047</v>
      </c>
    </row>
    <row r="89" spans="1:7" ht="17.399999999999999">
      <c r="A89" s="150" t="s">
        <v>3048</v>
      </c>
      <c r="B89" s="150" t="s">
        <v>3045</v>
      </c>
      <c r="C89" s="150"/>
      <c r="D89" s="150" t="s">
        <v>2909</v>
      </c>
      <c r="E89" s="151"/>
      <c r="F89" s="150" t="s">
        <v>3046</v>
      </c>
      <c r="G89" s="150" t="s">
        <v>2911</v>
      </c>
    </row>
    <row r="90" spans="1:7" ht="17.399999999999999">
      <c r="A90" s="150" t="s">
        <v>3049</v>
      </c>
      <c r="B90" s="150" t="s">
        <v>88</v>
      </c>
      <c r="C90" s="150" t="s">
        <v>2923</v>
      </c>
      <c r="D90" s="150" t="s">
        <v>2915</v>
      </c>
      <c r="E90" s="151" t="s">
        <v>2916</v>
      </c>
      <c r="F90" s="150" t="s">
        <v>2751</v>
      </c>
      <c r="G90" s="150" t="s">
        <v>3050</v>
      </c>
    </row>
    <row r="91" spans="1:7" ht="17.399999999999999">
      <c r="A91" s="150" t="s">
        <v>3051</v>
      </c>
      <c r="B91" s="150" t="s">
        <v>3039</v>
      </c>
      <c r="C91" s="150" t="s">
        <v>3052</v>
      </c>
      <c r="D91" s="150" t="s">
        <v>2909</v>
      </c>
      <c r="E91" s="151"/>
      <c r="F91" s="150" t="s">
        <v>3053</v>
      </c>
      <c r="G91" s="150" t="s">
        <v>3054</v>
      </c>
    </row>
    <row r="92" spans="1:7" ht="17.399999999999999">
      <c r="A92" s="150" t="s">
        <v>3055</v>
      </c>
      <c r="B92" s="150" t="s">
        <v>3018</v>
      </c>
      <c r="C92" s="150" t="s">
        <v>2958</v>
      </c>
      <c r="D92" s="150" t="s">
        <v>2915</v>
      </c>
      <c r="E92" s="151" t="s">
        <v>2959</v>
      </c>
      <c r="F92" s="150" t="s">
        <v>2751</v>
      </c>
      <c r="G92" s="150" t="s">
        <v>2911</v>
      </c>
    </row>
    <row r="93" spans="1:7" ht="17.399999999999999">
      <c r="A93" s="150" t="s">
        <v>3056</v>
      </c>
      <c r="B93" s="150" t="s">
        <v>3018</v>
      </c>
      <c r="C93" s="150" t="s">
        <v>2923</v>
      </c>
      <c r="D93" s="150" t="s">
        <v>2915</v>
      </c>
      <c r="E93" s="151" t="s">
        <v>2916</v>
      </c>
      <c r="F93" s="150" t="s">
        <v>2751</v>
      </c>
      <c r="G93" s="150" t="s">
        <v>2911</v>
      </c>
    </row>
    <row r="94" spans="1:7" ht="17.399999999999999">
      <c r="A94" s="150" t="s">
        <v>3057</v>
      </c>
      <c r="B94" s="150" t="s">
        <v>3058</v>
      </c>
      <c r="C94" s="150" t="s">
        <v>2919</v>
      </c>
      <c r="D94" s="150" t="s">
        <v>2915</v>
      </c>
      <c r="E94" s="151" t="s">
        <v>2920</v>
      </c>
      <c r="F94" s="150" t="s">
        <v>2751</v>
      </c>
      <c r="G94" s="150" t="s">
        <v>2911</v>
      </c>
    </row>
    <row r="95" spans="1:7" ht="17.399999999999999">
      <c r="A95" s="150" t="s">
        <v>3057</v>
      </c>
      <c r="B95" s="150" t="s">
        <v>3058</v>
      </c>
      <c r="C95" s="150" t="s">
        <v>2919</v>
      </c>
      <c r="D95" s="150" t="s">
        <v>2915</v>
      </c>
      <c r="E95" s="151" t="s">
        <v>2920</v>
      </c>
      <c r="F95" s="150" t="s">
        <v>2751</v>
      </c>
      <c r="G95" s="150" t="s">
        <v>2911</v>
      </c>
    </row>
    <row r="96" spans="1:7" ht="17.399999999999999">
      <c r="A96" s="52" t="s">
        <v>3059</v>
      </c>
      <c r="B96" s="52"/>
      <c r="C96" s="52"/>
      <c r="D96" s="52"/>
      <c r="E96" s="53"/>
      <c r="F96" s="52"/>
      <c r="G96" s="52"/>
    </row>
    <row r="97" spans="1:7" ht="17.399999999999999">
      <c r="A97" s="150" t="s">
        <v>3060</v>
      </c>
      <c r="B97" s="150" t="s">
        <v>3018</v>
      </c>
      <c r="C97" s="150" t="s">
        <v>2923</v>
      </c>
      <c r="D97" s="150" t="s">
        <v>2915</v>
      </c>
      <c r="E97" s="151" t="s">
        <v>2916</v>
      </c>
      <c r="F97" s="150" t="s">
        <v>2751</v>
      </c>
      <c r="G97" s="150" t="s">
        <v>2911</v>
      </c>
    </row>
    <row r="98" spans="1:7" ht="17.399999999999999">
      <c r="A98" s="150" t="s">
        <v>3061</v>
      </c>
      <c r="B98" s="150" t="s">
        <v>3018</v>
      </c>
      <c r="C98" s="150"/>
      <c r="D98" s="150" t="s">
        <v>2909</v>
      </c>
      <c r="E98" s="151"/>
      <c r="F98" s="151" t="s">
        <v>3062</v>
      </c>
      <c r="G98" s="150" t="s">
        <v>2911</v>
      </c>
    </row>
    <row r="99" spans="1:7" ht="17.399999999999999">
      <c r="A99" s="52" t="s">
        <v>3063</v>
      </c>
      <c r="B99" s="52"/>
      <c r="C99" s="52"/>
      <c r="D99" s="52"/>
      <c r="E99" s="53"/>
      <c r="F99" s="52"/>
      <c r="G99" s="52"/>
    </row>
    <row r="100" spans="1:7" ht="17.399999999999999">
      <c r="A100" s="150" t="s">
        <v>3064</v>
      </c>
      <c r="B100" s="150"/>
      <c r="C100" s="150" t="s">
        <v>666</v>
      </c>
      <c r="D100" s="150" t="s">
        <v>2909</v>
      </c>
      <c r="E100" s="151"/>
      <c r="F100" s="150" t="s">
        <v>3065</v>
      </c>
      <c r="G100" s="150" t="s">
        <v>2911</v>
      </c>
    </row>
    <row r="101" spans="1:7" ht="17.399999999999999">
      <c r="A101" s="150" t="s">
        <v>3066</v>
      </c>
      <c r="B101" s="150" t="s">
        <v>3018</v>
      </c>
      <c r="C101" s="150" t="s">
        <v>3067</v>
      </c>
      <c r="D101" s="150" t="s">
        <v>2909</v>
      </c>
      <c r="E101" s="151"/>
      <c r="F101" s="150" t="s">
        <v>3068</v>
      </c>
      <c r="G101" s="150" t="s">
        <v>2911</v>
      </c>
    </row>
    <row r="102" spans="1:7" ht="17.399999999999999">
      <c r="A102" s="150" t="s">
        <v>3069</v>
      </c>
      <c r="B102" s="150" t="s">
        <v>96</v>
      </c>
      <c r="C102" s="150"/>
      <c r="D102" s="150" t="s">
        <v>2909</v>
      </c>
      <c r="E102" s="151"/>
      <c r="F102" s="150" t="s">
        <v>3070</v>
      </c>
      <c r="G102" s="150" t="s">
        <v>2911</v>
      </c>
    </row>
    <row r="103" spans="1:7" ht="17.399999999999999">
      <c r="A103" s="52" t="s">
        <v>3071</v>
      </c>
      <c r="B103" s="52"/>
      <c r="C103" s="52"/>
      <c r="D103" s="52"/>
      <c r="E103" s="53"/>
      <c r="F103" s="52"/>
      <c r="G103" s="52"/>
    </row>
    <row r="104" spans="1:7" ht="17.399999999999999">
      <c r="A104" s="150" t="s">
        <v>3072</v>
      </c>
      <c r="B104" s="150" t="s">
        <v>3018</v>
      </c>
      <c r="C104" s="150" t="s">
        <v>2923</v>
      </c>
      <c r="D104" s="150" t="s">
        <v>2915</v>
      </c>
      <c r="E104" s="151" t="s">
        <v>2916</v>
      </c>
      <c r="F104" s="150" t="s">
        <v>2751</v>
      </c>
      <c r="G104" s="150" t="s">
        <v>3073</v>
      </c>
    </row>
    <row r="105" spans="1:7" ht="17.399999999999999">
      <c r="A105" s="150" t="s">
        <v>3074</v>
      </c>
      <c r="B105" s="150" t="s">
        <v>102</v>
      </c>
      <c r="C105" s="150" t="s">
        <v>2919</v>
      </c>
      <c r="D105" s="150" t="s">
        <v>2915</v>
      </c>
      <c r="E105" s="151" t="s">
        <v>2920</v>
      </c>
      <c r="F105" s="150" t="s">
        <v>2751</v>
      </c>
      <c r="G105" s="150" t="s">
        <v>2911</v>
      </c>
    </row>
    <row r="106" spans="1:7" ht="17.399999999999999">
      <c r="A106" s="150" t="s">
        <v>3075</v>
      </c>
      <c r="B106" s="150" t="s">
        <v>100</v>
      </c>
      <c r="C106" s="150" t="s">
        <v>3076</v>
      </c>
      <c r="D106" s="150" t="s">
        <v>2915</v>
      </c>
      <c r="E106" s="151" t="s">
        <v>2916</v>
      </c>
      <c r="F106" s="150" t="s">
        <v>2751</v>
      </c>
      <c r="G106" s="150" t="s">
        <v>3077</v>
      </c>
    </row>
    <row r="107" spans="1:7" ht="17.399999999999999">
      <c r="A107" s="150" t="s">
        <v>3078</v>
      </c>
      <c r="B107" s="150" t="s">
        <v>3018</v>
      </c>
      <c r="C107" s="150" t="s">
        <v>2919</v>
      </c>
      <c r="D107" s="150" t="s">
        <v>2915</v>
      </c>
      <c r="E107" s="151" t="s">
        <v>2920</v>
      </c>
      <c r="F107" s="150" t="s">
        <v>2751</v>
      </c>
      <c r="G107" s="150" t="s">
        <v>2911</v>
      </c>
    </row>
    <row r="108" spans="1:7" ht="17.399999999999999">
      <c r="A108" s="52" t="s">
        <v>3079</v>
      </c>
      <c r="B108" s="52"/>
      <c r="C108" s="52"/>
      <c r="D108" s="52"/>
      <c r="E108" s="53"/>
      <c r="F108" s="52"/>
      <c r="G108" s="52"/>
    </row>
    <row r="109" spans="1:7" ht="17.399999999999999">
      <c r="A109" s="150" t="s">
        <v>3080</v>
      </c>
      <c r="B109" s="150" t="s">
        <v>35</v>
      </c>
      <c r="C109" s="150" t="s">
        <v>3081</v>
      </c>
      <c r="D109" s="150" t="s">
        <v>3082</v>
      </c>
      <c r="E109" s="151" t="s">
        <v>3081</v>
      </c>
      <c r="F109" s="150" t="s">
        <v>2411</v>
      </c>
      <c r="G109" s="150" t="s">
        <v>3083</v>
      </c>
    </row>
    <row r="110" spans="1:7" ht="17.399999999999999">
      <c r="A110" s="150" t="s">
        <v>3084</v>
      </c>
      <c r="B110" s="150" t="s">
        <v>36</v>
      </c>
      <c r="C110" s="150" t="s">
        <v>666</v>
      </c>
      <c r="D110" s="150" t="s">
        <v>3082</v>
      </c>
      <c r="E110" s="151" t="s">
        <v>666</v>
      </c>
      <c r="F110" s="150" t="s">
        <v>2413</v>
      </c>
      <c r="G110" s="150" t="s">
        <v>3085</v>
      </c>
    </row>
    <row r="111" spans="1:7" ht="17.399999999999999">
      <c r="A111" s="150" t="s">
        <v>3086</v>
      </c>
      <c r="B111" s="150" t="s">
        <v>40</v>
      </c>
      <c r="C111" s="150" t="s">
        <v>666</v>
      </c>
      <c r="D111" s="150" t="s">
        <v>3082</v>
      </c>
      <c r="E111" s="151" t="s">
        <v>666</v>
      </c>
      <c r="F111" s="150" t="s">
        <v>2413</v>
      </c>
      <c r="G111" s="150" t="s">
        <v>3087</v>
      </c>
    </row>
    <row r="112" spans="1:7" ht="17.399999999999999">
      <c r="A112" s="150" t="s">
        <v>3088</v>
      </c>
      <c r="B112" s="150" t="s">
        <v>42</v>
      </c>
      <c r="C112" s="150" t="s">
        <v>3089</v>
      </c>
      <c r="D112" s="150" t="s">
        <v>3082</v>
      </c>
      <c r="E112" s="151" t="s">
        <v>3090</v>
      </c>
      <c r="F112" s="150" t="s">
        <v>2413</v>
      </c>
      <c r="G112" s="150" t="s">
        <v>3091</v>
      </c>
    </row>
    <row r="113" spans="1:7" ht="17.399999999999999">
      <c r="A113" s="150" t="s">
        <v>3092</v>
      </c>
      <c r="B113" s="150" t="s">
        <v>42</v>
      </c>
      <c r="C113" s="150" t="s">
        <v>3081</v>
      </c>
      <c r="D113" s="150" t="s">
        <v>3082</v>
      </c>
      <c r="E113" s="151" t="s">
        <v>3081</v>
      </c>
      <c r="F113" s="150" t="s">
        <v>2411</v>
      </c>
      <c r="G113" s="150" t="s">
        <v>3083</v>
      </c>
    </row>
    <row r="114" spans="1:7" ht="17.399999999999999">
      <c r="A114" s="150" t="s">
        <v>3093</v>
      </c>
      <c r="B114" s="150" t="s">
        <v>44</v>
      </c>
      <c r="C114" s="150" t="s">
        <v>1902</v>
      </c>
      <c r="D114" s="150" t="s">
        <v>3082</v>
      </c>
      <c r="E114" s="151" t="s">
        <v>1902</v>
      </c>
      <c r="F114" s="150" t="s">
        <v>2413</v>
      </c>
      <c r="G114" s="150" t="s">
        <v>3094</v>
      </c>
    </row>
    <row r="115" spans="1:7" ht="17.399999999999999">
      <c r="A115" s="150" t="s">
        <v>3095</v>
      </c>
      <c r="B115" s="150" t="s">
        <v>44</v>
      </c>
      <c r="C115" s="150" t="s">
        <v>214</v>
      </c>
      <c r="D115" s="150" t="s">
        <v>3082</v>
      </c>
      <c r="E115" s="151" t="s">
        <v>214</v>
      </c>
      <c r="F115" s="150" t="s">
        <v>2411</v>
      </c>
      <c r="G115" s="150" t="s">
        <v>3096</v>
      </c>
    </row>
    <row r="116" spans="1:7" ht="17.399999999999999">
      <c r="A116" s="150" t="s">
        <v>2908</v>
      </c>
      <c r="B116" s="150" t="s">
        <v>36</v>
      </c>
      <c r="C116" s="150"/>
      <c r="D116" s="150" t="s">
        <v>2909</v>
      </c>
      <c r="E116" s="151"/>
      <c r="F116" s="150" t="s">
        <v>2910</v>
      </c>
      <c r="G116" s="150" t="s">
        <v>2911</v>
      </c>
    </row>
    <row r="117" spans="1:7" ht="17.399999999999999">
      <c r="A117" s="148" t="s">
        <v>3097</v>
      </c>
      <c r="B117" s="148" t="s">
        <v>2931</v>
      </c>
      <c r="C117" s="148" t="s">
        <v>3098</v>
      </c>
      <c r="D117" s="148" t="s">
        <v>3082</v>
      </c>
      <c r="E117" s="149" t="s">
        <v>677</v>
      </c>
      <c r="F117" s="149" t="s">
        <v>2965</v>
      </c>
      <c r="G117" s="148" t="s">
        <v>3099</v>
      </c>
    </row>
    <row r="118" spans="1:7" ht="17.399999999999999">
      <c r="A118" s="52" t="s">
        <v>3100</v>
      </c>
      <c r="B118" s="52"/>
      <c r="C118" s="52"/>
      <c r="D118" s="52"/>
      <c r="E118" s="53"/>
      <c r="F118" s="52"/>
      <c r="G118" s="52"/>
    </row>
    <row r="119" spans="1:7" ht="17.399999999999999">
      <c r="A119" s="150" t="s">
        <v>2913</v>
      </c>
      <c r="B119" s="150" t="s">
        <v>35</v>
      </c>
      <c r="C119" s="150" t="s">
        <v>2914</v>
      </c>
      <c r="D119" s="150" t="s">
        <v>3082</v>
      </c>
      <c r="E119" s="151" t="s">
        <v>214</v>
      </c>
      <c r="F119" s="150" t="s">
        <v>2764</v>
      </c>
      <c r="G119" s="150" t="s">
        <v>2917</v>
      </c>
    </row>
    <row r="120" spans="1:7" ht="17.399999999999999">
      <c r="A120" s="150" t="s">
        <v>3101</v>
      </c>
      <c r="B120" s="150" t="s">
        <v>35</v>
      </c>
      <c r="C120" s="150" t="s">
        <v>3102</v>
      </c>
      <c r="D120" s="150" t="s">
        <v>3082</v>
      </c>
      <c r="E120" s="151" t="s">
        <v>3103</v>
      </c>
      <c r="F120" s="150" t="s">
        <v>2413</v>
      </c>
      <c r="G120" s="150" t="s">
        <v>3104</v>
      </c>
    </row>
    <row r="121" spans="1:7" ht="17.399999999999999">
      <c r="A121" s="150" t="s">
        <v>2918</v>
      </c>
      <c r="B121" s="150" t="s">
        <v>36</v>
      </c>
      <c r="C121" s="150" t="s">
        <v>2919</v>
      </c>
      <c r="D121" s="150" t="s">
        <v>3082</v>
      </c>
      <c r="E121" s="151" t="s">
        <v>3105</v>
      </c>
      <c r="F121" s="150" t="s">
        <v>2764</v>
      </c>
      <c r="G121" s="150" t="s">
        <v>2921</v>
      </c>
    </row>
    <row r="122" spans="1:7" ht="17.399999999999999">
      <c r="A122" s="150" t="s">
        <v>3106</v>
      </c>
      <c r="B122" s="150" t="s">
        <v>36</v>
      </c>
      <c r="C122" s="150" t="s">
        <v>214</v>
      </c>
      <c r="D122" s="150" t="s">
        <v>3082</v>
      </c>
      <c r="E122" s="151" t="s">
        <v>214</v>
      </c>
      <c r="F122" s="150" t="s">
        <v>2411</v>
      </c>
      <c r="G122" s="150" t="s">
        <v>3107</v>
      </c>
    </row>
    <row r="123" spans="1:7" ht="17.399999999999999">
      <c r="A123" s="150" t="s">
        <v>3108</v>
      </c>
      <c r="B123" s="150" t="s">
        <v>36</v>
      </c>
      <c r="C123" s="150" t="s">
        <v>3109</v>
      </c>
      <c r="D123" s="150" t="s">
        <v>3082</v>
      </c>
      <c r="E123" s="151" t="s">
        <v>666</v>
      </c>
      <c r="F123" s="150" t="s">
        <v>2413</v>
      </c>
      <c r="G123" s="150" t="s">
        <v>3110</v>
      </c>
    </row>
    <row r="124" spans="1:7" ht="17.399999999999999">
      <c r="A124" s="150" t="s">
        <v>3111</v>
      </c>
      <c r="B124" s="150" t="s">
        <v>38</v>
      </c>
      <c r="C124" s="150" t="s">
        <v>666</v>
      </c>
      <c r="D124" s="150" t="s">
        <v>3082</v>
      </c>
      <c r="E124" s="151" t="s">
        <v>666</v>
      </c>
      <c r="F124" s="150" t="s">
        <v>2413</v>
      </c>
      <c r="G124" s="150" t="s">
        <v>2911</v>
      </c>
    </row>
    <row r="125" spans="1:7" ht="17.399999999999999">
      <c r="A125" s="150" t="s">
        <v>3112</v>
      </c>
      <c r="B125" s="150" t="s">
        <v>38</v>
      </c>
      <c r="C125" s="150" t="s">
        <v>3113</v>
      </c>
      <c r="D125" s="150" t="s">
        <v>3082</v>
      </c>
      <c r="E125" s="151" t="s">
        <v>1330</v>
      </c>
      <c r="F125" s="150" t="s">
        <v>2408</v>
      </c>
      <c r="G125" s="150" t="s">
        <v>3114</v>
      </c>
    </row>
    <row r="126" spans="1:7" ht="17.399999999999999">
      <c r="A126" s="150" t="s">
        <v>3115</v>
      </c>
      <c r="B126" s="150" t="s">
        <v>42</v>
      </c>
      <c r="C126" s="150" t="s">
        <v>214</v>
      </c>
      <c r="D126" s="150" t="s">
        <v>3082</v>
      </c>
      <c r="E126" s="151" t="s">
        <v>214</v>
      </c>
      <c r="F126" s="150" t="s">
        <v>2411</v>
      </c>
      <c r="G126" s="150" t="s">
        <v>3116</v>
      </c>
    </row>
    <row r="127" spans="1:7" ht="17.399999999999999">
      <c r="A127" s="150" t="s">
        <v>2925</v>
      </c>
      <c r="B127" s="150" t="s">
        <v>42</v>
      </c>
      <c r="C127" s="150" t="s">
        <v>2919</v>
      </c>
      <c r="D127" s="150" t="s">
        <v>3082</v>
      </c>
      <c r="E127" s="151" t="s">
        <v>3105</v>
      </c>
      <c r="F127" s="150" t="s">
        <v>2764</v>
      </c>
      <c r="G127" s="150" t="s">
        <v>2926</v>
      </c>
    </row>
    <row r="128" spans="1:7" ht="17.399999999999999">
      <c r="A128" s="150" t="s">
        <v>3117</v>
      </c>
      <c r="B128" s="150" t="s">
        <v>42</v>
      </c>
      <c r="C128" s="150" t="s">
        <v>3118</v>
      </c>
      <c r="D128" s="150" t="s">
        <v>3082</v>
      </c>
      <c r="E128" s="151" t="s">
        <v>666</v>
      </c>
      <c r="F128" s="151" t="s">
        <v>2413</v>
      </c>
      <c r="G128" s="150" t="s">
        <v>3119</v>
      </c>
    </row>
    <row r="129" spans="1:7" ht="17.399999999999999">
      <c r="A129" s="150" t="s">
        <v>3120</v>
      </c>
      <c r="B129" s="150" t="s">
        <v>44</v>
      </c>
      <c r="C129" s="150" t="s">
        <v>214</v>
      </c>
      <c r="D129" s="150" t="s">
        <v>3082</v>
      </c>
      <c r="E129" s="151" t="s">
        <v>214</v>
      </c>
      <c r="F129" s="151" t="s">
        <v>2411</v>
      </c>
      <c r="G129" s="150" t="s">
        <v>3121</v>
      </c>
    </row>
    <row r="130" spans="1:7" ht="17.399999999999999">
      <c r="A130" s="150" t="s">
        <v>2927</v>
      </c>
      <c r="B130" s="150" t="s">
        <v>44</v>
      </c>
      <c r="C130" s="150" t="s">
        <v>2919</v>
      </c>
      <c r="D130" s="150" t="s">
        <v>3082</v>
      </c>
      <c r="E130" s="151" t="s">
        <v>3105</v>
      </c>
      <c r="F130" s="150" t="s">
        <v>2764</v>
      </c>
      <c r="G130" s="150" t="s">
        <v>2911</v>
      </c>
    </row>
    <row r="131" spans="1:7" ht="17.399999999999999">
      <c r="A131" s="150" t="s">
        <v>2928</v>
      </c>
      <c r="B131" s="150" t="s">
        <v>57</v>
      </c>
      <c r="C131" s="150" t="s">
        <v>2919</v>
      </c>
      <c r="D131" s="150" t="s">
        <v>3082</v>
      </c>
      <c r="E131" s="151" t="s">
        <v>3105</v>
      </c>
      <c r="F131" s="150" t="s">
        <v>2764</v>
      </c>
      <c r="G131" s="150" t="s">
        <v>2911</v>
      </c>
    </row>
    <row r="132" spans="1:7" ht="17.399999999999999">
      <c r="A132" s="150" t="s">
        <v>3122</v>
      </c>
      <c r="B132" s="150" t="s">
        <v>56</v>
      </c>
      <c r="C132" s="150" t="s">
        <v>3081</v>
      </c>
      <c r="D132" s="150" t="s">
        <v>3082</v>
      </c>
      <c r="E132" s="151" t="s">
        <v>3081</v>
      </c>
      <c r="F132" s="150" t="s">
        <v>2411</v>
      </c>
      <c r="G132" s="150" t="s">
        <v>3123</v>
      </c>
    </row>
    <row r="133" spans="1:7" ht="17.399999999999999">
      <c r="A133" s="150" t="s">
        <v>3124</v>
      </c>
      <c r="B133" s="150" t="s">
        <v>57</v>
      </c>
      <c r="C133" s="150" t="s">
        <v>3125</v>
      </c>
      <c r="D133" s="150" t="s">
        <v>3082</v>
      </c>
      <c r="E133" s="151" t="s">
        <v>214</v>
      </c>
      <c r="F133" s="150" t="s">
        <v>2411</v>
      </c>
      <c r="G133" s="150" t="s">
        <v>3126</v>
      </c>
    </row>
    <row r="134" spans="1:7" ht="17.399999999999999">
      <c r="A134" s="150" t="s">
        <v>3127</v>
      </c>
      <c r="B134" s="150" t="s">
        <v>58</v>
      </c>
      <c r="C134" s="150" t="s">
        <v>3113</v>
      </c>
      <c r="D134" s="150" t="s">
        <v>3082</v>
      </c>
      <c r="E134" s="151" t="s">
        <v>1330</v>
      </c>
      <c r="F134" s="150" t="s">
        <v>2408</v>
      </c>
      <c r="G134" s="150" t="s">
        <v>3114</v>
      </c>
    </row>
    <row r="135" spans="1:7" ht="17.399999999999999">
      <c r="A135" s="150" t="s">
        <v>2930</v>
      </c>
      <c r="B135" s="150" t="s">
        <v>2931</v>
      </c>
      <c r="C135" s="150"/>
      <c r="D135" s="150" t="s">
        <v>2909</v>
      </c>
      <c r="E135" s="151"/>
      <c r="F135" s="151" t="s">
        <v>2910</v>
      </c>
      <c r="G135" s="150" t="s">
        <v>2911</v>
      </c>
    </row>
    <row r="136" spans="1:7" ht="17.399999999999999">
      <c r="A136" s="150" t="s">
        <v>2932</v>
      </c>
      <c r="B136" s="150" t="s">
        <v>2931</v>
      </c>
      <c r="C136" s="150"/>
      <c r="D136" s="150" t="s">
        <v>2909</v>
      </c>
      <c r="E136" s="151"/>
      <c r="F136" s="151" t="s">
        <v>2910</v>
      </c>
      <c r="G136" s="150" t="s">
        <v>2911</v>
      </c>
    </row>
    <row r="137" spans="1:7" ht="17.399999999999999">
      <c r="A137" s="150" t="s">
        <v>2933</v>
      </c>
      <c r="B137" s="150" t="s">
        <v>2934</v>
      </c>
      <c r="C137" s="150"/>
      <c r="D137" s="150" t="s">
        <v>2909</v>
      </c>
      <c r="E137" s="151"/>
      <c r="F137" s="150" t="s">
        <v>2910</v>
      </c>
      <c r="G137" s="150" t="s">
        <v>2911</v>
      </c>
    </row>
    <row r="138" spans="1:7" ht="17.399999999999999">
      <c r="A138" s="150" t="s">
        <v>2935</v>
      </c>
      <c r="B138" s="150" t="s">
        <v>2936</v>
      </c>
      <c r="C138" s="150"/>
      <c r="D138" s="150" t="s">
        <v>2909</v>
      </c>
      <c r="E138" s="151"/>
      <c r="F138" s="150" t="s">
        <v>2910</v>
      </c>
      <c r="G138" s="150" t="s">
        <v>2911</v>
      </c>
    </row>
    <row r="139" spans="1:7" ht="17.399999999999999">
      <c r="A139" s="150" t="s">
        <v>2937</v>
      </c>
      <c r="B139" s="150" t="s">
        <v>2936</v>
      </c>
      <c r="C139" s="150"/>
      <c r="D139" s="150" t="s">
        <v>2909</v>
      </c>
      <c r="E139" s="151"/>
      <c r="F139" s="150" t="s">
        <v>2910</v>
      </c>
      <c r="G139" s="150" t="s">
        <v>2911</v>
      </c>
    </row>
    <row r="140" spans="1:7" ht="17.399999999999999">
      <c r="A140" s="150" t="s">
        <v>2938</v>
      </c>
      <c r="B140" s="150" t="s">
        <v>2936</v>
      </c>
      <c r="C140" s="150"/>
      <c r="D140" s="150" t="s">
        <v>2909</v>
      </c>
      <c r="E140" s="151"/>
      <c r="F140" s="150" t="s">
        <v>2910</v>
      </c>
      <c r="G140" s="150" t="s">
        <v>2911</v>
      </c>
    </row>
    <row r="141" spans="1:7" ht="17.399999999999999">
      <c r="A141" s="150" t="s">
        <v>2939</v>
      </c>
      <c r="B141" s="150" t="s">
        <v>2936</v>
      </c>
      <c r="C141" s="150"/>
      <c r="D141" s="150" t="s">
        <v>2909</v>
      </c>
      <c r="E141" s="151"/>
      <c r="F141" s="150" t="s">
        <v>2910</v>
      </c>
      <c r="G141" s="150" t="s">
        <v>2911</v>
      </c>
    </row>
    <row r="142" spans="1:7" ht="17.399999999999999">
      <c r="A142" s="150" t="s">
        <v>2940</v>
      </c>
      <c r="B142" s="150" t="s">
        <v>36</v>
      </c>
      <c r="C142" s="150"/>
      <c r="D142" s="150" t="s">
        <v>2909</v>
      </c>
      <c r="E142" s="151"/>
      <c r="F142" s="150" t="s">
        <v>2910</v>
      </c>
      <c r="G142" s="150" t="s">
        <v>2911</v>
      </c>
    </row>
    <row r="143" spans="1:7" ht="17.399999999999999">
      <c r="A143" s="150" t="s">
        <v>2941</v>
      </c>
      <c r="B143" s="150" t="s">
        <v>35</v>
      </c>
      <c r="C143" s="150"/>
      <c r="D143" s="150" t="s">
        <v>2909</v>
      </c>
      <c r="E143" s="151"/>
      <c r="F143" s="150" t="s">
        <v>2910</v>
      </c>
      <c r="G143" s="150" t="s">
        <v>2911</v>
      </c>
    </row>
    <row r="144" spans="1:7" ht="17.399999999999999">
      <c r="A144" s="150" t="s">
        <v>2942</v>
      </c>
      <c r="B144" s="150" t="s">
        <v>40</v>
      </c>
      <c r="C144" s="150"/>
      <c r="D144" s="150" t="s">
        <v>2909</v>
      </c>
      <c r="E144" s="151"/>
      <c r="F144" s="150" t="s">
        <v>2910</v>
      </c>
      <c r="G144" s="150" t="s">
        <v>2911</v>
      </c>
    </row>
    <row r="145" spans="1:7" ht="17.399999999999999">
      <c r="A145" s="150" t="s">
        <v>2943</v>
      </c>
      <c r="B145" s="150" t="s">
        <v>2944</v>
      </c>
      <c r="C145" s="150"/>
      <c r="D145" s="150" t="s">
        <v>2909</v>
      </c>
      <c r="E145" s="151"/>
      <c r="F145" s="150" t="s">
        <v>2910</v>
      </c>
      <c r="G145" s="150" t="s">
        <v>2911</v>
      </c>
    </row>
    <row r="146" spans="1:7" ht="17.399999999999999">
      <c r="A146" s="150" t="s">
        <v>2945</v>
      </c>
      <c r="B146" s="150" t="s">
        <v>35</v>
      </c>
      <c r="C146" s="150"/>
      <c r="D146" s="150" t="s">
        <v>2909</v>
      </c>
      <c r="E146" s="151"/>
      <c r="F146" s="150" t="s">
        <v>2910</v>
      </c>
      <c r="G146" s="150" t="s">
        <v>2911</v>
      </c>
    </row>
    <row r="147" spans="1:7" ht="17.399999999999999">
      <c r="A147" s="150" t="s">
        <v>2946</v>
      </c>
      <c r="B147" s="150" t="s">
        <v>42</v>
      </c>
      <c r="C147" s="150" t="s">
        <v>2919</v>
      </c>
      <c r="D147" s="150" t="s">
        <v>3082</v>
      </c>
      <c r="E147" s="151" t="s">
        <v>3105</v>
      </c>
      <c r="F147" s="150" t="s">
        <v>2764</v>
      </c>
      <c r="G147" s="150" t="s">
        <v>2947</v>
      </c>
    </row>
    <row r="148" spans="1:7" ht="17.399999999999999">
      <c r="A148" s="150" t="s">
        <v>3128</v>
      </c>
      <c r="B148" s="150" t="s">
        <v>2949</v>
      </c>
      <c r="C148" s="150" t="s">
        <v>3081</v>
      </c>
      <c r="D148" s="150" t="s">
        <v>3082</v>
      </c>
      <c r="E148" s="151" t="s">
        <v>3081</v>
      </c>
      <c r="F148" s="150" t="s">
        <v>2411</v>
      </c>
      <c r="G148" s="150" t="s">
        <v>2911</v>
      </c>
    </row>
    <row r="149" spans="1:7" ht="17.399999999999999">
      <c r="A149" s="150" t="s">
        <v>3129</v>
      </c>
      <c r="B149" s="150" t="s">
        <v>36</v>
      </c>
      <c r="C149" s="150" t="s">
        <v>3081</v>
      </c>
      <c r="D149" s="150" t="s">
        <v>3082</v>
      </c>
      <c r="E149" s="151" t="s">
        <v>3081</v>
      </c>
      <c r="F149" s="150" t="s">
        <v>2411</v>
      </c>
      <c r="G149" s="150" t="s">
        <v>2911</v>
      </c>
    </row>
    <row r="150" spans="1:7" ht="17.399999999999999">
      <c r="A150" s="150" t="s">
        <v>3130</v>
      </c>
      <c r="B150" s="150" t="s">
        <v>35</v>
      </c>
      <c r="C150" s="150" t="s">
        <v>666</v>
      </c>
      <c r="D150" s="150" t="s">
        <v>3082</v>
      </c>
      <c r="E150" s="151" t="s">
        <v>666</v>
      </c>
      <c r="F150" s="150" t="s">
        <v>2413</v>
      </c>
      <c r="G150" s="150" t="s">
        <v>3131</v>
      </c>
    </row>
    <row r="151" spans="1:7" ht="17.399999999999999">
      <c r="A151" s="150" t="s">
        <v>3132</v>
      </c>
      <c r="B151" s="150" t="s">
        <v>33</v>
      </c>
      <c r="C151" s="150" t="s">
        <v>3081</v>
      </c>
      <c r="D151" s="150" t="s">
        <v>3082</v>
      </c>
      <c r="E151" s="151" t="s">
        <v>3081</v>
      </c>
      <c r="F151" s="150" t="s">
        <v>2411</v>
      </c>
      <c r="G151" s="150" t="s">
        <v>2911</v>
      </c>
    </row>
    <row r="152" spans="1:7" ht="17.399999999999999">
      <c r="A152" s="150" t="s">
        <v>3133</v>
      </c>
      <c r="B152" s="150" t="s">
        <v>3134</v>
      </c>
      <c r="C152" s="150" t="s">
        <v>1330</v>
      </c>
      <c r="D152" s="150" t="s">
        <v>3082</v>
      </c>
      <c r="E152" s="151" t="s">
        <v>1330</v>
      </c>
      <c r="F152" s="150" t="s">
        <v>2408</v>
      </c>
      <c r="G152" s="150" t="s">
        <v>3135</v>
      </c>
    </row>
    <row r="153" spans="1:7" ht="17.399999999999999">
      <c r="A153" s="52" t="s">
        <v>3136</v>
      </c>
      <c r="B153" s="52"/>
      <c r="C153" s="52"/>
      <c r="D153" s="52"/>
      <c r="E153" s="53"/>
      <c r="F153" s="52"/>
      <c r="G153" s="52"/>
    </row>
    <row r="154" spans="1:7" ht="17.399999999999999">
      <c r="A154" s="150" t="s">
        <v>3137</v>
      </c>
      <c r="B154" s="150" t="s">
        <v>35</v>
      </c>
      <c r="C154" s="150" t="s">
        <v>666</v>
      </c>
      <c r="D154" s="150" t="s">
        <v>3082</v>
      </c>
      <c r="E154" s="151" t="s">
        <v>666</v>
      </c>
      <c r="F154" s="150" t="s">
        <v>2413</v>
      </c>
      <c r="G154" s="150" t="s">
        <v>3138</v>
      </c>
    </row>
    <row r="155" spans="1:7" ht="17.399999999999999">
      <c r="A155" s="150" t="s">
        <v>3139</v>
      </c>
      <c r="B155" s="150" t="s">
        <v>35</v>
      </c>
      <c r="C155" s="150" t="s">
        <v>214</v>
      </c>
      <c r="D155" s="150" t="s">
        <v>3082</v>
      </c>
      <c r="E155" s="151" t="s">
        <v>214</v>
      </c>
      <c r="F155" s="150" t="s">
        <v>2411</v>
      </c>
      <c r="G155" s="150" t="s">
        <v>2911</v>
      </c>
    </row>
    <row r="156" spans="1:7" ht="17.399999999999999">
      <c r="A156" s="150" t="s">
        <v>3140</v>
      </c>
      <c r="B156" s="150" t="s">
        <v>35</v>
      </c>
      <c r="C156" s="150" t="s">
        <v>666</v>
      </c>
      <c r="D156" s="150" t="s">
        <v>3082</v>
      </c>
      <c r="E156" s="151" t="s">
        <v>666</v>
      </c>
      <c r="F156" s="150" t="s">
        <v>2413</v>
      </c>
      <c r="G156" s="150" t="s">
        <v>3141</v>
      </c>
    </row>
    <row r="157" spans="1:7" ht="17.399999999999999">
      <c r="A157" s="150" t="s">
        <v>3142</v>
      </c>
      <c r="B157" s="150" t="s">
        <v>35</v>
      </c>
      <c r="C157" s="150" t="s">
        <v>214</v>
      </c>
      <c r="D157" s="150" t="s">
        <v>3082</v>
      </c>
      <c r="E157" s="151" t="s">
        <v>214</v>
      </c>
      <c r="F157" s="150" t="s">
        <v>2411</v>
      </c>
      <c r="G157" s="150" t="s">
        <v>3143</v>
      </c>
    </row>
    <row r="158" spans="1:7" ht="17.399999999999999">
      <c r="A158" s="150" t="s">
        <v>3144</v>
      </c>
      <c r="B158" s="150" t="s">
        <v>38</v>
      </c>
      <c r="C158" s="150" t="s">
        <v>3145</v>
      </c>
      <c r="D158" s="150" t="s">
        <v>3082</v>
      </c>
      <c r="E158" s="151" t="s">
        <v>214</v>
      </c>
      <c r="F158" s="150" t="s">
        <v>2411</v>
      </c>
      <c r="G158" s="150" t="s">
        <v>3146</v>
      </c>
    </row>
    <row r="159" spans="1:7" ht="17.399999999999999">
      <c r="A159" s="150" t="s">
        <v>3147</v>
      </c>
      <c r="B159" s="150" t="s">
        <v>40</v>
      </c>
      <c r="C159" s="150" t="s">
        <v>3148</v>
      </c>
      <c r="D159" s="150" t="s">
        <v>3082</v>
      </c>
      <c r="E159" s="151" t="s">
        <v>214</v>
      </c>
      <c r="F159" s="150" t="s">
        <v>2411</v>
      </c>
      <c r="G159" s="150" t="s">
        <v>3149</v>
      </c>
    </row>
    <row r="160" spans="1:7" ht="17.399999999999999">
      <c r="A160" s="150" t="s">
        <v>3150</v>
      </c>
      <c r="B160" s="150" t="s">
        <v>42</v>
      </c>
      <c r="C160" s="150" t="s">
        <v>214</v>
      </c>
      <c r="D160" s="150" t="s">
        <v>3082</v>
      </c>
      <c r="E160" s="151" t="s">
        <v>214</v>
      </c>
      <c r="F160" s="150" t="s">
        <v>2411</v>
      </c>
      <c r="G160" s="150" t="s">
        <v>3151</v>
      </c>
    </row>
    <row r="161" spans="1:7" ht="17.399999999999999">
      <c r="A161" s="150" t="s">
        <v>3152</v>
      </c>
      <c r="B161" s="150" t="s">
        <v>44</v>
      </c>
      <c r="C161" s="150" t="s">
        <v>214</v>
      </c>
      <c r="D161" s="150" t="s">
        <v>3082</v>
      </c>
      <c r="E161" s="151" t="s">
        <v>214</v>
      </c>
      <c r="F161" s="150" t="s">
        <v>2411</v>
      </c>
      <c r="G161" s="150" t="s">
        <v>3153</v>
      </c>
    </row>
    <row r="162" spans="1:7" ht="17.399999999999999">
      <c r="A162" s="150" t="s">
        <v>3154</v>
      </c>
      <c r="B162" s="150" t="s">
        <v>44</v>
      </c>
      <c r="C162" s="150" t="s">
        <v>214</v>
      </c>
      <c r="D162" s="150" t="s">
        <v>3082</v>
      </c>
      <c r="E162" s="151" t="s">
        <v>214</v>
      </c>
      <c r="F162" s="150" t="s">
        <v>2411</v>
      </c>
      <c r="G162" s="150" t="s">
        <v>3155</v>
      </c>
    </row>
    <row r="163" spans="1:7" ht="17.399999999999999">
      <c r="A163" s="150" t="s">
        <v>3156</v>
      </c>
      <c r="B163" s="150" t="s">
        <v>57</v>
      </c>
      <c r="C163" s="150" t="s">
        <v>214</v>
      </c>
      <c r="D163" s="150" t="s">
        <v>3082</v>
      </c>
      <c r="E163" s="151" t="s">
        <v>214</v>
      </c>
      <c r="F163" s="150" t="s">
        <v>2411</v>
      </c>
      <c r="G163" s="150" t="s">
        <v>3157</v>
      </c>
    </row>
    <row r="164" spans="1:7" ht="17.399999999999999">
      <c r="A164" s="150" t="s">
        <v>3158</v>
      </c>
      <c r="B164" s="150" t="s">
        <v>56</v>
      </c>
      <c r="C164" s="150" t="s">
        <v>214</v>
      </c>
      <c r="D164" s="150" t="s">
        <v>3082</v>
      </c>
      <c r="E164" s="151" t="s">
        <v>214</v>
      </c>
      <c r="F164" s="150" t="s">
        <v>2411</v>
      </c>
      <c r="G164" s="150" t="s">
        <v>2911</v>
      </c>
    </row>
    <row r="165" spans="1:7" ht="17.399999999999999">
      <c r="A165" s="150" t="s">
        <v>3159</v>
      </c>
      <c r="B165" s="150" t="s">
        <v>3160</v>
      </c>
      <c r="C165" s="150" t="s">
        <v>3081</v>
      </c>
      <c r="D165" s="150" t="s">
        <v>3082</v>
      </c>
      <c r="E165" s="151" t="s">
        <v>3081</v>
      </c>
      <c r="F165" s="150" t="s">
        <v>2411</v>
      </c>
      <c r="G165" s="150" t="s">
        <v>2911</v>
      </c>
    </row>
    <row r="166" spans="1:7" ht="17.399999999999999">
      <c r="A166" s="150" t="s">
        <v>3161</v>
      </c>
      <c r="B166" s="150" t="s">
        <v>2931</v>
      </c>
      <c r="C166" s="150" t="s">
        <v>666</v>
      </c>
      <c r="D166" s="150" t="s">
        <v>3082</v>
      </c>
      <c r="E166" s="151" t="s">
        <v>666</v>
      </c>
      <c r="F166" s="150" t="s">
        <v>2413</v>
      </c>
      <c r="G166" s="150" t="s">
        <v>2911</v>
      </c>
    </row>
    <row r="167" spans="1:7" ht="17.399999999999999">
      <c r="A167" s="150" t="s">
        <v>2952</v>
      </c>
      <c r="B167" s="150" t="s">
        <v>40</v>
      </c>
      <c r="C167" s="150"/>
      <c r="D167" s="150" t="s">
        <v>2909</v>
      </c>
      <c r="E167" s="151"/>
      <c r="F167" s="150" t="s">
        <v>2910</v>
      </c>
      <c r="G167" s="150" t="s">
        <v>2953</v>
      </c>
    </row>
    <row r="168" spans="1:7" ht="17.399999999999999">
      <c r="A168" s="52" t="s">
        <v>3162</v>
      </c>
      <c r="B168" s="52"/>
      <c r="C168" s="52"/>
      <c r="D168" s="52"/>
      <c r="E168" s="53"/>
      <c r="F168" s="52"/>
      <c r="G168" s="52"/>
    </row>
    <row r="169" spans="1:7" ht="17.399999999999999">
      <c r="A169" s="150" t="s">
        <v>3163</v>
      </c>
      <c r="B169" s="150" t="s">
        <v>36</v>
      </c>
      <c r="C169" s="150" t="s">
        <v>3081</v>
      </c>
      <c r="D169" s="150" t="s">
        <v>3082</v>
      </c>
      <c r="E169" s="151" t="s">
        <v>3081</v>
      </c>
      <c r="F169" s="150" t="s">
        <v>2411</v>
      </c>
      <c r="G169" s="150" t="s">
        <v>3164</v>
      </c>
    </row>
    <row r="170" spans="1:7" ht="17.399999999999999">
      <c r="A170" s="150" t="s">
        <v>3165</v>
      </c>
      <c r="B170" s="150" t="s">
        <v>38</v>
      </c>
      <c r="C170" s="150" t="s">
        <v>3081</v>
      </c>
      <c r="D170" s="150" t="s">
        <v>3082</v>
      </c>
      <c r="E170" s="151" t="s">
        <v>3081</v>
      </c>
      <c r="F170" s="150" t="s">
        <v>2411</v>
      </c>
      <c r="G170" s="150" t="s">
        <v>3166</v>
      </c>
    </row>
    <row r="171" spans="1:7" ht="17.399999999999999">
      <c r="A171" s="150" t="s">
        <v>3167</v>
      </c>
      <c r="B171" s="150" t="s">
        <v>40</v>
      </c>
      <c r="C171" s="150" t="s">
        <v>3168</v>
      </c>
      <c r="D171" s="150" t="s">
        <v>3082</v>
      </c>
      <c r="E171" s="151" t="s">
        <v>666</v>
      </c>
      <c r="F171" s="150" t="s">
        <v>2413</v>
      </c>
      <c r="G171" s="150" t="s">
        <v>3169</v>
      </c>
    </row>
    <row r="172" spans="1:7" ht="17.399999999999999">
      <c r="A172" s="150" t="s">
        <v>3170</v>
      </c>
      <c r="B172" s="150" t="s">
        <v>42</v>
      </c>
      <c r="C172" s="150" t="s">
        <v>3171</v>
      </c>
      <c r="D172" s="150" t="s">
        <v>3082</v>
      </c>
      <c r="E172" s="151" t="s">
        <v>214</v>
      </c>
      <c r="F172" s="150" t="s">
        <v>2411</v>
      </c>
      <c r="G172" s="150" t="s">
        <v>3172</v>
      </c>
    </row>
    <row r="173" spans="1:7" ht="17.399999999999999">
      <c r="A173" s="150" t="s">
        <v>2955</v>
      </c>
      <c r="B173" s="150" t="s">
        <v>42</v>
      </c>
      <c r="C173" s="150" t="s">
        <v>2919</v>
      </c>
      <c r="D173" s="150" t="s">
        <v>3082</v>
      </c>
      <c r="E173" s="151" t="s">
        <v>3105</v>
      </c>
      <c r="F173" s="150" t="s">
        <v>2764</v>
      </c>
      <c r="G173" s="150" t="s">
        <v>2956</v>
      </c>
    </row>
    <row r="174" spans="1:7" ht="17.399999999999999">
      <c r="A174" s="150" t="s">
        <v>2957</v>
      </c>
      <c r="B174" s="150" t="s">
        <v>42</v>
      </c>
      <c r="C174" s="150" t="s">
        <v>2958</v>
      </c>
      <c r="D174" s="150" t="s">
        <v>3082</v>
      </c>
      <c r="E174" s="151" t="s">
        <v>3173</v>
      </c>
      <c r="F174" s="150" t="s">
        <v>2764</v>
      </c>
      <c r="G174" s="150" t="s">
        <v>2960</v>
      </c>
    </row>
    <row r="175" spans="1:7" ht="17.399999999999999">
      <c r="A175" s="150" t="s">
        <v>3174</v>
      </c>
      <c r="B175" s="150" t="s">
        <v>44</v>
      </c>
      <c r="C175" s="150" t="s">
        <v>214</v>
      </c>
      <c r="D175" s="150" t="s">
        <v>3082</v>
      </c>
      <c r="E175" s="151" t="s">
        <v>214</v>
      </c>
      <c r="F175" s="150" t="s">
        <v>2411</v>
      </c>
      <c r="G175" s="150" t="s">
        <v>3175</v>
      </c>
    </row>
    <row r="176" spans="1:7" ht="17.399999999999999">
      <c r="A176" s="150" t="s">
        <v>3176</v>
      </c>
      <c r="B176" s="150" t="s">
        <v>44</v>
      </c>
      <c r="C176" s="150" t="s">
        <v>214</v>
      </c>
      <c r="D176" s="150" t="s">
        <v>3082</v>
      </c>
      <c r="E176" s="151" t="s">
        <v>214</v>
      </c>
      <c r="F176" s="150" t="s">
        <v>2411</v>
      </c>
      <c r="G176" s="150" t="s">
        <v>2911</v>
      </c>
    </row>
    <row r="177" spans="1:7" ht="17.399999999999999">
      <c r="A177" s="150" t="s">
        <v>3177</v>
      </c>
      <c r="B177" s="150" t="s">
        <v>44</v>
      </c>
      <c r="C177" s="150" t="s">
        <v>3178</v>
      </c>
      <c r="D177" s="150" t="s">
        <v>3082</v>
      </c>
      <c r="E177" s="151" t="s">
        <v>3178</v>
      </c>
      <c r="F177" s="150" t="s">
        <v>2411</v>
      </c>
      <c r="G177" s="150" t="s">
        <v>3179</v>
      </c>
    </row>
    <row r="178" spans="1:7" ht="17.399999999999999">
      <c r="A178" s="150" t="s">
        <v>3180</v>
      </c>
      <c r="B178" s="150" t="s">
        <v>56</v>
      </c>
      <c r="C178" s="150" t="s">
        <v>666</v>
      </c>
      <c r="D178" s="150" t="s">
        <v>3082</v>
      </c>
      <c r="E178" s="151" t="s">
        <v>666</v>
      </c>
      <c r="F178" s="150" t="s">
        <v>2413</v>
      </c>
      <c r="G178" s="150" t="s">
        <v>3181</v>
      </c>
    </row>
    <row r="179" spans="1:7" ht="17.399999999999999">
      <c r="A179" s="150" t="s">
        <v>2961</v>
      </c>
      <c r="B179" s="150" t="s">
        <v>56</v>
      </c>
      <c r="C179" s="150" t="s">
        <v>2919</v>
      </c>
      <c r="D179" s="150" t="s">
        <v>3082</v>
      </c>
      <c r="E179" s="151" t="s">
        <v>3105</v>
      </c>
      <c r="F179" s="150" t="s">
        <v>2764</v>
      </c>
      <c r="G179" s="150" t="s">
        <v>2956</v>
      </c>
    </row>
    <row r="180" spans="1:7" ht="17.399999999999999">
      <c r="A180" s="150" t="s">
        <v>2962</v>
      </c>
      <c r="B180" s="150" t="s">
        <v>57</v>
      </c>
      <c r="C180" s="150" t="s">
        <v>2963</v>
      </c>
      <c r="D180" s="150" t="s">
        <v>3082</v>
      </c>
      <c r="E180" s="151" t="s">
        <v>3081</v>
      </c>
      <c r="F180" s="150" t="s">
        <v>2411</v>
      </c>
      <c r="G180" s="150" t="s">
        <v>2966</v>
      </c>
    </row>
    <row r="181" spans="1:7" ht="17.399999999999999">
      <c r="A181" s="150" t="s">
        <v>3182</v>
      </c>
      <c r="B181" s="150" t="s">
        <v>58</v>
      </c>
      <c r="C181" s="150" t="s">
        <v>1330</v>
      </c>
      <c r="D181" s="150" t="s">
        <v>3082</v>
      </c>
      <c r="E181" s="151" t="s">
        <v>1330</v>
      </c>
      <c r="F181" s="150" t="s">
        <v>2408</v>
      </c>
      <c r="G181" s="150" t="s">
        <v>3183</v>
      </c>
    </row>
    <row r="182" spans="1:7" ht="17.399999999999999">
      <c r="A182" s="150" t="s">
        <v>2967</v>
      </c>
      <c r="B182" s="150" t="s">
        <v>35</v>
      </c>
      <c r="C182" s="150" t="s">
        <v>2919</v>
      </c>
      <c r="D182" s="150" t="s">
        <v>3082</v>
      </c>
      <c r="E182" s="151" t="s">
        <v>3105</v>
      </c>
      <c r="F182" s="150" t="s">
        <v>2764</v>
      </c>
      <c r="G182" s="150" t="s">
        <v>2911</v>
      </c>
    </row>
    <row r="183" spans="1:7" ht="17.399999999999999">
      <c r="A183" s="150" t="s">
        <v>2968</v>
      </c>
      <c r="B183" s="150" t="s">
        <v>36</v>
      </c>
      <c r="C183" s="150"/>
      <c r="D183" s="150" t="s">
        <v>2909</v>
      </c>
      <c r="E183" s="151"/>
      <c r="F183" s="150" t="s">
        <v>2910</v>
      </c>
      <c r="G183" s="150" t="s">
        <v>2911</v>
      </c>
    </row>
    <row r="184" spans="1:7" ht="17.399999999999999">
      <c r="A184" s="150" t="s">
        <v>3184</v>
      </c>
      <c r="B184" s="150" t="s">
        <v>3185</v>
      </c>
      <c r="C184" s="150" t="s">
        <v>666</v>
      </c>
      <c r="D184" s="150" t="s">
        <v>3082</v>
      </c>
      <c r="E184" s="151" t="s">
        <v>666</v>
      </c>
      <c r="F184" s="150" t="s">
        <v>2413</v>
      </c>
      <c r="G184" s="150" t="s">
        <v>3186</v>
      </c>
    </row>
    <row r="185" spans="1:7" ht="17.399999999999999">
      <c r="A185" s="52" t="s">
        <v>3187</v>
      </c>
      <c r="B185" s="52"/>
      <c r="C185" s="52"/>
      <c r="D185" s="52"/>
      <c r="E185" s="53"/>
      <c r="F185" s="52"/>
      <c r="G185" s="52"/>
    </row>
    <row r="186" spans="1:7" ht="17.399999999999999">
      <c r="A186" s="150" t="s">
        <v>3188</v>
      </c>
      <c r="B186" s="150" t="s">
        <v>38</v>
      </c>
      <c r="C186" s="150" t="s">
        <v>214</v>
      </c>
      <c r="D186" s="150" t="s">
        <v>3082</v>
      </c>
      <c r="E186" s="151" t="s">
        <v>214</v>
      </c>
      <c r="F186" s="150" t="s">
        <v>2411</v>
      </c>
      <c r="G186" s="150" t="s">
        <v>3189</v>
      </c>
    </row>
    <row r="187" spans="1:7" ht="17.399999999999999">
      <c r="A187" s="150" t="s">
        <v>3190</v>
      </c>
      <c r="B187" s="150" t="s">
        <v>38</v>
      </c>
      <c r="C187" s="150" t="s">
        <v>666</v>
      </c>
      <c r="D187" s="150" t="s">
        <v>3082</v>
      </c>
      <c r="E187" s="151" t="s">
        <v>666</v>
      </c>
      <c r="F187" s="150" t="s">
        <v>2413</v>
      </c>
      <c r="G187" s="150" t="s">
        <v>3191</v>
      </c>
    </row>
    <row r="188" spans="1:7" ht="17.399999999999999">
      <c r="A188" s="150" t="s">
        <v>2976</v>
      </c>
      <c r="B188" s="150" t="s">
        <v>40</v>
      </c>
      <c r="C188" s="150" t="s">
        <v>2919</v>
      </c>
      <c r="D188" s="150" t="s">
        <v>3082</v>
      </c>
      <c r="E188" s="151" t="s">
        <v>3105</v>
      </c>
      <c r="F188" s="150" t="s">
        <v>2764</v>
      </c>
      <c r="G188" s="150" t="s">
        <v>2911</v>
      </c>
    </row>
    <row r="189" spans="1:7" ht="17.399999999999999">
      <c r="A189" s="150" t="s">
        <v>3192</v>
      </c>
      <c r="B189" s="150" t="s">
        <v>40</v>
      </c>
      <c r="C189" s="150" t="s">
        <v>3081</v>
      </c>
      <c r="D189" s="150" t="s">
        <v>3082</v>
      </c>
      <c r="E189" s="151" t="s">
        <v>3081</v>
      </c>
      <c r="F189" s="150" t="s">
        <v>2411</v>
      </c>
      <c r="G189" s="150" t="s">
        <v>3193</v>
      </c>
    </row>
    <row r="190" spans="1:7" ht="17.399999999999999">
      <c r="A190" s="150" t="s">
        <v>3194</v>
      </c>
      <c r="B190" s="150" t="s">
        <v>40</v>
      </c>
      <c r="C190" s="150" t="s">
        <v>666</v>
      </c>
      <c r="D190" s="150" t="s">
        <v>3082</v>
      </c>
      <c r="E190" s="151" t="s">
        <v>666</v>
      </c>
      <c r="F190" s="150" t="s">
        <v>2413</v>
      </c>
      <c r="G190" s="150" t="s">
        <v>3195</v>
      </c>
    </row>
    <row r="191" spans="1:7" ht="17.399999999999999">
      <c r="A191" s="150" t="s">
        <v>3196</v>
      </c>
      <c r="B191" s="150" t="s">
        <v>40</v>
      </c>
      <c r="C191" s="150" t="s">
        <v>214</v>
      </c>
      <c r="D191" s="150" t="s">
        <v>3082</v>
      </c>
      <c r="E191" s="151" t="s">
        <v>214</v>
      </c>
      <c r="F191" s="150" t="s">
        <v>2411</v>
      </c>
      <c r="G191" s="150" t="s">
        <v>3197</v>
      </c>
    </row>
    <row r="192" spans="1:7" ht="17.399999999999999">
      <c r="A192" s="150" t="s">
        <v>3198</v>
      </c>
      <c r="B192" s="150" t="s">
        <v>42</v>
      </c>
      <c r="C192" s="150" t="s">
        <v>3081</v>
      </c>
      <c r="D192" s="150" t="s">
        <v>3082</v>
      </c>
      <c r="E192" s="151" t="s">
        <v>3081</v>
      </c>
      <c r="F192" s="150" t="s">
        <v>2411</v>
      </c>
      <c r="G192" s="150" t="s">
        <v>3199</v>
      </c>
    </row>
    <row r="193" spans="1:7" ht="17.399999999999999">
      <c r="A193" s="150" t="s">
        <v>2977</v>
      </c>
      <c r="B193" s="150" t="s">
        <v>42</v>
      </c>
      <c r="C193" s="150" t="s">
        <v>2958</v>
      </c>
      <c r="D193" s="150" t="s">
        <v>3082</v>
      </c>
      <c r="E193" s="151" t="s">
        <v>3173</v>
      </c>
      <c r="F193" s="150" t="s">
        <v>2764</v>
      </c>
      <c r="G193" s="150" t="s">
        <v>2911</v>
      </c>
    </row>
    <row r="194" spans="1:7" ht="17.399999999999999">
      <c r="A194" s="150" t="s">
        <v>3200</v>
      </c>
      <c r="B194" s="150" t="s">
        <v>44</v>
      </c>
      <c r="C194" s="150" t="s">
        <v>214</v>
      </c>
      <c r="D194" s="150" t="s">
        <v>3082</v>
      </c>
      <c r="E194" s="151" t="s">
        <v>214</v>
      </c>
      <c r="F194" s="150" t="s">
        <v>2411</v>
      </c>
      <c r="G194" s="150" t="s">
        <v>3201</v>
      </c>
    </row>
    <row r="195" spans="1:7" ht="17.399999999999999">
      <c r="A195" s="150" t="s">
        <v>3202</v>
      </c>
      <c r="B195" s="150" t="s">
        <v>44</v>
      </c>
      <c r="C195" s="150" t="s">
        <v>214</v>
      </c>
      <c r="D195" s="150" t="s">
        <v>3082</v>
      </c>
      <c r="E195" s="151" t="s">
        <v>214</v>
      </c>
      <c r="F195" s="150" t="s">
        <v>2411</v>
      </c>
      <c r="G195" s="150" t="s">
        <v>3203</v>
      </c>
    </row>
    <row r="196" spans="1:7" ht="17.399999999999999">
      <c r="A196" s="150" t="s">
        <v>3204</v>
      </c>
      <c r="B196" s="150" t="s">
        <v>56</v>
      </c>
      <c r="C196" s="150" t="s">
        <v>3205</v>
      </c>
      <c r="D196" s="150" t="s">
        <v>3082</v>
      </c>
      <c r="E196" s="151" t="s">
        <v>214</v>
      </c>
      <c r="F196" s="150" t="s">
        <v>2411</v>
      </c>
      <c r="G196" s="150" t="s">
        <v>3206</v>
      </c>
    </row>
    <row r="197" spans="1:7" ht="17.399999999999999">
      <c r="A197" s="150" t="s">
        <v>3207</v>
      </c>
      <c r="B197" s="150" t="s">
        <v>56</v>
      </c>
      <c r="C197" s="150" t="s">
        <v>3081</v>
      </c>
      <c r="D197" s="150" t="s">
        <v>3082</v>
      </c>
      <c r="E197" s="151" t="s">
        <v>3081</v>
      </c>
      <c r="F197" s="150" t="s">
        <v>2411</v>
      </c>
      <c r="G197" s="150" t="s">
        <v>3208</v>
      </c>
    </row>
    <row r="198" spans="1:7" ht="17.399999999999999">
      <c r="A198" s="150" t="s">
        <v>3209</v>
      </c>
      <c r="B198" s="150" t="s">
        <v>56</v>
      </c>
      <c r="C198" s="150" t="s">
        <v>3210</v>
      </c>
      <c r="D198" s="150" t="s">
        <v>3082</v>
      </c>
      <c r="E198" s="151" t="s">
        <v>3081</v>
      </c>
      <c r="F198" s="150" t="s">
        <v>2411</v>
      </c>
      <c r="G198" s="150" t="s">
        <v>3211</v>
      </c>
    </row>
    <row r="199" spans="1:7" ht="17.399999999999999">
      <c r="A199" s="150" t="s">
        <v>3212</v>
      </c>
      <c r="B199" s="150" t="s">
        <v>57</v>
      </c>
      <c r="C199" s="150" t="s">
        <v>3081</v>
      </c>
      <c r="D199" s="150" t="s">
        <v>3082</v>
      </c>
      <c r="E199" s="151" t="s">
        <v>3081</v>
      </c>
      <c r="F199" s="150" t="s">
        <v>2411</v>
      </c>
      <c r="G199" s="150" t="s">
        <v>3213</v>
      </c>
    </row>
    <row r="200" spans="1:7" ht="17.399999999999999">
      <c r="A200" s="150" t="s">
        <v>2978</v>
      </c>
      <c r="B200" s="150" t="s">
        <v>57</v>
      </c>
      <c r="C200" s="150" t="s">
        <v>2919</v>
      </c>
      <c r="D200" s="150" t="s">
        <v>3082</v>
      </c>
      <c r="E200" s="151" t="s">
        <v>3105</v>
      </c>
      <c r="F200" s="150" t="s">
        <v>2764</v>
      </c>
      <c r="G200" s="150" t="s">
        <v>2979</v>
      </c>
    </row>
    <row r="201" spans="1:7" ht="17.399999999999999">
      <c r="A201" s="150" t="s">
        <v>3214</v>
      </c>
      <c r="B201" s="150" t="s">
        <v>58</v>
      </c>
      <c r="C201" s="150" t="s">
        <v>214</v>
      </c>
      <c r="D201" s="150" t="s">
        <v>3082</v>
      </c>
      <c r="E201" s="151" t="s">
        <v>214</v>
      </c>
      <c r="F201" s="150" t="s">
        <v>2411</v>
      </c>
      <c r="G201" s="150" t="s">
        <v>3215</v>
      </c>
    </row>
    <row r="202" spans="1:7" ht="17.399999999999999">
      <c r="A202" s="150" t="s">
        <v>3216</v>
      </c>
      <c r="B202" s="150"/>
      <c r="C202" s="150" t="s">
        <v>3217</v>
      </c>
      <c r="D202" s="150" t="s">
        <v>3082</v>
      </c>
      <c r="E202" s="151" t="s">
        <v>1902</v>
      </c>
      <c r="F202" s="150" t="s">
        <v>2413</v>
      </c>
      <c r="G202" s="150" t="s">
        <v>3218</v>
      </c>
    </row>
    <row r="203" spans="1:7" ht="17.399999999999999">
      <c r="A203" s="150" t="s">
        <v>3219</v>
      </c>
      <c r="B203" s="150" t="s">
        <v>3220</v>
      </c>
      <c r="C203" s="150" t="s">
        <v>1330</v>
      </c>
      <c r="D203" s="150" t="s">
        <v>3082</v>
      </c>
      <c r="E203" s="151" t="s">
        <v>1330</v>
      </c>
      <c r="F203" s="150" t="s">
        <v>2408</v>
      </c>
      <c r="G203" s="150" t="s">
        <v>2911</v>
      </c>
    </row>
    <row r="204" spans="1:7" ht="17.399999999999999">
      <c r="A204" s="52" t="s">
        <v>3221</v>
      </c>
      <c r="B204" s="52"/>
      <c r="C204" s="52"/>
      <c r="D204" s="52"/>
      <c r="E204" s="53"/>
      <c r="F204" s="52"/>
      <c r="G204" s="52"/>
    </row>
    <row r="205" spans="1:7" ht="17.399999999999999">
      <c r="A205" s="150" t="s">
        <v>3222</v>
      </c>
      <c r="B205" s="150" t="s">
        <v>36</v>
      </c>
      <c r="C205" s="150" t="s">
        <v>666</v>
      </c>
      <c r="D205" s="150" t="s">
        <v>3082</v>
      </c>
      <c r="E205" s="151" t="s">
        <v>666</v>
      </c>
      <c r="F205" s="150" t="s">
        <v>2413</v>
      </c>
      <c r="G205" s="150" t="s">
        <v>2911</v>
      </c>
    </row>
    <row r="206" spans="1:7" ht="17.399999999999999">
      <c r="A206" s="150" t="s">
        <v>3223</v>
      </c>
      <c r="B206" s="150" t="s">
        <v>36</v>
      </c>
      <c r="C206" s="150" t="s">
        <v>3081</v>
      </c>
      <c r="D206" s="150" t="s">
        <v>3082</v>
      </c>
      <c r="E206" s="151" t="s">
        <v>3081</v>
      </c>
      <c r="F206" s="150" t="s">
        <v>2411</v>
      </c>
      <c r="G206" s="150" t="s">
        <v>3224</v>
      </c>
    </row>
    <row r="207" spans="1:7" ht="17.399999999999999">
      <c r="A207" s="150" t="s">
        <v>3225</v>
      </c>
      <c r="B207" s="150" t="s">
        <v>42</v>
      </c>
      <c r="C207" s="150" t="s">
        <v>3226</v>
      </c>
      <c r="D207" s="150" t="s">
        <v>3082</v>
      </c>
      <c r="E207" s="151" t="s">
        <v>666</v>
      </c>
      <c r="F207" s="150" t="s">
        <v>2413</v>
      </c>
      <c r="G207" s="150" t="s">
        <v>3227</v>
      </c>
    </row>
    <row r="208" spans="1:7" ht="17.399999999999999">
      <c r="A208" s="150" t="s">
        <v>3228</v>
      </c>
      <c r="B208" s="150" t="s">
        <v>36</v>
      </c>
      <c r="C208" s="150" t="s">
        <v>214</v>
      </c>
      <c r="D208" s="150" t="s">
        <v>3082</v>
      </c>
      <c r="E208" s="151" t="s">
        <v>214</v>
      </c>
      <c r="F208" s="150" t="s">
        <v>2411</v>
      </c>
      <c r="G208" s="150" t="s">
        <v>3229</v>
      </c>
    </row>
    <row r="209" spans="1:7" ht="17.399999999999999">
      <c r="A209" s="150" t="s">
        <v>3230</v>
      </c>
      <c r="B209" s="150" t="s">
        <v>36</v>
      </c>
      <c r="C209" s="150" t="s">
        <v>3081</v>
      </c>
      <c r="D209" s="150" t="s">
        <v>3082</v>
      </c>
      <c r="E209" s="151" t="s">
        <v>3081</v>
      </c>
      <c r="F209" s="150" t="s">
        <v>2411</v>
      </c>
      <c r="G209" s="150" t="s">
        <v>3231</v>
      </c>
    </row>
    <row r="210" spans="1:7" ht="17.399999999999999">
      <c r="A210" s="150" t="s">
        <v>2983</v>
      </c>
      <c r="B210" s="150" t="s">
        <v>36</v>
      </c>
      <c r="C210" s="150" t="s">
        <v>2958</v>
      </c>
      <c r="D210" s="150" t="s">
        <v>3082</v>
      </c>
      <c r="E210" s="151" t="s">
        <v>3173</v>
      </c>
      <c r="F210" s="150" t="s">
        <v>2764</v>
      </c>
      <c r="G210" s="150" t="s">
        <v>2911</v>
      </c>
    </row>
    <row r="211" spans="1:7" ht="17.399999999999999">
      <c r="A211" s="150" t="s">
        <v>3232</v>
      </c>
      <c r="B211" s="150" t="s">
        <v>36</v>
      </c>
      <c r="C211" s="150" t="s">
        <v>214</v>
      </c>
      <c r="D211" s="150" t="s">
        <v>3082</v>
      </c>
      <c r="E211" s="151" t="s">
        <v>214</v>
      </c>
      <c r="F211" s="150" t="s">
        <v>2411</v>
      </c>
      <c r="G211" s="150" t="s">
        <v>3233</v>
      </c>
    </row>
    <row r="212" spans="1:7" ht="17.399999999999999">
      <c r="A212" s="150" t="s">
        <v>2984</v>
      </c>
      <c r="B212" s="150" t="s">
        <v>36</v>
      </c>
      <c r="C212" s="150"/>
      <c r="D212" s="150" t="s">
        <v>2909</v>
      </c>
      <c r="E212" s="151"/>
      <c r="F212" s="150" t="s">
        <v>2910</v>
      </c>
      <c r="G212" s="150" t="s">
        <v>2985</v>
      </c>
    </row>
    <row r="213" spans="1:7" ht="17.399999999999999">
      <c r="A213" s="150" t="s">
        <v>3234</v>
      </c>
      <c r="B213" s="150" t="s">
        <v>40</v>
      </c>
      <c r="C213" s="150" t="s">
        <v>3235</v>
      </c>
      <c r="D213" s="150" t="s">
        <v>3082</v>
      </c>
      <c r="E213" s="151" t="s">
        <v>666</v>
      </c>
      <c r="F213" s="150" t="s">
        <v>2413</v>
      </c>
      <c r="G213" s="150" t="s">
        <v>3236</v>
      </c>
    </row>
    <row r="214" spans="1:7" ht="17.399999999999999">
      <c r="A214" s="150" t="s">
        <v>3237</v>
      </c>
      <c r="B214" s="150" t="s">
        <v>40</v>
      </c>
      <c r="C214" s="150" t="s">
        <v>3081</v>
      </c>
      <c r="D214" s="150" t="s">
        <v>3082</v>
      </c>
      <c r="E214" s="151" t="s">
        <v>3081</v>
      </c>
      <c r="F214" s="150" t="s">
        <v>2411</v>
      </c>
      <c r="G214" s="150" t="s">
        <v>3238</v>
      </c>
    </row>
    <row r="215" spans="1:7" ht="17.399999999999999">
      <c r="A215" s="150" t="s">
        <v>3239</v>
      </c>
      <c r="B215" s="150" t="s">
        <v>40</v>
      </c>
      <c r="C215" s="150" t="s">
        <v>666</v>
      </c>
      <c r="D215" s="150" t="s">
        <v>3082</v>
      </c>
      <c r="E215" s="151" t="s">
        <v>666</v>
      </c>
      <c r="F215" s="150" t="s">
        <v>2413</v>
      </c>
      <c r="G215" s="150" t="s">
        <v>3240</v>
      </c>
    </row>
    <row r="216" spans="1:7" ht="17.399999999999999">
      <c r="A216" s="150" t="s">
        <v>3241</v>
      </c>
      <c r="B216" s="150" t="s">
        <v>40</v>
      </c>
      <c r="C216" s="150" t="s">
        <v>214</v>
      </c>
      <c r="D216" s="150" t="s">
        <v>3082</v>
      </c>
      <c r="E216" s="151" t="s">
        <v>214</v>
      </c>
      <c r="F216" s="150" t="s">
        <v>2411</v>
      </c>
      <c r="G216" s="150" t="s">
        <v>3242</v>
      </c>
    </row>
    <row r="217" spans="1:7" ht="17.399999999999999">
      <c r="A217" s="150" t="s">
        <v>3243</v>
      </c>
      <c r="B217" s="150" t="s">
        <v>42</v>
      </c>
      <c r="C217" s="150" t="s">
        <v>3235</v>
      </c>
      <c r="D217" s="150" t="s">
        <v>3082</v>
      </c>
      <c r="E217" s="151" t="s">
        <v>666</v>
      </c>
      <c r="F217" s="150" t="s">
        <v>2413</v>
      </c>
      <c r="G217" s="150" t="s">
        <v>3244</v>
      </c>
    </row>
    <row r="218" spans="1:7" ht="17.399999999999999">
      <c r="A218" s="150" t="s">
        <v>3245</v>
      </c>
      <c r="B218" s="150" t="s">
        <v>42</v>
      </c>
      <c r="C218" s="150" t="s">
        <v>3081</v>
      </c>
      <c r="D218" s="150" t="s">
        <v>3082</v>
      </c>
      <c r="E218" s="151" t="s">
        <v>3081</v>
      </c>
      <c r="F218" s="150" t="s">
        <v>2411</v>
      </c>
      <c r="G218" s="150" t="s">
        <v>3246</v>
      </c>
    </row>
    <row r="219" spans="1:7" ht="17.399999999999999">
      <c r="A219" s="150" t="s">
        <v>2986</v>
      </c>
      <c r="B219" s="150" t="s">
        <v>42</v>
      </c>
      <c r="C219" s="150" t="s">
        <v>2987</v>
      </c>
      <c r="D219" s="150" t="s">
        <v>3082</v>
      </c>
      <c r="E219" s="151" t="s">
        <v>3247</v>
      </c>
      <c r="F219" s="150" t="s">
        <v>2764</v>
      </c>
      <c r="G219" s="150" t="s">
        <v>2988</v>
      </c>
    </row>
    <row r="220" spans="1:7" ht="17.399999999999999">
      <c r="A220" s="150" t="s">
        <v>3248</v>
      </c>
      <c r="B220" s="150" t="s">
        <v>42</v>
      </c>
      <c r="C220" s="150" t="s">
        <v>666</v>
      </c>
      <c r="D220" s="150" t="s">
        <v>3082</v>
      </c>
      <c r="E220" s="151" t="s">
        <v>666</v>
      </c>
      <c r="F220" s="150" t="s">
        <v>2413</v>
      </c>
      <c r="G220" s="150" t="s">
        <v>3249</v>
      </c>
    </row>
    <row r="221" spans="1:7" ht="17.399999999999999">
      <c r="A221" s="150" t="s">
        <v>3250</v>
      </c>
      <c r="B221" s="150" t="s">
        <v>44</v>
      </c>
      <c r="C221" s="150" t="s">
        <v>3081</v>
      </c>
      <c r="D221" s="150" t="s">
        <v>3082</v>
      </c>
      <c r="E221" s="151" t="s">
        <v>3081</v>
      </c>
      <c r="F221" s="150" t="s">
        <v>2411</v>
      </c>
      <c r="G221" s="150" t="s">
        <v>3251</v>
      </c>
    </row>
    <row r="222" spans="1:7" ht="17.399999999999999">
      <c r="A222" s="150" t="s">
        <v>2989</v>
      </c>
      <c r="B222" s="150" t="s">
        <v>44</v>
      </c>
      <c r="C222" s="150" t="s">
        <v>2919</v>
      </c>
      <c r="D222" s="150" t="s">
        <v>3082</v>
      </c>
      <c r="E222" s="151" t="s">
        <v>3105</v>
      </c>
      <c r="F222" s="150" t="s">
        <v>2764</v>
      </c>
      <c r="G222" s="150" t="s">
        <v>2990</v>
      </c>
    </row>
    <row r="223" spans="1:7" ht="17.399999999999999">
      <c r="A223" s="150" t="s">
        <v>3252</v>
      </c>
      <c r="B223" s="150" t="s">
        <v>44</v>
      </c>
      <c r="C223" s="150" t="s">
        <v>3081</v>
      </c>
      <c r="D223" s="150" t="s">
        <v>3082</v>
      </c>
      <c r="E223" s="151" t="s">
        <v>3081</v>
      </c>
      <c r="F223" s="150" t="s">
        <v>2411</v>
      </c>
      <c r="G223" s="150" t="s">
        <v>3253</v>
      </c>
    </row>
    <row r="224" spans="1:7" ht="17.399999999999999">
      <c r="A224" s="150" t="s">
        <v>3254</v>
      </c>
      <c r="B224" s="150" t="s">
        <v>56</v>
      </c>
      <c r="C224" s="150" t="s">
        <v>3081</v>
      </c>
      <c r="D224" s="150" t="s">
        <v>3082</v>
      </c>
      <c r="E224" s="151" t="s">
        <v>3081</v>
      </c>
      <c r="F224" s="150" t="s">
        <v>2411</v>
      </c>
      <c r="G224" s="150" t="s">
        <v>3255</v>
      </c>
    </row>
    <row r="225" spans="1:7" ht="17.399999999999999">
      <c r="A225" s="150" t="s">
        <v>3256</v>
      </c>
      <c r="B225" s="150" t="s">
        <v>57</v>
      </c>
      <c r="C225" s="150" t="s">
        <v>3081</v>
      </c>
      <c r="D225" s="150" t="s">
        <v>3082</v>
      </c>
      <c r="E225" s="151" t="s">
        <v>3081</v>
      </c>
      <c r="F225" s="150" t="s">
        <v>2411</v>
      </c>
      <c r="G225" s="150" t="s">
        <v>3257</v>
      </c>
    </row>
    <row r="226" spans="1:7" ht="17.399999999999999">
      <c r="A226" s="150" t="s">
        <v>3258</v>
      </c>
      <c r="B226" s="150" t="s">
        <v>2944</v>
      </c>
      <c r="C226" s="150" t="s">
        <v>3259</v>
      </c>
      <c r="D226" s="150" t="s">
        <v>3082</v>
      </c>
      <c r="E226" s="151" t="s">
        <v>3259</v>
      </c>
      <c r="F226" s="150" t="s">
        <v>2413</v>
      </c>
      <c r="G226" s="150" t="s">
        <v>3260</v>
      </c>
    </row>
    <row r="227" spans="1:7" ht="17.399999999999999">
      <c r="A227" s="150" t="s">
        <v>2991</v>
      </c>
      <c r="B227" s="150" t="s">
        <v>58</v>
      </c>
      <c r="C227" s="150"/>
      <c r="D227" s="150" t="s">
        <v>2909</v>
      </c>
      <c r="E227" s="151"/>
      <c r="F227" s="150" t="s">
        <v>2910</v>
      </c>
      <c r="G227" s="150" t="s">
        <v>2911</v>
      </c>
    </row>
    <row r="228" spans="1:7" ht="17.399999999999999">
      <c r="A228" s="150" t="s">
        <v>2992</v>
      </c>
      <c r="B228" s="150" t="s">
        <v>40</v>
      </c>
      <c r="C228" s="150"/>
      <c r="D228" s="150" t="s">
        <v>2909</v>
      </c>
      <c r="E228" s="151"/>
      <c r="F228" s="150" t="s">
        <v>2910</v>
      </c>
      <c r="G228" s="150" t="s">
        <v>2911</v>
      </c>
    </row>
    <row r="229" spans="1:7" ht="17.399999999999999">
      <c r="A229" s="150" t="s">
        <v>2993</v>
      </c>
      <c r="B229" s="150" t="s">
        <v>42</v>
      </c>
      <c r="C229" s="150"/>
      <c r="D229" s="150" t="s">
        <v>2909</v>
      </c>
      <c r="E229" s="151"/>
      <c r="F229" s="150" t="s">
        <v>2910</v>
      </c>
      <c r="G229" s="150" t="s">
        <v>2911</v>
      </c>
    </row>
    <row r="230" spans="1:7" ht="17.399999999999999">
      <c r="A230" s="150" t="s">
        <v>2994</v>
      </c>
      <c r="B230" s="150" t="s">
        <v>42</v>
      </c>
      <c r="C230" s="150"/>
      <c r="D230" s="150" t="s">
        <v>2909</v>
      </c>
      <c r="E230" s="151"/>
      <c r="F230" s="150" t="s">
        <v>2910</v>
      </c>
      <c r="G230" s="150" t="s">
        <v>2911</v>
      </c>
    </row>
    <row r="231" spans="1:7" ht="17.399999999999999">
      <c r="A231" s="150" t="s">
        <v>2995</v>
      </c>
      <c r="B231" s="150" t="s">
        <v>2944</v>
      </c>
      <c r="C231" s="150"/>
      <c r="D231" s="150" t="s">
        <v>2909</v>
      </c>
      <c r="E231" s="151"/>
      <c r="F231" s="150" t="s">
        <v>2910</v>
      </c>
      <c r="G231" s="150" t="s">
        <v>2911</v>
      </c>
    </row>
    <row r="232" spans="1:7" ht="17.399999999999999">
      <c r="A232" s="150" t="s">
        <v>2996</v>
      </c>
      <c r="B232" s="150" t="s">
        <v>56</v>
      </c>
      <c r="C232" s="150"/>
      <c r="D232" s="150" t="s">
        <v>2909</v>
      </c>
      <c r="E232" s="151"/>
      <c r="F232" s="150" t="s">
        <v>2910</v>
      </c>
      <c r="G232" s="150" t="s">
        <v>2911</v>
      </c>
    </row>
    <row r="233" spans="1:7" ht="17.399999999999999">
      <c r="A233" s="150" t="s">
        <v>2997</v>
      </c>
      <c r="B233" s="150" t="s">
        <v>2944</v>
      </c>
      <c r="C233" s="150"/>
      <c r="D233" s="150" t="s">
        <v>2909</v>
      </c>
      <c r="E233" s="151"/>
      <c r="F233" s="150" t="s">
        <v>2910</v>
      </c>
      <c r="G233" s="150" t="s">
        <v>2911</v>
      </c>
    </row>
    <row r="234" spans="1:7" ht="17.399999999999999">
      <c r="A234" s="150" t="s">
        <v>3261</v>
      </c>
      <c r="B234" s="150" t="s">
        <v>3262</v>
      </c>
      <c r="C234" s="150" t="s">
        <v>3081</v>
      </c>
      <c r="D234" s="150" t="s">
        <v>3082</v>
      </c>
      <c r="E234" s="151" t="s">
        <v>3081</v>
      </c>
      <c r="F234" s="150" t="s">
        <v>2411</v>
      </c>
      <c r="G234" s="150" t="s">
        <v>2911</v>
      </c>
    </row>
    <row r="235" spans="1:7" ht="17.399999999999999">
      <c r="A235" s="150" t="s">
        <v>3263</v>
      </c>
      <c r="B235" s="150" t="s">
        <v>33</v>
      </c>
      <c r="C235" s="150" t="s">
        <v>3264</v>
      </c>
      <c r="D235" s="150" t="s">
        <v>3082</v>
      </c>
      <c r="E235" s="151" t="s">
        <v>3265</v>
      </c>
      <c r="F235" s="150" t="s">
        <v>2408</v>
      </c>
      <c r="G235" s="150" t="s">
        <v>3266</v>
      </c>
    </row>
    <row r="236" spans="1:7" ht="17.399999999999999">
      <c r="A236" s="150" t="s">
        <v>3267</v>
      </c>
      <c r="B236" s="150" t="s">
        <v>36</v>
      </c>
      <c r="C236" s="150" t="s">
        <v>3081</v>
      </c>
      <c r="D236" s="150" t="s">
        <v>3082</v>
      </c>
      <c r="E236" s="151" t="s">
        <v>3081</v>
      </c>
      <c r="F236" s="150" t="s">
        <v>2411</v>
      </c>
      <c r="G236" s="150" t="s">
        <v>2911</v>
      </c>
    </row>
    <row r="237" spans="1:7" ht="17.399999999999999">
      <c r="A237" s="150" t="s">
        <v>3268</v>
      </c>
      <c r="B237" s="150" t="s">
        <v>3269</v>
      </c>
      <c r="C237" s="150" t="s">
        <v>214</v>
      </c>
      <c r="D237" s="150" t="s">
        <v>3082</v>
      </c>
      <c r="E237" s="151" t="s">
        <v>214</v>
      </c>
      <c r="F237" s="150" t="s">
        <v>2411</v>
      </c>
      <c r="G237" s="150" t="s">
        <v>2911</v>
      </c>
    </row>
    <row r="238" spans="1:7" ht="17.399999999999999">
      <c r="A238" s="52" t="s">
        <v>3270</v>
      </c>
      <c r="B238" s="52"/>
      <c r="C238" s="52"/>
      <c r="D238" s="52"/>
      <c r="E238" s="53"/>
      <c r="F238" s="52"/>
      <c r="G238" s="52"/>
    </row>
    <row r="239" spans="1:7" ht="17.399999999999999">
      <c r="A239" s="150" t="s">
        <v>3271</v>
      </c>
      <c r="B239" s="150" t="s">
        <v>35</v>
      </c>
      <c r="C239" s="150" t="s">
        <v>214</v>
      </c>
      <c r="D239" s="150" t="s">
        <v>3082</v>
      </c>
      <c r="E239" s="151" t="s">
        <v>214</v>
      </c>
      <c r="F239" s="150" t="s">
        <v>2411</v>
      </c>
      <c r="G239" s="150" t="s">
        <v>3272</v>
      </c>
    </row>
    <row r="240" spans="1:7" ht="17.399999999999999">
      <c r="A240" s="150" t="s">
        <v>3273</v>
      </c>
      <c r="B240" s="150" t="s">
        <v>33</v>
      </c>
      <c r="C240" s="150" t="s">
        <v>3081</v>
      </c>
      <c r="D240" s="150" t="s">
        <v>3082</v>
      </c>
      <c r="E240" s="151" t="s">
        <v>3081</v>
      </c>
      <c r="F240" s="150" t="s">
        <v>2411</v>
      </c>
      <c r="G240" s="150" t="s">
        <v>3274</v>
      </c>
    </row>
    <row r="241" spans="1:7" ht="17.399999999999999">
      <c r="A241" s="150" t="s">
        <v>3275</v>
      </c>
      <c r="B241" s="150" t="s">
        <v>38</v>
      </c>
      <c r="C241" s="150" t="s">
        <v>666</v>
      </c>
      <c r="D241" s="150" t="s">
        <v>3082</v>
      </c>
      <c r="E241" s="151" t="s">
        <v>666</v>
      </c>
      <c r="F241" s="150" t="s">
        <v>2413</v>
      </c>
      <c r="G241" s="150" t="s">
        <v>3276</v>
      </c>
    </row>
    <row r="242" spans="1:7" ht="17.399999999999999">
      <c r="A242" s="150" t="s">
        <v>3277</v>
      </c>
      <c r="B242" s="150" t="s">
        <v>40</v>
      </c>
      <c r="C242" s="150" t="s">
        <v>214</v>
      </c>
      <c r="D242" s="150" t="s">
        <v>3082</v>
      </c>
      <c r="E242" s="151" t="s">
        <v>214</v>
      </c>
      <c r="F242" s="150" t="s">
        <v>2411</v>
      </c>
      <c r="G242" s="150" t="s">
        <v>3278</v>
      </c>
    </row>
    <row r="243" spans="1:7" ht="17.399999999999999">
      <c r="A243" s="150" t="s">
        <v>3279</v>
      </c>
      <c r="B243" s="150" t="s">
        <v>40</v>
      </c>
      <c r="C243" s="150" t="s">
        <v>214</v>
      </c>
      <c r="D243" s="150" t="s">
        <v>3082</v>
      </c>
      <c r="E243" s="151" t="s">
        <v>214</v>
      </c>
      <c r="F243" s="150" t="s">
        <v>2411</v>
      </c>
      <c r="G243" s="150" t="s">
        <v>3280</v>
      </c>
    </row>
    <row r="244" spans="1:7" ht="17.399999999999999">
      <c r="A244" s="150" t="s">
        <v>3281</v>
      </c>
      <c r="B244" s="150" t="s">
        <v>40</v>
      </c>
      <c r="C244" s="150" t="s">
        <v>214</v>
      </c>
      <c r="D244" s="150" t="s">
        <v>3082</v>
      </c>
      <c r="E244" s="151" t="s">
        <v>214</v>
      </c>
      <c r="F244" s="150" t="s">
        <v>2411</v>
      </c>
      <c r="G244" s="150" t="s">
        <v>3282</v>
      </c>
    </row>
    <row r="245" spans="1:7" ht="17.399999999999999">
      <c r="A245" s="150" t="s">
        <v>3283</v>
      </c>
      <c r="B245" s="150" t="s">
        <v>33</v>
      </c>
      <c r="C245" s="150" t="s">
        <v>214</v>
      </c>
      <c r="D245" s="150" t="s">
        <v>3082</v>
      </c>
      <c r="E245" s="151" t="s">
        <v>214</v>
      </c>
      <c r="F245" s="150" t="s">
        <v>2411</v>
      </c>
      <c r="G245" s="150" t="s">
        <v>3284</v>
      </c>
    </row>
    <row r="246" spans="1:7" ht="17.399999999999999">
      <c r="A246" s="150" t="s">
        <v>2999</v>
      </c>
      <c r="B246" s="150" t="s">
        <v>44</v>
      </c>
      <c r="C246" s="150"/>
      <c r="D246" s="150" t="s">
        <v>2909</v>
      </c>
      <c r="E246" s="151"/>
      <c r="F246" s="150" t="s">
        <v>3000</v>
      </c>
      <c r="G246" s="150" t="s">
        <v>2911</v>
      </c>
    </row>
    <row r="247" spans="1:7" ht="17.399999999999999">
      <c r="A247" s="150" t="s">
        <v>3001</v>
      </c>
      <c r="B247" s="150" t="s">
        <v>44</v>
      </c>
      <c r="C247" s="150" t="s">
        <v>3002</v>
      </c>
      <c r="D247" s="150" t="s">
        <v>2909</v>
      </c>
      <c r="E247" s="151"/>
      <c r="F247" s="150" t="s">
        <v>3003</v>
      </c>
      <c r="G247" s="150" t="s">
        <v>3004</v>
      </c>
    </row>
    <row r="248" spans="1:7" ht="17.399999999999999">
      <c r="A248" s="150" t="s">
        <v>3285</v>
      </c>
      <c r="B248" s="150" t="s">
        <v>56</v>
      </c>
      <c r="C248" s="150" t="s">
        <v>214</v>
      </c>
      <c r="D248" s="150" t="s">
        <v>3082</v>
      </c>
      <c r="E248" s="151" t="s">
        <v>214</v>
      </c>
      <c r="F248" s="150" t="s">
        <v>2411</v>
      </c>
      <c r="G248" s="150" t="s">
        <v>3280</v>
      </c>
    </row>
    <row r="249" spans="1:7" ht="17.399999999999999">
      <c r="A249" s="150" t="s">
        <v>3286</v>
      </c>
      <c r="B249" s="150" t="s">
        <v>57</v>
      </c>
      <c r="C249" s="150" t="s">
        <v>3081</v>
      </c>
      <c r="D249" s="150" t="s">
        <v>3082</v>
      </c>
      <c r="E249" s="151" t="s">
        <v>3081</v>
      </c>
      <c r="F249" s="150" t="s">
        <v>2411</v>
      </c>
      <c r="G249" s="150" t="s">
        <v>3287</v>
      </c>
    </row>
    <row r="250" spans="1:7" ht="17.399999999999999">
      <c r="A250" s="150" t="s">
        <v>3288</v>
      </c>
      <c r="B250" s="150" t="s">
        <v>57</v>
      </c>
      <c r="C250" s="150" t="s">
        <v>3081</v>
      </c>
      <c r="D250" s="150" t="s">
        <v>3082</v>
      </c>
      <c r="E250" s="151" t="s">
        <v>3081</v>
      </c>
      <c r="F250" s="150" t="s">
        <v>2411</v>
      </c>
      <c r="G250" s="150" t="s">
        <v>3289</v>
      </c>
    </row>
    <row r="251" spans="1:7" ht="17.399999999999999">
      <c r="A251" s="150" t="s">
        <v>3290</v>
      </c>
      <c r="B251" s="150" t="s">
        <v>58</v>
      </c>
      <c r="C251" s="150" t="s">
        <v>214</v>
      </c>
      <c r="D251" s="150" t="s">
        <v>3082</v>
      </c>
      <c r="E251" s="151" t="s">
        <v>214</v>
      </c>
      <c r="F251" s="150" t="s">
        <v>2411</v>
      </c>
      <c r="G251" s="150" t="s">
        <v>3291</v>
      </c>
    </row>
    <row r="252" spans="1:7" ht="17.399999999999999">
      <c r="A252" s="150" t="s">
        <v>3292</v>
      </c>
      <c r="B252" s="150" t="s">
        <v>42</v>
      </c>
      <c r="C252" s="150" t="s">
        <v>3293</v>
      </c>
      <c r="D252" s="150" t="s">
        <v>3082</v>
      </c>
      <c r="E252" s="151" t="s">
        <v>214</v>
      </c>
      <c r="F252" s="150" t="s">
        <v>2411</v>
      </c>
      <c r="G252" s="150" t="s">
        <v>2911</v>
      </c>
    </row>
    <row r="253" spans="1:7" ht="17.399999999999999">
      <c r="A253" s="150" t="s">
        <v>3294</v>
      </c>
      <c r="B253" s="150" t="s">
        <v>38</v>
      </c>
      <c r="C253" s="150" t="s">
        <v>3081</v>
      </c>
      <c r="D253" s="150" t="s">
        <v>3082</v>
      </c>
      <c r="E253" s="151" t="s">
        <v>3081</v>
      </c>
      <c r="F253" s="150" t="s">
        <v>2411</v>
      </c>
      <c r="G253" s="150" t="s">
        <v>2911</v>
      </c>
    </row>
    <row r="254" spans="1:7" ht="17.399999999999999">
      <c r="A254" s="150" t="s">
        <v>3295</v>
      </c>
      <c r="B254" s="150" t="s">
        <v>33</v>
      </c>
      <c r="C254" s="150" t="s">
        <v>214</v>
      </c>
      <c r="D254" s="150" t="s">
        <v>3082</v>
      </c>
      <c r="E254" s="151" t="s">
        <v>214</v>
      </c>
      <c r="F254" s="150" t="s">
        <v>2411</v>
      </c>
      <c r="G254" s="150" t="s">
        <v>2911</v>
      </c>
    </row>
    <row r="255" spans="1:7" ht="17.399999999999999">
      <c r="A255" s="150" t="s">
        <v>3007</v>
      </c>
      <c r="B255" s="150" t="s">
        <v>2944</v>
      </c>
      <c r="C255" s="150"/>
      <c r="D255" s="150" t="s">
        <v>2909</v>
      </c>
      <c r="E255" s="151"/>
      <c r="F255" s="150" t="s">
        <v>3008</v>
      </c>
      <c r="G255" s="150" t="s">
        <v>2911</v>
      </c>
    </row>
    <row r="256" spans="1:7" ht="17.399999999999999">
      <c r="A256" s="52" t="s">
        <v>3296</v>
      </c>
      <c r="B256" s="52"/>
      <c r="C256" s="52"/>
      <c r="D256" s="52"/>
      <c r="E256" s="53"/>
      <c r="F256" s="52"/>
      <c r="G256" s="52"/>
    </row>
    <row r="257" spans="1:7" ht="17.399999999999999">
      <c r="A257" s="150" t="s">
        <v>3297</v>
      </c>
      <c r="B257" s="150" t="s">
        <v>33</v>
      </c>
      <c r="C257" s="150" t="s">
        <v>3298</v>
      </c>
      <c r="D257" s="150" t="s">
        <v>3082</v>
      </c>
      <c r="E257" s="151" t="s">
        <v>666</v>
      </c>
      <c r="F257" s="150" t="s">
        <v>2413</v>
      </c>
      <c r="G257" s="150" t="s">
        <v>2911</v>
      </c>
    </row>
    <row r="258" spans="1:7" ht="17.399999999999999">
      <c r="A258" s="150" t="s">
        <v>3299</v>
      </c>
      <c r="B258" s="150" t="s">
        <v>38</v>
      </c>
      <c r="C258" s="150" t="s">
        <v>214</v>
      </c>
      <c r="D258" s="150" t="s">
        <v>3082</v>
      </c>
      <c r="E258" s="151" t="s">
        <v>214</v>
      </c>
      <c r="F258" s="150" t="s">
        <v>2411</v>
      </c>
      <c r="G258" s="150" t="s">
        <v>3291</v>
      </c>
    </row>
    <row r="259" spans="1:7" ht="17.399999999999999">
      <c r="A259" s="150" t="s">
        <v>3300</v>
      </c>
      <c r="B259" s="150" t="s">
        <v>42</v>
      </c>
      <c r="C259" s="150" t="s">
        <v>3081</v>
      </c>
      <c r="D259" s="150" t="s">
        <v>3082</v>
      </c>
      <c r="E259" s="151" t="s">
        <v>3081</v>
      </c>
      <c r="F259" s="150" t="s">
        <v>2411</v>
      </c>
      <c r="G259" s="150" t="s">
        <v>3301</v>
      </c>
    </row>
    <row r="260" spans="1:7" ht="17.399999999999999">
      <c r="A260" s="150" t="s">
        <v>3302</v>
      </c>
      <c r="B260" s="150" t="s">
        <v>42</v>
      </c>
      <c r="C260" s="150" t="s">
        <v>3081</v>
      </c>
      <c r="D260" s="150" t="s">
        <v>3082</v>
      </c>
      <c r="E260" s="151" t="s">
        <v>3081</v>
      </c>
      <c r="F260" s="150" t="s">
        <v>2411</v>
      </c>
      <c r="G260" s="150" t="s">
        <v>3303</v>
      </c>
    </row>
    <row r="261" spans="1:7" ht="17.399999999999999">
      <c r="A261" s="150" t="s">
        <v>3304</v>
      </c>
      <c r="B261" s="150" t="s">
        <v>44</v>
      </c>
      <c r="C261" s="150" t="s">
        <v>214</v>
      </c>
      <c r="D261" s="150" t="s">
        <v>3082</v>
      </c>
      <c r="E261" s="151" t="s">
        <v>214</v>
      </c>
      <c r="F261" s="150" t="s">
        <v>2411</v>
      </c>
      <c r="G261" s="150" t="s">
        <v>3305</v>
      </c>
    </row>
    <row r="262" spans="1:7" ht="17.399999999999999">
      <c r="A262" s="150" t="s">
        <v>3306</v>
      </c>
      <c r="B262" s="150" t="s">
        <v>56</v>
      </c>
      <c r="C262" s="150" t="s">
        <v>3307</v>
      </c>
      <c r="D262" s="150" t="s">
        <v>3082</v>
      </c>
      <c r="E262" s="151" t="s">
        <v>214</v>
      </c>
      <c r="F262" s="150" t="s">
        <v>2411</v>
      </c>
      <c r="G262" s="150" t="s">
        <v>3308</v>
      </c>
    </row>
    <row r="263" spans="1:7" ht="17.399999999999999">
      <c r="A263" s="150" t="s">
        <v>3309</v>
      </c>
      <c r="B263" s="150" t="s">
        <v>56</v>
      </c>
      <c r="C263" s="150" t="s">
        <v>3307</v>
      </c>
      <c r="D263" s="150" t="s">
        <v>3082</v>
      </c>
      <c r="E263" s="151" t="s">
        <v>214</v>
      </c>
      <c r="F263" s="150" t="s">
        <v>2411</v>
      </c>
      <c r="G263" s="150" t="s">
        <v>3308</v>
      </c>
    </row>
    <row r="264" spans="1:7" ht="17.399999999999999">
      <c r="A264" s="150" t="s">
        <v>3310</v>
      </c>
      <c r="B264" s="150" t="s">
        <v>56</v>
      </c>
      <c r="C264" s="150" t="s">
        <v>214</v>
      </c>
      <c r="D264" s="150" t="s">
        <v>3082</v>
      </c>
      <c r="E264" s="151" t="s">
        <v>214</v>
      </c>
      <c r="F264" s="150" t="s">
        <v>2411</v>
      </c>
      <c r="G264" s="150" t="s">
        <v>3311</v>
      </c>
    </row>
    <row r="265" spans="1:7" ht="17.399999999999999">
      <c r="A265" s="150" t="s">
        <v>3312</v>
      </c>
      <c r="B265" s="150" t="s">
        <v>57</v>
      </c>
      <c r="C265" s="150" t="s">
        <v>3081</v>
      </c>
      <c r="D265" s="150" t="s">
        <v>3082</v>
      </c>
      <c r="E265" s="151" t="s">
        <v>3081</v>
      </c>
      <c r="F265" s="150" t="s">
        <v>2411</v>
      </c>
      <c r="G265" s="150" t="s">
        <v>3313</v>
      </c>
    </row>
    <row r="266" spans="1:7" ht="17.399999999999999">
      <c r="A266" s="150" t="s">
        <v>3314</v>
      </c>
      <c r="B266" s="150" t="s">
        <v>57</v>
      </c>
      <c r="C266" s="150" t="s">
        <v>3315</v>
      </c>
      <c r="D266" s="150" t="s">
        <v>3082</v>
      </c>
      <c r="E266" s="151" t="s">
        <v>666</v>
      </c>
      <c r="F266" s="150" t="s">
        <v>2413</v>
      </c>
      <c r="G266" s="150" t="s">
        <v>3316</v>
      </c>
    </row>
    <row r="267" spans="1:7" ht="17.399999999999999">
      <c r="A267" s="150" t="s">
        <v>3010</v>
      </c>
      <c r="B267" s="150" t="s">
        <v>58</v>
      </c>
      <c r="C267" s="150" t="s">
        <v>2914</v>
      </c>
      <c r="D267" s="150" t="s">
        <v>3082</v>
      </c>
      <c r="E267" s="151" t="s">
        <v>214</v>
      </c>
      <c r="F267" s="150" t="s">
        <v>2764</v>
      </c>
      <c r="G267" s="150" t="s">
        <v>3011</v>
      </c>
    </row>
    <row r="268" spans="1:7" ht="17.399999999999999">
      <c r="A268" s="150" t="s">
        <v>3317</v>
      </c>
      <c r="B268" s="150" t="s">
        <v>58</v>
      </c>
      <c r="C268" s="150" t="s">
        <v>3081</v>
      </c>
      <c r="D268" s="150" t="s">
        <v>3082</v>
      </c>
      <c r="E268" s="151" t="s">
        <v>3081</v>
      </c>
      <c r="F268" s="150" t="s">
        <v>2411</v>
      </c>
      <c r="G268" s="150" t="s">
        <v>3318</v>
      </c>
    </row>
    <row r="269" spans="1:7" ht="17.399999999999999">
      <c r="A269" s="150" t="s">
        <v>3319</v>
      </c>
      <c r="B269" s="150" t="s">
        <v>58</v>
      </c>
      <c r="C269" s="150" t="s">
        <v>214</v>
      </c>
      <c r="D269" s="150" t="s">
        <v>3082</v>
      </c>
      <c r="E269" s="151" t="s">
        <v>214</v>
      </c>
      <c r="F269" s="150" t="s">
        <v>2411</v>
      </c>
      <c r="G269" s="150" t="s">
        <v>3320</v>
      </c>
    </row>
    <row r="270" spans="1:7" ht="17.399999999999999">
      <c r="A270" s="150" t="s">
        <v>3012</v>
      </c>
      <c r="B270" s="150" t="s">
        <v>56</v>
      </c>
      <c r="C270" s="150"/>
      <c r="D270" s="150" t="s">
        <v>2909</v>
      </c>
      <c r="E270" s="151"/>
      <c r="F270" s="150" t="s">
        <v>2910</v>
      </c>
      <c r="G270" s="150" t="s">
        <v>2911</v>
      </c>
    </row>
    <row r="271" spans="1:7" ht="17.399999999999999">
      <c r="A271" s="150" t="s">
        <v>3321</v>
      </c>
      <c r="B271" s="150" t="s">
        <v>3322</v>
      </c>
      <c r="C271" s="150" t="s">
        <v>214</v>
      </c>
      <c r="D271" s="150" t="s">
        <v>3082</v>
      </c>
      <c r="E271" s="151" t="s">
        <v>214</v>
      </c>
      <c r="F271" s="150" t="s">
        <v>2411</v>
      </c>
      <c r="G271" s="150" t="s">
        <v>3323</v>
      </c>
    </row>
    <row r="272" spans="1:7" ht="17.399999999999999">
      <c r="A272" s="150" t="s">
        <v>3324</v>
      </c>
      <c r="B272" s="150" t="s">
        <v>3325</v>
      </c>
      <c r="C272" s="150" t="s">
        <v>3081</v>
      </c>
      <c r="D272" s="150" t="s">
        <v>3082</v>
      </c>
      <c r="E272" s="151" t="s">
        <v>3081</v>
      </c>
      <c r="F272" s="150" t="s">
        <v>2411</v>
      </c>
      <c r="G272" s="150" t="s">
        <v>3326</v>
      </c>
    </row>
    <row r="273" spans="1:7" ht="17.399999999999999">
      <c r="A273" s="150" t="s">
        <v>3327</v>
      </c>
      <c r="B273" s="150" t="s">
        <v>3328</v>
      </c>
      <c r="C273" s="150" t="s">
        <v>1330</v>
      </c>
      <c r="D273" s="150" t="s">
        <v>3082</v>
      </c>
      <c r="E273" s="151" t="s">
        <v>1330</v>
      </c>
      <c r="F273" s="150" t="s">
        <v>2408</v>
      </c>
      <c r="G273" s="150" t="s">
        <v>2911</v>
      </c>
    </row>
    <row r="274" spans="1:7" ht="17.399999999999999">
      <c r="A274" s="150" t="s">
        <v>3329</v>
      </c>
      <c r="B274" s="150" t="s">
        <v>3328</v>
      </c>
      <c r="C274" s="150" t="s">
        <v>1330</v>
      </c>
      <c r="D274" s="150" t="s">
        <v>3082</v>
      </c>
      <c r="E274" s="151" t="s">
        <v>1330</v>
      </c>
      <c r="F274" s="150" t="s">
        <v>2408</v>
      </c>
      <c r="G274" s="150" t="s">
        <v>2911</v>
      </c>
    </row>
    <row r="275" spans="1:7" ht="17.399999999999999">
      <c r="A275" s="150" t="s">
        <v>3330</v>
      </c>
      <c r="B275" s="150" t="s">
        <v>40</v>
      </c>
      <c r="C275" s="150" t="s">
        <v>214</v>
      </c>
      <c r="D275" s="150" t="s">
        <v>3082</v>
      </c>
      <c r="E275" s="151" t="s">
        <v>214</v>
      </c>
      <c r="F275" s="150" t="s">
        <v>2411</v>
      </c>
      <c r="G275" s="150" t="s">
        <v>3331</v>
      </c>
    </row>
    <row r="276" spans="1:7" ht="17.399999999999999">
      <c r="A276" s="150" t="s">
        <v>3332</v>
      </c>
      <c r="B276" s="150"/>
      <c r="C276" s="150" t="s">
        <v>214</v>
      </c>
      <c r="D276" s="150" t="s">
        <v>3082</v>
      </c>
      <c r="E276" s="151" t="s">
        <v>214</v>
      </c>
      <c r="F276" s="150" t="s">
        <v>2411</v>
      </c>
      <c r="G276" s="150" t="s">
        <v>2911</v>
      </c>
    </row>
    <row r="277" spans="1:7" ht="17.399999999999999">
      <c r="A277" s="52" t="s">
        <v>3333</v>
      </c>
      <c r="B277" s="52"/>
      <c r="C277" s="52"/>
      <c r="D277" s="52"/>
      <c r="E277" s="53"/>
      <c r="F277" s="52"/>
      <c r="G277" s="52"/>
    </row>
    <row r="278" spans="1:7" ht="17.399999999999999">
      <c r="A278" s="150" t="s">
        <v>3334</v>
      </c>
      <c r="B278" s="150" t="s">
        <v>19</v>
      </c>
      <c r="C278" s="150" t="s">
        <v>666</v>
      </c>
      <c r="D278" s="150" t="s">
        <v>3082</v>
      </c>
      <c r="E278" s="151" t="s">
        <v>666</v>
      </c>
      <c r="F278" s="150" t="s">
        <v>2413</v>
      </c>
      <c r="G278" s="150" t="s">
        <v>3335</v>
      </c>
    </row>
    <row r="279" spans="1:7" ht="17.399999999999999">
      <c r="A279" s="150" t="s">
        <v>3336</v>
      </c>
      <c r="B279" s="150" t="s">
        <v>3018</v>
      </c>
      <c r="C279" s="150" t="s">
        <v>1330</v>
      </c>
      <c r="D279" s="150" t="s">
        <v>3082</v>
      </c>
      <c r="E279" s="151" t="s">
        <v>1330</v>
      </c>
      <c r="F279" s="150" t="s">
        <v>2408</v>
      </c>
      <c r="G279" s="150" t="s">
        <v>2911</v>
      </c>
    </row>
    <row r="280" spans="1:7" ht="17.399999999999999">
      <c r="A280" s="150" t="s">
        <v>3337</v>
      </c>
      <c r="B280" s="150"/>
      <c r="C280" s="150" t="s">
        <v>3338</v>
      </c>
      <c r="D280" s="150" t="s">
        <v>3082</v>
      </c>
      <c r="E280" s="151" t="s">
        <v>3178</v>
      </c>
      <c r="F280" s="150" t="s">
        <v>2411</v>
      </c>
      <c r="G280" s="150" t="s">
        <v>2911</v>
      </c>
    </row>
    <row r="281" spans="1:7" ht="17.399999999999999">
      <c r="A281" s="150" t="s">
        <v>3339</v>
      </c>
      <c r="B281" s="150" t="s">
        <v>3340</v>
      </c>
      <c r="C281" s="150" t="s">
        <v>3081</v>
      </c>
      <c r="D281" s="150" t="s">
        <v>3082</v>
      </c>
      <c r="E281" s="151" t="s">
        <v>3081</v>
      </c>
      <c r="F281" s="150" t="s">
        <v>2411</v>
      </c>
      <c r="G281" s="150" t="s">
        <v>3341</v>
      </c>
    </row>
    <row r="282" spans="1:7" ht="17.399999999999999">
      <c r="A282" s="150" t="s">
        <v>3342</v>
      </c>
      <c r="B282" s="150"/>
      <c r="C282" s="150" t="s">
        <v>214</v>
      </c>
      <c r="D282" s="150" t="s">
        <v>3082</v>
      </c>
      <c r="E282" s="151" t="s">
        <v>214</v>
      </c>
      <c r="F282" s="150" t="s">
        <v>2411</v>
      </c>
      <c r="G282" s="150" t="s">
        <v>2911</v>
      </c>
    </row>
    <row r="283" spans="1:7" ht="17.399999999999999">
      <c r="A283" s="52" t="s">
        <v>3343</v>
      </c>
      <c r="B283" s="52"/>
      <c r="C283" s="52"/>
      <c r="D283" s="52"/>
      <c r="E283" s="53"/>
      <c r="F283" s="52"/>
      <c r="G283" s="52"/>
    </row>
    <row r="284" spans="1:7" ht="17.399999999999999">
      <c r="A284" s="150" t="s">
        <v>3344</v>
      </c>
      <c r="B284" s="150" t="s">
        <v>10</v>
      </c>
      <c r="C284" s="150" t="s">
        <v>214</v>
      </c>
      <c r="D284" s="150" t="s">
        <v>3082</v>
      </c>
      <c r="E284" s="151" t="s">
        <v>214</v>
      </c>
      <c r="F284" s="150" t="s">
        <v>2411</v>
      </c>
      <c r="G284" s="150" t="s">
        <v>2911</v>
      </c>
    </row>
    <row r="285" spans="1:7" ht="17.399999999999999">
      <c r="A285" s="150" t="s">
        <v>3345</v>
      </c>
      <c r="B285" s="150" t="s">
        <v>3346</v>
      </c>
      <c r="C285" s="150" t="s">
        <v>214</v>
      </c>
      <c r="D285" s="150" t="s">
        <v>3082</v>
      </c>
      <c r="E285" s="151" t="s">
        <v>214</v>
      </c>
      <c r="F285" s="150" t="s">
        <v>2411</v>
      </c>
      <c r="G285" s="150" t="s">
        <v>3347</v>
      </c>
    </row>
    <row r="286" spans="1:7" ht="17.399999999999999">
      <c r="A286" s="150" t="s">
        <v>3348</v>
      </c>
      <c r="B286" s="150" t="s">
        <v>3346</v>
      </c>
      <c r="C286" s="150" t="s">
        <v>214</v>
      </c>
      <c r="D286" s="150" t="s">
        <v>3082</v>
      </c>
      <c r="E286" s="151" t="s">
        <v>214</v>
      </c>
      <c r="F286" s="150" t="s">
        <v>2411</v>
      </c>
      <c r="G286" s="150" t="s">
        <v>2911</v>
      </c>
    </row>
    <row r="287" spans="1:7" ht="17.399999999999999">
      <c r="A287" s="150" t="s">
        <v>3349</v>
      </c>
      <c r="B287" s="150" t="s">
        <v>12</v>
      </c>
      <c r="C287" s="150" t="s">
        <v>214</v>
      </c>
      <c r="D287" s="150" t="s">
        <v>3082</v>
      </c>
      <c r="E287" s="151" t="s">
        <v>214</v>
      </c>
      <c r="F287" s="150" t="s">
        <v>2411</v>
      </c>
      <c r="G287" s="150" t="s">
        <v>3350</v>
      </c>
    </row>
    <row r="288" spans="1:7" ht="17.399999999999999">
      <c r="A288" s="150" t="s">
        <v>3017</v>
      </c>
      <c r="B288" s="150" t="s">
        <v>3018</v>
      </c>
      <c r="C288" s="150" t="s">
        <v>2919</v>
      </c>
      <c r="D288" s="150" t="s">
        <v>3082</v>
      </c>
      <c r="E288" s="151" t="s">
        <v>3105</v>
      </c>
      <c r="F288" s="150" t="s">
        <v>2764</v>
      </c>
      <c r="G288" s="150" t="s">
        <v>2911</v>
      </c>
    </row>
    <row r="289" spans="1:7" ht="17.399999999999999">
      <c r="A289" s="52" t="s">
        <v>3351</v>
      </c>
      <c r="B289" s="52"/>
      <c r="C289" s="52"/>
      <c r="D289" s="52"/>
      <c r="E289" s="53"/>
      <c r="F289" s="52"/>
      <c r="G289" s="52"/>
    </row>
    <row r="290" spans="1:7" ht="17.399999999999999">
      <c r="A290" s="150" t="s">
        <v>3352</v>
      </c>
      <c r="B290" s="150" t="s">
        <v>3045</v>
      </c>
      <c r="C290" s="150" t="s">
        <v>214</v>
      </c>
      <c r="D290" s="150" t="s">
        <v>3082</v>
      </c>
      <c r="E290" s="151" t="s">
        <v>214</v>
      </c>
      <c r="F290" s="150" t="s">
        <v>2411</v>
      </c>
      <c r="G290" s="150" t="s">
        <v>2911</v>
      </c>
    </row>
    <row r="291" spans="1:7" ht="17.399999999999999">
      <c r="A291" s="150" t="s">
        <v>3353</v>
      </c>
      <c r="B291" s="150" t="s">
        <v>3045</v>
      </c>
      <c r="C291" s="150" t="s">
        <v>3354</v>
      </c>
      <c r="D291" s="150" t="s">
        <v>3082</v>
      </c>
      <c r="E291" s="151" t="s">
        <v>214</v>
      </c>
      <c r="F291" s="150" t="s">
        <v>2411</v>
      </c>
      <c r="G291" s="150" t="s">
        <v>2911</v>
      </c>
    </row>
    <row r="292" spans="1:7" ht="17.399999999999999">
      <c r="A292" s="150" t="s">
        <v>3355</v>
      </c>
      <c r="B292" s="150" t="s">
        <v>3045</v>
      </c>
      <c r="C292" s="150" t="s">
        <v>3293</v>
      </c>
      <c r="D292" s="150" t="s">
        <v>3082</v>
      </c>
      <c r="E292" s="151" t="s">
        <v>214</v>
      </c>
      <c r="F292" s="150" t="s">
        <v>2411</v>
      </c>
      <c r="G292" s="150" t="s">
        <v>3356</v>
      </c>
    </row>
    <row r="293" spans="1:7" ht="17.399999999999999">
      <c r="A293" s="150" t="s">
        <v>3357</v>
      </c>
      <c r="B293" s="150" t="s">
        <v>3045</v>
      </c>
      <c r="C293" s="150" t="s">
        <v>214</v>
      </c>
      <c r="D293" s="150" t="s">
        <v>3082</v>
      </c>
      <c r="E293" s="151" t="s">
        <v>214</v>
      </c>
      <c r="F293" s="150" t="s">
        <v>2411</v>
      </c>
      <c r="G293" s="150" t="s">
        <v>2911</v>
      </c>
    </row>
    <row r="294" spans="1:7" ht="17.399999999999999">
      <c r="A294" s="52" t="s">
        <v>3358</v>
      </c>
      <c r="B294" s="52"/>
      <c r="C294" s="52"/>
      <c r="D294" s="52"/>
      <c r="E294" s="53"/>
      <c r="F294" s="52"/>
      <c r="G294" s="52"/>
    </row>
    <row r="295" spans="1:7" ht="17.399999999999999">
      <c r="A295" s="150" t="s">
        <v>3359</v>
      </c>
      <c r="B295" s="150" t="s">
        <v>3360</v>
      </c>
      <c r="C295" s="150" t="s">
        <v>3361</v>
      </c>
      <c r="D295" s="150" t="s">
        <v>3082</v>
      </c>
      <c r="E295" s="151" t="s">
        <v>214</v>
      </c>
      <c r="F295" s="150" t="s">
        <v>2411</v>
      </c>
      <c r="G295" s="150" t="s">
        <v>2911</v>
      </c>
    </row>
    <row r="296" spans="1:7" ht="17.399999999999999">
      <c r="A296" s="150" t="s">
        <v>3362</v>
      </c>
      <c r="B296" s="150" t="s">
        <v>3018</v>
      </c>
      <c r="C296" s="150" t="s">
        <v>666</v>
      </c>
      <c r="D296" s="150" t="s">
        <v>3082</v>
      </c>
      <c r="E296" s="151" t="s">
        <v>666</v>
      </c>
      <c r="F296" s="150" t="s">
        <v>2413</v>
      </c>
      <c r="G296" s="150" t="s">
        <v>3363</v>
      </c>
    </row>
    <row r="297" spans="1:7" ht="17.399999999999999">
      <c r="A297" s="150" t="s">
        <v>3364</v>
      </c>
      <c r="B297" s="150" t="s">
        <v>3365</v>
      </c>
      <c r="C297" s="150" t="s">
        <v>3366</v>
      </c>
      <c r="D297" s="150" t="s">
        <v>3082</v>
      </c>
      <c r="E297" s="151" t="s">
        <v>214</v>
      </c>
      <c r="F297" s="150" t="s">
        <v>2411</v>
      </c>
      <c r="G297" s="150" t="s">
        <v>2911</v>
      </c>
    </row>
    <row r="298" spans="1:7" ht="17.399999999999999">
      <c r="A298" s="150" t="s">
        <v>3367</v>
      </c>
      <c r="B298" s="150" t="s">
        <v>3368</v>
      </c>
      <c r="C298" s="150" t="s">
        <v>214</v>
      </c>
      <c r="D298" s="150" t="s">
        <v>3082</v>
      </c>
      <c r="E298" s="151" t="s">
        <v>214</v>
      </c>
      <c r="F298" s="150" t="s">
        <v>2411</v>
      </c>
      <c r="G298" s="150" t="s">
        <v>2911</v>
      </c>
    </row>
    <row r="299" spans="1:7" ht="17.399999999999999">
      <c r="A299" s="150" t="s">
        <v>3369</v>
      </c>
      <c r="B299" s="150" t="s">
        <v>3370</v>
      </c>
      <c r="C299" s="150" t="s">
        <v>666</v>
      </c>
      <c r="D299" s="150" t="s">
        <v>3082</v>
      </c>
      <c r="E299" s="151" t="s">
        <v>666</v>
      </c>
      <c r="F299" s="150" t="s">
        <v>2413</v>
      </c>
      <c r="G299" s="150" t="s">
        <v>2911</v>
      </c>
    </row>
    <row r="300" spans="1:7" ht="17.399999999999999">
      <c r="A300" s="150" t="s">
        <v>3371</v>
      </c>
      <c r="B300" s="150" t="s">
        <v>3372</v>
      </c>
      <c r="C300" s="150" t="s">
        <v>214</v>
      </c>
      <c r="D300" s="150" t="s">
        <v>3082</v>
      </c>
      <c r="E300" s="151" t="s">
        <v>214</v>
      </c>
      <c r="F300" s="150" t="s">
        <v>2411</v>
      </c>
      <c r="G300" s="150" t="s">
        <v>2911</v>
      </c>
    </row>
    <row r="301" spans="1:7" ht="17.399999999999999">
      <c r="A301" s="150" t="s">
        <v>3373</v>
      </c>
      <c r="B301" s="150" t="s">
        <v>3368</v>
      </c>
      <c r="C301" s="150" t="s">
        <v>214</v>
      </c>
      <c r="D301" s="150" t="s">
        <v>3082</v>
      </c>
      <c r="E301" s="151" t="s">
        <v>214</v>
      </c>
      <c r="F301" s="150" t="s">
        <v>2411</v>
      </c>
      <c r="G301" s="150" t="s">
        <v>2911</v>
      </c>
    </row>
    <row r="302" spans="1:7" ht="17.399999999999999">
      <c r="A302" s="150" t="s">
        <v>3374</v>
      </c>
      <c r="B302" s="150" t="s">
        <v>3368</v>
      </c>
      <c r="C302" s="150" t="s">
        <v>214</v>
      </c>
      <c r="D302" s="150" t="s">
        <v>3082</v>
      </c>
      <c r="E302" s="151" t="s">
        <v>214</v>
      </c>
      <c r="F302" s="150" t="s">
        <v>2411</v>
      </c>
      <c r="G302" s="150" t="s">
        <v>2911</v>
      </c>
    </row>
    <row r="303" spans="1:7" ht="17.399999999999999">
      <c r="A303" s="52" t="s">
        <v>3375</v>
      </c>
      <c r="B303" s="52"/>
      <c r="C303" s="52"/>
      <c r="D303" s="52"/>
      <c r="E303" s="53"/>
      <c r="F303" s="52"/>
      <c r="G303" s="52"/>
    </row>
    <row r="304" spans="1:7" ht="17.399999999999999">
      <c r="A304" s="150" t="s">
        <v>3376</v>
      </c>
      <c r="B304" s="150" t="s">
        <v>10</v>
      </c>
      <c r="C304" s="150" t="s">
        <v>214</v>
      </c>
      <c r="D304" s="150" t="s">
        <v>3082</v>
      </c>
      <c r="E304" s="151" t="s">
        <v>214</v>
      </c>
      <c r="F304" s="150" t="s">
        <v>2411</v>
      </c>
      <c r="G304" s="150" t="s">
        <v>2911</v>
      </c>
    </row>
    <row r="305" spans="1:7" ht="17.399999999999999">
      <c r="A305" s="150" t="s">
        <v>3020</v>
      </c>
      <c r="B305" s="150" t="s">
        <v>10</v>
      </c>
      <c r="C305" s="150" t="s">
        <v>2919</v>
      </c>
      <c r="D305" s="150" t="s">
        <v>3082</v>
      </c>
      <c r="E305" s="151" t="s">
        <v>3105</v>
      </c>
      <c r="F305" s="150" t="s">
        <v>2764</v>
      </c>
      <c r="G305" s="150" t="s">
        <v>2911</v>
      </c>
    </row>
    <row r="306" spans="1:7" ht="17.399999999999999">
      <c r="A306" s="150" t="s">
        <v>3021</v>
      </c>
      <c r="B306" s="150" t="s">
        <v>10</v>
      </c>
      <c r="C306" s="150" t="s">
        <v>2919</v>
      </c>
      <c r="D306" s="150" t="s">
        <v>3082</v>
      </c>
      <c r="E306" s="151" t="s">
        <v>3105</v>
      </c>
      <c r="F306" s="150" t="s">
        <v>2764</v>
      </c>
      <c r="G306" s="150" t="s">
        <v>2911</v>
      </c>
    </row>
    <row r="307" spans="1:7" ht="17.399999999999999">
      <c r="A307" s="150" t="s">
        <v>3022</v>
      </c>
      <c r="B307" s="150" t="s">
        <v>10</v>
      </c>
      <c r="C307" s="150" t="s">
        <v>2919</v>
      </c>
      <c r="D307" s="150" t="s">
        <v>3082</v>
      </c>
      <c r="E307" s="151" t="s">
        <v>3105</v>
      </c>
      <c r="F307" s="150" t="s">
        <v>2764</v>
      </c>
      <c r="G307" s="150" t="s">
        <v>2911</v>
      </c>
    </row>
    <row r="308" spans="1:7" ht="17.399999999999999">
      <c r="A308" s="150" t="s">
        <v>3023</v>
      </c>
      <c r="B308" s="150" t="s">
        <v>10</v>
      </c>
      <c r="C308" s="150" t="s">
        <v>2919</v>
      </c>
      <c r="D308" s="150" t="s">
        <v>3082</v>
      </c>
      <c r="E308" s="151" t="s">
        <v>3105</v>
      </c>
      <c r="F308" s="150" t="s">
        <v>2764</v>
      </c>
      <c r="G308" s="150" t="s">
        <v>2911</v>
      </c>
    </row>
    <row r="309" spans="1:7" ht="17.399999999999999">
      <c r="A309" s="150" t="s">
        <v>3377</v>
      </c>
      <c r="B309" s="150" t="s">
        <v>61</v>
      </c>
      <c r="C309" s="150" t="s">
        <v>214</v>
      </c>
      <c r="D309" s="150" t="s">
        <v>3082</v>
      </c>
      <c r="E309" s="151" t="s">
        <v>214</v>
      </c>
      <c r="F309" s="150" t="s">
        <v>2411</v>
      </c>
      <c r="G309" s="150" t="s">
        <v>3378</v>
      </c>
    </row>
    <row r="310" spans="1:7" ht="17.399999999999999">
      <c r="A310" s="150" t="s">
        <v>3379</v>
      </c>
      <c r="B310" s="150" t="s">
        <v>61</v>
      </c>
      <c r="C310" s="150" t="s">
        <v>214</v>
      </c>
      <c r="D310" s="150" t="s">
        <v>3082</v>
      </c>
      <c r="E310" s="151" t="s">
        <v>214</v>
      </c>
      <c r="F310" s="150" t="s">
        <v>2411</v>
      </c>
      <c r="G310" s="150" t="s">
        <v>2911</v>
      </c>
    </row>
    <row r="311" spans="1:7" ht="17.399999999999999">
      <c r="A311" s="52" t="s">
        <v>3380</v>
      </c>
      <c r="B311" s="52"/>
      <c r="C311" s="52"/>
      <c r="D311" s="52"/>
      <c r="E311" s="53"/>
      <c r="F311" s="52"/>
      <c r="G311" s="52"/>
    </row>
    <row r="312" spans="1:7" ht="17.399999999999999">
      <c r="A312" s="150" t="s">
        <v>3381</v>
      </c>
      <c r="B312" s="150" t="s">
        <v>74</v>
      </c>
      <c r="C312" s="150" t="s">
        <v>214</v>
      </c>
      <c r="D312" s="150" t="s">
        <v>3082</v>
      </c>
      <c r="E312" s="151" t="s">
        <v>214</v>
      </c>
      <c r="F312" s="150" t="s">
        <v>2411</v>
      </c>
      <c r="G312" s="150" t="s">
        <v>2911</v>
      </c>
    </row>
    <row r="313" spans="1:7" ht="17.399999999999999">
      <c r="A313" s="150" t="s">
        <v>3382</v>
      </c>
      <c r="B313" s="150" t="s">
        <v>3383</v>
      </c>
      <c r="C313" s="150" t="s">
        <v>3361</v>
      </c>
      <c r="D313" s="150" t="s">
        <v>3082</v>
      </c>
      <c r="E313" s="151" t="s">
        <v>214</v>
      </c>
      <c r="F313" s="150" t="s">
        <v>2411</v>
      </c>
      <c r="G313" s="150" t="s">
        <v>2911</v>
      </c>
    </row>
    <row r="314" spans="1:7" ht="17.399999999999999">
      <c r="A314" s="150" t="s">
        <v>3384</v>
      </c>
      <c r="B314" s="150" t="s">
        <v>74</v>
      </c>
      <c r="C314" s="150" t="s">
        <v>3385</v>
      </c>
      <c r="D314" s="150" t="s">
        <v>3082</v>
      </c>
      <c r="E314" s="151" t="s">
        <v>214</v>
      </c>
      <c r="F314" s="150" t="s">
        <v>2411</v>
      </c>
      <c r="G314" s="150" t="s">
        <v>3386</v>
      </c>
    </row>
    <row r="315" spans="1:7" ht="17.399999999999999">
      <c r="A315" s="150" t="s">
        <v>3025</v>
      </c>
      <c r="B315" s="150" t="s">
        <v>3018</v>
      </c>
      <c r="C315" s="150" t="s">
        <v>3026</v>
      </c>
      <c r="D315" s="150" t="s">
        <v>3082</v>
      </c>
      <c r="E315" s="151" t="s">
        <v>214</v>
      </c>
      <c r="F315" s="150" t="s">
        <v>2411</v>
      </c>
      <c r="G315" s="150" t="s">
        <v>2911</v>
      </c>
    </row>
    <row r="316" spans="1:7" ht="17.399999999999999">
      <c r="A316" s="150" t="s">
        <v>3028</v>
      </c>
      <c r="B316" s="150" t="s">
        <v>3018</v>
      </c>
      <c r="C316" s="150" t="s">
        <v>2919</v>
      </c>
      <c r="D316" s="150" t="s">
        <v>3082</v>
      </c>
      <c r="E316" s="151" t="s">
        <v>3105</v>
      </c>
      <c r="F316" s="150" t="s">
        <v>2764</v>
      </c>
      <c r="G316" s="150" t="s">
        <v>2911</v>
      </c>
    </row>
    <row r="317" spans="1:7" ht="17.399999999999999">
      <c r="A317" s="150" t="s">
        <v>3029</v>
      </c>
      <c r="B317" s="150" t="s">
        <v>3018</v>
      </c>
      <c r="C317" s="150" t="s">
        <v>2919</v>
      </c>
      <c r="D317" s="150" t="s">
        <v>3082</v>
      </c>
      <c r="E317" s="151" t="s">
        <v>3105</v>
      </c>
      <c r="F317" s="150" t="s">
        <v>2764</v>
      </c>
      <c r="G317" s="150" t="s">
        <v>2911</v>
      </c>
    </row>
    <row r="318" spans="1:7" ht="17.399999999999999">
      <c r="A318" s="150" t="s">
        <v>3030</v>
      </c>
      <c r="B318" s="150" t="s">
        <v>3018</v>
      </c>
      <c r="C318" s="150" t="s">
        <v>2919</v>
      </c>
      <c r="D318" s="150" t="s">
        <v>3082</v>
      </c>
      <c r="E318" s="151" t="s">
        <v>3105</v>
      </c>
      <c r="F318" s="150" t="s">
        <v>2764</v>
      </c>
      <c r="G318" s="150" t="s">
        <v>2911</v>
      </c>
    </row>
    <row r="319" spans="1:7" ht="17.399999999999999">
      <c r="A319" s="150" t="s">
        <v>3387</v>
      </c>
      <c r="B319" s="150" t="s">
        <v>74</v>
      </c>
      <c r="C319" s="150" t="s">
        <v>3081</v>
      </c>
      <c r="D319" s="150" t="s">
        <v>3082</v>
      </c>
      <c r="E319" s="151" t="s">
        <v>3081</v>
      </c>
      <c r="F319" s="150" t="s">
        <v>2411</v>
      </c>
      <c r="G319" s="150" t="s">
        <v>2911</v>
      </c>
    </row>
    <row r="320" spans="1:7" ht="17.399999999999999">
      <c r="A320" s="150" t="s">
        <v>3388</v>
      </c>
      <c r="B320" s="150" t="s">
        <v>83</v>
      </c>
      <c r="C320" s="150" t="s">
        <v>214</v>
      </c>
      <c r="D320" s="150" t="s">
        <v>3082</v>
      </c>
      <c r="E320" s="151" t="s">
        <v>214</v>
      </c>
      <c r="F320" s="150" t="s">
        <v>2411</v>
      </c>
      <c r="G320" s="150" t="s">
        <v>2911</v>
      </c>
    </row>
    <row r="321" spans="1:7" ht="17.399999999999999">
      <c r="A321" s="150" t="s">
        <v>3389</v>
      </c>
      <c r="B321" s="150" t="s">
        <v>3383</v>
      </c>
      <c r="C321" s="150" t="s">
        <v>214</v>
      </c>
      <c r="D321" s="150" t="s">
        <v>3082</v>
      </c>
      <c r="E321" s="151" t="s">
        <v>214</v>
      </c>
      <c r="F321" s="150" t="s">
        <v>2411</v>
      </c>
      <c r="G321" s="150" t="s">
        <v>2911</v>
      </c>
    </row>
    <row r="322" spans="1:7" ht="17.399999999999999">
      <c r="A322" s="52" t="s">
        <v>3390</v>
      </c>
      <c r="B322" s="52"/>
      <c r="C322" s="52"/>
      <c r="D322" s="52"/>
      <c r="E322" s="53"/>
      <c r="F322" s="52"/>
      <c r="G322" s="52"/>
    </row>
    <row r="323" spans="1:7" ht="17.399999999999999">
      <c r="A323" s="150" t="s">
        <v>3391</v>
      </c>
      <c r="B323" s="150" t="s">
        <v>3018</v>
      </c>
      <c r="C323" s="150" t="s">
        <v>3081</v>
      </c>
      <c r="D323" s="150" t="s">
        <v>3082</v>
      </c>
      <c r="E323" s="151" t="s">
        <v>3081</v>
      </c>
      <c r="F323" s="150" t="s">
        <v>2411</v>
      </c>
      <c r="G323" s="150" t="s">
        <v>2911</v>
      </c>
    </row>
    <row r="324" spans="1:7" ht="17.399999999999999">
      <c r="A324" s="150" t="s">
        <v>3392</v>
      </c>
      <c r="B324" s="150" t="s">
        <v>3018</v>
      </c>
      <c r="C324" s="150" t="s">
        <v>3393</v>
      </c>
      <c r="D324" s="150" t="s">
        <v>3082</v>
      </c>
      <c r="E324" s="151" t="s">
        <v>3393</v>
      </c>
      <c r="F324" s="150" t="s">
        <v>2413</v>
      </c>
      <c r="G324" s="150" t="s">
        <v>2911</v>
      </c>
    </row>
    <row r="325" spans="1:7" ht="17.399999999999999">
      <c r="A325" s="150" t="s">
        <v>3394</v>
      </c>
      <c r="B325" s="150" t="s">
        <v>74</v>
      </c>
      <c r="C325" s="150" t="s">
        <v>214</v>
      </c>
      <c r="D325" s="150" t="s">
        <v>3082</v>
      </c>
      <c r="E325" s="151" t="s">
        <v>214</v>
      </c>
      <c r="F325" s="150" t="s">
        <v>2411</v>
      </c>
      <c r="G325" s="150" t="s">
        <v>2911</v>
      </c>
    </row>
    <row r="326" spans="1:7" ht="17.399999999999999">
      <c r="A326" s="150" t="s">
        <v>3395</v>
      </c>
      <c r="B326" s="150" t="s">
        <v>74</v>
      </c>
      <c r="C326" s="150" t="s">
        <v>214</v>
      </c>
      <c r="D326" s="150" t="s">
        <v>3082</v>
      </c>
      <c r="E326" s="151" t="s">
        <v>214</v>
      </c>
      <c r="F326" s="150" t="s">
        <v>2411</v>
      </c>
      <c r="G326" s="150" t="s">
        <v>2911</v>
      </c>
    </row>
    <row r="327" spans="1:7" ht="17.399999999999999">
      <c r="A327" s="150" t="s">
        <v>3396</v>
      </c>
      <c r="B327" s="150" t="s">
        <v>61</v>
      </c>
      <c r="C327" s="150" t="s">
        <v>214</v>
      </c>
      <c r="D327" s="150" t="s">
        <v>3082</v>
      </c>
      <c r="E327" s="151" t="s">
        <v>214</v>
      </c>
      <c r="F327" s="150" t="s">
        <v>2411</v>
      </c>
      <c r="G327" s="150" t="s">
        <v>2911</v>
      </c>
    </row>
    <row r="328" spans="1:7" ht="17.399999999999999">
      <c r="A328" s="150" t="s">
        <v>3397</v>
      </c>
      <c r="B328" s="150" t="s">
        <v>75</v>
      </c>
      <c r="C328" s="150" t="s">
        <v>3081</v>
      </c>
      <c r="D328" s="150" t="s">
        <v>3082</v>
      </c>
      <c r="E328" s="151" t="s">
        <v>3081</v>
      </c>
      <c r="F328" s="150" t="s">
        <v>2411</v>
      </c>
      <c r="G328" s="150" t="s">
        <v>2911</v>
      </c>
    </row>
    <row r="329" spans="1:7" ht="17.399999999999999">
      <c r="A329" s="150" t="s">
        <v>3398</v>
      </c>
      <c r="B329" s="150" t="s">
        <v>75</v>
      </c>
      <c r="C329" s="150" t="s">
        <v>3081</v>
      </c>
      <c r="D329" s="150" t="s">
        <v>3082</v>
      </c>
      <c r="E329" s="151" t="s">
        <v>3081</v>
      </c>
      <c r="F329" s="150" t="s">
        <v>2411</v>
      </c>
      <c r="G329" s="150" t="s">
        <v>2911</v>
      </c>
    </row>
    <row r="330" spans="1:7" ht="17.399999999999999">
      <c r="A330" s="150" t="s">
        <v>3035</v>
      </c>
      <c r="B330" s="150" t="s">
        <v>3018</v>
      </c>
      <c r="C330" s="150" t="s">
        <v>2919</v>
      </c>
      <c r="D330" s="150" t="s">
        <v>3082</v>
      </c>
      <c r="E330" s="151" t="s">
        <v>3105</v>
      </c>
      <c r="F330" s="150" t="s">
        <v>2764</v>
      </c>
      <c r="G330" s="150" t="s">
        <v>2911</v>
      </c>
    </row>
    <row r="331" spans="1:7" ht="17.399999999999999">
      <c r="A331" s="150" t="s">
        <v>3399</v>
      </c>
      <c r="B331" s="150" t="s">
        <v>75</v>
      </c>
      <c r="C331" s="150" t="s">
        <v>214</v>
      </c>
      <c r="D331" s="150" t="s">
        <v>3082</v>
      </c>
      <c r="E331" s="151" t="s">
        <v>214</v>
      </c>
      <c r="F331" s="151" t="s">
        <v>2411</v>
      </c>
      <c r="G331" s="150" t="s">
        <v>3400</v>
      </c>
    </row>
    <row r="332" spans="1:7" ht="17.399999999999999">
      <c r="A332" s="150" t="s">
        <v>3036</v>
      </c>
      <c r="B332" s="150" t="s">
        <v>3018</v>
      </c>
      <c r="C332" s="150" t="s">
        <v>2919</v>
      </c>
      <c r="D332" s="150" t="s">
        <v>3082</v>
      </c>
      <c r="E332" s="151" t="s">
        <v>3105</v>
      </c>
      <c r="F332" s="150" t="s">
        <v>2764</v>
      </c>
      <c r="G332" s="150" t="s">
        <v>2911</v>
      </c>
    </row>
    <row r="333" spans="1:7" ht="17.399999999999999">
      <c r="A333" s="52" t="s">
        <v>3401</v>
      </c>
      <c r="B333" s="52"/>
      <c r="C333" s="52"/>
      <c r="D333" s="52"/>
      <c r="E333" s="53"/>
      <c r="F333" s="52"/>
      <c r="G333" s="52"/>
    </row>
    <row r="334" spans="1:7" ht="17.399999999999999">
      <c r="A334" s="150" t="s">
        <v>3402</v>
      </c>
      <c r="B334" s="150" t="s">
        <v>82</v>
      </c>
      <c r="C334" s="150" t="s">
        <v>214</v>
      </c>
      <c r="D334" s="150" t="s">
        <v>3082</v>
      </c>
      <c r="E334" s="151" t="s">
        <v>214</v>
      </c>
      <c r="F334" s="150" t="s">
        <v>2411</v>
      </c>
      <c r="G334" s="150" t="s">
        <v>2911</v>
      </c>
    </row>
    <row r="335" spans="1:7" ht="17.399999999999999">
      <c r="A335" s="150" t="s">
        <v>3403</v>
      </c>
      <c r="B335" s="150" t="s">
        <v>84</v>
      </c>
      <c r="C335" s="150" t="s">
        <v>214</v>
      </c>
      <c r="D335" s="150" t="s">
        <v>3082</v>
      </c>
      <c r="E335" s="151" t="s">
        <v>214</v>
      </c>
      <c r="F335" s="150" t="s">
        <v>2411</v>
      </c>
      <c r="G335" s="150" t="s">
        <v>2911</v>
      </c>
    </row>
    <row r="336" spans="1:7" ht="17.399999999999999">
      <c r="A336" s="52" t="s">
        <v>3404</v>
      </c>
      <c r="B336" s="52"/>
      <c r="C336" s="52"/>
      <c r="D336" s="52"/>
      <c r="E336" s="53"/>
      <c r="F336" s="52"/>
      <c r="G336" s="52"/>
    </row>
    <row r="337" spans="1:7" ht="17.399999999999999">
      <c r="A337" s="150" t="s">
        <v>3405</v>
      </c>
      <c r="B337" s="150" t="s">
        <v>3406</v>
      </c>
      <c r="C337" s="150" t="s">
        <v>666</v>
      </c>
      <c r="D337" s="150" t="s">
        <v>3082</v>
      </c>
      <c r="E337" s="151" t="s">
        <v>666</v>
      </c>
      <c r="F337" s="150" t="s">
        <v>2413</v>
      </c>
      <c r="G337" s="150" t="s">
        <v>2911</v>
      </c>
    </row>
    <row r="338" spans="1:7" ht="17.399999999999999">
      <c r="A338" s="150" t="s">
        <v>3407</v>
      </c>
      <c r="B338" s="150" t="s">
        <v>85</v>
      </c>
      <c r="C338" s="150" t="s">
        <v>666</v>
      </c>
      <c r="D338" s="150" t="s">
        <v>3082</v>
      </c>
      <c r="E338" s="151" t="s">
        <v>666</v>
      </c>
      <c r="F338" s="150" t="s">
        <v>2413</v>
      </c>
      <c r="G338" s="150" t="s">
        <v>3408</v>
      </c>
    </row>
    <row r="339" spans="1:7" ht="17.399999999999999">
      <c r="A339" s="150" t="s">
        <v>3409</v>
      </c>
      <c r="B339" s="150" t="s">
        <v>88</v>
      </c>
      <c r="C339" s="150" t="s">
        <v>3410</v>
      </c>
      <c r="D339" s="150" t="s">
        <v>3082</v>
      </c>
      <c r="E339" s="151" t="s">
        <v>666</v>
      </c>
      <c r="F339" s="150" t="s">
        <v>2413</v>
      </c>
      <c r="G339" s="150" t="s">
        <v>3411</v>
      </c>
    </row>
    <row r="340" spans="1:7" ht="17.399999999999999">
      <c r="A340" s="150" t="s">
        <v>3412</v>
      </c>
      <c r="B340" s="150" t="s">
        <v>3039</v>
      </c>
      <c r="C340" s="150" t="s">
        <v>3081</v>
      </c>
      <c r="D340" s="150" t="s">
        <v>3082</v>
      </c>
      <c r="E340" s="151" t="s">
        <v>3081</v>
      </c>
      <c r="F340" s="150" t="s">
        <v>2411</v>
      </c>
      <c r="G340" s="150" t="s">
        <v>3413</v>
      </c>
    </row>
    <row r="341" spans="1:7" ht="17.399999999999999">
      <c r="A341" s="150" t="s">
        <v>3414</v>
      </c>
      <c r="B341" s="150" t="s">
        <v>88</v>
      </c>
      <c r="C341" s="150" t="s">
        <v>214</v>
      </c>
      <c r="D341" s="150" t="s">
        <v>3082</v>
      </c>
      <c r="E341" s="151" t="s">
        <v>214</v>
      </c>
      <c r="F341" s="150" t="s">
        <v>2411</v>
      </c>
      <c r="G341" s="150" t="s">
        <v>3415</v>
      </c>
    </row>
    <row r="342" spans="1:7" ht="17.399999999999999">
      <c r="A342" s="150" t="s">
        <v>3416</v>
      </c>
      <c r="B342" s="150" t="s">
        <v>3417</v>
      </c>
      <c r="C342" s="150" t="s">
        <v>214</v>
      </c>
      <c r="D342" s="150" t="s">
        <v>3082</v>
      </c>
      <c r="E342" s="151" t="s">
        <v>214</v>
      </c>
      <c r="F342" s="150" t="s">
        <v>2411</v>
      </c>
      <c r="G342" s="150" t="s">
        <v>3418</v>
      </c>
    </row>
    <row r="343" spans="1:7" ht="17.399999999999999">
      <c r="A343" s="150" t="s">
        <v>3044</v>
      </c>
      <c r="B343" s="150" t="s">
        <v>3045</v>
      </c>
      <c r="C343" s="150"/>
      <c r="D343" s="150" t="s">
        <v>2909</v>
      </c>
      <c r="E343" s="151"/>
      <c r="F343" s="150" t="s">
        <v>3046</v>
      </c>
      <c r="G343" s="150" t="s">
        <v>3047</v>
      </c>
    </row>
    <row r="344" spans="1:7" ht="17.399999999999999">
      <c r="A344" s="150" t="s">
        <v>3048</v>
      </c>
      <c r="B344" s="150" t="s">
        <v>3045</v>
      </c>
      <c r="C344" s="150"/>
      <c r="D344" s="150" t="s">
        <v>2909</v>
      </c>
      <c r="E344" s="151"/>
      <c r="F344" s="150" t="s">
        <v>3046</v>
      </c>
      <c r="G344" s="150" t="s">
        <v>2911</v>
      </c>
    </row>
    <row r="345" spans="1:7" ht="17.399999999999999">
      <c r="A345" s="150" t="s">
        <v>3051</v>
      </c>
      <c r="B345" s="150" t="s">
        <v>3039</v>
      </c>
      <c r="C345" s="150" t="s">
        <v>3052</v>
      </c>
      <c r="D345" s="150" t="s">
        <v>2909</v>
      </c>
      <c r="E345" s="151"/>
      <c r="F345" s="150" t="s">
        <v>3053</v>
      </c>
      <c r="G345" s="150" t="s">
        <v>3054</v>
      </c>
    </row>
    <row r="346" spans="1:7" ht="17.399999999999999">
      <c r="A346" s="150" t="s">
        <v>3419</v>
      </c>
      <c r="B346" s="150" t="s">
        <v>3042</v>
      </c>
      <c r="C346" s="150" t="s">
        <v>666</v>
      </c>
      <c r="D346" s="150" t="s">
        <v>3082</v>
      </c>
      <c r="E346" s="151" t="s">
        <v>666</v>
      </c>
      <c r="F346" s="150" t="s">
        <v>2413</v>
      </c>
      <c r="G346" s="150" t="s">
        <v>2911</v>
      </c>
    </row>
    <row r="347" spans="1:7" ht="17.399999999999999">
      <c r="A347" s="150" t="s">
        <v>3420</v>
      </c>
      <c r="B347" s="150" t="s">
        <v>3417</v>
      </c>
      <c r="C347" s="150" t="s">
        <v>1902</v>
      </c>
      <c r="D347" s="150" t="s">
        <v>3082</v>
      </c>
      <c r="E347" s="151" t="s">
        <v>1902</v>
      </c>
      <c r="F347" s="150" t="s">
        <v>2413</v>
      </c>
      <c r="G347" s="150" t="s">
        <v>2911</v>
      </c>
    </row>
    <row r="348" spans="1:7" ht="17.399999999999999">
      <c r="A348" s="150" t="s">
        <v>3055</v>
      </c>
      <c r="B348" s="150" t="s">
        <v>3018</v>
      </c>
      <c r="C348" s="150" t="s">
        <v>2958</v>
      </c>
      <c r="D348" s="150" t="s">
        <v>3082</v>
      </c>
      <c r="E348" s="151" t="s">
        <v>3173</v>
      </c>
      <c r="F348" s="150" t="s">
        <v>2764</v>
      </c>
      <c r="G348" s="150" t="s">
        <v>2911</v>
      </c>
    </row>
    <row r="349" spans="1:7" ht="17.399999999999999">
      <c r="A349" s="150" t="s">
        <v>3421</v>
      </c>
      <c r="B349" s="150" t="s">
        <v>85</v>
      </c>
      <c r="C349" s="150" t="s">
        <v>214</v>
      </c>
      <c r="D349" s="150" t="s">
        <v>3082</v>
      </c>
      <c r="E349" s="151" t="s">
        <v>214</v>
      </c>
      <c r="F349" s="150" t="s">
        <v>2411</v>
      </c>
      <c r="G349" s="150" t="s">
        <v>2911</v>
      </c>
    </row>
    <row r="350" spans="1:7" ht="17.399999999999999">
      <c r="A350" s="150" t="s">
        <v>3057</v>
      </c>
      <c r="B350" s="150" t="s">
        <v>3058</v>
      </c>
      <c r="C350" s="150" t="s">
        <v>2919</v>
      </c>
      <c r="D350" s="150" t="s">
        <v>3082</v>
      </c>
      <c r="E350" s="151" t="s">
        <v>3105</v>
      </c>
      <c r="F350" s="150" t="s">
        <v>2764</v>
      </c>
      <c r="G350" s="150" t="s">
        <v>2911</v>
      </c>
    </row>
    <row r="351" spans="1:7" ht="17.399999999999999">
      <c r="A351" s="150" t="s">
        <v>3057</v>
      </c>
      <c r="B351" s="150" t="s">
        <v>3058</v>
      </c>
      <c r="C351" s="150" t="s">
        <v>2919</v>
      </c>
      <c r="D351" s="150" t="s">
        <v>3082</v>
      </c>
      <c r="E351" s="151" t="s">
        <v>3105</v>
      </c>
      <c r="F351" s="150" t="s">
        <v>2764</v>
      </c>
      <c r="G351" s="150" t="s">
        <v>2911</v>
      </c>
    </row>
    <row r="352" spans="1:7" ht="17.399999999999999">
      <c r="A352" s="52" t="s">
        <v>3422</v>
      </c>
      <c r="B352" s="52"/>
      <c r="C352" s="52"/>
      <c r="D352" s="52"/>
      <c r="E352" s="53"/>
      <c r="F352" s="52"/>
      <c r="G352" s="52"/>
    </row>
    <row r="353" spans="1:7" ht="17.399999999999999">
      <c r="A353" s="150" t="s">
        <v>3423</v>
      </c>
      <c r="B353" s="150" t="s">
        <v>90</v>
      </c>
      <c r="C353" s="150" t="s">
        <v>3081</v>
      </c>
      <c r="D353" s="150" t="s">
        <v>3082</v>
      </c>
      <c r="E353" s="151" t="s">
        <v>3081</v>
      </c>
      <c r="F353" s="150" t="s">
        <v>2411</v>
      </c>
      <c r="G353" s="150" t="s">
        <v>2911</v>
      </c>
    </row>
    <row r="354" spans="1:7" ht="17.399999999999999">
      <c r="A354" s="150" t="s">
        <v>3424</v>
      </c>
      <c r="B354" s="150" t="s">
        <v>88</v>
      </c>
      <c r="C354" s="150" t="s">
        <v>214</v>
      </c>
      <c r="D354" s="150" t="s">
        <v>3082</v>
      </c>
      <c r="E354" s="151" t="s">
        <v>214</v>
      </c>
      <c r="F354" s="150" t="s">
        <v>2411</v>
      </c>
      <c r="G354" s="150" t="s">
        <v>2911</v>
      </c>
    </row>
    <row r="355" spans="1:7" ht="17.399999999999999">
      <c r="A355" s="150" t="s">
        <v>3425</v>
      </c>
      <c r="B355" s="150" t="s">
        <v>3018</v>
      </c>
      <c r="C355" s="150" t="s">
        <v>666</v>
      </c>
      <c r="D355" s="150" t="s">
        <v>3082</v>
      </c>
      <c r="E355" s="151" t="s">
        <v>666</v>
      </c>
      <c r="F355" s="150" t="s">
        <v>2413</v>
      </c>
      <c r="G355" s="150" t="s">
        <v>3426</v>
      </c>
    </row>
    <row r="356" spans="1:7" ht="17.399999999999999">
      <c r="A356" s="150" t="s">
        <v>3061</v>
      </c>
      <c r="B356" s="150" t="s">
        <v>3018</v>
      </c>
      <c r="C356" s="150"/>
      <c r="D356" s="150" t="s">
        <v>2909</v>
      </c>
      <c r="E356" s="151"/>
      <c r="F356" s="150" t="s">
        <v>3062</v>
      </c>
      <c r="G356" s="150" t="s">
        <v>2911</v>
      </c>
    </row>
    <row r="357" spans="1:7" ht="17.399999999999999">
      <c r="A357" s="52" t="s">
        <v>3427</v>
      </c>
      <c r="B357" s="52"/>
      <c r="C357" s="52"/>
      <c r="D357" s="52"/>
      <c r="E357" s="53"/>
      <c r="F357" s="52"/>
      <c r="G357" s="52"/>
    </row>
    <row r="358" spans="1:7" ht="17.399999999999999">
      <c r="A358" s="150" t="s">
        <v>3064</v>
      </c>
      <c r="B358" s="150"/>
      <c r="C358" s="150" t="s">
        <v>666</v>
      </c>
      <c r="D358" s="150" t="s">
        <v>2909</v>
      </c>
      <c r="E358" s="151"/>
      <c r="F358" s="150" t="s">
        <v>3065</v>
      </c>
      <c r="G358" s="150" t="s">
        <v>2911</v>
      </c>
    </row>
    <row r="359" spans="1:7" ht="17.399999999999999">
      <c r="A359" s="150" t="s">
        <v>3064</v>
      </c>
      <c r="B359" s="150"/>
      <c r="C359" s="150" t="s">
        <v>666</v>
      </c>
      <c r="D359" s="150" t="s">
        <v>3082</v>
      </c>
      <c r="E359" s="151" t="s">
        <v>666</v>
      </c>
      <c r="F359" s="150" t="s">
        <v>2413</v>
      </c>
      <c r="G359" s="150" t="s">
        <v>2911</v>
      </c>
    </row>
    <row r="360" spans="1:7" ht="17.399999999999999">
      <c r="A360" s="150" t="s">
        <v>3428</v>
      </c>
      <c r="B360" s="150" t="s">
        <v>93</v>
      </c>
      <c r="C360" s="150" t="s">
        <v>214</v>
      </c>
      <c r="D360" s="150" t="s">
        <v>3082</v>
      </c>
      <c r="E360" s="151" t="s">
        <v>214</v>
      </c>
      <c r="F360" s="150" t="s">
        <v>2411</v>
      </c>
      <c r="G360" s="150" t="s">
        <v>2911</v>
      </c>
    </row>
    <row r="361" spans="1:7" ht="17.399999999999999">
      <c r="A361" s="150" t="s">
        <v>3429</v>
      </c>
      <c r="B361" s="150" t="s">
        <v>93</v>
      </c>
      <c r="C361" s="150" t="s">
        <v>3081</v>
      </c>
      <c r="D361" s="150" t="s">
        <v>3082</v>
      </c>
      <c r="E361" s="151" t="s">
        <v>3081</v>
      </c>
      <c r="F361" s="150" t="s">
        <v>2411</v>
      </c>
      <c r="G361" s="150" t="s">
        <v>3430</v>
      </c>
    </row>
    <row r="362" spans="1:7" ht="17.399999999999999">
      <c r="A362" s="150" t="s">
        <v>3431</v>
      </c>
      <c r="B362" s="150" t="s">
        <v>94</v>
      </c>
      <c r="C362" s="150" t="s">
        <v>3432</v>
      </c>
      <c r="D362" s="150" t="s">
        <v>3082</v>
      </c>
      <c r="E362" s="151" t="s">
        <v>3433</v>
      </c>
      <c r="F362" s="150" t="s">
        <v>2408</v>
      </c>
      <c r="G362" s="150" t="s">
        <v>3434</v>
      </c>
    </row>
    <row r="363" spans="1:7" ht="17.399999999999999">
      <c r="A363" s="150" t="s">
        <v>3435</v>
      </c>
      <c r="B363" s="150" t="s">
        <v>94</v>
      </c>
      <c r="C363" s="150" t="s">
        <v>3293</v>
      </c>
      <c r="D363" s="150" t="s">
        <v>3082</v>
      </c>
      <c r="E363" s="151" t="s">
        <v>214</v>
      </c>
      <c r="F363" s="150" t="s">
        <v>2411</v>
      </c>
      <c r="G363" s="150" t="s">
        <v>3436</v>
      </c>
    </row>
    <row r="364" spans="1:7" ht="17.399999999999999">
      <c r="A364" s="150" t="s">
        <v>3437</v>
      </c>
      <c r="B364" s="150" t="s">
        <v>93</v>
      </c>
      <c r="C364" s="150" t="s">
        <v>3438</v>
      </c>
      <c r="D364" s="150" t="s">
        <v>3082</v>
      </c>
      <c r="E364" s="151" t="s">
        <v>214</v>
      </c>
      <c r="F364" s="150" t="s">
        <v>2411</v>
      </c>
      <c r="G364" s="150" t="s">
        <v>2911</v>
      </c>
    </row>
    <row r="365" spans="1:7" ht="17.399999999999999">
      <c r="A365" s="150" t="s">
        <v>3066</v>
      </c>
      <c r="B365" s="150" t="s">
        <v>3018</v>
      </c>
      <c r="C365" s="150" t="s">
        <v>3067</v>
      </c>
      <c r="D365" s="150" t="s">
        <v>2909</v>
      </c>
      <c r="E365" s="151"/>
      <c r="F365" s="150" t="s">
        <v>3068</v>
      </c>
      <c r="G365" s="150" t="s">
        <v>2911</v>
      </c>
    </row>
    <row r="366" spans="1:7" ht="17.399999999999999">
      <c r="A366" s="150" t="s">
        <v>3439</v>
      </c>
      <c r="B366" s="150" t="s">
        <v>93</v>
      </c>
      <c r="C366" s="150" t="s">
        <v>3440</v>
      </c>
      <c r="D366" s="150" t="s">
        <v>3082</v>
      </c>
      <c r="E366" s="151" t="s">
        <v>214</v>
      </c>
      <c r="F366" s="150" t="s">
        <v>2411</v>
      </c>
      <c r="G366" s="150" t="s">
        <v>3441</v>
      </c>
    </row>
    <row r="367" spans="1:7" ht="17.399999999999999">
      <c r="A367" s="150" t="s">
        <v>3442</v>
      </c>
      <c r="B367" s="150" t="s">
        <v>93</v>
      </c>
      <c r="C367" s="150" t="s">
        <v>3443</v>
      </c>
      <c r="D367" s="150" t="s">
        <v>3082</v>
      </c>
      <c r="E367" s="151" t="s">
        <v>214</v>
      </c>
      <c r="F367" s="150" t="s">
        <v>2411</v>
      </c>
      <c r="G367" s="150" t="s">
        <v>3444</v>
      </c>
    </row>
    <row r="368" spans="1:7" ht="17.399999999999999">
      <c r="A368" s="150" t="s">
        <v>3069</v>
      </c>
      <c r="B368" s="150" t="s">
        <v>96</v>
      </c>
      <c r="C368" s="150"/>
      <c r="D368" s="150" t="s">
        <v>2909</v>
      </c>
      <c r="E368" s="151"/>
      <c r="F368" s="150" t="s">
        <v>3070</v>
      </c>
      <c r="G368" s="150" t="s">
        <v>2911</v>
      </c>
    </row>
    <row r="369" spans="1:7" ht="17.399999999999999">
      <c r="A369" s="52" t="s">
        <v>3445</v>
      </c>
      <c r="B369" s="52"/>
      <c r="C369" s="52"/>
      <c r="D369" s="52"/>
      <c r="E369" s="53"/>
      <c r="F369" s="52"/>
      <c r="G369" s="52"/>
    </row>
    <row r="370" spans="1:7" ht="17.399999999999999">
      <c r="A370" s="150" t="s">
        <v>3446</v>
      </c>
      <c r="B370" s="150" t="s">
        <v>99</v>
      </c>
      <c r="C370" s="150" t="s">
        <v>3447</v>
      </c>
      <c r="D370" s="150" t="s">
        <v>3082</v>
      </c>
      <c r="E370" s="151" t="s">
        <v>214</v>
      </c>
      <c r="F370" s="150" t="s">
        <v>2411</v>
      </c>
      <c r="G370" s="150" t="s">
        <v>3448</v>
      </c>
    </row>
    <row r="371" spans="1:7" ht="17.399999999999999">
      <c r="A371" s="150" t="s">
        <v>3074</v>
      </c>
      <c r="B371" s="150" t="s">
        <v>102</v>
      </c>
      <c r="C371" s="150" t="s">
        <v>2919</v>
      </c>
      <c r="D371" s="150" t="s">
        <v>3082</v>
      </c>
      <c r="E371" s="151" t="s">
        <v>3105</v>
      </c>
      <c r="F371" s="150" t="s">
        <v>2764</v>
      </c>
      <c r="G371" s="150" t="s">
        <v>2911</v>
      </c>
    </row>
    <row r="372" spans="1:7" ht="17.399999999999999">
      <c r="A372" s="150" t="s">
        <v>3075</v>
      </c>
      <c r="B372" s="150" t="s">
        <v>100</v>
      </c>
      <c r="C372" s="150" t="s">
        <v>3076</v>
      </c>
      <c r="D372" s="150" t="s">
        <v>3082</v>
      </c>
      <c r="E372" s="151" t="s">
        <v>214</v>
      </c>
      <c r="F372" s="150" t="s">
        <v>2764</v>
      </c>
      <c r="G372" s="150" t="s">
        <v>3077</v>
      </c>
    </row>
    <row r="373" spans="1:7" ht="17.399999999999999">
      <c r="A373" s="150" t="s">
        <v>3078</v>
      </c>
      <c r="B373" s="150" t="s">
        <v>3018</v>
      </c>
      <c r="C373" s="150" t="s">
        <v>2919</v>
      </c>
      <c r="D373" s="150" t="s">
        <v>3082</v>
      </c>
      <c r="E373" s="151" t="s">
        <v>3105</v>
      </c>
      <c r="F373" s="150" t="s">
        <v>2764</v>
      </c>
      <c r="G373" s="150" t="s">
        <v>2911</v>
      </c>
    </row>
    <row r="374" spans="1:7" ht="17.399999999999999">
      <c r="A374" s="150" t="s">
        <v>3449</v>
      </c>
      <c r="B374" s="150" t="s">
        <v>3018</v>
      </c>
      <c r="C374" s="150" t="s">
        <v>214</v>
      </c>
      <c r="D374" s="150" t="s">
        <v>3082</v>
      </c>
      <c r="E374" s="151" t="s">
        <v>214</v>
      </c>
      <c r="F374" s="150" t="s">
        <v>2411</v>
      </c>
      <c r="G374" s="150" t="s">
        <v>2911</v>
      </c>
    </row>
    <row r="375" spans="1:7" ht="17.399999999999999">
      <c r="A375" s="52" t="s">
        <v>3450</v>
      </c>
      <c r="B375" s="52"/>
      <c r="C375" s="52"/>
      <c r="D375" s="52"/>
      <c r="E375" s="53"/>
      <c r="F375" s="52"/>
      <c r="G375" s="52"/>
    </row>
    <row r="376" spans="1:7" ht="17.399999999999999">
      <c r="A376" s="150" t="s">
        <v>2908</v>
      </c>
      <c r="B376" s="150" t="s">
        <v>36</v>
      </c>
      <c r="C376" s="150"/>
      <c r="D376" s="150" t="s">
        <v>2909</v>
      </c>
      <c r="E376" s="151"/>
      <c r="F376" s="150" t="s">
        <v>2910</v>
      </c>
      <c r="G376" s="150" t="s">
        <v>2911</v>
      </c>
    </row>
    <row r="377" spans="1:7" ht="17.399999999999999">
      <c r="A377" s="148" t="s">
        <v>3097</v>
      </c>
      <c r="B377" s="148" t="s">
        <v>2931</v>
      </c>
      <c r="C377" s="148" t="s">
        <v>3098</v>
      </c>
      <c r="D377" s="148" t="s">
        <v>3451</v>
      </c>
      <c r="E377" s="149" t="s">
        <v>3098</v>
      </c>
      <c r="F377" s="149" t="s">
        <v>2965</v>
      </c>
      <c r="G377" s="148" t="s">
        <v>3099</v>
      </c>
    </row>
    <row r="378" spans="1:7" ht="17.399999999999999">
      <c r="A378" s="52" t="s">
        <v>3452</v>
      </c>
      <c r="B378" s="52"/>
      <c r="C378" s="52"/>
      <c r="D378" s="52"/>
      <c r="E378" s="53"/>
      <c r="F378" s="52"/>
      <c r="G378" s="52"/>
    </row>
    <row r="379" spans="1:7" ht="17.399999999999999">
      <c r="A379" s="148" t="s">
        <v>3101</v>
      </c>
      <c r="B379" s="148" t="s">
        <v>35</v>
      </c>
      <c r="C379" s="148" t="s">
        <v>3102</v>
      </c>
      <c r="D379" s="148" t="s">
        <v>3451</v>
      </c>
      <c r="E379" s="149" t="s">
        <v>3453</v>
      </c>
      <c r="F379" s="149" t="s">
        <v>2965</v>
      </c>
      <c r="G379" s="148" t="s">
        <v>3104</v>
      </c>
    </row>
    <row r="380" spans="1:7" ht="17.399999999999999">
      <c r="A380" s="150" t="s">
        <v>3112</v>
      </c>
      <c r="B380" s="150" t="s">
        <v>38</v>
      </c>
      <c r="C380" s="150" t="s">
        <v>3113</v>
      </c>
      <c r="D380" s="150" t="s">
        <v>3451</v>
      </c>
      <c r="E380" s="151" t="s">
        <v>1330</v>
      </c>
      <c r="F380" s="150" t="s">
        <v>2775</v>
      </c>
      <c r="G380" s="150" t="s">
        <v>3114</v>
      </c>
    </row>
    <row r="381" spans="1:7" ht="17.399999999999999">
      <c r="A381" s="150" t="s">
        <v>3127</v>
      </c>
      <c r="B381" s="150" t="s">
        <v>58</v>
      </c>
      <c r="C381" s="150" t="s">
        <v>3113</v>
      </c>
      <c r="D381" s="150" t="s">
        <v>3451</v>
      </c>
      <c r="E381" s="151" t="s">
        <v>1330</v>
      </c>
      <c r="F381" s="150" t="s">
        <v>2775</v>
      </c>
      <c r="G381" s="150" t="s">
        <v>3114</v>
      </c>
    </row>
    <row r="382" spans="1:7" ht="17.399999999999999">
      <c r="A382" s="150" t="s">
        <v>2930</v>
      </c>
      <c r="B382" s="150" t="s">
        <v>2931</v>
      </c>
      <c r="C382" s="150"/>
      <c r="D382" s="150" t="s">
        <v>2909</v>
      </c>
      <c r="E382" s="151"/>
      <c r="F382" s="150" t="s">
        <v>2910</v>
      </c>
      <c r="G382" s="150" t="s">
        <v>2911</v>
      </c>
    </row>
    <row r="383" spans="1:7" ht="17.399999999999999">
      <c r="A383" s="150" t="s">
        <v>2932</v>
      </c>
      <c r="B383" s="150" t="s">
        <v>2931</v>
      </c>
      <c r="C383" s="150"/>
      <c r="D383" s="150" t="s">
        <v>2909</v>
      </c>
      <c r="E383" s="151"/>
      <c r="F383" s="150" t="s">
        <v>2910</v>
      </c>
      <c r="G383" s="150" t="s">
        <v>2911</v>
      </c>
    </row>
    <row r="384" spans="1:7" ht="17.399999999999999">
      <c r="A384" s="150" t="s">
        <v>2933</v>
      </c>
      <c r="B384" s="150" t="s">
        <v>2934</v>
      </c>
      <c r="C384" s="150"/>
      <c r="D384" s="150" t="s">
        <v>2909</v>
      </c>
      <c r="E384" s="151"/>
      <c r="F384" s="150" t="s">
        <v>2910</v>
      </c>
      <c r="G384" s="150" t="s">
        <v>2911</v>
      </c>
    </row>
    <row r="385" spans="1:7" ht="17.399999999999999">
      <c r="A385" s="150" t="s">
        <v>2935</v>
      </c>
      <c r="B385" s="150" t="s">
        <v>2936</v>
      </c>
      <c r="C385" s="150"/>
      <c r="D385" s="150" t="s">
        <v>2909</v>
      </c>
      <c r="E385" s="151"/>
      <c r="F385" s="150" t="s">
        <v>2910</v>
      </c>
      <c r="G385" s="150" t="s">
        <v>2911</v>
      </c>
    </row>
    <row r="386" spans="1:7" ht="17.399999999999999">
      <c r="A386" s="150" t="s">
        <v>2937</v>
      </c>
      <c r="B386" s="150" t="s">
        <v>2936</v>
      </c>
      <c r="C386" s="150"/>
      <c r="D386" s="150" t="s">
        <v>2909</v>
      </c>
      <c r="E386" s="151"/>
      <c r="F386" s="150" t="s">
        <v>2910</v>
      </c>
      <c r="G386" s="150" t="s">
        <v>2911</v>
      </c>
    </row>
    <row r="387" spans="1:7" ht="17.399999999999999">
      <c r="A387" s="150" t="s">
        <v>2938</v>
      </c>
      <c r="B387" s="150" t="s">
        <v>2936</v>
      </c>
      <c r="C387" s="150"/>
      <c r="D387" s="150" t="s">
        <v>2909</v>
      </c>
      <c r="E387" s="151"/>
      <c r="F387" s="150" t="s">
        <v>2910</v>
      </c>
      <c r="G387" s="150" t="s">
        <v>2911</v>
      </c>
    </row>
    <row r="388" spans="1:7" ht="17.399999999999999">
      <c r="A388" s="150" t="s">
        <v>2939</v>
      </c>
      <c r="B388" s="150" t="s">
        <v>2936</v>
      </c>
      <c r="C388" s="150"/>
      <c r="D388" s="150" t="s">
        <v>2909</v>
      </c>
      <c r="E388" s="151"/>
      <c r="F388" s="150" t="s">
        <v>2910</v>
      </c>
      <c r="G388" s="150" t="s">
        <v>2911</v>
      </c>
    </row>
    <row r="389" spans="1:7" ht="17.399999999999999">
      <c r="A389" s="150" t="s">
        <v>2940</v>
      </c>
      <c r="B389" s="150" t="s">
        <v>36</v>
      </c>
      <c r="C389" s="150"/>
      <c r="D389" s="150" t="s">
        <v>2909</v>
      </c>
      <c r="E389" s="151"/>
      <c r="F389" s="150" t="s">
        <v>2910</v>
      </c>
      <c r="G389" s="150" t="s">
        <v>2911</v>
      </c>
    </row>
    <row r="390" spans="1:7" ht="17.399999999999999">
      <c r="A390" s="150" t="s">
        <v>2941</v>
      </c>
      <c r="B390" s="150" t="s">
        <v>35</v>
      </c>
      <c r="C390" s="150"/>
      <c r="D390" s="150" t="s">
        <v>2909</v>
      </c>
      <c r="E390" s="151"/>
      <c r="F390" s="150" t="s">
        <v>2910</v>
      </c>
      <c r="G390" s="150" t="s">
        <v>2911</v>
      </c>
    </row>
    <row r="391" spans="1:7" ht="17.399999999999999">
      <c r="A391" s="150" t="s">
        <v>2942</v>
      </c>
      <c r="B391" s="150" t="s">
        <v>40</v>
      </c>
      <c r="C391" s="150"/>
      <c r="D391" s="150" t="s">
        <v>2909</v>
      </c>
      <c r="E391" s="151"/>
      <c r="F391" s="150" t="s">
        <v>2910</v>
      </c>
      <c r="G391" s="150" t="s">
        <v>2911</v>
      </c>
    </row>
    <row r="392" spans="1:7" ht="17.399999999999999">
      <c r="A392" s="150" t="s">
        <v>2943</v>
      </c>
      <c r="B392" s="150" t="s">
        <v>2944</v>
      </c>
      <c r="C392" s="150"/>
      <c r="D392" s="150" t="s">
        <v>2909</v>
      </c>
      <c r="E392" s="151"/>
      <c r="F392" s="150" t="s">
        <v>2910</v>
      </c>
      <c r="G392" s="150" t="s">
        <v>2911</v>
      </c>
    </row>
    <row r="393" spans="1:7" ht="17.399999999999999">
      <c r="A393" s="150" t="s">
        <v>2945</v>
      </c>
      <c r="B393" s="150" t="s">
        <v>35</v>
      </c>
      <c r="C393" s="150"/>
      <c r="D393" s="150" t="s">
        <v>2909</v>
      </c>
      <c r="E393" s="151"/>
      <c r="F393" s="150" t="s">
        <v>2910</v>
      </c>
      <c r="G393" s="150" t="s">
        <v>2911</v>
      </c>
    </row>
    <row r="394" spans="1:7" ht="17.399999999999999">
      <c r="A394" s="150" t="s">
        <v>3133</v>
      </c>
      <c r="B394" s="150" t="s">
        <v>3134</v>
      </c>
      <c r="C394" s="150" t="s">
        <v>1330</v>
      </c>
      <c r="D394" s="150" t="s">
        <v>3451</v>
      </c>
      <c r="E394" s="151" t="s">
        <v>1330</v>
      </c>
      <c r="F394" s="150" t="s">
        <v>2775</v>
      </c>
      <c r="G394" s="150" t="s">
        <v>3135</v>
      </c>
    </row>
    <row r="395" spans="1:7" ht="17.399999999999999">
      <c r="A395" s="52" t="s">
        <v>3454</v>
      </c>
      <c r="B395" s="52"/>
      <c r="C395" s="52"/>
      <c r="D395" s="52"/>
      <c r="E395" s="53"/>
      <c r="F395" s="52"/>
      <c r="G395" s="52"/>
    </row>
    <row r="396" spans="1:7" ht="17.399999999999999">
      <c r="A396" s="150" t="s">
        <v>2952</v>
      </c>
      <c r="B396" s="150" t="s">
        <v>40</v>
      </c>
      <c r="C396" s="150"/>
      <c r="D396" s="150" t="s">
        <v>2909</v>
      </c>
      <c r="E396" s="151"/>
      <c r="F396" s="150" t="s">
        <v>2910</v>
      </c>
      <c r="G396" s="150" t="s">
        <v>2953</v>
      </c>
    </row>
    <row r="397" spans="1:7" ht="17.399999999999999">
      <c r="A397" s="52" t="s">
        <v>3455</v>
      </c>
      <c r="B397" s="52"/>
      <c r="C397" s="52"/>
      <c r="D397" s="52"/>
      <c r="E397" s="53"/>
      <c r="F397" s="52"/>
      <c r="G397" s="52"/>
    </row>
    <row r="398" spans="1:7" ht="17.399999999999999">
      <c r="A398" s="150" t="s">
        <v>3177</v>
      </c>
      <c r="B398" s="150" t="s">
        <v>44</v>
      </c>
      <c r="C398" s="150" t="s">
        <v>3178</v>
      </c>
      <c r="D398" s="150" t="s">
        <v>3451</v>
      </c>
      <c r="E398" s="151" t="s">
        <v>1330</v>
      </c>
      <c r="F398" s="150" t="s">
        <v>2775</v>
      </c>
      <c r="G398" s="150" t="s">
        <v>3179</v>
      </c>
    </row>
    <row r="399" spans="1:7" ht="17.399999999999999">
      <c r="A399" s="150" t="s">
        <v>3182</v>
      </c>
      <c r="B399" s="150" t="s">
        <v>58</v>
      </c>
      <c r="C399" s="150" t="s">
        <v>1330</v>
      </c>
      <c r="D399" s="150" t="s">
        <v>3451</v>
      </c>
      <c r="E399" s="151" t="s">
        <v>1330</v>
      </c>
      <c r="F399" s="150" t="s">
        <v>2775</v>
      </c>
      <c r="G399" s="150" t="s">
        <v>3183</v>
      </c>
    </row>
    <row r="400" spans="1:7" ht="17.399999999999999">
      <c r="A400" s="150" t="s">
        <v>2968</v>
      </c>
      <c r="B400" s="150" t="s">
        <v>36</v>
      </c>
      <c r="C400" s="150"/>
      <c r="D400" s="150" t="s">
        <v>2909</v>
      </c>
      <c r="E400" s="151"/>
      <c r="F400" s="150" t="s">
        <v>2910</v>
      </c>
      <c r="G400" s="150" t="s">
        <v>2911</v>
      </c>
    </row>
    <row r="401" spans="1:7" ht="17.399999999999999">
      <c r="A401" s="52" t="s">
        <v>3456</v>
      </c>
      <c r="B401" s="52"/>
      <c r="C401" s="52"/>
      <c r="D401" s="52"/>
      <c r="E401" s="53"/>
      <c r="F401" s="52"/>
      <c r="G401" s="52"/>
    </row>
    <row r="402" spans="1:7" ht="17.399999999999999">
      <c r="A402" s="148" t="s">
        <v>3216</v>
      </c>
      <c r="B402" s="148"/>
      <c r="C402" s="148" t="s">
        <v>3217</v>
      </c>
      <c r="D402" s="148" t="s">
        <v>3451</v>
      </c>
      <c r="E402" s="149" t="s">
        <v>3457</v>
      </c>
      <c r="F402" s="149" t="s">
        <v>2965</v>
      </c>
      <c r="G402" s="148" t="s">
        <v>3218</v>
      </c>
    </row>
    <row r="403" spans="1:7" ht="17.399999999999999">
      <c r="A403" s="150" t="s">
        <v>3219</v>
      </c>
      <c r="B403" s="150" t="s">
        <v>3220</v>
      </c>
      <c r="C403" s="150" t="s">
        <v>1330</v>
      </c>
      <c r="D403" s="150" t="s">
        <v>3451</v>
      </c>
      <c r="E403" s="151" t="s">
        <v>1330</v>
      </c>
      <c r="F403" s="150" t="s">
        <v>2775</v>
      </c>
      <c r="G403" s="150" t="s">
        <v>2911</v>
      </c>
    </row>
    <row r="404" spans="1:7" ht="17.399999999999999">
      <c r="A404" s="52" t="s">
        <v>3458</v>
      </c>
      <c r="B404" s="52"/>
      <c r="C404" s="52"/>
      <c r="D404" s="52"/>
      <c r="E404" s="53"/>
      <c r="F404" s="52"/>
      <c r="G404" s="52"/>
    </row>
    <row r="405" spans="1:7" ht="17.399999999999999">
      <c r="A405" s="150" t="s">
        <v>2984</v>
      </c>
      <c r="B405" s="150" t="s">
        <v>36</v>
      </c>
      <c r="C405" s="150"/>
      <c r="D405" s="150" t="s">
        <v>2909</v>
      </c>
      <c r="E405" s="151"/>
      <c r="F405" s="150" t="s">
        <v>2910</v>
      </c>
      <c r="G405" s="150" t="s">
        <v>2985</v>
      </c>
    </row>
    <row r="406" spans="1:7" ht="17.399999999999999">
      <c r="A406" s="150" t="s">
        <v>2991</v>
      </c>
      <c r="B406" s="150" t="s">
        <v>58</v>
      </c>
      <c r="C406" s="150"/>
      <c r="D406" s="150" t="s">
        <v>2909</v>
      </c>
      <c r="E406" s="151"/>
      <c r="F406" s="150" t="s">
        <v>2910</v>
      </c>
      <c r="G406" s="150" t="s">
        <v>2911</v>
      </c>
    </row>
    <row r="407" spans="1:7" ht="17.399999999999999">
      <c r="A407" s="150" t="s">
        <v>2992</v>
      </c>
      <c r="B407" s="150" t="s">
        <v>40</v>
      </c>
      <c r="C407" s="150"/>
      <c r="D407" s="150" t="s">
        <v>2909</v>
      </c>
      <c r="E407" s="151"/>
      <c r="F407" s="150" t="s">
        <v>2910</v>
      </c>
      <c r="G407" s="150" t="s">
        <v>2911</v>
      </c>
    </row>
    <row r="408" spans="1:7" ht="17.399999999999999">
      <c r="A408" s="150" t="s">
        <v>2993</v>
      </c>
      <c r="B408" s="150" t="s">
        <v>42</v>
      </c>
      <c r="C408" s="150"/>
      <c r="D408" s="150" t="s">
        <v>2909</v>
      </c>
      <c r="E408" s="151"/>
      <c r="F408" s="150" t="s">
        <v>2910</v>
      </c>
      <c r="G408" s="150" t="s">
        <v>2911</v>
      </c>
    </row>
    <row r="409" spans="1:7" ht="17.399999999999999">
      <c r="A409" s="150" t="s">
        <v>2994</v>
      </c>
      <c r="B409" s="150" t="s">
        <v>42</v>
      </c>
      <c r="C409" s="150"/>
      <c r="D409" s="150" t="s">
        <v>2909</v>
      </c>
      <c r="E409" s="151"/>
      <c r="F409" s="150" t="s">
        <v>2910</v>
      </c>
      <c r="G409" s="150" t="s">
        <v>2911</v>
      </c>
    </row>
    <row r="410" spans="1:7" ht="17.399999999999999">
      <c r="A410" s="150" t="s">
        <v>2995</v>
      </c>
      <c r="B410" s="150" t="s">
        <v>2944</v>
      </c>
      <c r="C410" s="150"/>
      <c r="D410" s="150" t="s">
        <v>2909</v>
      </c>
      <c r="E410" s="151"/>
      <c r="F410" s="150" t="s">
        <v>2910</v>
      </c>
      <c r="G410" s="150" t="s">
        <v>2911</v>
      </c>
    </row>
    <row r="411" spans="1:7" ht="17.399999999999999">
      <c r="A411" s="150" t="s">
        <v>2996</v>
      </c>
      <c r="B411" s="150" t="s">
        <v>56</v>
      </c>
      <c r="C411" s="150"/>
      <c r="D411" s="150" t="s">
        <v>2909</v>
      </c>
      <c r="E411" s="151"/>
      <c r="F411" s="150" t="s">
        <v>2910</v>
      </c>
      <c r="G411" s="150" t="s">
        <v>2911</v>
      </c>
    </row>
    <row r="412" spans="1:7" ht="17.399999999999999">
      <c r="A412" s="150" t="s">
        <v>2997</v>
      </c>
      <c r="B412" s="150" t="s">
        <v>2944</v>
      </c>
      <c r="C412" s="150"/>
      <c r="D412" s="150" t="s">
        <v>2909</v>
      </c>
      <c r="E412" s="151"/>
      <c r="F412" s="150" t="s">
        <v>2910</v>
      </c>
      <c r="G412" s="150" t="s">
        <v>2911</v>
      </c>
    </row>
    <row r="413" spans="1:7" ht="17.399999999999999">
      <c r="A413" s="148" t="s">
        <v>3459</v>
      </c>
      <c r="B413" s="148" t="s">
        <v>38</v>
      </c>
      <c r="C413" s="148" t="s">
        <v>3457</v>
      </c>
      <c r="D413" s="148" t="s">
        <v>3451</v>
      </c>
      <c r="E413" s="149" t="s">
        <v>3457</v>
      </c>
      <c r="F413" s="149" t="s">
        <v>2965</v>
      </c>
      <c r="G413" s="148" t="s">
        <v>3460</v>
      </c>
    </row>
    <row r="414" spans="1:7" ht="17.399999999999999">
      <c r="A414" s="52" t="s">
        <v>3461</v>
      </c>
      <c r="B414" s="52"/>
      <c r="C414" s="52"/>
      <c r="D414" s="52"/>
      <c r="E414" s="53"/>
      <c r="F414" s="52"/>
      <c r="G414" s="52"/>
    </row>
    <row r="415" spans="1:7" ht="17.399999999999999">
      <c r="A415" s="148" t="s">
        <v>3462</v>
      </c>
      <c r="B415" s="148" t="s">
        <v>44</v>
      </c>
      <c r="C415" s="148" t="s">
        <v>3463</v>
      </c>
      <c r="D415" s="148" t="s">
        <v>3451</v>
      </c>
      <c r="E415" s="149" t="s">
        <v>2663</v>
      </c>
      <c r="F415" s="149" t="s">
        <v>2965</v>
      </c>
      <c r="G415" s="148" t="s">
        <v>3464</v>
      </c>
    </row>
    <row r="416" spans="1:7" ht="17.399999999999999">
      <c r="A416" s="150" t="s">
        <v>2999</v>
      </c>
      <c r="B416" s="150" t="s">
        <v>44</v>
      </c>
      <c r="C416" s="150"/>
      <c r="D416" s="150" t="s">
        <v>2909</v>
      </c>
      <c r="E416" s="151"/>
      <c r="F416" s="150" t="s">
        <v>3000</v>
      </c>
      <c r="G416" s="150" t="s">
        <v>2911</v>
      </c>
    </row>
    <row r="417" spans="1:7" ht="17.399999999999999">
      <c r="A417" s="150" t="s">
        <v>3001</v>
      </c>
      <c r="B417" s="150" t="s">
        <v>44</v>
      </c>
      <c r="C417" s="150" t="s">
        <v>3002</v>
      </c>
      <c r="D417" s="150" t="s">
        <v>2909</v>
      </c>
      <c r="E417" s="151"/>
      <c r="F417" s="150" t="s">
        <v>3003</v>
      </c>
      <c r="G417" s="150" t="s">
        <v>3004</v>
      </c>
    </row>
    <row r="418" spans="1:7" ht="17.399999999999999">
      <c r="A418" s="150" t="s">
        <v>3007</v>
      </c>
      <c r="B418" s="150" t="s">
        <v>2944</v>
      </c>
      <c r="C418" s="150"/>
      <c r="D418" s="150" t="s">
        <v>2909</v>
      </c>
      <c r="E418" s="151"/>
      <c r="F418" s="150" t="s">
        <v>3008</v>
      </c>
      <c r="G418" s="150" t="s">
        <v>2911</v>
      </c>
    </row>
    <row r="419" spans="1:7" ht="17.399999999999999">
      <c r="A419" s="52" t="s">
        <v>3465</v>
      </c>
      <c r="B419" s="52"/>
      <c r="C419" s="52"/>
      <c r="D419" s="52"/>
      <c r="E419" s="53"/>
      <c r="F419" s="52"/>
      <c r="G419" s="52"/>
    </row>
    <row r="420" spans="1:7" ht="17.399999999999999">
      <c r="A420" s="148" t="s">
        <v>3466</v>
      </c>
      <c r="B420" s="148" t="s">
        <v>40</v>
      </c>
      <c r="C420" s="148" t="s">
        <v>3467</v>
      </c>
      <c r="D420" s="148" t="s">
        <v>3451</v>
      </c>
      <c r="E420" s="149" t="s">
        <v>3457</v>
      </c>
      <c r="F420" s="149" t="s">
        <v>2965</v>
      </c>
      <c r="G420" s="148" t="s">
        <v>3468</v>
      </c>
    </row>
    <row r="421" spans="1:7" ht="17.399999999999999">
      <c r="A421" s="150" t="s">
        <v>3012</v>
      </c>
      <c r="B421" s="150" t="s">
        <v>56</v>
      </c>
      <c r="C421" s="150"/>
      <c r="D421" s="150" t="s">
        <v>2909</v>
      </c>
      <c r="E421" s="151"/>
      <c r="F421" s="150" t="s">
        <v>2910</v>
      </c>
      <c r="G421" s="150" t="s">
        <v>2911</v>
      </c>
    </row>
    <row r="422" spans="1:7" ht="17.399999999999999">
      <c r="A422" s="150" t="s">
        <v>3327</v>
      </c>
      <c r="B422" s="150" t="s">
        <v>3328</v>
      </c>
      <c r="C422" s="150" t="s">
        <v>1330</v>
      </c>
      <c r="D422" s="150" t="s">
        <v>3451</v>
      </c>
      <c r="E422" s="151" t="s">
        <v>1330</v>
      </c>
      <c r="F422" s="150" t="s">
        <v>2775</v>
      </c>
      <c r="G422" s="150" t="s">
        <v>2911</v>
      </c>
    </row>
    <row r="423" spans="1:7" ht="17.399999999999999">
      <c r="A423" s="150" t="s">
        <v>3329</v>
      </c>
      <c r="B423" s="150" t="s">
        <v>3328</v>
      </c>
      <c r="C423" s="150" t="s">
        <v>1330</v>
      </c>
      <c r="D423" s="150" t="s">
        <v>3451</v>
      </c>
      <c r="E423" s="151" t="s">
        <v>1330</v>
      </c>
      <c r="F423" s="150" t="s">
        <v>2775</v>
      </c>
      <c r="G423" s="150" t="s">
        <v>2911</v>
      </c>
    </row>
    <row r="424" spans="1:7" ht="17.399999999999999">
      <c r="A424" s="52" t="s">
        <v>3469</v>
      </c>
      <c r="B424" s="52"/>
      <c r="C424" s="52"/>
      <c r="D424" s="52"/>
      <c r="E424" s="53"/>
      <c r="F424" s="52"/>
      <c r="G424" s="52"/>
    </row>
    <row r="425" spans="1:7" ht="17.399999999999999">
      <c r="A425" s="150" t="s">
        <v>3336</v>
      </c>
      <c r="B425" s="150" t="s">
        <v>3018</v>
      </c>
      <c r="C425" s="150" t="s">
        <v>1330</v>
      </c>
      <c r="D425" s="150" t="s">
        <v>3451</v>
      </c>
      <c r="E425" s="151" t="s">
        <v>1330</v>
      </c>
      <c r="F425" s="150" t="s">
        <v>2775</v>
      </c>
      <c r="G425" s="150" t="s">
        <v>2911</v>
      </c>
    </row>
    <row r="426" spans="1:7" ht="17.399999999999999">
      <c r="A426" s="150" t="s">
        <v>3337</v>
      </c>
      <c r="B426" s="150"/>
      <c r="C426" s="150" t="s">
        <v>3338</v>
      </c>
      <c r="D426" s="150" t="s">
        <v>3451</v>
      </c>
      <c r="E426" s="151" t="s">
        <v>1330</v>
      </c>
      <c r="F426" s="150" t="s">
        <v>2775</v>
      </c>
      <c r="G426" s="150" t="s">
        <v>2911</v>
      </c>
    </row>
    <row r="427" spans="1:7" ht="17.399999999999999">
      <c r="A427" s="52" t="s">
        <v>3470</v>
      </c>
      <c r="B427" s="52"/>
      <c r="C427" s="52"/>
      <c r="D427" s="52"/>
      <c r="E427" s="53"/>
      <c r="F427" s="52"/>
      <c r="G427" s="52"/>
    </row>
    <row r="428" spans="1:7" ht="17.399999999999999">
      <c r="A428" s="148" t="s">
        <v>3409</v>
      </c>
      <c r="B428" s="148" t="s">
        <v>88</v>
      </c>
      <c r="C428" s="148" t="s">
        <v>3410</v>
      </c>
      <c r="D428" s="148" t="s">
        <v>3451</v>
      </c>
      <c r="E428" s="149" t="s">
        <v>3457</v>
      </c>
      <c r="F428" s="149" t="s">
        <v>2965</v>
      </c>
      <c r="G428" s="148" t="s">
        <v>3411</v>
      </c>
    </row>
    <row r="429" spans="1:7" ht="17.399999999999999">
      <c r="A429" s="150" t="s">
        <v>3044</v>
      </c>
      <c r="B429" s="150" t="s">
        <v>3045</v>
      </c>
      <c r="C429" s="150"/>
      <c r="D429" s="150" t="s">
        <v>2909</v>
      </c>
      <c r="E429" s="151"/>
      <c r="F429" s="150" t="s">
        <v>3046</v>
      </c>
      <c r="G429" s="150" t="s">
        <v>3047</v>
      </c>
    </row>
    <row r="430" spans="1:7" ht="17.399999999999999">
      <c r="A430" s="150" t="s">
        <v>3048</v>
      </c>
      <c r="B430" s="150" t="s">
        <v>3045</v>
      </c>
      <c r="C430" s="150"/>
      <c r="D430" s="150" t="s">
        <v>2909</v>
      </c>
      <c r="E430" s="151"/>
      <c r="F430" s="150" t="s">
        <v>3046</v>
      </c>
      <c r="G430" s="150" t="s">
        <v>2911</v>
      </c>
    </row>
    <row r="431" spans="1:7" ht="17.399999999999999">
      <c r="A431" s="150" t="s">
        <v>3051</v>
      </c>
      <c r="B431" s="150" t="s">
        <v>3039</v>
      </c>
      <c r="C431" s="150" t="s">
        <v>3052</v>
      </c>
      <c r="D431" s="150" t="s">
        <v>2909</v>
      </c>
      <c r="E431" s="151"/>
      <c r="F431" s="150" t="s">
        <v>3053</v>
      </c>
      <c r="G431" s="150" t="s">
        <v>3054</v>
      </c>
    </row>
    <row r="432" spans="1:7" ht="17.399999999999999">
      <c r="A432" s="52" t="s">
        <v>3471</v>
      </c>
      <c r="B432" s="52"/>
      <c r="C432" s="52"/>
      <c r="D432" s="52"/>
      <c r="E432" s="53"/>
      <c r="F432" s="52"/>
      <c r="G432" s="52"/>
    </row>
    <row r="433" spans="1:7" ht="17.399999999999999">
      <c r="A433" s="150" t="s">
        <v>3061</v>
      </c>
      <c r="B433" s="150" t="s">
        <v>3018</v>
      </c>
      <c r="C433" s="150"/>
      <c r="D433" s="150" t="s">
        <v>2909</v>
      </c>
      <c r="E433" s="151"/>
      <c r="F433" s="150" t="s">
        <v>3062</v>
      </c>
      <c r="G433" s="150" t="s">
        <v>2911</v>
      </c>
    </row>
    <row r="434" spans="1:7" ht="17.399999999999999">
      <c r="A434" s="52" t="s">
        <v>3472</v>
      </c>
      <c r="B434" s="52"/>
      <c r="C434" s="52"/>
      <c r="D434" s="52"/>
      <c r="E434" s="53"/>
      <c r="F434" s="52"/>
      <c r="G434" s="52"/>
    </row>
    <row r="435" spans="1:7" ht="17.399999999999999">
      <c r="A435" s="150" t="s">
        <v>3064</v>
      </c>
      <c r="B435" s="150"/>
      <c r="C435" s="150" t="s">
        <v>666</v>
      </c>
      <c r="D435" s="150" t="s">
        <v>2909</v>
      </c>
      <c r="E435" s="151"/>
      <c r="F435" s="150" t="s">
        <v>3065</v>
      </c>
      <c r="G435" s="150" t="s">
        <v>2911</v>
      </c>
    </row>
    <row r="436" spans="1:7" ht="17.399999999999999">
      <c r="A436" s="150" t="s">
        <v>3431</v>
      </c>
      <c r="B436" s="150" t="s">
        <v>94</v>
      </c>
      <c r="C436" s="150" t="s">
        <v>3432</v>
      </c>
      <c r="D436" s="150" t="s">
        <v>3451</v>
      </c>
      <c r="E436" s="151" t="s">
        <v>3473</v>
      </c>
      <c r="F436" s="150" t="s">
        <v>2775</v>
      </c>
      <c r="G436" s="150" t="s">
        <v>3434</v>
      </c>
    </row>
    <row r="437" spans="1:7" ht="17.399999999999999">
      <c r="A437" s="150" t="s">
        <v>3066</v>
      </c>
      <c r="B437" s="150" t="s">
        <v>3018</v>
      </c>
      <c r="C437" s="150" t="s">
        <v>3067</v>
      </c>
      <c r="D437" s="150" t="s">
        <v>2909</v>
      </c>
      <c r="E437" s="151"/>
      <c r="F437" s="150" t="s">
        <v>3068</v>
      </c>
      <c r="G437" s="150" t="s">
        <v>2911</v>
      </c>
    </row>
    <row r="438" spans="1:7" ht="17.399999999999999">
      <c r="A438" s="150" t="s">
        <v>3069</v>
      </c>
      <c r="B438" s="150" t="s">
        <v>96</v>
      </c>
      <c r="C438" s="150"/>
      <c r="D438" s="150" t="s">
        <v>2909</v>
      </c>
      <c r="E438" s="151"/>
      <c r="F438" s="150" t="s">
        <v>3070</v>
      </c>
      <c r="G438" s="150" t="s">
        <v>2911</v>
      </c>
    </row>
    <row r="439" spans="1:7" ht="17.399999999999999">
      <c r="A439" s="52" t="s">
        <v>3474</v>
      </c>
      <c r="B439" s="52"/>
      <c r="C439" s="52"/>
      <c r="D439" s="52"/>
      <c r="E439" s="53"/>
      <c r="F439" s="52"/>
      <c r="G439" s="52"/>
    </row>
    <row r="440" spans="1:7" ht="17.399999999999999">
      <c r="A440" s="150" t="s">
        <v>3080</v>
      </c>
      <c r="B440" s="150" t="s">
        <v>35</v>
      </c>
      <c r="C440" s="150" t="s">
        <v>3081</v>
      </c>
      <c r="D440" s="150" t="s">
        <v>3475</v>
      </c>
      <c r="E440" s="151" t="s">
        <v>3081</v>
      </c>
      <c r="F440" s="150" t="s">
        <v>2792</v>
      </c>
      <c r="G440" s="150" t="s">
        <v>3083</v>
      </c>
    </row>
    <row r="441" spans="1:7" ht="17.399999999999999">
      <c r="A441" s="150" t="s">
        <v>3084</v>
      </c>
      <c r="B441" s="150" t="s">
        <v>36</v>
      </c>
      <c r="C441" s="150" t="s">
        <v>666</v>
      </c>
      <c r="D441" s="150" t="s">
        <v>3475</v>
      </c>
      <c r="E441" s="151" t="s">
        <v>666</v>
      </c>
      <c r="F441" s="150" t="s">
        <v>2790</v>
      </c>
      <c r="G441" s="150" t="s">
        <v>3085</v>
      </c>
    </row>
    <row r="442" spans="1:7" ht="17.399999999999999">
      <c r="A442" s="150" t="s">
        <v>3086</v>
      </c>
      <c r="B442" s="150" t="s">
        <v>40</v>
      </c>
      <c r="C442" s="150" t="s">
        <v>666</v>
      </c>
      <c r="D442" s="150" t="s">
        <v>3475</v>
      </c>
      <c r="E442" s="151" t="s">
        <v>666</v>
      </c>
      <c r="F442" s="150" t="s">
        <v>2790</v>
      </c>
      <c r="G442" s="150" t="s">
        <v>3087</v>
      </c>
    </row>
    <row r="443" spans="1:7" ht="17.399999999999999">
      <c r="A443" s="148" t="s">
        <v>3088</v>
      </c>
      <c r="B443" s="148" t="s">
        <v>42</v>
      </c>
      <c r="C443" s="148" t="s">
        <v>3089</v>
      </c>
      <c r="D443" s="148" t="s">
        <v>3475</v>
      </c>
      <c r="E443" s="149" t="s">
        <v>1902</v>
      </c>
      <c r="F443" s="149" t="s">
        <v>2965</v>
      </c>
      <c r="G443" s="148" t="s">
        <v>3091</v>
      </c>
    </row>
    <row r="444" spans="1:7" ht="17.399999999999999">
      <c r="A444" s="150" t="s">
        <v>3092</v>
      </c>
      <c r="B444" s="150" t="s">
        <v>42</v>
      </c>
      <c r="C444" s="150" t="s">
        <v>3081</v>
      </c>
      <c r="D444" s="150" t="s">
        <v>3475</v>
      </c>
      <c r="E444" s="151" t="s">
        <v>3081</v>
      </c>
      <c r="F444" s="150" t="s">
        <v>2792</v>
      </c>
      <c r="G444" s="150" t="s">
        <v>3083</v>
      </c>
    </row>
    <row r="445" spans="1:7" ht="17.399999999999999">
      <c r="A445" s="150" t="s">
        <v>3093</v>
      </c>
      <c r="B445" s="150" t="s">
        <v>44</v>
      </c>
      <c r="C445" s="150" t="s">
        <v>1902</v>
      </c>
      <c r="D445" s="150" t="s">
        <v>3475</v>
      </c>
      <c r="E445" s="151" t="s">
        <v>1902</v>
      </c>
      <c r="F445" s="150" t="s">
        <v>2796</v>
      </c>
      <c r="G445" s="150" t="s">
        <v>3094</v>
      </c>
    </row>
    <row r="446" spans="1:7" ht="17.399999999999999">
      <c r="A446" s="150" t="s">
        <v>3095</v>
      </c>
      <c r="B446" s="150" t="s">
        <v>44</v>
      </c>
      <c r="C446" s="150" t="s">
        <v>214</v>
      </c>
      <c r="D446" s="150" t="s">
        <v>3475</v>
      </c>
      <c r="E446" s="151" t="s">
        <v>214</v>
      </c>
      <c r="F446" s="150" t="s">
        <v>2792</v>
      </c>
      <c r="G446" s="150" t="s">
        <v>3096</v>
      </c>
    </row>
    <row r="447" spans="1:7" ht="17.399999999999999">
      <c r="A447" s="150" t="s">
        <v>2908</v>
      </c>
      <c r="B447" s="150" t="s">
        <v>36</v>
      </c>
      <c r="C447" s="150"/>
      <c r="D447" s="150" t="s">
        <v>2909</v>
      </c>
      <c r="E447" s="151"/>
      <c r="F447" s="150" t="s">
        <v>2910</v>
      </c>
      <c r="G447" s="150" t="s">
        <v>2911</v>
      </c>
    </row>
    <row r="448" spans="1:7" ht="17.399999999999999">
      <c r="A448" s="52" t="s">
        <v>3476</v>
      </c>
      <c r="B448" s="52"/>
      <c r="C448" s="52"/>
      <c r="D448" s="52"/>
      <c r="E448" s="53"/>
      <c r="F448" s="52"/>
      <c r="G448" s="52"/>
    </row>
    <row r="449" spans="1:7" ht="17.399999999999999">
      <c r="A449" s="150" t="s">
        <v>2913</v>
      </c>
      <c r="B449" s="150" t="s">
        <v>35</v>
      </c>
      <c r="C449" s="150" t="s">
        <v>2914</v>
      </c>
      <c r="D449" s="150" t="s">
        <v>3475</v>
      </c>
      <c r="E449" s="151" t="s">
        <v>214</v>
      </c>
      <c r="F449" s="150" t="s">
        <v>2807</v>
      </c>
      <c r="G449" s="150" t="s">
        <v>2917</v>
      </c>
    </row>
    <row r="450" spans="1:7" ht="17.399999999999999">
      <c r="A450" s="148" t="s">
        <v>3101</v>
      </c>
      <c r="B450" s="148" t="s">
        <v>35</v>
      </c>
      <c r="C450" s="148" t="s">
        <v>3102</v>
      </c>
      <c r="D450" s="148" t="s">
        <v>3475</v>
      </c>
      <c r="E450" s="149" t="s">
        <v>3477</v>
      </c>
      <c r="F450" s="149" t="s">
        <v>2965</v>
      </c>
      <c r="G450" s="148" t="s">
        <v>3104</v>
      </c>
    </row>
    <row r="451" spans="1:7" ht="17.399999999999999">
      <c r="A451" s="150" t="s">
        <v>2918</v>
      </c>
      <c r="B451" s="150" t="s">
        <v>36</v>
      </c>
      <c r="C451" s="150" t="s">
        <v>2919</v>
      </c>
      <c r="D451" s="150" t="s">
        <v>3475</v>
      </c>
      <c r="E451" s="151" t="s">
        <v>3105</v>
      </c>
      <c r="F451" s="150" t="s">
        <v>2807</v>
      </c>
      <c r="G451" s="150" t="s">
        <v>2921</v>
      </c>
    </row>
    <row r="452" spans="1:7" ht="17.399999999999999">
      <c r="A452" s="150" t="s">
        <v>3106</v>
      </c>
      <c r="B452" s="150" t="s">
        <v>36</v>
      </c>
      <c r="C452" s="150" t="s">
        <v>214</v>
      </c>
      <c r="D452" s="150" t="s">
        <v>3475</v>
      </c>
      <c r="E452" s="151" t="s">
        <v>214</v>
      </c>
      <c r="F452" s="150" t="s">
        <v>2792</v>
      </c>
      <c r="G452" s="150" t="s">
        <v>3107</v>
      </c>
    </row>
    <row r="453" spans="1:7" ht="17.399999999999999">
      <c r="A453" s="150" t="s">
        <v>3108</v>
      </c>
      <c r="B453" s="150" t="s">
        <v>36</v>
      </c>
      <c r="C453" s="150" t="s">
        <v>3109</v>
      </c>
      <c r="D453" s="150" t="s">
        <v>3475</v>
      </c>
      <c r="E453" s="151" t="s">
        <v>666</v>
      </c>
      <c r="F453" s="150" t="s">
        <v>2790</v>
      </c>
      <c r="G453" s="150" t="s">
        <v>3110</v>
      </c>
    </row>
    <row r="454" spans="1:7" ht="17.399999999999999">
      <c r="A454" s="150" t="s">
        <v>3111</v>
      </c>
      <c r="B454" s="150" t="s">
        <v>38</v>
      </c>
      <c r="C454" s="150" t="s">
        <v>666</v>
      </c>
      <c r="D454" s="150" t="s">
        <v>3475</v>
      </c>
      <c r="E454" s="151" t="s">
        <v>666</v>
      </c>
      <c r="F454" s="150" t="s">
        <v>2790</v>
      </c>
      <c r="G454" s="150" t="s">
        <v>2911</v>
      </c>
    </row>
    <row r="455" spans="1:7" ht="17.399999999999999">
      <c r="A455" s="150" t="s">
        <v>3112</v>
      </c>
      <c r="B455" s="150" t="s">
        <v>38</v>
      </c>
      <c r="C455" s="150" t="s">
        <v>3113</v>
      </c>
      <c r="D455" s="150" t="s">
        <v>3475</v>
      </c>
      <c r="E455" s="151" t="s">
        <v>1330</v>
      </c>
      <c r="F455" s="150" t="s">
        <v>2805</v>
      </c>
      <c r="G455" s="150" t="s">
        <v>3114</v>
      </c>
    </row>
    <row r="456" spans="1:7" ht="17.399999999999999">
      <c r="A456" s="150" t="s">
        <v>3115</v>
      </c>
      <c r="B456" s="150" t="s">
        <v>42</v>
      </c>
      <c r="C456" s="150" t="s">
        <v>214</v>
      </c>
      <c r="D456" s="150" t="s">
        <v>3475</v>
      </c>
      <c r="E456" s="151" t="s">
        <v>214</v>
      </c>
      <c r="F456" s="150" t="s">
        <v>2792</v>
      </c>
      <c r="G456" s="150" t="s">
        <v>3116</v>
      </c>
    </row>
    <row r="457" spans="1:7" ht="17.399999999999999">
      <c r="A457" s="150" t="s">
        <v>2925</v>
      </c>
      <c r="B457" s="150" t="s">
        <v>42</v>
      </c>
      <c r="C457" s="150" t="s">
        <v>2919</v>
      </c>
      <c r="D457" s="150" t="s">
        <v>3475</v>
      </c>
      <c r="E457" s="151" t="s">
        <v>3105</v>
      </c>
      <c r="F457" s="150" t="s">
        <v>2807</v>
      </c>
      <c r="G457" s="150" t="s">
        <v>2926</v>
      </c>
    </row>
    <row r="458" spans="1:7" ht="17.399999999999999">
      <c r="A458" s="150" t="s">
        <v>3117</v>
      </c>
      <c r="B458" s="150" t="s">
        <v>42</v>
      </c>
      <c r="C458" s="150" t="s">
        <v>3118</v>
      </c>
      <c r="D458" s="150" t="s">
        <v>3475</v>
      </c>
      <c r="E458" s="151" t="s">
        <v>666</v>
      </c>
      <c r="F458" s="150" t="s">
        <v>2790</v>
      </c>
      <c r="G458" s="150" t="s">
        <v>3119</v>
      </c>
    </row>
    <row r="459" spans="1:7" ht="17.399999999999999">
      <c r="A459" s="150" t="s">
        <v>3120</v>
      </c>
      <c r="B459" s="150" t="s">
        <v>44</v>
      </c>
      <c r="C459" s="150" t="s">
        <v>214</v>
      </c>
      <c r="D459" s="150" t="s">
        <v>3475</v>
      </c>
      <c r="E459" s="151" t="s">
        <v>214</v>
      </c>
      <c r="F459" s="150" t="s">
        <v>2792</v>
      </c>
      <c r="G459" s="150" t="s">
        <v>3121</v>
      </c>
    </row>
    <row r="460" spans="1:7" ht="17.399999999999999">
      <c r="A460" s="150" t="s">
        <v>2927</v>
      </c>
      <c r="B460" s="150" t="s">
        <v>44</v>
      </c>
      <c r="C460" s="150" t="s">
        <v>2919</v>
      </c>
      <c r="D460" s="150" t="s">
        <v>3475</v>
      </c>
      <c r="E460" s="151" t="s">
        <v>3105</v>
      </c>
      <c r="F460" s="151" t="s">
        <v>2807</v>
      </c>
      <c r="G460" s="150" t="s">
        <v>2911</v>
      </c>
    </row>
    <row r="461" spans="1:7" ht="17.399999999999999">
      <c r="A461" s="150" t="s">
        <v>2928</v>
      </c>
      <c r="B461" s="150" t="s">
        <v>57</v>
      </c>
      <c r="C461" s="150" t="s">
        <v>2919</v>
      </c>
      <c r="D461" s="150" t="s">
        <v>3475</v>
      </c>
      <c r="E461" s="151" t="s">
        <v>3105</v>
      </c>
      <c r="F461" s="150" t="s">
        <v>2807</v>
      </c>
      <c r="G461" s="150" t="s">
        <v>2911</v>
      </c>
    </row>
    <row r="462" spans="1:7" ht="17.399999999999999">
      <c r="A462" s="150" t="s">
        <v>3122</v>
      </c>
      <c r="B462" s="150" t="s">
        <v>56</v>
      </c>
      <c r="C462" s="150" t="s">
        <v>3081</v>
      </c>
      <c r="D462" s="150" t="s">
        <v>3475</v>
      </c>
      <c r="E462" s="151" t="s">
        <v>3081</v>
      </c>
      <c r="F462" s="150" t="s">
        <v>2792</v>
      </c>
      <c r="G462" s="150" t="s">
        <v>3123</v>
      </c>
    </row>
    <row r="463" spans="1:7" ht="17.399999999999999">
      <c r="A463" s="150" t="s">
        <v>3124</v>
      </c>
      <c r="B463" s="150" t="s">
        <v>57</v>
      </c>
      <c r="C463" s="150" t="s">
        <v>3125</v>
      </c>
      <c r="D463" s="150" t="s">
        <v>3475</v>
      </c>
      <c r="E463" s="151" t="s">
        <v>214</v>
      </c>
      <c r="F463" s="150" t="s">
        <v>2792</v>
      </c>
      <c r="G463" s="150" t="s">
        <v>3126</v>
      </c>
    </row>
    <row r="464" spans="1:7" ht="17.399999999999999">
      <c r="A464" s="150" t="s">
        <v>3127</v>
      </c>
      <c r="B464" s="150" t="s">
        <v>58</v>
      </c>
      <c r="C464" s="150" t="s">
        <v>3113</v>
      </c>
      <c r="D464" s="150" t="s">
        <v>3475</v>
      </c>
      <c r="E464" s="151" t="s">
        <v>1330</v>
      </c>
      <c r="F464" s="150" t="s">
        <v>2805</v>
      </c>
      <c r="G464" s="150" t="s">
        <v>3114</v>
      </c>
    </row>
    <row r="465" spans="1:7" ht="17.399999999999999">
      <c r="A465" s="150" t="s">
        <v>2930</v>
      </c>
      <c r="B465" s="150" t="s">
        <v>2931</v>
      </c>
      <c r="C465" s="150"/>
      <c r="D465" s="150" t="s">
        <v>2909</v>
      </c>
      <c r="E465" s="151"/>
      <c r="F465" s="150" t="s">
        <v>2910</v>
      </c>
      <c r="G465" s="150" t="s">
        <v>2911</v>
      </c>
    </row>
    <row r="466" spans="1:7" ht="17.399999999999999">
      <c r="A466" s="150" t="s">
        <v>2932</v>
      </c>
      <c r="B466" s="150" t="s">
        <v>2931</v>
      </c>
      <c r="C466" s="150"/>
      <c r="D466" s="150" t="s">
        <v>2909</v>
      </c>
      <c r="E466" s="151"/>
      <c r="F466" s="150" t="s">
        <v>2910</v>
      </c>
      <c r="G466" s="150" t="s">
        <v>2911</v>
      </c>
    </row>
    <row r="467" spans="1:7" ht="17.399999999999999">
      <c r="A467" s="150" t="s">
        <v>2933</v>
      </c>
      <c r="B467" s="150" t="s">
        <v>2934</v>
      </c>
      <c r="C467" s="150"/>
      <c r="D467" s="150" t="s">
        <v>2909</v>
      </c>
      <c r="E467" s="151"/>
      <c r="F467" s="150" t="s">
        <v>2910</v>
      </c>
      <c r="G467" s="150" t="s">
        <v>2911</v>
      </c>
    </row>
    <row r="468" spans="1:7" ht="17.399999999999999">
      <c r="A468" s="150" t="s">
        <v>2935</v>
      </c>
      <c r="B468" s="150" t="s">
        <v>2936</v>
      </c>
      <c r="C468" s="150"/>
      <c r="D468" s="150" t="s">
        <v>2909</v>
      </c>
      <c r="E468" s="151"/>
      <c r="F468" s="150" t="s">
        <v>2910</v>
      </c>
      <c r="G468" s="150" t="s">
        <v>2911</v>
      </c>
    </row>
    <row r="469" spans="1:7" ht="17.399999999999999">
      <c r="A469" s="150" t="s">
        <v>2937</v>
      </c>
      <c r="B469" s="150" t="s">
        <v>2936</v>
      </c>
      <c r="C469" s="150"/>
      <c r="D469" s="150" t="s">
        <v>2909</v>
      </c>
      <c r="E469" s="151"/>
      <c r="F469" s="150" t="s">
        <v>2910</v>
      </c>
      <c r="G469" s="150" t="s">
        <v>2911</v>
      </c>
    </row>
    <row r="470" spans="1:7" ht="17.399999999999999">
      <c r="A470" s="150" t="s">
        <v>2938</v>
      </c>
      <c r="B470" s="150" t="s">
        <v>2936</v>
      </c>
      <c r="C470" s="150"/>
      <c r="D470" s="150" t="s">
        <v>2909</v>
      </c>
      <c r="E470" s="151"/>
      <c r="F470" s="150" t="s">
        <v>2910</v>
      </c>
      <c r="G470" s="150" t="s">
        <v>2911</v>
      </c>
    </row>
    <row r="471" spans="1:7" ht="17.399999999999999">
      <c r="A471" s="150" t="s">
        <v>2939</v>
      </c>
      <c r="B471" s="150" t="s">
        <v>2936</v>
      </c>
      <c r="C471" s="150"/>
      <c r="D471" s="150" t="s">
        <v>2909</v>
      </c>
      <c r="E471" s="151"/>
      <c r="F471" s="150" t="s">
        <v>2910</v>
      </c>
      <c r="G471" s="150" t="s">
        <v>2911</v>
      </c>
    </row>
    <row r="472" spans="1:7" ht="17.399999999999999">
      <c r="A472" s="150" t="s">
        <v>2940</v>
      </c>
      <c r="B472" s="150" t="s">
        <v>36</v>
      </c>
      <c r="C472" s="150"/>
      <c r="D472" s="150" t="s">
        <v>2909</v>
      </c>
      <c r="E472" s="151"/>
      <c r="F472" s="150" t="s">
        <v>2910</v>
      </c>
      <c r="G472" s="150" t="s">
        <v>2911</v>
      </c>
    </row>
    <row r="473" spans="1:7" ht="17.399999999999999">
      <c r="A473" s="150" t="s">
        <v>2941</v>
      </c>
      <c r="B473" s="150" t="s">
        <v>35</v>
      </c>
      <c r="C473" s="150"/>
      <c r="D473" s="150" t="s">
        <v>2909</v>
      </c>
      <c r="E473" s="151"/>
      <c r="F473" s="150" t="s">
        <v>2910</v>
      </c>
      <c r="G473" s="150" t="s">
        <v>2911</v>
      </c>
    </row>
    <row r="474" spans="1:7" ht="17.399999999999999">
      <c r="A474" s="150" t="s">
        <v>2942</v>
      </c>
      <c r="B474" s="150" t="s">
        <v>40</v>
      </c>
      <c r="C474" s="150"/>
      <c r="D474" s="150" t="s">
        <v>2909</v>
      </c>
      <c r="E474" s="151"/>
      <c r="F474" s="150" t="s">
        <v>2910</v>
      </c>
      <c r="G474" s="150" t="s">
        <v>2911</v>
      </c>
    </row>
    <row r="475" spans="1:7" ht="17.399999999999999">
      <c r="A475" s="150" t="s">
        <v>2943</v>
      </c>
      <c r="B475" s="150" t="s">
        <v>2944</v>
      </c>
      <c r="C475" s="150"/>
      <c r="D475" s="150" t="s">
        <v>2909</v>
      </c>
      <c r="E475" s="151"/>
      <c r="F475" s="150" t="s">
        <v>2910</v>
      </c>
      <c r="G475" s="150" t="s">
        <v>2911</v>
      </c>
    </row>
    <row r="476" spans="1:7" ht="17.399999999999999">
      <c r="A476" s="150" t="s">
        <v>2945</v>
      </c>
      <c r="B476" s="150" t="s">
        <v>35</v>
      </c>
      <c r="C476" s="150"/>
      <c r="D476" s="150" t="s">
        <v>2909</v>
      </c>
      <c r="E476" s="151"/>
      <c r="F476" s="150" t="s">
        <v>2910</v>
      </c>
      <c r="G476" s="150" t="s">
        <v>2911</v>
      </c>
    </row>
    <row r="477" spans="1:7" ht="17.399999999999999">
      <c r="A477" s="150" t="s">
        <v>2946</v>
      </c>
      <c r="B477" s="150" t="s">
        <v>42</v>
      </c>
      <c r="C477" s="150" t="s">
        <v>2919</v>
      </c>
      <c r="D477" s="150" t="s">
        <v>3475</v>
      </c>
      <c r="E477" s="151" t="s">
        <v>3105</v>
      </c>
      <c r="F477" s="150" t="s">
        <v>2807</v>
      </c>
      <c r="G477" s="150" t="s">
        <v>2947</v>
      </c>
    </row>
    <row r="478" spans="1:7" ht="17.399999999999999">
      <c r="A478" s="150" t="s">
        <v>3128</v>
      </c>
      <c r="B478" s="150" t="s">
        <v>2949</v>
      </c>
      <c r="C478" s="150" t="s">
        <v>3081</v>
      </c>
      <c r="D478" s="150" t="s">
        <v>3475</v>
      </c>
      <c r="E478" s="151" t="s">
        <v>3081</v>
      </c>
      <c r="F478" s="150" t="s">
        <v>2792</v>
      </c>
      <c r="G478" s="150" t="s">
        <v>2911</v>
      </c>
    </row>
    <row r="479" spans="1:7" ht="17.399999999999999">
      <c r="A479" s="150" t="s">
        <v>3129</v>
      </c>
      <c r="B479" s="150" t="s">
        <v>36</v>
      </c>
      <c r="C479" s="150" t="s">
        <v>3081</v>
      </c>
      <c r="D479" s="150" t="s">
        <v>3475</v>
      </c>
      <c r="E479" s="151" t="s">
        <v>3081</v>
      </c>
      <c r="F479" s="150" t="s">
        <v>2792</v>
      </c>
      <c r="G479" s="150" t="s">
        <v>2911</v>
      </c>
    </row>
    <row r="480" spans="1:7" ht="17.399999999999999">
      <c r="A480" s="150" t="s">
        <v>3130</v>
      </c>
      <c r="B480" s="150" t="s">
        <v>35</v>
      </c>
      <c r="C480" s="150" t="s">
        <v>666</v>
      </c>
      <c r="D480" s="150" t="s">
        <v>3475</v>
      </c>
      <c r="E480" s="151" t="s">
        <v>666</v>
      </c>
      <c r="F480" s="151" t="s">
        <v>2790</v>
      </c>
      <c r="G480" s="150" t="s">
        <v>3131</v>
      </c>
    </row>
    <row r="481" spans="1:7" ht="17.399999999999999">
      <c r="A481" s="150" t="s">
        <v>3132</v>
      </c>
      <c r="B481" s="150" t="s">
        <v>33</v>
      </c>
      <c r="C481" s="150" t="s">
        <v>3081</v>
      </c>
      <c r="D481" s="150" t="s">
        <v>3475</v>
      </c>
      <c r="E481" s="151" t="s">
        <v>3081</v>
      </c>
      <c r="F481" s="150" t="s">
        <v>2792</v>
      </c>
      <c r="G481" s="150" t="s">
        <v>2911</v>
      </c>
    </row>
    <row r="482" spans="1:7" ht="17.399999999999999">
      <c r="A482" s="150" t="s">
        <v>3133</v>
      </c>
      <c r="B482" s="150" t="s">
        <v>3134</v>
      </c>
      <c r="C482" s="150" t="s">
        <v>1330</v>
      </c>
      <c r="D482" s="150" t="s">
        <v>3475</v>
      </c>
      <c r="E482" s="151" t="s">
        <v>1330</v>
      </c>
      <c r="F482" s="150" t="s">
        <v>2805</v>
      </c>
      <c r="G482" s="150" t="s">
        <v>3135</v>
      </c>
    </row>
    <row r="483" spans="1:7" ht="17.399999999999999">
      <c r="A483" s="52" t="s">
        <v>3478</v>
      </c>
      <c r="B483" s="52"/>
      <c r="C483" s="52"/>
      <c r="D483" s="52"/>
      <c r="E483" s="53"/>
      <c r="F483" s="52"/>
      <c r="G483" s="52"/>
    </row>
    <row r="484" spans="1:7" ht="17.399999999999999">
      <c r="A484" s="150" t="s">
        <v>3137</v>
      </c>
      <c r="B484" s="150" t="s">
        <v>35</v>
      </c>
      <c r="C484" s="150" t="s">
        <v>666</v>
      </c>
      <c r="D484" s="150" t="s">
        <v>3475</v>
      </c>
      <c r="E484" s="151" t="s">
        <v>666</v>
      </c>
      <c r="F484" s="150" t="s">
        <v>2790</v>
      </c>
      <c r="G484" s="150" t="s">
        <v>3138</v>
      </c>
    </row>
    <row r="485" spans="1:7" ht="17.399999999999999">
      <c r="A485" s="150" t="s">
        <v>3139</v>
      </c>
      <c r="B485" s="150" t="s">
        <v>35</v>
      </c>
      <c r="C485" s="150" t="s">
        <v>214</v>
      </c>
      <c r="D485" s="150" t="s">
        <v>3475</v>
      </c>
      <c r="E485" s="151" t="s">
        <v>214</v>
      </c>
      <c r="F485" s="150" t="s">
        <v>2792</v>
      </c>
      <c r="G485" s="150" t="s">
        <v>2911</v>
      </c>
    </row>
    <row r="486" spans="1:7" ht="17.399999999999999">
      <c r="A486" s="150" t="s">
        <v>3140</v>
      </c>
      <c r="B486" s="150" t="s">
        <v>35</v>
      </c>
      <c r="C486" s="150" t="s">
        <v>666</v>
      </c>
      <c r="D486" s="150" t="s">
        <v>3475</v>
      </c>
      <c r="E486" s="151" t="s">
        <v>666</v>
      </c>
      <c r="F486" s="150" t="s">
        <v>2790</v>
      </c>
      <c r="G486" s="150" t="s">
        <v>3141</v>
      </c>
    </row>
    <row r="487" spans="1:7" ht="17.399999999999999">
      <c r="A487" s="150" t="s">
        <v>3142</v>
      </c>
      <c r="B487" s="150" t="s">
        <v>35</v>
      </c>
      <c r="C487" s="150" t="s">
        <v>214</v>
      </c>
      <c r="D487" s="150" t="s">
        <v>3475</v>
      </c>
      <c r="E487" s="151" t="s">
        <v>214</v>
      </c>
      <c r="F487" s="150" t="s">
        <v>2792</v>
      </c>
      <c r="G487" s="150" t="s">
        <v>3143</v>
      </c>
    </row>
    <row r="488" spans="1:7" ht="17.399999999999999">
      <c r="A488" s="150" t="s">
        <v>3144</v>
      </c>
      <c r="B488" s="150" t="s">
        <v>38</v>
      </c>
      <c r="C488" s="150" t="s">
        <v>3145</v>
      </c>
      <c r="D488" s="150" t="s">
        <v>3475</v>
      </c>
      <c r="E488" s="151" t="s">
        <v>214</v>
      </c>
      <c r="F488" s="150" t="s">
        <v>2792</v>
      </c>
      <c r="G488" s="150" t="s">
        <v>3146</v>
      </c>
    </row>
    <row r="489" spans="1:7" ht="17.399999999999999">
      <c r="A489" s="150" t="s">
        <v>3147</v>
      </c>
      <c r="B489" s="150" t="s">
        <v>40</v>
      </c>
      <c r="C489" s="150" t="s">
        <v>3148</v>
      </c>
      <c r="D489" s="150" t="s">
        <v>3475</v>
      </c>
      <c r="E489" s="151" t="s">
        <v>214</v>
      </c>
      <c r="F489" s="150" t="s">
        <v>2805</v>
      </c>
      <c r="G489" s="150" t="s">
        <v>3149</v>
      </c>
    </row>
    <row r="490" spans="1:7" ht="17.399999999999999">
      <c r="A490" s="150" t="s">
        <v>3150</v>
      </c>
      <c r="B490" s="150" t="s">
        <v>42</v>
      </c>
      <c r="C490" s="150" t="s">
        <v>214</v>
      </c>
      <c r="D490" s="150" t="s">
        <v>3475</v>
      </c>
      <c r="E490" s="151" t="s">
        <v>214</v>
      </c>
      <c r="F490" s="150" t="s">
        <v>2792</v>
      </c>
      <c r="G490" s="150" t="s">
        <v>3151</v>
      </c>
    </row>
    <row r="491" spans="1:7" ht="17.399999999999999">
      <c r="A491" s="150" t="s">
        <v>3152</v>
      </c>
      <c r="B491" s="150" t="s">
        <v>44</v>
      </c>
      <c r="C491" s="150" t="s">
        <v>214</v>
      </c>
      <c r="D491" s="150" t="s">
        <v>3475</v>
      </c>
      <c r="E491" s="151" t="s">
        <v>214</v>
      </c>
      <c r="F491" s="150" t="s">
        <v>2792</v>
      </c>
      <c r="G491" s="150" t="s">
        <v>3153</v>
      </c>
    </row>
    <row r="492" spans="1:7" ht="17.399999999999999">
      <c r="A492" s="150" t="s">
        <v>3154</v>
      </c>
      <c r="B492" s="150" t="s">
        <v>44</v>
      </c>
      <c r="C492" s="150" t="s">
        <v>214</v>
      </c>
      <c r="D492" s="150" t="s">
        <v>3475</v>
      </c>
      <c r="E492" s="151" t="s">
        <v>214</v>
      </c>
      <c r="F492" s="150" t="s">
        <v>2792</v>
      </c>
      <c r="G492" s="150" t="s">
        <v>3155</v>
      </c>
    </row>
    <row r="493" spans="1:7" ht="17.399999999999999">
      <c r="A493" s="150" t="s">
        <v>3156</v>
      </c>
      <c r="B493" s="150" t="s">
        <v>57</v>
      </c>
      <c r="C493" s="150" t="s">
        <v>214</v>
      </c>
      <c r="D493" s="150" t="s">
        <v>3475</v>
      </c>
      <c r="E493" s="151" t="s">
        <v>214</v>
      </c>
      <c r="F493" s="151" t="s">
        <v>2792</v>
      </c>
      <c r="G493" s="150" t="s">
        <v>3157</v>
      </c>
    </row>
    <row r="494" spans="1:7" ht="17.399999999999999">
      <c r="A494" s="150" t="s">
        <v>3158</v>
      </c>
      <c r="B494" s="150" t="s">
        <v>56</v>
      </c>
      <c r="C494" s="150" t="s">
        <v>214</v>
      </c>
      <c r="D494" s="150" t="s">
        <v>3475</v>
      </c>
      <c r="E494" s="151" t="s">
        <v>214</v>
      </c>
      <c r="F494" s="150" t="s">
        <v>2792</v>
      </c>
      <c r="G494" s="150" t="s">
        <v>2911</v>
      </c>
    </row>
    <row r="495" spans="1:7" ht="17.399999999999999">
      <c r="A495" s="150" t="s">
        <v>3159</v>
      </c>
      <c r="B495" s="150" t="s">
        <v>3160</v>
      </c>
      <c r="C495" s="150" t="s">
        <v>3081</v>
      </c>
      <c r="D495" s="150" t="s">
        <v>3475</v>
      </c>
      <c r="E495" s="151" t="s">
        <v>3081</v>
      </c>
      <c r="F495" s="150" t="s">
        <v>2792</v>
      </c>
      <c r="G495" s="150" t="s">
        <v>2911</v>
      </c>
    </row>
    <row r="496" spans="1:7" ht="17.399999999999999">
      <c r="A496" s="150" t="s">
        <v>3161</v>
      </c>
      <c r="B496" s="150" t="s">
        <v>2931</v>
      </c>
      <c r="C496" s="150" t="s">
        <v>666</v>
      </c>
      <c r="D496" s="150" t="s">
        <v>3475</v>
      </c>
      <c r="E496" s="151" t="s">
        <v>666</v>
      </c>
      <c r="F496" s="150" t="s">
        <v>2790</v>
      </c>
      <c r="G496" s="150" t="s">
        <v>2911</v>
      </c>
    </row>
    <row r="497" spans="1:7" ht="17.399999999999999">
      <c r="A497" s="150" t="s">
        <v>2952</v>
      </c>
      <c r="B497" s="150" t="s">
        <v>40</v>
      </c>
      <c r="C497" s="150"/>
      <c r="D497" s="150" t="s">
        <v>2909</v>
      </c>
      <c r="E497" s="151"/>
      <c r="F497" s="150" t="s">
        <v>2910</v>
      </c>
      <c r="G497" s="150" t="s">
        <v>2953</v>
      </c>
    </row>
    <row r="498" spans="1:7" ht="17.399999999999999">
      <c r="A498" s="52" t="s">
        <v>3479</v>
      </c>
      <c r="B498" s="52"/>
      <c r="C498" s="52"/>
      <c r="D498" s="52"/>
      <c r="E498" s="53"/>
      <c r="F498" s="52"/>
      <c r="G498" s="52"/>
    </row>
    <row r="499" spans="1:7" ht="17.399999999999999">
      <c r="A499" s="150" t="s">
        <v>3163</v>
      </c>
      <c r="B499" s="150" t="s">
        <v>36</v>
      </c>
      <c r="C499" s="150" t="s">
        <v>3081</v>
      </c>
      <c r="D499" s="150" t="s">
        <v>3475</v>
      </c>
      <c r="E499" s="151" t="s">
        <v>3081</v>
      </c>
      <c r="F499" s="150" t="s">
        <v>2792</v>
      </c>
      <c r="G499" s="150" t="s">
        <v>3164</v>
      </c>
    </row>
    <row r="500" spans="1:7" ht="17.399999999999999">
      <c r="A500" s="150" t="s">
        <v>3165</v>
      </c>
      <c r="B500" s="150" t="s">
        <v>38</v>
      </c>
      <c r="C500" s="150" t="s">
        <v>3081</v>
      </c>
      <c r="D500" s="150" t="s">
        <v>3475</v>
      </c>
      <c r="E500" s="151" t="s">
        <v>3081</v>
      </c>
      <c r="F500" s="151" t="s">
        <v>2792</v>
      </c>
      <c r="G500" s="150" t="s">
        <v>3166</v>
      </c>
    </row>
    <row r="501" spans="1:7" ht="17.399999999999999">
      <c r="A501" s="150" t="s">
        <v>3167</v>
      </c>
      <c r="B501" s="150" t="s">
        <v>40</v>
      </c>
      <c r="C501" s="150" t="s">
        <v>3168</v>
      </c>
      <c r="D501" s="150" t="s">
        <v>3475</v>
      </c>
      <c r="E501" s="151" t="s">
        <v>666</v>
      </c>
      <c r="F501" s="150" t="s">
        <v>2790</v>
      </c>
      <c r="G501" s="150" t="s">
        <v>3169</v>
      </c>
    </row>
    <row r="502" spans="1:7" ht="17.399999999999999">
      <c r="A502" s="150" t="s">
        <v>3170</v>
      </c>
      <c r="B502" s="150" t="s">
        <v>42</v>
      </c>
      <c r="C502" s="150" t="s">
        <v>3171</v>
      </c>
      <c r="D502" s="150" t="s">
        <v>3475</v>
      </c>
      <c r="E502" s="151" t="s">
        <v>214</v>
      </c>
      <c r="F502" s="150" t="s">
        <v>2792</v>
      </c>
      <c r="G502" s="150" t="s">
        <v>3172</v>
      </c>
    </row>
    <row r="503" spans="1:7" ht="17.399999999999999">
      <c r="A503" s="150" t="s">
        <v>2955</v>
      </c>
      <c r="B503" s="150" t="s">
        <v>42</v>
      </c>
      <c r="C503" s="150" t="s">
        <v>2919</v>
      </c>
      <c r="D503" s="150" t="s">
        <v>3475</v>
      </c>
      <c r="E503" s="151" t="s">
        <v>3105</v>
      </c>
      <c r="F503" s="150" t="s">
        <v>2807</v>
      </c>
      <c r="G503" s="150" t="s">
        <v>2956</v>
      </c>
    </row>
    <row r="504" spans="1:7" ht="17.399999999999999">
      <c r="A504" s="150" t="s">
        <v>2957</v>
      </c>
      <c r="B504" s="150" t="s">
        <v>42</v>
      </c>
      <c r="C504" s="150" t="s">
        <v>2958</v>
      </c>
      <c r="D504" s="150" t="s">
        <v>3475</v>
      </c>
      <c r="E504" s="151" t="s">
        <v>3173</v>
      </c>
      <c r="F504" s="150" t="s">
        <v>2807</v>
      </c>
      <c r="G504" s="150" t="s">
        <v>2960</v>
      </c>
    </row>
    <row r="505" spans="1:7" ht="17.399999999999999">
      <c r="A505" s="150" t="s">
        <v>3174</v>
      </c>
      <c r="B505" s="150" t="s">
        <v>44</v>
      </c>
      <c r="C505" s="150" t="s">
        <v>214</v>
      </c>
      <c r="D505" s="150" t="s">
        <v>3475</v>
      </c>
      <c r="E505" s="151" t="s">
        <v>214</v>
      </c>
      <c r="F505" s="151" t="s">
        <v>2792</v>
      </c>
      <c r="G505" s="150" t="s">
        <v>3175</v>
      </c>
    </row>
    <row r="506" spans="1:7" ht="17.399999999999999">
      <c r="A506" s="150" t="s">
        <v>3176</v>
      </c>
      <c r="B506" s="150" t="s">
        <v>44</v>
      </c>
      <c r="C506" s="150" t="s">
        <v>214</v>
      </c>
      <c r="D506" s="150" t="s">
        <v>3475</v>
      </c>
      <c r="E506" s="151" t="s">
        <v>214</v>
      </c>
      <c r="F506" s="150" t="s">
        <v>2792</v>
      </c>
      <c r="G506" s="150" t="s">
        <v>2911</v>
      </c>
    </row>
    <row r="507" spans="1:7" ht="17.399999999999999">
      <c r="A507" s="150" t="s">
        <v>3177</v>
      </c>
      <c r="B507" s="150" t="s">
        <v>44</v>
      </c>
      <c r="C507" s="150" t="s">
        <v>3178</v>
      </c>
      <c r="D507" s="150" t="s">
        <v>3475</v>
      </c>
      <c r="E507" s="151" t="s">
        <v>3338</v>
      </c>
      <c r="F507" s="150" t="s">
        <v>2805</v>
      </c>
      <c r="G507" s="150" t="s">
        <v>3179</v>
      </c>
    </row>
    <row r="508" spans="1:7" ht="17.399999999999999">
      <c r="A508" s="150" t="s">
        <v>3180</v>
      </c>
      <c r="B508" s="150" t="s">
        <v>56</v>
      </c>
      <c r="C508" s="150" t="s">
        <v>666</v>
      </c>
      <c r="D508" s="150" t="s">
        <v>3475</v>
      </c>
      <c r="E508" s="151" t="s">
        <v>666</v>
      </c>
      <c r="F508" s="151" t="s">
        <v>2790</v>
      </c>
      <c r="G508" s="150" t="s">
        <v>3181</v>
      </c>
    </row>
    <row r="509" spans="1:7" ht="17.399999999999999">
      <c r="A509" s="150" t="s">
        <v>2961</v>
      </c>
      <c r="B509" s="150" t="s">
        <v>56</v>
      </c>
      <c r="C509" s="150" t="s">
        <v>2919</v>
      </c>
      <c r="D509" s="150" t="s">
        <v>3475</v>
      </c>
      <c r="E509" s="151" t="s">
        <v>3105</v>
      </c>
      <c r="F509" s="151" t="s">
        <v>2807</v>
      </c>
      <c r="G509" s="150" t="s">
        <v>2956</v>
      </c>
    </row>
    <row r="510" spans="1:7" ht="17.399999999999999">
      <c r="A510" s="150" t="s">
        <v>2962</v>
      </c>
      <c r="B510" s="150" t="s">
        <v>57</v>
      </c>
      <c r="C510" s="150" t="s">
        <v>2963</v>
      </c>
      <c r="D510" s="150" t="s">
        <v>3475</v>
      </c>
      <c r="E510" s="151" t="s">
        <v>3480</v>
      </c>
      <c r="F510" s="150" t="s">
        <v>2805</v>
      </c>
      <c r="G510" s="150" t="s">
        <v>2966</v>
      </c>
    </row>
    <row r="511" spans="1:7" ht="17.399999999999999">
      <c r="A511" s="150" t="s">
        <v>3182</v>
      </c>
      <c r="B511" s="150" t="s">
        <v>58</v>
      </c>
      <c r="C511" s="150" t="s">
        <v>1330</v>
      </c>
      <c r="D511" s="150" t="s">
        <v>3475</v>
      </c>
      <c r="E511" s="151" t="s">
        <v>1330</v>
      </c>
      <c r="F511" s="150" t="s">
        <v>2805</v>
      </c>
      <c r="G511" s="150" t="s">
        <v>3183</v>
      </c>
    </row>
    <row r="512" spans="1:7" ht="17.399999999999999">
      <c r="A512" s="150" t="s">
        <v>2967</v>
      </c>
      <c r="B512" s="150" t="s">
        <v>35</v>
      </c>
      <c r="C512" s="150" t="s">
        <v>2919</v>
      </c>
      <c r="D512" s="150" t="s">
        <v>3475</v>
      </c>
      <c r="E512" s="151" t="s">
        <v>3105</v>
      </c>
      <c r="F512" s="150" t="s">
        <v>2807</v>
      </c>
      <c r="G512" s="150" t="s">
        <v>2911</v>
      </c>
    </row>
    <row r="513" spans="1:7" ht="17.399999999999999">
      <c r="A513" s="150" t="s">
        <v>2968</v>
      </c>
      <c r="B513" s="150" t="s">
        <v>36</v>
      </c>
      <c r="C513" s="150"/>
      <c r="D513" s="150" t="s">
        <v>2909</v>
      </c>
      <c r="E513" s="151"/>
      <c r="F513" s="150" t="s">
        <v>2910</v>
      </c>
      <c r="G513" s="150" t="s">
        <v>2911</v>
      </c>
    </row>
    <row r="514" spans="1:7" ht="17.399999999999999">
      <c r="A514" s="150" t="s">
        <v>3184</v>
      </c>
      <c r="B514" s="150" t="s">
        <v>3185</v>
      </c>
      <c r="C514" s="150" t="s">
        <v>666</v>
      </c>
      <c r="D514" s="150" t="s">
        <v>3475</v>
      </c>
      <c r="E514" s="151" t="s">
        <v>666</v>
      </c>
      <c r="F514" s="150" t="s">
        <v>2790</v>
      </c>
      <c r="G514" s="150" t="s">
        <v>3186</v>
      </c>
    </row>
    <row r="515" spans="1:7" ht="17.399999999999999">
      <c r="A515" s="52" t="s">
        <v>3481</v>
      </c>
      <c r="B515" s="52"/>
      <c r="C515" s="52"/>
      <c r="D515" s="52"/>
      <c r="E515" s="53"/>
      <c r="F515" s="52"/>
      <c r="G515" s="52"/>
    </row>
    <row r="516" spans="1:7" ht="17.399999999999999">
      <c r="A516" s="150" t="s">
        <v>3188</v>
      </c>
      <c r="B516" s="150" t="s">
        <v>38</v>
      </c>
      <c r="C516" s="150" t="s">
        <v>214</v>
      </c>
      <c r="D516" s="150" t="s">
        <v>3475</v>
      </c>
      <c r="E516" s="151" t="s">
        <v>214</v>
      </c>
      <c r="F516" s="150" t="s">
        <v>2792</v>
      </c>
      <c r="G516" s="150" t="s">
        <v>3189</v>
      </c>
    </row>
    <row r="517" spans="1:7" ht="17.399999999999999">
      <c r="A517" s="150" t="s">
        <v>3190</v>
      </c>
      <c r="B517" s="150" t="s">
        <v>38</v>
      </c>
      <c r="C517" s="150" t="s">
        <v>666</v>
      </c>
      <c r="D517" s="150" t="s">
        <v>3475</v>
      </c>
      <c r="E517" s="151" t="s">
        <v>666</v>
      </c>
      <c r="F517" s="150" t="s">
        <v>2790</v>
      </c>
      <c r="G517" s="150" t="s">
        <v>3191</v>
      </c>
    </row>
    <row r="518" spans="1:7" ht="17.399999999999999">
      <c r="A518" s="150" t="s">
        <v>2976</v>
      </c>
      <c r="B518" s="150" t="s">
        <v>40</v>
      </c>
      <c r="C518" s="150" t="s">
        <v>2919</v>
      </c>
      <c r="D518" s="150" t="s">
        <v>3475</v>
      </c>
      <c r="E518" s="151" t="s">
        <v>3105</v>
      </c>
      <c r="F518" s="150" t="s">
        <v>2807</v>
      </c>
      <c r="G518" s="150" t="s">
        <v>2911</v>
      </c>
    </row>
    <row r="519" spans="1:7" ht="17.399999999999999">
      <c r="A519" s="150" t="s">
        <v>3192</v>
      </c>
      <c r="B519" s="150" t="s">
        <v>40</v>
      </c>
      <c r="C519" s="150" t="s">
        <v>3081</v>
      </c>
      <c r="D519" s="150" t="s">
        <v>3475</v>
      </c>
      <c r="E519" s="151" t="s">
        <v>3081</v>
      </c>
      <c r="F519" s="150" t="s">
        <v>2792</v>
      </c>
      <c r="G519" s="150" t="s">
        <v>3193</v>
      </c>
    </row>
    <row r="520" spans="1:7" ht="17.399999999999999">
      <c r="A520" s="150" t="s">
        <v>3194</v>
      </c>
      <c r="B520" s="150" t="s">
        <v>40</v>
      </c>
      <c r="C520" s="150" t="s">
        <v>666</v>
      </c>
      <c r="D520" s="150" t="s">
        <v>3475</v>
      </c>
      <c r="E520" s="151" t="s">
        <v>666</v>
      </c>
      <c r="F520" s="150" t="s">
        <v>2790</v>
      </c>
      <c r="G520" s="150" t="s">
        <v>3195</v>
      </c>
    </row>
    <row r="521" spans="1:7" ht="17.399999999999999">
      <c r="A521" s="150" t="s">
        <v>3196</v>
      </c>
      <c r="B521" s="150" t="s">
        <v>40</v>
      </c>
      <c r="C521" s="150" t="s">
        <v>214</v>
      </c>
      <c r="D521" s="150" t="s">
        <v>3475</v>
      </c>
      <c r="E521" s="151" t="s">
        <v>214</v>
      </c>
      <c r="F521" s="150" t="s">
        <v>2792</v>
      </c>
      <c r="G521" s="150" t="s">
        <v>3197</v>
      </c>
    </row>
    <row r="522" spans="1:7" ht="17.399999999999999">
      <c r="A522" s="150" t="s">
        <v>3198</v>
      </c>
      <c r="B522" s="150" t="s">
        <v>42</v>
      </c>
      <c r="C522" s="150" t="s">
        <v>3081</v>
      </c>
      <c r="D522" s="150" t="s">
        <v>3475</v>
      </c>
      <c r="E522" s="151" t="s">
        <v>3081</v>
      </c>
      <c r="F522" s="150" t="s">
        <v>2792</v>
      </c>
      <c r="G522" s="150" t="s">
        <v>3199</v>
      </c>
    </row>
    <row r="523" spans="1:7" ht="17.399999999999999">
      <c r="A523" s="150" t="s">
        <v>2977</v>
      </c>
      <c r="B523" s="150" t="s">
        <v>42</v>
      </c>
      <c r="C523" s="150" t="s">
        <v>2958</v>
      </c>
      <c r="D523" s="150" t="s">
        <v>3475</v>
      </c>
      <c r="E523" s="151" t="s">
        <v>3173</v>
      </c>
      <c r="F523" s="150" t="s">
        <v>2807</v>
      </c>
      <c r="G523" s="150" t="s">
        <v>2911</v>
      </c>
    </row>
    <row r="524" spans="1:7" ht="17.399999999999999">
      <c r="A524" s="150" t="s">
        <v>3200</v>
      </c>
      <c r="B524" s="150" t="s">
        <v>44</v>
      </c>
      <c r="C524" s="150" t="s">
        <v>214</v>
      </c>
      <c r="D524" s="150" t="s">
        <v>3475</v>
      </c>
      <c r="E524" s="151" t="s">
        <v>214</v>
      </c>
      <c r="F524" s="150" t="s">
        <v>2792</v>
      </c>
      <c r="G524" s="150" t="s">
        <v>3201</v>
      </c>
    </row>
    <row r="525" spans="1:7" ht="17.399999999999999">
      <c r="A525" s="150" t="s">
        <v>3202</v>
      </c>
      <c r="B525" s="150" t="s">
        <v>44</v>
      </c>
      <c r="C525" s="150" t="s">
        <v>214</v>
      </c>
      <c r="D525" s="150" t="s">
        <v>3475</v>
      </c>
      <c r="E525" s="151" t="s">
        <v>214</v>
      </c>
      <c r="F525" s="150" t="s">
        <v>2792</v>
      </c>
      <c r="G525" s="150" t="s">
        <v>3203</v>
      </c>
    </row>
    <row r="526" spans="1:7" ht="17.399999999999999">
      <c r="A526" s="150" t="s">
        <v>3204</v>
      </c>
      <c r="B526" s="150" t="s">
        <v>56</v>
      </c>
      <c r="C526" s="150" t="s">
        <v>3205</v>
      </c>
      <c r="D526" s="150" t="s">
        <v>3475</v>
      </c>
      <c r="E526" s="151" t="s">
        <v>214</v>
      </c>
      <c r="F526" s="150" t="s">
        <v>2792</v>
      </c>
      <c r="G526" s="150" t="s">
        <v>3206</v>
      </c>
    </row>
    <row r="527" spans="1:7" ht="17.399999999999999">
      <c r="A527" s="150" t="s">
        <v>3207</v>
      </c>
      <c r="B527" s="150" t="s">
        <v>56</v>
      </c>
      <c r="C527" s="150" t="s">
        <v>3081</v>
      </c>
      <c r="D527" s="150" t="s">
        <v>3475</v>
      </c>
      <c r="E527" s="151" t="s">
        <v>3081</v>
      </c>
      <c r="F527" s="150" t="s">
        <v>2792</v>
      </c>
      <c r="G527" s="150" t="s">
        <v>3208</v>
      </c>
    </row>
    <row r="528" spans="1:7" ht="17.399999999999999">
      <c r="A528" s="150" t="s">
        <v>3209</v>
      </c>
      <c r="B528" s="150" t="s">
        <v>56</v>
      </c>
      <c r="C528" s="150" t="s">
        <v>3210</v>
      </c>
      <c r="D528" s="150" t="s">
        <v>3475</v>
      </c>
      <c r="E528" s="151" t="s">
        <v>3081</v>
      </c>
      <c r="F528" s="150" t="s">
        <v>2792</v>
      </c>
      <c r="G528" s="150" t="s">
        <v>3211</v>
      </c>
    </row>
    <row r="529" spans="1:7" ht="17.399999999999999">
      <c r="A529" s="150" t="s">
        <v>3212</v>
      </c>
      <c r="B529" s="150" t="s">
        <v>57</v>
      </c>
      <c r="C529" s="150" t="s">
        <v>3081</v>
      </c>
      <c r="D529" s="150" t="s">
        <v>3475</v>
      </c>
      <c r="E529" s="151" t="s">
        <v>3081</v>
      </c>
      <c r="F529" s="150" t="s">
        <v>2792</v>
      </c>
      <c r="G529" s="150" t="s">
        <v>3213</v>
      </c>
    </row>
    <row r="530" spans="1:7" ht="17.399999999999999">
      <c r="A530" s="150" t="s">
        <v>2978</v>
      </c>
      <c r="B530" s="150" t="s">
        <v>57</v>
      </c>
      <c r="C530" s="150" t="s">
        <v>2919</v>
      </c>
      <c r="D530" s="150" t="s">
        <v>3475</v>
      </c>
      <c r="E530" s="151" t="s">
        <v>3105</v>
      </c>
      <c r="F530" s="150" t="s">
        <v>2807</v>
      </c>
      <c r="G530" s="150" t="s">
        <v>2979</v>
      </c>
    </row>
    <row r="531" spans="1:7" ht="17.399999999999999">
      <c r="A531" s="150" t="s">
        <v>3214</v>
      </c>
      <c r="B531" s="150" t="s">
        <v>58</v>
      </c>
      <c r="C531" s="150" t="s">
        <v>214</v>
      </c>
      <c r="D531" s="150" t="s">
        <v>3475</v>
      </c>
      <c r="E531" s="151" t="s">
        <v>214</v>
      </c>
      <c r="F531" s="150" t="s">
        <v>2792</v>
      </c>
      <c r="G531" s="150" t="s">
        <v>3215</v>
      </c>
    </row>
    <row r="532" spans="1:7" ht="17.399999999999999">
      <c r="A532" s="150" t="s">
        <v>2980</v>
      </c>
      <c r="B532" s="150" t="s">
        <v>2931</v>
      </c>
      <c r="C532" s="150" t="s">
        <v>2981</v>
      </c>
      <c r="D532" s="150" t="s">
        <v>3475</v>
      </c>
      <c r="E532" s="151" t="s">
        <v>340</v>
      </c>
      <c r="F532" s="150" t="s">
        <v>2790</v>
      </c>
      <c r="G532" s="150" t="s">
        <v>2911</v>
      </c>
    </row>
    <row r="533" spans="1:7" ht="17.399999999999999">
      <c r="A533" s="148" t="s">
        <v>3216</v>
      </c>
      <c r="B533" s="148"/>
      <c r="C533" s="148" t="s">
        <v>3217</v>
      </c>
      <c r="D533" s="148" t="s">
        <v>3475</v>
      </c>
      <c r="E533" s="149" t="s">
        <v>1902</v>
      </c>
      <c r="F533" s="149" t="s">
        <v>2965</v>
      </c>
      <c r="G533" s="148" t="s">
        <v>3218</v>
      </c>
    </row>
    <row r="534" spans="1:7" ht="17.399999999999999">
      <c r="A534" s="150" t="s">
        <v>3219</v>
      </c>
      <c r="B534" s="150" t="s">
        <v>3220</v>
      </c>
      <c r="C534" s="150" t="s">
        <v>1330</v>
      </c>
      <c r="D534" s="150" t="s">
        <v>3475</v>
      </c>
      <c r="E534" s="151" t="s">
        <v>1330</v>
      </c>
      <c r="F534" s="150" t="s">
        <v>2805</v>
      </c>
      <c r="G534" s="150" t="s">
        <v>2911</v>
      </c>
    </row>
    <row r="535" spans="1:7" ht="17.399999999999999">
      <c r="A535" s="52" t="s">
        <v>3482</v>
      </c>
      <c r="B535" s="52"/>
      <c r="C535" s="52"/>
      <c r="D535" s="52"/>
      <c r="E535" s="53"/>
      <c r="F535" s="52"/>
      <c r="G535" s="52"/>
    </row>
    <row r="536" spans="1:7" ht="17.399999999999999">
      <c r="A536" s="150" t="s">
        <v>3222</v>
      </c>
      <c r="B536" s="150" t="s">
        <v>36</v>
      </c>
      <c r="C536" s="150" t="s">
        <v>666</v>
      </c>
      <c r="D536" s="150" t="s">
        <v>3475</v>
      </c>
      <c r="E536" s="151" t="s">
        <v>666</v>
      </c>
      <c r="F536" s="150" t="s">
        <v>2790</v>
      </c>
      <c r="G536" s="150" t="s">
        <v>2911</v>
      </c>
    </row>
    <row r="537" spans="1:7" ht="17.399999999999999">
      <c r="A537" s="150" t="s">
        <v>3223</v>
      </c>
      <c r="B537" s="150" t="s">
        <v>36</v>
      </c>
      <c r="C537" s="150" t="s">
        <v>3081</v>
      </c>
      <c r="D537" s="150" t="s">
        <v>3475</v>
      </c>
      <c r="E537" s="151" t="s">
        <v>3081</v>
      </c>
      <c r="F537" s="150" t="s">
        <v>2792</v>
      </c>
      <c r="G537" s="150" t="s">
        <v>3224</v>
      </c>
    </row>
    <row r="538" spans="1:7" ht="17.399999999999999">
      <c r="A538" s="150" t="s">
        <v>3225</v>
      </c>
      <c r="B538" s="150" t="s">
        <v>42</v>
      </c>
      <c r="C538" s="150" t="s">
        <v>3226</v>
      </c>
      <c r="D538" s="150" t="s">
        <v>3475</v>
      </c>
      <c r="E538" s="151" t="s">
        <v>666</v>
      </c>
      <c r="F538" s="150" t="s">
        <v>2790</v>
      </c>
      <c r="G538" s="150" t="s">
        <v>3227</v>
      </c>
    </row>
    <row r="539" spans="1:7" ht="17.399999999999999">
      <c r="A539" s="150" t="s">
        <v>3228</v>
      </c>
      <c r="B539" s="150" t="s">
        <v>36</v>
      </c>
      <c r="C539" s="150" t="s">
        <v>214</v>
      </c>
      <c r="D539" s="150" t="s">
        <v>3475</v>
      </c>
      <c r="E539" s="151" t="s">
        <v>214</v>
      </c>
      <c r="F539" s="150" t="s">
        <v>2792</v>
      </c>
      <c r="G539" s="150" t="s">
        <v>3229</v>
      </c>
    </row>
    <row r="540" spans="1:7" ht="17.399999999999999">
      <c r="A540" s="150" t="s">
        <v>3230</v>
      </c>
      <c r="B540" s="150" t="s">
        <v>36</v>
      </c>
      <c r="C540" s="150" t="s">
        <v>3081</v>
      </c>
      <c r="D540" s="150" t="s">
        <v>3475</v>
      </c>
      <c r="E540" s="151" t="s">
        <v>3081</v>
      </c>
      <c r="F540" s="150" t="s">
        <v>2792</v>
      </c>
      <c r="G540" s="150" t="s">
        <v>3231</v>
      </c>
    </row>
    <row r="541" spans="1:7" ht="17.399999999999999">
      <c r="A541" s="150" t="s">
        <v>2983</v>
      </c>
      <c r="B541" s="150" t="s">
        <v>36</v>
      </c>
      <c r="C541" s="150" t="s">
        <v>2958</v>
      </c>
      <c r="D541" s="150" t="s">
        <v>3475</v>
      </c>
      <c r="E541" s="151" t="s">
        <v>3173</v>
      </c>
      <c r="F541" s="150" t="s">
        <v>2807</v>
      </c>
      <c r="G541" s="150" t="s">
        <v>2911</v>
      </c>
    </row>
    <row r="542" spans="1:7" ht="17.399999999999999">
      <c r="A542" s="150" t="s">
        <v>3232</v>
      </c>
      <c r="B542" s="150" t="s">
        <v>36</v>
      </c>
      <c r="C542" s="150" t="s">
        <v>214</v>
      </c>
      <c r="D542" s="150" t="s">
        <v>3475</v>
      </c>
      <c r="E542" s="151" t="s">
        <v>214</v>
      </c>
      <c r="F542" s="150" t="s">
        <v>2792</v>
      </c>
      <c r="G542" s="150" t="s">
        <v>3233</v>
      </c>
    </row>
    <row r="543" spans="1:7" ht="17.399999999999999">
      <c r="A543" s="150" t="s">
        <v>2984</v>
      </c>
      <c r="B543" s="150" t="s">
        <v>36</v>
      </c>
      <c r="C543" s="150"/>
      <c r="D543" s="150" t="s">
        <v>2909</v>
      </c>
      <c r="E543" s="151"/>
      <c r="F543" s="150" t="s">
        <v>2910</v>
      </c>
      <c r="G543" s="150" t="s">
        <v>2985</v>
      </c>
    </row>
    <row r="544" spans="1:7" ht="17.399999999999999">
      <c r="A544" s="150" t="s">
        <v>3234</v>
      </c>
      <c r="B544" s="150" t="s">
        <v>40</v>
      </c>
      <c r="C544" s="150" t="s">
        <v>3235</v>
      </c>
      <c r="D544" s="150" t="s">
        <v>3475</v>
      </c>
      <c r="E544" s="151" t="s">
        <v>666</v>
      </c>
      <c r="F544" s="150" t="s">
        <v>2790</v>
      </c>
      <c r="G544" s="150" t="s">
        <v>3236</v>
      </c>
    </row>
    <row r="545" spans="1:7" ht="17.399999999999999">
      <c r="A545" s="150" t="s">
        <v>3237</v>
      </c>
      <c r="B545" s="150" t="s">
        <v>40</v>
      </c>
      <c r="C545" s="150" t="s">
        <v>3081</v>
      </c>
      <c r="D545" s="150" t="s">
        <v>3475</v>
      </c>
      <c r="E545" s="151" t="s">
        <v>3081</v>
      </c>
      <c r="F545" s="150" t="s">
        <v>2792</v>
      </c>
      <c r="G545" s="150" t="s">
        <v>3238</v>
      </c>
    </row>
    <row r="546" spans="1:7" ht="17.399999999999999">
      <c r="A546" s="150" t="s">
        <v>3239</v>
      </c>
      <c r="B546" s="150" t="s">
        <v>40</v>
      </c>
      <c r="C546" s="150" t="s">
        <v>666</v>
      </c>
      <c r="D546" s="150" t="s">
        <v>3475</v>
      </c>
      <c r="E546" s="151" t="s">
        <v>666</v>
      </c>
      <c r="F546" s="150" t="s">
        <v>2790</v>
      </c>
      <c r="G546" s="150" t="s">
        <v>3240</v>
      </c>
    </row>
    <row r="547" spans="1:7" ht="17.399999999999999">
      <c r="A547" s="150" t="s">
        <v>3241</v>
      </c>
      <c r="B547" s="150" t="s">
        <v>40</v>
      </c>
      <c r="C547" s="150" t="s">
        <v>214</v>
      </c>
      <c r="D547" s="150" t="s">
        <v>3475</v>
      </c>
      <c r="E547" s="151" t="s">
        <v>214</v>
      </c>
      <c r="F547" s="150" t="s">
        <v>2792</v>
      </c>
      <c r="G547" s="150" t="s">
        <v>3242</v>
      </c>
    </row>
    <row r="548" spans="1:7" ht="17.399999999999999">
      <c r="A548" s="150" t="s">
        <v>3243</v>
      </c>
      <c r="B548" s="150" t="s">
        <v>42</v>
      </c>
      <c r="C548" s="150" t="s">
        <v>3235</v>
      </c>
      <c r="D548" s="150" t="s">
        <v>3475</v>
      </c>
      <c r="E548" s="151" t="s">
        <v>666</v>
      </c>
      <c r="F548" s="150" t="s">
        <v>2790</v>
      </c>
      <c r="G548" s="150" t="s">
        <v>3244</v>
      </c>
    </row>
    <row r="549" spans="1:7" ht="17.399999999999999">
      <c r="A549" s="150" t="s">
        <v>3245</v>
      </c>
      <c r="B549" s="150" t="s">
        <v>42</v>
      </c>
      <c r="C549" s="150" t="s">
        <v>3081</v>
      </c>
      <c r="D549" s="150" t="s">
        <v>3475</v>
      </c>
      <c r="E549" s="151" t="s">
        <v>3081</v>
      </c>
      <c r="F549" s="150" t="s">
        <v>2792</v>
      </c>
      <c r="G549" s="150" t="s">
        <v>3246</v>
      </c>
    </row>
    <row r="550" spans="1:7" ht="17.399999999999999">
      <c r="A550" s="150" t="s">
        <v>2986</v>
      </c>
      <c r="B550" s="150" t="s">
        <v>42</v>
      </c>
      <c r="C550" s="150" t="s">
        <v>2987</v>
      </c>
      <c r="D550" s="150" t="s">
        <v>3475</v>
      </c>
      <c r="E550" s="151" t="s">
        <v>3247</v>
      </c>
      <c r="F550" s="150" t="s">
        <v>2807</v>
      </c>
      <c r="G550" s="150" t="s">
        <v>2988</v>
      </c>
    </row>
    <row r="551" spans="1:7" ht="17.399999999999999">
      <c r="A551" s="150" t="s">
        <v>3248</v>
      </c>
      <c r="B551" s="150" t="s">
        <v>42</v>
      </c>
      <c r="C551" s="150" t="s">
        <v>666</v>
      </c>
      <c r="D551" s="150" t="s">
        <v>3475</v>
      </c>
      <c r="E551" s="151" t="s">
        <v>666</v>
      </c>
      <c r="F551" s="150" t="s">
        <v>2790</v>
      </c>
      <c r="G551" s="150" t="s">
        <v>3249</v>
      </c>
    </row>
    <row r="552" spans="1:7" ht="17.399999999999999">
      <c r="A552" s="150" t="s">
        <v>3250</v>
      </c>
      <c r="B552" s="150" t="s">
        <v>44</v>
      </c>
      <c r="C552" s="150" t="s">
        <v>3081</v>
      </c>
      <c r="D552" s="150" t="s">
        <v>3475</v>
      </c>
      <c r="E552" s="151" t="s">
        <v>3081</v>
      </c>
      <c r="F552" s="150" t="s">
        <v>2792</v>
      </c>
      <c r="G552" s="150" t="s">
        <v>3251</v>
      </c>
    </row>
    <row r="553" spans="1:7" ht="17.399999999999999">
      <c r="A553" s="150" t="s">
        <v>2989</v>
      </c>
      <c r="B553" s="150" t="s">
        <v>44</v>
      </c>
      <c r="C553" s="150" t="s">
        <v>2919</v>
      </c>
      <c r="D553" s="150" t="s">
        <v>3475</v>
      </c>
      <c r="E553" s="151" t="s">
        <v>3105</v>
      </c>
      <c r="F553" s="150" t="s">
        <v>2807</v>
      </c>
      <c r="G553" s="150" t="s">
        <v>2990</v>
      </c>
    </row>
    <row r="554" spans="1:7" ht="17.399999999999999">
      <c r="A554" s="150" t="s">
        <v>3252</v>
      </c>
      <c r="B554" s="150" t="s">
        <v>44</v>
      </c>
      <c r="C554" s="150" t="s">
        <v>3081</v>
      </c>
      <c r="D554" s="150" t="s">
        <v>3475</v>
      </c>
      <c r="E554" s="151" t="s">
        <v>3081</v>
      </c>
      <c r="F554" s="150" t="s">
        <v>2792</v>
      </c>
      <c r="G554" s="150" t="s">
        <v>3253</v>
      </c>
    </row>
    <row r="555" spans="1:7" ht="17.399999999999999">
      <c r="A555" s="150" t="s">
        <v>3254</v>
      </c>
      <c r="B555" s="150" t="s">
        <v>56</v>
      </c>
      <c r="C555" s="150" t="s">
        <v>3081</v>
      </c>
      <c r="D555" s="150" t="s">
        <v>3475</v>
      </c>
      <c r="E555" s="151" t="s">
        <v>3081</v>
      </c>
      <c r="F555" s="150" t="s">
        <v>2792</v>
      </c>
      <c r="G555" s="150" t="s">
        <v>3255</v>
      </c>
    </row>
    <row r="556" spans="1:7" ht="17.399999999999999">
      <c r="A556" s="150" t="s">
        <v>3256</v>
      </c>
      <c r="B556" s="150" t="s">
        <v>57</v>
      </c>
      <c r="C556" s="150" t="s">
        <v>3081</v>
      </c>
      <c r="D556" s="150" t="s">
        <v>3475</v>
      </c>
      <c r="E556" s="151" t="s">
        <v>3081</v>
      </c>
      <c r="F556" s="150" t="s">
        <v>2792</v>
      </c>
      <c r="G556" s="150" t="s">
        <v>3257</v>
      </c>
    </row>
    <row r="557" spans="1:7" ht="17.399999999999999">
      <c r="A557" s="150" t="s">
        <v>3258</v>
      </c>
      <c r="B557" s="150" t="s">
        <v>2944</v>
      </c>
      <c r="C557" s="150" t="s">
        <v>3259</v>
      </c>
      <c r="D557" s="150" t="s">
        <v>3475</v>
      </c>
      <c r="E557" s="151" t="s">
        <v>3259</v>
      </c>
      <c r="F557" s="150" t="s">
        <v>2796</v>
      </c>
      <c r="G557" s="150" t="s">
        <v>3260</v>
      </c>
    </row>
    <row r="558" spans="1:7" ht="17.399999999999999">
      <c r="A558" s="150" t="s">
        <v>2991</v>
      </c>
      <c r="B558" s="150" t="s">
        <v>58</v>
      </c>
      <c r="C558" s="150"/>
      <c r="D558" s="150" t="s">
        <v>2909</v>
      </c>
      <c r="E558" s="151"/>
      <c r="F558" s="150" t="s">
        <v>2910</v>
      </c>
      <c r="G558" s="150" t="s">
        <v>2911</v>
      </c>
    </row>
    <row r="559" spans="1:7" ht="17.399999999999999">
      <c r="A559" s="150" t="s">
        <v>2992</v>
      </c>
      <c r="B559" s="150" t="s">
        <v>40</v>
      </c>
      <c r="C559" s="150"/>
      <c r="D559" s="150" t="s">
        <v>2909</v>
      </c>
      <c r="E559" s="151"/>
      <c r="F559" s="150" t="s">
        <v>2910</v>
      </c>
      <c r="G559" s="150" t="s">
        <v>2911</v>
      </c>
    </row>
    <row r="560" spans="1:7" ht="17.399999999999999">
      <c r="A560" s="150" t="s">
        <v>2993</v>
      </c>
      <c r="B560" s="150" t="s">
        <v>42</v>
      </c>
      <c r="C560" s="150"/>
      <c r="D560" s="150" t="s">
        <v>2909</v>
      </c>
      <c r="E560" s="151"/>
      <c r="F560" s="150" t="s">
        <v>2910</v>
      </c>
      <c r="G560" s="150" t="s">
        <v>2911</v>
      </c>
    </row>
    <row r="561" spans="1:7" ht="17.399999999999999">
      <c r="A561" s="150" t="s">
        <v>2994</v>
      </c>
      <c r="B561" s="150" t="s">
        <v>42</v>
      </c>
      <c r="C561" s="150"/>
      <c r="D561" s="150" t="s">
        <v>2909</v>
      </c>
      <c r="E561" s="151"/>
      <c r="F561" s="150" t="s">
        <v>2910</v>
      </c>
      <c r="G561" s="150" t="s">
        <v>2911</v>
      </c>
    </row>
    <row r="562" spans="1:7" ht="17.399999999999999">
      <c r="A562" s="150" t="s">
        <v>2995</v>
      </c>
      <c r="B562" s="150" t="s">
        <v>2944</v>
      </c>
      <c r="C562" s="150"/>
      <c r="D562" s="150" t="s">
        <v>2909</v>
      </c>
      <c r="E562" s="151"/>
      <c r="F562" s="150" t="s">
        <v>2910</v>
      </c>
      <c r="G562" s="150" t="s">
        <v>2911</v>
      </c>
    </row>
    <row r="563" spans="1:7" ht="17.399999999999999">
      <c r="A563" s="150" t="s">
        <v>2996</v>
      </c>
      <c r="B563" s="150" t="s">
        <v>56</v>
      </c>
      <c r="C563" s="150"/>
      <c r="D563" s="150" t="s">
        <v>2909</v>
      </c>
      <c r="E563" s="151"/>
      <c r="F563" s="150" t="s">
        <v>2910</v>
      </c>
      <c r="G563" s="150" t="s">
        <v>2911</v>
      </c>
    </row>
    <row r="564" spans="1:7" ht="17.399999999999999">
      <c r="A564" s="150" t="s">
        <v>2997</v>
      </c>
      <c r="B564" s="150" t="s">
        <v>2944</v>
      </c>
      <c r="C564" s="150"/>
      <c r="D564" s="150" t="s">
        <v>2909</v>
      </c>
      <c r="E564" s="151"/>
      <c r="F564" s="150" t="s">
        <v>2910</v>
      </c>
      <c r="G564" s="150" t="s">
        <v>2911</v>
      </c>
    </row>
    <row r="565" spans="1:7" ht="17.399999999999999">
      <c r="A565" s="150" t="s">
        <v>3261</v>
      </c>
      <c r="B565" s="150" t="s">
        <v>3262</v>
      </c>
      <c r="C565" s="150" t="s">
        <v>3081</v>
      </c>
      <c r="D565" s="150" t="s">
        <v>3475</v>
      </c>
      <c r="E565" s="151" t="s">
        <v>3081</v>
      </c>
      <c r="F565" s="150" t="s">
        <v>2792</v>
      </c>
      <c r="G565" s="150" t="s">
        <v>2911</v>
      </c>
    </row>
    <row r="566" spans="1:7" ht="17.399999999999999">
      <c r="A566" s="150" t="s">
        <v>3267</v>
      </c>
      <c r="B566" s="150" t="s">
        <v>36</v>
      </c>
      <c r="C566" s="150" t="s">
        <v>3081</v>
      </c>
      <c r="D566" s="150" t="s">
        <v>3475</v>
      </c>
      <c r="E566" s="151" t="s">
        <v>3081</v>
      </c>
      <c r="F566" s="150" t="s">
        <v>2792</v>
      </c>
      <c r="G566" s="150" t="s">
        <v>2911</v>
      </c>
    </row>
    <row r="567" spans="1:7" ht="17.399999999999999">
      <c r="A567" s="150" t="s">
        <v>3268</v>
      </c>
      <c r="B567" s="150" t="s">
        <v>3269</v>
      </c>
      <c r="C567" s="150" t="s">
        <v>214</v>
      </c>
      <c r="D567" s="150" t="s">
        <v>3475</v>
      </c>
      <c r="E567" s="151" t="s">
        <v>214</v>
      </c>
      <c r="F567" s="150" t="s">
        <v>2792</v>
      </c>
      <c r="G567" s="150" t="s">
        <v>2911</v>
      </c>
    </row>
    <row r="568" spans="1:7" ht="17.399999999999999">
      <c r="A568" s="52" t="s">
        <v>3483</v>
      </c>
      <c r="B568" s="52"/>
      <c r="C568" s="52"/>
      <c r="D568" s="52"/>
      <c r="E568" s="53"/>
      <c r="F568" s="52"/>
      <c r="G568" s="52"/>
    </row>
    <row r="569" spans="1:7" ht="17.399999999999999">
      <c r="A569" s="150" t="s">
        <v>3271</v>
      </c>
      <c r="B569" s="150" t="s">
        <v>35</v>
      </c>
      <c r="C569" s="150" t="s">
        <v>214</v>
      </c>
      <c r="D569" s="150" t="s">
        <v>3475</v>
      </c>
      <c r="E569" s="151" t="s">
        <v>214</v>
      </c>
      <c r="F569" s="150" t="s">
        <v>2792</v>
      </c>
      <c r="G569" s="150" t="s">
        <v>3272</v>
      </c>
    </row>
    <row r="570" spans="1:7" ht="17.399999999999999">
      <c r="A570" s="150" t="s">
        <v>3273</v>
      </c>
      <c r="B570" s="150" t="s">
        <v>33</v>
      </c>
      <c r="C570" s="150" t="s">
        <v>3081</v>
      </c>
      <c r="D570" s="150" t="s">
        <v>3475</v>
      </c>
      <c r="E570" s="151" t="s">
        <v>3081</v>
      </c>
      <c r="F570" s="150" t="s">
        <v>2792</v>
      </c>
      <c r="G570" s="150" t="s">
        <v>3274</v>
      </c>
    </row>
    <row r="571" spans="1:7" ht="17.399999999999999">
      <c r="A571" s="150" t="s">
        <v>3275</v>
      </c>
      <c r="B571" s="150" t="s">
        <v>38</v>
      </c>
      <c r="C571" s="150" t="s">
        <v>666</v>
      </c>
      <c r="D571" s="150" t="s">
        <v>3475</v>
      </c>
      <c r="E571" s="151" t="s">
        <v>666</v>
      </c>
      <c r="F571" s="150" t="s">
        <v>2790</v>
      </c>
      <c r="G571" s="150" t="s">
        <v>3276</v>
      </c>
    </row>
    <row r="572" spans="1:7" ht="17.399999999999999">
      <c r="A572" s="150" t="s">
        <v>3277</v>
      </c>
      <c r="B572" s="150" t="s">
        <v>40</v>
      </c>
      <c r="C572" s="150" t="s">
        <v>214</v>
      </c>
      <c r="D572" s="150" t="s">
        <v>3475</v>
      </c>
      <c r="E572" s="151" t="s">
        <v>214</v>
      </c>
      <c r="F572" s="150" t="s">
        <v>2792</v>
      </c>
      <c r="G572" s="150" t="s">
        <v>3278</v>
      </c>
    </row>
    <row r="573" spans="1:7" ht="17.399999999999999">
      <c r="A573" s="150" t="s">
        <v>3279</v>
      </c>
      <c r="B573" s="150" t="s">
        <v>40</v>
      </c>
      <c r="C573" s="150" t="s">
        <v>214</v>
      </c>
      <c r="D573" s="150" t="s">
        <v>3475</v>
      </c>
      <c r="E573" s="151" t="s">
        <v>214</v>
      </c>
      <c r="F573" s="150" t="s">
        <v>2792</v>
      </c>
      <c r="G573" s="150" t="s">
        <v>3280</v>
      </c>
    </row>
    <row r="574" spans="1:7" ht="17.399999999999999">
      <c r="A574" s="150" t="s">
        <v>3281</v>
      </c>
      <c r="B574" s="150" t="s">
        <v>40</v>
      </c>
      <c r="C574" s="150" t="s">
        <v>214</v>
      </c>
      <c r="D574" s="150" t="s">
        <v>3475</v>
      </c>
      <c r="E574" s="151" t="s">
        <v>214</v>
      </c>
      <c r="F574" s="150" t="s">
        <v>2792</v>
      </c>
      <c r="G574" s="150" t="s">
        <v>3282</v>
      </c>
    </row>
    <row r="575" spans="1:7" ht="17.399999999999999">
      <c r="A575" s="150" t="s">
        <v>3283</v>
      </c>
      <c r="B575" s="150" t="s">
        <v>33</v>
      </c>
      <c r="C575" s="150" t="s">
        <v>214</v>
      </c>
      <c r="D575" s="150" t="s">
        <v>3475</v>
      </c>
      <c r="E575" s="151" t="s">
        <v>214</v>
      </c>
      <c r="F575" s="150" t="s">
        <v>2792</v>
      </c>
      <c r="G575" s="150" t="s">
        <v>3284</v>
      </c>
    </row>
    <row r="576" spans="1:7" ht="17.399999999999999">
      <c r="A576" s="150" t="s">
        <v>3462</v>
      </c>
      <c r="B576" s="150" t="s">
        <v>44</v>
      </c>
      <c r="C576" s="150" t="s">
        <v>3463</v>
      </c>
      <c r="D576" s="150" t="s">
        <v>3475</v>
      </c>
      <c r="E576" s="151" t="s">
        <v>2663</v>
      </c>
      <c r="F576" s="150" t="s">
        <v>2805</v>
      </c>
      <c r="G576" s="150" t="s">
        <v>3464</v>
      </c>
    </row>
    <row r="577" spans="1:7" ht="17.399999999999999">
      <c r="A577" s="150" t="s">
        <v>2999</v>
      </c>
      <c r="B577" s="150" t="s">
        <v>44</v>
      </c>
      <c r="C577" s="150"/>
      <c r="D577" s="150" t="s">
        <v>2909</v>
      </c>
      <c r="E577" s="151"/>
      <c r="F577" s="150" t="s">
        <v>3000</v>
      </c>
      <c r="G577" s="150" t="s">
        <v>2911</v>
      </c>
    </row>
    <row r="578" spans="1:7" ht="17.399999999999999">
      <c r="A578" s="150" t="s">
        <v>3001</v>
      </c>
      <c r="B578" s="150" t="s">
        <v>44</v>
      </c>
      <c r="C578" s="150" t="s">
        <v>3002</v>
      </c>
      <c r="D578" s="150" t="s">
        <v>2909</v>
      </c>
      <c r="E578" s="151"/>
      <c r="F578" s="150" t="s">
        <v>3003</v>
      </c>
      <c r="G578" s="150" t="s">
        <v>3004</v>
      </c>
    </row>
    <row r="579" spans="1:7" ht="17.399999999999999">
      <c r="A579" s="150" t="s">
        <v>3285</v>
      </c>
      <c r="B579" s="150" t="s">
        <v>56</v>
      </c>
      <c r="C579" s="150" t="s">
        <v>214</v>
      </c>
      <c r="D579" s="150" t="s">
        <v>3475</v>
      </c>
      <c r="E579" s="151" t="s">
        <v>214</v>
      </c>
      <c r="F579" s="150" t="s">
        <v>2792</v>
      </c>
      <c r="G579" s="150" t="s">
        <v>3280</v>
      </c>
    </row>
    <row r="580" spans="1:7" ht="17.399999999999999">
      <c r="A580" s="150" t="s">
        <v>3286</v>
      </c>
      <c r="B580" s="150" t="s">
        <v>57</v>
      </c>
      <c r="C580" s="150" t="s">
        <v>3081</v>
      </c>
      <c r="D580" s="150" t="s">
        <v>3475</v>
      </c>
      <c r="E580" s="151" t="s">
        <v>3081</v>
      </c>
      <c r="F580" s="150" t="s">
        <v>2792</v>
      </c>
      <c r="G580" s="150" t="s">
        <v>3287</v>
      </c>
    </row>
    <row r="581" spans="1:7" ht="17.399999999999999">
      <c r="A581" s="150" t="s">
        <v>3288</v>
      </c>
      <c r="B581" s="150" t="s">
        <v>57</v>
      </c>
      <c r="C581" s="150" t="s">
        <v>3081</v>
      </c>
      <c r="D581" s="150" t="s">
        <v>3475</v>
      </c>
      <c r="E581" s="151" t="s">
        <v>3081</v>
      </c>
      <c r="F581" s="150" t="s">
        <v>2792</v>
      </c>
      <c r="G581" s="150" t="s">
        <v>3289</v>
      </c>
    </row>
    <row r="582" spans="1:7" ht="17.399999999999999">
      <c r="A582" s="150" t="s">
        <v>3290</v>
      </c>
      <c r="B582" s="150" t="s">
        <v>58</v>
      </c>
      <c r="C582" s="150" t="s">
        <v>214</v>
      </c>
      <c r="D582" s="150" t="s">
        <v>3475</v>
      </c>
      <c r="E582" s="151" t="s">
        <v>214</v>
      </c>
      <c r="F582" s="150" t="s">
        <v>2792</v>
      </c>
      <c r="G582" s="150" t="s">
        <v>3291</v>
      </c>
    </row>
    <row r="583" spans="1:7" ht="17.399999999999999">
      <c r="A583" s="150" t="s">
        <v>3292</v>
      </c>
      <c r="B583" s="150" t="s">
        <v>42</v>
      </c>
      <c r="C583" s="150" t="s">
        <v>3293</v>
      </c>
      <c r="D583" s="150" t="s">
        <v>3475</v>
      </c>
      <c r="E583" s="151" t="s">
        <v>214</v>
      </c>
      <c r="F583" s="150" t="s">
        <v>2792</v>
      </c>
      <c r="G583" s="150" t="s">
        <v>2911</v>
      </c>
    </row>
    <row r="584" spans="1:7" ht="17.399999999999999">
      <c r="A584" s="150" t="s">
        <v>3005</v>
      </c>
      <c r="B584" s="150" t="s">
        <v>58</v>
      </c>
      <c r="C584" s="150" t="s">
        <v>3006</v>
      </c>
      <c r="D584" s="150" t="s">
        <v>3475</v>
      </c>
      <c r="E584" s="151" t="s">
        <v>340</v>
      </c>
      <c r="F584" s="150" t="s">
        <v>2790</v>
      </c>
      <c r="G584" s="150" t="s">
        <v>2911</v>
      </c>
    </row>
    <row r="585" spans="1:7" ht="17.399999999999999">
      <c r="A585" s="150" t="s">
        <v>3294</v>
      </c>
      <c r="B585" s="150" t="s">
        <v>38</v>
      </c>
      <c r="C585" s="150" t="s">
        <v>3081</v>
      </c>
      <c r="D585" s="150" t="s">
        <v>3475</v>
      </c>
      <c r="E585" s="151" t="s">
        <v>3081</v>
      </c>
      <c r="F585" s="150" t="s">
        <v>2792</v>
      </c>
      <c r="G585" s="150" t="s">
        <v>2911</v>
      </c>
    </row>
    <row r="586" spans="1:7" ht="17.399999999999999">
      <c r="A586" s="150" t="s">
        <v>3295</v>
      </c>
      <c r="B586" s="150" t="s">
        <v>33</v>
      </c>
      <c r="C586" s="150" t="s">
        <v>214</v>
      </c>
      <c r="D586" s="150" t="s">
        <v>3475</v>
      </c>
      <c r="E586" s="151" t="s">
        <v>214</v>
      </c>
      <c r="F586" s="150" t="s">
        <v>2792</v>
      </c>
      <c r="G586" s="150" t="s">
        <v>2911</v>
      </c>
    </row>
    <row r="587" spans="1:7" ht="17.399999999999999">
      <c r="A587" s="150" t="s">
        <v>3007</v>
      </c>
      <c r="B587" s="150" t="s">
        <v>2944</v>
      </c>
      <c r="C587" s="150"/>
      <c r="D587" s="150" t="s">
        <v>2909</v>
      </c>
      <c r="E587" s="151"/>
      <c r="F587" s="150" t="s">
        <v>3008</v>
      </c>
      <c r="G587" s="150" t="s">
        <v>2911</v>
      </c>
    </row>
    <row r="588" spans="1:7" ht="17.399999999999999">
      <c r="A588" s="52" t="s">
        <v>3484</v>
      </c>
      <c r="B588" s="52"/>
      <c r="C588" s="52"/>
      <c r="D588" s="52"/>
      <c r="E588" s="53"/>
      <c r="F588" s="52"/>
      <c r="G588" s="52"/>
    </row>
    <row r="589" spans="1:7" ht="17.399999999999999">
      <c r="A589" s="150" t="s">
        <v>3297</v>
      </c>
      <c r="B589" s="150" t="s">
        <v>33</v>
      </c>
      <c r="C589" s="150" t="s">
        <v>3298</v>
      </c>
      <c r="D589" s="150" t="s">
        <v>3475</v>
      </c>
      <c r="E589" s="151" t="s">
        <v>666</v>
      </c>
      <c r="F589" s="150" t="s">
        <v>2790</v>
      </c>
      <c r="G589" s="150" t="s">
        <v>2911</v>
      </c>
    </row>
    <row r="590" spans="1:7" ht="17.399999999999999">
      <c r="A590" s="150" t="s">
        <v>3299</v>
      </c>
      <c r="B590" s="150" t="s">
        <v>38</v>
      </c>
      <c r="C590" s="150" t="s">
        <v>214</v>
      </c>
      <c r="D590" s="150" t="s">
        <v>3475</v>
      </c>
      <c r="E590" s="151" t="s">
        <v>214</v>
      </c>
      <c r="F590" s="150" t="s">
        <v>2792</v>
      </c>
      <c r="G590" s="150" t="s">
        <v>3291</v>
      </c>
    </row>
    <row r="591" spans="1:7" ht="17.399999999999999">
      <c r="A591" s="150" t="s">
        <v>3300</v>
      </c>
      <c r="B591" s="150" t="s">
        <v>42</v>
      </c>
      <c r="C591" s="150" t="s">
        <v>3081</v>
      </c>
      <c r="D591" s="150" t="s">
        <v>3475</v>
      </c>
      <c r="E591" s="151" t="s">
        <v>3081</v>
      </c>
      <c r="F591" s="150" t="s">
        <v>2792</v>
      </c>
      <c r="G591" s="150" t="s">
        <v>3301</v>
      </c>
    </row>
    <row r="592" spans="1:7" ht="17.399999999999999">
      <c r="A592" s="150" t="s">
        <v>3302</v>
      </c>
      <c r="B592" s="150" t="s">
        <v>42</v>
      </c>
      <c r="C592" s="150" t="s">
        <v>3081</v>
      </c>
      <c r="D592" s="150" t="s">
        <v>3475</v>
      </c>
      <c r="E592" s="151" t="s">
        <v>3081</v>
      </c>
      <c r="F592" s="150" t="s">
        <v>2792</v>
      </c>
      <c r="G592" s="150" t="s">
        <v>3303</v>
      </c>
    </row>
    <row r="593" spans="1:7" ht="17.399999999999999">
      <c r="A593" s="150" t="s">
        <v>3304</v>
      </c>
      <c r="B593" s="150" t="s">
        <v>44</v>
      </c>
      <c r="C593" s="150" t="s">
        <v>214</v>
      </c>
      <c r="D593" s="150" t="s">
        <v>3475</v>
      </c>
      <c r="E593" s="151" t="s">
        <v>214</v>
      </c>
      <c r="F593" s="150" t="s">
        <v>2792</v>
      </c>
      <c r="G593" s="150" t="s">
        <v>3305</v>
      </c>
    </row>
    <row r="594" spans="1:7" ht="17.399999999999999">
      <c r="A594" s="150" t="s">
        <v>3306</v>
      </c>
      <c r="B594" s="150" t="s">
        <v>56</v>
      </c>
      <c r="C594" s="150" t="s">
        <v>3307</v>
      </c>
      <c r="D594" s="150" t="s">
        <v>3475</v>
      </c>
      <c r="E594" s="151" t="s">
        <v>214</v>
      </c>
      <c r="F594" s="151" t="s">
        <v>2792</v>
      </c>
      <c r="G594" s="150" t="s">
        <v>3308</v>
      </c>
    </row>
    <row r="595" spans="1:7" ht="17.399999999999999">
      <c r="A595" s="150" t="s">
        <v>3309</v>
      </c>
      <c r="B595" s="150" t="s">
        <v>56</v>
      </c>
      <c r="C595" s="150" t="s">
        <v>3307</v>
      </c>
      <c r="D595" s="150" t="s">
        <v>3475</v>
      </c>
      <c r="E595" s="151" t="s">
        <v>214</v>
      </c>
      <c r="F595" s="150" t="s">
        <v>2792</v>
      </c>
      <c r="G595" s="150" t="s">
        <v>3308</v>
      </c>
    </row>
    <row r="596" spans="1:7" ht="17.399999999999999">
      <c r="A596" s="150" t="s">
        <v>3310</v>
      </c>
      <c r="B596" s="150" t="s">
        <v>56</v>
      </c>
      <c r="C596" s="150" t="s">
        <v>214</v>
      </c>
      <c r="D596" s="150" t="s">
        <v>3475</v>
      </c>
      <c r="E596" s="151" t="s">
        <v>214</v>
      </c>
      <c r="F596" s="150" t="s">
        <v>2792</v>
      </c>
      <c r="G596" s="150" t="s">
        <v>3311</v>
      </c>
    </row>
    <row r="597" spans="1:7" ht="17.399999999999999">
      <c r="A597" s="150" t="s">
        <v>3312</v>
      </c>
      <c r="B597" s="150" t="s">
        <v>57</v>
      </c>
      <c r="C597" s="150" t="s">
        <v>3081</v>
      </c>
      <c r="D597" s="150" t="s">
        <v>3475</v>
      </c>
      <c r="E597" s="151" t="s">
        <v>3081</v>
      </c>
      <c r="F597" s="151" t="s">
        <v>2792</v>
      </c>
      <c r="G597" s="150" t="s">
        <v>3313</v>
      </c>
    </row>
    <row r="598" spans="1:7" ht="17.399999999999999">
      <c r="A598" s="150" t="s">
        <v>3314</v>
      </c>
      <c r="B598" s="150" t="s">
        <v>57</v>
      </c>
      <c r="C598" s="150" t="s">
        <v>3315</v>
      </c>
      <c r="D598" s="150" t="s">
        <v>3475</v>
      </c>
      <c r="E598" s="151" t="s">
        <v>666</v>
      </c>
      <c r="F598" s="151" t="s">
        <v>2790</v>
      </c>
      <c r="G598" s="150" t="s">
        <v>3316</v>
      </c>
    </row>
    <row r="599" spans="1:7" ht="17.399999999999999">
      <c r="A599" s="150" t="s">
        <v>3010</v>
      </c>
      <c r="B599" s="150" t="s">
        <v>58</v>
      </c>
      <c r="C599" s="150" t="s">
        <v>2914</v>
      </c>
      <c r="D599" s="150" t="s">
        <v>3475</v>
      </c>
      <c r="E599" s="151" t="s">
        <v>214</v>
      </c>
      <c r="F599" s="150" t="s">
        <v>2807</v>
      </c>
      <c r="G599" s="150" t="s">
        <v>3011</v>
      </c>
    </row>
    <row r="600" spans="1:7" ht="17.399999999999999">
      <c r="A600" s="150" t="s">
        <v>3317</v>
      </c>
      <c r="B600" s="150" t="s">
        <v>58</v>
      </c>
      <c r="C600" s="150" t="s">
        <v>3081</v>
      </c>
      <c r="D600" s="150" t="s">
        <v>3475</v>
      </c>
      <c r="E600" s="151" t="s">
        <v>3081</v>
      </c>
      <c r="F600" s="151" t="s">
        <v>2792</v>
      </c>
      <c r="G600" s="150" t="s">
        <v>3318</v>
      </c>
    </row>
    <row r="601" spans="1:7" ht="17.399999999999999">
      <c r="A601" s="150" t="s">
        <v>3319</v>
      </c>
      <c r="B601" s="150" t="s">
        <v>58</v>
      </c>
      <c r="C601" s="150" t="s">
        <v>214</v>
      </c>
      <c r="D601" s="150" t="s">
        <v>3475</v>
      </c>
      <c r="E601" s="151" t="s">
        <v>214</v>
      </c>
      <c r="F601" s="150" t="s">
        <v>2792</v>
      </c>
      <c r="G601" s="150" t="s">
        <v>3320</v>
      </c>
    </row>
    <row r="602" spans="1:7" ht="17.399999999999999">
      <c r="A602" s="150" t="s">
        <v>3012</v>
      </c>
      <c r="B602" s="150" t="s">
        <v>56</v>
      </c>
      <c r="C602" s="150"/>
      <c r="D602" s="150" t="s">
        <v>2909</v>
      </c>
      <c r="E602" s="151"/>
      <c r="F602" s="150" t="s">
        <v>2910</v>
      </c>
      <c r="G602" s="150" t="s">
        <v>2911</v>
      </c>
    </row>
    <row r="603" spans="1:7" ht="17.399999999999999">
      <c r="A603" s="150" t="s">
        <v>3321</v>
      </c>
      <c r="B603" s="150" t="s">
        <v>3322</v>
      </c>
      <c r="C603" s="150" t="s">
        <v>214</v>
      </c>
      <c r="D603" s="150" t="s">
        <v>3475</v>
      </c>
      <c r="E603" s="151" t="s">
        <v>214</v>
      </c>
      <c r="F603" s="150" t="s">
        <v>2792</v>
      </c>
      <c r="G603" s="150" t="s">
        <v>3323</v>
      </c>
    </row>
    <row r="604" spans="1:7" ht="17.399999999999999">
      <c r="A604" s="150" t="s">
        <v>3324</v>
      </c>
      <c r="B604" s="150" t="s">
        <v>3325</v>
      </c>
      <c r="C604" s="150" t="s">
        <v>3081</v>
      </c>
      <c r="D604" s="150" t="s">
        <v>3475</v>
      </c>
      <c r="E604" s="151" t="s">
        <v>3081</v>
      </c>
      <c r="F604" s="150" t="s">
        <v>2792</v>
      </c>
      <c r="G604" s="150" t="s">
        <v>3326</v>
      </c>
    </row>
    <row r="605" spans="1:7" ht="17.399999999999999">
      <c r="A605" s="150" t="s">
        <v>3327</v>
      </c>
      <c r="B605" s="150" t="s">
        <v>3328</v>
      </c>
      <c r="C605" s="150" t="s">
        <v>1330</v>
      </c>
      <c r="D605" s="150" t="s">
        <v>3475</v>
      </c>
      <c r="E605" s="151" t="s">
        <v>1330</v>
      </c>
      <c r="F605" s="150" t="s">
        <v>2805</v>
      </c>
      <c r="G605" s="150" t="s">
        <v>2911</v>
      </c>
    </row>
    <row r="606" spans="1:7" ht="17.399999999999999">
      <c r="A606" s="150" t="s">
        <v>3329</v>
      </c>
      <c r="B606" s="150" t="s">
        <v>3328</v>
      </c>
      <c r="C606" s="150" t="s">
        <v>1330</v>
      </c>
      <c r="D606" s="150" t="s">
        <v>3475</v>
      </c>
      <c r="E606" s="151" t="s">
        <v>1330</v>
      </c>
      <c r="F606" s="150" t="s">
        <v>2805</v>
      </c>
      <c r="G606" s="150" t="s">
        <v>2911</v>
      </c>
    </row>
    <row r="607" spans="1:7" ht="17.399999999999999">
      <c r="A607" s="150" t="s">
        <v>3330</v>
      </c>
      <c r="B607" s="150" t="s">
        <v>40</v>
      </c>
      <c r="C607" s="150" t="s">
        <v>214</v>
      </c>
      <c r="D607" s="150" t="s">
        <v>3475</v>
      </c>
      <c r="E607" s="151" t="s">
        <v>214</v>
      </c>
      <c r="F607" s="150" t="s">
        <v>2792</v>
      </c>
      <c r="G607" s="150" t="s">
        <v>3331</v>
      </c>
    </row>
    <row r="608" spans="1:7" ht="17.399999999999999">
      <c r="A608" s="150" t="s">
        <v>3332</v>
      </c>
      <c r="B608" s="150"/>
      <c r="C608" s="150" t="s">
        <v>214</v>
      </c>
      <c r="D608" s="150" t="s">
        <v>3475</v>
      </c>
      <c r="E608" s="151" t="s">
        <v>214</v>
      </c>
      <c r="F608" s="150" t="s">
        <v>2792</v>
      </c>
      <c r="G608" s="150" t="s">
        <v>2911</v>
      </c>
    </row>
    <row r="609" spans="1:7" ht="17.399999999999999">
      <c r="A609" s="52" t="s">
        <v>3485</v>
      </c>
      <c r="B609" s="52"/>
      <c r="C609" s="52"/>
      <c r="D609" s="52"/>
      <c r="E609" s="53"/>
      <c r="F609" s="52"/>
      <c r="G609" s="52"/>
    </row>
    <row r="610" spans="1:7" ht="17.399999999999999">
      <c r="A610" s="150" t="s">
        <v>3334</v>
      </c>
      <c r="B610" s="150" t="s">
        <v>19</v>
      </c>
      <c r="C610" s="150" t="s">
        <v>666</v>
      </c>
      <c r="D610" s="150" t="s">
        <v>3475</v>
      </c>
      <c r="E610" s="151" t="s">
        <v>666</v>
      </c>
      <c r="F610" s="150" t="s">
        <v>2790</v>
      </c>
      <c r="G610" s="150" t="s">
        <v>3335</v>
      </c>
    </row>
    <row r="611" spans="1:7" ht="17.399999999999999">
      <c r="A611" s="150" t="s">
        <v>3336</v>
      </c>
      <c r="B611" s="150" t="s">
        <v>3018</v>
      </c>
      <c r="C611" s="150" t="s">
        <v>1330</v>
      </c>
      <c r="D611" s="150" t="s">
        <v>3475</v>
      </c>
      <c r="E611" s="151" t="s">
        <v>1330</v>
      </c>
      <c r="F611" s="150" t="s">
        <v>2805</v>
      </c>
      <c r="G611" s="150" t="s">
        <v>2911</v>
      </c>
    </row>
    <row r="612" spans="1:7" ht="17.399999999999999">
      <c r="A612" s="150" t="s">
        <v>3337</v>
      </c>
      <c r="B612" s="150"/>
      <c r="C612" s="150" t="s">
        <v>3338</v>
      </c>
      <c r="D612" s="150" t="s">
        <v>3475</v>
      </c>
      <c r="E612" s="151" t="s">
        <v>3338</v>
      </c>
      <c r="F612" s="150" t="s">
        <v>2805</v>
      </c>
      <c r="G612" s="150" t="s">
        <v>2911</v>
      </c>
    </row>
    <row r="613" spans="1:7" ht="17.399999999999999">
      <c r="A613" s="150" t="s">
        <v>3339</v>
      </c>
      <c r="B613" s="150" t="s">
        <v>3340</v>
      </c>
      <c r="C613" s="150" t="s">
        <v>3081</v>
      </c>
      <c r="D613" s="150" t="s">
        <v>3475</v>
      </c>
      <c r="E613" s="151" t="s">
        <v>3081</v>
      </c>
      <c r="F613" s="151" t="s">
        <v>2792</v>
      </c>
      <c r="G613" s="150" t="s">
        <v>3341</v>
      </c>
    </row>
    <row r="614" spans="1:7" ht="17.399999999999999">
      <c r="A614" s="150" t="s">
        <v>3342</v>
      </c>
      <c r="B614" s="150"/>
      <c r="C614" s="150" t="s">
        <v>214</v>
      </c>
      <c r="D614" s="150" t="s">
        <v>3475</v>
      </c>
      <c r="E614" s="151" t="s">
        <v>214</v>
      </c>
      <c r="F614" s="150" t="s">
        <v>2792</v>
      </c>
      <c r="G614" s="150" t="s">
        <v>2911</v>
      </c>
    </row>
    <row r="615" spans="1:7" ht="17.399999999999999">
      <c r="A615" s="52" t="s">
        <v>3486</v>
      </c>
      <c r="B615" s="52"/>
      <c r="C615" s="52"/>
      <c r="D615" s="52"/>
      <c r="E615" s="53"/>
      <c r="F615" s="52"/>
      <c r="G615" s="52"/>
    </row>
    <row r="616" spans="1:7" ht="17.399999999999999">
      <c r="A616" s="150" t="s">
        <v>3344</v>
      </c>
      <c r="B616" s="150" t="s">
        <v>10</v>
      </c>
      <c r="C616" s="150" t="s">
        <v>214</v>
      </c>
      <c r="D616" s="150" t="s">
        <v>3475</v>
      </c>
      <c r="E616" s="151" t="s">
        <v>214</v>
      </c>
      <c r="F616" s="150" t="s">
        <v>2792</v>
      </c>
      <c r="G616" s="150" t="s">
        <v>2911</v>
      </c>
    </row>
    <row r="617" spans="1:7" ht="17.399999999999999">
      <c r="A617" s="150" t="s">
        <v>3345</v>
      </c>
      <c r="B617" s="150" t="s">
        <v>3346</v>
      </c>
      <c r="C617" s="150" t="s">
        <v>214</v>
      </c>
      <c r="D617" s="150" t="s">
        <v>3475</v>
      </c>
      <c r="E617" s="151" t="s">
        <v>214</v>
      </c>
      <c r="F617" s="151" t="s">
        <v>2792</v>
      </c>
      <c r="G617" s="150" t="s">
        <v>3347</v>
      </c>
    </row>
    <row r="618" spans="1:7" ht="17.399999999999999">
      <c r="A618" s="150" t="s">
        <v>3348</v>
      </c>
      <c r="B618" s="150" t="s">
        <v>3346</v>
      </c>
      <c r="C618" s="150" t="s">
        <v>214</v>
      </c>
      <c r="D618" s="150" t="s">
        <v>3475</v>
      </c>
      <c r="E618" s="151" t="s">
        <v>214</v>
      </c>
      <c r="F618" s="151" t="s">
        <v>2792</v>
      </c>
      <c r="G618" s="150" t="s">
        <v>2911</v>
      </c>
    </row>
    <row r="619" spans="1:7" ht="17.399999999999999">
      <c r="A619" s="150" t="s">
        <v>3349</v>
      </c>
      <c r="B619" s="150" t="s">
        <v>12</v>
      </c>
      <c r="C619" s="150" t="s">
        <v>214</v>
      </c>
      <c r="D619" s="150" t="s">
        <v>3475</v>
      </c>
      <c r="E619" s="151" t="s">
        <v>214</v>
      </c>
      <c r="F619" s="150" t="s">
        <v>2792</v>
      </c>
      <c r="G619" s="150" t="s">
        <v>3350</v>
      </c>
    </row>
    <row r="620" spans="1:7" ht="17.399999999999999">
      <c r="A620" s="150" t="s">
        <v>3017</v>
      </c>
      <c r="B620" s="150" t="s">
        <v>3018</v>
      </c>
      <c r="C620" s="150" t="s">
        <v>2919</v>
      </c>
      <c r="D620" s="150" t="s">
        <v>3475</v>
      </c>
      <c r="E620" s="151" t="s">
        <v>3105</v>
      </c>
      <c r="F620" s="150" t="s">
        <v>2807</v>
      </c>
      <c r="G620" s="150" t="s">
        <v>2911</v>
      </c>
    </row>
    <row r="621" spans="1:7" ht="17.399999999999999">
      <c r="A621" s="52" t="s">
        <v>3487</v>
      </c>
      <c r="B621" s="52"/>
      <c r="C621" s="52"/>
      <c r="D621" s="52"/>
      <c r="E621" s="53"/>
      <c r="F621" s="52"/>
      <c r="G621" s="52"/>
    </row>
    <row r="622" spans="1:7" ht="17.399999999999999">
      <c r="A622" s="150" t="s">
        <v>3352</v>
      </c>
      <c r="B622" s="150" t="s">
        <v>3045</v>
      </c>
      <c r="C622" s="150" t="s">
        <v>214</v>
      </c>
      <c r="D622" s="150" t="s">
        <v>3475</v>
      </c>
      <c r="E622" s="151" t="s">
        <v>214</v>
      </c>
      <c r="F622" s="150" t="s">
        <v>2792</v>
      </c>
      <c r="G622" s="150" t="s">
        <v>2911</v>
      </c>
    </row>
    <row r="623" spans="1:7" ht="17.399999999999999">
      <c r="A623" s="150" t="s">
        <v>3353</v>
      </c>
      <c r="B623" s="150" t="s">
        <v>3045</v>
      </c>
      <c r="C623" s="150" t="s">
        <v>3354</v>
      </c>
      <c r="D623" s="150" t="s">
        <v>3475</v>
      </c>
      <c r="E623" s="151" t="s">
        <v>214</v>
      </c>
      <c r="F623" s="150" t="s">
        <v>2805</v>
      </c>
      <c r="G623" s="150" t="s">
        <v>2911</v>
      </c>
    </row>
    <row r="624" spans="1:7" ht="17.399999999999999">
      <c r="A624" s="150" t="s">
        <v>3355</v>
      </c>
      <c r="B624" s="150" t="s">
        <v>3045</v>
      </c>
      <c r="C624" s="150" t="s">
        <v>3293</v>
      </c>
      <c r="D624" s="150" t="s">
        <v>3475</v>
      </c>
      <c r="E624" s="151" t="s">
        <v>214</v>
      </c>
      <c r="F624" s="150" t="s">
        <v>2792</v>
      </c>
      <c r="G624" s="150" t="s">
        <v>3356</v>
      </c>
    </row>
    <row r="625" spans="1:7" ht="17.399999999999999">
      <c r="A625" s="150" t="s">
        <v>3357</v>
      </c>
      <c r="B625" s="150" t="s">
        <v>3045</v>
      </c>
      <c r="C625" s="150" t="s">
        <v>214</v>
      </c>
      <c r="D625" s="150" t="s">
        <v>3475</v>
      </c>
      <c r="E625" s="151" t="s">
        <v>214</v>
      </c>
      <c r="F625" s="151" t="s">
        <v>2792</v>
      </c>
      <c r="G625" s="150" t="s">
        <v>2911</v>
      </c>
    </row>
    <row r="626" spans="1:7" ht="17.399999999999999">
      <c r="A626" s="52" t="s">
        <v>3488</v>
      </c>
      <c r="B626" s="52"/>
      <c r="C626" s="52"/>
      <c r="D626" s="52"/>
      <c r="E626" s="53"/>
      <c r="F626" s="52"/>
      <c r="G626" s="52"/>
    </row>
    <row r="627" spans="1:7" ht="17.399999999999999">
      <c r="A627" s="150" t="s">
        <v>3359</v>
      </c>
      <c r="B627" s="150" t="s">
        <v>3360</v>
      </c>
      <c r="C627" s="150" t="s">
        <v>3361</v>
      </c>
      <c r="D627" s="150" t="s">
        <v>3475</v>
      </c>
      <c r="E627" s="151" t="s">
        <v>214</v>
      </c>
      <c r="F627" s="151" t="s">
        <v>2792</v>
      </c>
      <c r="G627" s="150" t="s">
        <v>2911</v>
      </c>
    </row>
    <row r="628" spans="1:7" ht="17.399999999999999">
      <c r="A628" s="150" t="s">
        <v>3362</v>
      </c>
      <c r="B628" s="150" t="s">
        <v>3018</v>
      </c>
      <c r="C628" s="150" t="s">
        <v>666</v>
      </c>
      <c r="D628" s="150" t="s">
        <v>3475</v>
      </c>
      <c r="E628" s="151" t="s">
        <v>666</v>
      </c>
      <c r="F628" s="150" t="s">
        <v>2790</v>
      </c>
      <c r="G628" s="150" t="s">
        <v>3363</v>
      </c>
    </row>
    <row r="629" spans="1:7" ht="17.399999999999999">
      <c r="A629" s="150" t="s">
        <v>3364</v>
      </c>
      <c r="B629" s="150" t="s">
        <v>3365</v>
      </c>
      <c r="C629" s="150" t="s">
        <v>3366</v>
      </c>
      <c r="D629" s="150" t="s">
        <v>3475</v>
      </c>
      <c r="E629" s="151" t="s">
        <v>214</v>
      </c>
      <c r="F629" s="150" t="s">
        <v>2792</v>
      </c>
      <c r="G629" s="150" t="s">
        <v>2911</v>
      </c>
    </row>
    <row r="630" spans="1:7" ht="17.399999999999999">
      <c r="A630" s="150" t="s">
        <v>3367</v>
      </c>
      <c r="B630" s="150" t="s">
        <v>3368</v>
      </c>
      <c r="C630" s="150" t="s">
        <v>214</v>
      </c>
      <c r="D630" s="150" t="s">
        <v>3475</v>
      </c>
      <c r="E630" s="151" t="s">
        <v>214</v>
      </c>
      <c r="F630" s="150" t="s">
        <v>2792</v>
      </c>
      <c r="G630" s="150" t="s">
        <v>2911</v>
      </c>
    </row>
    <row r="631" spans="1:7" ht="17.399999999999999">
      <c r="A631" s="150" t="s">
        <v>3369</v>
      </c>
      <c r="B631" s="150" t="s">
        <v>3370</v>
      </c>
      <c r="C631" s="150" t="s">
        <v>666</v>
      </c>
      <c r="D631" s="150" t="s">
        <v>3475</v>
      </c>
      <c r="E631" s="151" t="s">
        <v>666</v>
      </c>
      <c r="F631" s="150" t="s">
        <v>2790</v>
      </c>
      <c r="G631" s="150" t="s">
        <v>2911</v>
      </c>
    </row>
    <row r="632" spans="1:7" ht="17.399999999999999">
      <c r="A632" s="150" t="s">
        <v>3371</v>
      </c>
      <c r="B632" s="150" t="s">
        <v>3372</v>
      </c>
      <c r="C632" s="150" t="s">
        <v>214</v>
      </c>
      <c r="D632" s="150" t="s">
        <v>3475</v>
      </c>
      <c r="E632" s="151" t="s">
        <v>214</v>
      </c>
      <c r="F632" s="150" t="s">
        <v>2792</v>
      </c>
      <c r="G632" s="150" t="s">
        <v>2911</v>
      </c>
    </row>
    <row r="633" spans="1:7" ht="17.399999999999999">
      <c r="A633" s="150" t="s">
        <v>3373</v>
      </c>
      <c r="B633" s="150" t="s">
        <v>3368</v>
      </c>
      <c r="C633" s="150" t="s">
        <v>214</v>
      </c>
      <c r="D633" s="150" t="s">
        <v>3475</v>
      </c>
      <c r="E633" s="151" t="s">
        <v>214</v>
      </c>
      <c r="F633" s="150" t="s">
        <v>2792</v>
      </c>
      <c r="G633" s="150" t="s">
        <v>2911</v>
      </c>
    </row>
    <row r="634" spans="1:7" ht="17.399999999999999">
      <c r="A634" s="150" t="s">
        <v>3374</v>
      </c>
      <c r="B634" s="150" t="s">
        <v>3368</v>
      </c>
      <c r="C634" s="150" t="s">
        <v>214</v>
      </c>
      <c r="D634" s="150" t="s">
        <v>3475</v>
      </c>
      <c r="E634" s="151" t="s">
        <v>214</v>
      </c>
      <c r="F634" s="150" t="s">
        <v>2792</v>
      </c>
      <c r="G634" s="150" t="s">
        <v>2911</v>
      </c>
    </row>
    <row r="635" spans="1:7" ht="17.399999999999999">
      <c r="A635" s="52" t="s">
        <v>3489</v>
      </c>
      <c r="B635" s="52"/>
      <c r="C635" s="52"/>
      <c r="D635" s="52"/>
      <c r="E635" s="53"/>
      <c r="F635" s="52"/>
      <c r="G635" s="52"/>
    </row>
    <row r="636" spans="1:7" ht="17.399999999999999">
      <c r="A636" s="150" t="s">
        <v>3376</v>
      </c>
      <c r="B636" s="150" t="s">
        <v>10</v>
      </c>
      <c r="C636" s="150" t="s">
        <v>214</v>
      </c>
      <c r="D636" s="150" t="s">
        <v>3475</v>
      </c>
      <c r="E636" s="151" t="s">
        <v>214</v>
      </c>
      <c r="F636" s="150" t="s">
        <v>2792</v>
      </c>
      <c r="G636" s="150" t="s">
        <v>2911</v>
      </c>
    </row>
    <row r="637" spans="1:7" ht="17.399999999999999">
      <c r="A637" s="150" t="s">
        <v>3020</v>
      </c>
      <c r="B637" s="150" t="s">
        <v>10</v>
      </c>
      <c r="C637" s="150" t="s">
        <v>2919</v>
      </c>
      <c r="D637" s="150" t="s">
        <v>3475</v>
      </c>
      <c r="E637" s="151" t="s">
        <v>3105</v>
      </c>
      <c r="F637" s="150" t="s">
        <v>2807</v>
      </c>
      <c r="G637" s="150" t="s">
        <v>2911</v>
      </c>
    </row>
    <row r="638" spans="1:7" ht="17.399999999999999">
      <c r="A638" s="150" t="s">
        <v>3021</v>
      </c>
      <c r="B638" s="150" t="s">
        <v>10</v>
      </c>
      <c r="C638" s="150" t="s">
        <v>2919</v>
      </c>
      <c r="D638" s="150" t="s">
        <v>3475</v>
      </c>
      <c r="E638" s="151" t="s">
        <v>3105</v>
      </c>
      <c r="F638" s="150" t="s">
        <v>2807</v>
      </c>
      <c r="G638" s="150" t="s">
        <v>2911</v>
      </c>
    </row>
    <row r="639" spans="1:7" ht="17.399999999999999">
      <c r="A639" s="150" t="s">
        <v>3022</v>
      </c>
      <c r="B639" s="150" t="s">
        <v>10</v>
      </c>
      <c r="C639" s="150" t="s">
        <v>2919</v>
      </c>
      <c r="D639" s="150" t="s">
        <v>3475</v>
      </c>
      <c r="E639" s="151" t="s">
        <v>3105</v>
      </c>
      <c r="F639" s="150" t="s">
        <v>2807</v>
      </c>
      <c r="G639" s="150" t="s">
        <v>2911</v>
      </c>
    </row>
    <row r="640" spans="1:7" ht="17.399999999999999">
      <c r="A640" s="150" t="s">
        <v>3023</v>
      </c>
      <c r="B640" s="150" t="s">
        <v>10</v>
      </c>
      <c r="C640" s="150" t="s">
        <v>2919</v>
      </c>
      <c r="D640" s="150" t="s">
        <v>3475</v>
      </c>
      <c r="E640" s="151" t="s">
        <v>3105</v>
      </c>
      <c r="F640" s="150" t="s">
        <v>2807</v>
      </c>
      <c r="G640" s="150" t="s">
        <v>2911</v>
      </c>
    </row>
    <row r="641" spans="1:7" ht="17.399999999999999">
      <c r="A641" s="150" t="s">
        <v>3377</v>
      </c>
      <c r="B641" s="150" t="s">
        <v>61</v>
      </c>
      <c r="C641" s="150" t="s">
        <v>214</v>
      </c>
      <c r="D641" s="150" t="s">
        <v>3475</v>
      </c>
      <c r="E641" s="151" t="s">
        <v>214</v>
      </c>
      <c r="F641" s="150" t="s">
        <v>2792</v>
      </c>
      <c r="G641" s="150" t="s">
        <v>3378</v>
      </c>
    </row>
    <row r="642" spans="1:7" ht="17.399999999999999">
      <c r="A642" s="150" t="s">
        <v>3379</v>
      </c>
      <c r="B642" s="150" t="s">
        <v>61</v>
      </c>
      <c r="C642" s="150" t="s">
        <v>214</v>
      </c>
      <c r="D642" s="150" t="s">
        <v>3475</v>
      </c>
      <c r="E642" s="151" t="s">
        <v>214</v>
      </c>
      <c r="F642" s="150" t="s">
        <v>2792</v>
      </c>
      <c r="G642" s="150" t="s">
        <v>2911</v>
      </c>
    </row>
    <row r="643" spans="1:7" ht="17.399999999999999">
      <c r="A643" s="52" t="s">
        <v>3490</v>
      </c>
      <c r="B643" s="52"/>
      <c r="C643" s="52"/>
      <c r="D643" s="52"/>
      <c r="E643" s="53"/>
      <c r="F643" s="52"/>
      <c r="G643" s="52"/>
    </row>
    <row r="644" spans="1:7" ht="17.399999999999999">
      <c r="A644" s="150" t="s">
        <v>3381</v>
      </c>
      <c r="B644" s="150" t="s">
        <v>74</v>
      </c>
      <c r="C644" s="150" t="s">
        <v>214</v>
      </c>
      <c r="D644" s="150" t="s">
        <v>3475</v>
      </c>
      <c r="E644" s="151" t="s">
        <v>214</v>
      </c>
      <c r="F644" s="150" t="s">
        <v>2792</v>
      </c>
      <c r="G644" s="150" t="s">
        <v>2911</v>
      </c>
    </row>
    <row r="645" spans="1:7" ht="17.399999999999999">
      <c r="A645" s="150" t="s">
        <v>3382</v>
      </c>
      <c r="B645" s="150" t="s">
        <v>3383</v>
      </c>
      <c r="C645" s="150" t="s">
        <v>3361</v>
      </c>
      <c r="D645" s="150" t="s">
        <v>3475</v>
      </c>
      <c r="E645" s="151" t="s">
        <v>214</v>
      </c>
      <c r="F645" s="150" t="s">
        <v>2792</v>
      </c>
      <c r="G645" s="150" t="s">
        <v>2911</v>
      </c>
    </row>
    <row r="646" spans="1:7" ht="17.399999999999999">
      <c r="A646" s="150" t="s">
        <v>3384</v>
      </c>
      <c r="B646" s="150" t="s">
        <v>74</v>
      </c>
      <c r="C646" s="150" t="s">
        <v>3385</v>
      </c>
      <c r="D646" s="150" t="s">
        <v>3475</v>
      </c>
      <c r="E646" s="151" t="s">
        <v>214</v>
      </c>
      <c r="F646" s="150" t="s">
        <v>2792</v>
      </c>
      <c r="G646" s="150" t="s">
        <v>3386</v>
      </c>
    </row>
    <row r="647" spans="1:7" ht="17.399999999999999">
      <c r="A647" s="150" t="s">
        <v>3025</v>
      </c>
      <c r="B647" s="150" t="s">
        <v>3018</v>
      </c>
      <c r="C647" s="150" t="s">
        <v>3026</v>
      </c>
      <c r="D647" s="150" t="s">
        <v>3475</v>
      </c>
      <c r="E647" s="151" t="s">
        <v>214</v>
      </c>
      <c r="F647" s="150" t="s">
        <v>2805</v>
      </c>
      <c r="G647" s="150" t="s">
        <v>2911</v>
      </c>
    </row>
    <row r="648" spans="1:7" ht="17.399999999999999">
      <c r="A648" s="150" t="s">
        <v>3028</v>
      </c>
      <c r="B648" s="150" t="s">
        <v>3018</v>
      </c>
      <c r="C648" s="150" t="s">
        <v>2919</v>
      </c>
      <c r="D648" s="150" t="s">
        <v>3475</v>
      </c>
      <c r="E648" s="151" t="s">
        <v>3105</v>
      </c>
      <c r="F648" s="150" t="s">
        <v>2807</v>
      </c>
      <c r="G648" s="150" t="s">
        <v>2911</v>
      </c>
    </row>
    <row r="649" spans="1:7" ht="17.399999999999999">
      <c r="A649" s="150" t="s">
        <v>3029</v>
      </c>
      <c r="B649" s="150" t="s">
        <v>3018</v>
      </c>
      <c r="C649" s="150" t="s">
        <v>2919</v>
      </c>
      <c r="D649" s="150" t="s">
        <v>3475</v>
      </c>
      <c r="E649" s="151" t="s">
        <v>3105</v>
      </c>
      <c r="F649" s="150" t="s">
        <v>2807</v>
      </c>
      <c r="G649" s="150" t="s">
        <v>2911</v>
      </c>
    </row>
    <row r="650" spans="1:7" ht="17.399999999999999">
      <c r="A650" s="150" t="s">
        <v>3030</v>
      </c>
      <c r="B650" s="150" t="s">
        <v>3018</v>
      </c>
      <c r="C650" s="150" t="s">
        <v>2919</v>
      </c>
      <c r="D650" s="150" t="s">
        <v>3475</v>
      </c>
      <c r="E650" s="151" t="s">
        <v>3105</v>
      </c>
      <c r="F650" s="150" t="s">
        <v>2807</v>
      </c>
      <c r="G650" s="150" t="s">
        <v>2911</v>
      </c>
    </row>
    <row r="651" spans="1:7" ht="17.399999999999999">
      <c r="A651" s="150" t="s">
        <v>3387</v>
      </c>
      <c r="B651" s="150" t="s">
        <v>74</v>
      </c>
      <c r="C651" s="150" t="s">
        <v>3081</v>
      </c>
      <c r="D651" s="150" t="s">
        <v>3475</v>
      </c>
      <c r="E651" s="151" t="s">
        <v>3081</v>
      </c>
      <c r="F651" s="150" t="s">
        <v>2792</v>
      </c>
      <c r="G651" s="150" t="s">
        <v>2911</v>
      </c>
    </row>
    <row r="652" spans="1:7" ht="17.399999999999999">
      <c r="A652" s="150" t="s">
        <v>3388</v>
      </c>
      <c r="B652" s="150" t="s">
        <v>83</v>
      </c>
      <c r="C652" s="150" t="s">
        <v>214</v>
      </c>
      <c r="D652" s="150" t="s">
        <v>3475</v>
      </c>
      <c r="E652" s="151" t="s">
        <v>214</v>
      </c>
      <c r="F652" s="150" t="s">
        <v>2792</v>
      </c>
      <c r="G652" s="150" t="s">
        <v>2911</v>
      </c>
    </row>
    <row r="653" spans="1:7" ht="17.399999999999999">
      <c r="A653" s="150" t="s">
        <v>3389</v>
      </c>
      <c r="B653" s="150" t="s">
        <v>3383</v>
      </c>
      <c r="C653" s="150" t="s">
        <v>214</v>
      </c>
      <c r="D653" s="150" t="s">
        <v>3475</v>
      </c>
      <c r="E653" s="151" t="s">
        <v>214</v>
      </c>
      <c r="F653" s="150" t="s">
        <v>2792</v>
      </c>
      <c r="G653" s="150" t="s">
        <v>2911</v>
      </c>
    </row>
    <row r="654" spans="1:7" ht="17.399999999999999">
      <c r="A654" s="52" t="s">
        <v>3491</v>
      </c>
      <c r="B654" s="52"/>
      <c r="C654" s="52"/>
      <c r="D654" s="52"/>
      <c r="E654" s="53"/>
      <c r="F654" s="52"/>
      <c r="G654" s="52"/>
    </row>
    <row r="655" spans="1:7" ht="17.399999999999999">
      <c r="A655" s="150" t="s">
        <v>3391</v>
      </c>
      <c r="B655" s="150" t="s">
        <v>3018</v>
      </c>
      <c r="C655" s="150" t="s">
        <v>3081</v>
      </c>
      <c r="D655" s="150" t="s">
        <v>3475</v>
      </c>
      <c r="E655" s="151" t="s">
        <v>3081</v>
      </c>
      <c r="F655" s="150" t="s">
        <v>2792</v>
      </c>
      <c r="G655" s="150" t="s">
        <v>2911</v>
      </c>
    </row>
    <row r="656" spans="1:7" ht="17.399999999999999">
      <c r="A656" s="150" t="s">
        <v>3392</v>
      </c>
      <c r="B656" s="150" t="s">
        <v>3018</v>
      </c>
      <c r="C656" s="150" t="s">
        <v>3393</v>
      </c>
      <c r="D656" s="150" t="s">
        <v>3475</v>
      </c>
      <c r="E656" s="151" t="s">
        <v>3259</v>
      </c>
      <c r="F656" s="150" t="s">
        <v>2796</v>
      </c>
      <c r="G656" s="150" t="s">
        <v>2911</v>
      </c>
    </row>
    <row r="657" spans="1:7" ht="17.399999999999999">
      <c r="A657" s="150" t="s">
        <v>3394</v>
      </c>
      <c r="B657" s="150" t="s">
        <v>74</v>
      </c>
      <c r="C657" s="150" t="s">
        <v>214</v>
      </c>
      <c r="D657" s="150" t="s">
        <v>3475</v>
      </c>
      <c r="E657" s="151" t="s">
        <v>214</v>
      </c>
      <c r="F657" s="150" t="s">
        <v>2792</v>
      </c>
      <c r="G657" s="150" t="s">
        <v>2911</v>
      </c>
    </row>
    <row r="658" spans="1:7" ht="17.399999999999999">
      <c r="A658" s="150" t="s">
        <v>3395</v>
      </c>
      <c r="B658" s="150" t="s">
        <v>74</v>
      </c>
      <c r="C658" s="150" t="s">
        <v>214</v>
      </c>
      <c r="D658" s="150" t="s">
        <v>3475</v>
      </c>
      <c r="E658" s="151" t="s">
        <v>214</v>
      </c>
      <c r="F658" s="150" t="s">
        <v>2792</v>
      </c>
      <c r="G658" s="150" t="s">
        <v>2911</v>
      </c>
    </row>
    <row r="659" spans="1:7" ht="17.399999999999999">
      <c r="A659" s="150" t="s">
        <v>3396</v>
      </c>
      <c r="B659" s="150" t="s">
        <v>61</v>
      </c>
      <c r="C659" s="150" t="s">
        <v>214</v>
      </c>
      <c r="D659" s="150" t="s">
        <v>3475</v>
      </c>
      <c r="E659" s="151" t="s">
        <v>214</v>
      </c>
      <c r="F659" s="150" t="s">
        <v>2792</v>
      </c>
      <c r="G659" s="150" t="s">
        <v>2911</v>
      </c>
    </row>
    <row r="660" spans="1:7" ht="17.399999999999999">
      <c r="A660" s="150" t="s">
        <v>3397</v>
      </c>
      <c r="B660" s="150" t="s">
        <v>75</v>
      </c>
      <c r="C660" s="150" t="s">
        <v>3081</v>
      </c>
      <c r="D660" s="150" t="s">
        <v>3475</v>
      </c>
      <c r="E660" s="151" t="s">
        <v>3081</v>
      </c>
      <c r="F660" s="150" t="s">
        <v>2792</v>
      </c>
      <c r="G660" s="150" t="s">
        <v>2911</v>
      </c>
    </row>
    <row r="661" spans="1:7" ht="17.399999999999999">
      <c r="A661" s="150" t="s">
        <v>3398</v>
      </c>
      <c r="B661" s="150" t="s">
        <v>75</v>
      </c>
      <c r="C661" s="150" t="s">
        <v>3081</v>
      </c>
      <c r="D661" s="150" t="s">
        <v>3475</v>
      </c>
      <c r="E661" s="151" t="s">
        <v>3081</v>
      </c>
      <c r="F661" s="150" t="s">
        <v>2792</v>
      </c>
      <c r="G661" s="150" t="s">
        <v>2911</v>
      </c>
    </row>
    <row r="662" spans="1:7" ht="17.399999999999999">
      <c r="A662" s="150" t="s">
        <v>3035</v>
      </c>
      <c r="B662" s="150" t="s">
        <v>3018</v>
      </c>
      <c r="C662" s="150" t="s">
        <v>2919</v>
      </c>
      <c r="D662" s="150" t="s">
        <v>3475</v>
      </c>
      <c r="E662" s="151" t="s">
        <v>3105</v>
      </c>
      <c r="F662" s="150" t="s">
        <v>2807</v>
      </c>
      <c r="G662" s="150" t="s">
        <v>2911</v>
      </c>
    </row>
    <row r="663" spans="1:7" ht="17.399999999999999">
      <c r="A663" s="150" t="s">
        <v>3399</v>
      </c>
      <c r="B663" s="150" t="s">
        <v>75</v>
      </c>
      <c r="C663" s="150" t="s">
        <v>214</v>
      </c>
      <c r="D663" s="150" t="s">
        <v>3475</v>
      </c>
      <c r="E663" s="151" t="s">
        <v>214</v>
      </c>
      <c r="F663" s="150" t="s">
        <v>2792</v>
      </c>
      <c r="G663" s="150" t="s">
        <v>3400</v>
      </c>
    </row>
    <row r="664" spans="1:7" ht="17.399999999999999">
      <c r="A664" s="150" t="s">
        <v>3036</v>
      </c>
      <c r="B664" s="150" t="s">
        <v>3018</v>
      </c>
      <c r="C664" s="150" t="s">
        <v>2919</v>
      </c>
      <c r="D664" s="150" t="s">
        <v>3475</v>
      </c>
      <c r="E664" s="151" t="s">
        <v>3105</v>
      </c>
      <c r="F664" s="150" t="s">
        <v>2807</v>
      </c>
      <c r="G664" s="150" t="s">
        <v>2911</v>
      </c>
    </row>
    <row r="665" spans="1:7" ht="17.399999999999999">
      <c r="A665" s="52" t="s">
        <v>3492</v>
      </c>
      <c r="B665" s="52"/>
      <c r="C665" s="52"/>
      <c r="D665" s="52"/>
      <c r="E665" s="53"/>
      <c r="F665" s="52"/>
      <c r="G665" s="52"/>
    </row>
    <row r="666" spans="1:7" ht="17.399999999999999">
      <c r="A666" s="150" t="s">
        <v>3402</v>
      </c>
      <c r="B666" s="150" t="s">
        <v>82</v>
      </c>
      <c r="C666" s="150" t="s">
        <v>214</v>
      </c>
      <c r="D666" s="150" t="s">
        <v>3475</v>
      </c>
      <c r="E666" s="151" t="s">
        <v>214</v>
      </c>
      <c r="F666" s="150" t="s">
        <v>2792</v>
      </c>
      <c r="G666" s="150" t="s">
        <v>2911</v>
      </c>
    </row>
    <row r="667" spans="1:7" ht="17.399999999999999">
      <c r="A667" s="150" t="s">
        <v>3403</v>
      </c>
      <c r="B667" s="150" t="s">
        <v>84</v>
      </c>
      <c r="C667" s="150" t="s">
        <v>214</v>
      </c>
      <c r="D667" s="150" t="s">
        <v>3475</v>
      </c>
      <c r="E667" s="151" t="s">
        <v>214</v>
      </c>
      <c r="F667" s="150" t="s">
        <v>2792</v>
      </c>
      <c r="G667" s="150" t="s">
        <v>2911</v>
      </c>
    </row>
    <row r="668" spans="1:7" ht="17.399999999999999">
      <c r="A668" s="52" t="s">
        <v>3493</v>
      </c>
      <c r="B668" s="52"/>
      <c r="C668" s="52"/>
      <c r="D668" s="52"/>
      <c r="E668" s="53"/>
      <c r="F668" s="52"/>
      <c r="G668" s="52"/>
    </row>
    <row r="669" spans="1:7" ht="17.399999999999999">
      <c r="A669" s="150" t="s">
        <v>3405</v>
      </c>
      <c r="B669" s="150" t="s">
        <v>3406</v>
      </c>
      <c r="C669" s="150" t="s">
        <v>666</v>
      </c>
      <c r="D669" s="150" t="s">
        <v>3475</v>
      </c>
      <c r="E669" s="151" t="s">
        <v>666</v>
      </c>
      <c r="F669" s="150" t="s">
        <v>2790</v>
      </c>
      <c r="G669" s="150" t="s">
        <v>2911</v>
      </c>
    </row>
    <row r="670" spans="1:7" ht="17.399999999999999">
      <c r="A670" s="150" t="s">
        <v>3407</v>
      </c>
      <c r="B670" s="150" t="s">
        <v>85</v>
      </c>
      <c r="C670" s="150" t="s">
        <v>666</v>
      </c>
      <c r="D670" s="150" t="s">
        <v>3475</v>
      </c>
      <c r="E670" s="151" t="s">
        <v>666</v>
      </c>
      <c r="F670" s="150" t="s">
        <v>2790</v>
      </c>
      <c r="G670" s="150" t="s">
        <v>3408</v>
      </c>
    </row>
    <row r="671" spans="1:7" ht="17.399999999999999">
      <c r="A671" s="150" t="s">
        <v>3409</v>
      </c>
      <c r="B671" s="150" t="s">
        <v>88</v>
      </c>
      <c r="C671" s="150" t="s">
        <v>3410</v>
      </c>
      <c r="D671" s="150" t="s">
        <v>3475</v>
      </c>
      <c r="E671" s="151" t="s">
        <v>666</v>
      </c>
      <c r="F671" s="150" t="s">
        <v>2790</v>
      </c>
      <c r="G671" s="150" t="s">
        <v>3411</v>
      </c>
    </row>
    <row r="672" spans="1:7" ht="17.399999999999999">
      <c r="A672" s="150" t="s">
        <v>3412</v>
      </c>
      <c r="B672" s="150" t="s">
        <v>3039</v>
      </c>
      <c r="C672" s="150" t="s">
        <v>3081</v>
      </c>
      <c r="D672" s="150" t="s">
        <v>3475</v>
      </c>
      <c r="E672" s="151" t="s">
        <v>3081</v>
      </c>
      <c r="F672" s="150" t="s">
        <v>2792</v>
      </c>
      <c r="G672" s="150" t="s">
        <v>3413</v>
      </c>
    </row>
    <row r="673" spans="1:7" ht="17.399999999999999">
      <c r="A673" s="150" t="s">
        <v>3414</v>
      </c>
      <c r="B673" s="150" t="s">
        <v>88</v>
      </c>
      <c r="C673" s="150" t="s">
        <v>214</v>
      </c>
      <c r="D673" s="150" t="s">
        <v>3475</v>
      </c>
      <c r="E673" s="151" t="s">
        <v>214</v>
      </c>
      <c r="F673" s="150" t="s">
        <v>2792</v>
      </c>
      <c r="G673" s="150" t="s">
        <v>3415</v>
      </c>
    </row>
    <row r="674" spans="1:7" ht="17.399999999999999">
      <c r="A674" s="150" t="s">
        <v>3416</v>
      </c>
      <c r="B674" s="150" t="s">
        <v>3417</v>
      </c>
      <c r="C674" s="150" t="s">
        <v>214</v>
      </c>
      <c r="D674" s="150" t="s">
        <v>3475</v>
      </c>
      <c r="E674" s="151" t="s">
        <v>214</v>
      </c>
      <c r="F674" s="150" t="s">
        <v>2792</v>
      </c>
      <c r="G674" s="150" t="s">
        <v>3418</v>
      </c>
    </row>
    <row r="675" spans="1:7" ht="17.399999999999999">
      <c r="A675" s="150" t="s">
        <v>3044</v>
      </c>
      <c r="B675" s="150" t="s">
        <v>3045</v>
      </c>
      <c r="C675" s="150"/>
      <c r="D675" s="150" t="s">
        <v>2909</v>
      </c>
      <c r="E675" s="151"/>
      <c r="F675" s="150" t="s">
        <v>3046</v>
      </c>
      <c r="G675" s="150" t="s">
        <v>3047</v>
      </c>
    </row>
    <row r="676" spans="1:7" ht="17.399999999999999">
      <c r="A676" s="150" t="s">
        <v>3048</v>
      </c>
      <c r="B676" s="150" t="s">
        <v>3045</v>
      </c>
      <c r="C676" s="150"/>
      <c r="D676" s="150" t="s">
        <v>2909</v>
      </c>
      <c r="E676" s="151"/>
      <c r="F676" s="150" t="s">
        <v>3046</v>
      </c>
      <c r="G676" s="150" t="s">
        <v>2911</v>
      </c>
    </row>
    <row r="677" spans="1:7" ht="17.399999999999999">
      <c r="A677" s="150" t="s">
        <v>3051</v>
      </c>
      <c r="B677" s="150" t="s">
        <v>3039</v>
      </c>
      <c r="C677" s="150" t="s">
        <v>3052</v>
      </c>
      <c r="D677" s="150" t="s">
        <v>2909</v>
      </c>
      <c r="E677" s="151"/>
      <c r="F677" s="150" t="s">
        <v>3053</v>
      </c>
      <c r="G677" s="150" t="s">
        <v>3054</v>
      </c>
    </row>
    <row r="678" spans="1:7" ht="17.399999999999999">
      <c r="A678" s="150" t="s">
        <v>3419</v>
      </c>
      <c r="B678" s="150" t="s">
        <v>3042</v>
      </c>
      <c r="C678" s="150" t="s">
        <v>666</v>
      </c>
      <c r="D678" s="150" t="s">
        <v>3475</v>
      </c>
      <c r="E678" s="151" t="s">
        <v>666</v>
      </c>
      <c r="F678" s="150" t="s">
        <v>2790</v>
      </c>
      <c r="G678" s="150" t="s">
        <v>2911</v>
      </c>
    </row>
    <row r="679" spans="1:7" ht="17.399999999999999">
      <c r="A679" s="150" t="s">
        <v>3420</v>
      </c>
      <c r="B679" s="150" t="s">
        <v>3417</v>
      </c>
      <c r="C679" s="150" t="s">
        <v>1902</v>
      </c>
      <c r="D679" s="150" t="s">
        <v>3475</v>
      </c>
      <c r="E679" s="151" t="s">
        <v>1902</v>
      </c>
      <c r="F679" s="150" t="s">
        <v>2796</v>
      </c>
      <c r="G679" s="150" t="s">
        <v>2911</v>
      </c>
    </row>
    <row r="680" spans="1:7" ht="17.399999999999999">
      <c r="A680" s="150" t="s">
        <v>3055</v>
      </c>
      <c r="B680" s="150" t="s">
        <v>3018</v>
      </c>
      <c r="C680" s="150" t="s">
        <v>2958</v>
      </c>
      <c r="D680" s="150" t="s">
        <v>3475</v>
      </c>
      <c r="E680" s="151" t="s">
        <v>3173</v>
      </c>
      <c r="F680" s="150" t="s">
        <v>2807</v>
      </c>
      <c r="G680" s="150" t="s">
        <v>2911</v>
      </c>
    </row>
    <row r="681" spans="1:7" ht="17.399999999999999">
      <c r="A681" s="150" t="s">
        <v>3421</v>
      </c>
      <c r="B681" s="150" t="s">
        <v>85</v>
      </c>
      <c r="C681" s="150" t="s">
        <v>214</v>
      </c>
      <c r="D681" s="150" t="s">
        <v>3475</v>
      </c>
      <c r="E681" s="151" t="s">
        <v>214</v>
      </c>
      <c r="F681" s="150" t="s">
        <v>2792</v>
      </c>
      <c r="G681" s="150" t="s">
        <v>2911</v>
      </c>
    </row>
    <row r="682" spans="1:7" ht="17.399999999999999">
      <c r="A682" s="150" t="s">
        <v>3057</v>
      </c>
      <c r="B682" s="150" t="s">
        <v>3058</v>
      </c>
      <c r="C682" s="150" t="s">
        <v>2919</v>
      </c>
      <c r="D682" s="150" t="s">
        <v>3475</v>
      </c>
      <c r="E682" s="151" t="s">
        <v>3105</v>
      </c>
      <c r="F682" s="150" t="s">
        <v>2807</v>
      </c>
      <c r="G682" s="150" t="s">
        <v>2911</v>
      </c>
    </row>
    <row r="683" spans="1:7" ht="17.399999999999999">
      <c r="A683" s="150" t="s">
        <v>3057</v>
      </c>
      <c r="B683" s="150" t="s">
        <v>3058</v>
      </c>
      <c r="C683" s="150" t="s">
        <v>2919</v>
      </c>
      <c r="D683" s="150" t="s">
        <v>3475</v>
      </c>
      <c r="E683" s="151" t="s">
        <v>3105</v>
      </c>
      <c r="F683" s="150" t="s">
        <v>2807</v>
      </c>
      <c r="G683" s="150" t="s">
        <v>2911</v>
      </c>
    </row>
    <row r="684" spans="1:7" ht="17.399999999999999">
      <c r="A684" s="52" t="s">
        <v>3494</v>
      </c>
      <c r="B684" s="52"/>
      <c r="C684" s="52"/>
      <c r="D684" s="52"/>
      <c r="E684" s="53"/>
      <c r="F684" s="52"/>
      <c r="G684" s="52"/>
    </row>
    <row r="685" spans="1:7" ht="17.399999999999999">
      <c r="A685" s="150" t="s">
        <v>3423</v>
      </c>
      <c r="B685" s="150" t="s">
        <v>90</v>
      </c>
      <c r="C685" s="150" t="s">
        <v>3081</v>
      </c>
      <c r="D685" s="150" t="s">
        <v>3475</v>
      </c>
      <c r="E685" s="151" t="s">
        <v>3081</v>
      </c>
      <c r="F685" s="150" t="s">
        <v>2792</v>
      </c>
      <c r="G685" s="150" t="s">
        <v>2911</v>
      </c>
    </row>
    <row r="686" spans="1:7" ht="17.399999999999999">
      <c r="A686" s="150" t="s">
        <v>3424</v>
      </c>
      <c r="B686" s="150" t="s">
        <v>88</v>
      </c>
      <c r="C686" s="150" t="s">
        <v>214</v>
      </c>
      <c r="D686" s="150" t="s">
        <v>3475</v>
      </c>
      <c r="E686" s="151" t="s">
        <v>214</v>
      </c>
      <c r="F686" s="150" t="s">
        <v>2792</v>
      </c>
      <c r="G686" s="150" t="s">
        <v>2911</v>
      </c>
    </row>
    <row r="687" spans="1:7" ht="17.399999999999999">
      <c r="A687" s="150" t="s">
        <v>3425</v>
      </c>
      <c r="B687" s="150" t="s">
        <v>3018</v>
      </c>
      <c r="C687" s="150" t="s">
        <v>666</v>
      </c>
      <c r="D687" s="150" t="s">
        <v>3475</v>
      </c>
      <c r="E687" s="151" t="s">
        <v>666</v>
      </c>
      <c r="F687" s="150" t="s">
        <v>2790</v>
      </c>
      <c r="G687" s="150" t="s">
        <v>3426</v>
      </c>
    </row>
    <row r="688" spans="1:7" ht="17.399999999999999">
      <c r="A688" s="150" t="s">
        <v>3061</v>
      </c>
      <c r="B688" s="150" t="s">
        <v>3018</v>
      </c>
      <c r="C688" s="150"/>
      <c r="D688" s="150" t="s">
        <v>2909</v>
      </c>
      <c r="E688" s="151"/>
      <c r="F688" s="150" t="s">
        <v>3062</v>
      </c>
      <c r="G688" s="150" t="s">
        <v>2911</v>
      </c>
    </row>
    <row r="689" spans="1:7" ht="17.399999999999999">
      <c r="A689" s="52" t="s">
        <v>3495</v>
      </c>
      <c r="B689" s="52"/>
      <c r="C689" s="52"/>
      <c r="D689" s="52"/>
      <c r="E689" s="53"/>
      <c r="F689" s="52"/>
      <c r="G689" s="52"/>
    </row>
    <row r="690" spans="1:7" ht="17.399999999999999">
      <c r="A690" s="150" t="s">
        <v>3064</v>
      </c>
      <c r="B690" s="150"/>
      <c r="C690" s="150" t="s">
        <v>666</v>
      </c>
      <c r="D690" s="150" t="s">
        <v>2909</v>
      </c>
      <c r="E690" s="151"/>
      <c r="F690" s="150" t="s">
        <v>3065</v>
      </c>
      <c r="G690" s="150" t="s">
        <v>2911</v>
      </c>
    </row>
    <row r="691" spans="1:7" ht="17.399999999999999">
      <c r="A691" s="150" t="s">
        <v>3064</v>
      </c>
      <c r="B691" s="150"/>
      <c r="C691" s="150" t="s">
        <v>666</v>
      </c>
      <c r="D691" s="150" t="s">
        <v>3475</v>
      </c>
      <c r="E691" s="151" t="s">
        <v>666</v>
      </c>
      <c r="F691" s="151" t="s">
        <v>2790</v>
      </c>
      <c r="G691" s="150" t="s">
        <v>2911</v>
      </c>
    </row>
    <row r="692" spans="1:7" ht="17.399999999999999">
      <c r="A692" s="150" t="s">
        <v>3428</v>
      </c>
      <c r="B692" s="150" t="s">
        <v>93</v>
      </c>
      <c r="C692" s="150" t="s">
        <v>214</v>
      </c>
      <c r="D692" s="150" t="s">
        <v>3475</v>
      </c>
      <c r="E692" s="151" t="s">
        <v>214</v>
      </c>
      <c r="F692" s="150" t="s">
        <v>2792</v>
      </c>
      <c r="G692" s="150" t="s">
        <v>2911</v>
      </c>
    </row>
    <row r="693" spans="1:7" ht="17.399999999999999">
      <c r="A693" s="150" t="s">
        <v>3429</v>
      </c>
      <c r="B693" s="150" t="s">
        <v>93</v>
      </c>
      <c r="C693" s="150" t="s">
        <v>3081</v>
      </c>
      <c r="D693" s="150" t="s">
        <v>3475</v>
      </c>
      <c r="E693" s="151" t="s">
        <v>3081</v>
      </c>
      <c r="F693" s="150" t="s">
        <v>2792</v>
      </c>
      <c r="G693" s="150" t="s">
        <v>3430</v>
      </c>
    </row>
    <row r="694" spans="1:7" ht="17.399999999999999">
      <c r="A694" s="150" t="s">
        <v>3431</v>
      </c>
      <c r="B694" s="150" t="s">
        <v>94</v>
      </c>
      <c r="C694" s="150" t="s">
        <v>3432</v>
      </c>
      <c r="D694" s="150" t="s">
        <v>3475</v>
      </c>
      <c r="E694" s="151" t="s">
        <v>3496</v>
      </c>
      <c r="F694" s="150" t="s">
        <v>2805</v>
      </c>
      <c r="G694" s="150" t="s">
        <v>3434</v>
      </c>
    </row>
    <row r="695" spans="1:7" ht="17.399999999999999">
      <c r="A695" s="150" t="s">
        <v>3435</v>
      </c>
      <c r="B695" s="150" t="s">
        <v>94</v>
      </c>
      <c r="C695" s="150" t="s">
        <v>3293</v>
      </c>
      <c r="D695" s="150" t="s">
        <v>3475</v>
      </c>
      <c r="E695" s="151" t="s">
        <v>214</v>
      </c>
      <c r="F695" s="151" t="s">
        <v>2792</v>
      </c>
      <c r="G695" s="150" t="s">
        <v>3436</v>
      </c>
    </row>
    <row r="696" spans="1:7" ht="17.399999999999999">
      <c r="A696" s="150" t="s">
        <v>3437</v>
      </c>
      <c r="B696" s="150" t="s">
        <v>93</v>
      </c>
      <c r="C696" s="150" t="s">
        <v>3438</v>
      </c>
      <c r="D696" s="150" t="s">
        <v>3475</v>
      </c>
      <c r="E696" s="151" t="s">
        <v>214</v>
      </c>
      <c r="F696" s="150" t="s">
        <v>2792</v>
      </c>
      <c r="G696" s="150" t="s">
        <v>2911</v>
      </c>
    </row>
    <row r="697" spans="1:7" ht="17.399999999999999">
      <c r="A697" s="150" t="s">
        <v>3066</v>
      </c>
      <c r="B697" s="150" t="s">
        <v>3018</v>
      </c>
      <c r="C697" s="150" t="s">
        <v>3067</v>
      </c>
      <c r="D697" s="150" t="s">
        <v>2909</v>
      </c>
      <c r="E697" s="151"/>
      <c r="F697" s="150" t="s">
        <v>3068</v>
      </c>
      <c r="G697" s="150" t="s">
        <v>2911</v>
      </c>
    </row>
    <row r="698" spans="1:7" ht="17.399999999999999">
      <c r="A698" s="150" t="s">
        <v>3439</v>
      </c>
      <c r="B698" s="150" t="s">
        <v>93</v>
      </c>
      <c r="C698" s="150" t="s">
        <v>3440</v>
      </c>
      <c r="D698" s="150" t="s">
        <v>3475</v>
      </c>
      <c r="E698" s="151" t="s">
        <v>214</v>
      </c>
      <c r="F698" s="150" t="s">
        <v>2792</v>
      </c>
      <c r="G698" s="150" t="s">
        <v>3441</v>
      </c>
    </row>
    <row r="699" spans="1:7" ht="17.399999999999999">
      <c r="A699" s="150" t="s">
        <v>3442</v>
      </c>
      <c r="B699" s="150" t="s">
        <v>93</v>
      </c>
      <c r="C699" s="150" t="s">
        <v>3443</v>
      </c>
      <c r="D699" s="150" t="s">
        <v>3475</v>
      </c>
      <c r="E699" s="151" t="s">
        <v>214</v>
      </c>
      <c r="F699" s="150" t="s">
        <v>2792</v>
      </c>
      <c r="G699" s="150" t="s">
        <v>3444</v>
      </c>
    </row>
    <row r="700" spans="1:7" ht="17.399999999999999">
      <c r="A700" s="150" t="s">
        <v>3069</v>
      </c>
      <c r="B700" s="150" t="s">
        <v>96</v>
      </c>
      <c r="C700" s="150"/>
      <c r="D700" s="150" t="s">
        <v>2909</v>
      </c>
      <c r="E700" s="151"/>
      <c r="F700" s="150" t="s">
        <v>3070</v>
      </c>
      <c r="G700" s="150" t="s">
        <v>2911</v>
      </c>
    </row>
    <row r="701" spans="1:7" ht="17.399999999999999">
      <c r="A701" s="52" t="s">
        <v>3497</v>
      </c>
      <c r="B701" s="52"/>
      <c r="C701" s="52"/>
      <c r="D701" s="52"/>
      <c r="E701" s="53"/>
      <c r="F701" s="52"/>
      <c r="G701" s="52"/>
    </row>
    <row r="702" spans="1:7" ht="17.399999999999999">
      <c r="A702" s="150" t="s">
        <v>3446</v>
      </c>
      <c r="B702" s="150" t="s">
        <v>99</v>
      </c>
      <c r="C702" s="150" t="s">
        <v>3447</v>
      </c>
      <c r="D702" s="150" t="s">
        <v>3475</v>
      </c>
      <c r="E702" s="151" t="s">
        <v>214</v>
      </c>
      <c r="F702" s="150" t="s">
        <v>2792</v>
      </c>
      <c r="G702" s="150" t="s">
        <v>3448</v>
      </c>
    </row>
    <row r="703" spans="1:7" ht="17.399999999999999">
      <c r="A703" s="150" t="s">
        <v>3074</v>
      </c>
      <c r="B703" s="150" t="s">
        <v>102</v>
      </c>
      <c r="C703" s="150" t="s">
        <v>2919</v>
      </c>
      <c r="D703" s="150" t="s">
        <v>3475</v>
      </c>
      <c r="E703" s="151" t="s">
        <v>3105</v>
      </c>
      <c r="F703" s="150" t="s">
        <v>2807</v>
      </c>
      <c r="G703" s="150" t="s">
        <v>2911</v>
      </c>
    </row>
    <row r="704" spans="1:7" ht="17.399999999999999">
      <c r="A704" s="150" t="s">
        <v>3075</v>
      </c>
      <c r="B704" s="150" t="s">
        <v>100</v>
      </c>
      <c r="C704" s="150" t="s">
        <v>3076</v>
      </c>
      <c r="D704" s="150" t="s">
        <v>3475</v>
      </c>
      <c r="E704" s="151" t="s">
        <v>214</v>
      </c>
      <c r="F704" s="150" t="s">
        <v>2807</v>
      </c>
      <c r="G704" s="150" t="s">
        <v>3077</v>
      </c>
    </row>
    <row r="705" spans="1:7" ht="17.399999999999999">
      <c r="A705" s="150" t="s">
        <v>3078</v>
      </c>
      <c r="B705" s="150" t="s">
        <v>3018</v>
      </c>
      <c r="C705" s="150" t="s">
        <v>2919</v>
      </c>
      <c r="D705" s="150" t="s">
        <v>3475</v>
      </c>
      <c r="E705" s="151" t="s">
        <v>3105</v>
      </c>
      <c r="F705" s="150" t="s">
        <v>2807</v>
      </c>
      <c r="G705" s="150" t="s">
        <v>2911</v>
      </c>
    </row>
    <row r="706" spans="1:7" ht="17.399999999999999">
      <c r="A706" s="150" t="s">
        <v>3449</v>
      </c>
      <c r="B706" s="150" t="s">
        <v>3018</v>
      </c>
      <c r="C706" s="150" t="s">
        <v>214</v>
      </c>
      <c r="D706" s="150" t="s">
        <v>3475</v>
      </c>
      <c r="E706" s="151" t="s">
        <v>214</v>
      </c>
      <c r="F706" s="150" t="s">
        <v>2792</v>
      </c>
      <c r="G706" s="150" t="s">
        <v>2911</v>
      </c>
    </row>
    <row r="707" spans="1:7" ht="17.399999999999999">
      <c r="A707" s="52" t="s">
        <v>3498</v>
      </c>
      <c r="B707" s="52"/>
      <c r="C707" s="52"/>
      <c r="D707" s="52"/>
      <c r="E707" s="53"/>
      <c r="F707" s="52"/>
      <c r="G707" s="52"/>
    </row>
    <row r="708" spans="1:7" ht="17.399999999999999">
      <c r="A708" s="150" t="s">
        <v>2908</v>
      </c>
      <c r="B708" s="150" t="s">
        <v>36</v>
      </c>
      <c r="C708" s="150"/>
      <c r="D708" s="150" t="s">
        <v>2909</v>
      </c>
      <c r="E708" s="151"/>
      <c r="F708" s="150" t="s">
        <v>2910</v>
      </c>
      <c r="G708" s="150" t="s">
        <v>2911</v>
      </c>
    </row>
    <row r="709" spans="1:7" ht="17.399999999999999">
      <c r="A709" s="148" t="s">
        <v>3097</v>
      </c>
      <c r="B709" s="148" t="s">
        <v>2931</v>
      </c>
      <c r="C709" s="148" t="s">
        <v>3098</v>
      </c>
      <c r="D709" s="148" t="s">
        <v>3499</v>
      </c>
      <c r="E709" s="149" t="s">
        <v>677</v>
      </c>
      <c r="F709" s="149" t="s">
        <v>2965</v>
      </c>
      <c r="G709" s="148" t="s">
        <v>3099</v>
      </c>
    </row>
    <row r="710" spans="1:7" ht="17.399999999999999">
      <c r="A710" s="52" t="s">
        <v>3500</v>
      </c>
      <c r="B710" s="52"/>
      <c r="C710" s="52"/>
      <c r="D710" s="52"/>
      <c r="E710" s="53"/>
      <c r="F710" s="52"/>
      <c r="G710" s="52"/>
    </row>
    <row r="711" spans="1:7" ht="17.399999999999999">
      <c r="A711" s="150" t="s">
        <v>2913</v>
      </c>
      <c r="B711" s="150" t="s">
        <v>35</v>
      </c>
      <c r="C711" s="150" t="s">
        <v>2914</v>
      </c>
      <c r="D711" s="150" t="s">
        <v>3499</v>
      </c>
      <c r="E711" s="151" t="s">
        <v>2916</v>
      </c>
      <c r="F711" s="150" t="s">
        <v>2825</v>
      </c>
      <c r="G711" s="150" t="s">
        <v>2917</v>
      </c>
    </row>
    <row r="712" spans="1:7" ht="17.399999999999999">
      <c r="A712" s="150" t="s">
        <v>2918</v>
      </c>
      <c r="B712" s="150" t="s">
        <v>36</v>
      </c>
      <c r="C712" s="150" t="s">
        <v>2919</v>
      </c>
      <c r="D712" s="150" t="s">
        <v>3499</v>
      </c>
      <c r="E712" s="151" t="s">
        <v>2920</v>
      </c>
      <c r="F712" s="150" t="s">
        <v>2825</v>
      </c>
      <c r="G712" s="150" t="s">
        <v>2921</v>
      </c>
    </row>
    <row r="713" spans="1:7" ht="17.399999999999999">
      <c r="A713" s="150" t="s">
        <v>2922</v>
      </c>
      <c r="B713" s="150" t="s">
        <v>38</v>
      </c>
      <c r="C713" s="150" t="s">
        <v>2923</v>
      </c>
      <c r="D713" s="150" t="s">
        <v>3499</v>
      </c>
      <c r="E713" s="151" t="s">
        <v>2916</v>
      </c>
      <c r="F713" s="150" t="s">
        <v>2825</v>
      </c>
      <c r="G713" s="150" t="s">
        <v>2924</v>
      </c>
    </row>
    <row r="714" spans="1:7" ht="17.399999999999999">
      <c r="A714" s="150" t="s">
        <v>2925</v>
      </c>
      <c r="B714" s="150" t="s">
        <v>42</v>
      </c>
      <c r="C714" s="150" t="s">
        <v>2919</v>
      </c>
      <c r="D714" s="150" t="s">
        <v>3499</v>
      </c>
      <c r="E714" s="151" t="s">
        <v>2920</v>
      </c>
      <c r="F714" s="150" t="s">
        <v>2825</v>
      </c>
      <c r="G714" s="150" t="s">
        <v>2926</v>
      </c>
    </row>
    <row r="715" spans="1:7" ht="17.399999999999999">
      <c r="A715" s="150" t="s">
        <v>2927</v>
      </c>
      <c r="B715" s="150" t="s">
        <v>44</v>
      </c>
      <c r="C715" s="150" t="s">
        <v>2919</v>
      </c>
      <c r="D715" s="150" t="s">
        <v>3499</v>
      </c>
      <c r="E715" s="151" t="s">
        <v>2920</v>
      </c>
      <c r="F715" s="150" t="s">
        <v>2825</v>
      </c>
      <c r="G715" s="150" t="s">
        <v>2911</v>
      </c>
    </row>
    <row r="716" spans="1:7" ht="17.399999999999999">
      <c r="A716" s="150" t="s">
        <v>2928</v>
      </c>
      <c r="B716" s="150" t="s">
        <v>57</v>
      </c>
      <c r="C716" s="150" t="s">
        <v>2919</v>
      </c>
      <c r="D716" s="150" t="s">
        <v>3499</v>
      </c>
      <c r="E716" s="151" t="s">
        <v>2920</v>
      </c>
      <c r="F716" s="150" t="s">
        <v>2825</v>
      </c>
      <c r="G716" s="150" t="s">
        <v>2911</v>
      </c>
    </row>
    <row r="717" spans="1:7" ht="17.399999999999999">
      <c r="A717" s="150" t="s">
        <v>2929</v>
      </c>
      <c r="B717" s="150" t="s">
        <v>56</v>
      </c>
      <c r="C717" s="150" t="s">
        <v>2923</v>
      </c>
      <c r="D717" s="150" t="s">
        <v>3499</v>
      </c>
      <c r="E717" s="151" t="s">
        <v>2916</v>
      </c>
      <c r="F717" s="150" t="s">
        <v>2825</v>
      </c>
      <c r="G717" s="150" t="s">
        <v>2924</v>
      </c>
    </row>
    <row r="718" spans="1:7" ht="17.399999999999999">
      <c r="A718" s="150" t="s">
        <v>2930</v>
      </c>
      <c r="B718" s="150" t="s">
        <v>2931</v>
      </c>
      <c r="C718" s="150"/>
      <c r="D718" s="150" t="s">
        <v>2909</v>
      </c>
      <c r="E718" s="151"/>
      <c r="F718" s="150" t="s">
        <v>2910</v>
      </c>
      <c r="G718" s="150" t="s">
        <v>2911</v>
      </c>
    </row>
    <row r="719" spans="1:7" ht="17.399999999999999">
      <c r="A719" s="150" t="s">
        <v>2932</v>
      </c>
      <c r="B719" s="150" t="s">
        <v>2931</v>
      </c>
      <c r="C719" s="150"/>
      <c r="D719" s="150" t="s">
        <v>2909</v>
      </c>
      <c r="E719" s="151"/>
      <c r="F719" s="150" t="s">
        <v>2910</v>
      </c>
      <c r="G719" s="150" t="s">
        <v>2911</v>
      </c>
    </row>
    <row r="720" spans="1:7" ht="17.399999999999999">
      <c r="A720" s="150" t="s">
        <v>2933</v>
      </c>
      <c r="B720" s="150" t="s">
        <v>2934</v>
      </c>
      <c r="C720" s="150"/>
      <c r="D720" s="150" t="s">
        <v>2909</v>
      </c>
      <c r="E720" s="151"/>
      <c r="F720" s="150" t="s">
        <v>2910</v>
      </c>
      <c r="G720" s="150" t="s">
        <v>2911</v>
      </c>
    </row>
    <row r="721" spans="1:7" ht="17.399999999999999">
      <c r="A721" s="150" t="s">
        <v>2935</v>
      </c>
      <c r="B721" s="150" t="s">
        <v>2936</v>
      </c>
      <c r="C721" s="150"/>
      <c r="D721" s="150" t="s">
        <v>2909</v>
      </c>
      <c r="E721" s="151"/>
      <c r="F721" s="150" t="s">
        <v>2910</v>
      </c>
      <c r="G721" s="150" t="s">
        <v>2911</v>
      </c>
    </row>
    <row r="722" spans="1:7" ht="17.399999999999999">
      <c r="A722" s="150" t="s">
        <v>2937</v>
      </c>
      <c r="B722" s="150" t="s">
        <v>2936</v>
      </c>
      <c r="C722" s="150"/>
      <c r="D722" s="150" t="s">
        <v>2909</v>
      </c>
      <c r="E722" s="151"/>
      <c r="F722" s="150" t="s">
        <v>2910</v>
      </c>
      <c r="G722" s="150" t="s">
        <v>2911</v>
      </c>
    </row>
    <row r="723" spans="1:7" ht="17.399999999999999">
      <c r="A723" s="150" t="s">
        <v>2938</v>
      </c>
      <c r="B723" s="150" t="s">
        <v>2936</v>
      </c>
      <c r="C723" s="150"/>
      <c r="D723" s="150" t="s">
        <v>2909</v>
      </c>
      <c r="E723" s="151"/>
      <c r="F723" s="150" t="s">
        <v>2910</v>
      </c>
      <c r="G723" s="150" t="s">
        <v>2911</v>
      </c>
    </row>
    <row r="724" spans="1:7" ht="17.399999999999999">
      <c r="A724" s="150" t="s">
        <v>2939</v>
      </c>
      <c r="B724" s="150" t="s">
        <v>2936</v>
      </c>
      <c r="C724" s="150"/>
      <c r="D724" s="150" t="s">
        <v>2909</v>
      </c>
      <c r="E724" s="151"/>
      <c r="F724" s="150" t="s">
        <v>2910</v>
      </c>
      <c r="G724" s="150" t="s">
        <v>2911</v>
      </c>
    </row>
    <row r="725" spans="1:7" ht="17.399999999999999">
      <c r="A725" s="150" t="s">
        <v>2940</v>
      </c>
      <c r="B725" s="150" t="s">
        <v>36</v>
      </c>
      <c r="C725" s="150"/>
      <c r="D725" s="150" t="s">
        <v>2909</v>
      </c>
      <c r="E725" s="151"/>
      <c r="F725" s="150" t="s">
        <v>2910</v>
      </c>
      <c r="G725" s="150" t="s">
        <v>2911</v>
      </c>
    </row>
    <row r="726" spans="1:7" ht="17.399999999999999">
      <c r="A726" s="150" t="s">
        <v>2941</v>
      </c>
      <c r="B726" s="150" t="s">
        <v>35</v>
      </c>
      <c r="C726" s="150"/>
      <c r="D726" s="150" t="s">
        <v>2909</v>
      </c>
      <c r="E726" s="151"/>
      <c r="F726" s="150" t="s">
        <v>2910</v>
      </c>
      <c r="G726" s="150" t="s">
        <v>2911</v>
      </c>
    </row>
    <row r="727" spans="1:7" ht="17.399999999999999">
      <c r="A727" s="150" t="s">
        <v>2942</v>
      </c>
      <c r="B727" s="150" t="s">
        <v>40</v>
      </c>
      <c r="C727" s="150"/>
      <c r="D727" s="150" t="s">
        <v>2909</v>
      </c>
      <c r="E727" s="151"/>
      <c r="F727" s="150" t="s">
        <v>2910</v>
      </c>
      <c r="G727" s="150" t="s">
        <v>2911</v>
      </c>
    </row>
    <row r="728" spans="1:7" ht="17.399999999999999">
      <c r="A728" s="150" t="s">
        <v>2943</v>
      </c>
      <c r="B728" s="150" t="s">
        <v>2944</v>
      </c>
      <c r="C728" s="150"/>
      <c r="D728" s="150" t="s">
        <v>2909</v>
      </c>
      <c r="E728" s="151"/>
      <c r="F728" s="150" t="s">
        <v>2910</v>
      </c>
      <c r="G728" s="150" t="s">
        <v>2911</v>
      </c>
    </row>
    <row r="729" spans="1:7" ht="17.399999999999999">
      <c r="A729" s="150" t="s">
        <v>2945</v>
      </c>
      <c r="B729" s="150" t="s">
        <v>35</v>
      </c>
      <c r="C729" s="150"/>
      <c r="D729" s="150" t="s">
        <v>2909</v>
      </c>
      <c r="E729" s="151"/>
      <c r="F729" s="150" t="s">
        <v>2910</v>
      </c>
      <c r="G729" s="150" t="s">
        <v>2911</v>
      </c>
    </row>
    <row r="730" spans="1:7" ht="17.399999999999999">
      <c r="A730" s="150" t="s">
        <v>2946</v>
      </c>
      <c r="B730" s="150" t="s">
        <v>42</v>
      </c>
      <c r="C730" s="150" t="s">
        <v>2919</v>
      </c>
      <c r="D730" s="150" t="s">
        <v>3499</v>
      </c>
      <c r="E730" s="151" t="s">
        <v>2920</v>
      </c>
      <c r="F730" s="150" t="s">
        <v>2825</v>
      </c>
      <c r="G730" s="150" t="s">
        <v>2947</v>
      </c>
    </row>
    <row r="731" spans="1:7" ht="17.399999999999999">
      <c r="A731" s="150" t="s">
        <v>2948</v>
      </c>
      <c r="B731" s="150" t="s">
        <v>2949</v>
      </c>
      <c r="C731" s="150" t="s">
        <v>2923</v>
      </c>
      <c r="D731" s="150" t="s">
        <v>3499</v>
      </c>
      <c r="E731" s="151" t="s">
        <v>2916</v>
      </c>
      <c r="F731" s="150" t="s">
        <v>2825</v>
      </c>
      <c r="G731" s="150" t="s">
        <v>2950</v>
      </c>
    </row>
    <row r="732" spans="1:7" ht="17.399999999999999">
      <c r="A732" s="52" t="s">
        <v>3501</v>
      </c>
      <c r="B732" s="52"/>
      <c r="C732" s="52"/>
      <c r="D732" s="52"/>
      <c r="E732" s="53"/>
      <c r="F732" s="52"/>
      <c r="G732" s="52"/>
    </row>
    <row r="733" spans="1:7" ht="17.399999999999999">
      <c r="A733" s="150" t="s">
        <v>2952</v>
      </c>
      <c r="B733" s="150" t="s">
        <v>40</v>
      </c>
      <c r="C733" s="150"/>
      <c r="D733" s="150" t="s">
        <v>2909</v>
      </c>
      <c r="E733" s="151"/>
      <c r="F733" s="150" t="s">
        <v>2910</v>
      </c>
      <c r="G733" s="150" t="s">
        <v>2953</v>
      </c>
    </row>
    <row r="734" spans="1:7" ht="17.399999999999999">
      <c r="A734" s="52" t="s">
        <v>3502</v>
      </c>
      <c r="B734" s="52"/>
      <c r="C734" s="52"/>
      <c r="D734" s="52"/>
      <c r="E734" s="53"/>
      <c r="F734" s="52"/>
      <c r="G734" s="52"/>
    </row>
    <row r="735" spans="1:7" ht="17.399999999999999">
      <c r="A735" s="150" t="s">
        <v>2955</v>
      </c>
      <c r="B735" s="150" t="s">
        <v>42</v>
      </c>
      <c r="C735" s="150" t="s">
        <v>2919</v>
      </c>
      <c r="D735" s="150" t="s">
        <v>3499</v>
      </c>
      <c r="E735" s="151" t="s">
        <v>2920</v>
      </c>
      <c r="F735" s="150" t="s">
        <v>2825</v>
      </c>
      <c r="G735" s="150" t="s">
        <v>2956</v>
      </c>
    </row>
    <row r="736" spans="1:7" ht="17.399999999999999">
      <c r="A736" s="150" t="s">
        <v>2957</v>
      </c>
      <c r="B736" s="150" t="s">
        <v>42</v>
      </c>
      <c r="C736" s="150" t="s">
        <v>2958</v>
      </c>
      <c r="D736" s="150" t="s">
        <v>3499</v>
      </c>
      <c r="E736" s="151" t="s">
        <v>2959</v>
      </c>
      <c r="F736" s="150" t="s">
        <v>2825</v>
      </c>
      <c r="G736" s="150" t="s">
        <v>2960</v>
      </c>
    </row>
    <row r="737" spans="1:7" ht="17.399999999999999">
      <c r="A737" s="150" t="s">
        <v>2961</v>
      </c>
      <c r="B737" s="150" t="s">
        <v>56</v>
      </c>
      <c r="C737" s="150" t="s">
        <v>2919</v>
      </c>
      <c r="D737" s="150" t="s">
        <v>3499</v>
      </c>
      <c r="E737" s="151" t="s">
        <v>2920</v>
      </c>
      <c r="F737" s="150" t="s">
        <v>2825</v>
      </c>
      <c r="G737" s="150" t="s">
        <v>2956</v>
      </c>
    </row>
    <row r="738" spans="1:7" ht="17.399999999999999">
      <c r="A738" s="150" t="s">
        <v>2967</v>
      </c>
      <c r="B738" s="150" t="s">
        <v>35</v>
      </c>
      <c r="C738" s="150" t="s">
        <v>2919</v>
      </c>
      <c r="D738" s="150" t="s">
        <v>3499</v>
      </c>
      <c r="E738" s="151" t="s">
        <v>2920</v>
      </c>
      <c r="F738" s="150" t="s">
        <v>2825</v>
      </c>
      <c r="G738" s="150" t="s">
        <v>2911</v>
      </c>
    </row>
    <row r="739" spans="1:7" ht="17.399999999999999">
      <c r="A739" s="150" t="s">
        <v>2968</v>
      </c>
      <c r="B739" s="150" t="s">
        <v>36</v>
      </c>
      <c r="C739" s="150"/>
      <c r="D739" s="150" t="s">
        <v>2909</v>
      </c>
      <c r="E739" s="151"/>
      <c r="F739" s="150" t="s">
        <v>2910</v>
      </c>
      <c r="G739" s="150" t="s">
        <v>2911</v>
      </c>
    </row>
    <row r="740" spans="1:7" ht="17.399999999999999">
      <c r="A740" s="150" t="s">
        <v>2969</v>
      </c>
      <c r="B740" s="150"/>
      <c r="C740" s="150" t="s">
        <v>2923</v>
      </c>
      <c r="D740" s="150" t="s">
        <v>3499</v>
      </c>
      <c r="E740" s="151" t="s">
        <v>2916</v>
      </c>
      <c r="F740" s="150" t="s">
        <v>2825</v>
      </c>
      <c r="G740" s="150" t="s">
        <v>2970</v>
      </c>
    </row>
    <row r="741" spans="1:7" ht="17.399999999999999">
      <c r="A741" s="150" t="s">
        <v>2971</v>
      </c>
      <c r="B741" s="150" t="s">
        <v>2972</v>
      </c>
      <c r="C741" s="150" t="s">
        <v>2923</v>
      </c>
      <c r="D741" s="150" t="s">
        <v>3499</v>
      </c>
      <c r="E741" s="151" t="s">
        <v>2916</v>
      </c>
      <c r="F741" s="150" t="s">
        <v>2825</v>
      </c>
      <c r="G741" s="150" t="s">
        <v>2911</v>
      </c>
    </row>
    <row r="742" spans="1:7" ht="17.399999999999999">
      <c r="A742" s="150" t="s">
        <v>2973</v>
      </c>
      <c r="B742" s="150" t="s">
        <v>2931</v>
      </c>
      <c r="C742" s="150" t="s">
        <v>2923</v>
      </c>
      <c r="D742" s="150" t="s">
        <v>3499</v>
      </c>
      <c r="E742" s="151" t="s">
        <v>2916</v>
      </c>
      <c r="F742" s="150" t="s">
        <v>2825</v>
      </c>
      <c r="G742" s="150" t="s">
        <v>2974</v>
      </c>
    </row>
    <row r="743" spans="1:7" ht="17.399999999999999">
      <c r="A743" s="52" t="s">
        <v>3503</v>
      </c>
      <c r="B743" s="52"/>
      <c r="C743" s="52"/>
      <c r="D743" s="52"/>
      <c r="E743" s="53"/>
      <c r="F743" s="52"/>
      <c r="G743" s="52"/>
    </row>
    <row r="744" spans="1:7" ht="17.399999999999999">
      <c r="A744" s="150" t="s">
        <v>2976</v>
      </c>
      <c r="B744" s="150" t="s">
        <v>40</v>
      </c>
      <c r="C744" s="150" t="s">
        <v>2919</v>
      </c>
      <c r="D744" s="150" t="s">
        <v>3499</v>
      </c>
      <c r="E744" s="151" t="s">
        <v>2920</v>
      </c>
      <c r="F744" s="150" t="s">
        <v>2825</v>
      </c>
      <c r="G744" s="150" t="s">
        <v>2911</v>
      </c>
    </row>
    <row r="745" spans="1:7" ht="17.399999999999999">
      <c r="A745" s="150" t="s">
        <v>2977</v>
      </c>
      <c r="B745" s="150" t="s">
        <v>42</v>
      </c>
      <c r="C745" s="150" t="s">
        <v>2958</v>
      </c>
      <c r="D745" s="150" t="s">
        <v>3499</v>
      </c>
      <c r="E745" s="151" t="s">
        <v>2959</v>
      </c>
      <c r="F745" s="150" t="s">
        <v>2825</v>
      </c>
      <c r="G745" s="150" t="s">
        <v>2911</v>
      </c>
    </row>
    <row r="746" spans="1:7" ht="17.399999999999999">
      <c r="A746" s="150" t="s">
        <v>2978</v>
      </c>
      <c r="B746" s="150" t="s">
        <v>57</v>
      </c>
      <c r="C746" s="150" t="s">
        <v>2919</v>
      </c>
      <c r="D746" s="150" t="s">
        <v>3499</v>
      </c>
      <c r="E746" s="151" t="s">
        <v>2920</v>
      </c>
      <c r="F746" s="150" t="s">
        <v>2825</v>
      </c>
      <c r="G746" s="150" t="s">
        <v>2979</v>
      </c>
    </row>
    <row r="747" spans="1:7" ht="17.399999999999999">
      <c r="A747" s="150" t="s">
        <v>2980</v>
      </c>
      <c r="B747" s="150" t="s">
        <v>2931</v>
      </c>
      <c r="C747" s="150" t="s">
        <v>2981</v>
      </c>
      <c r="D747" s="150" t="s">
        <v>3499</v>
      </c>
      <c r="E747" s="151" t="s">
        <v>340</v>
      </c>
      <c r="F747" s="150" t="s">
        <v>2820</v>
      </c>
      <c r="G747" s="150" t="s">
        <v>2911</v>
      </c>
    </row>
    <row r="748" spans="1:7" ht="17.399999999999999">
      <c r="A748" s="52" t="s">
        <v>3504</v>
      </c>
      <c r="B748" s="52"/>
      <c r="C748" s="52"/>
      <c r="D748" s="52"/>
      <c r="E748" s="53"/>
      <c r="F748" s="52"/>
      <c r="G748" s="52"/>
    </row>
    <row r="749" spans="1:7" ht="17.399999999999999">
      <c r="A749" s="150" t="s">
        <v>2983</v>
      </c>
      <c r="B749" s="150" t="s">
        <v>36</v>
      </c>
      <c r="C749" s="150" t="s">
        <v>2958</v>
      </c>
      <c r="D749" s="150" t="s">
        <v>3499</v>
      </c>
      <c r="E749" s="151" t="s">
        <v>2959</v>
      </c>
      <c r="F749" s="150" t="s">
        <v>2825</v>
      </c>
      <c r="G749" s="150" t="s">
        <v>2911</v>
      </c>
    </row>
    <row r="750" spans="1:7" ht="17.399999999999999">
      <c r="A750" s="150" t="s">
        <v>2984</v>
      </c>
      <c r="B750" s="150" t="s">
        <v>36</v>
      </c>
      <c r="C750" s="150"/>
      <c r="D750" s="150" t="s">
        <v>2909</v>
      </c>
      <c r="E750" s="151"/>
      <c r="F750" s="150" t="s">
        <v>2910</v>
      </c>
      <c r="G750" s="150" t="s">
        <v>2985</v>
      </c>
    </row>
    <row r="751" spans="1:7" ht="17.399999999999999">
      <c r="A751" s="150" t="s">
        <v>2986</v>
      </c>
      <c r="B751" s="150" t="s">
        <v>42</v>
      </c>
      <c r="C751" s="150" t="s">
        <v>2987</v>
      </c>
      <c r="D751" s="150" t="s">
        <v>3499</v>
      </c>
      <c r="E751" s="151" t="s">
        <v>2920</v>
      </c>
      <c r="F751" s="150" t="s">
        <v>2825</v>
      </c>
      <c r="G751" s="150" t="s">
        <v>2988</v>
      </c>
    </row>
    <row r="752" spans="1:7" ht="17.399999999999999" hidden="1">
      <c r="A752" s="150" t="s">
        <v>2989</v>
      </c>
      <c r="B752" s="150" t="s">
        <v>44</v>
      </c>
      <c r="C752" s="150" t="s">
        <v>2919</v>
      </c>
      <c r="D752" s="150" t="s">
        <v>3499</v>
      </c>
      <c r="E752" s="151" t="s">
        <v>2920</v>
      </c>
      <c r="F752" s="150" t="s">
        <v>2825</v>
      </c>
      <c r="G752" s="150" t="s">
        <v>2990</v>
      </c>
    </row>
    <row r="753" spans="1:7" ht="17.399999999999999" hidden="1">
      <c r="A753" s="150" t="s">
        <v>2991</v>
      </c>
      <c r="B753" s="150" t="s">
        <v>58</v>
      </c>
      <c r="C753" s="150"/>
      <c r="D753" s="150" t="s">
        <v>2909</v>
      </c>
      <c r="E753" s="151"/>
      <c r="F753" s="150" t="s">
        <v>2910</v>
      </c>
      <c r="G753" s="150" t="s">
        <v>2911</v>
      </c>
    </row>
    <row r="754" spans="1:7" ht="17.399999999999999" hidden="1">
      <c r="A754" s="150" t="s">
        <v>2992</v>
      </c>
      <c r="B754" s="150" t="s">
        <v>40</v>
      </c>
      <c r="C754" s="150"/>
      <c r="D754" s="150" t="s">
        <v>2909</v>
      </c>
      <c r="E754" s="151"/>
      <c r="F754" s="150" t="s">
        <v>2910</v>
      </c>
      <c r="G754" s="150" t="s">
        <v>2911</v>
      </c>
    </row>
    <row r="755" spans="1:7" ht="17.399999999999999" hidden="1">
      <c r="A755" s="150" t="s">
        <v>2993</v>
      </c>
      <c r="B755" s="150" t="s">
        <v>42</v>
      </c>
      <c r="C755" s="150"/>
      <c r="D755" s="150" t="s">
        <v>2909</v>
      </c>
      <c r="E755" s="151"/>
      <c r="F755" s="150" t="s">
        <v>2910</v>
      </c>
      <c r="G755" s="150" t="s">
        <v>2911</v>
      </c>
    </row>
    <row r="756" spans="1:7" ht="17.399999999999999" hidden="1">
      <c r="A756" s="150" t="s">
        <v>2994</v>
      </c>
      <c r="B756" s="150" t="s">
        <v>42</v>
      </c>
      <c r="C756" s="150"/>
      <c r="D756" s="150" t="s">
        <v>2909</v>
      </c>
      <c r="E756" s="151"/>
      <c r="F756" s="150" t="s">
        <v>2910</v>
      </c>
      <c r="G756" s="150" t="s">
        <v>2911</v>
      </c>
    </row>
    <row r="757" spans="1:7" ht="17.399999999999999" hidden="1">
      <c r="A757" s="150" t="s">
        <v>2995</v>
      </c>
      <c r="B757" s="150" t="s">
        <v>2944</v>
      </c>
      <c r="C757" s="150"/>
      <c r="D757" s="150" t="s">
        <v>2909</v>
      </c>
      <c r="E757" s="151"/>
      <c r="F757" s="150" t="s">
        <v>2910</v>
      </c>
      <c r="G757" s="150" t="s">
        <v>2911</v>
      </c>
    </row>
    <row r="758" spans="1:7" ht="17.399999999999999" hidden="1">
      <c r="A758" s="150" t="s">
        <v>2996</v>
      </c>
      <c r="B758" s="150" t="s">
        <v>56</v>
      </c>
      <c r="C758" s="150"/>
      <c r="D758" s="150" t="s">
        <v>2909</v>
      </c>
      <c r="E758" s="151"/>
      <c r="F758" s="150" t="s">
        <v>2910</v>
      </c>
      <c r="G758" s="150" t="s">
        <v>2911</v>
      </c>
    </row>
    <row r="759" spans="1:7" ht="17.399999999999999" hidden="1">
      <c r="A759" s="150" t="s">
        <v>2997</v>
      </c>
      <c r="B759" s="150" t="s">
        <v>2944</v>
      </c>
      <c r="C759" s="150"/>
      <c r="D759" s="150" t="s">
        <v>2909</v>
      </c>
      <c r="E759" s="151"/>
      <c r="F759" s="150" t="s">
        <v>2910</v>
      </c>
      <c r="G759" s="150" t="s">
        <v>2911</v>
      </c>
    </row>
    <row r="760" spans="1:7" ht="17.399999999999999" hidden="1">
      <c r="A760" s="52" t="s">
        <v>3505</v>
      </c>
      <c r="B760" s="52"/>
      <c r="C760" s="52"/>
      <c r="D760" s="52"/>
      <c r="E760" s="53"/>
      <c r="F760" s="52"/>
      <c r="G760" s="52"/>
    </row>
    <row r="761" spans="1:7" ht="17.399999999999999">
      <c r="A761" s="148" t="s">
        <v>3462</v>
      </c>
      <c r="B761" s="148" t="s">
        <v>44</v>
      </c>
      <c r="C761" s="148" t="s">
        <v>3463</v>
      </c>
      <c r="D761" s="148" t="s">
        <v>3499</v>
      </c>
      <c r="E761" s="149" t="s">
        <v>2663</v>
      </c>
      <c r="F761" s="149" t="s">
        <v>2965</v>
      </c>
      <c r="G761" s="148" t="s">
        <v>3464</v>
      </c>
    </row>
    <row r="762" spans="1:7" ht="17.399999999999999">
      <c r="A762" s="150" t="s">
        <v>2999</v>
      </c>
      <c r="B762" s="150" t="s">
        <v>44</v>
      </c>
      <c r="C762" s="150"/>
      <c r="D762" s="150" t="s">
        <v>2909</v>
      </c>
      <c r="E762" s="151"/>
      <c r="F762" s="150" t="s">
        <v>3000</v>
      </c>
      <c r="G762" s="150" t="s">
        <v>2911</v>
      </c>
    </row>
    <row r="763" spans="1:7" ht="17.399999999999999">
      <c r="A763" s="150" t="s">
        <v>3001</v>
      </c>
      <c r="B763" s="150" t="s">
        <v>44</v>
      </c>
      <c r="C763" s="150" t="s">
        <v>3002</v>
      </c>
      <c r="D763" s="150" t="s">
        <v>2909</v>
      </c>
      <c r="E763" s="151"/>
      <c r="F763" s="150" t="s">
        <v>3003</v>
      </c>
      <c r="G763" s="150" t="s">
        <v>3004</v>
      </c>
    </row>
    <row r="764" spans="1:7" ht="17.399999999999999">
      <c r="A764" s="150" t="s">
        <v>3005</v>
      </c>
      <c r="B764" s="150" t="s">
        <v>58</v>
      </c>
      <c r="C764" s="150" t="s">
        <v>3006</v>
      </c>
      <c r="D764" s="150" t="s">
        <v>3499</v>
      </c>
      <c r="E764" s="151" t="s">
        <v>340</v>
      </c>
      <c r="F764" s="150" t="s">
        <v>2820</v>
      </c>
      <c r="G764" s="150" t="s">
        <v>2911</v>
      </c>
    </row>
    <row r="765" spans="1:7" ht="17.399999999999999">
      <c r="A765" s="150" t="s">
        <v>3007</v>
      </c>
      <c r="B765" s="150" t="s">
        <v>2944</v>
      </c>
      <c r="C765" s="150"/>
      <c r="D765" s="150" t="s">
        <v>2909</v>
      </c>
      <c r="E765" s="151"/>
      <c r="F765" s="150" t="s">
        <v>3008</v>
      </c>
      <c r="G765" s="150" t="s">
        <v>2911</v>
      </c>
    </row>
    <row r="766" spans="1:7" ht="17.399999999999999">
      <c r="A766" s="52" t="s">
        <v>3506</v>
      </c>
      <c r="B766" s="52"/>
      <c r="C766" s="52"/>
      <c r="D766" s="52"/>
      <c r="E766" s="53"/>
      <c r="F766" s="52"/>
      <c r="G766" s="52"/>
    </row>
    <row r="767" spans="1:7" ht="17.399999999999999">
      <c r="A767" s="150" t="s">
        <v>3010</v>
      </c>
      <c r="B767" s="150" t="s">
        <v>58</v>
      </c>
      <c r="C767" s="150" t="s">
        <v>2914</v>
      </c>
      <c r="D767" s="150" t="s">
        <v>3499</v>
      </c>
      <c r="E767" s="151" t="s">
        <v>2916</v>
      </c>
      <c r="F767" s="150" t="s">
        <v>2825</v>
      </c>
      <c r="G767" s="150" t="s">
        <v>3011</v>
      </c>
    </row>
    <row r="768" spans="1:7" ht="17.399999999999999">
      <c r="A768" s="150" t="s">
        <v>3012</v>
      </c>
      <c r="B768" s="150" t="s">
        <v>56</v>
      </c>
      <c r="C768" s="150"/>
      <c r="D768" s="150" t="s">
        <v>2909</v>
      </c>
      <c r="E768" s="151"/>
      <c r="F768" s="150" t="s">
        <v>2910</v>
      </c>
      <c r="G768" s="150" t="s">
        <v>2911</v>
      </c>
    </row>
    <row r="769" spans="1:7" ht="17.399999999999999">
      <c r="A769" s="52" t="s">
        <v>3507</v>
      </c>
      <c r="B769" s="52"/>
      <c r="C769" s="52"/>
      <c r="D769" s="52"/>
      <c r="E769" s="53"/>
      <c r="F769" s="52"/>
      <c r="G769" s="52"/>
    </row>
    <row r="770" spans="1:7" ht="17.399999999999999">
      <c r="A770" s="150" t="s">
        <v>3014</v>
      </c>
      <c r="B770" s="150" t="s">
        <v>17</v>
      </c>
      <c r="C770" s="150" t="s">
        <v>2923</v>
      </c>
      <c r="D770" s="150" t="s">
        <v>3499</v>
      </c>
      <c r="E770" s="151" t="s">
        <v>2916</v>
      </c>
      <c r="F770" s="150" t="s">
        <v>2825</v>
      </c>
      <c r="G770" s="150" t="s">
        <v>3015</v>
      </c>
    </row>
    <row r="771" spans="1:7" ht="17.399999999999999">
      <c r="A771" s="52" t="s">
        <v>3508</v>
      </c>
      <c r="B771" s="52"/>
      <c r="C771" s="52"/>
      <c r="D771" s="52"/>
      <c r="E771" s="53"/>
      <c r="F771" s="52"/>
      <c r="G771" s="52"/>
    </row>
    <row r="772" spans="1:7" ht="17.399999999999999">
      <c r="A772" s="150" t="s">
        <v>3017</v>
      </c>
      <c r="B772" s="150" t="s">
        <v>3018</v>
      </c>
      <c r="C772" s="150" t="s">
        <v>2919</v>
      </c>
      <c r="D772" s="150" t="s">
        <v>3499</v>
      </c>
      <c r="E772" s="151" t="s">
        <v>2920</v>
      </c>
      <c r="F772" s="150" t="s">
        <v>2825</v>
      </c>
      <c r="G772" s="150" t="s">
        <v>2911</v>
      </c>
    </row>
    <row r="773" spans="1:7" ht="17.399999999999999">
      <c r="A773" s="52" t="s">
        <v>3509</v>
      </c>
      <c r="B773" s="52"/>
      <c r="C773" s="52"/>
      <c r="D773" s="52"/>
      <c r="E773" s="53"/>
      <c r="F773" s="52"/>
      <c r="G773" s="52"/>
    </row>
    <row r="774" spans="1:7" ht="17.399999999999999">
      <c r="A774" s="150" t="s">
        <v>3020</v>
      </c>
      <c r="B774" s="150" t="s">
        <v>10</v>
      </c>
      <c r="C774" s="150" t="s">
        <v>2919</v>
      </c>
      <c r="D774" s="150" t="s">
        <v>3499</v>
      </c>
      <c r="E774" s="151" t="s">
        <v>2920</v>
      </c>
      <c r="F774" s="150" t="s">
        <v>2825</v>
      </c>
      <c r="G774" s="150" t="s">
        <v>2911</v>
      </c>
    </row>
    <row r="775" spans="1:7" ht="17.399999999999999">
      <c r="A775" s="150" t="s">
        <v>3021</v>
      </c>
      <c r="B775" s="150" t="s">
        <v>10</v>
      </c>
      <c r="C775" s="150" t="s">
        <v>2919</v>
      </c>
      <c r="D775" s="150" t="s">
        <v>3499</v>
      </c>
      <c r="E775" s="151" t="s">
        <v>2920</v>
      </c>
      <c r="F775" s="150" t="s">
        <v>2825</v>
      </c>
      <c r="G775" s="150" t="s">
        <v>2911</v>
      </c>
    </row>
    <row r="776" spans="1:7" ht="17.399999999999999">
      <c r="A776" s="150" t="s">
        <v>3022</v>
      </c>
      <c r="B776" s="150" t="s">
        <v>10</v>
      </c>
      <c r="C776" s="150" t="s">
        <v>2919</v>
      </c>
      <c r="D776" s="150" t="s">
        <v>3499</v>
      </c>
      <c r="E776" s="151" t="s">
        <v>2920</v>
      </c>
      <c r="F776" s="150" t="s">
        <v>2825</v>
      </c>
      <c r="G776" s="150" t="s">
        <v>2911</v>
      </c>
    </row>
    <row r="777" spans="1:7" ht="17.399999999999999">
      <c r="A777" s="150" t="s">
        <v>3023</v>
      </c>
      <c r="B777" s="150" t="s">
        <v>10</v>
      </c>
      <c r="C777" s="150" t="s">
        <v>2919</v>
      </c>
      <c r="D777" s="150" t="s">
        <v>3499</v>
      </c>
      <c r="E777" s="151" t="s">
        <v>2920</v>
      </c>
      <c r="F777" s="150" t="s">
        <v>2825</v>
      </c>
      <c r="G777" s="150" t="s">
        <v>2911</v>
      </c>
    </row>
    <row r="778" spans="1:7" ht="17.399999999999999">
      <c r="A778" s="52" t="s">
        <v>3510</v>
      </c>
      <c r="B778" s="52"/>
      <c r="C778" s="52"/>
      <c r="D778" s="52"/>
      <c r="E778" s="53"/>
      <c r="F778" s="52"/>
      <c r="G778" s="52"/>
    </row>
    <row r="779" spans="1:7" ht="17.399999999999999">
      <c r="A779" s="150" t="s">
        <v>3028</v>
      </c>
      <c r="B779" s="150" t="s">
        <v>3018</v>
      </c>
      <c r="C779" s="150" t="s">
        <v>2919</v>
      </c>
      <c r="D779" s="150" t="s">
        <v>3499</v>
      </c>
      <c r="E779" s="151" t="s">
        <v>2920</v>
      </c>
      <c r="F779" s="150" t="s">
        <v>2825</v>
      </c>
      <c r="G779" s="150" t="s">
        <v>2911</v>
      </c>
    </row>
    <row r="780" spans="1:7" ht="17.399999999999999">
      <c r="A780" s="150" t="s">
        <v>3029</v>
      </c>
      <c r="B780" s="150" t="s">
        <v>3018</v>
      </c>
      <c r="C780" s="150" t="s">
        <v>2919</v>
      </c>
      <c r="D780" s="150" t="s">
        <v>3499</v>
      </c>
      <c r="E780" s="151" t="s">
        <v>2920</v>
      </c>
      <c r="F780" s="150" t="s">
        <v>2825</v>
      </c>
      <c r="G780" s="150" t="s">
        <v>2911</v>
      </c>
    </row>
    <row r="781" spans="1:7" ht="17.399999999999999">
      <c r="A781" s="150" t="s">
        <v>3030</v>
      </c>
      <c r="B781" s="150" t="s">
        <v>3018</v>
      </c>
      <c r="C781" s="150" t="s">
        <v>2919</v>
      </c>
      <c r="D781" s="150" t="s">
        <v>3499</v>
      </c>
      <c r="E781" s="151" t="s">
        <v>2920</v>
      </c>
      <c r="F781" s="150" t="s">
        <v>2825</v>
      </c>
      <c r="G781" s="150" t="s">
        <v>2911</v>
      </c>
    </row>
    <row r="782" spans="1:7" ht="17.399999999999999">
      <c r="A782" s="52" t="s">
        <v>3511</v>
      </c>
      <c r="B782" s="52"/>
      <c r="C782" s="52"/>
      <c r="D782" s="52"/>
      <c r="E782" s="53"/>
      <c r="F782" s="52"/>
      <c r="G782" s="52"/>
    </row>
    <row r="783" spans="1:7" ht="17.399999999999999">
      <c r="A783" s="150" t="s">
        <v>3035</v>
      </c>
      <c r="B783" s="150" t="s">
        <v>3018</v>
      </c>
      <c r="C783" s="150" t="s">
        <v>2919</v>
      </c>
      <c r="D783" s="150" t="s">
        <v>3499</v>
      </c>
      <c r="E783" s="151" t="s">
        <v>2920</v>
      </c>
      <c r="F783" s="150" t="s">
        <v>2825</v>
      </c>
      <c r="G783" s="150" t="s">
        <v>2911</v>
      </c>
    </row>
    <row r="784" spans="1:7" ht="17.399999999999999">
      <c r="A784" s="150" t="s">
        <v>3036</v>
      </c>
      <c r="B784" s="150" t="s">
        <v>3018</v>
      </c>
      <c r="C784" s="150" t="s">
        <v>2919</v>
      </c>
      <c r="D784" s="150" t="s">
        <v>3499</v>
      </c>
      <c r="E784" s="151" t="s">
        <v>2920</v>
      </c>
      <c r="F784" s="150" t="s">
        <v>2825</v>
      </c>
      <c r="G784" s="150" t="s">
        <v>2911</v>
      </c>
    </row>
    <row r="785" spans="1:7" ht="17.399999999999999">
      <c r="A785" s="52" t="s">
        <v>3512</v>
      </c>
      <c r="B785" s="52"/>
      <c r="C785" s="52"/>
      <c r="D785" s="52"/>
      <c r="E785" s="53"/>
      <c r="F785" s="52"/>
      <c r="G785" s="52"/>
    </row>
    <row r="786" spans="1:7" ht="17.399999999999999">
      <c r="A786" s="150" t="s">
        <v>3038</v>
      </c>
      <c r="B786" s="150" t="s">
        <v>3039</v>
      </c>
      <c r="C786" s="150" t="s">
        <v>2923</v>
      </c>
      <c r="D786" s="150" t="s">
        <v>3499</v>
      </c>
      <c r="E786" s="151" t="s">
        <v>2916</v>
      </c>
      <c r="F786" s="150" t="s">
        <v>2825</v>
      </c>
      <c r="G786" s="150" t="s">
        <v>3040</v>
      </c>
    </row>
    <row r="787" spans="1:7" ht="17.399999999999999">
      <c r="A787" s="150" t="s">
        <v>3041</v>
      </c>
      <c r="B787" s="150" t="s">
        <v>3042</v>
      </c>
      <c r="C787" s="150" t="s">
        <v>2923</v>
      </c>
      <c r="D787" s="150" t="s">
        <v>3499</v>
      </c>
      <c r="E787" s="151" t="s">
        <v>2916</v>
      </c>
      <c r="F787" s="150" t="s">
        <v>2825</v>
      </c>
      <c r="G787" s="150" t="s">
        <v>3043</v>
      </c>
    </row>
    <row r="788" spans="1:7" ht="17.399999999999999">
      <c r="A788" s="150" t="s">
        <v>3044</v>
      </c>
      <c r="B788" s="150" t="s">
        <v>3045</v>
      </c>
      <c r="C788" s="150"/>
      <c r="D788" s="150" t="s">
        <v>2909</v>
      </c>
      <c r="E788" s="151"/>
      <c r="F788" s="150" t="s">
        <v>3046</v>
      </c>
      <c r="G788" s="150" t="s">
        <v>3047</v>
      </c>
    </row>
    <row r="789" spans="1:7" ht="17.399999999999999">
      <c r="A789" s="150" t="s">
        <v>3048</v>
      </c>
      <c r="B789" s="150" t="s">
        <v>3045</v>
      </c>
      <c r="C789" s="150"/>
      <c r="D789" s="150" t="s">
        <v>2909</v>
      </c>
      <c r="E789" s="151"/>
      <c r="F789" s="150" t="s">
        <v>3046</v>
      </c>
      <c r="G789" s="150" t="s">
        <v>2911</v>
      </c>
    </row>
    <row r="790" spans="1:7" ht="17.399999999999999">
      <c r="A790" s="150" t="s">
        <v>3049</v>
      </c>
      <c r="B790" s="150" t="s">
        <v>88</v>
      </c>
      <c r="C790" s="150" t="s">
        <v>2923</v>
      </c>
      <c r="D790" s="150" t="s">
        <v>3499</v>
      </c>
      <c r="E790" s="151" t="s">
        <v>2916</v>
      </c>
      <c r="F790" s="150" t="s">
        <v>2825</v>
      </c>
      <c r="G790" s="150" t="s">
        <v>3050</v>
      </c>
    </row>
    <row r="791" spans="1:7" ht="17.399999999999999">
      <c r="A791" s="150" t="s">
        <v>3051</v>
      </c>
      <c r="B791" s="150" t="s">
        <v>3039</v>
      </c>
      <c r="C791" s="150" t="s">
        <v>3052</v>
      </c>
      <c r="D791" s="150" t="s">
        <v>2909</v>
      </c>
      <c r="E791" s="151"/>
      <c r="F791" s="150" t="s">
        <v>3053</v>
      </c>
      <c r="G791" s="150" t="s">
        <v>3054</v>
      </c>
    </row>
    <row r="792" spans="1:7" ht="17.399999999999999">
      <c r="A792" s="150" t="s">
        <v>3055</v>
      </c>
      <c r="B792" s="150" t="s">
        <v>3018</v>
      </c>
      <c r="C792" s="150" t="s">
        <v>2958</v>
      </c>
      <c r="D792" s="150" t="s">
        <v>3499</v>
      </c>
      <c r="E792" s="151" t="s">
        <v>2959</v>
      </c>
      <c r="F792" s="150" t="s">
        <v>2825</v>
      </c>
      <c r="G792" s="150" t="s">
        <v>2911</v>
      </c>
    </row>
    <row r="793" spans="1:7" ht="17.399999999999999">
      <c r="A793" s="150" t="s">
        <v>3056</v>
      </c>
      <c r="B793" s="150" t="s">
        <v>3018</v>
      </c>
      <c r="C793" s="150" t="s">
        <v>2923</v>
      </c>
      <c r="D793" s="150" t="s">
        <v>3499</v>
      </c>
      <c r="E793" s="151" t="s">
        <v>2916</v>
      </c>
      <c r="F793" s="150" t="s">
        <v>2825</v>
      </c>
      <c r="G793" s="150" t="s">
        <v>2911</v>
      </c>
    </row>
    <row r="794" spans="1:7" ht="17.399999999999999">
      <c r="A794" s="150" t="s">
        <v>3057</v>
      </c>
      <c r="B794" s="150" t="s">
        <v>3058</v>
      </c>
      <c r="C794" s="150" t="s">
        <v>2919</v>
      </c>
      <c r="D794" s="150" t="s">
        <v>3499</v>
      </c>
      <c r="E794" s="151" t="s">
        <v>2920</v>
      </c>
      <c r="F794" s="150" t="s">
        <v>2825</v>
      </c>
      <c r="G794" s="150" t="s">
        <v>2911</v>
      </c>
    </row>
    <row r="795" spans="1:7" ht="17.399999999999999">
      <c r="A795" s="150" t="s">
        <v>3057</v>
      </c>
      <c r="B795" s="150" t="s">
        <v>3058</v>
      </c>
      <c r="C795" s="150" t="s">
        <v>2919</v>
      </c>
      <c r="D795" s="150" t="s">
        <v>3499</v>
      </c>
      <c r="E795" s="151" t="s">
        <v>2920</v>
      </c>
      <c r="F795" s="150" t="s">
        <v>2825</v>
      </c>
      <c r="G795" s="150" t="s">
        <v>2911</v>
      </c>
    </row>
    <row r="796" spans="1:7" ht="17.399999999999999">
      <c r="A796" s="52" t="s">
        <v>3513</v>
      </c>
      <c r="B796" s="52"/>
      <c r="C796" s="52"/>
      <c r="D796" s="52"/>
      <c r="E796" s="53"/>
      <c r="F796" s="52"/>
      <c r="G796" s="52"/>
    </row>
    <row r="797" spans="1:7" ht="17.399999999999999">
      <c r="A797" s="150" t="s">
        <v>3060</v>
      </c>
      <c r="B797" s="150" t="s">
        <v>3018</v>
      </c>
      <c r="C797" s="150" t="s">
        <v>2923</v>
      </c>
      <c r="D797" s="150" t="s">
        <v>3499</v>
      </c>
      <c r="E797" s="151" t="s">
        <v>2916</v>
      </c>
      <c r="F797" s="150" t="s">
        <v>2825</v>
      </c>
      <c r="G797" s="150" t="s">
        <v>2911</v>
      </c>
    </row>
    <row r="798" spans="1:7" ht="17.399999999999999">
      <c r="A798" s="150" t="s">
        <v>3061</v>
      </c>
      <c r="B798" s="150" t="s">
        <v>3018</v>
      </c>
      <c r="C798" s="150"/>
      <c r="D798" s="150" t="s">
        <v>2909</v>
      </c>
      <c r="E798" s="151"/>
      <c r="F798" s="150" t="s">
        <v>3062</v>
      </c>
      <c r="G798" s="150" t="s">
        <v>2911</v>
      </c>
    </row>
    <row r="799" spans="1:7" ht="17.399999999999999">
      <c r="A799" s="52" t="s">
        <v>3514</v>
      </c>
      <c r="B799" s="52"/>
      <c r="C799" s="52"/>
      <c r="D799" s="52"/>
      <c r="E799" s="53"/>
      <c r="F799" s="52"/>
      <c r="G799" s="52"/>
    </row>
    <row r="800" spans="1:7" ht="17.399999999999999">
      <c r="A800" s="150" t="s">
        <v>3064</v>
      </c>
      <c r="B800" s="150"/>
      <c r="C800" s="150" t="s">
        <v>666</v>
      </c>
      <c r="D800" s="150" t="s">
        <v>2909</v>
      </c>
      <c r="E800" s="151"/>
      <c r="F800" s="150" t="s">
        <v>3065</v>
      </c>
      <c r="G800" s="150" t="s">
        <v>2911</v>
      </c>
    </row>
    <row r="801" spans="1:7" ht="17.399999999999999">
      <c r="A801" s="150" t="s">
        <v>3431</v>
      </c>
      <c r="B801" s="150" t="s">
        <v>94</v>
      </c>
      <c r="C801" s="150" t="s">
        <v>3432</v>
      </c>
      <c r="D801" s="150" t="s">
        <v>3499</v>
      </c>
      <c r="E801" s="151" t="s">
        <v>3515</v>
      </c>
      <c r="F801" s="150" t="s">
        <v>2820</v>
      </c>
      <c r="G801" s="150" t="s">
        <v>3434</v>
      </c>
    </row>
    <row r="802" spans="1:7" ht="17.399999999999999">
      <c r="A802" s="150" t="s">
        <v>3066</v>
      </c>
      <c r="B802" s="150" t="s">
        <v>3018</v>
      </c>
      <c r="C802" s="150" t="s">
        <v>3067</v>
      </c>
      <c r="D802" s="150" t="s">
        <v>2909</v>
      </c>
      <c r="E802" s="151"/>
      <c r="F802" s="150" t="s">
        <v>3068</v>
      </c>
      <c r="G802" s="150" t="s">
        <v>2911</v>
      </c>
    </row>
    <row r="803" spans="1:7" ht="17.399999999999999">
      <c r="A803" s="150" t="s">
        <v>3069</v>
      </c>
      <c r="B803" s="150" t="s">
        <v>96</v>
      </c>
      <c r="C803" s="150"/>
      <c r="D803" s="150" t="s">
        <v>2909</v>
      </c>
      <c r="E803" s="151"/>
      <c r="F803" s="150" t="s">
        <v>3070</v>
      </c>
      <c r="G803" s="150" t="s">
        <v>2911</v>
      </c>
    </row>
    <row r="804" spans="1:7" ht="17.399999999999999">
      <c r="A804" s="52" t="s">
        <v>3516</v>
      </c>
      <c r="B804" s="52"/>
      <c r="C804" s="52"/>
      <c r="D804" s="52"/>
      <c r="E804" s="53"/>
      <c r="F804" s="52"/>
      <c r="G804" s="52"/>
    </row>
    <row r="805" spans="1:7" ht="17.399999999999999">
      <c r="A805" s="150" t="s">
        <v>3072</v>
      </c>
      <c r="B805" s="150" t="s">
        <v>3018</v>
      </c>
      <c r="C805" s="150" t="s">
        <v>2923</v>
      </c>
      <c r="D805" s="150" t="s">
        <v>3499</v>
      </c>
      <c r="E805" s="151" t="s">
        <v>2916</v>
      </c>
      <c r="F805" s="150" t="s">
        <v>2825</v>
      </c>
      <c r="G805" s="150" t="s">
        <v>3073</v>
      </c>
    </row>
    <row r="806" spans="1:7" ht="17.399999999999999">
      <c r="A806" s="150" t="s">
        <v>3074</v>
      </c>
      <c r="B806" s="150" t="s">
        <v>102</v>
      </c>
      <c r="C806" s="150" t="s">
        <v>2919</v>
      </c>
      <c r="D806" s="150" t="s">
        <v>3499</v>
      </c>
      <c r="E806" s="151" t="s">
        <v>2920</v>
      </c>
      <c r="F806" s="150" t="s">
        <v>2825</v>
      </c>
      <c r="G806" s="150" t="s">
        <v>2911</v>
      </c>
    </row>
    <row r="807" spans="1:7" ht="17.399999999999999">
      <c r="A807" s="150" t="s">
        <v>3075</v>
      </c>
      <c r="B807" s="150" t="s">
        <v>100</v>
      </c>
      <c r="C807" s="150" t="s">
        <v>3076</v>
      </c>
      <c r="D807" s="150" t="s">
        <v>3499</v>
      </c>
      <c r="E807" s="151" t="s">
        <v>2916</v>
      </c>
      <c r="F807" s="150" t="s">
        <v>2825</v>
      </c>
      <c r="G807" s="150" t="s">
        <v>3077</v>
      </c>
    </row>
    <row r="808" spans="1:7" ht="17.399999999999999">
      <c r="A808" s="150" t="s">
        <v>3078</v>
      </c>
      <c r="B808" s="150" t="s">
        <v>3018</v>
      </c>
      <c r="C808" s="150" t="s">
        <v>2919</v>
      </c>
      <c r="D808" s="150" t="s">
        <v>3499</v>
      </c>
      <c r="E808" s="151" t="s">
        <v>2920</v>
      </c>
      <c r="F808" s="150" t="s">
        <v>2825</v>
      </c>
      <c r="G808" s="150" t="s">
        <v>2911</v>
      </c>
    </row>
    <row r="809" spans="1:7" ht="17.399999999999999">
      <c r="A809" s="52" t="s">
        <v>3517</v>
      </c>
      <c r="B809" s="52"/>
      <c r="C809" s="52"/>
      <c r="D809" s="52"/>
      <c r="E809" s="53"/>
      <c r="F809" s="52"/>
      <c r="G809" s="52"/>
    </row>
    <row r="810" spans="1:7" ht="17.399999999999999">
      <c r="A810" s="150" t="s">
        <v>2908</v>
      </c>
      <c r="B810" s="150" t="s">
        <v>36</v>
      </c>
      <c r="C810" s="150"/>
      <c r="D810" s="150" t="s">
        <v>2909</v>
      </c>
      <c r="E810" s="151"/>
      <c r="F810" s="150" t="s">
        <v>2910</v>
      </c>
      <c r="G810" s="150" t="s">
        <v>2911</v>
      </c>
    </row>
    <row r="811" spans="1:7" ht="17.399999999999999">
      <c r="A811" s="148" t="s">
        <v>3097</v>
      </c>
      <c r="B811" s="148" t="s">
        <v>2931</v>
      </c>
      <c r="C811" s="148" t="s">
        <v>3098</v>
      </c>
      <c r="D811" s="148" t="s">
        <v>3518</v>
      </c>
      <c r="E811" s="149" t="s">
        <v>677</v>
      </c>
      <c r="F811" s="149" t="s">
        <v>2965</v>
      </c>
      <c r="G811" s="148" t="s">
        <v>3099</v>
      </c>
    </row>
    <row r="812" spans="1:7" ht="17.399999999999999">
      <c r="A812" s="52" t="s">
        <v>3519</v>
      </c>
      <c r="B812" s="52"/>
      <c r="C812" s="52"/>
      <c r="D812" s="52"/>
      <c r="E812" s="53"/>
      <c r="F812" s="52"/>
      <c r="G812" s="52"/>
    </row>
    <row r="813" spans="1:7" ht="17.399999999999999">
      <c r="A813" s="148" t="s">
        <v>3101</v>
      </c>
      <c r="B813" s="148" t="s">
        <v>35</v>
      </c>
      <c r="C813" s="148" t="s">
        <v>3102</v>
      </c>
      <c r="D813" s="148" t="s">
        <v>3518</v>
      </c>
      <c r="E813" s="149" t="s">
        <v>3520</v>
      </c>
      <c r="F813" s="149" t="s">
        <v>2965</v>
      </c>
      <c r="G813" s="148" t="s">
        <v>3104</v>
      </c>
    </row>
    <row r="814" spans="1:7" ht="17.399999999999999">
      <c r="A814" s="150" t="s">
        <v>2930</v>
      </c>
      <c r="B814" s="150" t="s">
        <v>2931</v>
      </c>
      <c r="C814" s="150"/>
      <c r="D814" s="150" t="s">
        <v>2909</v>
      </c>
      <c r="E814" s="151"/>
      <c r="F814" s="150" t="s">
        <v>2910</v>
      </c>
      <c r="G814" s="150" t="s">
        <v>2911</v>
      </c>
    </row>
    <row r="815" spans="1:7" ht="17.399999999999999">
      <c r="A815" s="150" t="s">
        <v>2932</v>
      </c>
      <c r="B815" s="150" t="s">
        <v>2931</v>
      </c>
      <c r="C815" s="150"/>
      <c r="D815" s="150" t="s">
        <v>2909</v>
      </c>
      <c r="E815" s="151"/>
      <c r="F815" s="150" t="s">
        <v>2910</v>
      </c>
      <c r="G815" s="150" t="s">
        <v>2911</v>
      </c>
    </row>
    <row r="816" spans="1:7" ht="17.399999999999999">
      <c r="A816" s="150" t="s">
        <v>2933</v>
      </c>
      <c r="B816" s="150" t="s">
        <v>2934</v>
      </c>
      <c r="C816" s="150"/>
      <c r="D816" s="150" t="s">
        <v>2909</v>
      </c>
      <c r="E816" s="151"/>
      <c r="F816" s="150" t="s">
        <v>2910</v>
      </c>
      <c r="G816" s="150" t="s">
        <v>2911</v>
      </c>
    </row>
    <row r="817" spans="1:7" ht="17.399999999999999">
      <c r="A817" s="150" t="s">
        <v>2935</v>
      </c>
      <c r="B817" s="150" t="s">
        <v>2936</v>
      </c>
      <c r="C817" s="150"/>
      <c r="D817" s="150" t="s">
        <v>2909</v>
      </c>
      <c r="E817" s="151"/>
      <c r="F817" s="150" t="s">
        <v>2910</v>
      </c>
      <c r="G817" s="150" t="s">
        <v>2911</v>
      </c>
    </row>
    <row r="818" spans="1:7" ht="17.399999999999999">
      <c r="A818" s="150" t="s">
        <v>2937</v>
      </c>
      <c r="B818" s="150" t="s">
        <v>2936</v>
      </c>
      <c r="C818" s="150"/>
      <c r="D818" s="150" t="s">
        <v>2909</v>
      </c>
      <c r="E818" s="151"/>
      <c r="F818" s="150" t="s">
        <v>2910</v>
      </c>
      <c r="G818" s="150" t="s">
        <v>2911</v>
      </c>
    </row>
    <row r="819" spans="1:7" ht="17.399999999999999">
      <c r="A819" s="150" t="s">
        <v>2938</v>
      </c>
      <c r="B819" s="150" t="s">
        <v>2936</v>
      </c>
      <c r="C819" s="150"/>
      <c r="D819" s="150" t="s">
        <v>2909</v>
      </c>
      <c r="E819" s="151"/>
      <c r="F819" s="150" t="s">
        <v>2910</v>
      </c>
      <c r="G819" s="150" t="s">
        <v>2911</v>
      </c>
    </row>
    <row r="820" spans="1:7" ht="17.399999999999999">
      <c r="A820" s="150" t="s">
        <v>2939</v>
      </c>
      <c r="B820" s="150" t="s">
        <v>2936</v>
      </c>
      <c r="C820" s="150"/>
      <c r="D820" s="150" t="s">
        <v>2909</v>
      </c>
      <c r="E820" s="151"/>
      <c r="F820" s="150" t="s">
        <v>2910</v>
      </c>
      <c r="G820" s="150" t="s">
        <v>2911</v>
      </c>
    </row>
    <row r="821" spans="1:7" ht="17.399999999999999">
      <c r="A821" s="150" t="s">
        <v>2940</v>
      </c>
      <c r="B821" s="150" t="s">
        <v>36</v>
      </c>
      <c r="C821" s="150"/>
      <c r="D821" s="150" t="s">
        <v>2909</v>
      </c>
      <c r="E821" s="151"/>
      <c r="F821" s="150" t="s">
        <v>2910</v>
      </c>
      <c r="G821" s="150" t="s">
        <v>2911</v>
      </c>
    </row>
    <row r="822" spans="1:7" ht="17.399999999999999">
      <c r="A822" s="150" t="s">
        <v>2941</v>
      </c>
      <c r="B822" s="150" t="s">
        <v>35</v>
      </c>
      <c r="C822" s="150"/>
      <c r="D822" s="150" t="s">
        <v>2909</v>
      </c>
      <c r="E822" s="151"/>
      <c r="F822" s="150" t="s">
        <v>2910</v>
      </c>
      <c r="G822" s="150" t="s">
        <v>2911</v>
      </c>
    </row>
    <row r="823" spans="1:7" ht="17.399999999999999">
      <c r="A823" s="150" t="s">
        <v>2942</v>
      </c>
      <c r="B823" s="150" t="s">
        <v>40</v>
      </c>
      <c r="C823" s="150"/>
      <c r="D823" s="150" t="s">
        <v>2909</v>
      </c>
      <c r="E823" s="151"/>
      <c r="F823" s="150" t="s">
        <v>2910</v>
      </c>
      <c r="G823" s="150" t="s">
        <v>2911</v>
      </c>
    </row>
    <row r="824" spans="1:7" ht="17.399999999999999">
      <c r="A824" s="150" t="s">
        <v>2943</v>
      </c>
      <c r="B824" s="150" t="s">
        <v>2944</v>
      </c>
      <c r="C824" s="150"/>
      <c r="D824" s="150" t="s">
        <v>2909</v>
      </c>
      <c r="E824" s="151"/>
      <c r="F824" s="150" t="s">
        <v>2910</v>
      </c>
      <c r="G824" s="150" t="s">
        <v>2911</v>
      </c>
    </row>
    <row r="825" spans="1:7" ht="17.399999999999999">
      <c r="A825" s="150" t="s">
        <v>2945</v>
      </c>
      <c r="B825" s="150" t="s">
        <v>35</v>
      </c>
      <c r="C825" s="150"/>
      <c r="D825" s="150" t="s">
        <v>2909</v>
      </c>
      <c r="E825" s="151"/>
      <c r="F825" s="150" t="s">
        <v>2910</v>
      </c>
      <c r="G825" s="150" t="s">
        <v>2911</v>
      </c>
    </row>
    <row r="826" spans="1:7" ht="17.399999999999999">
      <c r="A826" s="52" t="s">
        <v>3521</v>
      </c>
      <c r="B826" s="52"/>
      <c r="C826" s="52"/>
      <c r="D826" s="52"/>
      <c r="E826" s="53"/>
      <c r="F826" s="52"/>
      <c r="G826" s="52"/>
    </row>
    <row r="827" spans="1:7" ht="17.399999999999999">
      <c r="A827" s="150" t="s">
        <v>2952</v>
      </c>
      <c r="B827" s="150" t="s">
        <v>40</v>
      </c>
      <c r="C827" s="150"/>
      <c r="D827" s="150" t="s">
        <v>2909</v>
      </c>
      <c r="E827" s="151"/>
      <c r="F827" s="150" t="s">
        <v>2910</v>
      </c>
      <c r="G827" s="150" t="s">
        <v>2953</v>
      </c>
    </row>
    <row r="828" spans="1:7" ht="17.399999999999999">
      <c r="A828" s="52" t="s">
        <v>3522</v>
      </c>
      <c r="B828" s="52"/>
      <c r="C828" s="52"/>
      <c r="D828" s="52"/>
      <c r="E828" s="53"/>
      <c r="F828" s="52"/>
      <c r="G828" s="52"/>
    </row>
    <row r="829" spans="1:7" ht="17.399999999999999">
      <c r="A829" s="148" t="s">
        <v>2962</v>
      </c>
      <c r="B829" s="148" t="s">
        <v>57</v>
      </c>
      <c r="C829" s="148" t="s">
        <v>2963</v>
      </c>
      <c r="D829" s="148" t="s">
        <v>3518</v>
      </c>
      <c r="E829" s="149" t="s">
        <v>3523</v>
      </c>
      <c r="F829" s="149" t="s">
        <v>2965</v>
      </c>
      <c r="G829" s="148" t="s">
        <v>2966</v>
      </c>
    </row>
    <row r="830" spans="1:7" ht="17.399999999999999">
      <c r="A830" s="150" t="s">
        <v>2968</v>
      </c>
      <c r="B830" s="150" t="s">
        <v>36</v>
      </c>
      <c r="C830" s="150"/>
      <c r="D830" s="150" t="s">
        <v>2909</v>
      </c>
      <c r="E830" s="151"/>
      <c r="F830" s="150" t="s">
        <v>2910</v>
      </c>
      <c r="G830" s="150" t="s">
        <v>2911</v>
      </c>
    </row>
    <row r="831" spans="1:7" ht="17.399999999999999">
      <c r="A831" s="52" t="s">
        <v>3524</v>
      </c>
      <c r="B831" s="52"/>
      <c r="C831" s="52"/>
      <c r="D831" s="52"/>
      <c r="E831" s="53"/>
      <c r="F831" s="52"/>
      <c r="G831" s="52"/>
    </row>
    <row r="832" spans="1:7" ht="17.399999999999999">
      <c r="A832" s="150" t="s">
        <v>2984</v>
      </c>
      <c r="B832" s="150" t="s">
        <v>36</v>
      </c>
      <c r="C832" s="150"/>
      <c r="D832" s="150" t="s">
        <v>2909</v>
      </c>
      <c r="E832" s="151"/>
      <c r="F832" s="150" t="s">
        <v>2910</v>
      </c>
      <c r="G832" s="150" t="s">
        <v>2985</v>
      </c>
    </row>
    <row r="833" spans="1:7" ht="17.399999999999999">
      <c r="A833" s="150" t="s">
        <v>2991</v>
      </c>
      <c r="B833" s="150" t="s">
        <v>58</v>
      </c>
      <c r="C833" s="150"/>
      <c r="D833" s="150" t="s">
        <v>2909</v>
      </c>
      <c r="E833" s="151"/>
      <c r="F833" s="150" t="s">
        <v>2910</v>
      </c>
      <c r="G833" s="150" t="s">
        <v>2911</v>
      </c>
    </row>
    <row r="834" spans="1:7" ht="17.399999999999999">
      <c r="A834" s="150" t="s">
        <v>2992</v>
      </c>
      <c r="B834" s="150" t="s">
        <v>40</v>
      </c>
      <c r="C834" s="150"/>
      <c r="D834" s="150" t="s">
        <v>2909</v>
      </c>
      <c r="E834" s="151"/>
      <c r="F834" s="150" t="s">
        <v>2910</v>
      </c>
      <c r="G834" s="150" t="s">
        <v>2911</v>
      </c>
    </row>
    <row r="835" spans="1:7" ht="17.399999999999999">
      <c r="A835" s="150" t="s">
        <v>2993</v>
      </c>
      <c r="B835" s="150" t="s">
        <v>42</v>
      </c>
      <c r="C835" s="150"/>
      <c r="D835" s="150" t="s">
        <v>2909</v>
      </c>
      <c r="E835" s="151"/>
      <c r="F835" s="150" t="s">
        <v>2910</v>
      </c>
      <c r="G835" s="150" t="s">
        <v>2911</v>
      </c>
    </row>
    <row r="836" spans="1:7" ht="17.399999999999999">
      <c r="A836" s="150" t="s">
        <v>2994</v>
      </c>
      <c r="B836" s="150" t="s">
        <v>42</v>
      </c>
      <c r="C836" s="150"/>
      <c r="D836" s="150" t="s">
        <v>2909</v>
      </c>
      <c r="E836" s="151"/>
      <c r="F836" s="150" t="s">
        <v>2910</v>
      </c>
      <c r="G836" s="150" t="s">
        <v>2911</v>
      </c>
    </row>
    <row r="837" spans="1:7" ht="17.399999999999999">
      <c r="A837" s="150" t="s">
        <v>2995</v>
      </c>
      <c r="B837" s="150" t="s">
        <v>2944</v>
      </c>
      <c r="C837" s="150"/>
      <c r="D837" s="150" t="s">
        <v>2909</v>
      </c>
      <c r="E837" s="151"/>
      <c r="F837" s="150" t="s">
        <v>2910</v>
      </c>
      <c r="G837" s="150" t="s">
        <v>2911</v>
      </c>
    </row>
    <row r="838" spans="1:7" ht="17.399999999999999">
      <c r="A838" s="150" t="s">
        <v>2996</v>
      </c>
      <c r="B838" s="150" t="s">
        <v>56</v>
      </c>
      <c r="C838" s="150"/>
      <c r="D838" s="150" t="s">
        <v>2909</v>
      </c>
      <c r="E838" s="151"/>
      <c r="F838" s="150" t="s">
        <v>2910</v>
      </c>
      <c r="G838" s="150" t="s">
        <v>2911</v>
      </c>
    </row>
    <row r="839" spans="1:7" ht="17.399999999999999">
      <c r="A839" s="150" t="s">
        <v>2997</v>
      </c>
      <c r="B839" s="150" t="s">
        <v>2944</v>
      </c>
      <c r="C839" s="150"/>
      <c r="D839" s="150" t="s">
        <v>2909</v>
      </c>
      <c r="E839" s="151"/>
      <c r="F839" s="151" t="s">
        <v>2910</v>
      </c>
      <c r="G839" s="150" t="s">
        <v>2911</v>
      </c>
    </row>
    <row r="840" spans="1:7" ht="17.399999999999999">
      <c r="A840" s="52" t="s">
        <v>3525</v>
      </c>
      <c r="B840" s="52"/>
      <c r="C840" s="52"/>
      <c r="D840" s="52"/>
      <c r="E840" s="53"/>
      <c r="F840" s="52"/>
      <c r="G840" s="52"/>
    </row>
    <row r="841" spans="1:7" ht="17.399999999999999">
      <c r="A841" s="148" t="s">
        <v>3462</v>
      </c>
      <c r="B841" s="148" t="s">
        <v>44</v>
      </c>
      <c r="C841" s="148" t="s">
        <v>3463</v>
      </c>
      <c r="D841" s="148" t="s">
        <v>3518</v>
      </c>
      <c r="E841" s="149" t="s">
        <v>2663</v>
      </c>
      <c r="F841" s="149" t="s">
        <v>2965</v>
      </c>
      <c r="G841" s="148" t="s">
        <v>3464</v>
      </c>
    </row>
    <row r="842" spans="1:7" ht="17.399999999999999">
      <c r="A842" s="150" t="s">
        <v>2999</v>
      </c>
      <c r="B842" s="150" t="s">
        <v>44</v>
      </c>
      <c r="C842" s="150"/>
      <c r="D842" s="150" t="s">
        <v>2909</v>
      </c>
      <c r="E842" s="151"/>
      <c r="F842" s="150" t="s">
        <v>3000</v>
      </c>
      <c r="G842" s="150" t="s">
        <v>2911</v>
      </c>
    </row>
    <row r="843" spans="1:7" ht="17.399999999999999">
      <c r="A843" s="150" t="s">
        <v>3001</v>
      </c>
      <c r="B843" s="150" t="s">
        <v>44</v>
      </c>
      <c r="C843" s="150" t="s">
        <v>3002</v>
      </c>
      <c r="D843" s="150" t="s">
        <v>2909</v>
      </c>
      <c r="E843" s="151"/>
      <c r="F843" s="150" t="s">
        <v>3003</v>
      </c>
      <c r="G843" s="150" t="s">
        <v>3004</v>
      </c>
    </row>
    <row r="844" spans="1:7" ht="17.399999999999999">
      <c r="A844" s="150" t="s">
        <v>3007</v>
      </c>
      <c r="B844" s="150" t="s">
        <v>2944</v>
      </c>
      <c r="C844" s="150"/>
      <c r="D844" s="150" t="s">
        <v>2909</v>
      </c>
      <c r="E844" s="151"/>
      <c r="F844" s="150" t="s">
        <v>3008</v>
      </c>
      <c r="G844" s="150" t="s">
        <v>2911</v>
      </c>
    </row>
    <row r="845" spans="1:7" ht="17.399999999999999">
      <c r="A845" s="52" t="s">
        <v>3526</v>
      </c>
      <c r="B845" s="52"/>
      <c r="C845" s="52"/>
      <c r="D845" s="52"/>
      <c r="E845" s="53"/>
      <c r="F845" s="52"/>
      <c r="G845" s="52"/>
    </row>
    <row r="846" spans="1:7" ht="17.399999999999999">
      <c r="A846" s="150" t="s">
        <v>3012</v>
      </c>
      <c r="B846" s="150" t="s">
        <v>56</v>
      </c>
      <c r="C846" s="150"/>
      <c r="D846" s="150" t="s">
        <v>2909</v>
      </c>
      <c r="E846" s="151"/>
      <c r="F846" s="150" t="s">
        <v>2910</v>
      </c>
      <c r="G846" s="150" t="s">
        <v>2911</v>
      </c>
    </row>
    <row r="847" spans="1:7" ht="17.399999999999999">
      <c r="A847" s="52" t="s">
        <v>3527</v>
      </c>
      <c r="B847" s="52"/>
      <c r="C847" s="52"/>
      <c r="D847" s="52"/>
      <c r="E847" s="53"/>
      <c r="F847" s="52"/>
      <c r="G847" s="52"/>
    </row>
    <row r="848" spans="1:7" ht="17.399999999999999">
      <c r="A848" s="150" t="s">
        <v>3044</v>
      </c>
      <c r="B848" s="150" t="s">
        <v>3045</v>
      </c>
      <c r="C848" s="150"/>
      <c r="D848" s="150" t="s">
        <v>2909</v>
      </c>
      <c r="E848" s="151"/>
      <c r="F848" s="150" t="s">
        <v>3046</v>
      </c>
      <c r="G848" s="150" t="s">
        <v>3047</v>
      </c>
    </row>
    <row r="849" spans="1:7" ht="17.399999999999999">
      <c r="A849" s="150" t="s">
        <v>3048</v>
      </c>
      <c r="B849" s="150" t="s">
        <v>3045</v>
      </c>
      <c r="C849" s="150"/>
      <c r="D849" s="150" t="s">
        <v>2909</v>
      </c>
      <c r="E849" s="151"/>
      <c r="F849" s="150" t="s">
        <v>3046</v>
      </c>
      <c r="G849" s="150" t="s">
        <v>2911</v>
      </c>
    </row>
    <row r="850" spans="1:7" ht="17.399999999999999">
      <c r="A850" s="150" t="s">
        <v>3051</v>
      </c>
      <c r="B850" s="150" t="s">
        <v>3039</v>
      </c>
      <c r="C850" s="150" t="s">
        <v>3052</v>
      </c>
      <c r="D850" s="150" t="s">
        <v>2909</v>
      </c>
      <c r="E850" s="151"/>
      <c r="F850" s="150" t="s">
        <v>3053</v>
      </c>
      <c r="G850" s="150" t="s">
        <v>3054</v>
      </c>
    </row>
    <row r="851" spans="1:7" ht="17.399999999999999">
      <c r="A851" s="52" t="s">
        <v>3528</v>
      </c>
      <c r="B851" s="52"/>
      <c r="C851" s="52"/>
      <c r="D851" s="52"/>
      <c r="E851" s="53"/>
      <c r="F851" s="52"/>
      <c r="G851" s="52"/>
    </row>
    <row r="852" spans="1:7" ht="17.399999999999999">
      <c r="A852" s="150" t="s">
        <v>3061</v>
      </c>
      <c r="B852" s="150" t="s">
        <v>3018</v>
      </c>
      <c r="C852" s="150"/>
      <c r="D852" s="150" t="s">
        <v>2909</v>
      </c>
      <c r="E852" s="151"/>
      <c r="F852" s="150" t="s">
        <v>3062</v>
      </c>
      <c r="G852" s="150" t="s">
        <v>2911</v>
      </c>
    </row>
    <row r="853" spans="1:7" ht="17.399999999999999" hidden="1">
      <c r="A853" s="52" t="s">
        <v>3529</v>
      </c>
      <c r="B853" s="52"/>
      <c r="C853" s="52"/>
      <c r="D853" s="52"/>
      <c r="E853" s="53"/>
      <c r="F853" s="52"/>
      <c r="G853" s="52"/>
    </row>
    <row r="854" spans="1:7" ht="17.399999999999999" hidden="1">
      <c r="A854" s="150" t="s">
        <v>3064</v>
      </c>
      <c r="B854" s="150"/>
      <c r="C854" s="150" t="s">
        <v>666</v>
      </c>
      <c r="D854" s="150" t="s">
        <v>2909</v>
      </c>
      <c r="E854" s="151"/>
      <c r="F854" s="150" t="s">
        <v>3065</v>
      </c>
      <c r="G854" s="150" t="s">
        <v>2911</v>
      </c>
    </row>
    <row r="855" spans="1:7" ht="17.399999999999999" hidden="1">
      <c r="A855" s="150" t="s">
        <v>3066</v>
      </c>
      <c r="B855" s="150" t="s">
        <v>3018</v>
      </c>
      <c r="C855" s="150" t="s">
        <v>3067</v>
      </c>
      <c r="D855" s="150" t="s">
        <v>2909</v>
      </c>
      <c r="E855" s="151"/>
      <c r="F855" s="150" t="s">
        <v>3068</v>
      </c>
      <c r="G855" s="150" t="s">
        <v>2911</v>
      </c>
    </row>
    <row r="856" spans="1:7" ht="17.399999999999999" hidden="1">
      <c r="A856" s="148" t="s">
        <v>3066</v>
      </c>
      <c r="B856" s="148" t="s">
        <v>3018</v>
      </c>
      <c r="C856" s="148" t="s">
        <v>3067</v>
      </c>
      <c r="D856" s="148" t="s">
        <v>3518</v>
      </c>
      <c r="E856" s="149" t="s">
        <v>3520</v>
      </c>
      <c r="F856" s="149" t="s">
        <v>2965</v>
      </c>
      <c r="G856" s="148" t="s">
        <v>2911</v>
      </c>
    </row>
    <row r="857" spans="1:7" ht="17.399999999999999" hidden="1">
      <c r="A857" s="150" t="s">
        <v>3069</v>
      </c>
      <c r="B857" s="150" t="s">
        <v>96</v>
      </c>
      <c r="C857" s="150"/>
      <c r="D857" s="150" t="s">
        <v>2909</v>
      </c>
      <c r="E857" s="151"/>
      <c r="F857" s="150" t="s">
        <v>3070</v>
      </c>
      <c r="G857" s="150" t="s">
        <v>2911</v>
      </c>
    </row>
    <row r="858" spans="1:7" ht="17.399999999999999" hidden="1">
      <c r="A858" s="52" t="s">
        <v>3530</v>
      </c>
      <c r="B858" s="52"/>
      <c r="C858" s="52"/>
      <c r="D858" s="52"/>
      <c r="E858" s="53"/>
      <c r="F858" s="52"/>
      <c r="G858" s="52"/>
    </row>
    <row r="859" spans="1:7" ht="17.399999999999999" hidden="1">
      <c r="A859" s="150" t="s">
        <v>3084</v>
      </c>
      <c r="B859" s="150" t="s">
        <v>36</v>
      </c>
      <c r="C859" s="150" t="s">
        <v>666</v>
      </c>
      <c r="D859" s="150" t="s">
        <v>3531</v>
      </c>
      <c r="E859" s="151" t="s">
        <v>666</v>
      </c>
      <c r="F859" s="150" t="s">
        <v>2854</v>
      </c>
      <c r="G859" s="150" t="s">
        <v>3085</v>
      </c>
    </row>
    <row r="860" spans="1:7" ht="17.399999999999999" hidden="1">
      <c r="A860" s="150" t="s">
        <v>3086</v>
      </c>
      <c r="B860" s="150" t="s">
        <v>40</v>
      </c>
      <c r="C860" s="150" t="s">
        <v>666</v>
      </c>
      <c r="D860" s="150" t="s">
        <v>3531</v>
      </c>
      <c r="E860" s="151" t="s">
        <v>666</v>
      </c>
      <c r="F860" s="150" t="s">
        <v>2854</v>
      </c>
      <c r="G860" s="150" t="s">
        <v>3087</v>
      </c>
    </row>
    <row r="861" spans="1:7" ht="17.399999999999999" hidden="1">
      <c r="A861" s="150" t="s">
        <v>3088</v>
      </c>
      <c r="B861" s="150" t="s">
        <v>42</v>
      </c>
      <c r="C861" s="150" t="s">
        <v>3089</v>
      </c>
      <c r="D861" s="150" t="s">
        <v>3531</v>
      </c>
      <c r="E861" s="151" t="s">
        <v>666</v>
      </c>
      <c r="F861" s="150" t="s">
        <v>2854</v>
      </c>
      <c r="G861" s="150" t="s">
        <v>3091</v>
      </c>
    </row>
    <row r="862" spans="1:7" ht="17.399999999999999" hidden="1">
      <c r="A862" s="150" t="s">
        <v>3093</v>
      </c>
      <c r="B862" s="150" t="s">
        <v>44</v>
      </c>
      <c r="C862" s="150" t="s">
        <v>1902</v>
      </c>
      <c r="D862" s="150" t="s">
        <v>3531</v>
      </c>
      <c r="E862" s="151" t="s">
        <v>666</v>
      </c>
      <c r="F862" s="150" t="s">
        <v>2854</v>
      </c>
      <c r="G862" s="150" t="s">
        <v>3094</v>
      </c>
    </row>
    <row r="863" spans="1:7" ht="17.399999999999999" hidden="1">
      <c r="A863" s="150" t="s">
        <v>2908</v>
      </c>
      <c r="B863" s="150" t="s">
        <v>36</v>
      </c>
      <c r="C863" s="150"/>
      <c r="D863" s="150" t="s">
        <v>2909</v>
      </c>
      <c r="E863" s="151"/>
      <c r="F863" s="150" t="s">
        <v>2910</v>
      </c>
      <c r="G863" s="150" t="s">
        <v>2911</v>
      </c>
    </row>
    <row r="864" spans="1:7" ht="17.399999999999999" hidden="1">
      <c r="A864" s="150" t="s">
        <v>3097</v>
      </c>
      <c r="B864" s="150" t="s">
        <v>2931</v>
      </c>
      <c r="C864" s="150" t="s">
        <v>3098</v>
      </c>
      <c r="D864" s="150" t="s">
        <v>3531</v>
      </c>
      <c r="E864" s="151" t="s">
        <v>677</v>
      </c>
      <c r="F864" s="150" t="s">
        <v>2854</v>
      </c>
      <c r="G864" s="150" t="s">
        <v>3099</v>
      </c>
    </row>
    <row r="865" spans="1:7" ht="17.399999999999999" hidden="1">
      <c r="A865" s="52" t="s">
        <v>3532</v>
      </c>
      <c r="B865" s="52"/>
      <c r="C865" s="52"/>
      <c r="D865" s="52"/>
      <c r="E865" s="53"/>
      <c r="F865" s="52"/>
      <c r="G865" s="52"/>
    </row>
    <row r="866" spans="1:7" ht="17.399999999999999" hidden="1">
      <c r="A866" s="148" t="s">
        <v>3101</v>
      </c>
      <c r="B866" s="148" t="s">
        <v>35</v>
      </c>
      <c r="C866" s="148" t="s">
        <v>3102</v>
      </c>
      <c r="D866" s="148" t="s">
        <v>3531</v>
      </c>
      <c r="E866" s="149" t="s">
        <v>3533</v>
      </c>
      <c r="F866" s="149" t="s">
        <v>2965</v>
      </c>
      <c r="G866" s="148" t="s">
        <v>3104</v>
      </c>
    </row>
    <row r="867" spans="1:7" ht="17.399999999999999" hidden="1">
      <c r="A867" s="150" t="s">
        <v>2918</v>
      </c>
      <c r="B867" s="150" t="s">
        <v>36</v>
      </c>
      <c r="C867" s="150" t="s">
        <v>2919</v>
      </c>
      <c r="D867" s="150" t="s">
        <v>3531</v>
      </c>
      <c r="E867" s="151" t="s">
        <v>3534</v>
      </c>
      <c r="F867" s="150" t="s">
        <v>2857</v>
      </c>
      <c r="G867" s="150" t="s">
        <v>2921</v>
      </c>
    </row>
    <row r="868" spans="1:7" ht="17.399999999999999" hidden="1">
      <c r="A868" s="150" t="s">
        <v>3108</v>
      </c>
      <c r="B868" s="150" t="s">
        <v>36</v>
      </c>
      <c r="C868" s="150" t="s">
        <v>3109</v>
      </c>
      <c r="D868" s="150" t="s">
        <v>3531</v>
      </c>
      <c r="E868" s="151" t="s">
        <v>666</v>
      </c>
      <c r="F868" s="150" t="s">
        <v>2854</v>
      </c>
      <c r="G868" s="150" t="s">
        <v>3110</v>
      </c>
    </row>
    <row r="869" spans="1:7" ht="17.399999999999999" hidden="1">
      <c r="A869" s="150" t="s">
        <v>3111</v>
      </c>
      <c r="B869" s="150" t="s">
        <v>38</v>
      </c>
      <c r="C869" s="150" t="s">
        <v>666</v>
      </c>
      <c r="D869" s="150" t="s">
        <v>3531</v>
      </c>
      <c r="E869" s="151" t="s">
        <v>666</v>
      </c>
      <c r="F869" s="150" t="s">
        <v>2854</v>
      </c>
      <c r="G869" s="150" t="s">
        <v>2911</v>
      </c>
    </row>
    <row r="870" spans="1:7" ht="17.399999999999999" hidden="1">
      <c r="A870" s="150" t="s">
        <v>3112</v>
      </c>
      <c r="B870" s="150" t="s">
        <v>38</v>
      </c>
      <c r="C870" s="150" t="s">
        <v>3113</v>
      </c>
      <c r="D870" s="150" t="s">
        <v>3531</v>
      </c>
      <c r="E870" s="151" t="s">
        <v>1330</v>
      </c>
      <c r="F870" s="150" t="s">
        <v>2855</v>
      </c>
      <c r="G870" s="150" t="s">
        <v>3114</v>
      </c>
    </row>
    <row r="871" spans="1:7" ht="17.399999999999999">
      <c r="A871" s="150" t="s">
        <v>2925</v>
      </c>
      <c r="B871" s="150" t="s">
        <v>42</v>
      </c>
      <c r="C871" s="150" t="s">
        <v>2919</v>
      </c>
      <c r="D871" s="150" t="s">
        <v>3531</v>
      </c>
      <c r="E871" s="151" t="s">
        <v>3534</v>
      </c>
      <c r="F871" s="150" t="s">
        <v>2857</v>
      </c>
      <c r="G871" s="150" t="s">
        <v>2926</v>
      </c>
    </row>
    <row r="872" spans="1:7" ht="17.399999999999999">
      <c r="A872" s="150" t="s">
        <v>3117</v>
      </c>
      <c r="B872" s="150" t="s">
        <v>42</v>
      </c>
      <c r="C872" s="150" t="s">
        <v>3118</v>
      </c>
      <c r="D872" s="150" t="s">
        <v>3531</v>
      </c>
      <c r="E872" s="151" t="s">
        <v>666</v>
      </c>
      <c r="F872" s="150" t="s">
        <v>2854</v>
      </c>
      <c r="G872" s="150" t="s">
        <v>3119</v>
      </c>
    </row>
    <row r="873" spans="1:7" ht="17.399999999999999">
      <c r="A873" s="150" t="s">
        <v>2927</v>
      </c>
      <c r="B873" s="150" t="s">
        <v>44</v>
      </c>
      <c r="C873" s="150" t="s">
        <v>2919</v>
      </c>
      <c r="D873" s="150" t="s">
        <v>3531</v>
      </c>
      <c r="E873" s="151" t="s">
        <v>3534</v>
      </c>
      <c r="F873" s="150" t="s">
        <v>2857</v>
      </c>
      <c r="G873" s="150" t="s">
        <v>2911</v>
      </c>
    </row>
    <row r="874" spans="1:7" ht="17.399999999999999">
      <c r="A874" s="150" t="s">
        <v>2928</v>
      </c>
      <c r="B874" s="150" t="s">
        <v>57</v>
      </c>
      <c r="C874" s="150" t="s">
        <v>2919</v>
      </c>
      <c r="D874" s="150" t="s">
        <v>3531</v>
      </c>
      <c r="E874" s="151" t="s">
        <v>3534</v>
      </c>
      <c r="F874" s="150" t="s">
        <v>2857</v>
      </c>
      <c r="G874" s="150" t="s">
        <v>2911</v>
      </c>
    </row>
    <row r="875" spans="1:7" ht="17.399999999999999">
      <c r="A875" s="150" t="s">
        <v>3127</v>
      </c>
      <c r="B875" s="150" t="s">
        <v>58</v>
      </c>
      <c r="C875" s="150" t="s">
        <v>3113</v>
      </c>
      <c r="D875" s="150" t="s">
        <v>3531</v>
      </c>
      <c r="E875" s="151" t="s">
        <v>1330</v>
      </c>
      <c r="F875" s="150" t="s">
        <v>2855</v>
      </c>
      <c r="G875" s="150" t="s">
        <v>3114</v>
      </c>
    </row>
    <row r="876" spans="1:7" ht="17.399999999999999">
      <c r="A876" s="150" t="s">
        <v>2930</v>
      </c>
      <c r="B876" s="150" t="s">
        <v>2931</v>
      </c>
      <c r="C876" s="150"/>
      <c r="D876" s="150" t="s">
        <v>2909</v>
      </c>
      <c r="E876" s="151"/>
      <c r="F876" s="150" t="s">
        <v>2910</v>
      </c>
      <c r="G876" s="150" t="s">
        <v>2911</v>
      </c>
    </row>
    <row r="877" spans="1:7" ht="17.399999999999999">
      <c r="A877" s="150" t="s">
        <v>2932</v>
      </c>
      <c r="B877" s="150" t="s">
        <v>2931</v>
      </c>
      <c r="C877" s="150"/>
      <c r="D877" s="150" t="s">
        <v>2909</v>
      </c>
      <c r="E877" s="151"/>
      <c r="F877" s="150" t="s">
        <v>2910</v>
      </c>
      <c r="G877" s="150" t="s">
        <v>2911</v>
      </c>
    </row>
    <row r="878" spans="1:7" ht="17.399999999999999">
      <c r="A878" s="150" t="s">
        <v>2933</v>
      </c>
      <c r="B878" s="150" t="s">
        <v>2934</v>
      </c>
      <c r="C878" s="150"/>
      <c r="D878" s="150" t="s">
        <v>2909</v>
      </c>
      <c r="E878" s="151"/>
      <c r="F878" s="150" t="s">
        <v>2910</v>
      </c>
      <c r="G878" s="150" t="s">
        <v>2911</v>
      </c>
    </row>
    <row r="879" spans="1:7" ht="17.399999999999999">
      <c r="A879" s="150" t="s">
        <v>2935</v>
      </c>
      <c r="B879" s="150" t="s">
        <v>2936</v>
      </c>
      <c r="C879" s="150"/>
      <c r="D879" s="150" t="s">
        <v>2909</v>
      </c>
      <c r="E879" s="151"/>
      <c r="F879" s="150" t="s">
        <v>2910</v>
      </c>
      <c r="G879" s="150" t="s">
        <v>2911</v>
      </c>
    </row>
    <row r="880" spans="1:7" ht="17.399999999999999">
      <c r="A880" s="150" t="s">
        <v>2937</v>
      </c>
      <c r="B880" s="150" t="s">
        <v>2936</v>
      </c>
      <c r="C880" s="150"/>
      <c r="D880" s="150" t="s">
        <v>2909</v>
      </c>
      <c r="E880" s="151"/>
      <c r="F880" s="150" t="s">
        <v>2910</v>
      </c>
      <c r="G880" s="150" t="s">
        <v>2911</v>
      </c>
    </row>
    <row r="881" spans="1:7" ht="17.399999999999999">
      <c r="A881" s="150" t="s">
        <v>2938</v>
      </c>
      <c r="B881" s="150" t="s">
        <v>2936</v>
      </c>
      <c r="C881" s="150"/>
      <c r="D881" s="150" t="s">
        <v>2909</v>
      </c>
      <c r="E881" s="151"/>
      <c r="F881" s="150" t="s">
        <v>2910</v>
      </c>
      <c r="G881" s="150" t="s">
        <v>2911</v>
      </c>
    </row>
    <row r="882" spans="1:7" ht="17.399999999999999">
      <c r="A882" s="150" t="s">
        <v>2939</v>
      </c>
      <c r="B882" s="150" t="s">
        <v>2936</v>
      </c>
      <c r="C882" s="150"/>
      <c r="D882" s="150" t="s">
        <v>2909</v>
      </c>
      <c r="E882" s="151"/>
      <c r="F882" s="150" t="s">
        <v>2910</v>
      </c>
      <c r="G882" s="150" t="s">
        <v>2911</v>
      </c>
    </row>
    <row r="883" spans="1:7" ht="17.399999999999999">
      <c r="A883" s="150" t="s">
        <v>2940</v>
      </c>
      <c r="B883" s="150" t="s">
        <v>36</v>
      </c>
      <c r="C883" s="150"/>
      <c r="D883" s="150" t="s">
        <v>2909</v>
      </c>
      <c r="E883" s="151"/>
      <c r="F883" s="150" t="s">
        <v>2910</v>
      </c>
      <c r="G883" s="150" t="s">
        <v>2911</v>
      </c>
    </row>
    <row r="884" spans="1:7" ht="17.399999999999999">
      <c r="A884" s="150" t="s">
        <v>2941</v>
      </c>
      <c r="B884" s="150" t="s">
        <v>35</v>
      </c>
      <c r="C884" s="150"/>
      <c r="D884" s="150" t="s">
        <v>2909</v>
      </c>
      <c r="E884" s="151"/>
      <c r="F884" s="150" t="s">
        <v>2910</v>
      </c>
      <c r="G884" s="150" t="s">
        <v>2911</v>
      </c>
    </row>
    <row r="885" spans="1:7" ht="17.399999999999999">
      <c r="A885" s="150" t="s">
        <v>2942</v>
      </c>
      <c r="B885" s="150" t="s">
        <v>40</v>
      </c>
      <c r="C885" s="150"/>
      <c r="D885" s="150" t="s">
        <v>2909</v>
      </c>
      <c r="E885" s="151"/>
      <c r="F885" s="150" t="s">
        <v>2910</v>
      </c>
      <c r="G885" s="150" t="s">
        <v>2911</v>
      </c>
    </row>
    <row r="886" spans="1:7" ht="17.399999999999999">
      <c r="A886" s="150" t="s">
        <v>2943</v>
      </c>
      <c r="B886" s="150" t="s">
        <v>2944</v>
      </c>
      <c r="C886" s="150"/>
      <c r="D886" s="150" t="s">
        <v>2909</v>
      </c>
      <c r="E886" s="151"/>
      <c r="F886" s="150" t="s">
        <v>2910</v>
      </c>
      <c r="G886" s="150" t="s">
        <v>2911</v>
      </c>
    </row>
    <row r="887" spans="1:7" ht="17.399999999999999" hidden="1">
      <c r="A887" s="150" t="s">
        <v>2945</v>
      </c>
      <c r="B887" s="150" t="s">
        <v>35</v>
      </c>
      <c r="C887" s="150"/>
      <c r="D887" s="150" t="s">
        <v>2909</v>
      </c>
      <c r="E887" s="151"/>
      <c r="F887" s="150" t="s">
        <v>2910</v>
      </c>
      <c r="G887" s="150" t="s">
        <v>2911</v>
      </c>
    </row>
    <row r="888" spans="1:7" ht="17.399999999999999" hidden="1">
      <c r="A888" s="150" t="s">
        <v>2946</v>
      </c>
      <c r="B888" s="150" t="s">
        <v>42</v>
      </c>
      <c r="C888" s="150" t="s">
        <v>2919</v>
      </c>
      <c r="D888" s="150" t="s">
        <v>3531</v>
      </c>
      <c r="E888" s="151" t="s">
        <v>3534</v>
      </c>
      <c r="F888" s="150" t="s">
        <v>2857</v>
      </c>
      <c r="G888" s="150" t="s">
        <v>2947</v>
      </c>
    </row>
    <row r="889" spans="1:7" ht="17.399999999999999" hidden="1">
      <c r="A889" s="150" t="s">
        <v>3130</v>
      </c>
      <c r="B889" s="150" t="s">
        <v>35</v>
      </c>
      <c r="C889" s="150" t="s">
        <v>666</v>
      </c>
      <c r="D889" s="150" t="s">
        <v>3531</v>
      </c>
      <c r="E889" s="151" t="s">
        <v>666</v>
      </c>
      <c r="F889" s="150" t="s">
        <v>2854</v>
      </c>
      <c r="G889" s="150" t="s">
        <v>3131</v>
      </c>
    </row>
    <row r="890" spans="1:7" ht="17.399999999999999" hidden="1">
      <c r="A890" s="150" t="s">
        <v>3133</v>
      </c>
      <c r="B890" s="150" t="s">
        <v>3134</v>
      </c>
      <c r="C890" s="150" t="s">
        <v>1330</v>
      </c>
      <c r="D890" s="150" t="s">
        <v>3531</v>
      </c>
      <c r="E890" s="151" t="s">
        <v>1330</v>
      </c>
      <c r="F890" s="150" t="s">
        <v>2855</v>
      </c>
      <c r="G890" s="150" t="s">
        <v>3135</v>
      </c>
    </row>
    <row r="891" spans="1:7" ht="17.399999999999999" hidden="1">
      <c r="A891" s="52" t="s">
        <v>3535</v>
      </c>
      <c r="B891" s="52"/>
      <c r="C891" s="52"/>
      <c r="D891" s="52"/>
      <c r="E891" s="53"/>
      <c r="F891" s="52"/>
      <c r="G891" s="52"/>
    </row>
    <row r="892" spans="1:7" ht="17.399999999999999" hidden="1">
      <c r="A892" s="150" t="s">
        <v>3137</v>
      </c>
      <c r="B892" s="150" t="s">
        <v>35</v>
      </c>
      <c r="C892" s="150" t="s">
        <v>666</v>
      </c>
      <c r="D892" s="150" t="s">
        <v>3531</v>
      </c>
      <c r="E892" s="151" t="s">
        <v>666</v>
      </c>
      <c r="F892" s="150" t="s">
        <v>2854</v>
      </c>
      <c r="G892" s="150" t="s">
        <v>3138</v>
      </c>
    </row>
    <row r="893" spans="1:7" ht="17.399999999999999" hidden="1">
      <c r="A893" s="150" t="s">
        <v>3140</v>
      </c>
      <c r="B893" s="150" t="s">
        <v>35</v>
      </c>
      <c r="C893" s="150" t="s">
        <v>666</v>
      </c>
      <c r="D893" s="150" t="s">
        <v>3531</v>
      </c>
      <c r="E893" s="151" t="s">
        <v>666</v>
      </c>
      <c r="F893" s="150" t="s">
        <v>2854</v>
      </c>
      <c r="G893" s="150" t="s">
        <v>3141</v>
      </c>
    </row>
    <row r="894" spans="1:7" ht="17.399999999999999" hidden="1">
      <c r="A894" s="150" t="s">
        <v>3161</v>
      </c>
      <c r="B894" s="150" t="s">
        <v>2931</v>
      </c>
      <c r="C894" s="150" t="s">
        <v>666</v>
      </c>
      <c r="D894" s="150" t="s">
        <v>3531</v>
      </c>
      <c r="E894" s="151" t="s">
        <v>666</v>
      </c>
      <c r="F894" s="150" t="s">
        <v>2854</v>
      </c>
      <c r="G894" s="150" t="s">
        <v>2911</v>
      </c>
    </row>
    <row r="895" spans="1:7" ht="17.399999999999999" hidden="1">
      <c r="A895" s="150" t="s">
        <v>2952</v>
      </c>
      <c r="B895" s="150" t="s">
        <v>40</v>
      </c>
      <c r="C895" s="150"/>
      <c r="D895" s="150" t="s">
        <v>2909</v>
      </c>
      <c r="E895" s="151"/>
      <c r="F895" s="150" t="s">
        <v>2910</v>
      </c>
      <c r="G895" s="150" t="s">
        <v>2953</v>
      </c>
    </row>
    <row r="896" spans="1:7" ht="17.399999999999999" hidden="1">
      <c r="A896" s="52" t="s">
        <v>3536</v>
      </c>
      <c r="B896" s="52"/>
      <c r="C896" s="52"/>
      <c r="D896" s="52"/>
      <c r="E896" s="53"/>
      <c r="F896" s="52"/>
      <c r="G896" s="52"/>
    </row>
    <row r="897" spans="1:7" ht="17.399999999999999">
      <c r="A897" s="150" t="s">
        <v>3167</v>
      </c>
      <c r="B897" s="150" t="s">
        <v>40</v>
      </c>
      <c r="C897" s="150" t="s">
        <v>3168</v>
      </c>
      <c r="D897" s="150" t="s">
        <v>3531</v>
      </c>
      <c r="E897" s="151" t="s">
        <v>666</v>
      </c>
      <c r="F897" s="150" t="s">
        <v>2854</v>
      </c>
      <c r="G897" s="150" t="s">
        <v>3169</v>
      </c>
    </row>
    <row r="898" spans="1:7" ht="17.399999999999999">
      <c r="A898" s="150" t="s">
        <v>2955</v>
      </c>
      <c r="B898" s="150" t="s">
        <v>42</v>
      </c>
      <c r="C898" s="150" t="s">
        <v>2919</v>
      </c>
      <c r="D898" s="150" t="s">
        <v>3531</v>
      </c>
      <c r="E898" s="151" t="s">
        <v>3534</v>
      </c>
      <c r="F898" s="150" t="s">
        <v>2857</v>
      </c>
      <c r="G898" s="150" t="s">
        <v>2956</v>
      </c>
    </row>
    <row r="899" spans="1:7" ht="17.399999999999999">
      <c r="A899" s="150" t="s">
        <v>2957</v>
      </c>
      <c r="B899" s="150" t="s">
        <v>42</v>
      </c>
      <c r="C899" s="150" t="s">
        <v>2958</v>
      </c>
      <c r="D899" s="150" t="s">
        <v>3531</v>
      </c>
      <c r="E899" s="151" t="s">
        <v>3173</v>
      </c>
      <c r="F899" s="150" t="s">
        <v>2857</v>
      </c>
      <c r="G899" s="150" t="s">
        <v>2960</v>
      </c>
    </row>
    <row r="900" spans="1:7" ht="17.399999999999999">
      <c r="A900" s="150" t="s">
        <v>3177</v>
      </c>
      <c r="B900" s="150" t="s">
        <v>44</v>
      </c>
      <c r="C900" s="150" t="s">
        <v>3178</v>
      </c>
      <c r="D900" s="150" t="s">
        <v>3531</v>
      </c>
      <c r="E900" s="151" t="s">
        <v>1330</v>
      </c>
      <c r="F900" s="150" t="s">
        <v>2855</v>
      </c>
      <c r="G900" s="150" t="s">
        <v>3179</v>
      </c>
    </row>
    <row r="901" spans="1:7" ht="17.399999999999999">
      <c r="A901" s="150" t="s">
        <v>3180</v>
      </c>
      <c r="B901" s="150" t="s">
        <v>56</v>
      </c>
      <c r="C901" s="150" t="s">
        <v>666</v>
      </c>
      <c r="D901" s="150" t="s">
        <v>3531</v>
      </c>
      <c r="E901" s="151" t="s">
        <v>666</v>
      </c>
      <c r="F901" s="150" t="s">
        <v>2854</v>
      </c>
      <c r="G901" s="150" t="s">
        <v>3181</v>
      </c>
    </row>
    <row r="902" spans="1:7" ht="17.399999999999999">
      <c r="A902" s="150" t="s">
        <v>2961</v>
      </c>
      <c r="B902" s="150" t="s">
        <v>56</v>
      </c>
      <c r="C902" s="150" t="s">
        <v>2919</v>
      </c>
      <c r="D902" s="150" t="s">
        <v>3531</v>
      </c>
      <c r="E902" s="151" t="s">
        <v>3534</v>
      </c>
      <c r="F902" s="150" t="s">
        <v>2857</v>
      </c>
      <c r="G902" s="150" t="s">
        <v>2956</v>
      </c>
    </row>
    <row r="903" spans="1:7" ht="17.399999999999999">
      <c r="A903" s="150" t="s">
        <v>3182</v>
      </c>
      <c r="B903" s="150" t="s">
        <v>58</v>
      </c>
      <c r="C903" s="150" t="s">
        <v>1330</v>
      </c>
      <c r="D903" s="150" t="s">
        <v>3531</v>
      </c>
      <c r="E903" s="151" t="s">
        <v>1330</v>
      </c>
      <c r="F903" s="150" t="s">
        <v>2855</v>
      </c>
      <c r="G903" s="150" t="s">
        <v>3183</v>
      </c>
    </row>
    <row r="904" spans="1:7" ht="17.399999999999999">
      <c r="A904" s="150" t="s">
        <v>2967</v>
      </c>
      <c r="B904" s="150" t="s">
        <v>35</v>
      </c>
      <c r="C904" s="150" t="s">
        <v>2919</v>
      </c>
      <c r="D904" s="150" t="s">
        <v>3531</v>
      </c>
      <c r="E904" s="151" t="s">
        <v>3534</v>
      </c>
      <c r="F904" s="150" t="s">
        <v>2857</v>
      </c>
      <c r="G904" s="150" t="s">
        <v>2911</v>
      </c>
    </row>
    <row r="905" spans="1:7" ht="17.399999999999999">
      <c r="A905" s="150" t="s">
        <v>2968</v>
      </c>
      <c r="B905" s="150" t="s">
        <v>36</v>
      </c>
      <c r="C905" s="150"/>
      <c r="D905" s="150" t="s">
        <v>2909</v>
      </c>
      <c r="E905" s="151"/>
      <c r="F905" s="150" t="s">
        <v>2910</v>
      </c>
      <c r="G905" s="150" t="s">
        <v>2911</v>
      </c>
    </row>
    <row r="906" spans="1:7" ht="17.399999999999999">
      <c r="A906" s="150" t="s">
        <v>3184</v>
      </c>
      <c r="B906" s="150" t="s">
        <v>3185</v>
      </c>
      <c r="C906" s="150" t="s">
        <v>666</v>
      </c>
      <c r="D906" s="150" t="s">
        <v>3531</v>
      </c>
      <c r="E906" s="151" t="s">
        <v>666</v>
      </c>
      <c r="F906" s="150" t="s">
        <v>2854</v>
      </c>
      <c r="G906" s="150" t="s">
        <v>3186</v>
      </c>
    </row>
    <row r="907" spans="1:7" ht="17.399999999999999">
      <c r="A907" s="52" t="s">
        <v>3537</v>
      </c>
      <c r="B907" s="52"/>
      <c r="C907" s="52"/>
      <c r="D907" s="52"/>
      <c r="E907" s="53"/>
      <c r="F907" s="52"/>
      <c r="G907" s="52"/>
    </row>
    <row r="908" spans="1:7" ht="17.399999999999999">
      <c r="A908" s="150" t="s">
        <v>3190</v>
      </c>
      <c r="B908" s="150" t="s">
        <v>38</v>
      </c>
      <c r="C908" s="150" t="s">
        <v>666</v>
      </c>
      <c r="D908" s="150" t="s">
        <v>3531</v>
      </c>
      <c r="E908" s="151" t="s">
        <v>666</v>
      </c>
      <c r="F908" s="150" t="s">
        <v>2854</v>
      </c>
      <c r="G908" s="150" t="s">
        <v>3191</v>
      </c>
    </row>
    <row r="909" spans="1:7" ht="17.399999999999999">
      <c r="A909" s="150" t="s">
        <v>2976</v>
      </c>
      <c r="B909" s="150" t="s">
        <v>40</v>
      </c>
      <c r="C909" s="150" t="s">
        <v>2919</v>
      </c>
      <c r="D909" s="150" t="s">
        <v>3531</v>
      </c>
      <c r="E909" s="151" t="s">
        <v>3534</v>
      </c>
      <c r="F909" s="150" t="s">
        <v>2857</v>
      </c>
      <c r="G909" s="150" t="s">
        <v>2911</v>
      </c>
    </row>
    <row r="910" spans="1:7" ht="17.399999999999999">
      <c r="A910" s="150" t="s">
        <v>3194</v>
      </c>
      <c r="B910" s="150" t="s">
        <v>40</v>
      </c>
      <c r="C910" s="150" t="s">
        <v>666</v>
      </c>
      <c r="D910" s="150" t="s">
        <v>3531</v>
      </c>
      <c r="E910" s="151" t="s">
        <v>666</v>
      </c>
      <c r="F910" s="150" t="s">
        <v>2854</v>
      </c>
      <c r="G910" s="150" t="s">
        <v>3195</v>
      </c>
    </row>
    <row r="911" spans="1:7" ht="17.399999999999999">
      <c r="A911" s="150" t="s">
        <v>2977</v>
      </c>
      <c r="B911" s="150" t="s">
        <v>42</v>
      </c>
      <c r="C911" s="150" t="s">
        <v>2958</v>
      </c>
      <c r="D911" s="150" t="s">
        <v>3531</v>
      </c>
      <c r="E911" s="151" t="s">
        <v>3173</v>
      </c>
      <c r="F911" s="150" t="s">
        <v>2857</v>
      </c>
      <c r="G911" s="150" t="s">
        <v>2911</v>
      </c>
    </row>
    <row r="912" spans="1:7" ht="17.399999999999999">
      <c r="A912" s="150" t="s">
        <v>2978</v>
      </c>
      <c r="B912" s="150" t="s">
        <v>57</v>
      </c>
      <c r="C912" s="150" t="s">
        <v>2919</v>
      </c>
      <c r="D912" s="150" t="s">
        <v>3531</v>
      </c>
      <c r="E912" s="151" t="s">
        <v>3534</v>
      </c>
      <c r="F912" s="150" t="s">
        <v>2857</v>
      </c>
      <c r="G912" s="150" t="s">
        <v>2979</v>
      </c>
    </row>
    <row r="913" spans="1:7" ht="17.399999999999999">
      <c r="A913" s="150" t="s">
        <v>3216</v>
      </c>
      <c r="B913" s="150"/>
      <c r="C913" s="150" t="s">
        <v>3217</v>
      </c>
      <c r="D913" s="150" t="s">
        <v>3531</v>
      </c>
      <c r="E913" s="151" t="s">
        <v>666</v>
      </c>
      <c r="F913" s="150" t="s">
        <v>2854</v>
      </c>
      <c r="G913" s="150" t="s">
        <v>3218</v>
      </c>
    </row>
    <row r="914" spans="1:7" ht="17.399999999999999">
      <c r="A914" s="150" t="s">
        <v>3219</v>
      </c>
      <c r="B914" s="150" t="s">
        <v>3220</v>
      </c>
      <c r="C914" s="150" t="s">
        <v>1330</v>
      </c>
      <c r="D914" s="150" t="s">
        <v>3531</v>
      </c>
      <c r="E914" s="151" t="s">
        <v>1330</v>
      </c>
      <c r="F914" s="150" t="s">
        <v>2855</v>
      </c>
      <c r="G914" s="150" t="s">
        <v>2911</v>
      </c>
    </row>
    <row r="915" spans="1:7" ht="17.399999999999999">
      <c r="A915" s="52" t="s">
        <v>3538</v>
      </c>
      <c r="B915" s="52"/>
      <c r="C915" s="52"/>
      <c r="D915" s="52"/>
      <c r="E915" s="53"/>
      <c r="F915" s="52"/>
      <c r="G915" s="52"/>
    </row>
    <row r="916" spans="1:7" ht="17.399999999999999">
      <c r="A916" s="150" t="s">
        <v>3222</v>
      </c>
      <c r="B916" s="150" t="s">
        <v>36</v>
      </c>
      <c r="C916" s="150" t="s">
        <v>666</v>
      </c>
      <c r="D916" s="150" t="s">
        <v>3531</v>
      </c>
      <c r="E916" s="151" t="s">
        <v>666</v>
      </c>
      <c r="F916" s="150" t="s">
        <v>2854</v>
      </c>
      <c r="G916" s="150" t="s">
        <v>2911</v>
      </c>
    </row>
    <row r="917" spans="1:7" ht="17.399999999999999" hidden="1">
      <c r="A917" s="150" t="s">
        <v>3225</v>
      </c>
      <c r="B917" s="150" t="s">
        <v>42</v>
      </c>
      <c r="C917" s="150" t="s">
        <v>3226</v>
      </c>
      <c r="D917" s="150" t="s">
        <v>3531</v>
      </c>
      <c r="E917" s="151" t="s">
        <v>666</v>
      </c>
      <c r="F917" s="150" t="s">
        <v>2854</v>
      </c>
      <c r="G917" s="150" t="s">
        <v>3227</v>
      </c>
    </row>
    <row r="918" spans="1:7" ht="17.399999999999999" hidden="1">
      <c r="A918" s="150" t="s">
        <v>2983</v>
      </c>
      <c r="B918" s="150" t="s">
        <v>36</v>
      </c>
      <c r="C918" s="150" t="s">
        <v>2958</v>
      </c>
      <c r="D918" s="150" t="s">
        <v>3531</v>
      </c>
      <c r="E918" s="151" t="s">
        <v>3173</v>
      </c>
      <c r="F918" s="151" t="s">
        <v>2857</v>
      </c>
      <c r="G918" s="150" t="s">
        <v>2911</v>
      </c>
    </row>
    <row r="919" spans="1:7" ht="17.399999999999999" hidden="1">
      <c r="A919" s="150" t="s">
        <v>2984</v>
      </c>
      <c r="B919" s="150" t="s">
        <v>36</v>
      </c>
      <c r="C919" s="150"/>
      <c r="D919" s="150" t="s">
        <v>2909</v>
      </c>
      <c r="E919" s="151"/>
      <c r="F919" s="151" t="s">
        <v>2910</v>
      </c>
      <c r="G919" s="150" t="s">
        <v>2985</v>
      </c>
    </row>
    <row r="920" spans="1:7" ht="17.399999999999999" hidden="1">
      <c r="A920" s="150" t="s">
        <v>3234</v>
      </c>
      <c r="B920" s="150" t="s">
        <v>40</v>
      </c>
      <c r="C920" s="150" t="s">
        <v>3235</v>
      </c>
      <c r="D920" s="150" t="s">
        <v>3531</v>
      </c>
      <c r="E920" s="151" t="s">
        <v>666</v>
      </c>
      <c r="F920" s="150" t="s">
        <v>2854</v>
      </c>
      <c r="G920" s="150" t="s">
        <v>3236</v>
      </c>
    </row>
    <row r="921" spans="1:7" ht="17.399999999999999" hidden="1">
      <c r="A921" s="150" t="s">
        <v>3239</v>
      </c>
      <c r="B921" s="150" t="s">
        <v>40</v>
      </c>
      <c r="C921" s="150" t="s">
        <v>666</v>
      </c>
      <c r="D921" s="150" t="s">
        <v>3531</v>
      </c>
      <c r="E921" s="151" t="s">
        <v>666</v>
      </c>
      <c r="F921" s="150" t="s">
        <v>2854</v>
      </c>
      <c r="G921" s="150" t="s">
        <v>3240</v>
      </c>
    </row>
    <row r="922" spans="1:7" ht="17.399999999999999" hidden="1">
      <c r="A922" s="150" t="s">
        <v>3243</v>
      </c>
      <c r="B922" s="150" t="s">
        <v>42</v>
      </c>
      <c r="C922" s="150" t="s">
        <v>3235</v>
      </c>
      <c r="D922" s="150" t="s">
        <v>3531</v>
      </c>
      <c r="E922" s="151" t="s">
        <v>666</v>
      </c>
      <c r="F922" s="150" t="s">
        <v>2854</v>
      </c>
      <c r="G922" s="150" t="s">
        <v>3244</v>
      </c>
    </row>
    <row r="923" spans="1:7" ht="17.399999999999999" hidden="1">
      <c r="A923" s="150" t="s">
        <v>2986</v>
      </c>
      <c r="B923" s="150" t="s">
        <v>42</v>
      </c>
      <c r="C923" s="150" t="s">
        <v>2987</v>
      </c>
      <c r="D923" s="150" t="s">
        <v>3531</v>
      </c>
      <c r="E923" s="151" t="s">
        <v>3534</v>
      </c>
      <c r="F923" s="150" t="s">
        <v>2857</v>
      </c>
      <c r="G923" s="150" t="s">
        <v>2988</v>
      </c>
    </row>
    <row r="924" spans="1:7" ht="17.399999999999999" hidden="1">
      <c r="A924" s="150" t="s">
        <v>3248</v>
      </c>
      <c r="B924" s="150" t="s">
        <v>42</v>
      </c>
      <c r="C924" s="150" t="s">
        <v>666</v>
      </c>
      <c r="D924" s="150" t="s">
        <v>3531</v>
      </c>
      <c r="E924" s="151" t="s">
        <v>666</v>
      </c>
      <c r="F924" s="151" t="s">
        <v>2854</v>
      </c>
      <c r="G924" s="150" t="s">
        <v>3249</v>
      </c>
    </row>
    <row r="925" spans="1:7" ht="17.399999999999999" hidden="1">
      <c r="A925" s="150" t="s">
        <v>2989</v>
      </c>
      <c r="B925" s="150" t="s">
        <v>44</v>
      </c>
      <c r="C925" s="150" t="s">
        <v>2919</v>
      </c>
      <c r="D925" s="150" t="s">
        <v>3531</v>
      </c>
      <c r="E925" s="151" t="s">
        <v>3534</v>
      </c>
      <c r="F925" s="150" t="s">
        <v>2857</v>
      </c>
      <c r="G925" s="150" t="s">
        <v>2990</v>
      </c>
    </row>
    <row r="926" spans="1:7" ht="17.399999999999999" hidden="1">
      <c r="A926" s="150" t="s">
        <v>3258</v>
      </c>
      <c r="B926" s="150" t="s">
        <v>2944</v>
      </c>
      <c r="C926" s="150" t="s">
        <v>3259</v>
      </c>
      <c r="D926" s="150" t="s">
        <v>3531</v>
      </c>
      <c r="E926" s="151" t="s">
        <v>666</v>
      </c>
      <c r="F926" s="150" t="s">
        <v>2854</v>
      </c>
      <c r="G926" s="150" t="s">
        <v>3260</v>
      </c>
    </row>
    <row r="927" spans="1:7" ht="17.399999999999999" hidden="1">
      <c r="A927" s="150" t="s">
        <v>2991</v>
      </c>
      <c r="B927" s="150" t="s">
        <v>58</v>
      </c>
      <c r="C927" s="150"/>
      <c r="D927" s="150" t="s">
        <v>2909</v>
      </c>
      <c r="E927" s="151"/>
      <c r="F927" s="150" t="s">
        <v>2910</v>
      </c>
      <c r="G927" s="150" t="s">
        <v>2911</v>
      </c>
    </row>
    <row r="928" spans="1:7" ht="17.399999999999999">
      <c r="A928" s="150" t="s">
        <v>2992</v>
      </c>
      <c r="B928" s="150" t="s">
        <v>40</v>
      </c>
      <c r="C928" s="150"/>
      <c r="D928" s="150" t="s">
        <v>2909</v>
      </c>
      <c r="E928" s="151"/>
      <c r="F928" s="150" t="s">
        <v>2910</v>
      </c>
      <c r="G928" s="150" t="s">
        <v>2911</v>
      </c>
    </row>
    <row r="929" spans="1:7" ht="17.399999999999999">
      <c r="A929" s="150" t="s">
        <v>2993</v>
      </c>
      <c r="B929" s="150" t="s">
        <v>42</v>
      </c>
      <c r="C929" s="150"/>
      <c r="D929" s="150" t="s">
        <v>2909</v>
      </c>
      <c r="E929" s="151"/>
      <c r="F929" s="150" t="s">
        <v>2910</v>
      </c>
      <c r="G929" s="150" t="s">
        <v>2911</v>
      </c>
    </row>
    <row r="930" spans="1:7" ht="17.399999999999999">
      <c r="A930" s="150" t="s">
        <v>2994</v>
      </c>
      <c r="B930" s="150" t="s">
        <v>42</v>
      </c>
      <c r="C930" s="150"/>
      <c r="D930" s="150" t="s">
        <v>2909</v>
      </c>
      <c r="E930" s="151"/>
      <c r="F930" s="150" t="s">
        <v>2910</v>
      </c>
      <c r="G930" s="150" t="s">
        <v>2911</v>
      </c>
    </row>
    <row r="931" spans="1:7" ht="17.399999999999999">
      <c r="A931" s="150" t="s">
        <v>2995</v>
      </c>
      <c r="B931" s="150" t="s">
        <v>2944</v>
      </c>
      <c r="C931" s="150"/>
      <c r="D931" s="150" t="s">
        <v>2909</v>
      </c>
      <c r="E931" s="151"/>
      <c r="F931" s="150" t="s">
        <v>2910</v>
      </c>
      <c r="G931" s="150" t="s">
        <v>2911</v>
      </c>
    </row>
    <row r="932" spans="1:7" ht="17.399999999999999">
      <c r="A932" s="150" t="s">
        <v>2996</v>
      </c>
      <c r="B932" s="150" t="s">
        <v>56</v>
      </c>
      <c r="C932" s="150"/>
      <c r="D932" s="150" t="s">
        <v>2909</v>
      </c>
      <c r="E932" s="151"/>
      <c r="F932" s="150" t="s">
        <v>2910</v>
      </c>
      <c r="G932" s="150" t="s">
        <v>2911</v>
      </c>
    </row>
    <row r="933" spans="1:7" ht="17.399999999999999">
      <c r="A933" s="150" t="s">
        <v>2997</v>
      </c>
      <c r="B933" s="150" t="s">
        <v>2944</v>
      </c>
      <c r="C933" s="150"/>
      <c r="D933" s="150" t="s">
        <v>2909</v>
      </c>
      <c r="E933" s="151"/>
      <c r="F933" s="150" t="s">
        <v>2910</v>
      </c>
      <c r="G933" s="150" t="s">
        <v>2911</v>
      </c>
    </row>
    <row r="934" spans="1:7" ht="17.399999999999999">
      <c r="A934" s="52" t="s">
        <v>3539</v>
      </c>
      <c r="B934" s="52"/>
      <c r="C934" s="52"/>
      <c r="D934" s="52"/>
      <c r="E934" s="53"/>
      <c r="F934" s="52"/>
      <c r="G934" s="52"/>
    </row>
    <row r="935" spans="1:7" ht="17.399999999999999">
      <c r="A935" s="150" t="s">
        <v>3275</v>
      </c>
      <c r="B935" s="150" t="s">
        <v>38</v>
      </c>
      <c r="C935" s="150" t="s">
        <v>666</v>
      </c>
      <c r="D935" s="150" t="s">
        <v>3531</v>
      </c>
      <c r="E935" s="151" t="s">
        <v>666</v>
      </c>
      <c r="F935" s="150" t="s">
        <v>2854</v>
      </c>
      <c r="G935" s="150" t="s">
        <v>3276</v>
      </c>
    </row>
    <row r="936" spans="1:7" ht="17.399999999999999">
      <c r="A936" s="150" t="s">
        <v>2999</v>
      </c>
      <c r="B936" s="150" t="s">
        <v>44</v>
      </c>
      <c r="C936" s="150"/>
      <c r="D936" s="150" t="s">
        <v>2909</v>
      </c>
      <c r="E936" s="151"/>
      <c r="F936" s="150" t="s">
        <v>3000</v>
      </c>
      <c r="G936" s="150" t="s">
        <v>2911</v>
      </c>
    </row>
    <row r="937" spans="1:7" ht="17.399999999999999">
      <c r="A937" s="150" t="s">
        <v>3001</v>
      </c>
      <c r="B937" s="150" t="s">
        <v>44</v>
      </c>
      <c r="C937" s="150" t="s">
        <v>3002</v>
      </c>
      <c r="D937" s="150" t="s">
        <v>2909</v>
      </c>
      <c r="E937" s="151"/>
      <c r="F937" s="150" t="s">
        <v>3003</v>
      </c>
      <c r="G937" s="150" t="s">
        <v>3004</v>
      </c>
    </row>
    <row r="938" spans="1:7" ht="17.399999999999999">
      <c r="A938" s="150" t="s">
        <v>3007</v>
      </c>
      <c r="B938" s="150" t="s">
        <v>2944</v>
      </c>
      <c r="C938" s="150"/>
      <c r="D938" s="150" t="s">
        <v>2909</v>
      </c>
      <c r="E938" s="151"/>
      <c r="F938" s="150" t="s">
        <v>3008</v>
      </c>
      <c r="G938" s="150" t="s">
        <v>2911</v>
      </c>
    </row>
    <row r="939" spans="1:7" ht="17.399999999999999">
      <c r="A939" s="52" t="s">
        <v>3540</v>
      </c>
      <c r="B939" s="52"/>
      <c r="C939" s="52"/>
      <c r="D939" s="52"/>
      <c r="E939" s="53"/>
      <c r="F939" s="52"/>
      <c r="G939" s="52"/>
    </row>
    <row r="940" spans="1:7" ht="17.399999999999999">
      <c r="A940" s="150" t="s">
        <v>3297</v>
      </c>
      <c r="B940" s="150" t="s">
        <v>33</v>
      </c>
      <c r="C940" s="150" t="s">
        <v>3298</v>
      </c>
      <c r="D940" s="150" t="s">
        <v>3531</v>
      </c>
      <c r="E940" s="151" t="s">
        <v>666</v>
      </c>
      <c r="F940" s="150" t="s">
        <v>2854</v>
      </c>
      <c r="G940" s="150" t="s">
        <v>2911</v>
      </c>
    </row>
    <row r="941" spans="1:7" ht="17.399999999999999">
      <c r="A941" s="150" t="s">
        <v>3314</v>
      </c>
      <c r="B941" s="150" t="s">
        <v>57</v>
      </c>
      <c r="C941" s="150" t="s">
        <v>3315</v>
      </c>
      <c r="D941" s="150" t="s">
        <v>3531</v>
      </c>
      <c r="E941" s="151" t="s">
        <v>666</v>
      </c>
      <c r="F941" s="150" t="s">
        <v>2854</v>
      </c>
      <c r="G941" s="150" t="s">
        <v>3316</v>
      </c>
    </row>
    <row r="942" spans="1:7" ht="17.399999999999999" hidden="1">
      <c r="A942" s="150" t="s">
        <v>3012</v>
      </c>
      <c r="B942" s="150" t="s">
        <v>56</v>
      </c>
      <c r="C942" s="150"/>
      <c r="D942" s="150" t="s">
        <v>2909</v>
      </c>
      <c r="E942" s="151"/>
      <c r="F942" s="150" t="s">
        <v>2910</v>
      </c>
      <c r="G942" s="150" t="s">
        <v>2911</v>
      </c>
    </row>
    <row r="943" spans="1:7" ht="17.399999999999999" hidden="1">
      <c r="A943" s="150" t="s">
        <v>3327</v>
      </c>
      <c r="B943" s="150" t="s">
        <v>3328</v>
      </c>
      <c r="C943" s="150" t="s">
        <v>1330</v>
      </c>
      <c r="D943" s="150" t="s">
        <v>3531</v>
      </c>
      <c r="E943" s="151" t="s">
        <v>1330</v>
      </c>
      <c r="F943" s="150" t="s">
        <v>2855</v>
      </c>
      <c r="G943" s="150" t="s">
        <v>2911</v>
      </c>
    </row>
    <row r="944" spans="1:7" ht="17.399999999999999" hidden="1">
      <c r="A944" s="150" t="s">
        <v>3329</v>
      </c>
      <c r="B944" s="150" t="s">
        <v>3328</v>
      </c>
      <c r="C944" s="150" t="s">
        <v>1330</v>
      </c>
      <c r="D944" s="150" t="s">
        <v>3531</v>
      </c>
      <c r="E944" s="151" t="s">
        <v>1330</v>
      </c>
      <c r="F944" s="150" t="s">
        <v>2855</v>
      </c>
      <c r="G944" s="150" t="s">
        <v>2911</v>
      </c>
    </row>
    <row r="945" spans="1:7" ht="17.399999999999999" hidden="1">
      <c r="A945" s="52" t="s">
        <v>3541</v>
      </c>
      <c r="B945" s="52"/>
      <c r="C945" s="52"/>
      <c r="D945" s="52"/>
      <c r="E945" s="53"/>
      <c r="F945" s="52"/>
      <c r="G945" s="52"/>
    </row>
    <row r="946" spans="1:7" ht="17.399999999999999" hidden="1">
      <c r="A946" s="150" t="s">
        <v>3334</v>
      </c>
      <c r="B946" s="150" t="s">
        <v>19</v>
      </c>
      <c r="C946" s="150" t="s">
        <v>666</v>
      </c>
      <c r="D946" s="150" t="s">
        <v>3531</v>
      </c>
      <c r="E946" s="151" t="s">
        <v>666</v>
      </c>
      <c r="F946" s="150" t="s">
        <v>2854</v>
      </c>
      <c r="G946" s="150" t="s">
        <v>3335</v>
      </c>
    </row>
    <row r="947" spans="1:7" ht="17.399999999999999" hidden="1">
      <c r="A947" s="150" t="s">
        <v>3336</v>
      </c>
      <c r="B947" s="150" t="s">
        <v>3018</v>
      </c>
      <c r="C947" s="150" t="s">
        <v>1330</v>
      </c>
      <c r="D947" s="150" t="s">
        <v>3531</v>
      </c>
      <c r="E947" s="151" t="s">
        <v>1330</v>
      </c>
      <c r="F947" s="150" t="s">
        <v>2855</v>
      </c>
      <c r="G947" s="150" t="s">
        <v>2911</v>
      </c>
    </row>
    <row r="948" spans="1:7" ht="17.399999999999999" hidden="1">
      <c r="A948" s="150" t="s">
        <v>3337</v>
      </c>
      <c r="B948" s="150"/>
      <c r="C948" s="150" t="s">
        <v>3338</v>
      </c>
      <c r="D948" s="150" t="s">
        <v>3531</v>
      </c>
      <c r="E948" s="151" t="s">
        <v>1330</v>
      </c>
      <c r="F948" s="150" t="s">
        <v>2855</v>
      </c>
      <c r="G948" s="150" t="s">
        <v>2911</v>
      </c>
    </row>
    <row r="949" spans="1:7" ht="17.399999999999999" hidden="1">
      <c r="A949" s="52" t="s">
        <v>3542</v>
      </c>
      <c r="B949" s="52"/>
      <c r="C949" s="52"/>
      <c r="D949" s="52"/>
      <c r="E949" s="53"/>
      <c r="F949" s="52"/>
      <c r="G949" s="52"/>
    </row>
    <row r="950" spans="1:7" ht="17.399999999999999" hidden="1">
      <c r="A950" s="150" t="s">
        <v>3017</v>
      </c>
      <c r="B950" s="150" t="s">
        <v>3018</v>
      </c>
      <c r="C950" s="150" t="s">
        <v>2919</v>
      </c>
      <c r="D950" s="150" t="s">
        <v>3531</v>
      </c>
      <c r="E950" s="151" t="s">
        <v>3534</v>
      </c>
      <c r="F950" s="150" t="s">
        <v>2857</v>
      </c>
      <c r="G950" s="150" t="s">
        <v>2911</v>
      </c>
    </row>
    <row r="951" spans="1:7" ht="17.399999999999999" hidden="1">
      <c r="A951" s="52" t="s">
        <v>3543</v>
      </c>
      <c r="B951" s="52"/>
      <c r="C951" s="52"/>
      <c r="D951" s="52"/>
      <c r="E951" s="53"/>
      <c r="F951" s="52"/>
      <c r="G951" s="52"/>
    </row>
    <row r="952" spans="1:7" ht="17.399999999999999" hidden="1">
      <c r="A952" s="150" t="s">
        <v>3362</v>
      </c>
      <c r="B952" s="150" t="s">
        <v>3018</v>
      </c>
      <c r="C952" s="150" t="s">
        <v>666</v>
      </c>
      <c r="D952" s="150" t="s">
        <v>3531</v>
      </c>
      <c r="E952" s="151" t="s">
        <v>666</v>
      </c>
      <c r="F952" s="151" t="s">
        <v>2854</v>
      </c>
      <c r="G952" s="150" t="s">
        <v>3363</v>
      </c>
    </row>
    <row r="953" spans="1:7" ht="17.399999999999999">
      <c r="A953" s="150" t="s">
        <v>3369</v>
      </c>
      <c r="B953" s="150" t="s">
        <v>3370</v>
      </c>
      <c r="C953" s="150" t="s">
        <v>666</v>
      </c>
      <c r="D953" s="150" t="s">
        <v>3531</v>
      </c>
      <c r="E953" s="151" t="s">
        <v>666</v>
      </c>
      <c r="F953" s="150" t="s">
        <v>2854</v>
      </c>
      <c r="G953" s="150" t="s">
        <v>2911</v>
      </c>
    </row>
    <row r="954" spans="1:7" ht="17.399999999999999">
      <c r="A954" s="52" t="s">
        <v>3544</v>
      </c>
      <c r="B954" s="52"/>
      <c r="C954" s="52"/>
      <c r="D954" s="52"/>
      <c r="E954" s="53"/>
      <c r="F954" s="52"/>
      <c r="G954" s="52"/>
    </row>
    <row r="955" spans="1:7" ht="17.399999999999999">
      <c r="A955" s="150" t="s">
        <v>3020</v>
      </c>
      <c r="B955" s="150" t="s">
        <v>10</v>
      </c>
      <c r="C955" s="150" t="s">
        <v>2919</v>
      </c>
      <c r="D955" s="150" t="s">
        <v>3531</v>
      </c>
      <c r="E955" s="151" t="s">
        <v>3534</v>
      </c>
      <c r="F955" s="150" t="s">
        <v>2857</v>
      </c>
      <c r="G955" s="150" t="s">
        <v>2911</v>
      </c>
    </row>
    <row r="956" spans="1:7" ht="17.399999999999999">
      <c r="A956" s="150" t="s">
        <v>3021</v>
      </c>
      <c r="B956" s="150" t="s">
        <v>10</v>
      </c>
      <c r="C956" s="150" t="s">
        <v>2919</v>
      </c>
      <c r="D956" s="150" t="s">
        <v>3531</v>
      </c>
      <c r="E956" s="151" t="s">
        <v>3534</v>
      </c>
      <c r="F956" s="150" t="s">
        <v>2857</v>
      </c>
      <c r="G956" s="150" t="s">
        <v>2911</v>
      </c>
    </row>
    <row r="957" spans="1:7" ht="17.399999999999999">
      <c r="A957" s="150" t="s">
        <v>3022</v>
      </c>
      <c r="B957" s="150" t="s">
        <v>10</v>
      </c>
      <c r="C957" s="150" t="s">
        <v>2919</v>
      </c>
      <c r="D957" s="150" t="s">
        <v>3531</v>
      </c>
      <c r="E957" s="151" t="s">
        <v>3534</v>
      </c>
      <c r="F957" s="150" t="s">
        <v>2857</v>
      </c>
      <c r="G957" s="150" t="s">
        <v>2911</v>
      </c>
    </row>
    <row r="958" spans="1:7" ht="17.399999999999999">
      <c r="A958" s="150" t="s">
        <v>3023</v>
      </c>
      <c r="B958" s="150" t="s">
        <v>10</v>
      </c>
      <c r="C958" s="150" t="s">
        <v>2919</v>
      </c>
      <c r="D958" s="150" t="s">
        <v>3531</v>
      </c>
      <c r="E958" s="151" t="s">
        <v>3534</v>
      </c>
      <c r="F958" s="151" t="s">
        <v>2857</v>
      </c>
      <c r="G958" s="150" t="s">
        <v>2911</v>
      </c>
    </row>
    <row r="959" spans="1:7" ht="17.399999999999999">
      <c r="A959" s="52" t="s">
        <v>3545</v>
      </c>
      <c r="B959" s="52"/>
      <c r="C959" s="52"/>
      <c r="D959" s="52"/>
      <c r="E959" s="53"/>
      <c r="F959" s="52"/>
      <c r="G959" s="52"/>
    </row>
    <row r="960" spans="1:7" ht="17.399999999999999">
      <c r="A960" s="150" t="s">
        <v>3028</v>
      </c>
      <c r="B960" s="150" t="s">
        <v>3018</v>
      </c>
      <c r="C960" s="150" t="s">
        <v>2919</v>
      </c>
      <c r="D960" s="150" t="s">
        <v>3531</v>
      </c>
      <c r="E960" s="151" t="s">
        <v>3534</v>
      </c>
      <c r="F960" s="150" t="s">
        <v>2857</v>
      </c>
      <c r="G960" s="150" t="s">
        <v>2911</v>
      </c>
    </row>
    <row r="961" spans="1:7" ht="17.399999999999999">
      <c r="A961" s="150" t="s">
        <v>3029</v>
      </c>
      <c r="B961" s="150" t="s">
        <v>3018</v>
      </c>
      <c r="C961" s="150" t="s">
        <v>2919</v>
      </c>
      <c r="D961" s="150" t="s">
        <v>3531</v>
      </c>
      <c r="E961" s="151" t="s">
        <v>3534</v>
      </c>
      <c r="F961" s="151" t="s">
        <v>2857</v>
      </c>
      <c r="G961" s="150" t="s">
        <v>2911</v>
      </c>
    </row>
    <row r="962" spans="1:7" ht="17.399999999999999">
      <c r="A962" s="150" t="s">
        <v>3030</v>
      </c>
      <c r="B962" s="150" t="s">
        <v>3018</v>
      </c>
      <c r="C962" s="150" t="s">
        <v>2919</v>
      </c>
      <c r="D962" s="150" t="s">
        <v>3531</v>
      </c>
      <c r="E962" s="151" t="s">
        <v>3534</v>
      </c>
      <c r="F962" s="150" t="s">
        <v>2857</v>
      </c>
      <c r="G962" s="150" t="s">
        <v>2911</v>
      </c>
    </row>
    <row r="963" spans="1:7" ht="17.399999999999999">
      <c r="A963" s="52" t="s">
        <v>3546</v>
      </c>
      <c r="B963" s="52"/>
      <c r="C963" s="52"/>
      <c r="D963" s="52"/>
      <c r="E963" s="53"/>
      <c r="F963" s="52"/>
      <c r="G963" s="52"/>
    </row>
    <row r="964" spans="1:7" ht="17.399999999999999">
      <c r="A964" s="150" t="s">
        <v>3392</v>
      </c>
      <c r="B964" s="150" t="s">
        <v>3018</v>
      </c>
      <c r="C964" s="150" t="s">
        <v>3393</v>
      </c>
      <c r="D964" s="150" t="s">
        <v>3531</v>
      </c>
      <c r="E964" s="151" t="s">
        <v>666</v>
      </c>
      <c r="F964" s="150" t="s">
        <v>2854</v>
      </c>
      <c r="G964" s="150" t="s">
        <v>2911</v>
      </c>
    </row>
    <row r="965" spans="1:7" ht="17.399999999999999">
      <c r="A965" s="150" t="s">
        <v>3035</v>
      </c>
      <c r="B965" s="150" t="s">
        <v>3018</v>
      </c>
      <c r="C965" s="150" t="s">
        <v>2919</v>
      </c>
      <c r="D965" s="150" t="s">
        <v>3531</v>
      </c>
      <c r="E965" s="151" t="s">
        <v>3534</v>
      </c>
      <c r="F965" s="150" t="s">
        <v>2857</v>
      </c>
      <c r="G965" s="150" t="s">
        <v>2911</v>
      </c>
    </row>
    <row r="966" spans="1:7" ht="17.399999999999999">
      <c r="A966" s="150" t="s">
        <v>3036</v>
      </c>
      <c r="B966" s="150" t="s">
        <v>3018</v>
      </c>
      <c r="C966" s="150" t="s">
        <v>2919</v>
      </c>
      <c r="D966" s="150" t="s">
        <v>3531</v>
      </c>
      <c r="E966" s="151" t="s">
        <v>3534</v>
      </c>
      <c r="F966" s="150" t="s">
        <v>2857</v>
      </c>
      <c r="G966" s="150" t="s">
        <v>2911</v>
      </c>
    </row>
    <row r="967" spans="1:7" ht="17.399999999999999">
      <c r="A967" s="52" t="s">
        <v>3547</v>
      </c>
      <c r="B967" s="52"/>
      <c r="C967" s="52"/>
      <c r="D967" s="52"/>
      <c r="E967" s="53"/>
      <c r="F967" s="52"/>
      <c r="G967" s="52"/>
    </row>
    <row r="968" spans="1:7" ht="17.399999999999999">
      <c r="A968" s="150" t="s">
        <v>3405</v>
      </c>
      <c r="B968" s="150" t="s">
        <v>3406</v>
      </c>
      <c r="C968" s="150" t="s">
        <v>666</v>
      </c>
      <c r="D968" s="150" t="s">
        <v>3531</v>
      </c>
      <c r="E968" s="151" t="s">
        <v>666</v>
      </c>
      <c r="F968" s="150" t="s">
        <v>2854</v>
      </c>
      <c r="G968" s="150" t="s">
        <v>2911</v>
      </c>
    </row>
    <row r="969" spans="1:7" ht="17.399999999999999">
      <c r="A969" s="150" t="s">
        <v>3407</v>
      </c>
      <c r="B969" s="150" t="s">
        <v>85</v>
      </c>
      <c r="C969" s="150" t="s">
        <v>666</v>
      </c>
      <c r="D969" s="150" t="s">
        <v>3531</v>
      </c>
      <c r="E969" s="151" t="s">
        <v>666</v>
      </c>
      <c r="F969" s="151" t="s">
        <v>2854</v>
      </c>
      <c r="G969" s="150" t="s">
        <v>3408</v>
      </c>
    </row>
    <row r="970" spans="1:7" ht="17.399999999999999">
      <c r="A970" s="150" t="s">
        <v>3409</v>
      </c>
      <c r="B970" s="150" t="s">
        <v>88</v>
      </c>
      <c r="C970" s="150" t="s">
        <v>3410</v>
      </c>
      <c r="D970" s="150" t="s">
        <v>3531</v>
      </c>
      <c r="E970" s="151" t="s">
        <v>666</v>
      </c>
      <c r="F970" s="150" t="s">
        <v>2854</v>
      </c>
      <c r="G970" s="150" t="s">
        <v>3411</v>
      </c>
    </row>
    <row r="971" spans="1:7" ht="17.399999999999999">
      <c r="A971" s="150" t="s">
        <v>3044</v>
      </c>
      <c r="B971" s="150" t="s">
        <v>3045</v>
      </c>
      <c r="C971" s="150"/>
      <c r="D971" s="150" t="s">
        <v>2909</v>
      </c>
      <c r="E971" s="151"/>
      <c r="F971" s="150" t="s">
        <v>3046</v>
      </c>
      <c r="G971" s="150" t="s">
        <v>3047</v>
      </c>
    </row>
    <row r="972" spans="1:7" ht="17.399999999999999">
      <c r="A972" s="150" t="s">
        <v>3048</v>
      </c>
      <c r="B972" s="150" t="s">
        <v>3045</v>
      </c>
      <c r="C972" s="150"/>
      <c r="D972" s="150" t="s">
        <v>2909</v>
      </c>
      <c r="E972" s="151"/>
      <c r="F972" s="150" t="s">
        <v>3046</v>
      </c>
      <c r="G972" s="150" t="s">
        <v>2911</v>
      </c>
    </row>
    <row r="973" spans="1:7" ht="17.399999999999999">
      <c r="A973" s="150" t="s">
        <v>3051</v>
      </c>
      <c r="B973" s="150" t="s">
        <v>3039</v>
      </c>
      <c r="C973" s="150" t="s">
        <v>3052</v>
      </c>
      <c r="D973" s="150" t="s">
        <v>2909</v>
      </c>
      <c r="E973" s="151"/>
      <c r="F973" s="150" t="s">
        <v>3053</v>
      </c>
      <c r="G973" s="150" t="s">
        <v>3054</v>
      </c>
    </row>
    <row r="974" spans="1:7" ht="17.399999999999999">
      <c r="A974" s="150" t="s">
        <v>3419</v>
      </c>
      <c r="B974" s="150" t="s">
        <v>3042</v>
      </c>
      <c r="C974" s="150" t="s">
        <v>666</v>
      </c>
      <c r="D974" s="150" t="s">
        <v>3531</v>
      </c>
      <c r="E974" s="151" t="s">
        <v>666</v>
      </c>
      <c r="F974" s="150" t="s">
        <v>2854</v>
      </c>
      <c r="G974" s="150" t="s">
        <v>2911</v>
      </c>
    </row>
    <row r="975" spans="1:7" ht="17.399999999999999">
      <c r="A975" s="150" t="s">
        <v>3420</v>
      </c>
      <c r="B975" s="150" t="s">
        <v>3417</v>
      </c>
      <c r="C975" s="150" t="s">
        <v>1902</v>
      </c>
      <c r="D975" s="150" t="s">
        <v>3531</v>
      </c>
      <c r="E975" s="151" t="s">
        <v>666</v>
      </c>
      <c r="F975" s="150" t="s">
        <v>2854</v>
      </c>
      <c r="G975" s="150" t="s">
        <v>2911</v>
      </c>
    </row>
    <row r="976" spans="1:7" ht="17.399999999999999">
      <c r="A976" s="150" t="s">
        <v>3055</v>
      </c>
      <c r="B976" s="150" t="s">
        <v>3018</v>
      </c>
      <c r="C976" s="150" t="s">
        <v>2958</v>
      </c>
      <c r="D976" s="150" t="s">
        <v>3531</v>
      </c>
      <c r="E976" s="151" t="s">
        <v>3173</v>
      </c>
      <c r="F976" s="150" t="s">
        <v>2857</v>
      </c>
      <c r="G976" s="150" t="s">
        <v>2911</v>
      </c>
    </row>
    <row r="977" spans="1:7" ht="17.399999999999999">
      <c r="A977" s="150" t="s">
        <v>3057</v>
      </c>
      <c r="B977" s="150" t="s">
        <v>3058</v>
      </c>
      <c r="C977" s="150" t="s">
        <v>2919</v>
      </c>
      <c r="D977" s="150" t="s">
        <v>3531</v>
      </c>
      <c r="E977" s="151" t="s">
        <v>3534</v>
      </c>
      <c r="F977" s="150" t="s">
        <v>2857</v>
      </c>
      <c r="G977" s="150" t="s">
        <v>2911</v>
      </c>
    </row>
    <row r="978" spans="1:7" ht="17.399999999999999">
      <c r="A978" s="150" t="s">
        <v>3057</v>
      </c>
      <c r="B978" s="150" t="s">
        <v>3058</v>
      </c>
      <c r="C978" s="150" t="s">
        <v>2919</v>
      </c>
      <c r="D978" s="150" t="s">
        <v>3531</v>
      </c>
      <c r="E978" s="151" t="s">
        <v>3534</v>
      </c>
      <c r="F978" s="150" t="s">
        <v>2857</v>
      </c>
      <c r="G978" s="150" t="s">
        <v>2911</v>
      </c>
    </row>
    <row r="979" spans="1:7" ht="17.399999999999999">
      <c r="A979" s="52" t="s">
        <v>3548</v>
      </c>
      <c r="B979" s="52"/>
      <c r="C979" s="52"/>
      <c r="D979" s="52"/>
      <c r="E979" s="53"/>
      <c r="F979" s="52"/>
      <c r="G979" s="52"/>
    </row>
    <row r="980" spans="1:7" ht="17.399999999999999">
      <c r="A980" s="150" t="s">
        <v>3425</v>
      </c>
      <c r="B980" s="150" t="s">
        <v>3018</v>
      </c>
      <c r="C980" s="150" t="s">
        <v>666</v>
      </c>
      <c r="D980" s="150" t="s">
        <v>3531</v>
      </c>
      <c r="E980" s="151" t="s">
        <v>666</v>
      </c>
      <c r="F980" s="150" t="s">
        <v>2854</v>
      </c>
      <c r="G980" s="150" t="s">
        <v>3426</v>
      </c>
    </row>
    <row r="981" spans="1:7" ht="17.399999999999999">
      <c r="A981" s="150" t="s">
        <v>3061</v>
      </c>
      <c r="B981" s="150" t="s">
        <v>3018</v>
      </c>
      <c r="C981" s="150"/>
      <c r="D981" s="150" t="s">
        <v>2909</v>
      </c>
      <c r="E981" s="151"/>
      <c r="F981" s="150" t="s">
        <v>3062</v>
      </c>
      <c r="G981" s="150" t="s">
        <v>2911</v>
      </c>
    </row>
    <row r="982" spans="1:7" ht="17.399999999999999">
      <c r="A982" s="52" t="s">
        <v>3549</v>
      </c>
      <c r="B982" s="52"/>
      <c r="C982" s="52"/>
      <c r="D982" s="52"/>
      <c r="E982" s="53"/>
      <c r="F982" s="52"/>
      <c r="G982" s="52"/>
    </row>
    <row r="983" spans="1:7" ht="17.399999999999999">
      <c r="A983" s="150" t="s">
        <v>3064</v>
      </c>
      <c r="B983" s="150"/>
      <c r="C983" s="150" t="s">
        <v>666</v>
      </c>
      <c r="D983" s="150" t="s">
        <v>2909</v>
      </c>
      <c r="E983" s="151"/>
      <c r="F983" s="150" t="s">
        <v>3065</v>
      </c>
      <c r="G983" s="150" t="s">
        <v>2911</v>
      </c>
    </row>
    <row r="984" spans="1:7" ht="17.399999999999999">
      <c r="A984" s="150" t="s">
        <v>3064</v>
      </c>
      <c r="B984" s="150"/>
      <c r="C984" s="150" t="s">
        <v>666</v>
      </c>
      <c r="D984" s="150" t="s">
        <v>3531</v>
      </c>
      <c r="E984" s="151" t="s">
        <v>666</v>
      </c>
      <c r="F984" s="150" t="s">
        <v>2854</v>
      </c>
      <c r="G984" s="150" t="s">
        <v>2911</v>
      </c>
    </row>
    <row r="985" spans="1:7" ht="17.399999999999999">
      <c r="A985" s="150" t="s">
        <v>3431</v>
      </c>
      <c r="B985" s="150" t="s">
        <v>94</v>
      </c>
      <c r="C985" s="150" t="s">
        <v>3432</v>
      </c>
      <c r="D985" s="150" t="s">
        <v>3531</v>
      </c>
      <c r="E985" s="151" t="s">
        <v>3433</v>
      </c>
      <c r="F985" s="150" t="s">
        <v>2855</v>
      </c>
      <c r="G985" s="150" t="s">
        <v>3434</v>
      </c>
    </row>
    <row r="986" spans="1:7" ht="17.399999999999999">
      <c r="A986" s="150" t="s">
        <v>3066</v>
      </c>
      <c r="B986" s="150" t="s">
        <v>3018</v>
      </c>
      <c r="C986" s="150" t="s">
        <v>3067</v>
      </c>
      <c r="D986" s="150" t="s">
        <v>2909</v>
      </c>
      <c r="E986" s="151"/>
      <c r="F986" s="151" t="s">
        <v>3068</v>
      </c>
      <c r="G986" s="150" t="s">
        <v>2911</v>
      </c>
    </row>
    <row r="987" spans="1:7" ht="17.399999999999999">
      <c r="A987" s="150" t="s">
        <v>3069</v>
      </c>
      <c r="B987" s="150" t="s">
        <v>96</v>
      </c>
      <c r="C987" s="150"/>
      <c r="D987" s="150" t="s">
        <v>2909</v>
      </c>
      <c r="E987" s="151"/>
      <c r="F987" s="150" t="s">
        <v>3070</v>
      </c>
      <c r="G987" s="150" t="s">
        <v>2911</v>
      </c>
    </row>
    <row r="988" spans="1:7" ht="17.399999999999999">
      <c r="A988" s="52" t="s">
        <v>3550</v>
      </c>
      <c r="B988" s="52"/>
      <c r="C988" s="52"/>
      <c r="D988" s="52"/>
      <c r="E988" s="53"/>
      <c r="F988" s="52"/>
      <c r="G988" s="52"/>
    </row>
    <row r="989" spans="1:7" ht="17.399999999999999">
      <c r="A989" s="150" t="s">
        <v>3074</v>
      </c>
      <c r="B989" s="150" t="s">
        <v>102</v>
      </c>
      <c r="C989" s="150" t="s">
        <v>2919</v>
      </c>
      <c r="D989" s="150" t="s">
        <v>3531</v>
      </c>
      <c r="E989" s="151" t="s">
        <v>3534</v>
      </c>
      <c r="F989" s="150" t="s">
        <v>2857</v>
      </c>
      <c r="G989" s="150" t="s">
        <v>2911</v>
      </c>
    </row>
    <row r="990" spans="1:7" ht="17.399999999999999">
      <c r="A990" s="150" t="s">
        <v>3078</v>
      </c>
      <c r="B990" s="150" t="s">
        <v>3018</v>
      </c>
      <c r="C990" s="150" t="s">
        <v>2919</v>
      </c>
      <c r="D990" s="150" t="s">
        <v>3531</v>
      </c>
      <c r="E990" s="151" t="s">
        <v>3534</v>
      </c>
      <c r="F990" s="150" t="s">
        <v>2857</v>
      </c>
      <c r="G990" s="150" t="s">
        <v>2911</v>
      </c>
    </row>
    <row r="991" spans="1:7" ht="17.399999999999999">
      <c r="A991" s="52" t="s">
        <v>3551</v>
      </c>
      <c r="B991" s="52"/>
      <c r="C991" s="52"/>
      <c r="D991" s="52"/>
      <c r="E991" s="53"/>
      <c r="F991" s="52"/>
      <c r="G991" s="52"/>
    </row>
    <row r="992" spans="1:7" ht="17.399999999999999">
      <c r="A992" s="150" t="s">
        <v>3088</v>
      </c>
      <c r="B992" s="150" t="s">
        <v>42</v>
      </c>
      <c r="C992" s="150" t="s">
        <v>3089</v>
      </c>
      <c r="D992" s="150" t="s">
        <v>3552</v>
      </c>
      <c r="E992" s="151" t="s">
        <v>214</v>
      </c>
      <c r="F992" s="151" t="s">
        <v>2578</v>
      </c>
      <c r="G992" s="150" t="s">
        <v>3091</v>
      </c>
    </row>
    <row r="993" spans="1:7" ht="17.399999999999999">
      <c r="A993" s="150" t="s">
        <v>3093</v>
      </c>
      <c r="B993" s="150" t="s">
        <v>44</v>
      </c>
      <c r="C993" s="150" t="s">
        <v>1902</v>
      </c>
      <c r="D993" s="150" t="s">
        <v>3552</v>
      </c>
      <c r="E993" s="151" t="s">
        <v>214</v>
      </c>
      <c r="F993" s="151" t="s">
        <v>2575</v>
      </c>
      <c r="G993" s="150" t="s">
        <v>3094</v>
      </c>
    </row>
    <row r="994" spans="1:7" ht="17.399999999999999">
      <c r="A994" s="150" t="s">
        <v>3095</v>
      </c>
      <c r="B994" s="150" t="s">
        <v>44</v>
      </c>
      <c r="C994" s="150" t="s">
        <v>214</v>
      </c>
      <c r="D994" s="150" t="s">
        <v>3552</v>
      </c>
      <c r="E994" s="151" t="s">
        <v>214</v>
      </c>
      <c r="F994" s="150" t="s">
        <v>2575</v>
      </c>
      <c r="G994" s="150" t="s">
        <v>3096</v>
      </c>
    </row>
    <row r="995" spans="1:7" ht="17.399999999999999">
      <c r="A995" s="150" t="s">
        <v>2908</v>
      </c>
      <c r="B995" s="150" t="s">
        <v>36</v>
      </c>
      <c r="C995" s="150"/>
      <c r="D995" s="150" t="s">
        <v>2909</v>
      </c>
      <c r="E995" s="151"/>
      <c r="F995" s="150" t="s">
        <v>2910</v>
      </c>
      <c r="G995" s="150" t="s">
        <v>2911</v>
      </c>
    </row>
    <row r="996" spans="1:7" ht="17.399999999999999">
      <c r="A996" s="52" t="s">
        <v>3553</v>
      </c>
      <c r="B996" s="52"/>
      <c r="C996" s="52"/>
      <c r="D996" s="52"/>
      <c r="E996" s="53"/>
      <c r="F996" s="52"/>
      <c r="G996" s="52"/>
    </row>
    <row r="997" spans="1:7" ht="17.399999999999999">
      <c r="A997" s="150" t="s">
        <v>2913</v>
      </c>
      <c r="B997" s="150" t="s">
        <v>35</v>
      </c>
      <c r="C997" s="150" t="s">
        <v>2914</v>
      </c>
      <c r="D997" s="150" t="s">
        <v>3552</v>
      </c>
      <c r="E997" s="151" t="s">
        <v>214</v>
      </c>
      <c r="F997" s="151" t="s">
        <v>2575</v>
      </c>
      <c r="G997" s="150" t="s">
        <v>2917</v>
      </c>
    </row>
    <row r="998" spans="1:7" ht="17.399999999999999">
      <c r="A998" s="150" t="s">
        <v>3101</v>
      </c>
      <c r="B998" s="150" t="s">
        <v>35</v>
      </c>
      <c r="C998" s="150" t="s">
        <v>3102</v>
      </c>
      <c r="D998" s="150" t="s">
        <v>3552</v>
      </c>
      <c r="E998" s="151" t="s">
        <v>214</v>
      </c>
      <c r="F998" s="150" t="s">
        <v>2578</v>
      </c>
      <c r="G998" s="150" t="s">
        <v>3104</v>
      </c>
    </row>
    <row r="999" spans="1:7" ht="17.399999999999999">
      <c r="A999" s="150" t="s">
        <v>2918</v>
      </c>
      <c r="B999" s="150" t="s">
        <v>36</v>
      </c>
      <c r="C999" s="150" t="s">
        <v>2919</v>
      </c>
      <c r="D999" s="150" t="s">
        <v>3552</v>
      </c>
      <c r="E999" s="151" t="s">
        <v>3554</v>
      </c>
      <c r="F999" s="150" t="s">
        <v>2575</v>
      </c>
      <c r="G999" s="150" t="s">
        <v>2921</v>
      </c>
    </row>
    <row r="1000" spans="1:7" ht="17.399999999999999">
      <c r="A1000" s="150" t="s">
        <v>3106</v>
      </c>
      <c r="B1000" s="150" t="s">
        <v>36</v>
      </c>
      <c r="C1000" s="150" t="s">
        <v>214</v>
      </c>
      <c r="D1000" s="150" t="s">
        <v>3552</v>
      </c>
      <c r="E1000" s="151" t="s">
        <v>214</v>
      </c>
      <c r="F1000" s="150" t="s">
        <v>2575</v>
      </c>
      <c r="G1000" s="150" t="s">
        <v>3107</v>
      </c>
    </row>
    <row r="1001" spans="1:7" ht="17.399999999999999">
      <c r="A1001" s="150" t="s">
        <v>3115</v>
      </c>
      <c r="B1001" s="150" t="s">
        <v>42</v>
      </c>
      <c r="C1001" s="150" t="s">
        <v>214</v>
      </c>
      <c r="D1001" s="150" t="s">
        <v>3552</v>
      </c>
      <c r="E1001" s="151" t="s">
        <v>214</v>
      </c>
      <c r="F1001" s="150" t="s">
        <v>2575</v>
      </c>
      <c r="G1001" s="150" t="s">
        <v>3116</v>
      </c>
    </row>
    <row r="1002" spans="1:7" ht="17.399999999999999">
      <c r="A1002" s="150" t="s">
        <v>2925</v>
      </c>
      <c r="B1002" s="150" t="s">
        <v>42</v>
      </c>
      <c r="C1002" s="150" t="s">
        <v>2919</v>
      </c>
      <c r="D1002" s="150" t="s">
        <v>3552</v>
      </c>
      <c r="E1002" s="151" t="s">
        <v>3554</v>
      </c>
      <c r="F1002" s="150" t="s">
        <v>2575</v>
      </c>
      <c r="G1002" s="150" t="s">
        <v>2926</v>
      </c>
    </row>
    <row r="1003" spans="1:7" ht="17.399999999999999">
      <c r="A1003" s="150" t="s">
        <v>3120</v>
      </c>
      <c r="B1003" s="150" t="s">
        <v>44</v>
      </c>
      <c r="C1003" s="150" t="s">
        <v>214</v>
      </c>
      <c r="D1003" s="150" t="s">
        <v>3552</v>
      </c>
      <c r="E1003" s="151" t="s">
        <v>214</v>
      </c>
      <c r="F1003" s="150" t="s">
        <v>2575</v>
      </c>
      <c r="G1003" s="150" t="s">
        <v>3121</v>
      </c>
    </row>
    <row r="1004" spans="1:7" ht="17.399999999999999">
      <c r="A1004" s="150" t="s">
        <v>2927</v>
      </c>
      <c r="B1004" s="150" t="s">
        <v>44</v>
      </c>
      <c r="C1004" s="150" t="s">
        <v>2919</v>
      </c>
      <c r="D1004" s="150" t="s">
        <v>3552</v>
      </c>
      <c r="E1004" s="151" t="s">
        <v>3554</v>
      </c>
      <c r="F1004" s="150" t="s">
        <v>2575</v>
      </c>
      <c r="G1004" s="150" t="s">
        <v>2911</v>
      </c>
    </row>
    <row r="1005" spans="1:7" ht="17.399999999999999">
      <c r="A1005" s="150" t="s">
        <v>2928</v>
      </c>
      <c r="B1005" s="150" t="s">
        <v>57</v>
      </c>
      <c r="C1005" s="150" t="s">
        <v>2919</v>
      </c>
      <c r="D1005" s="150" t="s">
        <v>3552</v>
      </c>
      <c r="E1005" s="151" t="s">
        <v>3554</v>
      </c>
      <c r="F1005" s="151" t="s">
        <v>2575</v>
      </c>
      <c r="G1005" s="150" t="s">
        <v>2911</v>
      </c>
    </row>
    <row r="1006" spans="1:7" ht="17.399999999999999">
      <c r="A1006" s="150" t="s">
        <v>3124</v>
      </c>
      <c r="B1006" s="150" t="s">
        <v>57</v>
      </c>
      <c r="C1006" s="150" t="s">
        <v>3125</v>
      </c>
      <c r="D1006" s="150" t="s">
        <v>3552</v>
      </c>
      <c r="E1006" s="151" t="s">
        <v>214</v>
      </c>
      <c r="F1006" s="150" t="s">
        <v>2575</v>
      </c>
      <c r="G1006" s="150" t="s">
        <v>3126</v>
      </c>
    </row>
    <row r="1007" spans="1:7" ht="17.399999999999999">
      <c r="A1007" s="150" t="s">
        <v>2930</v>
      </c>
      <c r="B1007" s="150" t="s">
        <v>2931</v>
      </c>
      <c r="C1007" s="150"/>
      <c r="D1007" s="150" t="s">
        <v>2909</v>
      </c>
      <c r="E1007" s="151"/>
      <c r="F1007" s="150" t="s">
        <v>2910</v>
      </c>
      <c r="G1007" s="150" t="s">
        <v>2911</v>
      </c>
    </row>
    <row r="1008" spans="1:7" ht="17.399999999999999">
      <c r="A1008" s="150" t="s">
        <v>2932</v>
      </c>
      <c r="B1008" s="150" t="s">
        <v>2931</v>
      </c>
      <c r="C1008" s="150"/>
      <c r="D1008" s="150" t="s">
        <v>2909</v>
      </c>
      <c r="E1008" s="151"/>
      <c r="F1008" s="150" t="s">
        <v>2910</v>
      </c>
      <c r="G1008" s="150" t="s">
        <v>2911</v>
      </c>
    </row>
    <row r="1009" spans="1:7" ht="17.399999999999999">
      <c r="A1009" s="150" t="s">
        <v>2933</v>
      </c>
      <c r="B1009" s="150" t="s">
        <v>2934</v>
      </c>
      <c r="C1009" s="150"/>
      <c r="D1009" s="150" t="s">
        <v>2909</v>
      </c>
      <c r="E1009" s="151"/>
      <c r="F1009" s="150" t="s">
        <v>2910</v>
      </c>
      <c r="G1009" s="150" t="s">
        <v>2911</v>
      </c>
    </row>
    <row r="1010" spans="1:7" ht="17.399999999999999">
      <c r="A1010" s="150" t="s">
        <v>2935</v>
      </c>
      <c r="B1010" s="150" t="s">
        <v>2936</v>
      </c>
      <c r="C1010" s="150"/>
      <c r="D1010" s="150" t="s">
        <v>2909</v>
      </c>
      <c r="E1010" s="151"/>
      <c r="F1010" s="151" t="s">
        <v>2910</v>
      </c>
      <c r="G1010" s="150" t="s">
        <v>2911</v>
      </c>
    </row>
    <row r="1011" spans="1:7" ht="18" customHeight="1">
      <c r="A1011" s="150" t="s">
        <v>2937</v>
      </c>
      <c r="B1011" s="150" t="s">
        <v>2936</v>
      </c>
      <c r="C1011" s="150"/>
      <c r="D1011" s="150" t="s">
        <v>2909</v>
      </c>
      <c r="E1011" s="151"/>
      <c r="F1011" s="150" t="s">
        <v>2910</v>
      </c>
      <c r="G1011" s="150" t="s">
        <v>2911</v>
      </c>
    </row>
    <row r="1012" spans="1:7" ht="17.399999999999999">
      <c r="A1012" s="150" t="s">
        <v>2938</v>
      </c>
      <c r="B1012" s="150" t="s">
        <v>2936</v>
      </c>
      <c r="C1012" s="150"/>
      <c r="D1012" s="150" t="s">
        <v>2909</v>
      </c>
      <c r="E1012" s="151"/>
      <c r="F1012" s="150" t="s">
        <v>2910</v>
      </c>
      <c r="G1012" s="150" t="s">
        <v>2911</v>
      </c>
    </row>
    <row r="1013" spans="1:7" ht="17.399999999999999">
      <c r="A1013" s="150" t="s">
        <v>2939</v>
      </c>
      <c r="B1013" s="150" t="s">
        <v>2936</v>
      </c>
      <c r="C1013" s="150"/>
      <c r="D1013" s="150" t="s">
        <v>2909</v>
      </c>
      <c r="E1013" s="151"/>
      <c r="F1013" s="151" t="s">
        <v>2910</v>
      </c>
      <c r="G1013" s="150" t="s">
        <v>2911</v>
      </c>
    </row>
    <row r="1014" spans="1:7" ht="17.399999999999999">
      <c r="A1014" s="150" t="s">
        <v>2940</v>
      </c>
      <c r="B1014" s="150" t="s">
        <v>36</v>
      </c>
      <c r="C1014" s="150"/>
      <c r="D1014" s="150" t="s">
        <v>2909</v>
      </c>
      <c r="E1014" s="151"/>
      <c r="F1014" s="151" t="s">
        <v>2910</v>
      </c>
      <c r="G1014" s="150" t="s">
        <v>2911</v>
      </c>
    </row>
    <row r="1015" spans="1:7" ht="17.399999999999999">
      <c r="A1015" s="150" t="s">
        <v>2941</v>
      </c>
      <c r="B1015" s="150" t="s">
        <v>35</v>
      </c>
      <c r="C1015" s="150"/>
      <c r="D1015" s="150" t="s">
        <v>2909</v>
      </c>
      <c r="E1015" s="151"/>
      <c r="F1015" s="150" t="s">
        <v>2910</v>
      </c>
      <c r="G1015" s="150" t="s">
        <v>2911</v>
      </c>
    </row>
    <row r="1016" spans="1:7" ht="17.399999999999999">
      <c r="A1016" s="150" t="s">
        <v>2942</v>
      </c>
      <c r="B1016" s="150" t="s">
        <v>40</v>
      </c>
      <c r="C1016" s="150"/>
      <c r="D1016" s="150" t="s">
        <v>2909</v>
      </c>
      <c r="E1016" s="151"/>
      <c r="F1016" s="150" t="s">
        <v>2910</v>
      </c>
      <c r="G1016" s="150" t="s">
        <v>2911</v>
      </c>
    </row>
    <row r="1017" spans="1:7" ht="17.399999999999999">
      <c r="A1017" s="150" t="s">
        <v>2943</v>
      </c>
      <c r="B1017" s="150" t="s">
        <v>2944</v>
      </c>
      <c r="C1017" s="150"/>
      <c r="D1017" s="150" t="s">
        <v>2909</v>
      </c>
      <c r="E1017" s="151"/>
      <c r="F1017" s="150" t="s">
        <v>2910</v>
      </c>
      <c r="G1017" s="150" t="s">
        <v>2911</v>
      </c>
    </row>
    <row r="1018" spans="1:7" ht="17.399999999999999">
      <c r="A1018" s="150" t="s">
        <v>2945</v>
      </c>
      <c r="B1018" s="150" t="s">
        <v>35</v>
      </c>
      <c r="C1018" s="150"/>
      <c r="D1018" s="150" t="s">
        <v>2909</v>
      </c>
      <c r="E1018" s="151"/>
      <c r="F1018" s="150" t="s">
        <v>2910</v>
      </c>
      <c r="G1018" s="150" t="s">
        <v>2911</v>
      </c>
    </row>
    <row r="1019" spans="1:7" ht="17.399999999999999">
      <c r="A1019" s="150" t="s">
        <v>2946</v>
      </c>
      <c r="B1019" s="150" t="s">
        <v>42</v>
      </c>
      <c r="C1019" s="150" t="s">
        <v>2919</v>
      </c>
      <c r="D1019" s="150" t="s">
        <v>3552</v>
      </c>
      <c r="E1019" s="151" t="s">
        <v>3554</v>
      </c>
      <c r="F1019" s="151" t="s">
        <v>2575</v>
      </c>
      <c r="G1019" s="150" t="s">
        <v>2947</v>
      </c>
    </row>
    <row r="1020" spans="1:7" ht="17.399999999999999">
      <c r="A1020" s="52" t="s">
        <v>3555</v>
      </c>
      <c r="B1020" s="52"/>
      <c r="C1020" s="52"/>
      <c r="D1020" s="52"/>
      <c r="E1020" s="53"/>
      <c r="F1020" s="52"/>
      <c r="G1020" s="52"/>
    </row>
    <row r="1021" spans="1:7" ht="17.399999999999999">
      <c r="A1021" s="150" t="s">
        <v>3139</v>
      </c>
      <c r="B1021" s="150" t="s">
        <v>35</v>
      </c>
      <c r="C1021" s="150" t="s">
        <v>214</v>
      </c>
      <c r="D1021" s="150" t="s">
        <v>3552</v>
      </c>
      <c r="E1021" s="151" t="s">
        <v>214</v>
      </c>
      <c r="F1021" s="150" t="s">
        <v>2575</v>
      </c>
      <c r="G1021" s="150" t="s">
        <v>2911</v>
      </c>
    </row>
    <row r="1022" spans="1:7" ht="17.399999999999999">
      <c r="A1022" s="150" t="s">
        <v>3142</v>
      </c>
      <c r="B1022" s="150" t="s">
        <v>35</v>
      </c>
      <c r="C1022" s="150" t="s">
        <v>214</v>
      </c>
      <c r="D1022" s="150" t="s">
        <v>3552</v>
      </c>
      <c r="E1022" s="151" t="s">
        <v>214</v>
      </c>
      <c r="F1022" s="150" t="s">
        <v>2575</v>
      </c>
      <c r="G1022" s="150" t="s">
        <v>3143</v>
      </c>
    </row>
    <row r="1023" spans="1:7" ht="17.399999999999999">
      <c r="A1023" s="150" t="s">
        <v>3144</v>
      </c>
      <c r="B1023" s="150" t="s">
        <v>38</v>
      </c>
      <c r="C1023" s="150" t="s">
        <v>3145</v>
      </c>
      <c r="D1023" s="150" t="s">
        <v>3552</v>
      </c>
      <c r="E1023" s="151" t="s">
        <v>214</v>
      </c>
      <c r="F1023" s="150" t="s">
        <v>2575</v>
      </c>
      <c r="G1023" s="150" t="s">
        <v>3146</v>
      </c>
    </row>
    <row r="1024" spans="1:7" ht="17.399999999999999">
      <c r="A1024" s="150" t="s">
        <v>3147</v>
      </c>
      <c r="B1024" s="150" t="s">
        <v>40</v>
      </c>
      <c r="C1024" s="150" t="s">
        <v>3148</v>
      </c>
      <c r="D1024" s="150" t="s">
        <v>3552</v>
      </c>
      <c r="E1024" s="151" t="s">
        <v>214</v>
      </c>
      <c r="F1024" s="151" t="s">
        <v>2578</v>
      </c>
      <c r="G1024" s="150" t="s">
        <v>3149</v>
      </c>
    </row>
    <row r="1025" spans="1:7" ht="17.399999999999999">
      <c r="A1025" s="150" t="s">
        <v>3150</v>
      </c>
      <c r="B1025" s="150" t="s">
        <v>42</v>
      </c>
      <c r="C1025" s="150" t="s">
        <v>214</v>
      </c>
      <c r="D1025" s="150" t="s">
        <v>3552</v>
      </c>
      <c r="E1025" s="151" t="s">
        <v>214</v>
      </c>
      <c r="F1025" s="150" t="s">
        <v>2575</v>
      </c>
      <c r="G1025" s="150" t="s">
        <v>3151</v>
      </c>
    </row>
    <row r="1026" spans="1:7" ht="17.399999999999999">
      <c r="A1026" s="150" t="s">
        <v>3152</v>
      </c>
      <c r="B1026" s="150" t="s">
        <v>44</v>
      </c>
      <c r="C1026" s="150" t="s">
        <v>214</v>
      </c>
      <c r="D1026" s="150" t="s">
        <v>3552</v>
      </c>
      <c r="E1026" s="151" t="s">
        <v>214</v>
      </c>
      <c r="F1026" s="151" t="s">
        <v>2575</v>
      </c>
      <c r="G1026" s="150" t="s">
        <v>3153</v>
      </c>
    </row>
    <row r="1027" spans="1:7" ht="17.399999999999999">
      <c r="A1027" s="150" t="s">
        <v>3154</v>
      </c>
      <c r="B1027" s="150" t="s">
        <v>44</v>
      </c>
      <c r="C1027" s="150" t="s">
        <v>214</v>
      </c>
      <c r="D1027" s="150" t="s">
        <v>3552</v>
      </c>
      <c r="E1027" s="151" t="s">
        <v>214</v>
      </c>
      <c r="F1027" s="151" t="s">
        <v>2575</v>
      </c>
      <c r="G1027" s="150" t="s">
        <v>3155</v>
      </c>
    </row>
    <row r="1028" spans="1:7" ht="17.399999999999999">
      <c r="A1028" s="150" t="s">
        <v>3156</v>
      </c>
      <c r="B1028" s="150" t="s">
        <v>57</v>
      </c>
      <c r="C1028" s="150" t="s">
        <v>214</v>
      </c>
      <c r="D1028" s="150" t="s">
        <v>3552</v>
      </c>
      <c r="E1028" s="151" t="s">
        <v>214</v>
      </c>
      <c r="F1028" s="150" t="s">
        <v>2575</v>
      </c>
      <c r="G1028" s="150" t="s">
        <v>3157</v>
      </c>
    </row>
    <row r="1029" spans="1:7" ht="17.399999999999999">
      <c r="A1029" s="150" t="s">
        <v>3158</v>
      </c>
      <c r="B1029" s="150" t="s">
        <v>56</v>
      </c>
      <c r="C1029" s="150" t="s">
        <v>214</v>
      </c>
      <c r="D1029" s="150" t="s">
        <v>3552</v>
      </c>
      <c r="E1029" s="151" t="s">
        <v>214</v>
      </c>
      <c r="F1029" s="150" t="s">
        <v>2575</v>
      </c>
      <c r="G1029" s="150" t="s">
        <v>2911</v>
      </c>
    </row>
    <row r="1030" spans="1:7" ht="17.399999999999999">
      <c r="A1030" s="150" t="s">
        <v>2952</v>
      </c>
      <c r="B1030" s="150" t="s">
        <v>40</v>
      </c>
      <c r="C1030" s="150"/>
      <c r="D1030" s="150" t="s">
        <v>2909</v>
      </c>
      <c r="E1030" s="151"/>
      <c r="F1030" s="150" t="s">
        <v>2910</v>
      </c>
      <c r="G1030" s="150" t="s">
        <v>2953</v>
      </c>
    </row>
    <row r="1031" spans="1:7" ht="17.399999999999999">
      <c r="A1031" s="52" t="s">
        <v>3556</v>
      </c>
      <c r="B1031" s="52"/>
      <c r="C1031" s="52"/>
      <c r="D1031" s="52"/>
      <c r="E1031" s="53"/>
      <c r="F1031" s="52"/>
      <c r="G1031" s="52"/>
    </row>
    <row r="1032" spans="1:7" ht="17.399999999999999">
      <c r="A1032" s="150" t="s">
        <v>3170</v>
      </c>
      <c r="B1032" s="150" t="s">
        <v>42</v>
      </c>
      <c r="C1032" s="150" t="s">
        <v>3171</v>
      </c>
      <c r="D1032" s="150" t="s">
        <v>3552</v>
      </c>
      <c r="E1032" s="151" t="s">
        <v>214</v>
      </c>
      <c r="F1032" s="150" t="s">
        <v>2575</v>
      </c>
      <c r="G1032" s="150" t="s">
        <v>3172</v>
      </c>
    </row>
    <row r="1033" spans="1:7" ht="17.399999999999999">
      <c r="A1033" s="150" t="s">
        <v>2955</v>
      </c>
      <c r="B1033" s="150" t="s">
        <v>42</v>
      </c>
      <c r="C1033" s="150" t="s">
        <v>2919</v>
      </c>
      <c r="D1033" s="150" t="s">
        <v>3552</v>
      </c>
      <c r="E1033" s="151" t="s">
        <v>3554</v>
      </c>
      <c r="F1033" s="151" t="s">
        <v>2575</v>
      </c>
      <c r="G1033" s="150" t="s">
        <v>2956</v>
      </c>
    </row>
    <row r="1034" spans="1:7" ht="17.399999999999999">
      <c r="A1034" s="150" t="s">
        <v>3174</v>
      </c>
      <c r="B1034" s="150" t="s">
        <v>44</v>
      </c>
      <c r="C1034" s="150" t="s">
        <v>214</v>
      </c>
      <c r="D1034" s="150" t="s">
        <v>3552</v>
      </c>
      <c r="E1034" s="151" t="s">
        <v>214</v>
      </c>
      <c r="F1034" s="151" t="s">
        <v>2575</v>
      </c>
      <c r="G1034" s="150" t="s">
        <v>3175</v>
      </c>
    </row>
    <row r="1035" spans="1:7" ht="17.399999999999999">
      <c r="A1035" s="150" t="s">
        <v>3176</v>
      </c>
      <c r="B1035" s="150" t="s">
        <v>44</v>
      </c>
      <c r="C1035" s="150" t="s">
        <v>214</v>
      </c>
      <c r="D1035" s="150" t="s">
        <v>3552</v>
      </c>
      <c r="E1035" s="151" t="s">
        <v>214</v>
      </c>
      <c r="F1035" s="150" t="s">
        <v>2575</v>
      </c>
      <c r="G1035" s="150" t="s">
        <v>2911</v>
      </c>
    </row>
    <row r="1036" spans="1:7" ht="17.399999999999999">
      <c r="A1036" s="150" t="s">
        <v>3177</v>
      </c>
      <c r="B1036" s="150" t="s">
        <v>44</v>
      </c>
      <c r="C1036" s="150" t="s">
        <v>3178</v>
      </c>
      <c r="D1036" s="150" t="s">
        <v>3552</v>
      </c>
      <c r="E1036" s="151" t="s">
        <v>214</v>
      </c>
      <c r="F1036" s="150" t="s">
        <v>2578</v>
      </c>
      <c r="G1036" s="150" t="s">
        <v>3179</v>
      </c>
    </row>
    <row r="1037" spans="1:7" ht="17.399999999999999">
      <c r="A1037" s="150" t="s">
        <v>2961</v>
      </c>
      <c r="B1037" s="150" t="s">
        <v>56</v>
      </c>
      <c r="C1037" s="150" t="s">
        <v>2919</v>
      </c>
      <c r="D1037" s="150" t="s">
        <v>3552</v>
      </c>
      <c r="E1037" s="151" t="s">
        <v>3554</v>
      </c>
      <c r="F1037" s="150" t="s">
        <v>2575</v>
      </c>
      <c r="G1037" s="150" t="s">
        <v>2956</v>
      </c>
    </row>
    <row r="1038" spans="1:7" ht="17.399999999999999">
      <c r="A1038" s="150" t="s">
        <v>2967</v>
      </c>
      <c r="B1038" s="150" t="s">
        <v>35</v>
      </c>
      <c r="C1038" s="150" t="s">
        <v>2919</v>
      </c>
      <c r="D1038" s="150" t="s">
        <v>3552</v>
      </c>
      <c r="E1038" s="151" t="s">
        <v>3554</v>
      </c>
      <c r="F1038" s="151" t="s">
        <v>2575</v>
      </c>
      <c r="G1038" s="150" t="s">
        <v>2911</v>
      </c>
    </row>
    <row r="1039" spans="1:7" ht="17.399999999999999">
      <c r="A1039" s="150" t="s">
        <v>2968</v>
      </c>
      <c r="B1039" s="150" t="s">
        <v>36</v>
      </c>
      <c r="C1039" s="150"/>
      <c r="D1039" s="150" t="s">
        <v>2909</v>
      </c>
      <c r="E1039" s="151"/>
      <c r="F1039" s="151" t="s">
        <v>2910</v>
      </c>
      <c r="G1039" s="150" t="s">
        <v>2911</v>
      </c>
    </row>
    <row r="1040" spans="1:7" ht="17.399999999999999">
      <c r="A1040" s="52" t="s">
        <v>3557</v>
      </c>
      <c r="B1040" s="52"/>
      <c r="C1040" s="52"/>
      <c r="D1040" s="52"/>
      <c r="E1040" s="53"/>
      <c r="F1040" s="52"/>
      <c r="G1040" s="52"/>
    </row>
    <row r="1041" spans="1:7" ht="17.399999999999999">
      <c r="A1041" s="150" t="s">
        <v>3188</v>
      </c>
      <c r="B1041" s="150" t="s">
        <v>38</v>
      </c>
      <c r="C1041" s="150" t="s">
        <v>214</v>
      </c>
      <c r="D1041" s="150" t="s">
        <v>3552</v>
      </c>
      <c r="E1041" s="151" t="s">
        <v>214</v>
      </c>
      <c r="F1041" s="150" t="s">
        <v>2575</v>
      </c>
      <c r="G1041" s="150" t="s">
        <v>3189</v>
      </c>
    </row>
    <row r="1042" spans="1:7" ht="17.399999999999999">
      <c r="A1042" s="150" t="s">
        <v>2976</v>
      </c>
      <c r="B1042" s="150" t="s">
        <v>40</v>
      </c>
      <c r="C1042" s="150" t="s">
        <v>2919</v>
      </c>
      <c r="D1042" s="150" t="s">
        <v>3552</v>
      </c>
      <c r="E1042" s="151" t="s">
        <v>3554</v>
      </c>
      <c r="F1042" s="151" t="s">
        <v>2575</v>
      </c>
      <c r="G1042" s="150" t="s">
        <v>2911</v>
      </c>
    </row>
    <row r="1043" spans="1:7" ht="17.399999999999999">
      <c r="A1043" s="150" t="s">
        <v>3196</v>
      </c>
      <c r="B1043" s="150" t="s">
        <v>40</v>
      </c>
      <c r="C1043" s="150" t="s">
        <v>214</v>
      </c>
      <c r="D1043" s="150" t="s">
        <v>3552</v>
      </c>
      <c r="E1043" s="151" t="s">
        <v>214</v>
      </c>
      <c r="F1043" s="150" t="s">
        <v>2575</v>
      </c>
      <c r="G1043" s="150" t="s">
        <v>3197</v>
      </c>
    </row>
    <row r="1044" spans="1:7" ht="17.399999999999999">
      <c r="A1044" s="150" t="s">
        <v>3200</v>
      </c>
      <c r="B1044" s="150" t="s">
        <v>44</v>
      </c>
      <c r="C1044" s="150" t="s">
        <v>214</v>
      </c>
      <c r="D1044" s="150" t="s">
        <v>3552</v>
      </c>
      <c r="E1044" s="151" t="s">
        <v>214</v>
      </c>
      <c r="F1044" s="151" t="s">
        <v>2575</v>
      </c>
      <c r="G1044" s="150" t="s">
        <v>3201</v>
      </c>
    </row>
    <row r="1045" spans="1:7" ht="17.399999999999999">
      <c r="A1045" s="150" t="s">
        <v>3202</v>
      </c>
      <c r="B1045" s="150" t="s">
        <v>44</v>
      </c>
      <c r="C1045" s="150" t="s">
        <v>214</v>
      </c>
      <c r="D1045" s="150" t="s">
        <v>3552</v>
      </c>
      <c r="E1045" s="151" t="s">
        <v>214</v>
      </c>
      <c r="F1045" s="150" t="s">
        <v>2575</v>
      </c>
      <c r="G1045" s="150" t="s">
        <v>3203</v>
      </c>
    </row>
    <row r="1046" spans="1:7" ht="17.399999999999999">
      <c r="A1046" s="150" t="s">
        <v>3204</v>
      </c>
      <c r="B1046" s="150" t="s">
        <v>56</v>
      </c>
      <c r="C1046" s="150" t="s">
        <v>3205</v>
      </c>
      <c r="D1046" s="150" t="s">
        <v>3552</v>
      </c>
      <c r="E1046" s="151" t="s">
        <v>214</v>
      </c>
      <c r="F1046" s="150" t="s">
        <v>2575</v>
      </c>
      <c r="G1046" s="150" t="s">
        <v>3206</v>
      </c>
    </row>
    <row r="1047" spans="1:7" ht="17.399999999999999">
      <c r="A1047" s="150" t="s">
        <v>2978</v>
      </c>
      <c r="B1047" s="150" t="s">
        <v>57</v>
      </c>
      <c r="C1047" s="150" t="s">
        <v>2919</v>
      </c>
      <c r="D1047" s="150" t="s">
        <v>3552</v>
      </c>
      <c r="E1047" s="151" t="s">
        <v>3554</v>
      </c>
      <c r="F1047" s="151" t="s">
        <v>2575</v>
      </c>
      <c r="G1047" s="150" t="s">
        <v>2979</v>
      </c>
    </row>
    <row r="1048" spans="1:7" ht="17.399999999999999">
      <c r="A1048" s="150" t="s">
        <v>3214</v>
      </c>
      <c r="B1048" s="150" t="s">
        <v>58</v>
      </c>
      <c r="C1048" s="150" t="s">
        <v>214</v>
      </c>
      <c r="D1048" s="150" t="s">
        <v>3552</v>
      </c>
      <c r="E1048" s="151" t="s">
        <v>214</v>
      </c>
      <c r="F1048" s="151" t="s">
        <v>2575</v>
      </c>
      <c r="G1048" s="150" t="s">
        <v>3215</v>
      </c>
    </row>
    <row r="1049" spans="1:7" ht="17.399999999999999">
      <c r="A1049" s="150" t="s">
        <v>3216</v>
      </c>
      <c r="B1049" s="150"/>
      <c r="C1049" s="150" t="s">
        <v>3217</v>
      </c>
      <c r="D1049" s="150" t="s">
        <v>3552</v>
      </c>
      <c r="E1049" s="151" t="s">
        <v>214</v>
      </c>
      <c r="F1049" s="150" t="s">
        <v>2578</v>
      </c>
      <c r="G1049" s="150" t="s">
        <v>3218</v>
      </c>
    </row>
    <row r="1050" spans="1:7" ht="17.399999999999999">
      <c r="A1050" s="52" t="s">
        <v>3558</v>
      </c>
      <c r="B1050" s="52"/>
      <c r="C1050" s="52"/>
      <c r="D1050" s="52"/>
      <c r="E1050" s="53"/>
      <c r="F1050" s="52"/>
      <c r="G1050" s="52"/>
    </row>
    <row r="1051" spans="1:7" ht="17.399999999999999">
      <c r="A1051" s="150" t="s">
        <v>3228</v>
      </c>
      <c r="B1051" s="150" t="s">
        <v>36</v>
      </c>
      <c r="C1051" s="150" t="s">
        <v>214</v>
      </c>
      <c r="D1051" s="150" t="s">
        <v>3552</v>
      </c>
      <c r="E1051" s="151" t="s">
        <v>214</v>
      </c>
      <c r="F1051" s="150" t="s">
        <v>2575</v>
      </c>
      <c r="G1051" s="150" t="s">
        <v>3229</v>
      </c>
    </row>
    <row r="1052" spans="1:7" ht="17.399999999999999">
      <c r="A1052" s="150" t="s">
        <v>3232</v>
      </c>
      <c r="B1052" s="150" t="s">
        <v>36</v>
      </c>
      <c r="C1052" s="150" t="s">
        <v>214</v>
      </c>
      <c r="D1052" s="150" t="s">
        <v>3552</v>
      </c>
      <c r="E1052" s="151" t="s">
        <v>214</v>
      </c>
      <c r="F1052" s="150" t="s">
        <v>2575</v>
      </c>
      <c r="G1052" s="150" t="s">
        <v>3233</v>
      </c>
    </row>
    <row r="1053" spans="1:7" ht="17.399999999999999">
      <c r="A1053" s="150" t="s">
        <v>2984</v>
      </c>
      <c r="B1053" s="150" t="s">
        <v>36</v>
      </c>
      <c r="C1053" s="150"/>
      <c r="D1053" s="150" t="s">
        <v>2909</v>
      </c>
      <c r="E1053" s="151"/>
      <c r="F1053" s="150" t="s">
        <v>2910</v>
      </c>
      <c r="G1053" s="150" t="s">
        <v>2985</v>
      </c>
    </row>
    <row r="1054" spans="1:7" ht="17.399999999999999">
      <c r="A1054" s="150" t="s">
        <v>3241</v>
      </c>
      <c r="B1054" s="150" t="s">
        <v>40</v>
      </c>
      <c r="C1054" s="150" t="s">
        <v>214</v>
      </c>
      <c r="D1054" s="150" t="s">
        <v>3552</v>
      </c>
      <c r="E1054" s="151" t="s">
        <v>214</v>
      </c>
      <c r="F1054" s="151" t="s">
        <v>2575</v>
      </c>
      <c r="G1054" s="150" t="s">
        <v>3242</v>
      </c>
    </row>
    <row r="1055" spans="1:7" ht="17.399999999999999">
      <c r="A1055" s="150" t="s">
        <v>2986</v>
      </c>
      <c r="B1055" s="150" t="s">
        <v>42</v>
      </c>
      <c r="C1055" s="150" t="s">
        <v>2987</v>
      </c>
      <c r="D1055" s="150" t="s">
        <v>3552</v>
      </c>
      <c r="E1055" s="151" t="s">
        <v>3559</v>
      </c>
      <c r="F1055" s="150" t="s">
        <v>2575</v>
      </c>
      <c r="G1055" s="150" t="s">
        <v>2988</v>
      </c>
    </row>
    <row r="1056" spans="1:7" ht="17.399999999999999">
      <c r="A1056" s="150" t="s">
        <v>2989</v>
      </c>
      <c r="B1056" s="150" t="s">
        <v>44</v>
      </c>
      <c r="C1056" s="150" t="s">
        <v>2919</v>
      </c>
      <c r="D1056" s="150" t="s">
        <v>3552</v>
      </c>
      <c r="E1056" s="151" t="s">
        <v>3554</v>
      </c>
      <c r="F1056" s="150" t="s">
        <v>2575</v>
      </c>
      <c r="G1056" s="150" t="s">
        <v>2990</v>
      </c>
    </row>
    <row r="1057" spans="1:7" ht="17.399999999999999">
      <c r="A1057" s="150" t="s">
        <v>2991</v>
      </c>
      <c r="B1057" s="150" t="s">
        <v>58</v>
      </c>
      <c r="C1057" s="150"/>
      <c r="D1057" s="150" t="s">
        <v>2909</v>
      </c>
      <c r="E1057" s="151"/>
      <c r="F1057" s="150" t="s">
        <v>2910</v>
      </c>
      <c r="G1057" s="150" t="s">
        <v>2911</v>
      </c>
    </row>
    <row r="1058" spans="1:7" ht="17.399999999999999">
      <c r="A1058" s="150" t="s">
        <v>2992</v>
      </c>
      <c r="B1058" s="150" t="s">
        <v>40</v>
      </c>
      <c r="C1058" s="150"/>
      <c r="D1058" s="150" t="s">
        <v>2909</v>
      </c>
      <c r="E1058" s="151"/>
      <c r="F1058" s="151" t="s">
        <v>2910</v>
      </c>
      <c r="G1058" s="150" t="s">
        <v>2911</v>
      </c>
    </row>
    <row r="1059" spans="1:7" ht="17.399999999999999">
      <c r="A1059" s="150" t="s">
        <v>2993</v>
      </c>
      <c r="B1059" s="150" t="s">
        <v>42</v>
      </c>
      <c r="C1059" s="150"/>
      <c r="D1059" s="150" t="s">
        <v>2909</v>
      </c>
      <c r="E1059" s="151"/>
      <c r="F1059" s="150" t="s">
        <v>2910</v>
      </c>
      <c r="G1059" s="150" t="s">
        <v>2911</v>
      </c>
    </row>
    <row r="1060" spans="1:7" ht="17.399999999999999">
      <c r="A1060" s="150" t="s">
        <v>2994</v>
      </c>
      <c r="B1060" s="150" t="s">
        <v>42</v>
      </c>
      <c r="C1060" s="150"/>
      <c r="D1060" s="150" t="s">
        <v>2909</v>
      </c>
      <c r="E1060" s="151"/>
      <c r="F1060" s="150" t="s">
        <v>2910</v>
      </c>
      <c r="G1060" s="150" t="s">
        <v>2911</v>
      </c>
    </row>
    <row r="1061" spans="1:7" ht="17.399999999999999">
      <c r="A1061" s="150" t="s">
        <v>2995</v>
      </c>
      <c r="B1061" s="150" t="s">
        <v>2944</v>
      </c>
      <c r="C1061" s="150"/>
      <c r="D1061" s="150" t="s">
        <v>2909</v>
      </c>
      <c r="E1061" s="151"/>
      <c r="F1061" s="150" t="s">
        <v>2910</v>
      </c>
      <c r="G1061" s="150" t="s">
        <v>2911</v>
      </c>
    </row>
    <row r="1062" spans="1:7" ht="17.399999999999999">
      <c r="A1062" s="150" t="s">
        <v>2996</v>
      </c>
      <c r="B1062" s="150" t="s">
        <v>56</v>
      </c>
      <c r="C1062" s="150"/>
      <c r="D1062" s="150" t="s">
        <v>2909</v>
      </c>
      <c r="E1062" s="151"/>
      <c r="F1062" s="150" t="s">
        <v>2910</v>
      </c>
      <c r="G1062" s="150" t="s">
        <v>2911</v>
      </c>
    </row>
    <row r="1063" spans="1:7" ht="17.399999999999999">
      <c r="A1063" s="150" t="s">
        <v>2997</v>
      </c>
      <c r="B1063" s="150" t="s">
        <v>2944</v>
      </c>
      <c r="C1063" s="150"/>
      <c r="D1063" s="150" t="s">
        <v>2909</v>
      </c>
      <c r="E1063" s="151"/>
      <c r="F1063" s="151" t="s">
        <v>2910</v>
      </c>
      <c r="G1063" s="150" t="s">
        <v>2911</v>
      </c>
    </row>
    <row r="1064" spans="1:7" ht="17.399999999999999">
      <c r="A1064" s="150" t="s">
        <v>3268</v>
      </c>
      <c r="B1064" s="150" t="s">
        <v>3269</v>
      </c>
      <c r="C1064" s="150" t="s">
        <v>214</v>
      </c>
      <c r="D1064" s="150" t="s">
        <v>3552</v>
      </c>
      <c r="E1064" s="151" t="s">
        <v>214</v>
      </c>
      <c r="F1064" s="151" t="s">
        <v>2575</v>
      </c>
      <c r="G1064" s="150" t="s">
        <v>2911</v>
      </c>
    </row>
    <row r="1065" spans="1:7" ht="17.399999999999999">
      <c r="A1065" s="52" t="s">
        <v>3560</v>
      </c>
      <c r="B1065" s="52"/>
      <c r="C1065" s="52"/>
      <c r="D1065" s="52"/>
      <c r="E1065" s="53"/>
      <c r="F1065" s="52"/>
      <c r="G1065" s="52"/>
    </row>
    <row r="1066" spans="1:7" ht="17.399999999999999">
      <c r="A1066" s="150" t="s">
        <v>3271</v>
      </c>
      <c r="B1066" s="150" t="s">
        <v>35</v>
      </c>
      <c r="C1066" s="150" t="s">
        <v>214</v>
      </c>
      <c r="D1066" s="150" t="s">
        <v>3552</v>
      </c>
      <c r="E1066" s="151" t="s">
        <v>214</v>
      </c>
      <c r="F1066" s="150" t="s">
        <v>2575</v>
      </c>
      <c r="G1066" s="150" t="s">
        <v>3272</v>
      </c>
    </row>
    <row r="1067" spans="1:7" ht="17.399999999999999">
      <c r="A1067" s="150" t="s">
        <v>3277</v>
      </c>
      <c r="B1067" s="150" t="s">
        <v>40</v>
      </c>
      <c r="C1067" s="150" t="s">
        <v>214</v>
      </c>
      <c r="D1067" s="150" t="s">
        <v>3552</v>
      </c>
      <c r="E1067" s="151" t="s">
        <v>214</v>
      </c>
      <c r="F1067" s="150" t="s">
        <v>2575</v>
      </c>
      <c r="G1067" s="150" t="s">
        <v>3278</v>
      </c>
    </row>
    <row r="1068" spans="1:7" ht="17.399999999999999">
      <c r="A1068" s="150" t="s">
        <v>3279</v>
      </c>
      <c r="B1068" s="150" t="s">
        <v>40</v>
      </c>
      <c r="C1068" s="150" t="s">
        <v>214</v>
      </c>
      <c r="D1068" s="150" t="s">
        <v>3552</v>
      </c>
      <c r="E1068" s="151" t="s">
        <v>214</v>
      </c>
      <c r="F1068" s="150" t="s">
        <v>2575</v>
      </c>
      <c r="G1068" s="150" t="s">
        <v>3280</v>
      </c>
    </row>
    <row r="1069" spans="1:7" ht="17.399999999999999">
      <c r="A1069" s="150" t="s">
        <v>3281</v>
      </c>
      <c r="B1069" s="150" t="s">
        <v>40</v>
      </c>
      <c r="C1069" s="150" t="s">
        <v>214</v>
      </c>
      <c r="D1069" s="150" t="s">
        <v>3552</v>
      </c>
      <c r="E1069" s="151" t="s">
        <v>214</v>
      </c>
      <c r="F1069" s="150" t="s">
        <v>2575</v>
      </c>
      <c r="G1069" s="150" t="s">
        <v>3282</v>
      </c>
    </row>
    <row r="1070" spans="1:7" ht="17.399999999999999">
      <c r="A1070" s="150" t="s">
        <v>3283</v>
      </c>
      <c r="B1070" s="150" t="s">
        <v>33</v>
      </c>
      <c r="C1070" s="150" t="s">
        <v>214</v>
      </c>
      <c r="D1070" s="150" t="s">
        <v>3552</v>
      </c>
      <c r="E1070" s="151" t="s">
        <v>214</v>
      </c>
      <c r="F1070" s="150" t="s">
        <v>2575</v>
      </c>
      <c r="G1070" s="150" t="s">
        <v>3284</v>
      </c>
    </row>
    <row r="1071" spans="1:7" ht="17.399999999999999">
      <c r="A1071" s="150" t="s">
        <v>3462</v>
      </c>
      <c r="B1071" s="150" t="s">
        <v>44</v>
      </c>
      <c r="C1071" s="150" t="s">
        <v>3463</v>
      </c>
      <c r="D1071" s="150" t="s">
        <v>3552</v>
      </c>
      <c r="E1071" s="151" t="s">
        <v>2663</v>
      </c>
      <c r="F1071" s="150" t="s">
        <v>2578</v>
      </c>
      <c r="G1071" s="150" t="s">
        <v>3464</v>
      </c>
    </row>
    <row r="1072" spans="1:7" ht="17.399999999999999">
      <c r="A1072" s="150" t="s">
        <v>2999</v>
      </c>
      <c r="B1072" s="150" t="s">
        <v>44</v>
      </c>
      <c r="C1072" s="150"/>
      <c r="D1072" s="150" t="s">
        <v>2909</v>
      </c>
      <c r="E1072" s="151"/>
      <c r="F1072" s="151" t="s">
        <v>3000</v>
      </c>
      <c r="G1072" s="150" t="s">
        <v>2911</v>
      </c>
    </row>
    <row r="1073" spans="1:7" ht="17.399999999999999">
      <c r="A1073" s="150" t="s">
        <v>3001</v>
      </c>
      <c r="B1073" s="150" t="s">
        <v>44</v>
      </c>
      <c r="C1073" s="150" t="s">
        <v>3002</v>
      </c>
      <c r="D1073" s="150" t="s">
        <v>2909</v>
      </c>
      <c r="E1073" s="151"/>
      <c r="F1073" s="151" t="s">
        <v>3003</v>
      </c>
      <c r="G1073" s="150" t="s">
        <v>3004</v>
      </c>
    </row>
    <row r="1074" spans="1:7" ht="17.399999999999999">
      <c r="A1074" s="150" t="s">
        <v>3285</v>
      </c>
      <c r="B1074" s="150" t="s">
        <v>56</v>
      </c>
      <c r="C1074" s="150" t="s">
        <v>214</v>
      </c>
      <c r="D1074" s="150" t="s">
        <v>3552</v>
      </c>
      <c r="E1074" s="151" t="s">
        <v>214</v>
      </c>
      <c r="F1074" s="150" t="s">
        <v>2575</v>
      </c>
      <c r="G1074" s="150" t="s">
        <v>3280</v>
      </c>
    </row>
    <row r="1075" spans="1:7" ht="17.399999999999999">
      <c r="A1075" s="150" t="s">
        <v>3290</v>
      </c>
      <c r="B1075" s="150" t="s">
        <v>58</v>
      </c>
      <c r="C1075" s="150" t="s">
        <v>214</v>
      </c>
      <c r="D1075" s="150" t="s">
        <v>3552</v>
      </c>
      <c r="E1075" s="151" t="s">
        <v>214</v>
      </c>
      <c r="F1075" s="150" t="s">
        <v>2575</v>
      </c>
      <c r="G1075" s="150" t="s">
        <v>3291</v>
      </c>
    </row>
    <row r="1076" spans="1:7" ht="17.399999999999999">
      <c r="A1076" s="150" t="s">
        <v>3292</v>
      </c>
      <c r="B1076" s="150" t="s">
        <v>42</v>
      </c>
      <c r="C1076" s="150" t="s">
        <v>3293</v>
      </c>
      <c r="D1076" s="150" t="s">
        <v>3552</v>
      </c>
      <c r="E1076" s="151" t="s">
        <v>214</v>
      </c>
      <c r="F1076" s="150" t="s">
        <v>2575</v>
      </c>
      <c r="G1076" s="150" t="s">
        <v>2911</v>
      </c>
    </row>
    <row r="1077" spans="1:7" ht="17.399999999999999">
      <c r="A1077" s="150" t="s">
        <v>3295</v>
      </c>
      <c r="B1077" s="150" t="s">
        <v>33</v>
      </c>
      <c r="C1077" s="150" t="s">
        <v>214</v>
      </c>
      <c r="D1077" s="150" t="s">
        <v>3552</v>
      </c>
      <c r="E1077" s="151" t="s">
        <v>214</v>
      </c>
      <c r="F1077" s="150" t="s">
        <v>2575</v>
      </c>
      <c r="G1077" s="150" t="s">
        <v>2911</v>
      </c>
    </row>
    <row r="1078" spans="1:7" ht="17.399999999999999">
      <c r="A1078" s="150" t="s">
        <v>3007</v>
      </c>
      <c r="B1078" s="150" t="s">
        <v>2944</v>
      </c>
      <c r="C1078" s="150"/>
      <c r="D1078" s="150" t="s">
        <v>2909</v>
      </c>
      <c r="E1078" s="151"/>
      <c r="F1078" s="150" t="s">
        <v>3008</v>
      </c>
      <c r="G1078" s="150" t="s">
        <v>2911</v>
      </c>
    </row>
    <row r="1079" spans="1:7" ht="17.399999999999999">
      <c r="A1079" s="52" t="s">
        <v>3561</v>
      </c>
      <c r="B1079" s="52"/>
      <c r="C1079" s="52"/>
      <c r="D1079" s="52"/>
      <c r="E1079" s="53"/>
      <c r="F1079" s="52"/>
      <c r="G1079" s="52"/>
    </row>
    <row r="1080" spans="1:7" ht="17.399999999999999">
      <c r="A1080" s="150" t="s">
        <v>3299</v>
      </c>
      <c r="B1080" s="150" t="s">
        <v>38</v>
      </c>
      <c r="C1080" s="150" t="s">
        <v>214</v>
      </c>
      <c r="D1080" s="150" t="s">
        <v>3552</v>
      </c>
      <c r="E1080" s="151" t="s">
        <v>214</v>
      </c>
      <c r="F1080" s="150" t="s">
        <v>2575</v>
      </c>
      <c r="G1080" s="150" t="s">
        <v>3291</v>
      </c>
    </row>
    <row r="1081" spans="1:7" ht="17.399999999999999">
      <c r="A1081" s="150" t="s">
        <v>3304</v>
      </c>
      <c r="B1081" s="150" t="s">
        <v>44</v>
      </c>
      <c r="C1081" s="150" t="s">
        <v>214</v>
      </c>
      <c r="D1081" s="150" t="s">
        <v>3552</v>
      </c>
      <c r="E1081" s="151" t="s">
        <v>214</v>
      </c>
      <c r="F1081" s="150" t="s">
        <v>2575</v>
      </c>
      <c r="G1081" s="150" t="s">
        <v>3305</v>
      </c>
    </row>
    <row r="1082" spans="1:7" ht="17.399999999999999">
      <c r="A1082" s="150" t="s">
        <v>3306</v>
      </c>
      <c r="B1082" s="150" t="s">
        <v>56</v>
      </c>
      <c r="C1082" s="150" t="s">
        <v>3307</v>
      </c>
      <c r="D1082" s="150" t="s">
        <v>3552</v>
      </c>
      <c r="E1082" s="151" t="s">
        <v>214</v>
      </c>
      <c r="F1082" s="150" t="s">
        <v>2575</v>
      </c>
      <c r="G1082" s="150" t="s">
        <v>3308</v>
      </c>
    </row>
    <row r="1083" spans="1:7" ht="17.399999999999999">
      <c r="A1083" s="150" t="s">
        <v>3309</v>
      </c>
      <c r="B1083" s="150" t="s">
        <v>56</v>
      </c>
      <c r="C1083" s="150" t="s">
        <v>3307</v>
      </c>
      <c r="D1083" s="150" t="s">
        <v>3552</v>
      </c>
      <c r="E1083" s="151" t="s">
        <v>214</v>
      </c>
      <c r="F1083" s="151" t="s">
        <v>2575</v>
      </c>
      <c r="G1083" s="150" t="s">
        <v>3308</v>
      </c>
    </row>
    <row r="1084" spans="1:7" ht="17.399999999999999">
      <c r="A1084" s="150" t="s">
        <v>3310</v>
      </c>
      <c r="B1084" s="150" t="s">
        <v>56</v>
      </c>
      <c r="C1084" s="150" t="s">
        <v>214</v>
      </c>
      <c r="D1084" s="150" t="s">
        <v>3552</v>
      </c>
      <c r="E1084" s="151" t="s">
        <v>214</v>
      </c>
      <c r="F1084" s="150" t="s">
        <v>2575</v>
      </c>
      <c r="G1084" s="150" t="s">
        <v>3311</v>
      </c>
    </row>
    <row r="1085" spans="1:7" ht="17.399999999999999">
      <c r="A1085" s="150" t="s">
        <v>3010</v>
      </c>
      <c r="B1085" s="150" t="s">
        <v>58</v>
      </c>
      <c r="C1085" s="150" t="s">
        <v>2914</v>
      </c>
      <c r="D1085" s="150" t="s">
        <v>3552</v>
      </c>
      <c r="E1085" s="151" t="s">
        <v>214</v>
      </c>
      <c r="F1085" s="150" t="s">
        <v>2575</v>
      </c>
      <c r="G1085" s="150" t="s">
        <v>3011</v>
      </c>
    </row>
    <row r="1086" spans="1:7" ht="17.399999999999999">
      <c r="A1086" s="150" t="s">
        <v>3319</v>
      </c>
      <c r="B1086" s="150" t="s">
        <v>58</v>
      </c>
      <c r="C1086" s="150" t="s">
        <v>214</v>
      </c>
      <c r="D1086" s="150" t="s">
        <v>3552</v>
      </c>
      <c r="E1086" s="151" t="s">
        <v>214</v>
      </c>
      <c r="F1086" s="150" t="s">
        <v>2575</v>
      </c>
      <c r="G1086" s="150" t="s">
        <v>3320</v>
      </c>
    </row>
    <row r="1087" spans="1:7" ht="17.399999999999999">
      <c r="A1087" s="150" t="s">
        <v>3012</v>
      </c>
      <c r="B1087" s="150" t="s">
        <v>56</v>
      </c>
      <c r="C1087" s="150"/>
      <c r="D1087" s="150" t="s">
        <v>2909</v>
      </c>
      <c r="E1087" s="151"/>
      <c r="F1087" s="150" t="s">
        <v>2910</v>
      </c>
      <c r="G1087" s="150" t="s">
        <v>2911</v>
      </c>
    </row>
    <row r="1088" spans="1:7" ht="17.399999999999999">
      <c r="A1088" s="150" t="s">
        <v>3321</v>
      </c>
      <c r="B1088" s="150" t="s">
        <v>3322</v>
      </c>
      <c r="C1088" s="150" t="s">
        <v>214</v>
      </c>
      <c r="D1088" s="150" t="s">
        <v>3552</v>
      </c>
      <c r="E1088" s="151" t="s">
        <v>214</v>
      </c>
      <c r="F1088" s="150" t="s">
        <v>2575</v>
      </c>
      <c r="G1088" s="150" t="s">
        <v>3323</v>
      </c>
    </row>
    <row r="1089" spans="1:7" ht="17.399999999999999">
      <c r="A1089" s="150" t="s">
        <v>3330</v>
      </c>
      <c r="B1089" s="150" t="s">
        <v>40</v>
      </c>
      <c r="C1089" s="150" t="s">
        <v>214</v>
      </c>
      <c r="D1089" s="150" t="s">
        <v>3552</v>
      </c>
      <c r="E1089" s="151" t="s">
        <v>214</v>
      </c>
      <c r="F1089" s="150" t="s">
        <v>2575</v>
      </c>
      <c r="G1089" s="150" t="s">
        <v>3331</v>
      </c>
    </row>
    <row r="1090" spans="1:7" ht="17.399999999999999">
      <c r="A1090" s="150" t="s">
        <v>3332</v>
      </c>
      <c r="B1090" s="150"/>
      <c r="C1090" s="150" t="s">
        <v>214</v>
      </c>
      <c r="D1090" s="150" t="s">
        <v>3552</v>
      </c>
      <c r="E1090" s="151" t="s">
        <v>214</v>
      </c>
      <c r="F1090" s="151" t="s">
        <v>2575</v>
      </c>
      <c r="G1090" s="150" t="s">
        <v>2911</v>
      </c>
    </row>
    <row r="1091" spans="1:7" ht="17.399999999999999">
      <c r="A1091" s="52" t="s">
        <v>3562</v>
      </c>
      <c r="B1091" s="52"/>
      <c r="C1091" s="52"/>
      <c r="D1091" s="52"/>
      <c r="E1091" s="53"/>
      <c r="F1091" s="52"/>
      <c r="G1091" s="52"/>
    </row>
    <row r="1092" spans="1:7" ht="17.399999999999999">
      <c r="A1092" s="150" t="s">
        <v>3337</v>
      </c>
      <c r="B1092" s="150"/>
      <c r="C1092" s="150" t="s">
        <v>3338</v>
      </c>
      <c r="D1092" s="150" t="s">
        <v>3552</v>
      </c>
      <c r="E1092" s="151" t="s">
        <v>214</v>
      </c>
      <c r="F1092" s="150" t="s">
        <v>2578</v>
      </c>
      <c r="G1092" s="150" t="s">
        <v>2911</v>
      </c>
    </row>
    <row r="1093" spans="1:7" ht="17.399999999999999">
      <c r="A1093" s="150" t="s">
        <v>3342</v>
      </c>
      <c r="B1093" s="150"/>
      <c r="C1093" s="150" t="s">
        <v>214</v>
      </c>
      <c r="D1093" s="150" t="s">
        <v>3552</v>
      </c>
      <c r="E1093" s="151" t="s">
        <v>214</v>
      </c>
      <c r="F1093" s="150" t="s">
        <v>2575</v>
      </c>
      <c r="G1093" s="150" t="s">
        <v>2911</v>
      </c>
    </row>
    <row r="1094" spans="1:7" ht="17.399999999999999">
      <c r="A1094" s="52" t="s">
        <v>3563</v>
      </c>
      <c r="B1094" s="52"/>
      <c r="C1094" s="52"/>
      <c r="D1094" s="52"/>
      <c r="E1094" s="53"/>
      <c r="F1094" s="52"/>
      <c r="G1094" s="52"/>
    </row>
    <row r="1095" spans="1:7" ht="17.399999999999999">
      <c r="A1095" s="150" t="s">
        <v>3344</v>
      </c>
      <c r="B1095" s="150" t="s">
        <v>10</v>
      </c>
      <c r="C1095" s="150" t="s">
        <v>214</v>
      </c>
      <c r="D1095" s="150" t="s">
        <v>3552</v>
      </c>
      <c r="E1095" s="151" t="s">
        <v>214</v>
      </c>
      <c r="F1095" s="151" t="s">
        <v>2575</v>
      </c>
      <c r="G1095" s="150" t="s">
        <v>2911</v>
      </c>
    </row>
    <row r="1096" spans="1:7" ht="17.399999999999999">
      <c r="A1096" s="150" t="s">
        <v>3345</v>
      </c>
      <c r="B1096" s="150" t="s">
        <v>3346</v>
      </c>
      <c r="C1096" s="150" t="s">
        <v>214</v>
      </c>
      <c r="D1096" s="150" t="s">
        <v>3552</v>
      </c>
      <c r="E1096" s="151" t="s">
        <v>214</v>
      </c>
      <c r="F1096" s="150" t="s">
        <v>2575</v>
      </c>
      <c r="G1096" s="150" t="s">
        <v>3347</v>
      </c>
    </row>
    <row r="1097" spans="1:7" ht="17.399999999999999">
      <c r="A1097" s="150" t="s">
        <v>3348</v>
      </c>
      <c r="B1097" s="150" t="s">
        <v>3346</v>
      </c>
      <c r="C1097" s="150" t="s">
        <v>214</v>
      </c>
      <c r="D1097" s="150" t="s">
        <v>3552</v>
      </c>
      <c r="E1097" s="151" t="s">
        <v>214</v>
      </c>
      <c r="F1097" s="150" t="s">
        <v>2575</v>
      </c>
      <c r="G1097" s="150" t="s">
        <v>2911</v>
      </c>
    </row>
    <row r="1098" spans="1:7" ht="17.399999999999999">
      <c r="A1098" s="150" t="s">
        <v>3349</v>
      </c>
      <c r="B1098" s="150" t="s">
        <v>12</v>
      </c>
      <c r="C1098" s="150" t="s">
        <v>214</v>
      </c>
      <c r="D1098" s="150" t="s">
        <v>3552</v>
      </c>
      <c r="E1098" s="151" t="s">
        <v>214</v>
      </c>
      <c r="F1098" s="150" t="s">
        <v>2575</v>
      </c>
      <c r="G1098" s="150" t="s">
        <v>3350</v>
      </c>
    </row>
    <row r="1099" spans="1:7" ht="17.399999999999999">
      <c r="A1099" s="150" t="s">
        <v>3017</v>
      </c>
      <c r="B1099" s="150" t="s">
        <v>3018</v>
      </c>
      <c r="C1099" s="150" t="s">
        <v>2919</v>
      </c>
      <c r="D1099" s="150" t="s">
        <v>3552</v>
      </c>
      <c r="E1099" s="151" t="s">
        <v>3554</v>
      </c>
      <c r="F1099" s="150" t="s">
        <v>2575</v>
      </c>
      <c r="G1099" s="150" t="s">
        <v>2911</v>
      </c>
    </row>
    <row r="1100" spans="1:7" ht="17.399999999999999">
      <c r="A1100" s="52" t="s">
        <v>3564</v>
      </c>
      <c r="B1100" s="52"/>
      <c r="C1100" s="52"/>
      <c r="D1100" s="52"/>
      <c r="E1100" s="53"/>
      <c r="F1100" s="52"/>
      <c r="G1100" s="52"/>
    </row>
    <row r="1101" spans="1:7" ht="17.399999999999999">
      <c r="A1101" s="150" t="s">
        <v>3352</v>
      </c>
      <c r="B1101" s="150" t="s">
        <v>3045</v>
      </c>
      <c r="C1101" s="150" t="s">
        <v>214</v>
      </c>
      <c r="D1101" s="150" t="s">
        <v>3552</v>
      </c>
      <c r="E1101" s="151" t="s">
        <v>214</v>
      </c>
      <c r="F1101" s="151" t="s">
        <v>2575</v>
      </c>
      <c r="G1101" s="150" t="s">
        <v>2911</v>
      </c>
    </row>
    <row r="1102" spans="1:7" ht="17.399999999999999">
      <c r="A1102" s="150" t="s">
        <v>3353</v>
      </c>
      <c r="B1102" s="150" t="s">
        <v>3045</v>
      </c>
      <c r="C1102" s="150" t="s">
        <v>3354</v>
      </c>
      <c r="D1102" s="150" t="s">
        <v>3552</v>
      </c>
      <c r="E1102" s="151" t="s">
        <v>214</v>
      </c>
      <c r="F1102" s="150" t="s">
        <v>2578</v>
      </c>
      <c r="G1102" s="150" t="s">
        <v>2911</v>
      </c>
    </row>
    <row r="1103" spans="1:7" ht="17.399999999999999">
      <c r="A1103" s="150" t="s">
        <v>3355</v>
      </c>
      <c r="B1103" s="150" t="s">
        <v>3045</v>
      </c>
      <c r="C1103" s="150" t="s">
        <v>3293</v>
      </c>
      <c r="D1103" s="150" t="s">
        <v>3552</v>
      </c>
      <c r="E1103" s="151" t="s">
        <v>214</v>
      </c>
      <c r="F1103" s="150" t="s">
        <v>2575</v>
      </c>
      <c r="G1103" s="150" t="s">
        <v>3356</v>
      </c>
    </row>
    <row r="1104" spans="1:7" ht="17.399999999999999">
      <c r="A1104" s="150" t="s">
        <v>3357</v>
      </c>
      <c r="B1104" s="150" t="s">
        <v>3045</v>
      </c>
      <c r="C1104" s="150" t="s">
        <v>214</v>
      </c>
      <c r="D1104" s="150" t="s">
        <v>3552</v>
      </c>
      <c r="E1104" s="151" t="s">
        <v>214</v>
      </c>
      <c r="F1104" s="150" t="s">
        <v>2575</v>
      </c>
      <c r="G1104" s="150" t="s">
        <v>2911</v>
      </c>
    </row>
    <row r="1105" spans="1:7" ht="17.399999999999999">
      <c r="A1105" s="52" t="s">
        <v>3565</v>
      </c>
      <c r="B1105" s="52"/>
      <c r="C1105" s="52"/>
      <c r="D1105" s="52"/>
      <c r="E1105" s="53"/>
      <c r="F1105" s="52"/>
      <c r="G1105" s="52"/>
    </row>
    <row r="1106" spans="1:7" ht="17.399999999999999">
      <c r="A1106" s="150" t="s">
        <v>3359</v>
      </c>
      <c r="B1106" s="150" t="s">
        <v>3360</v>
      </c>
      <c r="C1106" s="150" t="s">
        <v>3361</v>
      </c>
      <c r="D1106" s="150" t="s">
        <v>3552</v>
      </c>
      <c r="E1106" s="151" t="s">
        <v>214</v>
      </c>
      <c r="F1106" s="150" t="s">
        <v>2575</v>
      </c>
      <c r="G1106" s="150" t="s">
        <v>2911</v>
      </c>
    </row>
    <row r="1107" spans="1:7" ht="17.399999999999999">
      <c r="A1107" s="150" t="s">
        <v>3364</v>
      </c>
      <c r="B1107" s="150" t="s">
        <v>3365</v>
      </c>
      <c r="C1107" s="150" t="s">
        <v>3366</v>
      </c>
      <c r="D1107" s="150" t="s">
        <v>3552</v>
      </c>
      <c r="E1107" s="151" t="s">
        <v>214</v>
      </c>
      <c r="F1107" s="150" t="s">
        <v>2575</v>
      </c>
      <c r="G1107" s="150" t="s">
        <v>2911</v>
      </c>
    </row>
    <row r="1108" spans="1:7" ht="17.399999999999999">
      <c r="A1108" s="150" t="s">
        <v>3367</v>
      </c>
      <c r="B1108" s="150" t="s">
        <v>3368</v>
      </c>
      <c r="C1108" s="150" t="s">
        <v>214</v>
      </c>
      <c r="D1108" s="150" t="s">
        <v>3552</v>
      </c>
      <c r="E1108" s="151" t="s">
        <v>214</v>
      </c>
      <c r="F1108" s="150" t="s">
        <v>2575</v>
      </c>
      <c r="G1108" s="150" t="s">
        <v>2911</v>
      </c>
    </row>
    <row r="1109" spans="1:7" ht="17.399999999999999">
      <c r="A1109" s="150" t="s">
        <v>3371</v>
      </c>
      <c r="B1109" s="150" t="s">
        <v>3372</v>
      </c>
      <c r="C1109" s="150" t="s">
        <v>214</v>
      </c>
      <c r="D1109" s="150" t="s">
        <v>3552</v>
      </c>
      <c r="E1109" s="151" t="s">
        <v>214</v>
      </c>
      <c r="F1109" s="151" t="s">
        <v>2575</v>
      </c>
      <c r="G1109" s="150" t="s">
        <v>2911</v>
      </c>
    </row>
    <row r="1110" spans="1:7" ht="17.399999999999999">
      <c r="A1110" s="150" t="s">
        <v>3373</v>
      </c>
      <c r="B1110" s="150" t="s">
        <v>3368</v>
      </c>
      <c r="C1110" s="150" t="s">
        <v>214</v>
      </c>
      <c r="D1110" s="150" t="s">
        <v>3552</v>
      </c>
      <c r="E1110" s="151" t="s">
        <v>214</v>
      </c>
      <c r="F1110" s="150" t="s">
        <v>2575</v>
      </c>
      <c r="G1110" s="150" t="s">
        <v>2911</v>
      </c>
    </row>
    <row r="1111" spans="1:7" ht="17.399999999999999">
      <c r="A1111" s="150" t="s">
        <v>3374</v>
      </c>
      <c r="B1111" s="150" t="s">
        <v>3368</v>
      </c>
      <c r="C1111" s="150" t="s">
        <v>214</v>
      </c>
      <c r="D1111" s="150" t="s">
        <v>3552</v>
      </c>
      <c r="E1111" s="151" t="s">
        <v>214</v>
      </c>
      <c r="F1111" s="151" t="s">
        <v>2575</v>
      </c>
      <c r="G1111" s="150" t="s">
        <v>2911</v>
      </c>
    </row>
    <row r="1112" spans="1:7" ht="17.399999999999999">
      <c r="A1112" s="52" t="s">
        <v>3566</v>
      </c>
      <c r="B1112" s="52"/>
      <c r="C1112" s="52"/>
      <c r="D1112" s="52"/>
      <c r="E1112" s="53"/>
      <c r="F1112" s="52"/>
      <c r="G1112" s="52"/>
    </row>
    <row r="1113" spans="1:7" ht="17.399999999999999">
      <c r="A1113" s="150" t="s">
        <v>3376</v>
      </c>
      <c r="B1113" s="150" t="s">
        <v>10</v>
      </c>
      <c r="C1113" s="150" t="s">
        <v>214</v>
      </c>
      <c r="D1113" s="150" t="s">
        <v>3552</v>
      </c>
      <c r="E1113" s="151" t="s">
        <v>214</v>
      </c>
      <c r="F1113" s="151" t="s">
        <v>2575</v>
      </c>
      <c r="G1113" s="150" t="s">
        <v>2911</v>
      </c>
    </row>
    <row r="1114" spans="1:7" ht="17.399999999999999">
      <c r="A1114" s="150" t="s">
        <v>3020</v>
      </c>
      <c r="B1114" s="150" t="s">
        <v>10</v>
      </c>
      <c r="C1114" s="150" t="s">
        <v>2919</v>
      </c>
      <c r="D1114" s="150" t="s">
        <v>3552</v>
      </c>
      <c r="E1114" s="151" t="s">
        <v>3554</v>
      </c>
      <c r="F1114" s="150" t="s">
        <v>2575</v>
      </c>
      <c r="G1114" s="150" t="s">
        <v>2911</v>
      </c>
    </row>
    <row r="1115" spans="1:7" ht="17.399999999999999">
      <c r="A1115" s="150" t="s">
        <v>3021</v>
      </c>
      <c r="B1115" s="150" t="s">
        <v>10</v>
      </c>
      <c r="C1115" s="150" t="s">
        <v>2919</v>
      </c>
      <c r="D1115" s="150" t="s">
        <v>3552</v>
      </c>
      <c r="E1115" s="151" t="s">
        <v>3554</v>
      </c>
      <c r="F1115" s="150" t="s">
        <v>2575</v>
      </c>
      <c r="G1115" s="150" t="s">
        <v>2911</v>
      </c>
    </row>
    <row r="1116" spans="1:7" ht="17.399999999999999">
      <c r="A1116" s="150" t="s">
        <v>3022</v>
      </c>
      <c r="B1116" s="150" t="s">
        <v>10</v>
      </c>
      <c r="C1116" s="150" t="s">
        <v>2919</v>
      </c>
      <c r="D1116" s="150" t="s">
        <v>3552</v>
      </c>
      <c r="E1116" s="151" t="s">
        <v>3554</v>
      </c>
      <c r="F1116" s="150" t="s">
        <v>2575</v>
      </c>
      <c r="G1116" s="150" t="s">
        <v>2911</v>
      </c>
    </row>
    <row r="1117" spans="1:7" ht="17.399999999999999">
      <c r="A1117" s="150" t="s">
        <v>3023</v>
      </c>
      <c r="B1117" s="150" t="s">
        <v>10</v>
      </c>
      <c r="C1117" s="150" t="s">
        <v>2919</v>
      </c>
      <c r="D1117" s="150" t="s">
        <v>3552</v>
      </c>
      <c r="E1117" s="151" t="s">
        <v>3554</v>
      </c>
      <c r="F1117" s="151" t="s">
        <v>2575</v>
      </c>
      <c r="G1117" s="150" t="s">
        <v>2911</v>
      </c>
    </row>
    <row r="1118" spans="1:7" ht="17.399999999999999">
      <c r="A1118" s="150" t="s">
        <v>3377</v>
      </c>
      <c r="B1118" s="150" t="s">
        <v>61</v>
      </c>
      <c r="C1118" s="150" t="s">
        <v>214</v>
      </c>
      <c r="D1118" s="150" t="s">
        <v>3552</v>
      </c>
      <c r="E1118" s="151" t="s">
        <v>214</v>
      </c>
      <c r="F1118" s="150" t="s">
        <v>2575</v>
      </c>
      <c r="G1118" s="150" t="s">
        <v>3378</v>
      </c>
    </row>
    <row r="1119" spans="1:7" ht="17.399999999999999">
      <c r="A1119" s="150" t="s">
        <v>3379</v>
      </c>
      <c r="B1119" s="150" t="s">
        <v>61</v>
      </c>
      <c r="C1119" s="150" t="s">
        <v>214</v>
      </c>
      <c r="D1119" s="150" t="s">
        <v>3552</v>
      </c>
      <c r="E1119" s="151" t="s">
        <v>214</v>
      </c>
      <c r="F1119" s="150" t="s">
        <v>2575</v>
      </c>
      <c r="G1119" s="150" t="s">
        <v>2911</v>
      </c>
    </row>
    <row r="1120" spans="1:7" ht="17.399999999999999">
      <c r="A1120" s="52" t="s">
        <v>3567</v>
      </c>
      <c r="B1120" s="52"/>
      <c r="C1120" s="52"/>
      <c r="D1120" s="52"/>
      <c r="E1120" s="53"/>
      <c r="F1120" s="52"/>
      <c r="G1120" s="52"/>
    </row>
    <row r="1121" spans="1:7" ht="17.399999999999999">
      <c r="A1121" s="150" t="s">
        <v>3381</v>
      </c>
      <c r="B1121" s="150" t="s">
        <v>74</v>
      </c>
      <c r="C1121" s="150" t="s">
        <v>214</v>
      </c>
      <c r="D1121" s="150" t="s">
        <v>3552</v>
      </c>
      <c r="E1121" s="151" t="s">
        <v>214</v>
      </c>
      <c r="F1121" s="150" t="s">
        <v>2575</v>
      </c>
      <c r="G1121" s="150" t="s">
        <v>2911</v>
      </c>
    </row>
    <row r="1122" spans="1:7" ht="17.399999999999999">
      <c r="A1122" s="150" t="s">
        <v>3382</v>
      </c>
      <c r="B1122" s="150" t="s">
        <v>3383</v>
      </c>
      <c r="C1122" s="150" t="s">
        <v>3361</v>
      </c>
      <c r="D1122" s="150" t="s">
        <v>3552</v>
      </c>
      <c r="E1122" s="151" t="s">
        <v>214</v>
      </c>
      <c r="F1122" s="150" t="s">
        <v>2575</v>
      </c>
      <c r="G1122" s="150" t="s">
        <v>2911</v>
      </c>
    </row>
    <row r="1123" spans="1:7" ht="17.399999999999999">
      <c r="A1123" s="150" t="s">
        <v>3384</v>
      </c>
      <c r="B1123" s="150" t="s">
        <v>74</v>
      </c>
      <c r="C1123" s="150" t="s">
        <v>3385</v>
      </c>
      <c r="D1123" s="150" t="s">
        <v>3552</v>
      </c>
      <c r="E1123" s="151" t="s">
        <v>214</v>
      </c>
      <c r="F1123" s="150" t="s">
        <v>2575</v>
      </c>
      <c r="G1123" s="150" t="s">
        <v>3386</v>
      </c>
    </row>
    <row r="1124" spans="1:7" ht="17.399999999999999">
      <c r="A1124" s="150" t="s">
        <v>3025</v>
      </c>
      <c r="B1124" s="150" t="s">
        <v>3018</v>
      </c>
      <c r="C1124" s="150" t="s">
        <v>3026</v>
      </c>
      <c r="D1124" s="150" t="s">
        <v>3552</v>
      </c>
      <c r="E1124" s="151" t="s">
        <v>214</v>
      </c>
      <c r="F1124" s="150" t="s">
        <v>2575</v>
      </c>
      <c r="G1124" s="150" t="s">
        <v>2911</v>
      </c>
    </row>
    <row r="1125" spans="1:7" ht="17.399999999999999">
      <c r="A1125" s="150" t="s">
        <v>3028</v>
      </c>
      <c r="B1125" s="150" t="s">
        <v>3018</v>
      </c>
      <c r="C1125" s="150" t="s">
        <v>2919</v>
      </c>
      <c r="D1125" s="150" t="s">
        <v>3552</v>
      </c>
      <c r="E1125" s="151" t="s">
        <v>3554</v>
      </c>
      <c r="F1125" s="150" t="s">
        <v>2575</v>
      </c>
      <c r="G1125" s="150" t="s">
        <v>2911</v>
      </c>
    </row>
    <row r="1126" spans="1:7" ht="17.399999999999999">
      <c r="A1126" s="150" t="s">
        <v>3029</v>
      </c>
      <c r="B1126" s="150" t="s">
        <v>3018</v>
      </c>
      <c r="C1126" s="150" t="s">
        <v>2919</v>
      </c>
      <c r="D1126" s="150" t="s">
        <v>3552</v>
      </c>
      <c r="E1126" s="151" t="s">
        <v>3554</v>
      </c>
      <c r="F1126" s="150" t="s">
        <v>2575</v>
      </c>
      <c r="G1126" s="150" t="s">
        <v>2911</v>
      </c>
    </row>
    <row r="1127" spans="1:7" ht="17.399999999999999">
      <c r="A1127" s="150" t="s">
        <v>3030</v>
      </c>
      <c r="B1127" s="150" t="s">
        <v>3018</v>
      </c>
      <c r="C1127" s="150" t="s">
        <v>2919</v>
      </c>
      <c r="D1127" s="150" t="s">
        <v>3552</v>
      </c>
      <c r="E1127" s="151" t="s">
        <v>3554</v>
      </c>
      <c r="F1127" s="150" t="s">
        <v>2575</v>
      </c>
      <c r="G1127" s="150" t="s">
        <v>2911</v>
      </c>
    </row>
    <row r="1128" spans="1:7" ht="17.399999999999999">
      <c r="A1128" s="150" t="s">
        <v>3388</v>
      </c>
      <c r="B1128" s="150" t="s">
        <v>83</v>
      </c>
      <c r="C1128" s="150" t="s">
        <v>214</v>
      </c>
      <c r="D1128" s="150" t="s">
        <v>3552</v>
      </c>
      <c r="E1128" s="151" t="s">
        <v>214</v>
      </c>
      <c r="F1128" s="150" t="s">
        <v>2575</v>
      </c>
      <c r="G1128" s="150" t="s">
        <v>2911</v>
      </c>
    </row>
    <row r="1129" spans="1:7" ht="17.399999999999999">
      <c r="A1129" s="150" t="s">
        <v>3389</v>
      </c>
      <c r="B1129" s="150" t="s">
        <v>3383</v>
      </c>
      <c r="C1129" s="150" t="s">
        <v>214</v>
      </c>
      <c r="D1129" s="150" t="s">
        <v>3552</v>
      </c>
      <c r="E1129" s="151" t="s">
        <v>214</v>
      </c>
      <c r="F1129" s="150" t="s">
        <v>2575</v>
      </c>
      <c r="G1129" s="150" t="s">
        <v>2911</v>
      </c>
    </row>
    <row r="1130" spans="1:7" ht="17.399999999999999">
      <c r="A1130" s="52" t="s">
        <v>3568</v>
      </c>
      <c r="B1130" s="52"/>
      <c r="C1130" s="52"/>
      <c r="D1130" s="52"/>
      <c r="E1130" s="53"/>
      <c r="F1130" s="52"/>
      <c r="G1130" s="52"/>
    </row>
    <row r="1131" spans="1:7" ht="17.399999999999999">
      <c r="A1131" s="150" t="s">
        <v>3394</v>
      </c>
      <c r="B1131" s="150" t="s">
        <v>74</v>
      </c>
      <c r="C1131" s="150" t="s">
        <v>214</v>
      </c>
      <c r="D1131" s="150" t="s">
        <v>3552</v>
      </c>
      <c r="E1131" s="151" t="s">
        <v>214</v>
      </c>
      <c r="F1131" s="150" t="s">
        <v>2575</v>
      </c>
      <c r="G1131" s="150" t="s">
        <v>2911</v>
      </c>
    </row>
    <row r="1132" spans="1:7" ht="17.399999999999999">
      <c r="A1132" s="150" t="s">
        <v>3395</v>
      </c>
      <c r="B1132" s="150" t="s">
        <v>74</v>
      </c>
      <c r="C1132" s="150" t="s">
        <v>214</v>
      </c>
      <c r="D1132" s="150" t="s">
        <v>3552</v>
      </c>
      <c r="E1132" s="151" t="s">
        <v>214</v>
      </c>
      <c r="F1132" s="150" t="s">
        <v>2575</v>
      </c>
      <c r="G1132" s="150" t="s">
        <v>2911</v>
      </c>
    </row>
    <row r="1133" spans="1:7" ht="17.399999999999999">
      <c r="A1133" s="150" t="s">
        <v>3396</v>
      </c>
      <c r="B1133" s="150" t="s">
        <v>61</v>
      </c>
      <c r="C1133" s="150" t="s">
        <v>214</v>
      </c>
      <c r="D1133" s="150" t="s">
        <v>3552</v>
      </c>
      <c r="E1133" s="151" t="s">
        <v>214</v>
      </c>
      <c r="F1133" s="150" t="s">
        <v>2575</v>
      </c>
      <c r="G1133" s="150" t="s">
        <v>2911</v>
      </c>
    </row>
    <row r="1134" spans="1:7" ht="17.399999999999999">
      <c r="A1134" s="150" t="s">
        <v>3035</v>
      </c>
      <c r="B1134" s="150" t="s">
        <v>3018</v>
      </c>
      <c r="C1134" s="150" t="s">
        <v>2919</v>
      </c>
      <c r="D1134" s="150" t="s">
        <v>3552</v>
      </c>
      <c r="E1134" s="151" t="s">
        <v>3554</v>
      </c>
      <c r="F1134" s="150" t="s">
        <v>2575</v>
      </c>
      <c r="G1134" s="150" t="s">
        <v>2911</v>
      </c>
    </row>
    <row r="1135" spans="1:7" ht="17.399999999999999">
      <c r="A1135" s="150" t="s">
        <v>3399</v>
      </c>
      <c r="B1135" s="150" t="s">
        <v>75</v>
      </c>
      <c r="C1135" s="150" t="s">
        <v>214</v>
      </c>
      <c r="D1135" s="150" t="s">
        <v>3552</v>
      </c>
      <c r="E1135" s="151" t="s">
        <v>214</v>
      </c>
      <c r="F1135" s="150" t="s">
        <v>2575</v>
      </c>
      <c r="G1135" s="150" t="s">
        <v>3400</v>
      </c>
    </row>
    <row r="1136" spans="1:7" ht="17.399999999999999">
      <c r="A1136" s="150" t="s">
        <v>3036</v>
      </c>
      <c r="B1136" s="150" t="s">
        <v>3018</v>
      </c>
      <c r="C1136" s="150" t="s">
        <v>2919</v>
      </c>
      <c r="D1136" s="150" t="s">
        <v>3552</v>
      </c>
      <c r="E1136" s="151" t="s">
        <v>3554</v>
      </c>
      <c r="F1136" s="150" t="s">
        <v>2575</v>
      </c>
      <c r="G1136" s="150" t="s">
        <v>2911</v>
      </c>
    </row>
    <row r="1137" spans="1:7" ht="17.399999999999999">
      <c r="A1137" s="52" t="s">
        <v>3569</v>
      </c>
      <c r="B1137" s="52"/>
      <c r="C1137" s="52"/>
      <c r="D1137" s="52"/>
      <c r="E1137" s="53"/>
      <c r="F1137" s="52"/>
      <c r="G1137" s="52"/>
    </row>
    <row r="1138" spans="1:7" ht="17.399999999999999">
      <c r="A1138" s="150" t="s">
        <v>3402</v>
      </c>
      <c r="B1138" s="150" t="s">
        <v>82</v>
      </c>
      <c r="C1138" s="150" t="s">
        <v>214</v>
      </c>
      <c r="D1138" s="150" t="s">
        <v>3552</v>
      </c>
      <c r="E1138" s="151" t="s">
        <v>214</v>
      </c>
      <c r="F1138" s="150" t="s">
        <v>2575</v>
      </c>
      <c r="G1138" s="150" t="s">
        <v>2911</v>
      </c>
    </row>
    <row r="1139" spans="1:7" ht="17.399999999999999">
      <c r="A1139" s="150" t="s">
        <v>3403</v>
      </c>
      <c r="B1139" s="150" t="s">
        <v>84</v>
      </c>
      <c r="C1139" s="150" t="s">
        <v>214</v>
      </c>
      <c r="D1139" s="150" t="s">
        <v>3552</v>
      </c>
      <c r="E1139" s="151" t="s">
        <v>214</v>
      </c>
      <c r="F1139" s="150" t="s">
        <v>2575</v>
      </c>
      <c r="G1139" s="150" t="s">
        <v>2911</v>
      </c>
    </row>
    <row r="1140" spans="1:7" ht="17.399999999999999">
      <c r="A1140" s="52" t="s">
        <v>3570</v>
      </c>
      <c r="B1140" s="52"/>
      <c r="C1140" s="52"/>
      <c r="D1140" s="52"/>
      <c r="E1140" s="53"/>
      <c r="F1140" s="52"/>
      <c r="G1140" s="52"/>
    </row>
    <row r="1141" spans="1:7" ht="17.399999999999999">
      <c r="A1141" s="150" t="s">
        <v>3414</v>
      </c>
      <c r="B1141" s="150" t="s">
        <v>88</v>
      </c>
      <c r="C1141" s="150" t="s">
        <v>214</v>
      </c>
      <c r="D1141" s="150" t="s">
        <v>3552</v>
      </c>
      <c r="E1141" s="151" t="s">
        <v>214</v>
      </c>
      <c r="F1141" s="150" t="s">
        <v>2575</v>
      </c>
      <c r="G1141" s="150" t="s">
        <v>3415</v>
      </c>
    </row>
    <row r="1142" spans="1:7" ht="17.399999999999999">
      <c r="A1142" s="150" t="s">
        <v>3416</v>
      </c>
      <c r="B1142" s="150" t="s">
        <v>3417</v>
      </c>
      <c r="C1142" s="150" t="s">
        <v>214</v>
      </c>
      <c r="D1142" s="150" t="s">
        <v>3552</v>
      </c>
      <c r="E1142" s="151" t="s">
        <v>214</v>
      </c>
      <c r="F1142" s="150" t="s">
        <v>2575</v>
      </c>
      <c r="G1142" s="150" t="s">
        <v>3418</v>
      </c>
    </row>
    <row r="1143" spans="1:7" ht="17.399999999999999">
      <c r="A1143" s="150" t="s">
        <v>3044</v>
      </c>
      <c r="B1143" s="150" t="s">
        <v>3045</v>
      </c>
      <c r="C1143" s="150"/>
      <c r="D1143" s="150" t="s">
        <v>2909</v>
      </c>
      <c r="E1143" s="151"/>
      <c r="F1143" s="150" t="s">
        <v>3046</v>
      </c>
      <c r="G1143" s="150" t="s">
        <v>3047</v>
      </c>
    </row>
    <row r="1144" spans="1:7" ht="17.399999999999999">
      <c r="A1144" s="150" t="s">
        <v>3048</v>
      </c>
      <c r="B1144" s="150" t="s">
        <v>3045</v>
      </c>
      <c r="C1144" s="150"/>
      <c r="D1144" s="150" t="s">
        <v>2909</v>
      </c>
      <c r="E1144" s="151"/>
      <c r="F1144" s="150" t="s">
        <v>3046</v>
      </c>
      <c r="G1144" s="150" t="s">
        <v>2911</v>
      </c>
    </row>
    <row r="1145" spans="1:7" ht="17.399999999999999">
      <c r="A1145" s="150" t="s">
        <v>3051</v>
      </c>
      <c r="B1145" s="150" t="s">
        <v>3039</v>
      </c>
      <c r="C1145" s="150" t="s">
        <v>3052</v>
      </c>
      <c r="D1145" s="150" t="s">
        <v>2909</v>
      </c>
      <c r="E1145" s="151"/>
      <c r="F1145" s="150" t="s">
        <v>3053</v>
      </c>
      <c r="G1145" s="150" t="s">
        <v>3054</v>
      </c>
    </row>
    <row r="1146" spans="1:7" ht="17.399999999999999">
      <c r="A1146" s="150" t="s">
        <v>3420</v>
      </c>
      <c r="B1146" s="150" t="s">
        <v>3417</v>
      </c>
      <c r="C1146" s="150" t="s">
        <v>1902</v>
      </c>
      <c r="D1146" s="150" t="s">
        <v>3552</v>
      </c>
      <c r="E1146" s="151" t="s">
        <v>214</v>
      </c>
      <c r="F1146" s="150" t="s">
        <v>2575</v>
      </c>
      <c r="G1146" s="150" t="s">
        <v>2911</v>
      </c>
    </row>
    <row r="1147" spans="1:7" ht="17.399999999999999">
      <c r="A1147" s="150" t="s">
        <v>3421</v>
      </c>
      <c r="B1147" s="150" t="s">
        <v>85</v>
      </c>
      <c r="C1147" s="150" t="s">
        <v>214</v>
      </c>
      <c r="D1147" s="150" t="s">
        <v>3552</v>
      </c>
      <c r="E1147" s="151" t="s">
        <v>214</v>
      </c>
      <c r="F1147" s="150" t="s">
        <v>2575</v>
      </c>
      <c r="G1147" s="150" t="s">
        <v>2911</v>
      </c>
    </row>
    <row r="1148" spans="1:7" ht="17.399999999999999">
      <c r="A1148" s="150" t="s">
        <v>3057</v>
      </c>
      <c r="B1148" s="150" t="s">
        <v>3058</v>
      </c>
      <c r="C1148" s="150" t="s">
        <v>2919</v>
      </c>
      <c r="D1148" s="150" t="s">
        <v>3552</v>
      </c>
      <c r="E1148" s="151" t="s">
        <v>3554</v>
      </c>
      <c r="F1148" s="150" t="s">
        <v>2575</v>
      </c>
      <c r="G1148" s="150" t="s">
        <v>2911</v>
      </c>
    </row>
    <row r="1149" spans="1:7" ht="17.399999999999999">
      <c r="A1149" s="150" t="s">
        <v>3057</v>
      </c>
      <c r="B1149" s="150" t="s">
        <v>3058</v>
      </c>
      <c r="C1149" s="150" t="s">
        <v>2919</v>
      </c>
      <c r="D1149" s="150" t="s">
        <v>3552</v>
      </c>
      <c r="E1149" s="151" t="s">
        <v>3554</v>
      </c>
      <c r="F1149" s="150" t="s">
        <v>2575</v>
      </c>
      <c r="G1149" s="150" t="s">
        <v>2911</v>
      </c>
    </row>
    <row r="1150" spans="1:7" ht="17.399999999999999">
      <c r="A1150" s="52" t="s">
        <v>3571</v>
      </c>
      <c r="B1150" s="52"/>
      <c r="C1150" s="52"/>
      <c r="D1150" s="52"/>
      <c r="E1150" s="53"/>
      <c r="F1150" s="52"/>
      <c r="G1150" s="52"/>
    </row>
    <row r="1151" spans="1:7" ht="17.399999999999999">
      <c r="A1151" s="150" t="s">
        <v>3424</v>
      </c>
      <c r="B1151" s="150" t="s">
        <v>88</v>
      </c>
      <c r="C1151" s="150" t="s">
        <v>214</v>
      </c>
      <c r="D1151" s="150" t="s">
        <v>3552</v>
      </c>
      <c r="E1151" s="151" t="s">
        <v>214</v>
      </c>
      <c r="F1151" s="150" t="s">
        <v>2575</v>
      </c>
      <c r="G1151" s="150" t="s">
        <v>2911</v>
      </c>
    </row>
    <row r="1152" spans="1:7" ht="17.399999999999999">
      <c r="A1152" s="150" t="s">
        <v>3061</v>
      </c>
      <c r="B1152" s="150" t="s">
        <v>3018</v>
      </c>
      <c r="C1152" s="150"/>
      <c r="D1152" s="150" t="s">
        <v>2909</v>
      </c>
      <c r="E1152" s="151"/>
      <c r="F1152" s="150" t="s">
        <v>3062</v>
      </c>
      <c r="G1152" s="150" t="s">
        <v>2911</v>
      </c>
    </row>
    <row r="1153" spans="1:7" ht="17.399999999999999">
      <c r="A1153" s="52" t="s">
        <v>3572</v>
      </c>
      <c r="B1153" s="52"/>
      <c r="C1153" s="52"/>
      <c r="D1153" s="52"/>
      <c r="E1153" s="53"/>
      <c r="F1153" s="52"/>
      <c r="G1153" s="52"/>
    </row>
    <row r="1154" spans="1:7" ht="17.399999999999999">
      <c r="A1154" s="150" t="s">
        <v>3064</v>
      </c>
      <c r="B1154" s="150"/>
      <c r="C1154" s="150" t="s">
        <v>666</v>
      </c>
      <c r="D1154" s="150" t="s">
        <v>2909</v>
      </c>
      <c r="E1154" s="151"/>
      <c r="F1154" s="150" t="s">
        <v>3065</v>
      </c>
      <c r="G1154" s="150" t="s">
        <v>2911</v>
      </c>
    </row>
    <row r="1155" spans="1:7" ht="17.399999999999999">
      <c r="A1155" s="150" t="s">
        <v>3428</v>
      </c>
      <c r="B1155" s="150" t="s">
        <v>93</v>
      </c>
      <c r="C1155" s="150" t="s">
        <v>214</v>
      </c>
      <c r="D1155" s="150" t="s">
        <v>3552</v>
      </c>
      <c r="E1155" s="151" t="s">
        <v>214</v>
      </c>
      <c r="F1155" s="150" t="s">
        <v>2575</v>
      </c>
      <c r="G1155" s="150" t="s">
        <v>2911</v>
      </c>
    </row>
    <row r="1156" spans="1:7" ht="17.399999999999999">
      <c r="A1156" s="150" t="s">
        <v>3435</v>
      </c>
      <c r="B1156" s="150" t="s">
        <v>94</v>
      </c>
      <c r="C1156" s="150" t="s">
        <v>3293</v>
      </c>
      <c r="D1156" s="150" t="s">
        <v>3552</v>
      </c>
      <c r="E1156" s="151" t="s">
        <v>214</v>
      </c>
      <c r="F1156" s="150" t="s">
        <v>2575</v>
      </c>
      <c r="G1156" s="150" t="s">
        <v>3436</v>
      </c>
    </row>
    <row r="1157" spans="1:7" ht="17.399999999999999">
      <c r="A1157" s="150" t="s">
        <v>3437</v>
      </c>
      <c r="B1157" s="150" t="s">
        <v>93</v>
      </c>
      <c r="C1157" s="150" t="s">
        <v>3438</v>
      </c>
      <c r="D1157" s="150" t="s">
        <v>3552</v>
      </c>
      <c r="E1157" s="151" t="s">
        <v>214</v>
      </c>
      <c r="F1157" s="150" t="s">
        <v>2575</v>
      </c>
      <c r="G1157" s="150" t="s">
        <v>2911</v>
      </c>
    </row>
    <row r="1158" spans="1:7" ht="17.399999999999999">
      <c r="A1158" s="150" t="s">
        <v>3066</v>
      </c>
      <c r="B1158" s="150" t="s">
        <v>3018</v>
      </c>
      <c r="C1158" s="150" t="s">
        <v>3067</v>
      </c>
      <c r="D1158" s="150" t="s">
        <v>2909</v>
      </c>
      <c r="E1158" s="151"/>
      <c r="F1158" s="150" t="s">
        <v>3068</v>
      </c>
      <c r="G1158" s="150" t="s">
        <v>2911</v>
      </c>
    </row>
    <row r="1159" spans="1:7" ht="17.399999999999999">
      <c r="A1159" s="150" t="s">
        <v>3439</v>
      </c>
      <c r="B1159" s="150" t="s">
        <v>93</v>
      </c>
      <c r="C1159" s="150" t="s">
        <v>3440</v>
      </c>
      <c r="D1159" s="150" t="s">
        <v>3552</v>
      </c>
      <c r="E1159" s="151" t="s">
        <v>214</v>
      </c>
      <c r="F1159" s="150" t="s">
        <v>2575</v>
      </c>
      <c r="G1159" s="150" t="s">
        <v>3441</v>
      </c>
    </row>
    <row r="1160" spans="1:7" ht="17.399999999999999">
      <c r="A1160" s="150" t="s">
        <v>3442</v>
      </c>
      <c r="B1160" s="150" t="s">
        <v>93</v>
      </c>
      <c r="C1160" s="150" t="s">
        <v>3443</v>
      </c>
      <c r="D1160" s="150" t="s">
        <v>3552</v>
      </c>
      <c r="E1160" s="151" t="s">
        <v>214</v>
      </c>
      <c r="F1160" s="150" t="s">
        <v>2575</v>
      </c>
      <c r="G1160" s="150" t="s">
        <v>3444</v>
      </c>
    </row>
    <row r="1161" spans="1:7" ht="17.399999999999999">
      <c r="A1161" s="150" t="s">
        <v>3069</v>
      </c>
      <c r="B1161" s="150" t="s">
        <v>96</v>
      </c>
      <c r="C1161" s="150"/>
      <c r="D1161" s="150" t="s">
        <v>2909</v>
      </c>
      <c r="E1161" s="151"/>
      <c r="F1161" s="150" t="s">
        <v>3070</v>
      </c>
      <c r="G1161" s="150" t="s">
        <v>2911</v>
      </c>
    </row>
    <row r="1162" spans="1:7" ht="17.399999999999999">
      <c r="A1162" s="52" t="s">
        <v>3573</v>
      </c>
      <c r="B1162" s="52"/>
      <c r="C1162" s="52"/>
      <c r="D1162" s="52"/>
      <c r="E1162" s="53"/>
      <c r="F1162" s="52"/>
      <c r="G1162" s="52"/>
    </row>
    <row r="1163" spans="1:7" ht="17.399999999999999">
      <c r="A1163" s="150" t="s">
        <v>3446</v>
      </c>
      <c r="B1163" s="150" t="s">
        <v>99</v>
      </c>
      <c r="C1163" s="150" t="s">
        <v>3447</v>
      </c>
      <c r="D1163" s="150" t="s">
        <v>3552</v>
      </c>
      <c r="E1163" s="151" t="s">
        <v>214</v>
      </c>
      <c r="F1163" s="150" t="s">
        <v>2575</v>
      </c>
      <c r="G1163" s="150" t="s">
        <v>3448</v>
      </c>
    </row>
    <row r="1164" spans="1:7" ht="17.399999999999999">
      <c r="A1164" s="150" t="s">
        <v>3074</v>
      </c>
      <c r="B1164" s="150" t="s">
        <v>102</v>
      </c>
      <c r="C1164" s="150" t="s">
        <v>2919</v>
      </c>
      <c r="D1164" s="150" t="s">
        <v>3552</v>
      </c>
      <c r="E1164" s="151" t="s">
        <v>3554</v>
      </c>
      <c r="F1164" s="150" t="s">
        <v>2575</v>
      </c>
      <c r="G1164" s="150" t="s">
        <v>2911</v>
      </c>
    </row>
    <row r="1165" spans="1:7" ht="17.399999999999999">
      <c r="A1165" s="150" t="s">
        <v>3075</v>
      </c>
      <c r="B1165" s="150" t="s">
        <v>100</v>
      </c>
      <c r="C1165" s="150" t="s">
        <v>3076</v>
      </c>
      <c r="D1165" s="150" t="s">
        <v>3552</v>
      </c>
      <c r="E1165" s="151" t="s">
        <v>214</v>
      </c>
      <c r="F1165" s="150" t="s">
        <v>2575</v>
      </c>
      <c r="G1165" s="150" t="s">
        <v>3077</v>
      </c>
    </row>
    <row r="1166" spans="1:7" ht="17.399999999999999">
      <c r="A1166" s="150" t="s">
        <v>3078</v>
      </c>
      <c r="B1166" s="150" t="s">
        <v>3018</v>
      </c>
      <c r="C1166" s="150" t="s">
        <v>2919</v>
      </c>
      <c r="D1166" s="150" t="s">
        <v>3552</v>
      </c>
      <c r="E1166" s="151" t="s">
        <v>3554</v>
      </c>
      <c r="F1166" s="150" t="s">
        <v>2575</v>
      </c>
      <c r="G1166" s="150" t="s">
        <v>2911</v>
      </c>
    </row>
    <row r="1167" spans="1:7" ht="17.399999999999999">
      <c r="A1167" s="150" t="s">
        <v>3449</v>
      </c>
      <c r="B1167" s="150" t="s">
        <v>3018</v>
      </c>
      <c r="C1167" s="150" t="s">
        <v>214</v>
      </c>
      <c r="D1167" s="150" t="s">
        <v>3552</v>
      </c>
      <c r="E1167" s="151" t="s">
        <v>214</v>
      </c>
      <c r="F1167" s="151" t="s">
        <v>2575</v>
      </c>
      <c r="G1167" s="150" t="s">
        <v>2911</v>
      </c>
    </row>
    <row r="1168" spans="1:7" ht="17.399999999999999">
      <c r="A1168" s="52" t="s">
        <v>3574</v>
      </c>
      <c r="B1168" s="52"/>
      <c r="C1168" s="52"/>
      <c r="D1168" s="52"/>
      <c r="E1168" s="53"/>
      <c r="F1168" s="52"/>
      <c r="G1168" s="52"/>
    </row>
    <row r="1169" spans="1:7" ht="17.399999999999999">
      <c r="A1169" s="150" t="s">
        <v>2908</v>
      </c>
      <c r="B1169" s="150" t="s">
        <v>36</v>
      </c>
      <c r="C1169" s="150"/>
      <c r="D1169" s="150" t="s">
        <v>2909</v>
      </c>
      <c r="E1169" s="151"/>
      <c r="F1169" s="150" t="s">
        <v>2910</v>
      </c>
      <c r="G1169" s="150" t="s">
        <v>2911</v>
      </c>
    </row>
    <row r="1170" spans="1:7" ht="17.399999999999999">
      <c r="A1170" s="52" t="s">
        <v>3575</v>
      </c>
      <c r="B1170" s="52"/>
      <c r="C1170" s="52"/>
      <c r="D1170" s="52"/>
      <c r="E1170" s="53"/>
      <c r="F1170" s="52"/>
      <c r="G1170" s="52"/>
    </row>
    <row r="1171" spans="1:7" ht="17.399999999999999">
      <c r="A1171" s="150" t="s">
        <v>2930</v>
      </c>
      <c r="B1171" s="150" t="s">
        <v>2931</v>
      </c>
      <c r="C1171" s="150"/>
      <c r="D1171" s="150" t="s">
        <v>2909</v>
      </c>
      <c r="E1171" s="151"/>
      <c r="F1171" s="150" t="s">
        <v>2910</v>
      </c>
      <c r="G1171" s="150" t="s">
        <v>2911</v>
      </c>
    </row>
    <row r="1172" spans="1:7" ht="17.399999999999999">
      <c r="A1172" s="150" t="s">
        <v>2932</v>
      </c>
      <c r="B1172" s="150" t="s">
        <v>2931</v>
      </c>
      <c r="C1172" s="150"/>
      <c r="D1172" s="150" t="s">
        <v>2909</v>
      </c>
      <c r="E1172" s="151"/>
      <c r="F1172" s="150" t="s">
        <v>2910</v>
      </c>
      <c r="G1172" s="150" t="s">
        <v>2911</v>
      </c>
    </row>
    <row r="1173" spans="1:7" ht="17.399999999999999">
      <c r="A1173" s="150" t="s">
        <v>2933</v>
      </c>
      <c r="B1173" s="150" t="s">
        <v>2934</v>
      </c>
      <c r="C1173" s="150"/>
      <c r="D1173" s="150" t="s">
        <v>2909</v>
      </c>
      <c r="E1173" s="151"/>
      <c r="F1173" s="150" t="s">
        <v>2910</v>
      </c>
      <c r="G1173" s="150" t="s">
        <v>2911</v>
      </c>
    </row>
    <row r="1174" spans="1:7" ht="17.399999999999999">
      <c r="A1174" s="150" t="s">
        <v>2935</v>
      </c>
      <c r="B1174" s="150" t="s">
        <v>2936</v>
      </c>
      <c r="C1174" s="150"/>
      <c r="D1174" s="150" t="s">
        <v>2909</v>
      </c>
      <c r="E1174" s="151"/>
      <c r="F1174" s="150" t="s">
        <v>2910</v>
      </c>
      <c r="G1174" s="150" t="s">
        <v>2911</v>
      </c>
    </row>
    <row r="1175" spans="1:7" ht="17.399999999999999">
      <c r="A1175" s="150" t="s">
        <v>2937</v>
      </c>
      <c r="B1175" s="150" t="s">
        <v>2936</v>
      </c>
      <c r="C1175" s="150"/>
      <c r="D1175" s="150" t="s">
        <v>2909</v>
      </c>
      <c r="E1175" s="151"/>
      <c r="F1175" s="150" t="s">
        <v>2910</v>
      </c>
      <c r="G1175" s="150" t="s">
        <v>2911</v>
      </c>
    </row>
    <row r="1176" spans="1:7" ht="17.399999999999999">
      <c r="A1176" s="150" t="s">
        <v>2938</v>
      </c>
      <c r="B1176" s="150" t="s">
        <v>2936</v>
      </c>
      <c r="C1176" s="150"/>
      <c r="D1176" s="150" t="s">
        <v>2909</v>
      </c>
      <c r="E1176" s="151"/>
      <c r="F1176" s="150" t="s">
        <v>2910</v>
      </c>
      <c r="G1176" s="150" t="s">
        <v>2911</v>
      </c>
    </row>
    <row r="1177" spans="1:7" ht="17.399999999999999">
      <c r="A1177" s="150" t="s">
        <v>2939</v>
      </c>
      <c r="B1177" s="150" t="s">
        <v>2936</v>
      </c>
      <c r="C1177" s="150"/>
      <c r="D1177" s="150" t="s">
        <v>2909</v>
      </c>
      <c r="E1177" s="151"/>
      <c r="F1177" s="150" t="s">
        <v>2910</v>
      </c>
      <c r="G1177" s="150" t="s">
        <v>2911</v>
      </c>
    </row>
    <row r="1178" spans="1:7" ht="17.399999999999999">
      <c r="A1178" s="150" t="s">
        <v>2940</v>
      </c>
      <c r="B1178" s="150" t="s">
        <v>36</v>
      </c>
      <c r="C1178" s="150"/>
      <c r="D1178" s="150" t="s">
        <v>2909</v>
      </c>
      <c r="E1178" s="151"/>
      <c r="F1178" s="150" t="s">
        <v>2910</v>
      </c>
      <c r="G1178" s="150" t="s">
        <v>2911</v>
      </c>
    </row>
    <row r="1179" spans="1:7" ht="17.399999999999999">
      <c r="A1179" s="150" t="s">
        <v>2941</v>
      </c>
      <c r="B1179" s="150" t="s">
        <v>35</v>
      </c>
      <c r="C1179" s="150"/>
      <c r="D1179" s="150" t="s">
        <v>2909</v>
      </c>
      <c r="E1179" s="151"/>
      <c r="F1179" s="150" t="s">
        <v>2910</v>
      </c>
      <c r="G1179" s="150" t="s">
        <v>2911</v>
      </c>
    </row>
    <row r="1180" spans="1:7" ht="17.399999999999999">
      <c r="A1180" s="150" t="s">
        <v>2942</v>
      </c>
      <c r="B1180" s="150" t="s">
        <v>40</v>
      </c>
      <c r="C1180" s="150"/>
      <c r="D1180" s="150" t="s">
        <v>2909</v>
      </c>
      <c r="E1180" s="151"/>
      <c r="F1180" s="150" t="s">
        <v>2910</v>
      </c>
      <c r="G1180" s="150" t="s">
        <v>2911</v>
      </c>
    </row>
    <row r="1181" spans="1:7" ht="17.399999999999999">
      <c r="A1181" s="150" t="s">
        <v>2943</v>
      </c>
      <c r="B1181" s="150" t="s">
        <v>2944</v>
      </c>
      <c r="C1181" s="150"/>
      <c r="D1181" s="150" t="s">
        <v>2909</v>
      </c>
      <c r="E1181" s="151"/>
      <c r="F1181" s="150" t="s">
        <v>2910</v>
      </c>
      <c r="G1181" s="150" t="s">
        <v>2911</v>
      </c>
    </row>
    <row r="1182" spans="1:7" ht="17.399999999999999">
      <c r="A1182" s="150" t="s">
        <v>2945</v>
      </c>
      <c r="B1182" s="150" t="s">
        <v>35</v>
      </c>
      <c r="C1182" s="150"/>
      <c r="D1182" s="150" t="s">
        <v>2909</v>
      </c>
      <c r="E1182" s="151"/>
      <c r="F1182" s="150" t="s">
        <v>2910</v>
      </c>
      <c r="G1182" s="150" t="s">
        <v>2911</v>
      </c>
    </row>
    <row r="1183" spans="1:7" ht="17.399999999999999">
      <c r="A1183" s="52" t="s">
        <v>3576</v>
      </c>
      <c r="B1183" s="52"/>
      <c r="C1183" s="52"/>
      <c r="D1183" s="52"/>
      <c r="E1183" s="53"/>
      <c r="F1183" s="52"/>
      <c r="G1183" s="52"/>
    </row>
    <row r="1184" spans="1:7" ht="17.399999999999999">
      <c r="A1184" s="150" t="s">
        <v>2952</v>
      </c>
      <c r="B1184" s="150" t="s">
        <v>40</v>
      </c>
      <c r="C1184" s="150"/>
      <c r="D1184" s="150" t="s">
        <v>2909</v>
      </c>
      <c r="E1184" s="151"/>
      <c r="F1184" s="150" t="s">
        <v>2910</v>
      </c>
      <c r="G1184" s="150" t="s">
        <v>2953</v>
      </c>
    </row>
    <row r="1185" spans="1:7" ht="17.399999999999999">
      <c r="A1185" s="52" t="s">
        <v>3577</v>
      </c>
      <c r="B1185" s="52"/>
      <c r="C1185" s="52"/>
      <c r="D1185" s="52"/>
      <c r="E1185" s="53"/>
      <c r="F1185" s="52"/>
      <c r="G1185" s="52"/>
    </row>
    <row r="1186" spans="1:7" ht="17.399999999999999">
      <c r="A1186" s="148" t="s">
        <v>2962</v>
      </c>
      <c r="B1186" s="148" t="s">
        <v>57</v>
      </c>
      <c r="C1186" s="148" t="s">
        <v>2963</v>
      </c>
      <c r="D1186" s="148" t="s">
        <v>3578</v>
      </c>
      <c r="E1186" s="149" t="s">
        <v>3523</v>
      </c>
      <c r="F1186" s="149" t="s">
        <v>2965</v>
      </c>
      <c r="G1186" s="148" t="s">
        <v>2966</v>
      </c>
    </row>
    <row r="1187" spans="1:7" ht="17.399999999999999">
      <c r="A1187" s="150" t="s">
        <v>2968</v>
      </c>
      <c r="B1187" s="150" t="s">
        <v>36</v>
      </c>
      <c r="C1187" s="150"/>
      <c r="D1187" s="150" t="s">
        <v>2909</v>
      </c>
      <c r="E1187" s="151"/>
      <c r="F1187" s="150" t="s">
        <v>2910</v>
      </c>
      <c r="G1187" s="150" t="s">
        <v>2911</v>
      </c>
    </row>
    <row r="1188" spans="1:7" ht="17.399999999999999">
      <c r="A1188" s="52" t="s">
        <v>3579</v>
      </c>
      <c r="B1188" s="52"/>
      <c r="C1188" s="52"/>
      <c r="D1188" s="52"/>
      <c r="E1188" s="53"/>
      <c r="F1188" s="52"/>
      <c r="G1188" s="52"/>
    </row>
    <row r="1189" spans="1:7" ht="17.399999999999999">
      <c r="A1189" s="150" t="s">
        <v>2984</v>
      </c>
      <c r="B1189" s="150" t="s">
        <v>36</v>
      </c>
      <c r="C1189" s="150"/>
      <c r="D1189" s="150" t="s">
        <v>2909</v>
      </c>
      <c r="E1189" s="151"/>
      <c r="F1189" s="150" t="s">
        <v>2910</v>
      </c>
      <c r="G1189" s="150" t="s">
        <v>2985</v>
      </c>
    </row>
    <row r="1190" spans="1:7" ht="17.399999999999999">
      <c r="A1190" s="150" t="s">
        <v>2991</v>
      </c>
      <c r="B1190" s="150" t="s">
        <v>58</v>
      </c>
      <c r="C1190" s="150"/>
      <c r="D1190" s="150" t="s">
        <v>2909</v>
      </c>
      <c r="E1190" s="151"/>
      <c r="F1190" s="150" t="s">
        <v>2910</v>
      </c>
      <c r="G1190" s="150" t="s">
        <v>2911</v>
      </c>
    </row>
    <row r="1191" spans="1:7" ht="17.399999999999999">
      <c r="A1191" s="150" t="s">
        <v>2992</v>
      </c>
      <c r="B1191" s="150" t="s">
        <v>40</v>
      </c>
      <c r="C1191" s="150"/>
      <c r="D1191" s="150" t="s">
        <v>2909</v>
      </c>
      <c r="E1191" s="151"/>
      <c r="F1191" s="150" t="s">
        <v>2910</v>
      </c>
      <c r="G1191" s="150" t="s">
        <v>2911</v>
      </c>
    </row>
    <row r="1192" spans="1:7" ht="17.399999999999999">
      <c r="A1192" s="150" t="s">
        <v>2993</v>
      </c>
      <c r="B1192" s="150" t="s">
        <v>42</v>
      </c>
      <c r="C1192" s="150"/>
      <c r="D1192" s="150" t="s">
        <v>2909</v>
      </c>
      <c r="E1192" s="151"/>
      <c r="F1192" s="150" t="s">
        <v>2910</v>
      </c>
      <c r="G1192" s="150" t="s">
        <v>2911</v>
      </c>
    </row>
    <row r="1193" spans="1:7" ht="17.399999999999999">
      <c r="A1193" s="150" t="s">
        <v>2994</v>
      </c>
      <c r="B1193" s="150" t="s">
        <v>42</v>
      </c>
      <c r="C1193" s="150"/>
      <c r="D1193" s="150" t="s">
        <v>2909</v>
      </c>
      <c r="E1193" s="151"/>
      <c r="F1193" s="150" t="s">
        <v>2910</v>
      </c>
      <c r="G1193" s="150" t="s">
        <v>2911</v>
      </c>
    </row>
    <row r="1194" spans="1:7" ht="17.399999999999999">
      <c r="A1194" s="150" t="s">
        <v>2995</v>
      </c>
      <c r="B1194" s="150" t="s">
        <v>2944</v>
      </c>
      <c r="C1194" s="150"/>
      <c r="D1194" s="150" t="s">
        <v>2909</v>
      </c>
      <c r="E1194" s="151"/>
      <c r="F1194" s="150" t="s">
        <v>2910</v>
      </c>
      <c r="G1194" s="150" t="s">
        <v>2911</v>
      </c>
    </row>
    <row r="1195" spans="1:7" ht="17.399999999999999">
      <c r="A1195" s="150" t="s">
        <v>2996</v>
      </c>
      <c r="B1195" s="150" t="s">
        <v>56</v>
      </c>
      <c r="C1195" s="150"/>
      <c r="D1195" s="150" t="s">
        <v>2909</v>
      </c>
      <c r="E1195" s="151"/>
      <c r="F1195" s="150" t="s">
        <v>2910</v>
      </c>
      <c r="G1195" s="150" t="s">
        <v>2911</v>
      </c>
    </row>
    <row r="1196" spans="1:7" ht="17.399999999999999">
      <c r="A1196" s="150" t="s">
        <v>2997</v>
      </c>
      <c r="B1196" s="150" t="s">
        <v>2944</v>
      </c>
      <c r="C1196" s="150"/>
      <c r="D1196" s="150" t="s">
        <v>2909</v>
      </c>
      <c r="E1196" s="151"/>
      <c r="F1196" s="150" t="s">
        <v>2910</v>
      </c>
      <c r="G1196" s="150" t="s">
        <v>2911</v>
      </c>
    </row>
    <row r="1197" spans="1:7" ht="17.399999999999999">
      <c r="A1197" s="52" t="s">
        <v>3580</v>
      </c>
      <c r="B1197" s="52"/>
      <c r="C1197" s="52"/>
      <c r="D1197" s="52"/>
      <c r="E1197" s="53"/>
      <c r="F1197" s="52"/>
      <c r="G1197" s="52"/>
    </row>
    <row r="1198" spans="1:7" ht="17.399999999999999">
      <c r="A1198" s="150" t="s">
        <v>2999</v>
      </c>
      <c r="B1198" s="150" t="s">
        <v>44</v>
      </c>
      <c r="C1198" s="150"/>
      <c r="D1198" s="150" t="s">
        <v>2909</v>
      </c>
      <c r="E1198" s="151"/>
      <c r="F1198" s="150" t="s">
        <v>3000</v>
      </c>
      <c r="G1198" s="150" t="s">
        <v>2911</v>
      </c>
    </row>
    <row r="1199" spans="1:7" ht="17.399999999999999">
      <c r="A1199" s="150" t="s">
        <v>3001</v>
      </c>
      <c r="B1199" s="150" t="s">
        <v>44</v>
      </c>
      <c r="C1199" s="150" t="s">
        <v>3002</v>
      </c>
      <c r="D1199" s="150" t="s">
        <v>2909</v>
      </c>
      <c r="E1199" s="151"/>
      <c r="F1199" s="150" t="s">
        <v>3003</v>
      </c>
      <c r="G1199" s="150" t="s">
        <v>3004</v>
      </c>
    </row>
    <row r="1200" spans="1:7" ht="17.399999999999999">
      <c r="A1200" s="148" t="s">
        <v>3001</v>
      </c>
      <c r="B1200" s="148" t="s">
        <v>44</v>
      </c>
      <c r="C1200" s="148" t="s">
        <v>3002</v>
      </c>
      <c r="D1200" s="148" t="s">
        <v>3578</v>
      </c>
      <c r="E1200" s="149" t="s">
        <v>240</v>
      </c>
      <c r="F1200" s="149" t="s">
        <v>2965</v>
      </c>
      <c r="G1200" s="148" t="s">
        <v>3004</v>
      </c>
    </row>
    <row r="1201" spans="1:7" ht="17.399999999999999">
      <c r="A1201" s="150" t="s">
        <v>3007</v>
      </c>
      <c r="B1201" s="150" t="s">
        <v>2944</v>
      </c>
      <c r="C1201" s="150"/>
      <c r="D1201" s="150" t="s">
        <v>2909</v>
      </c>
      <c r="E1201" s="151"/>
      <c r="F1201" s="150" t="s">
        <v>3008</v>
      </c>
      <c r="G1201" s="150" t="s">
        <v>2911</v>
      </c>
    </row>
    <row r="1202" spans="1:7" ht="17.399999999999999">
      <c r="A1202" s="52" t="s">
        <v>3581</v>
      </c>
      <c r="B1202" s="52"/>
      <c r="C1202" s="52"/>
      <c r="D1202" s="52"/>
      <c r="E1202" s="53"/>
      <c r="F1202" s="52"/>
      <c r="G1202" s="52"/>
    </row>
    <row r="1203" spans="1:7" ht="17.399999999999999">
      <c r="A1203" s="150" t="s">
        <v>3012</v>
      </c>
      <c r="B1203" s="150" t="s">
        <v>56</v>
      </c>
      <c r="C1203" s="150"/>
      <c r="D1203" s="150" t="s">
        <v>2909</v>
      </c>
      <c r="E1203" s="151"/>
      <c r="F1203" s="150" t="s">
        <v>2910</v>
      </c>
      <c r="G1203" s="150" t="s">
        <v>2911</v>
      </c>
    </row>
    <row r="1204" spans="1:7" ht="17.399999999999999">
      <c r="A1204" s="52" t="s">
        <v>3582</v>
      </c>
      <c r="B1204" s="52"/>
      <c r="C1204" s="52"/>
      <c r="D1204" s="52"/>
      <c r="E1204" s="53"/>
      <c r="F1204" s="52"/>
      <c r="G1204" s="52"/>
    </row>
    <row r="1205" spans="1:7" ht="17.399999999999999">
      <c r="A1205" s="150" t="s">
        <v>3044</v>
      </c>
      <c r="B1205" s="150" t="s">
        <v>3045</v>
      </c>
      <c r="C1205" s="150"/>
      <c r="D1205" s="150" t="s">
        <v>2909</v>
      </c>
      <c r="E1205" s="151"/>
      <c r="F1205" s="150" t="s">
        <v>3046</v>
      </c>
      <c r="G1205" s="150" t="s">
        <v>3047</v>
      </c>
    </row>
    <row r="1206" spans="1:7" ht="17.399999999999999">
      <c r="A1206" s="150" t="s">
        <v>3048</v>
      </c>
      <c r="B1206" s="150" t="s">
        <v>3045</v>
      </c>
      <c r="C1206" s="150"/>
      <c r="D1206" s="150" t="s">
        <v>2909</v>
      </c>
      <c r="E1206" s="151"/>
      <c r="F1206" s="150" t="s">
        <v>3046</v>
      </c>
      <c r="G1206" s="150" t="s">
        <v>2911</v>
      </c>
    </row>
    <row r="1207" spans="1:7" ht="17.399999999999999">
      <c r="A1207" s="150" t="s">
        <v>3051</v>
      </c>
      <c r="B1207" s="150" t="s">
        <v>3039</v>
      </c>
      <c r="C1207" s="150" t="s">
        <v>3052</v>
      </c>
      <c r="D1207" s="150" t="s">
        <v>2909</v>
      </c>
      <c r="E1207" s="151"/>
      <c r="F1207" s="150" t="s">
        <v>3053</v>
      </c>
      <c r="G1207" s="150" t="s">
        <v>3054</v>
      </c>
    </row>
    <row r="1208" spans="1:7" ht="17.399999999999999">
      <c r="A1208" s="52" t="s">
        <v>3583</v>
      </c>
      <c r="B1208" s="52"/>
      <c r="C1208" s="52"/>
      <c r="D1208" s="52"/>
      <c r="E1208" s="53"/>
      <c r="F1208" s="52"/>
      <c r="G1208" s="52"/>
    </row>
    <row r="1209" spans="1:7" ht="17.399999999999999">
      <c r="A1209" s="150" t="s">
        <v>3061</v>
      </c>
      <c r="B1209" s="150" t="s">
        <v>3018</v>
      </c>
      <c r="C1209" s="150"/>
      <c r="D1209" s="150" t="s">
        <v>2909</v>
      </c>
      <c r="E1209" s="151"/>
      <c r="F1209" s="150" t="s">
        <v>3062</v>
      </c>
      <c r="G1209" s="150" t="s">
        <v>2911</v>
      </c>
    </row>
    <row r="1210" spans="1:7" ht="17.399999999999999">
      <c r="A1210" s="52" t="s">
        <v>3584</v>
      </c>
      <c r="B1210" s="52"/>
      <c r="C1210" s="52"/>
      <c r="D1210" s="52"/>
      <c r="E1210" s="53"/>
      <c r="F1210" s="52"/>
      <c r="G1210" s="52"/>
    </row>
    <row r="1211" spans="1:7" ht="17.399999999999999">
      <c r="A1211" s="150" t="s">
        <v>3064</v>
      </c>
      <c r="B1211" s="150"/>
      <c r="C1211" s="150" t="s">
        <v>666</v>
      </c>
      <c r="D1211" s="150" t="s">
        <v>2909</v>
      </c>
      <c r="E1211" s="151"/>
      <c r="F1211" s="150" t="s">
        <v>3065</v>
      </c>
      <c r="G1211" s="150" t="s">
        <v>2911</v>
      </c>
    </row>
    <row r="1212" spans="1:7" ht="17.399999999999999">
      <c r="A1212" s="150" t="s">
        <v>3066</v>
      </c>
      <c r="B1212" s="150" t="s">
        <v>3018</v>
      </c>
      <c r="C1212" s="150" t="s">
        <v>3067</v>
      </c>
      <c r="D1212" s="150" t="s">
        <v>2909</v>
      </c>
      <c r="E1212" s="151"/>
      <c r="F1212" s="150" t="s">
        <v>3068</v>
      </c>
      <c r="G1212" s="150" t="s">
        <v>2911</v>
      </c>
    </row>
    <row r="1213" spans="1:7" ht="17.399999999999999">
      <c r="A1213" s="150" t="s">
        <v>3069</v>
      </c>
      <c r="B1213" s="150" t="s">
        <v>96</v>
      </c>
      <c r="C1213" s="150"/>
      <c r="D1213" s="150" t="s">
        <v>2909</v>
      </c>
      <c r="E1213" s="151"/>
      <c r="F1213" s="150" t="s">
        <v>3070</v>
      </c>
      <c r="G1213" s="150" t="s">
        <v>2911</v>
      </c>
    </row>
    <row r="1214" spans="1:7" ht="17.399999999999999">
      <c r="A1214" s="52" t="s">
        <v>3585</v>
      </c>
      <c r="B1214" s="52"/>
      <c r="C1214" s="52"/>
      <c r="D1214" s="52"/>
      <c r="E1214" s="53"/>
      <c r="F1214" s="52"/>
      <c r="G1214" s="52"/>
    </row>
    <row r="1215" spans="1:7" ht="17.399999999999999">
      <c r="A1215" s="150" t="s">
        <v>2908</v>
      </c>
      <c r="B1215" s="150" t="s">
        <v>36</v>
      </c>
      <c r="C1215" s="150"/>
      <c r="D1215" s="150" t="s">
        <v>2909</v>
      </c>
      <c r="E1215" s="151"/>
      <c r="F1215" s="150" t="s">
        <v>2910</v>
      </c>
      <c r="G1215" s="150" t="s">
        <v>2911</v>
      </c>
    </row>
    <row r="1216" spans="1:7" ht="17.399999999999999">
      <c r="A1216" s="52" t="s">
        <v>3586</v>
      </c>
      <c r="B1216" s="52"/>
      <c r="C1216" s="52"/>
      <c r="D1216" s="52"/>
      <c r="E1216" s="53"/>
      <c r="F1216" s="52"/>
      <c r="G1216" s="52"/>
    </row>
    <row r="1217" spans="1:7" ht="17.399999999999999">
      <c r="A1217" s="150" t="s">
        <v>2913</v>
      </c>
      <c r="B1217" s="150" t="s">
        <v>35</v>
      </c>
      <c r="C1217" s="150" t="s">
        <v>2914</v>
      </c>
      <c r="D1217" s="150" t="s">
        <v>3587</v>
      </c>
      <c r="E1217" s="151" t="s">
        <v>2916</v>
      </c>
      <c r="F1217" s="150" t="s">
        <v>2895</v>
      </c>
      <c r="G1217" s="150" t="s">
        <v>2917</v>
      </c>
    </row>
    <row r="1218" spans="1:7" ht="17.399999999999999">
      <c r="A1218" s="150" t="s">
        <v>3101</v>
      </c>
      <c r="B1218" s="150" t="s">
        <v>35</v>
      </c>
      <c r="C1218" s="150" t="s">
        <v>3102</v>
      </c>
      <c r="D1218" s="150" t="s">
        <v>3587</v>
      </c>
      <c r="E1218" s="151" t="s">
        <v>3588</v>
      </c>
      <c r="F1218" s="150" t="s">
        <v>2891</v>
      </c>
      <c r="G1218" s="150" t="s">
        <v>3104</v>
      </c>
    </row>
    <row r="1219" spans="1:7" ht="17.399999999999999">
      <c r="A1219" s="150" t="s">
        <v>2918</v>
      </c>
      <c r="B1219" s="150" t="s">
        <v>36</v>
      </c>
      <c r="C1219" s="150" t="s">
        <v>2919</v>
      </c>
      <c r="D1219" s="150" t="s">
        <v>3587</v>
      </c>
      <c r="E1219" s="151" t="s">
        <v>2920</v>
      </c>
      <c r="F1219" s="150" t="s">
        <v>2895</v>
      </c>
      <c r="G1219" s="150" t="s">
        <v>2921</v>
      </c>
    </row>
    <row r="1220" spans="1:7" ht="17.399999999999999">
      <c r="A1220" s="150" t="s">
        <v>3112</v>
      </c>
      <c r="B1220" s="150" t="s">
        <v>38</v>
      </c>
      <c r="C1220" s="150" t="s">
        <v>3113</v>
      </c>
      <c r="D1220" s="150" t="s">
        <v>3587</v>
      </c>
      <c r="E1220" s="151" t="s">
        <v>1330</v>
      </c>
      <c r="F1220" s="150" t="s">
        <v>2891</v>
      </c>
      <c r="G1220" s="150" t="s">
        <v>3114</v>
      </c>
    </row>
    <row r="1221" spans="1:7" ht="17.399999999999999">
      <c r="A1221" s="150" t="s">
        <v>2922</v>
      </c>
      <c r="B1221" s="150" t="s">
        <v>38</v>
      </c>
      <c r="C1221" s="150" t="s">
        <v>2923</v>
      </c>
      <c r="D1221" s="150" t="s">
        <v>3587</v>
      </c>
      <c r="E1221" s="151" t="s">
        <v>2916</v>
      </c>
      <c r="F1221" s="150" t="s">
        <v>2895</v>
      </c>
      <c r="G1221" s="150" t="s">
        <v>2924</v>
      </c>
    </row>
    <row r="1222" spans="1:7" ht="17.399999999999999">
      <c r="A1222" s="150" t="s">
        <v>2925</v>
      </c>
      <c r="B1222" s="150" t="s">
        <v>42</v>
      </c>
      <c r="C1222" s="150" t="s">
        <v>2919</v>
      </c>
      <c r="D1222" s="150" t="s">
        <v>3587</v>
      </c>
      <c r="E1222" s="151" t="s">
        <v>2920</v>
      </c>
      <c r="F1222" s="150" t="s">
        <v>2895</v>
      </c>
      <c r="G1222" s="150" t="s">
        <v>2926</v>
      </c>
    </row>
    <row r="1223" spans="1:7" ht="17.399999999999999">
      <c r="A1223" s="150" t="s">
        <v>2927</v>
      </c>
      <c r="B1223" s="150" t="s">
        <v>44</v>
      </c>
      <c r="C1223" s="150" t="s">
        <v>2919</v>
      </c>
      <c r="D1223" s="150" t="s">
        <v>3587</v>
      </c>
      <c r="E1223" s="151" t="s">
        <v>2920</v>
      </c>
      <c r="F1223" s="150" t="s">
        <v>2895</v>
      </c>
      <c r="G1223" s="150" t="s">
        <v>2911</v>
      </c>
    </row>
    <row r="1224" spans="1:7" ht="17.399999999999999">
      <c r="A1224" s="150" t="s">
        <v>2928</v>
      </c>
      <c r="B1224" s="150" t="s">
        <v>57</v>
      </c>
      <c r="C1224" s="150" t="s">
        <v>2919</v>
      </c>
      <c r="D1224" s="150" t="s">
        <v>3587</v>
      </c>
      <c r="E1224" s="151" t="s">
        <v>2920</v>
      </c>
      <c r="F1224" s="150" t="s">
        <v>2895</v>
      </c>
      <c r="G1224" s="150" t="s">
        <v>2911</v>
      </c>
    </row>
    <row r="1225" spans="1:7" ht="17.399999999999999">
      <c r="A1225" s="150" t="s">
        <v>2929</v>
      </c>
      <c r="B1225" s="150" t="s">
        <v>56</v>
      </c>
      <c r="C1225" s="150" t="s">
        <v>2923</v>
      </c>
      <c r="D1225" s="150" t="s">
        <v>3587</v>
      </c>
      <c r="E1225" s="151" t="s">
        <v>2916</v>
      </c>
      <c r="F1225" s="150" t="s">
        <v>2895</v>
      </c>
      <c r="G1225" s="150" t="s">
        <v>2924</v>
      </c>
    </row>
    <row r="1226" spans="1:7" ht="17.399999999999999">
      <c r="A1226" s="150" t="s">
        <v>3127</v>
      </c>
      <c r="B1226" s="150" t="s">
        <v>58</v>
      </c>
      <c r="C1226" s="150" t="s">
        <v>3113</v>
      </c>
      <c r="D1226" s="150" t="s">
        <v>3587</v>
      </c>
      <c r="E1226" s="151" t="s">
        <v>1330</v>
      </c>
      <c r="F1226" s="150" t="s">
        <v>2891</v>
      </c>
      <c r="G1226" s="150" t="s">
        <v>3114</v>
      </c>
    </row>
    <row r="1227" spans="1:7" ht="17.399999999999999">
      <c r="A1227" s="150" t="s">
        <v>2930</v>
      </c>
      <c r="B1227" s="150" t="s">
        <v>2931</v>
      </c>
      <c r="C1227" s="150"/>
      <c r="D1227" s="150" t="s">
        <v>2909</v>
      </c>
      <c r="E1227" s="151"/>
      <c r="F1227" s="150" t="s">
        <v>2910</v>
      </c>
      <c r="G1227" s="150" t="s">
        <v>2911</v>
      </c>
    </row>
    <row r="1228" spans="1:7" ht="17.399999999999999">
      <c r="A1228" s="150" t="s">
        <v>2932</v>
      </c>
      <c r="B1228" s="150" t="s">
        <v>2931</v>
      </c>
      <c r="C1228" s="150"/>
      <c r="D1228" s="150" t="s">
        <v>2909</v>
      </c>
      <c r="E1228" s="151"/>
      <c r="F1228" s="150" t="s">
        <v>2910</v>
      </c>
      <c r="G1228" s="150" t="s">
        <v>2911</v>
      </c>
    </row>
    <row r="1229" spans="1:7" ht="17.399999999999999">
      <c r="A1229" s="150" t="s">
        <v>2933</v>
      </c>
      <c r="B1229" s="150" t="s">
        <v>2934</v>
      </c>
      <c r="C1229" s="150"/>
      <c r="D1229" s="150" t="s">
        <v>2909</v>
      </c>
      <c r="E1229" s="151"/>
      <c r="F1229" s="150" t="s">
        <v>2910</v>
      </c>
      <c r="G1229" s="150" t="s">
        <v>2911</v>
      </c>
    </row>
    <row r="1230" spans="1:7" ht="17.399999999999999">
      <c r="A1230" s="150" t="s">
        <v>2935</v>
      </c>
      <c r="B1230" s="150" t="s">
        <v>2936</v>
      </c>
      <c r="C1230" s="150"/>
      <c r="D1230" s="150" t="s">
        <v>2909</v>
      </c>
      <c r="E1230" s="151"/>
      <c r="F1230" s="150" t="s">
        <v>2910</v>
      </c>
      <c r="G1230" s="150" t="s">
        <v>2911</v>
      </c>
    </row>
    <row r="1231" spans="1:7" ht="17.399999999999999">
      <c r="A1231" s="150" t="s">
        <v>2937</v>
      </c>
      <c r="B1231" s="150" t="s">
        <v>2936</v>
      </c>
      <c r="C1231" s="150"/>
      <c r="D1231" s="150" t="s">
        <v>2909</v>
      </c>
      <c r="E1231" s="151"/>
      <c r="F1231" s="151" t="s">
        <v>2910</v>
      </c>
      <c r="G1231" s="150" t="s">
        <v>2911</v>
      </c>
    </row>
    <row r="1232" spans="1:7" ht="17.399999999999999">
      <c r="A1232" s="150" t="s">
        <v>2938</v>
      </c>
      <c r="B1232" s="150" t="s">
        <v>2936</v>
      </c>
      <c r="C1232" s="150"/>
      <c r="D1232" s="150" t="s">
        <v>2909</v>
      </c>
      <c r="E1232" s="151"/>
      <c r="F1232" s="150" t="s">
        <v>2910</v>
      </c>
      <c r="G1232" s="150" t="s">
        <v>2911</v>
      </c>
    </row>
    <row r="1233" spans="1:7" ht="17.399999999999999">
      <c r="A1233" s="150" t="s">
        <v>2939</v>
      </c>
      <c r="B1233" s="150" t="s">
        <v>2936</v>
      </c>
      <c r="C1233" s="150"/>
      <c r="D1233" s="150" t="s">
        <v>2909</v>
      </c>
      <c r="E1233" s="151"/>
      <c r="F1233" s="150" t="s">
        <v>2910</v>
      </c>
      <c r="G1233" s="150" t="s">
        <v>2911</v>
      </c>
    </row>
    <row r="1234" spans="1:7" ht="17.399999999999999">
      <c r="A1234" s="150" t="s">
        <v>2940</v>
      </c>
      <c r="B1234" s="150" t="s">
        <v>36</v>
      </c>
      <c r="C1234" s="150"/>
      <c r="D1234" s="150" t="s">
        <v>2909</v>
      </c>
      <c r="E1234" s="151"/>
      <c r="F1234" s="150" t="s">
        <v>2910</v>
      </c>
      <c r="G1234" s="150" t="s">
        <v>2911</v>
      </c>
    </row>
    <row r="1235" spans="1:7" ht="17.399999999999999">
      <c r="A1235" s="150" t="s">
        <v>2941</v>
      </c>
      <c r="B1235" s="150" t="s">
        <v>35</v>
      </c>
      <c r="C1235" s="150"/>
      <c r="D1235" s="150" t="s">
        <v>2909</v>
      </c>
      <c r="E1235" s="151"/>
      <c r="F1235" s="151" t="s">
        <v>2910</v>
      </c>
      <c r="G1235" s="150" t="s">
        <v>2911</v>
      </c>
    </row>
    <row r="1236" spans="1:7" ht="17.399999999999999">
      <c r="A1236" s="150" t="s">
        <v>2942</v>
      </c>
      <c r="B1236" s="150" t="s">
        <v>40</v>
      </c>
      <c r="C1236" s="150"/>
      <c r="D1236" s="150" t="s">
        <v>2909</v>
      </c>
      <c r="E1236" s="151"/>
      <c r="F1236" s="150" t="s">
        <v>2910</v>
      </c>
      <c r="G1236" s="150" t="s">
        <v>2911</v>
      </c>
    </row>
    <row r="1237" spans="1:7" ht="17.399999999999999">
      <c r="A1237" s="150" t="s">
        <v>2943</v>
      </c>
      <c r="B1237" s="150" t="s">
        <v>2944</v>
      </c>
      <c r="C1237" s="150"/>
      <c r="D1237" s="150" t="s">
        <v>2909</v>
      </c>
      <c r="E1237" s="151"/>
      <c r="F1237" s="150" t="s">
        <v>2910</v>
      </c>
      <c r="G1237" s="150" t="s">
        <v>2911</v>
      </c>
    </row>
    <row r="1238" spans="1:7" ht="17.399999999999999">
      <c r="A1238" s="150" t="s">
        <v>2945</v>
      </c>
      <c r="B1238" s="150" t="s">
        <v>35</v>
      </c>
      <c r="C1238" s="150"/>
      <c r="D1238" s="150" t="s">
        <v>2909</v>
      </c>
      <c r="E1238" s="151"/>
      <c r="F1238" s="150" t="s">
        <v>2910</v>
      </c>
      <c r="G1238" s="150" t="s">
        <v>2911</v>
      </c>
    </row>
    <row r="1239" spans="1:7" ht="17.399999999999999">
      <c r="A1239" s="150" t="s">
        <v>2946</v>
      </c>
      <c r="B1239" s="150" t="s">
        <v>42</v>
      </c>
      <c r="C1239" s="150" t="s">
        <v>2919</v>
      </c>
      <c r="D1239" s="150" t="s">
        <v>3587</v>
      </c>
      <c r="E1239" s="151" t="s">
        <v>2920</v>
      </c>
      <c r="F1239" s="150" t="s">
        <v>2895</v>
      </c>
      <c r="G1239" s="150" t="s">
        <v>2947</v>
      </c>
    </row>
    <row r="1240" spans="1:7" ht="17.399999999999999">
      <c r="A1240" s="150" t="s">
        <v>3133</v>
      </c>
      <c r="B1240" s="150" t="s">
        <v>3134</v>
      </c>
      <c r="C1240" s="150" t="s">
        <v>1330</v>
      </c>
      <c r="D1240" s="150" t="s">
        <v>3587</v>
      </c>
      <c r="E1240" s="151" t="s">
        <v>1330</v>
      </c>
      <c r="F1240" s="150" t="s">
        <v>2891</v>
      </c>
      <c r="G1240" s="150" t="s">
        <v>3135</v>
      </c>
    </row>
    <row r="1241" spans="1:7" ht="17.399999999999999">
      <c r="A1241" s="150" t="s">
        <v>2948</v>
      </c>
      <c r="B1241" s="150" t="s">
        <v>2949</v>
      </c>
      <c r="C1241" s="150" t="s">
        <v>2923</v>
      </c>
      <c r="D1241" s="150" t="s">
        <v>3587</v>
      </c>
      <c r="E1241" s="151" t="s">
        <v>2916</v>
      </c>
      <c r="F1241" s="150" t="s">
        <v>2895</v>
      </c>
      <c r="G1241" s="150" t="s">
        <v>2950</v>
      </c>
    </row>
    <row r="1242" spans="1:7" ht="17.399999999999999">
      <c r="A1242" s="52" t="s">
        <v>3589</v>
      </c>
      <c r="B1242" s="52"/>
      <c r="C1242" s="52"/>
      <c r="D1242" s="52"/>
      <c r="E1242" s="53"/>
      <c r="F1242" s="52"/>
      <c r="G1242" s="52"/>
    </row>
    <row r="1243" spans="1:7" ht="17.399999999999999">
      <c r="A1243" s="150" t="s">
        <v>3590</v>
      </c>
      <c r="B1243" s="150" t="s">
        <v>36</v>
      </c>
      <c r="C1243" s="150" t="s">
        <v>3591</v>
      </c>
      <c r="D1243" s="150" t="s">
        <v>3587</v>
      </c>
      <c r="E1243" s="151" t="s">
        <v>3591</v>
      </c>
      <c r="F1243" s="150" t="s">
        <v>2891</v>
      </c>
      <c r="G1243" s="150" t="s">
        <v>2911</v>
      </c>
    </row>
    <row r="1244" spans="1:7" ht="17.399999999999999">
      <c r="A1244" s="150" t="s">
        <v>3147</v>
      </c>
      <c r="B1244" s="150" t="s">
        <v>40</v>
      </c>
      <c r="C1244" s="150" t="s">
        <v>3148</v>
      </c>
      <c r="D1244" s="150" t="s">
        <v>3587</v>
      </c>
      <c r="E1244" s="151" t="s">
        <v>3591</v>
      </c>
      <c r="F1244" s="150" t="s">
        <v>2891</v>
      </c>
      <c r="G1244" s="150" t="s">
        <v>3149</v>
      </c>
    </row>
    <row r="1245" spans="1:7" ht="17.399999999999999">
      <c r="A1245" s="150" t="s">
        <v>2952</v>
      </c>
      <c r="B1245" s="150" t="s">
        <v>40</v>
      </c>
      <c r="C1245" s="150"/>
      <c r="D1245" s="150" t="s">
        <v>2909</v>
      </c>
      <c r="E1245" s="151"/>
      <c r="F1245" s="150" t="s">
        <v>2910</v>
      </c>
      <c r="G1245" s="150" t="s">
        <v>2953</v>
      </c>
    </row>
    <row r="1246" spans="1:7" ht="17.399999999999999">
      <c r="A1246" s="52" t="s">
        <v>3592</v>
      </c>
      <c r="B1246" s="52"/>
      <c r="C1246" s="52"/>
      <c r="D1246" s="52"/>
      <c r="E1246" s="53"/>
      <c r="F1246" s="52"/>
      <c r="G1246" s="52"/>
    </row>
    <row r="1247" spans="1:7" ht="17.399999999999999">
      <c r="A1247" s="150" t="s">
        <v>2955</v>
      </c>
      <c r="B1247" s="150" t="s">
        <v>42</v>
      </c>
      <c r="C1247" s="150" t="s">
        <v>2919</v>
      </c>
      <c r="D1247" s="150" t="s">
        <v>3587</v>
      </c>
      <c r="E1247" s="151" t="s">
        <v>2920</v>
      </c>
      <c r="F1247" s="150" t="s">
        <v>2895</v>
      </c>
      <c r="G1247" s="150" t="s">
        <v>2956</v>
      </c>
    </row>
    <row r="1248" spans="1:7" ht="17.399999999999999">
      <c r="A1248" s="150" t="s">
        <v>2957</v>
      </c>
      <c r="B1248" s="150" t="s">
        <v>42</v>
      </c>
      <c r="C1248" s="150" t="s">
        <v>2958</v>
      </c>
      <c r="D1248" s="150" t="s">
        <v>3587</v>
      </c>
      <c r="E1248" s="151" t="s">
        <v>2959</v>
      </c>
      <c r="F1248" s="150" t="s">
        <v>2895</v>
      </c>
      <c r="G1248" s="150" t="s">
        <v>2960</v>
      </c>
    </row>
    <row r="1249" spans="1:7" ht="17.399999999999999">
      <c r="A1249" s="150" t="s">
        <v>3177</v>
      </c>
      <c r="B1249" s="150" t="s">
        <v>44</v>
      </c>
      <c r="C1249" s="150" t="s">
        <v>3178</v>
      </c>
      <c r="D1249" s="150" t="s">
        <v>3587</v>
      </c>
      <c r="E1249" s="151" t="s">
        <v>1330</v>
      </c>
      <c r="F1249" s="151" t="s">
        <v>2891</v>
      </c>
      <c r="G1249" s="150" t="s">
        <v>3179</v>
      </c>
    </row>
    <row r="1250" spans="1:7" ht="17.399999999999999">
      <c r="A1250" s="150" t="s">
        <v>2961</v>
      </c>
      <c r="B1250" s="150" t="s">
        <v>56</v>
      </c>
      <c r="C1250" s="150" t="s">
        <v>2919</v>
      </c>
      <c r="D1250" s="150" t="s">
        <v>3587</v>
      </c>
      <c r="E1250" s="151" t="s">
        <v>2920</v>
      </c>
      <c r="F1250" s="150" t="s">
        <v>2895</v>
      </c>
      <c r="G1250" s="150" t="s">
        <v>2956</v>
      </c>
    </row>
    <row r="1251" spans="1:7" ht="17.399999999999999">
      <c r="A1251" s="150" t="s">
        <v>3182</v>
      </c>
      <c r="B1251" s="150" t="s">
        <v>58</v>
      </c>
      <c r="C1251" s="150" t="s">
        <v>1330</v>
      </c>
      <c r="D1251" s="150" t="s">
        <v>3587</v>
      </c>
      <c r="E1251" s="151" t="s">
        <v>1330</v>
      </c>
      <c r="F1251" s="150" t="s">
        <v>2891</v>
      </c>
      <c r="G1251" s="150" t="s">
        <v>3183</v>
      </c>
    </row>
    <row r="1252" spans="1:7" ht="17.399999999999999">
      <c r="A1252" s="150" t="s">
        <v>2967</v>
      </c>
      <c r="B1252" s="150" t="s">
        <v>35</v>
      </c>
      <c r="C1252" s="150" t="s">
        <v>2919</v>
      </c>
      <c r="D1252" s="150" t="s">
        <v>3587</v>
      </c>
      <c r="E1252" s="151" t="s">
        <v>2920</v>
      </c>
      <c r="F1252" s="150" t="s">
        <v>2895</v>
      </c>
      <c r="G1252" s="150" t="s">
        <v>2911</v>
      </c>
    </row>
    <row r="1253" spans="1:7" ht="17.399999999999999">
      <c r="A1253" s="150" t="s">
        <v>2968</v>
      </c>
      <c r="B1253" s="150" t="s">
        <v>36</v>
      </c>
      <c r="C1253" s="150"/>
      <c r="D1253" s="150" t="s">
        <v>2909</v>
      </c>
      <c r="E1253" s="151"/>
      <c r="F1253" s="150" t="s">
        <v>2910</v>
      </c>
      <c r="G1253" s="150" t="s">
        <v>2911</v>
      </c>
    </row>
    <row r="1254" spans="1:7" ht="17.399999999999999">
      <c r="A1254" s="150" t="s">
        <v>2969</v>
      </c>
      <c r="B1254" s="150"/>
      <c r="C1254" s="150" t="s">
        <v>2923</v>
      </c>
      <c r="D1254" s="150" t="s">
        <v>3587</v>
      </c>
      <c r="E1254" s="151" t="s">
        <v>2916</v>
      </c>
      <c r="F1254" s="150" t="s">
        <v>2895</v>
      </c>
      <c r="G1254" s="150" t="s">
        <v>2970</v>
      </c>
    </row>
    <row r="1255" spans="1:7" ht="17.399999999999999">
      <c r="A1255" s="150" t="s">
        <v>2971</v>
      </c>
      <c r="B1255" s="150" t="s">
        <v>2972</v>
      </c>
      <c r="C1255" s="150" t="s">
        <v>2923</v>
      </c>
      <c r="D1255" s="150" t="s">
        <v>3587</v>
      </c>
      <c r="E1255" s="151" t="s">
        <v>2916</v>
      </c>
      <c r="F1255" s="150" t="s">
        <v>2895</v>
      </c>
      <c r="G1255" s="150" t="s">
        <v>2911</v>
      </c>
    </row>
    <row r="1256" spans="1:7" ht="17.399999999999999">
      <c r="A1256" s="150" t="s">
        <v>2973</v>
      </c>
      <c r="B1256" s="150" t="s">
        <v>2931</v>
      </c>
      <c r="C1256" s="150" t="s">
        <v>2923</v>
      </c>
      <c r="D1256" s="150" t="s">
        <v>3587</v>
      </c>
      <c r="E1256" s="151" t="s">
        <v>2916</v>
      </c>
      <c r="F1256" s="150" t="s">
        <v>2895</v>
      </c>
      <c r="G1256" s="150" t="s">
        <v>2974</v>
      </c>
    </row>
    <row r="1257" spans="1:7" ht="17.399999999999999">
      <c r="A1257" s="52" t="s">
        <v>3593</v>
      </c>
      <c r="B1257" s="52"/>
      <c r="C1257" s="52"/>
      <c r="D1257" s="52"/>
      <c r="E1257" s="53"/>
      <c r="F1257" s="52"/>
      <c r="G1257" s="52"/>
    </row>
    <row r="1258" spans="1:7" ht="17.399999999999999">
      <c r="A1258" s="150" t="s">
        <v>2976</v>
      </c>
      <c r="B1258" s="150" t="s">
        <v>40</v>
      </c>
      <c r="C1258" s="150" t="s">
        <v>2919</v>
      </c>
      <c r="D1258" s="150" t="s">
        <v>3587</v>
      </c>
      <c r="E1258" s="151" t="s">
        <v>2920</v>
      </c>
      <c r="F1258" s="150" t="s">
        <v>2895</v>
      </c>
      <c r="G1258" s="150" t="s">
        <v>2911</v>
      </c>
    </row>
    <row r="1259" spans="1:7" ht="17.399999999999999">
      <c r="A1259" s="150" t="s">
        <v>2977</v>
      </c>
      <c r="B1259" s="150" t="s">
        <v>42</v>
      </c>
      <c r="C1259" s="150" t="s">
        <v>2958</v>
      </c>
      <c r="D1259" s="150" t="s">
        <v>3587</v>
      </c>
      <c r="E1259" s="151" t="s">
        <v>2959</v>
      </c>
      <c r="F1259" s="150" t="s">
        <v>2895</v>
      </c>
      <c r="G1259" s="150" t="s">
        <v>2911</v>
      </c>
    </row>
    <row r="1260" spans="1:7" ht="17.399999999999999">
      <c r="A1260" s="150" t="s">
        <v>2978</v>
      </c>
      <c r="B1260" s="150" t="s">
        <v>57</v>
      </c>
      <c r="C1260" s="150" t="s">
        <v>2919</v>
      </c>
      <c r="D1260" s="150" t="s">
        <v>3587</v>
      </c>
      <c r="E1260" s="151" t="s">
        <v>2920</v>
      </c>
      <c r="F1260" s="150" t="s">
        <v>2895</v>
      </c>
      <c r="G1260" s="150" t="s">
        <v>2979</v>
      </c>
    </row>
    <row r="1261" spans="1:7" ht="17.399999999999999">
      <c r="A1261" s="150" t="s">
        <v>3219</v>
      </c>
      <c r="B1261" s="150" t="s">
        <v>3220</v>
      </c>
      <c r="C1261" s="150" t="s">
        <v>1330</v>
      </c>
      <c r="D1261" s="150" t="s">
        <v>3587</v>
      </c>
      <c r="E1261" s="151" t="s">
        <v>1330</v>
      </c>
      <c r="F1261" s="150" t="s">
        <v>2891</v>
      </c>
      <c r="G1261" s="150" t="s">
        <v>2911</v>
      </c>
    </row>
    <row r="1262" spans="1:7" ht="17.399999999999999">
      <c r="A1262" s="52" t="s">
        <v>3594</v>
      </c>
      <c r="B1262" s="52"/>
      <c r="C1262" s="52"/>
      <c r="D1262" s="52"/>
      <c r="E1262" s="53"/>
      <c r="F1262" s="52"/>
      <c r="G1262" s="52"/>
    </row>
    <row r="1263" spans="1:7" ht="17.399999999999999">
      <c r="A1263" s="150" t="s">
        <v>2983</v>
      </c>
      <c r="B1263" s="150" t="s">
        <v>36</v>
      </c>
      <c r="C1263" s="150" t="s">
        <v>2958</v>
      </c>
      <c r="D1263" s="150" t="s">
        <v>3587</v>
      </c>
      <c r="E1263" s="151" t="s">
        <v>2959</v>
      </c>
      <c r="F1263" s="150" t="s">
        <v>2895</v>
      </c>
      <c r="G1263" s="150" t="s">
        <v>2911</v>
      </c>
    </row>
    <row r="1264" spans="1:7" ht="17.399999999999999">
      <c r="A1264" s="150" t="s">
        <v>2984</v>
      </c>
      <c r="B1264" s="150" t="s">
        <v>36</v>
      </c>
      <c r="C1264" s="150"/>
      <c r="D1264" s="150" t="s">
        <v>2909</v>
      </c>
      <c r="E1264" s="151"/>
      <c r="F1264" s="150" t="s">
        <v>2910</v>
      </c>
      <c r="G1264" s="150" t="s">
        <v>2985</v>
      </c>
    </row>
    <row r="1265" spans="1:7" ht="17.399999999999999">
      <c r="A1265" s="150" t="s">
        <v>2986</v>
      </c>
      <c r="B1265" s="150" t="s">
        <v>42</v>
      </c>
      <c r="C1265" s="150" t="s">
        <v>2987</v>
      </c>
      <c r="D1265" s="150" t="s">
        <v>3587</v>
      </c>
      <c r="E1265" s="151" t="s">
        <v>2920</v>
      </c>
      <c r="F1265" s="150" t="s">
        <v>2895</v>
      </c>
      <c r="G1265" s="150" t="s">
        <v>2988</v>
      </c>
    </row>
    <row r="1266" spans="1:7" ht="17.399999999999999">
      <c r="A1266" s="150" t="s">
        <v>2989</v>
      </c>
      <c r="B1266" s="150" t="s">
        <v>44</v>
      </c>
      <c r="C1266" s="150" t="s">
        <v>2919</v>
      </c>
      <c r="D1266" s="150" t="s">
        <v>3587</v>
      </c>
      <c r="E1266" s="151" t="s">
        <v>2920</v>
      </c>
      <c r="F1266" s="150" t="s">
        <v>2895</v>
      </c>
      <c r="G1266" s="150" t="s">
        <v>2990</v>
      </c>
    </row>
    <row r="1267" spans="1:7" ht="17.399999999999999">
      <c r="A1267" s="150" t="s">
        <v>2991</v>
      </c>
      <c r="B1267" s="150" t="s">
        <v>58</v>
      </c>
      <c r="C1267" s="150"/>
      <c r="D1267" s="150" t="s">
        <v>2909</v>
      </c>
      <c r="E1267" s="151"/>
      <c r="F1267" s="151" t="s">
        <v>2910</v>
      </c>
      <c r="G1267" s="150" t="s">
        <v>2911</v>
      </c>
    </row>
    <row r="1268" spans="1:7" ht="17.399999999999999">
      <c r="A1268" s="150" t="s">
        <v>2992</v>
      </c>
      <c r="B1268" s="150" t="s">
        <v>40</v>
      </c>
      <c r="C1268" s="150"/>
      <c r="D1268" s="150" t="s">
        <v>2909</v>
      </c>
      <c r="E1268" s="151"/>
      <c r="F1268" s="150" t="s">
        <v>2910</v>
      </c>
      <c r="G1268" s="150" t="s">
        <v>2911</v>
      </c>
    </row>
    <row r="1269" spans="1:7" ht="17.399999999999999">
      <c r="A1269" s="150" t="s">
        <v>2993</v>
      </c>
      <c r="B1269" s="150" t="s">
        <v>42</v>
      </c>
      <c r="C1269" s="150"/>
      <c r="D1269" s="150" t="s">
        <v>2909</v>
      </c>
      <c r="E1269" s="151"/>
      <c r="F1269" s="151" t="s">
        <v>2910</v>
      </c>
      <c r="G1269" s="150" t="s">
        <v>2911</v>
      </c>
    </row>
    <row r="1270" spans="1:7" ht="17.399999999999999">
      <c r="A1270" s="150" t="s">
        <v>2994</v>
      </c>
      <c r="B1270" s="150" t="s">
        <v>42</v>
      </c>
      <c r="C1270" s="150"/>
      <c r="D1270" s="150" t="s">
        <v>2909</v>
      </c>
      <c r="E1270" s="151"/>
      <c r="F1270" s="150" t="s">
        <v>2910</v>
      </c>
      <c r="G1270" s="150" t="s">
        <v>2911</v>
      </c>
    </row>
    <row r="1271" spans="1:7" ht="17.399999999999999">
      <c r="A1271" s="150" t="s">
        <v>2995</v>
      </c>
      <c r="B1271" s="150" t="s">
        <v>2944</v>
      </c>
      <c r="C1271" s="150"/>
      <c r="D1271" s="150" t="s">
        <v>2909</v>
      </c>
      <c r="E1271" s="151"/>
      <c r="F1271" s="150" t="s">
        <v>2910</v>
      </c>
      <c r="G1271" s="150" t="s">
        <v>2911</v>
      </c>
    </row>
    <row r="1272" spans="1:7" ht="17.399999999999999">
      <c r="A1272" s="150" t="s">
        <v>2996</v>
      </c>
      <c r="B1272" s="150" t="s">
        <v>56</v>
      </c>
      <c r="C1272" s="150"/>
      <c r="D1272" s="150" t="s">
        <v>2909</v>
      </c>
      <c r="E1272" s="151"/>
      <c r="F1272" s="150" t="s">
        <v>2910</v>
      </c>
      <c r="G1272" s="150" t="s">
        <v>2911</v>
      </c>
    </row>
    <row r="1273" spans="1:7" ht="17.399999999999999">
      <c r="A1273" s="150" t="s">
        <v>2997</v>
      </c>
      <c r="B1273" s="150" t="s">
        <v>2944</v>
      </c>
      <c r="C1273" s="150"/>
      <c r="D1273" s="150" t="s">
        <v>2909</v>
      </c>
      <c r="E1273" s="151"/>
      <c r="F1273" s="150" t="s">
        <v>2910</v>
      </c>
      <c r="G1273" s="150" t="s">
        <v>2911</v>
      </c>
    </row>
    <row r="1274" spans="1:7" ht="17.399999999999999">
      <c r="A1274" s="150" t="s">
        <v>3263</v>
      </c>
      <c r="B1274" s="150" t="s">
        <v>33</v>
      </c>
      <c r="C1274" s="150" t="s">
        <v>3264</v>
      </c>
      <c r="D1274" s="150" t="s">
        <v>3587</v>
      </c>
      <c r="E1274" s="151" t="s">
        <v>235</v>
      </c>
      <c r="F1274" s="150" t="s">
        <v>2891</v>
      </c>
      <c r="G1274" s="150" t="s">
        <v>3266</v>
      </c>
    </row>
    <row r="1275" spans="1:7" ht="17.399999999999999">
      <c r="A1275" s="52" t="s">
        <v>3595</v>
      </c>
      <c r="B1275" s="52"/>
      <c r="C1275" s="52"/>
      <c r="D1275" s="52"/>
      <c r="E1275" s="53"/>
      <c r="F1275" s="52"/>
      <c r="G1275" s="52"/>
    </row>
    <row r="1276" spans="1:7" ht="17.399999999999999">
      <c r="A1276" s="148" t="s">
        <v>3462</v>
      </c>
      <c r="B1276" s="148" t="s">
        <v>44</v>
      </c>
      <c r="C1276" s="148" t="s">
        <v>3463</v>
      </c>
      <c r="D1276" s="148" t="s">
        <v>3587</v>
      </c>
      <c r="E1276" s="149" t="s">
        <v>2663</v>
      </c>
      <c r="F1276" s="149" t="s">
        <v>2965</v>
      </c>
      <c r="G1276" s="148" t="s">
        <v>3464</v>
      </c>
    </row>
    <row r="1277" spans="1:7" ht="17.399999999999999">
      <c r="A1277" s="150" t="s">
        <v>2999</v>
      </c>
      <c r="B1277" s="150" t="s">
        <v>44</v>
      </c>
      <c r="C1277" s="150"/>
      <c r="D1277" s="150" t="s">
        <v>2909</v>
      </c>
      <c r="E1277" s="151"/>
      <c r="F1277" s="150" t="s">
        <v>3000</v>
      </c>
      <c r="G1277" s="150" t="s">
        <v>2911</v>
      </c>
    </row>
    <row r="1278" spans="1:7" ht="17.399999999999999">
      <c r="A1278" s="150" t="s">
        <v>3001</v>
      </c>
      <c r="B1278" s="150" t="s">
        <v>44</v>
      </c>
      <c r="C1278" s="150" t="s">
        <v>3002</v>
      </c>
      <c r="D1278" s="150" t="s">
        <v>2909</v>
      </c>
      <c r="E1278" s="151"/>
      <c r="F1278" s="150" t="s">
        <v>3003</v>
      </c>
      <c r="G1278" s="150" t="s">
        <v>3004</v>
      </c>
    </row>
    <row r="1279" spans="1:7" ht="17.399999999999999">
      <c r="A1279" s="150" t="s">
        <v>3007</v>
      </c>
      <c r="B1279" s="150" t="s">
        <v>2944</v>
      </c>
      <c r="C1279" s="150"/>
      <c r="D1279" s="150" t="s">
        <v>2909</v>
      </c>
      <c r="E1279" s="151"/>
      <c r="F1279" s="150" t="s">
        <v>3008</v>
      </c>
      <c r="G1279" s="150" t="s">
        <v>2911</v>
      </c>
    </row>
    <row r="1280" spans="1:7" ht="17.399999999999999">
      <c r="A1280" s="52" t="s">
        <v>3596</v>
      </c>
      <c r="B1280" s="52"/>
      <c r="C1280" s="52"/>
      <c r="D1280" s="52"/>
      <c r="E1280" s="53"/>
      <c r="F1280" s="52"/>
      <c r="G1280" s="52"/>
    </row>
    <row r="1281" spans="1:7" ht="17.399999999999999">
      <c r="A1281" s="150" t="s">
        <v>3466</v>
      </c>
      <c r="B1281" s="150" t="s">
        <v>40</v>
      </c>
      <c r="C1281" s="150" t="s">
        <v>3467</v>
      </c>
      <c r="D1281" s="150" t="s">
        <v>3587</v>
      </c>
      <c r="E1281" s="151" t="s">
        <v>3591</v>
      </c>
      <c r="F1281" s="150" t="s">
        <v>2891</v>
      </c>
      <c r="G1281" s="150" t="s">
        <v>3468</v>
      </c>
    </row>
    <row r="1282" spans="1:7" ht="17.399999999999999">
      <c r="A1282" s="150" t="s">
        <v>3597</v>
      </c>
      <c r="B1282" s="150" t="s">
        <v>44</v>
      </c>
      <c r="C1282" s="150" t="s">
        <v>3591</v>
      </c>
      <c r="D1282" s="150" t="s">
        <v>3587</v>
      </c>
      <c r="E1282" s="151" t="s">
        <v>3591</v>
      </c>
      <c r="F1282" s="150" t="s">
        <v>2891</v>
      </c>
      <c r="G1282" s="150" t="s">
        <v>3598</v>
      </c>
    </row>
    <row r="1283" spans="1:7" ht="17.399999999999999">
      <c r="A1283" s="150" t="s">
        <v>3010</v>
      </c>
      <c r="B1283" s="150" t="s">
        <v>58</v>
      </c>
      <c r="C1283" s="150" t="s">
        <v>2914</v>
      </c>
      <c r="D1283" s="150" t="s">
        <v>3587</v>
      </c>
      <c r="E1283" s="151" t="s">
        <v>2916</v>
      </c>
      <c r="F1283" s="150" t="s">
        <v>2895</v>
      </c>
      <c r="G1283" s="150" t="s">
        <v>3011</v>
      </c>
    </row>
    <row r="1284" spans="1:7" ht="17.399999999999999">
      <c r="A1284" s="150" t="s">
        <v>3012</v>
      </c>
      <c r="B1284" s="150" t="s">
        <v>56</v>
      </c>
      <c r="C1284" s="150"/>
      <c r="D1284" s="150" t="s">
        <v>2909</v>
      </c>
      <c r="E1284" s="151"/>
      <c r="F1284" s="150" t="s">
        <v>2910</v>
      </c>
      <c r="G1284" s="150" t="s">
        <v>2911</v>
      </c>
    </row>
    <row r="1285" spans="1:7" ht="17.399999999999999">
      <c r="A1285" s="150" t="s">
        <v>3327</v>
      </c>
      <c r="B1285" s="150" t="s">
        <v>3328</v>
      </c>
      <c r="C1285" s="150" t="s">
        <v>1330</v>
      </c>
      <c r="D1285" s="150" t="s">
        <v>3587</v>
      </c>
      <c r="E1285" s="151" t="s">
        <v>1330</v>
      </c>
      <c r="F1285" s="150" t="s">
        <v>2891</v>
      </c>
      <c r="G1285" s="150" t="s">
        <v>2911</v>
      </c>
    </row>
    <row r="1286" spans="1:7" ht="17.399999999999999">
      <c r="A1286" s="150" t="s">
        <v>3329</v>
      </c>
      <c r="B1286" s="150" t="s">
        <v>3328</v>
      </c>
      <c r="C1286" s="150" t="s">
        <v>1330</v>
      </c>
      <c r="D1286" s="150" t="s">
        <v>3587</v>
      </c>
      <c r="E1286" s="151" t="s">
        <v>1330</v>
      </c>
      <c r="F1286" s="150" t="s">
        <v>2891</v>
      </c>
      <c r="G1286" s="150" t="s">
        <v>2911</v>
      </c>
    </row>
    <row r="1287" spans="1:7" ht="17.399999999999999">
      <c r="A1287" s="52" t="s">
        <v>3599</v>
      </c>
      <c r="B1287" s="52"/>
      <c r="C1287" s="52"/>
      <c r="D1287" s="52"/>
      <c r="E1287" s="53"/>
      <c r="F1287" s="52"/>
      <c r="G1287" s="52"/>
    </row>
    <row r="1288" spans="1:7" ht="17.399999999999999">
      <c r="A1288" s="150" t="s">
        <v>3014</v>
      </c>
      <c r="B1288" s="150" t="s">
        <v>17</v>
      </c>
      <c r="C1288" s="150" t="s">
        <v>2923</v>
      </c>
      <c r="D1288" s="150" t="s">
        <v>3587</v>
      </c>
      <c r="E1288" s="151" t="s">
        <v>2916</v>
      </c>
      <c r="F1288" s="150" t="s">
        <v>2895</v>
      </c>
      <c r="G1288" s="150" t="s">
        <v>3015</v>
      </c>
    </row>
    <row r="1289" spans="1:7" ht="17.399999999999999">
      <c r="A1289" s="150" t="s">
        <v>3336</v>
      </c>
      <c r="B1289" s="150" t="s">
        <v>3018</v>
      </c>
      <c r="C1289" s="150" t="s">
        <v>1330</v>
      </c>
      <c r="D1289" s="150" t="s">
        <v>3587</v>
      </c>
      <c r="E1289" s="151" t="s">
        <v>1330</v>
      </c>
      <c r="F1289" s="151" t="s">
        <v>2891</v>
      </c>
      <c r="G1289" s="150" t="s">
        <v>2911</v>
      </c>
    </row>
    <row r="1290" spans="1:7" ht="17.399999999999999">
      <c r="A1290" s="150" t="s">
        <v>3337</v>
      </c>
      <c r="B1290" s="150"/>
      <c r="C1290" s="150" t="s">
        <v>3338</v>
      </c>
      <c r="D1290" s="150" t="s">
        <v>3587</v>
      </c>
      <c r="E1290" s="151" t="s">
        <v>1330</v>
      </c>
      <c r="F1290" s="151" t="s">
        <v>2891</v>
      </c>
      <c r="G1290" s="150" t="s">
        <v>2911</v>
      </c>
    </row>
    <row r="1291" spans="1:7" ht="17.399999999999999">
      <c r="A1291" s="52" t="s">
        <v>3600</v>
      </c>
      <c r="B1291" s="52"/>
      <c r="C1291" s="52"/>
      <c r="D1291" s="52"/>
      <c r="E1291" s="53"/>
      <c r="F1291" s="52"/>
      <c r="G1291" s="52"/>
    </row>
    <row r="1292" spans="1:7" ht="17.399999999999999">
      <c r="A1292" s="150" t="s">
        <v>3017</v>
      </c>
      <c r="B1292" s="150" t="s">
        <v>3018</v>
      </c>
      <c r="C1292" s="150" t="s">
        <v>2919</v>
      </c>
      <c r="D1292" s="150" t="s">
        <v>3587</v>
      </c>
      <c r="E1292" s="151" t="s">
        <v>2920</v>
      </c>
      <c r="F1292" s="151" t="s">
        <v>2895</v>
      </c>
      <c r="G1292" s="150" t="s">
        <v>2911</v>
      </c>
    </row>
    <row r="1293" spans="1:7" ht="17.399999999999999">
      <c r="A1293" s="52" t="s">
        <v>3601</v>
      </c>
      <c r="B1293" s="52"/>
      <c r="C1293" s="52"/>
      <c r="D1293" s="52"/>
      <c r="E1293" s="53"/>
      <c r="F1293" s="52"/>
      <c r="G1293" s="52"/>
    </row>
    <row r="1294" spans="1:7" ht="17.399999999999999">
      <c r="A1294" s="150" t="s">
        <v>3353</v>
      </c>
      <c r="B1294" s="150" t="s">
        <v>3045</v>
      </c>
      <c r="C1294" s="150" t="s">
        <v>3354</v>
      </c>
      <c r="D1294" s="150" t="s">
        <v>3587</v>
      </c>
      <c r="E1294" s="151" t="s">
        <v>3591</v>
      </c>
      <c r="F1294" s="150" t="s">
        <v>2891</v>
      </c>
      <c r="G1294" s="150" t="s">
        <v>2911</v>
      </c>
    </row>
    <row r="1295" spans="1:7" ht="17.399999999999999">
      <c r="A1295" s="52" t="s">
        <v>3602</v>
      </c>
      <c r="B1295" s="52"/>
      <c r="C1295" s="52"/>
      <c r="D1295" s="52"/>
      <c r="E1295" s="53"/>
      <c r="F1295" s="52"/>
      <c r="G1295" s="52"/>
    </row>
    <row r="1296" spans="1:7" ht="17.399999999999999">
      <c r="A1296" s="150" t="s">
        <v>3603</v>
      </c>
      <c r="B1296" s="150" t="s">
        <v>3365</v>
      </c>
      <c r="C1296" s="150" t="s">
        <v>3604</v>
      </c>
      <c r="D1296" s="150" t="s">
        <v>3587</v>
      </c>
      <c r="E1296" s="151" t="s">
        <v>3591</v>
      </c>
      <c r="F1296" s="150" t="s">
        <v>2891</v>
      </c>
      <c r="G1296" s="150" t="s">
        <v>2911</v>
      </c>
    </row>
    <row r="1297" spans="1:7" ht="17.399999999999999">
      <c r="A1297" s="52" t="s">
        <v>3605</v>
      </c>
      <c r="B1297" s="52"/>
      <c r="C1297" s="52"/>
      <c r="D1297" s="52"/>
      <c r="E1297" s="53"/>
      <c r="F1297" s="52"/>
      <c r="G1297" s="52"/>
    </row>
    <row r="1298" spans="1:7" ht="17.399999999999999">
      <c r="A1298" s="150" t="s">
        <v>3020</v>
      </c>
      <c r="B1298" s="150" t="s">
        <v>10</v>
      </c>
      <c r="C1298" s="150" t="s">
        <v>2919</v>
      </c>
      <c r="D1298" s="150" t="s">
        <v>3587</v>
      </c>
      <c r="E1298" s="151" t="s">
        <v>2920</v>
      </c>
      <c r="F1298" s="151" t="s">
        <v>2895</v>
      </c>
      <c r="G1298" s="150" t="s">
        <v>2911</v>
      </c>
    </row>
    <row r="1299" spans="1:7" ht="17.399999999999999">
      <c r="A1299" s="150" t="s">
        <v>3021</v>
      </c>
      <c r="B1299" s="150" t="s">
        <v>10</v>
      </c>
      <c r="C1299" s="150" t="s">
        <v>2919</v>
      </c>
      <c r="D1299" s="150" t="s">
        <v>3587</v>
      </c>
      <c r="E1299" s="151" t="s">
        <v>2920</v>
      </c>
      <c r="F1299" s="150" t="s">
        <v>2895</v>
      </c>
      <c r="G1299" s="150" t="s">
        <v>2911</v>
      </c>
    </row>
    <row r="1300" spans="1:7" ht="17.399999999999999">
      <c r="A1300" s="150" t="s">
        <v>3022</v>
      </c>
      <c r="B1300" s="150" t="s">
        <v>10</v>
      </c>
      <c r="C1300" s="150" t="s">
        <v>2919</v>
      </c>
      <c r="D1300" s="150" t="s">
        <v>3587</v>
      </c>
      <c r="E1300" s="151" t="s">
        <v>2920</v>
      </c>
      <c r="F1300" s="151" t="s">
        <v>2895</v>
      </c>
      <c r="G1300" s="150" t="s">
        <v>2911</v>
      </c>
    </row>
    <row r="1301" spans="1:7" ht="17.399999999999999">
      <c r="A1301" s="150" t="s">
        <v>3023</v>
      </c>
      <c r="B1301" s="150" t="s">
        <v>10</v>
      </c>
      <c r="C1301" s="150" t="s">
        <v>2919</v>
      </c>
      <c r="D1301" s="150" t="s">
        <v>3587</v>
      </c>
      <c r="E1301" s="151" t="s">
        <v>2920</v>
      </c>
      <c r="F1301" s="150" t="s">
        <v>2895</v>
      </c>
      <c r="G1301" s="150" t="s">
        <v>2911</v>
      </c>
    </row>
    <row r="1302" spans="1:7" ht="17.399999999999999">
      <c r="A1302" s="52" t="s">
        <v>3606</v>
      </c>
      <c r="B1302" s="52"/>
      <c r="C1302" s="52"/>
      <c r="D1302" s="52"/>
      <c r="E1302" s="53"/>
      <c r="F1302" s="52"/>
      <c r="G1302" s="52"/>
    </row>
    <row r="1303" spans="1:7" ht="17.399999999999999">
      <c r="A1303" s="150" t="s">
        <v>3028</v>
      </c>
      <c r="B1303" s="150" t="s">
        <v>3018</v>
      </c>
      <c r="C1303" s="150" t="s">
        <v>2919</v>
      </c>
      <c r="D1303" s="150" t="s">
        <v>3587</v>
      </c>
      <c r="E1303" s="151" t="s">
        <v>2920</v>
      </c>
      <c r="F1303" s="150" t="s">
        <v>2895</v>
      </c>
      <c r="G1303" s="150" t="s">
        <v>2911</v>
      </c>
    </row>
    <row r="1304" spans="1:7" ht="17.399999999999999">
      <c r="A1304" s="150" t="s">
        <v>3029</v>
      </c>
      <c r="B1304" s="150" t="s">
        <v>3018</v>
      </c>
      <c r="C1304" s="150" t="s">
        <v>2919</v>
      </c>
      <c r="D1304" s="150" t="s">
        <v>3587</v>
      </c>
      <c r="E1304" s="151" t="s">
        <v>2920</v>
      </c>
      <c r="F1304" s="150" t="s">
        <v>2895</v>
      </c>
      <c r="G1304" s="150" t="s">
        <v>2911</v>
      </c>
    </row>
    <row r="1305" spans="1:7" ht="17.399999999999999">
      <c r="A1305" s="150" t="s">
        <v>3030</v>
      </c>
      <c r="B1305" s="150" t="s">
        <v>3018</v>
      </c>
      <c r="C1305" s="150" t="s">
        <v>2919</v>
      </c>
      <c r="D1305" s="150" t="s">
        <v>3587</v>
      </c>
      <c r="E1305" s="151" t="s">
        <v>2920</v>
      </c>
      <c r="F1305" s="150" t="s">
        <v>2895</v>
      </c>
      <c r="G1305" s="150" t="s">
        <v>2911</v>
      </c>
    </row>
    <row r="1306" spans="1:7" ht="17.399999999999999">
      <c r="A1306" s="52" t="s">
        <v>3607</v>
      </c>
      <c r="B1306" s="52"/>
      <c r="C1306" s="52"/>
      <c r="D1306" s="52"/>
      <c r="E1306" s="53"/>
      <c r="F1306" s="52"/>
      <c r="G1306" s="52"/>
    </row>
    <row r="1307" spans="1:7" ht="17.399999999999999">
      <c r="A1307" s="150" t="s">
        <v>3035</v>
      </c>
      <c r="B1307" s="150" t="s">
        <v>3018</v>
      </c>
      <c r="C1307" s="150" t="s">
        <v>2919</v>
      </c>
      <c r="D1307" s="150" t="s">
        <v>3587</v>
      </c>
      <c r="E1307" s="151" t="s">
        <v>2920</v>
      </c>
      <c r="F1307" s="150" t="s">
        <v>2895</v>
      </c>
      <c r="G1307" s="150" t="s">
        <v>2911</v>
      </c>
    </row>
    <row r="1308" spans="1:7" ht="17.399999999999999">
      <c r="A1308" s="150" t="s">
        <v>3036</v>
      </c>
      <c r="B1308" s="150" t="s">
        <v>3018</v>
      </c>
      <c r="C1308" s="150" t="s">
        <v>2919</v>
      </c>
      <c r="D1308" s="150" t="s">
        <v>3587</v>
      </c>
      <c r="E1308" s="151" t="s">
        <v>2920</v>
      </c>
      <c r="F1308" s="150" t="s">
        <v>2895</v>
      </c>
      <c r="G1308" s="150" t="s">
        <v>2911</v>
      </c>
    </row>
    <row r="1309" spans="1:7" ht="17.399999999999999">
      <c r="A1309" s="52" t="s">
        <v>3608</v>
      </c>
      <c r="B1309" s="52"/>
      <c r="C1309" s="52"/>
      <c r="D1309" s="52"/>
      <c r="E1309" s="53"/>
      <c r="F1309" s="52"/>
      <c r="G1309" s="52"/>
    </row>
    <row r="1310" spans="1:7" ht="17.399999999999999">
      <c r="A1310" s="150" t="s">
        <v>3038</v>
      </c>
      <c r="B1310" s="150" t="s">
        <v>3039</v>
      </c>
      <c r="C1310" s="150" t="s">
        <v>2923</v>
      </c>
      <c r="D1310" s="150" t="s">
        <v>3587</v>
      </c>
      <c r="E1310" s="151" t="s">
        <v>2916</v>
      </c>
      <c r="F1310" s="151" t="s">
        <v>2895</v>
      </c>
      <c r="G1310" s="150" t="s">
        <v>3040</v>
      </c>
    </row>
    <row r="1311" spans="1:7" ht="17.399999999999999">
      <c r="A1311" s="150" t="s">
        <v>3041</v>
      </c>
      <c r="B1311" s="150" t="s">
        <v>3042</v>
      </c>
      <c r="C1311" s="150" t="s">
        <v>2923</v>
      </c>
      <c r="D1311" s="150" t="s">
        <v>3587</v>
      </c>
      <c r="E1311" s="151" t="s">
        <v>2916</v>
      </c>
      <c r="F1311" s="150" t="s">
        <v>2895</v>
      </c>
      <c r="G1311" s="150" t="s">
        <v>3043</v>
      </c>
    </row>
    <row r="1312" spans="1:7" ht="17.399999999999999">
      <c r="A1312" s="150" t="s">
        <v>3044</v>
      </c>
      <c r="B1312" s="150" t="s">
        <v>3045</v>
      </c>
      <c r="C1312" s="150"/>
      <c r="D1312" s="150" t="s">
        <v>2909</v>
      </c>
      <c r="E1312" s="151"/>
      <c r="F1312" s="150" t="s">
        <v>3046</v>
      </c>
      <c r="G1312" s="150" t="s">
        <v>3047</v>
      </c>
    </row>
    <row r="1313" spans="1:7" ht="17.399999999999999">
      <c r="A1313" s="150" t="s">
        <v>3048</v>
      </c>
      <c r="B1313" s="150" t="s">
        <v>3045</v>
      </c>
      <c r="C1313" s="150"/>
      <c r="D1313" s="150" t="s">
        <v>2909</v>
      </c>
      <c r="E1313" s="151"/>
      <c r="F1313" s="150" t="s">
        <v>3046</v>
      </c>
      <c r="G1313" s="150" t="s">
        <v>2911</v>
      </c>
    </row>
    <row r="1314" spans="1:7" ht="17.399999999999999">
      <c r="A1314" s="150" t="s">
        <v>3049</v>
      </c>
      <c r="B1314" s="150" t="s">
        <v>88</v>
      </c>
      <c r="C1314" s="150" t="s">
        <v>2923</v>
      </c>
      <c r="D1314" s="150" t="s">
        <v>3587</v>
      </c>
      <c r="E1314" s="151" t="s">
        <v>2916</v>
      </c>
      <c r="F1314" s="150" t="s">
        <v>2895</v>
      </c>
      <c r="G1314" s="150" t="s">
        <v>3050</v>
      </c>
    </row>
    <row r="1315" spans="1:7" ht="17.399999999999999">
      <c r="A1315" s="150" t="s">
        <v>3051</v>
      </c>
      <c r="B1315" s="150" t="s">
        <v>3039</v>
      </c>
      <c r="C1315" s="150" t="s">
        <v>3052</v>
      </c>
      <c r="D1315" s="150" t="s">
        <v>2909</v>
      </c>
      <c r="E1315" s="151"/>
      <c r="F1315" s="150" t="s">
        <v>3053</v>
      </c>
      <c r="G1315" s="150" t="s">
        <v>3054</v>
      </c>
    </row>
    <row r="1316" spans="1:7" ht="17.399999999999999">
      <c r="A1316" s="150" t="s">
        <v>3055</v>
      </c>
      <c r="B1316" s="150" t="s">
        <v>3018</v>
      </c>
      <c r="C1316" s="150" t="s">
        <v>2958</v>
      </c>
      <c r="D1316" s="150" t="s">
        <v>3587</v>
      </c>
      <c r="E1316" s="151" t="s">
        <v>2959</v>
      </c>
      <c r="F1316" s="150" t="s">
        <v>2895</v>
      </c>
      <c r="G1316" s="150" t="s">
        <v>2911</v>
      </c>
    </row>
    <row r="1317" spans="1:7" ht="17.399999999999999">
      <c r="A1317" s="150" t="s">
        <v>3056</v>
      </c>
      <c r="B1317" s="150" t="s">
        <v>3018</v>
      </c>
      <c r="C1317" s="150" t="s">
        <v>2923</v>
      </c>
      <c r="D1317" s="150" t="s">
        <v>3587</v>
      </c>
      <c r="E1317" s="151" t="s">
        <v>2916</v>
      </c>
      <c r="F1317" s="150" t="s">
        <v>2895</v>
      </c>
      <c r="G1317" s="150" t="s">
        <v>2911</v>
      </c>
    </row>
    <row r="1318" spans="1:7" ht="17.399999999999999">
      <c r="A1318" s="150" t="s">
        <v>3057</v>
      </c>
      <c r="B1318" s="150" t="s">
        <v>3058</v>
      </c>
      <c r="C1318" s="150" t="s">
        <v>2919</v>
      </c>
      <c r="D1318" s="150" t="s">
        <v>3587</v>
      </c>
      <c r="E1318" s="151" t="s">
        <v>2920</v>
      </c>
      <c r="F1318" s="150" t="s">
        <v>2895</v>
      </c>
      <c r="G1318" s="150" t="s">
        <v>2911</v>
      </c>
    </row>
    <row r="1319" spans="1:7" ht="17.399999999999999">
      <c r="A1319" s="150" t="s">
        <v>3057</v>
      </c>
      <c r="B1319" s="150" t="s">
        <v>3058</v>
      </c>
      <c r="C1319" s="150" t="s">
        <v>2919</v>
      </c>
      <c r="D1319" s="150" t="s">
        <v>3587</v>
      </c>
      <c r="E1319" s="151" t="s">
        <v>2920</v>
      </c>
      <c r="F1319" s="150" t="s">
        <v>2895</v>
      </c>
      <c r="G1319" s="150" t="s">
        <v>2911</v>
      </c>
    </row>
    <row r="1320" spans="1:7" ht="17.399999999999999">
      <c r="A1320" s="52" t="s">
        <v>3609</v>
      </c>
      <c r="B1320" s="52"/>
      <c r="C1320" s="52"/>
      <c r="D1320" s="52"/>
      <c r="E1320" s="53"/>
      <c r="F1320" s="52"/>
      <c r="G1320" s="52"/>
    </row>
    <row r="1321" spans="1:7" ht="17.399999999999999">
      <c r="A1321" s="150" t="s">
        <v>3060</v>
      </c>
      <c r="B1321" s="150" t="s">
        <v>3018</v>
      </c>
      <c r="C1321" s="150" t="s">
        <v>2923</v>
      </c>
      <c r="D1321" s="150" t="s">
        <v>3587</v>
      </c>
      <c r="E1321" s="151" t="s">
        <v>2916</v>
      </c>
      <c r="F1321" s="150" t="s">
        <v>2895</v>
      </c>
      <c r="G1321" s="150" t="s">
        <v>2911</v>
      </c>
    </row>
    <row r="1322" spans="1:7" ht="17.399999999999999">
      <c r="A1322" s="150" t="s">
        <v>3061</v>
      </c>
      <c r="B1322" s="150" t="s">
        <v>3018</v>
      </c>
      <c r="C1322" s="150"/>
      <c r="D1322" s="150" t="s">
        <v>2909</v>
      </c>
      <c r="E1322" s="151"/>
      <c r="F1322" s="150" t="s">
        <v>3062</v>
      </c>
      <c r="G1322" s="150" t="s">
        <v>2911</v>
      </c>
    </row>
    <row r="1323" spans="1:7" ht="17.399999999999999">
      <c r="A1323" s="52" t="s">
        <v>3610</v>
      </c>
      <c r="B1323" s="52"/>
      <c r="C1323" s="52"/>
      <c r="D1323" s="52"/>
      <c r="E1323" s="53"/>
      <c r="F1323" s="52"/>
      <c r="G1323" s="52"/>
    </row>
    <row r="1324" spans="1:7" ht="17.399999999999999">
      <c r="A1324" s="150" t="s">
        <v>3064</v>
      </c>
      <c r="B1324" s="150"/>
      <c r="C1324" s="150" t="s">
        <v>666</v>
      </c>
      <c r="D1324" s="150" t="s">
        <v>2909</v>
      </c>
      <c r="E1324" s="151"/>
      <c r="F1324" s="150" t="s">
        <v>3065</v>
      </c>
      <c r="G1324" s="150" t="s">
        <v>2911</v>
      </c>
    </row>
    <row r="1325" spans="1:7" ht="17.399999999999999">
      <c r="A1325" s="150" t="s">
        <v>3431</v>
      </c>
      <c r="B1325" s="150" t="s">
        <v>94</v>
      </c>
      <c r="C1325" s="150" t="s">
        <v>3432</v>
      </c>
      <c r="D1325" s="150" t="s">
        <v>3587</v>
      </c>
      <c r="E1325" s="151" t="s">
        <v>3496</v>
      </c>
      <c r="F1325" s="151" t="s">
        <v>2891</v>
      </c>
      <c r="G1325" s="150" t="s">
        <v>3434</v>
      </c>
    </row>
    <row r="1326" spans="1:7" ht="17.399999999999999">
      <c r="A1326" s="150" t="s">
        <v>3066</v>
      </c>
      <c r="B1326" s="150" t="s">
        <v>3018</v>
      </c>
      <c r="C1326" s="150" t="s">
        <v>3067</v>
      </c>
      <c r="D1326" s="150" t="s">
        <v>2909</v>
      </c>
      <c r="E1326" s="151"/>
      <c r="F1326" s="151" t="s">
        <v>3068</v>
      </c>
      <c r="G1326" s="150" t="s">
        <v>2911</v>
      </c>
    </row>
    <row r="1327" spans="1:7" ht="17.399999999999999">
      <c r="A1327" s="150" t="s">
        <v>3069</v>
      </c>
      <c r="B1327" s="150" t="s">
        <v>96</v>
      </c>
      <c r="C1327" s="150"/>
      <c r="D1327" s="150" t="s">
        <v>2909</v>
      </c>
      <c r="E1327" s="151"/>
      <c r="F1327" s="150" t="s">
        <v>3070</v>
      </c>
      <c r="G1327" s="150" t="s">
        <v>2911</v>
      </c>
    </row>
    <row r="1328" spans="1:7" ht="17.399999999999999">
      <c r="A1328" s="52" t="s">
        <v>3611</v>
      </c>
      <c r="B1328" s="52"/>
      <c r="C1328" s="52"/>
      <c r="D1328" s="52"/>
      <c r="E1328" s="53"/>
      <c r="F1328" s="52"/>
      <c r="G1328" s="52"/>
    </row>
    <row r="1329" spans="1:7" ht="17.399999999999999">
      <c r="A1329" s="150" t="s">
        <v>3072</v>
      </c>
      <c r="B1329" s="150" t="s">
        <v>3018</v>
      </c>
      <c r="C1329" s="150" t="s">
        <v>2923</v>
      </c>
      <c r="D1329" s="150" t="s">
        <v>3587</v>
      </c>
      <c r="E1329" s="151" t="s">
        <v>2916</v>
      </c>
      <c r="F1329" s="150" t="s">
        <v>2895</v>
      </c>
      <c r="G1329" s="150" t="s">
        <v>3073</v>
      </c>
    </row>
    <row r="1330" spans="1:7" ht="17.399999999999999">
      <c r="A1330" s="150" t="s">
        <v>3074</v>
      </c>
      <c r="B1330" s="150" t="s">
        <v>102</v>
      </c>
      <c r="C1330" s="150" t="s">
        <v>2919</v>
      </c>
      <c r="D1330" s="150" t="s">
        <v>3587</v>
      </c>
      <c r="E1330" s="151" t="s">
        <v>2920</v>
      </c>
      <c r="F1330" s="151" t="s">
        <v>2895</v>
      </c>
      <c r="G1330" s="150" t="s">
        <v>2911</v>
      </c>
    </row>
    <row r="1331" spans="1:7" ht="17.399999999999999">
      <c r="A1331" s="150" t="s">
        <v>3075</v>
      </c>
      <c r="B1331" s="150" t="s">
        <v>100</v>
      </c>
      <c r="C1331" s="150" t="s">
        <v>3076</v>
      </c>
      <c r="D1331" s="150" t="s">
        <v>3587</v>
      </c>
      <c r="E1331" s="151" t="s">
        <v>2916</v>
      </c>
      <c r="F1331" s="151" t="s">
        <v>2895</v>
      </c>
      <c r="G1331" s="150" t="s">
        <v>3077</v>
      </c>
    </row>
    <row r="1332" spans="1:7" ht="17.399999999999999">
      <c r="A1332" s="150" t="s">
        <v>3078</v>
      </c>
      <c r="B1332" s="150" t="s">
        <v>3018</v>
      </c>
      <c r="C1332" s="150" t="s">
        <v>2919</v>
      </c>
      <c r="D1332" s="150" t="s">
        <v>3587</v>
      </c>
      <c r="E1332" s="151" t="s">
        <v>2920</v>
      </c>
      <c r="F1332" s="150" t="s">
        <v>2895</v>
      </c>
      <c r="G1332" s="150" t="s">
        <v>2911</v>
      </c>
    </row>
    <row r="1333" spans="1:7" ht="17.399999999999999">
      <c r="A1333" s="150"/>
      <c r="B1333" s="150"/>
      <c r="C1333" s="150"/>
      <c r="D1333" s="150"/>
      <c r="E1333" s="151"/>
      <c r="F1333" s="151"/>
      <c r="G1333" s="150"/>
    </row>
    <row r="1334" spans="1:7" ht="17.399999999999999">
      <c r="A1334" s="150"/>
      <c r="B1334" s="150"/>
      <c r="C1334" s="150"/>
      <c r="D1334" s="150"/>
      <c r="E1334" s="151"/>
      <c r="F1334" s="151"/>
      <c r="G1334" s="150"/>
    </row>
    <row r="1335" spans="1:7" ht="17.399999999999999">
      <c r="A1335" s="150"/>
      <c r="B1335" s="150"/>
      <c r="C1335" s="150"/>
      <c r="D1335" s="150"/>
      <c r="E1335" s="151"/>
      <c r="F1335" s="151"/>
      <c r="G1335" s="150"/>
    </row>
    <row r="1336" spans="1:7" ht="17.399999999999999">
      <c r="A1336" s="52"/>
      <c r="B1336" s="52"/>
      <c r="C1336" s="52"/>
      <c r="D1336" s="52"/>
      <c r="E1336" s="53"/>
      <c r="F1336" s="52"/>
      <c r="G1336" s="52"/>
    </row>
    <row r="1337" spans="1:7" ht="17.399999999999999">
      <c r="A1337" s="150"/>
      <c r="B1337" s="150"/>
      <c r="C1337" s="150"/>
      <c r="D1337" s="150"/>
      <c r="E1337" s="151"/>
      <c r="F1337" s="150"/>
      <c r="G1337" s="150"/>
    </row>
    <row r="1338" spans="1:7" ht="17.399999999999999">
      <c r="A1338" s="150"/>
      <c r="B1338" s="150"/>
      <c r="C1338" s="150"/>
      <c r="D1338" s="150"/>
      <c r="E1338" s="151"/>
      <c r="F1338" s="151"/>
      <c r="G1338" s="150"/>
    </row>
    <row r="1339" spans="1:7" ht="17.399999999999999">
      <c r="A1339" s="150"/>
      <c r="B1339" s="150"/>
      <c r="C1339" s="150"/>
      <c r="D1339" s="150"/>
      <c r="E1339" s="151"/>
      <c r="F1339" s="151"/>
      <c r="G1339" s="150"/>
    </row>
    <row r="1340" spans="1:7" ht="17.399999999999999">
      <c r="A1340" s="52"/>
      <c r="B1340" s="52"/>
      <c r="C1340" s="52"/>
      <c r="D1340" s="52"/>
      <c r="E1340" s="53"/>
      <c r="F1340" s="52"/>
      <c r="G1340" s="52"/>
    </row>
    <row r="1341" spans="1:7" ht="17.399999999999999">
      <c r="A1341" s="150"/>
      <c r="B1341" s="150"/>
      <c r="C1341" s="150"/>
      <c r="D1341" s="150"/>
      <c r="E1341" s="151"/>
      <c r="F1341" s="150"/>
      <c r="G1341" s="150"/>
    </row>
    <row r="1342" spans="1:7" ht="17.399999999999999">
      <c r="A1342" s="52"/>
      <c r="B1342" s="52"/>
      <c r="C1342" s="52"/>
      <c r="D1342" s="52"/>
      <c r="E1342" s="53"/>
      <c r="F1342" s="52"/>
      <c r="G1342" s="52"/>
    </row>
    <row r="1343" spans="1:7" ht="17.399999999999999">
      <c r="A1343" s="150"/>
      <c r="B1343" s="150"/>
      <c r="C1343" s="150"/>
      <c r="D1343" s="150"/>
      <c r="E1343" s="151"/>
      <c r="F1343" s="151"/>
      <c r="G1343" s="150"/>
    </row>
    <row r="1344" spans="1:7" ht="17.399999999999999">
      <c r="A1344" s="52"/>
      <c r="B1344" s="52"/>
      <c r="C1344" s="52"/>
      <c r="D1344" s="52"/>
      <c r="E1344" s="53"/>
      <c r="F1344" s="52"/>
      <c r="G1344" s="52"/>
    </row>
    <row r="1345" spans="1:7" ht="17.399999999999999">
      <c r="A1345" s="150"/>
      <c r="B1345" s="150"/>
      <c r="C1345" s="150"/>
      <c r="D1345" s="150"/>
      <c r="E1345" s="151"/>
      <c r="F1345" s="151"/>
      <c r="G1345" s="150"/>
    </row>
    <row r="1346" spans="1:7" ht="17.399999999999999">
      <c r="A1346" s="52"/>
      <c r="B1346" s="52"/>
      <c r="C1346" s="52"/>
      <c r="D1346" s="52"/>
      <c r="E1346" s="53"/>
      <c r="F1346" s="52"/>
      <c r="G1346" s="52"/>
    </row>
    <row r="1347" spans="1:7" ht="17.399999999999999">
      <c r="A1347" s="150"/>
      <c r="B1347" s="150"/>
      <c r="C1347" s="150"/>
      <c r="D1347" s="150"/>
      <c r="E1347" s="151"/>
      <c r="F1347" s="150"/>
      <c r="G1347" s="150"/>
    </row>
    <row r="1348" spans="1:7" ht="17.399999999999999">
      <c r="A1348" s="150"/>
      <c r="B1348" s="150"/>
      <c r="C1348" s="150"/>
      <c r="D1348" s="150"/>
      <c r="E1348" s="151"/>
      <c r="F1348" s="151"/>
      <c r="G1348" s="150"/>
    </row>
    <row r="1349" spans="1:7" ht="17.399999999999999">
      <c r="A1349" s="150"/>
      <c r="B1349" s="150"/>
      <c r="C1349" s="150"/>
      <c r="D1349" s="150"/>
      <c r="E1349" s="151"/>
      <c r="F1349" s="150"/>
      <c r="G1349" s="150"/>
    </row>
    <row r="1350" spans="1:7" ht="17.399999999999999">
      <c r="A1350" s="150"/>
      <c r="B1350" s="150"/>
      <c r="C1350" s="150"/>
      <c r="D1350" s="150"/>
      <c r="E1350" s="151"/>
      <c r="F1350" s="150"/>
      <c r="G1350" s="150"/>
    </row>
    <row r="1351" spans="1:7" ht="17.399999999999999">
      <c r="A1351" s="52"/>
      <c r="B1351" s="52"/>
      <c r="C1351" s="52"/>
      <c r="D1351" s="52"/>
      <c r="E1351" s="53"/>
      <c r="F1351" s="52"/>
      <c r="G1351" s="52"/>
    </row>
    <row r="1352" spans="1:7" ht="17.399999999999999">
      <c r="A1352" s="150"/>
      <c r="B1352" s="150"/>
      <c r="C1352" s="150"/>
      <c r="D1352" s="150"/>
      <c r="E1352" s="151"/>
      <c r="F1352" s="150"/>
      <c r="G1352" s="150"/>
    </row>
    <row r="1353" spans="1:7" ht="17.399999999999999">
      <c r="A1353" s="150"/>
      <c r="B1353" s="150"/>
      <c r="C1353" s="150"/>
      <c r="D1353" s="150"/>
      <c r="E1353" s="151"/>
      <c r="F1353" s="150"/>
      <c r="G1353" s="150"/>
    </row>
    <row r="1354" spans="1:7" ht="17.399999999999999">
      <c r="A1354" s="150"/>
      <c r="B1354" s="150"/>
      <c r="C1354" s="150"/>
      <c r="D1354" s="150"/>
      <c r="E1354" s="151"/>
      <c r="F1354" s="150"/>
      <c r="G1354" s="150"/>
    </row>
    <row r="1355" spans="1:7" ht="17.399999999999999">
      <c r="A1355" s="52"/>
      <c r="B1355" s="52"/>
      <c r="C1355" s="52"/>
      <c r="D1355" s="52"/>
      <c r="E1355" s="53"/>
      <c r="F1355" s="52"/>
      <c r="G1355" s="52"/>
    </row>
    <row r="1356" spans="1:7" ht="17.399999999999999">
      <c r="A1356" s="150"/>
      <c r="B1356" s="150"/>
      <c r="C1356" s="150"/>
      <c r="D1356" s="150"/>
      <c r="E1356" s="151"/>
      <c r="F1356" s="151"/>
      <c r="G1356" s="150"/>
    </row>
    <row r="1357" spans="1:7" ht="17.399999999999999">
      <c r="A1357" s="150"/>
      <c r="B1357" s="150"/>
      <c r="C1357" s="150"/>
      <c r="D1357" s="150"/>
      <c r="E1357" s="151"/>
      <c r="F1357" s="150"/>
      <c r="G1357" s="150"/>
    </row>
    <row r="1358" spans="1:7" ht="17.399999999999999">
      <c r="A1358" s="52"/>
      <c r="B1358" s="52"/>
      <c r="C1358" s="52"/>
      <c r="D1358" s="52"/>
      <c r="E1358" s="53"/>
      <c r="F1358" s="52"/>
      <c r="G1358" s="52"/>
    </row>
    <row r="1359" spans="1:7" ht="17.399999999999999">
      <c r="A1359" s="150"/>
      <c r="B1359" s="150"/>
      <c r="C1359" s="150"/>
      <c r="D1359" s="150"/>
      <c r="E1359" s="151"/>
      <c r="F1359" s="150"/>
      <c r="G1359" s="150"/>
    </row>
    <row r="1360" spans="1:7" ht="17.399999999999999">
      <c r="A1360" s="150"/>
      <c r="B1360" s="150"/>
      <c r="C1360" s="150"/>
      <c r="D1360" s="150"/>
      <c r="E1360" s="151"/>
      <c r="F1360" s="150"/>
      <c r="G1360" s="150"/>
    </row>
    <row r="1361" spans="1:7" ht="17.399999999999999">
      <c r="A1361" s="150"/>
      <c r="B1361" s="150"/>
      <c r="C1361" s="150"/>
      <c r="D1361" s="150"/>
      <c r="E1361" s="151"/>
      <c r="F1361" s="150"/>
      <c r="G1361" s="150"/>
    </row>
    <row r="1362" spans="1:7" ht="17.399999999999999">
      <c r="A1362" s="150"/>
      <c r="B1362" s="150"/>
      <c r="C1362" s="150"/>
      <c r="D1362" s="150"/>
      <c r="E1362" s="151"/>
      <c r="F1362" s="151"/>
      <c r="G1362" s="150"/>
    </row>
    <row r="1363" spans="1:7" ht="17.399999999999999">
      <c r="A1363" s="150"/>
      <c r="B1363" s="150"/>
      <c r="C1363" s="150"/>
      <c r="D1363" s="150"/>
      <c r="E1363" s="151"/>
      <c r="F1363" s="150"/>
      <c r="G1363" s="150"/>
    </row>
    <row r="1364" spans="1:7" ht="17.399999999999999">
      <c r="A1364" s="150"/>
      <c r="B1364" s="150"/>
      <c r="C1364" s="150"/>
      <c r="D1364" s="150"/>
      <c r="E1364" s="151"/>
      <c r="F1364" s="150"/>
      <c r="G1364" s="150"/>
    </row>
    <row r="1365" spans="1:7" ht="17.399999999999999">
      <c r="A1365" s="150"/>
      <c r="B1365" s="150"/>
      <c r="C1365" s="150"/>
      <c r="D1365" s="150"/>
      <c r="E1365" s="151"/>
      <c r="F1365" s="151"/>
      <c r="G1365" s="150"/>
    </row>
    <row r="1366" spans="1:7" ht="17.399999999999999">
      <c r="A1366" s="150"/>
      <c r="B1366" s="150"/>
      <c r="C1366" s="150"/>
      <c r="D1366" s="150"/>
      <c r="E1366" s="151"/>
      <c r="F1366" s="150"/>
      <c r="G1366" s="150"/>
    </row>
    <row r="1367" spans="1:7" ht="17.399999999999999">
      <c r="A1367" s="150"/>
      <c r="B1367" s="150"/>
      <c r="C1367" s="150"/>
      <c r="D1367" s="150"/>
      <c r="E1367" s="151"/>
      <c r="F1367" s="150"/>
      <c r="G1367" s="150"/>
    </row>
    <row r="1368" spans="1:7" ht="17.399999999999999">
      <c r="A1368" s="150"/>
      <c r="B1368" s="150"/>
      <c r="C1368" s="150"/>
      <c r="D1368" s="150"/>
      <c r="E1368" s="151"/>
      <c r="F1368" s="151"/>
      <c r="G1368" s="150"/>
    </row>
    <row r="1369" spans="1:7" ht="17.399999999999999">
      <c r="A1369" s="52"/>
      <c r="B1369" s="52"/>
      <c r="C1369" s="52"/>
      <c r="D1369" s="52"/>
      <c r="E1369" s="53"/>
      <c r="F1369" s="52"/>
      <c r="G1369" s="52"/>
    </row>
    <row r="1370" spans="1:7" ht="17.399999999999999">
      <c r="A1370" s="150"/>
      <c r="B1370" s="150"/>
      <c r="C1370" s="150"/>
      <c r="D1370" s="150"/>
      <c r="E1370" s="151"/>
      <c r="F1370" s="150"/>
      <c r="G1370" s="150"/>
    </row>
    <row r="1371" spans="1:7" ht="17.399999999999999">
      <c r="A1371" s="150"/>
      <c r="B1371" s="150"/>
      <c r="C1371" s="150"/>
      <c r="D1371" s="150"/>
      <c r="E1371" s="151"/>
      <c r="F1371" s="151"/>
      <c r="G1371" s="150"/>
    </row>
    <row r="1372" spans="1:7" ht="17.399999999999999">
      <c r="A1372" s="52"/>
      <c r="B1372" s="52"/>
      <c r="C1372" s="52"/>
      <c r="D1372" s="52"/>
      <c r="E1372" s="53"/>
      <c r="F1372" s="52"/>
      <c r="G1372" s="52"/>
    </row>
    <row r="1373" spans="1:7" ht="17.399999999999999">
      <c r="A1373" s="150"/>
      <c r="B1373" s="150"/>
      <c r="C1373" s="150"/>
      <c r="D1373" s="150"/>
      <c r="E1373" s="151"/>
      <c r="F1373" s="150"/>
      <c r="G1373" s="150"/>
    </row>
    <row r="1374" spans="1:7" ht="17.399999999999999">
      <c r="A1374" s="150"/>
      <c r="B1374" s="150"/>
      <c r="C1374" s="150"/>
      <c r="D1374" s="150"/>
      <c r="E1374" s="151"/>
      <c r="F1374" s="151"/>
      <c r="G1374" s="150"/>
    </row>
    <row r="1375" spans="1:7" ht="17.399999999999999">
      <c r="A1375" s="150"/>
      <c r="B1375" s="150"/>
      <c r="C1375" s="150"/>
      <c r="D1375" s="150"/>
      <c r="E1375" s="151"/>
      <c r="F1375" s="150"/>
      <c r="G1375" s="150"/>
    </row>
    <row r="1376" spans="1:7" ht="17.399999999999999">
      <c r="A1376" s="150"/>
      <c r="B1376" s="150"/>
      <c r="C1376" s="150"/>
      <c r="D1376" s="150"/>
      <c r="E1376" s="151"/>
      <c r="F1376" s="151"/>
      <c r="G1376" s="150"/>
    </row>
    <row r="1377" spans="1:7" ht="17.399999999999999">
      <c r="A1377" s="52"/>
      <c r="B1377" s="52"/>
      <c r="C1377" s="52"/>
      <c r="D1377" s="52"/>
      <c r="E1377" s="53"/>
      <c r="F1377" s="52"/>
      <c r="G1377" s="52"/>
    </row>
    <row r="1378" spans="1:7" ht="17.399999999999999">
      <c r="A1378" s="150"/>
      <c r="B1378" s="150"/>
      <c r="C1378" s="150"/>
      <c r="D1378" s="150"/>
      <c r="E1378" s="151"/>
      <c r="F1378" s="151"/>
      <c r="G1378" s="150"/>
    </row>
    <row r="1379" spans="1:7" ht="17.399999999999999">
      <c r="A1379" s="150"/>
      <c r="B1379" s="150"/>
      <c r="C1379" s="150"/>
      <c r="D1379" s="150"/>
      <c r="E1379" s="151"/>
      <c r="F1379" s="151"/>
      <c r="G1379" s="150"/>
    </row>
    <row r="1380" spans="1:7" ht="17.399999999999999">
      <c r="A1380" s="150"/>
      <c r="B1380" s="150"/>
      <c r="C1380" s="150"/>
      <c r="D1380" s="150"/>
      <c r="E1380" s="151"/>
      <c r="F1380" s="150"/>
      <c r="G1380" s="150"/>
    </row>
    <row r="1381" spans="1:7" ht="17.399999999999999">
      <c r="A1381" s="150"/>
      <c r="B1381" s="150"/>
      <c r="C1381" s="150"/>
      <c r="D1381" s="150"/>
      <c r="E1381" s="151"/>
      <c r="F1381" s="151"/>
      <c r="G1381" s="150"/>
    </row>
    <row r="1382" spans="1:7" ht="17.399999999999999">
      <c r="A1382" s="150"/>
      <c r="B1382" s="150"/>
      <c r="C1382" s="150"/>
      <c r="D1382" s="150"/>
      <c r="E1382" s="151"/>
      <c r="F1382" s="150"/>
      <c r="G1382" s="150"/>
    </row>
    <row r="1383" spans="1:7" ht="17.399999999999999">
      <c r="A1383" s="150"/>
      <c r="B1383" s="150"/>
      <c r="C1383" s="150"/>
      <c r="D1383" s="150"/>
      <c r="E1383" s="151"/>
      <c r="F1383" s="150"/>
      <c r="G1383" s="150"/>
    </row>
    <row r="1384" spans="1:7" ht="17.399999999999999">
      <c r="A1384" s="150"/>
      <c r="B1384" s="150"/>
      <c r="C1384" s="150"/>
      <c r="D1384" s="150"/>
      <c r="E1384" s="151"/>
      <c r="F1384" s="151"/>
      <c r="G1384" s="150"/>
    </row>
    <row r="1385" spans="1:7" ht="17.399999999999999">
      <c r="A1385" s="52"/>
      <c r="B1385" s="52"/>
      <c r="C1385" s="52"/>
      <c r="D1385" s="52"/>
      <c r="E1385" s="53"/>
      <c r="F1385" s="52"/>
      <c r="G1385" s="52"/>
    </row>
    <row r="1386" spans="1:7" ht="17.399999999999999">
      <c r="A1386" s="148"/>
      <c r="B1386" s="148"/>
      <c r="C1386" s="148"/>
      <c r="D1386" s="148"/>
      <c r="E1386" s="149"/>
      <c r="F1386" s="149"/>
      <c r="G1386" s="148"/>
    </row>
    <row r="1387" spans="1:7" ht="17.399999999999999">
      <c r="A1387" s="150"/>
      <c r="B1387" s="150"/>
      <c r="C1387" s="150"/>
      <c r="D1387" s="150"/>
      <c r="E1387" s="151"/>
      <c r="F1387" s="150"/>
      <c r="G1387" s="150"/>
    </row>
    <row r="1388" spans="1:7" ht="17.399999999999999">
      <c r="A1388" s="150"/>
      <c r="B1388" s="150"/>
      <c r="C1388" s="150"/>
      <c r="D1388" s="150"/>
      <c r="E1388" s="151"/>
      <c r="F1388" s="150"/>
      <c r="G1388" s="150"/>
    </row>
    <row r="1389" spans="1:7" ht="17.399999999999999">
      <c r="A1389" s="150"/>
      <c r="B1389" s="150"/>
      <c r="C1389" s="150"/>
      <c r="D1389" s="150"/>
      <c r="E1389" s="151"/>
      <c r="F1389" s="150"/>
      <c r="G1389" s="150"/>
    </row>
    <row r="1390" spans="1:7" ht="17.399999999999999">
      <c r="A1390" s="52"/>
      <c r="B1390" s="52"/>
      <c r="C1390" s="52"/>
      <c r="D1390" s="52"/>
      <c r="E1390" s="53"/>
      <c r="F1390" s="52"/>
      <c r="G1390" s="52"/>
    </row>
    <row r="1391" spans="1:7" ht="17.399999999999999">
      <c r="A1391" s="150"/>
      <c r="B1391" s="150"/>
      <c r="C1391" s="150"/>
      <c r="D1391" s="150"/>
      <c r="E1391" s="151"/>
      <c r="F1391" s="151"/>
      <c r="G1391" s="150"/>
    </row>
    <row r="1392" spans="1:7" ht="17.399999999999999">
      <c r="A1392" s="150"/>
      <c r="B1392" s="150"/>
      <c r="C1392" s="150"/>
      <c r="D1392" s="150"/>
      <c r="E1392" s="151"/>
      <c r="F1392" s="151"/>
      <c r="G1392" s="150"/>
    </row>
    <row r="1393" spans="1:7" ht="17.399999999999999">
      <c r="A1393" s="52"/>
      <c r="B1393" s="52"/>
      <c r="C1393" s="52"/>
      <c r="D1393" s="52"/>
      <c r="E1393" s="53"/>
      <c r="F1393" s="52"/>
      <c r="G1393" s="52"/>
    </row>
    <row r="1394" spans="1:7" ht="17.399999999999999">
      <c r="A1394" s="148"/>
      <c r="B1394" s="148"/>
      <c r="C1394" s="148"/>
      <c r="D1394" s="148"/>
      <c r="E1394" s="149"/>
      <c r="F1394" s="149"/>
      <c r="G1394" s="148"/>
    </row>
    <row r="1395" spans="1:7" ht="17.399999999999999">
      <c r="A1395" s="150"/>
      <c r="B1395" s="150"/>
      <c r="C1395" s="150"/>
      <c r="D1395" s="150"/>
      <c r="E1395" s="151"/>
      <c r="F1395" s="150"/>
      <c r="G1395" s="150"/>
    </row>
    <row r="1396" spans="1:7" ht="17.399999999999999">
      <c r="A1396" s="150"/>
      <c r="B1396" s="150"/>
      <c r="C1396" s="150"/>
      <c r="D1396" s="150"/>
      <c r="E1396" s="151"/>
      <c r="F1396" s="150"/>
      <c r="G1396" s="150"/>
    </row>
    <row r="1397" spans="1:7" ht="17.399999999999999">
      <c r="A1397" s="150"/>
      <c r="B1397" s="150"/>
      <c r="C1397" s="150"/>
      <c r="D1397" s="150"/>
      <c r="E1397" s="151"/>
      <c r="F1397" s="150"/>
      <c r="G1397" s="150"/>
    </row>
    <row r="1398" spans="1:7" ht="17.399999999999999">
      <c r="A1398" s="52"/>
      <c r="B1398" s="52"/>
      <c r="C1398" s="52"/>
      <c r="D1398" s="52"/>
      <c r="E1398" s="53"/>
      <c r="F1398" s="52"/>
      <c r="G1398" s="52"/>
    </row>
    <row r="1399" spans="1:7" ht="17.399999999999999">
      <c r="A1399" s="150"/>
      <c r="B1399" s="150"/>
      <c r="C1399" s="150"/>
      <c r="D1399" s="150"/>
      <c r="E1399" s="151"/>
      <c r="F1399" s="151"/>
      <c r="G1399" s="150"/>
    </row>
    <row r="1400" spans="1:7" ht="17.399999999999999">
      <c r="A1400" s="52"/>
      <c r="B1400" s="52"/>
      <c r="C1400" s="52"/>
      <c r="D1400" s="52"/>
      <c r="E1400" s="53"/>
      <c r="F1400" s="52"/>
      <c r="G1400" s="52"/>
    </row>
    <row r="1401" spans="1:7" ht="17.399999999999999">
      <c r="A1401" s="150"/>
      <c r="B1401" s="150"/>
      <c r="C1401" s="150"/>
      <c r="D1401" s="150"/>
      <c r="E1401" s="151"/>
      <c r="F1401" s="150"/>
      <c r="G1401" s="150"/>
    </row>
    <row r="1402" spans="1:7" ht="17.399999999999999">
      <c r="A1402" s="150"/>
      <c r="B1402" s="150"/>
      <c r="C1402" s="150"/>
      <c r="D1402" s="150"/>
      <c r="E1402" s="151"/>
      <c r="F1402" s="150"/>
      <c r="G1402" s="150"/>
    </row>
    <row r="1403" spans="1:7" ht="17.399999999999999">
      <c r="A1403" s="150"/>
      <c r="B1403" s="150"/>
      <c r="C1403" s="150"/>
      <c r="D1403" s="150"/>
      <c r="E1403" s="151"/>
      <c r="F1403" s="150"/>
      <c r="G1403" s="150"/>
    </row>
    <row r="1404" spans="1:7" ht="17.399999999999999">
      <c r="A1404" s="150"/>
      <c r="B1404" s="150"/>
      <c r="C1404" s="150"/>
      <c r="D1404" s="150"/>
      <c r="E1404" s="151"/>
      <c r="F1404" s="150"/>
      <c r="G1404" s="150"/>
    </row>
    <row r="1405" spans="1:7" ht="17.399999999999999">
      <c r="A1405" s="52"/>
      <c r="B1405" s="52"/>
      <c r="C1405" s="52"/>
      <c r="D1405" s="52"/>
      <c r="E1405" s="53"/>
      <c r="F1405" s="52"/>
      <c r="G1405" s="52"/>
    </row>
    <row r="1406" spans="1:7" ht="17.399999999999999">
      <c r="A1406" s="150"/>
      <c r="B1406" s="150"/>
      <c r="C1406" s="150"/>
      <c r="D1406" s="150"/>
      <c r="E1406" s="151"/>
      <c r="F1406" s="151"/>
      <c r="G1406" s="150"/>
    </row>
    <row r="1407" spans="1:7" ht="17.399999999999999">
      <c r="A1407" s="150"/>
      <c r="B1407" s="150"/>
      <c r="C1407" s="150"/>
      <c r="D1407" s="150"/>
      <c r="E1407" s="151"/>
      <c r="F1407" s="150"/>
      <c r="G1407" s="150"/>
    </row>
    <row r="1408" spans="1:7" ht="17.399999999999999">
      <c r="A1408" s="150"/>
      <c r="B1408" s="150"/>
      <c r="C1408" s="150"/>
      <c r="D1408" s="150"/>
      <c r="E1408" s="151"/>
      <c r="F1408" s="150"/>
      <c r="G1408" s="150"/>
    </row>
    <row r="1409" spans="1:7" ht="17.399999999999999">
      <c r="A1409" s="148"/>
      <c r="B1409" s="148"/>
      <c r="C1409" s="148"/>
      <c r="D1409" s="148"/>
      <c r="E1409" s="149"/>
      <c r="F1409" s="149"/>
      <c r="G1409" s="148"/>
    </row>
    <row r="1410" spans="1:7" ht="17.399999999999999">
      <c r="A1410" s="150"/>
      <c r="B1410" s="150"/>
      <c r="C1410" s="150"/>
      <c r="D1410" s="150"/>
      <c r="E1410" s="151"/>
      <c r="F1410" s="150"/>
      <c r="G1410" s="150"/>
    </row>
    <row r="1411" spans="1:7" ht="17.399999999999999">
      <c r="A1411" s="150"/>
      <c r="B1411" s="150"/>
      <c r="C1411" s="150"/>
      <c r="D1411" s="150"/>
      <c r="E1411" s="151"/>
      <c r="F1411" s="150"/>
      <c r="G1411" s="150"/>
    </row>
    <row r="1412" spans="1:7" ht="17.399999999999999">
      <c r="A1412" s="150"/>
      <c r="B1412" s="150"/>
      <c r="C1412" s="150"/>
      <c r="D1412" s="150"/>
      <c r="E1412" s="151"/>
      <c r="F1412" s="151"/>
      <c r="G1412" s="150"/>
    </row>
    <row r="1413" spans="1:7" ht="17.399999999999999">
      <c r="A1413" s="150"/>
      <c r="B1413" s="150"/>
      <c r="C1413" s="150"/>
      <c r="D1413" s="150"/>
      <c r="E1413" s="151"/>
      <c r="F1413" s="151"/>
      <c r="G1413" s="150"/>
    </row>
    <row r="1414" spans="1:7" ht="17.399999999999999">
      <c r="A1414" s="52"/>
      <c r="B1414" s="52"/>
      <c r="C1414" s="52"/>
      <c r="D1414" s="52"/>
      <c r="E1414" s="53"/>
      <c r="F1414" s="52"/>
      <c r="G1414" s="52"/>
    </row>
    <row r="1415" spans="1:7" ht="17.399999999999999">
      <c r="A1415" s="150"/>
      <c r="B1415" s="150"/>
      <c r="C1415" s="150"/>
      <c r="D1415" s="150"/>
      <c r="E1415" s="151"/>
      <c r="F1415" s="150"/>
      <c r="G1415" s="150"/>
    </row>
    <row r="1416" spans="1:7" ht="17.399999999999999">
      <c r="A1416" s="148"/>
      <c r="B1416" s="148"/>
      <c r="C1416" s="148"/>
      <c r="D1416" s="148"/>
      <c r="E1416" s="149"/>
      <c r="F1416" s="149"/>
      <c r="G1416" s="148"/>
    </row>
    <row r="1417" spans="1:7" ht="17.399999999999999">
      <c r="A1417" s="150"/>
      <c r="B1417" s="150"/>
      <c r="C1417" s="150"/>
      <c r="D1417" s="150"/>
      <c r="E1417" s="151"/>
      <c r="F1417" s="150"/>
      <c r="G1417" s="150"/>
    </row>
    <row r="1418" spans="1:7" ht="17.399999999999999">
      <c r="A1418" s="150"/>
      <c r="B1418" s="150"/>
      <c r="C1418" s="150"/>
      <c r="D1418" s="150"/>
      <c r="E1418" s="151"/>
      <c r="F1418" s="150"/>
      <c r="G1418" s="150"/>
    </row>
    <row r="1419" spans="1:7" ht="17.399999999999999">
      <c r="A1419" s="150"/>
      <c r="B1419" s="150"/>
      <c r="C1419" s="150"/>
      <c r="D1419" s="150"/>
      <c r="E1419" s="151"/>
      <c r="F1419" s="150"/>
      <c r="G1419" s="150"/>
    </row>
    <row r="1420" spans="1:7" ht="17.399999999999999">
      <c r="A1420" s="150"/>
      <c r="B1420" s="150"/>
      <c r="C1420" s="150"/>
      <c r="D1420" s="150"/>
      <c r="E1420" s="151"/>
      <c r="F1420" s="151"/>
      <c r="G1420" s="150"/>
    </row>
    <row r="1421" spans="1:7" ht="17.399999999999999">
      <c r="A1421" s="150"/>
      <c r="B1421" s="150"/>
      <c r="C1421" s="150"/>
      <c r="D1421" s="150"/>
      <c r="E1421" s="151"/>
      <c r="F1421" s="150"/>
      <c r="G1421" s="150"/>
    </row>
    <row r="1422" spans="1:7" ht="17.399999999999999">
      <c r="A1422" s="150"/>
      <c r="B1422" s="150"/>
      <c r="C1422" s="150"/>
      <c r="D1422" s="150"/>
      <c r="E1422" s="151"/>
      <c r="F1422" s="150"/>
      <c r="G1422" s="150"/>
    </row>
    <row r="1423" spans="1:7" ht="17.399999999999999">
      <c r="A1423" s="150"/>
      <c r="B1423" s="150"/>
      <c r="C1423" s="150"/>
      <c r="D1423" s="150"/>
      <c r="E1423" s="151"/>
      <c r="F1423" s="150"/>
      <c r="G1423" s="150"/>
    </row>
    <row r="1424" spans="1:7" ht="17.399999999999999">
      <c r="A1424" s="150"/>
      <c r="B1424" s="150"/>
      <c r="C1424" s="150"/>
      <c r="D1424" s="150"/>
      <c r="E1424" s="151"/>
      <c r="F1424" s="150"/>
      <c r="G1424" s="150"/>
    </row>
    <row r="1425" spans="1:7" ht="17.399999999999999">
      <c r="A1425" s="150"/>
      <c r="B1425" s="150"/>
      <c r="C1425" s="150"/>
      <c r="D1425" s="150"/>
      <c r="E1425" s="151"/>
      <c r="F1425" s="151"/>
      <c r="G1425" s="150"/>
    </row>
    <row r="1426" spans="1:7" ht="17.399999999999999">
      <c r="A1426" s="150"/>
      <c r="B1426" s="150"/>
      <c r="C1426" s="150"/>
      <c r="D1426" s="150"/>
      <c r="E1426" s="151"/>
      <c r="F1426" s="151"/>
      <c r="G1426" s="150"/>
    </row>
    <row r="1427" spans="1:7" ht="17.399999999999999">
      <c r="A1427" s="150"/>
      <c r="B1427" s="150"/>
      <c r="C1427" s="150"/>
      <c r="D1427" s="150"/>
      <c r="E1427" s="151"/>
      <c r="F1427" s="150"/>
      <c r="G1427" s="150"/>
    </row>
    <row r="1428" spans="1:7" ht="17.399999999999999">
      <c r="A1428" s="150"/>
      <c r="B1428" s="150"/>
      <c r="C1428" s="150"/>
      <c r="D1428" s="150"/>
      <c r="E1428" s="151"/>
      <c r="F1428" s="151"/>
      <c r="G1428" s="150"/>
    </row>
    <row r="1429" spans="1:7" ht="17.399999999999999">
      <c r="A1429" s="150"/>
      <c r="B1429" s="150"/>
      <c r="C1429" s="150"/>
      <c r="D1429" s="150"/>
      <c r="E1429" s="151"/>
      <c r="F1429" s="151"/>
      <c r="G1429" s="150"/>
    </row>
    <row r="1430" spans="1:7" ht="17.399999999999999">
      <c r="A1430" s="150"/>
      <c r="B1430" s="150"/>
      <c r="C1430" s="150"/>
      <c r="D1430" s="150"/>
      <c r="E1430" s="151"/>
      <c r="F1430" s="150"/>
      <c r="G1430" s="150"/>
    </row>
    <row r="1431" spans="1:7" ht="17.399999999999999">
      <c r="A1431" s="150"/>
      <c r="B1431" s="150"/>
      <c r="C1431" s="150"/>
      <c r="D1431" s="150"/>
      <c r="E1431" s="151"/>
      <c r="F1431" s="151"/>
      <c r="G1431" s="150"/>
    </row>
    <row r="1432" spans="1:7" ht="17.399999999999999">
      <c r="A1432" s="150"/>
      <c r="B1432" s="150"/>
      <c r="C1432" s="150"/>
      <c r="D1432" s="150"/>
      <c r="E1432" s="151"/>
      <c r="F1432" s="151"/>
      <c r="G1432" s="150"/>
    </row>
    <row r="1433" spans="1:7" ht="17.399999999999999">
      <c r="A1433" s="150"/>
      <c r="B1433" s="150"/>
      <c r="C1433" s="150"/>
      <c r="D1433" s="150"/>
      <c r="E1433" s="151"/>
      <c r="F1433" s="150"/>
      <c r="G1433" s="150"/>
    </row>
    <row r="1434" spans="1:7" ht="17.399999999999999">
      <c r="A1434" s="150"/>
      <c r="B1434" s="150"/>
      <c r="C1434" s="150"/>
      <c r="D1434" s="150"/>
      <c r="E1434" s="151"/>
      <c r="F1434" s="151"/>
      <c r="G1434" s="150"/>
    </row>
    <row r="1435" spans="1:7" ht="17.399999999999999">
      <c r="A1435" s="150"/>
      <c r="B1435" s="150"/>
      <c r="C1435" s="150"/>
      <c r="D1435" s="150"/>
      <c r="E1435" s="151"/>
      <c r="F1435" s="151"/>
      <c r="G1435" s="150"/>
    </row>
    <row r="1436" spans="1:7" ht="17.399999999999999">
      <c r="A1436" s="150"/>
      <c r="B1436" s="150"/>
      <c r="C1436" s="150"/>
      <c r="D1436" s="150"/>
      <c r="E1436" s="151"/>
      <c r="F1436" s="151"/>
      <c r="G1436" s="150"/>
    </row>
    <row r="1437" spans="1:7" ht="17.399999999999999">
      <c r="A1437" s="150"/>
      <c r="B1437" s="150"/>
      <c r="C1437" s="150"/>
      <c r="D1437" s="150"/>
      <c r="E1437" s="151"/>
      <c r="F1437" s="150"/>
      <c r="G1437" s="150"/>
    </row>
    <row r="1438" spans="1:7" ht="17.399999999999999">
      <c r="A1438" s="150"/>
      <c r="B1438" s="150"/>
      <c r="C1438" s="150"/>
      <c r="D1438" s="150"/>
      <c r="E1438" s="151"/>
      <c r="F1438" s="151"/>
      <c r="G1438" s="150"/>
    </row>
    <row r="1439" spans="1:7" ht="17.399999999999999">
      <c r="A1439" s="150"/>
      <c r="B1439" s="150"/>
      <c r="C1439" s="150"/>
      <c r="D1439" s="150"/>
      <c r="E1439" s="151"/>
      <c r="F1439" s="150"/>
      <c r="G1439" s="150"/>
    </row>
    <row r="1440" spans="1:7" ht="17.399999999999999">
      <c r="A1440" s="150"/>
      <c r="B1440" s="150"/>
      <c r="C1440" s="150"/>
      <c r="D1440" s="150"/>
      <c r="E1440" s="151"/>
      <c r="F1440" s="150"/>
      <c r="G1440" s="150"/>
    </row>
    <row r="1441" spans="1:7" ht="17.399999999999999">
      <c r="A1441" s="150"/>
      <c r="B1441" s="150"/>
      <c r="C1441" s="150"/>
      <c r="D1441" s="150"/>
      <c r="E1441" s="151"/>
      <c r="F1441" s="150"/>
      <c r="G1441" s="150"/>
    </row>
    <row r="1442" spans="1:7" ht="17.399999999999999">
      <c r="A1442" s="150"/>
      <c r="B1442" s="150"/>
      <c r="C1442" s="150"/>
      <c r="D1442" s="150"/>
      <c r="E1442" s="151"/>
      <c r="F1442" s="151"/>
      <c r="G1442" s="150"/>
    </row>
    <row r="1443" spans="1:7" ht="17.399999999999999">
      <c r="A1443" s="150"/>
      <c r="B1443" s="150"/>
      <c r="C1443" s="150"/>
      <c r="D1443" s="150"/>
      <c r="E1443" s="151"/>
      <c r="F1443" s="151"/>
      <c r="G1443" s="150"/>
    </row>
    <row r="1444" spans="1:7" ht="17.399999999999999">
      <c r="A1444" s="150"/>
      <c r="B1444" s="150"/>
      <c r="C1444" s="150"/>
      <c r="D1444" s="150"/>
      <c r="E1444" s="151"/>
      <c r="F1444" s="151"/>
      <c r="G1444" s="150"/>
    </row>
    <row r="1445" spans="1:7" ht="17.399999999999999">
      <c r="A1445" s="150"/>
      <c r="B1445" s="150"/>
      <c r="C1445" s="150"/>
      <c r="D1445" s="150"/>
      <c r="E1445" s="151"/>
      <c r="F1445" s="150"/>
      <c r="G1445" s="150"/>
    </row>
    <row r="1446" spans="1:7" ht="17.399999999999999">
      <c r="A1446" s="150"/>
      <c r="B1446" s="150"/>
      <c r="C1446" s="150"/>
      <c r="D1446" s="150"/>
      <c r="E1446" s="151"/>
      <c r="F1446" s="150"/>
      <c r="G1446" s="150"/>
    </row>
    <row r="1447" spans="1:7" ht="17.399999999999999">
      <c r="A1447" s="150"/>
      <c r="B1447" s="150"/>
      <c r="C1447" s="150"/>
      <c r="D1447" s="150"/>
      <c r="E1447" s="151"/>
      <c r="F1447" s="151"/>
      <c r="G1447" s="150"/>
    </row>
    <row r="1448" spans="1:7" ht="17.399999999999999">
      <c r="A1448" s="150"/>
      <c r="B1448" s="150"/>
      <c r="C1448" s="150"/>
      <c r="D1448" s="150"/>
      <c r="E1448" s="151"/>
      <c r="F1448" s="151"/>
      <c r="G1448" s="150"/>
    </row>
    <row r="1449" spans="1:7" ht="17.399999999999999">
      <c r="A1449" s="52"/>
      <c r="B1449" s="52"/>
      <c r="C1449" s="52"/>
      <c r="D1449" s="52"/>
      <c r="E1449" s="53"/>
      <c r="F1449" s="52"/>
      <c r="G1449" s="52"/>
    </row>
    <row r="1450" spans="1:7" ht="17.399999999999999">
      <c r="A1450" s="150"/>
      <c r="B1450" s="150"/>
      <c r="C1450" s="150"/>
      <c r="D1450" s="150"/>
      <c r="E1450" s="151"/>
      <c r="F1450" s="151"/>
      <c r="G1450" s="150"/>
    </row>
    <row r="1451" spans="1:7" ht="17.399999999999999">
      <c r="A1451" s="150"/>
      <c r="B1451" s="150"/>
      <c r="C1451" s="150"/>
      <c r="D1451" s="150"/>
      <c r="E1451" s="151"/>
      <c r="F1451" s="150"/>
      <c r="G1451" s="150"/>
    </row>
    <row r="1452" spans="1:7" ht="17.399999999999999">
      <c r="A1452" s="150"/>
      <c r="B1452" s="150"/>
      <c r="C1452" s="150"/>
      <c r="D1452" s="150"/>
      <c r="E1452" s="151"/>
      <c r="F1452" s="151"/>
      <c r="G1452" s="150"/>
    </row>
    <row r="1453" spans="1:7" ht="17.399999999999999">
      <c r="A1453" s="150"/>
      <c r="B1453" s="150"/>
      <c r="C1453" s="150"/>
      <c r="D1453" s="150"/>
      <c r="E1453" s="151"/>
      <c r="F1453" s="151"/>
      <c r="G1453" s="150"/>
    </row>
    <row r="1454" spans="1:7" ht="17.399999999999999">
      <c r="A1454" s="150"/>
      <c r="B1454" s="150"/>
      <c r="C1454" s="150"/>
      <c r="D1454" s="150"/>
      <c r="E1454" s="151"/>
      <c r="F1454" s="150"/>
      <c r="G1454" s="150"/>
    </row>
    <row r="1455" spans="1:7" ht="17.399999999999999">
      <c r="A1455" s="150"/>
      <c r="B1455" s="150"/>
      <c r="C1455" s="150"/>
      <c r="D1455" s="150"/>
      <c r="E1455" s="151"/>
      <c r="F1455" s="151"/>
      <c r="G1455" s="150"/>
    </row>
    <row r="1456" spans="1:7" ht="17.399999999999999">
      <c r="A1456" s="150"/>
      <c r="B1456" s="150"/>
      <c r="C1456" s="150"/>
      <c r="D1456" s="150"/>
      <c r="E1456" s="151"/>
      <c r="F1456" s="150"/>
      <c r="G1456" s="150"/>
    </row>
    <row r="1457" spans="1:7" ht="17.399999999999999">
      <c r="A1457" s="150"/>
      <c r="B1457" s="150"/>
      <c r="C1457" s="150"/>
      <c r="D1457" s="150"/>
      <c r="E1457" s="151"/>
      <c r="F1457" s="151"/>
      <c r="G1457" s="150"/>
    </row>
    <row r="1458" spans="1:7" ht="17.399999999999999">
      <c r="A1458" s="150"/>
      <c r="B1458" s="150"/>
      <c r="C1458" s="150"/>
      <c r="D1458" s="150"/>
      <c r="E1458" s="151"/>
      <c r="F1458" s="151"/>
      <c r="G1458" s="150"/>
    </row>
    <row r="1459" spans="1:7" ht="17.399999999999999">
      <c r="A1459" s="150"/>
      <c r="B1459" s="150"/>
      <c r="C1459" s="150"/>
      <c r="D1459" s="150"/>
      <c r="E1459" s="151"/>
      <c r="F1459" s="151"/>
      <c r="G1459" s="150"/>
    </row>
    <row r="1460" spans="1:7" ht="17.399999999999999">
      <c r="A1460" s="150"/>
      <c r="B1460" s="150"/>
      <c r="C1460" s="150"/>
      <c r="D1460" s="150"/>
      <c r="E1460" s="151"/>
      <c r="F1460" s="150"/>
      <c r="G1460" s="150"/>
    </row>
    <row r="1461" spans="1:7" ht="17.399999999999999">
      <c r="A1461" s="150"/>
      <c r="B1461" s="150"/>
      <c r="C1461" s="150"/>
      <c r="D1461" s="150"/>
      <c r="E1461" s="151"/>
      <c r="F1461" s="150"/>
      <c r="G1461" s="150"/>
    </row>
    <row r="1462" spans="1:7" ht="17.399999999999999">
      <c r="A1462" s="150"/>
      <c r="B1462" s="150"/>
      <c r="C1462" s="150"/>
      <c r="D1462" s="150"/>
      <c r="E1462" s="151"/>
      <c r="F1462" s="151"/>
      <c r="G1462" s="150"/>
    </row>
    <row r="1463" spans="1:7" ht="17.399999999999999">
      <c r="A1463" s="150"/>
      <c r="B1463" s="150"/>
      <c r="C1463" s="150"/>
      <c r="D1463" s="150"/>
      <c r="E1463" s="151"/>
      <c r="F1463" s="150"/>
      <c r="G1463" s="150"/>
    </row>
    <row r="1464" spans="1:7" ht="17.399999999999999">
      <c r="A1464" s="52"/>
      <c r="B1464" s="52"/>
      <c r="C1464" s="52"/>
      <c r="D1464" s="52"/>
      <c r="E1464" s="53"/>
      <c r="F1464" s="52"/>
      <c r="G1464" s="52"/>
    </row>
    <row r="1465" spans="1:7" ht="17.399999999999999">
      <c r="A1465" s="150"/>
      <c r="B1465" s="150"/>
      <c r="C1465" s="150"/>
      <c r="D1465" s="150"/>
      <c r="E1465" s="151"/>
      <c r="F1465" s="150"/>
      <c r="G1465" s="150"/>
    </row>
    <row r="1466" spans="1:7" ht="17.399999999999999">
      <c r="A1466" s="150"/>
      <c r="B1466" s="150"/>
      <c r="C1466" s="150"/>
      <c r="D1466" s="150"/>
      <c r="E1466" s="151"/>
      <c r="F1466" s="150"/>
      <c r="G1466" s="150"/>
    </row>
    <row r="1467" spans="1:7" ht="17.399999999999999">
      <c r="A1467" s="150"/>
      <c r="B1467" s="150"/>
      <c r="C1467" s="150"/>
      <c r="D1467" s="150"/>
      <c r="E1467" s="151"/>
      <c r="F1467" s="150"/>
      <c r="G1467" s="150"/>
    </row>
    <row r="1468" spans="1:7" ht="17.399999999999999">
      <c r="A1468" s="150"/>
      <c r="B1468" s="150"/>
      <c r="C1468" s="150"/>
      <c r="D1468" s="150"/>
      <c r="E1468" s="151"/>
      <c r="F1468" s="151"/>
      <c r="G1468" s="150"/>
    </row>
    <row r="1469" spans="1:7" ht="17.399999999999999">
      <c r="A1469" s="150"/>
      <c r="B1469" s="150"/>
      <c r="C1469" s="150"/>
      <c r="D1469" s="150"/>
      <c r="E1469" s="151"/>
      <c r="F1469" s="151"/>
      <c r="G1469" s="150"/>
    </row>
    <row r="1470" spans="1:7" ht="17.399999999999999">
      <c r="A1470" s="150"/>
      <c r="B1470" s="150"/>
      <c r="C1470" s="150"/>
      <c r="D1470" s="150"/>
      <c r="E1470" s="151"/>
      <c r="F1470" s="150"/>
      <c r="G1470" s="150"/>
    </row>
    <row r="1471" spans="1:7" ht="17.399999999999999">
      <c r="A1471" s="150"/>
      <c r="B1471" s="150"/>
      <c r="C1471" s="150"/>
      <c r="D1471" s="150"/>
      <c r="E1471" s="151"/>
      <c r="F1471" s="150"/>
      <c r="G1471" s="150"/>
    </row>
    <row r="1472" spans="1:7" ht="17.399999999999999">
      <c r="A1472" s="150"/>
      <c r="B1472" s="150"/>
      <c r="C1472" s="150"/>
      <c r="D1472" s="150"/>
      <c r="E1472" s="151"/>
      <c r="F1472" s="151"/>
      <c r="G1472" s="150"/>
    </row>
    <row r="1473" spans="1:7" ht="17.399999999999999">
      <c r="A1473" s="150"/>
      <c r="B1473" s="150"/>
      <c r="C1473" s="150"/>
      <c r="D1473" s="150"/>
      <c r="E1473" s="151"/>
      <c r="F1473" s="150"/>
      <c r="G1473" s="150"/>
    </row>
    <row r="1474" spans="1:7" ht="17.399999999999999">
      <c r="A1474" s="150"/>
      <c r="B1474" s="150"/>
      <c r="C1474" s="150"/>
      <c r="D1474" s="150"/>
      <c r="E1474" s="151"/>
      <c r="F1474" s="150"/>
      <c r="G1474" s="150"/>
    </row>
    <row r="1475" spans="1:7" ht="17.399999999999999">
      <c r="A1475" s="150"/>
      <c r="B1475" s="150"/>
      <c r="C1475" s="150"/>
      <c r="D1475" s="150"/>
      <c r="E1475" s="151"/>
      <c r="F1475" s="150"/>
      <c r="G1475" s="150"/>
    </row>
    <row r="1476" spans="1:7" ht="17.399999999999999">
      <c r="A1476" s="150"/>
      <c r="B1476" s="150"/>
      <c r="C1476" s="150"/>
      <c r="D1476" s="150"/>
      <c r="E1476" s="151"/>
      <c r="F1476" s="151"/>
      <c r="G1476" s="150"/>
    </row>
    <row r="1477" spans="1:7" ht="17.399999999999999">
      <c r="A1477" s="150"/>
      <c r="B1477" s="150"/>
      <c r="C1477" s="150"/>
      <c r="D1477" s="150"/>
      <c r="E1477" s="151"/>
      <c r="F1477" s="150"/>
      <c r="G1477" s="150"/>
    </row>
    <row r="1478" spans="1:7" ht="17.399999999999999">
      <c r="A1478" s="150"/>
      <c r="B1478" s="150"/>
      <c r="C1478" s="150"/>
      <c r="D1478" s="150"/>
      <c r="E1478" s="151"/>
      <c r="F1478" s="150"/>
      <c r="G1478" s="150"/>
    </row>
    <row r="1479" spans="1:7" ht="17.399999999999999">
      <c r="A1479" s="150"/>
      <c r="B1479" s="150"/>
      <c r="C1479" s="150"/>
      <c r="D1479" s="150"/>
      <c r="E1479" s="151"/>
      <c r="F1479" s="151"/>
      <c r="G1479" s="150"/>
    </row>
    <row r="1480" spans="1:7" ht="17.399999999999999">
      <c r="A1480" s="150"/>
      <c r="B1480" s="150"/>
      <c r="C1480" s="150"/>
      <c r="D1480" s="150"/>
      <c r="E1480" s="151"/>
      <c r="F1480" s="150"/>
      <c r="G1480" s="150"/>
    </row>
    <row r="1481" spans="1:7" ht="17.399999999999999">
      <c r="A1481" s="52"/>
      <c r="B1481" s="52"/>
      <c r="C1481" s="52"/>
      <c r="D1481" s="52"/>
      <c r="E1481" s="53"/>
      <c r="F1481" s="52"/>
      <c r="G1481" s="52"/>
    </row>
    <row r="1482" spans="1:7" ht="17.399999999999999">
      <c r="A1482" s="150"/>
      <c r="B1482" s="150"/>
      <c r="C1482" s="150"/>
      <c r="D1482" s="150"/>
      <c r="E1482" s="151"/>
      <c r="F1482" s="151"/>
      <c r="G1482" s="150"/>
    </row>
    <row r="1483" spans="1:7" ht="17.399999999999999">
      <c r="A1483" s="150"/>
      <c r="B1483" s="150"/>
      <c r="C1483" s="150"/>
      <c r="D1483" s="150"/>
      <c r="E1483" s="151"/>
      <c r="F1483" s="151"/>
      <c r="G1483" s="150"/>
    </row>
    <row r="1484" spans="1:7" ht="17.399999999999999">
      <c r="A1484" s="150"/>
      <c r="B1484" s="150"/>
      <c r="C1484" s="150"/>
      <c r="D1484" s="150"/>
      <c r="E1484" s="151"/>
      <c r="F1484" s="150"/>
      <c r="G1484" s="150"/>
    </row>
    <row r="1485" spans="1:7" ht="17.399999999999999">
      <c r="A1485" s="150"/>
      <c r="B1485" s="150"/>
      <c r="C1485" s="150"/>
      <c r="D1485" s="150"/>
      <c r="E1485" s="151"/>
      <c r="F1485" s="150"/>
      <c r="G1485" s="150"/>
    </row>
    <row r="1486" spans="1:7" ht="17.399999999999999">
      <c r="A1486" s="150"/>
      <c r="B1486" s="150"/>
      <c r="C1486" s="150"/>
      <c r="D1486" s="150"/>
      <c r="E1486" s="151"/>
      <c r="F1486" s="151"/>
      <c r="G1486" s="150"/>
    </row>
    <row r="1487" spans="1:7" ht="17.399999999999999">
      <c r="A1487" s="150"/>
      <c r="B1487" s="150"/>
      <c r="C1487" s="150"/>
      <c r="D1487" s="150"/>
      <c r="E1487" s="151"/>
      <c r="F1487" s="151"/>
      <c r="G1487" s="150"/>
    </row>
    <row r="1488" spans="1:7" ht="17.399999999999999">
      <c r="A1488" s="150"/>
      <c r="B1488" s="150"/>
      <c r="C1488" s="150"/>
      <c r="D1488" s="150"/>
      <c r="E1488" s="151"/>
      <c r="F1488" s="150"/>
      <c r="G1488" s="150"/>
    </row>
    <row r="1489" spans="1:7" ht="17.399999999999999">
      <c r="A1489" s="150"/>
      <c r="B1489" s="150"/>
      <c r="C1489" s="150"/>
      <c r="D1489" s="150"/>
      <c r="E1489" s="151"/>
      <c r="F1489" s="151"/>
      <c r="G1489" s="150"/>
    </row>
    <row r="1490" spans="1:7" ht="17.399999999999999">
      <c r="A1490" s="150"/>
      <c r="B1490" s="150"/>
      <c r="C1490" s="150"/>
      <c r="D1490" s="150"/>
      <c r="E1490" s="151"/>
      <c r="F1490" s="150"/>
      <c r="G1490" s="150"/>
    </row>
    <row r="1491" spans="1:7" ht="17.399999999999999">
      <c r="A1491" s="150"/>
      <c r="B1491" s="150"/>
      <c r="C1491" s="150"/>
      <c r="D1491" s="150"/>
      <c r="E1491" s="151"/>
      <c r="F1491" s="150"/>
      <c r="G1491" s="150"/>
    </row>
    <row r="1492" spans="1:7" ht="17.399999999999999">
      <c r="A1492" s="150"/>
      <c r="B1492" s="150"/>
      <c r="C1492" s="150"/>
      <c r="D1492" s="150"/>
      <c r="E1492" s="151"/>
      <c r="F1492" s="151"/>
      <c r="G1492" s="150"/>
    </row>
    <row r="1493" spans="1:7" ht="17.399999999999999">
      <c r="A1493" s="150"/>
      <c r="B1493" s="150"/>
      <c r="C1493" s="150"/>
      <c r="D1493" s="150"/>
      <c r="E1493" s="151"/>
      <c r="F1493" s="150"/>
      <c r="G1493" s="150"/>
    </row>
    <row r="1494" spans="1:7" ht="17.399999999999999">
      <c r="A1494" s="150"/>
      <c r="B1494" s="150"/>
      <c r="C1494" s="150"/>
      <c r="D1494" s="150"/>
      <c r="E1494" s="151"/>
      <c r="F1494" s="150"/>
      <c r="G1494" s="150"/>
    </row>
    <row r="1495" spans="1:7" ht="17.399999999999999">
      <c r="A1495" s="150"/>
      <c r="B1495" s="150"/>
      <c r="C1495" s="150"/>
      <c r="D1495" s="150"/>
      <c r="E1495" s="151"/>
      <c r="F1495" s="151"/>
      <c r="G1495" s="150"/>
    </row>
    <row r="1496" spans="1:7" ht="17.399999999999999">
      <c r="A1496" s="150"/>
      <c r="B1496" s="150"/>
      <c r="C1496" s="150"/>
      <c r="D1496" s="150"/>
      <c r="E1496" s="151"/>
      <c r="F1496" s="151"/>
      <c r="G1496" s="150"/>
    </row>
    <row r="1497" spans="1:7" ht="17.399999999999999">
      <c r="A1497" s="150"/>
      <c r="B1497" s="150"/>
      <c r="C1497" s="150"/>
      <c r="D1497" s="150"/>
      <c r="E1497" s="151"/>
      <c r="F1497" s="151"/>
      <c r="G1497" s="150"/>
    </row>
    <row r="1498" spans="1:7" ht="17.399999999999999">
      <c r="A1498" s="150"/>
      <c r="B1498" s="150"/>
      <c r="C1498" s="150"/>
      <c r="D1498" s="150"/>
      <c r="E1498" s="151"/>
      <c r="F1498" s="150"/>
      <c r="G1498" s="150"/>
    </row>
    <row r="1499" spans="1:7" ht="17.399999999999999">
      <c r="A1499" s="148"/>
      <c r="B1499" s="148"/>
      <c r="C1499" s="148"/>
      <c r="D1499" s="148"/>
      <c r="E1499" s="149"/>
      <c r="F1499" s="149"/>
      <c r="G1499" s="148"/>
    </row>
    <row r="1500" spans="1:7" ht="17.399999999999999">
      <c r="A1500" s="150"/>
      <c r="B1500" s="150"/>
      <c r="C1500" s="150"/>
      <c r="D1500" s="150"/>
      <c r="E1500" s="151"/>
      <c r="F1500" s="151"/>
      <c r="G1500" s="150"/>
    </row>
    <row r="1501" spans="1:7" ht="17.399999999999999">
      <c r="A1501" s="52"/>
      <c r="B1501" s="52"/>
      <c r="C1501" s="52"/>
      <c r="D1501" s="52"/>
      <c r="E1501" s="53"/>
      <c r="F1501" s="52"/>
      <c r="G1501" s="52"/>
    </row>
    <row r="1502" spans="1:7" ht="17.399999999999999">
      <c r="A1502" s="150"/>
      <c r="B1502" s="150"/>
      <c r="C1502" s="150"/>
      <c r="D1502" s="150"/>
      <c r="E1502" s="151"/>
      <c r="F1502" s="151"/>
      <c r="G1502" s="150"/>
    </row>
    <row r="1503" spans="1:7" ht="17.399999999999999">
      <c r="A1503" s="150"/>
      <c r="B1503" s="150"/>
      <c r="C1503" s="150"/>
      <c r="D1503" s="150"/>
      <c r="E1503" s="151"/>
      <c r="F1503" s="151"/>
      <c r="G1503" s="150"/>
    </row>
    <row r="1504" spans="1:7" ht="17.399999999999999">
      <c r="A1504" s="150"/>
      <c r="B1504" s="150"/>
      <c r="C1504" s="150"/>
      <c r="D1504" s="150"/>
      <c r="E1504" s="151"/>
      <c r="F1504" s="151"/>
      <c r="G1504" s="150"/>
    </row>
    <row r="1505" spans="1:7" ht="17.399999999999999">
      <c r="A1505" s="150"/>
      <c r="B1505" s="150"/>
      <c r="C1505" s="150"/>
      <c r="D1505" s="150"/>
      <c r="E1505" s="151"/>
      <c r="F1505" s="151"/>
      <c r="G1505" s="150"/>
    </row>
    <row r="1506" spans="1:7" ht="17.399999999999999">
      <c r="A1506" s="150"/>
      <c r="B1506" s="150"/>
      <c r="C1506" s="150"/>
      <c r="D1506" s="150"/>
      <c r="E1506" s="151"/>
      <c r="F1506" s="150"/>
      <c r="G1506" s="150"/>
    </row>
    <row r="1507" spans="1:7" ht="17.399999999999999">
      <c r="A1507" s="150"/>
      <c r="B1507" s="150"/>
      <c r="C1507" s="150"/>
      <c r="D1507" s="150"/>
      <c r="E1507" s="151"/>
      <c r="F1507" s="150"/>
      <c r="G1507" s="150"/>
    </row>
    <row r="1508" spans="1:7" ht="17.399999999999999">
      <c r="A1508" s="150"/>
      <c r="B1508" s="150"/>
      <c r="C1508" s="150"/>
      <c r="D1508" s="150"/>
      <c r="E1508" s="151"/>
      <c r="F1508" s="151"/>
      <c r="G1508" s="150"/>
    </row>
    <row r="1509" spans="1:7" ht="17.399999999999999">
      <c r="A1509" s="150"/>
      <c r="B1509" s="150"/>
      <c r="C1509" s="150"/>
      <c r="D1509" s="150"/>
      <c r="E1509" s="151"/>
      <c r="F1509" s="151"/>
      <c r="G1509" s="150"/>
    </row>
    <row r="1510" spans="1:7" ht="17.399999999999999">
      <c r="A1510" s="150"/>
      <c r="B1510" s="150"/>
      <c r="C1510" s="150"/>
      <c r="D1510" s="150"/>
      <c r="E1510" s="151"/>
      <c r="F1510" s="151"/>
      <c r="G1510" s="150"/>
    </row>
    <row r="1511" spans="1:7" ht="17.399999999999999">
      <c r="A1511" s="150"/>
      <c r="B1511" s="150"/>
      <c r="C1511" s="150"/>
      <c r="D1511" s="150"/>
      <c r="E1511" s="151"/>
      <c r="F1511" s="150"/>
      <c r="G1511" s="150"/>
    </row>
    <row r="1512" spans="1:7" ht="17.399999999999999">
      <c r="A1512" s="150"/>
      <c r="B1512" s="150"/>
      <c r="C1512" s="150"/>
      <c r="D1512" s="150"/>
      <c r="E1512" s="151"/>
      <c r="F1512" s="151"/>
      <c r="G1512" s="150"/>
    </row>
    <row r="1513" spans="1:7" ht="17.399999999999999">
      <c r="A1513" s="150"/>
      <c r="B1513" s="150"/>
      <c r="C1513" s="150"/>
      <c r="D1513" s="150"/>
      <c r="E1513" s="151"/>
      <c r="F1513" s="150"/>
      <c r="G1513" s="150"/>
    </row>
    <row r="1514" spans="1:7" ht="17.399999999999999">
      <c r="A1514" s="150"/>
      <c r="B1514" s="150"/>
      <c r="C1514" s="150"/>
      <c r="D1514" s="150"/>
      <c r="E1514" s="151"/>
      <c r="F1514" s="151"/>
      <c r="G1514" s="150"/>
    </row>
    <row r="1515" spans="1:7" ht="17.399999999999999">
      <c r="A1515" s="150"/>
      <c r="B1515" s="150"/>
      <c r="C1515" s="150"/>
      <c r="D1515" s="150"/>
      <c r="E1515" s="151"/>
      <c r="F1515" s="151"/>
      <c r="G1515" s="150"/>
    </row>
    <row r="1516" spans="1:7" ht="17.399999999999999">
      <c r="A1516" s="150"/>
      <c r="B1516" s="150"/>
      <c r="C1516" s="150"/>
      <c r="D1516" s="150"/>
      <c r="E1516" s="151"/>
      <c r="F1516" s="151"/>
      <c r="G1516" s="150"/>
    </row>
    <row r="1517" spans="1:7" ht="17.399999999999999">
      <c r="A1517" s="150"/>
      <c r="B1517" s="150"/>
      <c r="C1517" s="150"/>
      <c r="D1517" s="150"/>
      <c r="E1517" s="151"/>
      <c r="F1517" s="151"/>
      <c r="G1517" s="150"/>
    </row>
    <row r="1518" spans="1:7" ht="17.399999999999999">
      <c r="A1518" s="150"/>
      <c r="B1518" s="150"/>
      <c r="C1518" s="150"/>
      <c r="D1518" s="150"/>
      <c r="E1518" s="151"/>
      <c r="F1518" s="150"/>
      <c r="G1518" s="150"/>
    </row>
    <row r="1519" spans="1:7" ht="17.399999999999999">
      <c r="A1519" s="150"/>
      <c r="B1519" s="150"/>
      <c r="C1519" s="150"/>
      <c r="D1519" s="150"/>
      <c r="E1519" s="151"/>
      <c r="F1519" s="150"/>
      <c r="G1519" s="150"/>
    </row>
    <row r="1520" spans="1:7" ht="17.399999999999999">
      <c r="A1520" s="150"/>
      <c r="B1520" s="150"/>
      <c r="C1520" s="150"/>
      <c r="D1520" s="150"/>
      <c r="E1520" s="151"/>
      <c r="F1520" s="150"/>
      <c r="G1520" s="150"/>
    </row>
    <row r="1521" spans="1:7" ht="17.399999999999999">
      <c r="A1521" s="150"/>
      <c r="B1521" s="150"/>
      <c r="C1521" s="150"/>
      <c r="D1521" s="150"/>
      <c r="E1521" s="151"/>
      <c r="F1521" s="151"/>
      <c r="G1521" s="150"/>
    </row>
    <row r="1522" spans="1:7" ht="17.399999999999999">
      <c r="A1522" s="150"/>
      <c r="B1522" s="150"/>
      <c r="C1522" s="150"/>
      <c r="D1522" s="150"/>
      <c r="E1522" s="151"/>
      <c r="F1522" s="151"/>
      <c r="G1522" s="150"/>
    </row>
    <row r="1523" spans="1:7" ht="17.399999999999999">
      <c r="A1523" s="150"/>
      <c r="B1523" s="150"/>
      <c r="C1523" s="150"/>
      <c r="D1523" s="150"/>
      <c r="E1523" s="151"/>
      <c r="F1523" s="151"/>
      <c r="G1523" s="150"/>
    </row>
    <row r="1524" spans="1:7" ht="17.399999999999999">
      <c r="A1524" s="150"/>
      <c r="B1524" s="150"/>
      <c r="C1524" s="150"/>
      <c r="D1524" s="150"/>
      <c r="E1524" s="151"/>
      <c r="F1524" s="150"/>
      <c r="G1524" s="150"/>
    </row>
    <row r="1525" spans="1:7" ht="17.399999999999999">
      <c r="A1525" s="150"/>
      <c r="B1525" s="150"/>
      <c r="C1525" s="150"/>
      <c r="D1525" s="150"/>
      <c r="E1525" s="151"/>
      <c r="F1525" s="150"/>
      <c r="G1525" s="150"/>
    </row>
    <row r="1526" spans="1:7" ht="17.399999999999999">
      <c r="A1526" s="150"/>
      <c r="B1526" s="150"/>
      <c r="C1526" s="150"/>
      <c r="D1526" s="150"/>
      <c r="E1526" s="151"/>
      <c r="F1526" s="151"/>
      <c r="G1526" s="150"/>
    </row>
    <row r="1527" spans="1:7" ht="17.399999999999999">
      <c r="A1527" s="150"/>
      <c r="B1527" s="150"/>
      <c r="C1527" s="150"/>
      <c r="D1527" s="150"/>
      <c r="E1527" s="151"/>
      <c r="F1527" s="151"/>
      <c r="G1527" s="150"/>
    </row>
    <row r="1528" spans="1:7" ht="17.399999999999999">
      <c r="A1528" s="150"/>
      <c r="B1528" s="150"/>
      <c r="C1528" s="150"/>
      <c r="D1528" s="150"/>
      <c r="E1528" s="151"/>
      <c r="F1528" s="150"/>
      <c r="G1528" s="150"/>
    </row>
    <row r="1529" spans="1:7" ht="17.399999999999999">
      <c r="A1529" s="150"/>
      <c r="B1529" s="150"/>
      <c r="C1529" s="150"/>
      <c r="D1529" s="150"/>
      <c r="E1529" s="151"/>
      <c r="F1529" s="150"/>
      <c r="G1529" s="150"/>
    </row>
    <row r="1530" spans="1:7" ht="17.399999999999999">
      <c r="A1530" s="150"/>
      <c r="B1530" s="150"/>
      <c r="C1530" s="150"/>
      <c r="D1530" s="150"/>
      <c r="E1530" s="151"/>
      <c r="F1530" s="150"/>
      <c r="G1530" s="150"/>
    </row>
    <row r="1531" spans="1:7" ht="17.399999999999999">
      <c r="A1531" s="150"/>
      <c r="B1531" s="150"/>
      <c r="C1531" s="150"/>
      <c r="D1531" s="150"/>
      <c r="E1531" s="151"/>
      <c r="F1531" s="150"/>
      <c r="G1531" s="150"/>
    </row>
    <row r="1532" spans="1:7" ht="17.399999999999999">
      <c r="A1532" s="150"/>
      <c r="B1532" s="150"/>
      <c r="C1532" s="150"/>
      <c r="D1532" s="150"/>
      <c r="E1532" s="151"/>
      <c r="F1532" s="150"/>
      <c r="G1532" s="150"/>
    </row>
    <row r="1533" spans="1:7" ht="17.399999999999999">
      <c r="A1533" s="150"/>
      <c r="B1533" s="150"/>
      <c r="C1533" s="150"/>
      <c r="D1533" s="150"/>
      <c r="E1533" s="151"/>
      <c r="F1533" s="151"/>
      <c r="G1533" s="150"/>
    </row>
    <row r="1534" spans="1:7" ht="17.399999999999999">
      <c r="A1534" s="52"/>
      <c r="B1534" s="52"/>
      <c r="C1534" s="52"/>
      <c r="D1534" s="52"/>
      <c r="E1534" s="53"/>
      <c r="F1534" s="52"/>
      <c r="G1534" s="52"/>
    </row>
    <row r="1535" spans="1:7" ht="17.399999999999999">
      <c r="A1535" s="150"/>
      <c r="B1535" s="150"/>
      <c r="C1535" s="150"/>
      <c r="D1535" s="150"/>
      <c r="E1535" s="151"/>
      <c r="F1535" s="151"/>
      <c r="G1535" s="150"/>
    </row>
    <row r="1536" spans="1:7" ht="17.399999999999999">
      <c r="A1536" s="150"/>
      <c r="B1536" s="150"/>
      <c r="C1536" s="150"/>
      <c r="D1536" s="150"/>
      <c r="E1536" s="151"/>
      <c r="F1536" s="151"/>
      <c r="G1536" s="150"/>
    </row>
    <row r="1537" spans="1:7" ht="17.399999999999999">
      <c r="A1537" s="150"/>
      <c r="B1537" s="150"/>
      <c r="C1537" s="150"/>
      <c r="D1537" s="150"/>
      <c r="E1537" s="151"/>
      <c r="F1537" s="150"/>
      <c r="G1537" s="150"/>
    </row>
    <row r="1538" spans="1:7" ht="17.399999999999999">
      <c r="A1538" s="150"/>
      <c r="B1538" s="150"/>
      <c r="C1538" s="150"/>
      <c r="D1538" s="150"/>
      <c r="E1538" s="151"/>
      <c r="F1538" s="150"/>
      <c r="G1538" s="150"/>
    </row>
    <row r="1539" spans="1:7" ht="17.399999999999999">
      <c r="A1539" s="150"/>
      <c r="B1539" s="150"/>
      <c r="C1539" s="150"/>
      <c r="D1539" s="150"/>
      <c r="E1539" s="151"/>
      <c r="F1539" s="151"/>
      <c r="G1539" s="150"/>
    </row>
    <row r="1540" spans="1:7" ht="17.399999999999999">
      <c r="A1540" s="150"/>
      <c r="B1540" s="150"/>
      <c r="C1540" s="150"/>
      <c r="D1540" s="150"/>
      <c r="E1540" s="151"/>
      <c r="F1540" s="151"/>
      <c r="G1540" s="150"/>
    </row>
    <row r="1541" spans="1:7" ht="17.399999999999999">
      <c r="A1541" s="150"/>
      <c r="B1541" s="150"/>
      <c r="C1541" s="150"/>
      <c r="D1541" s="150"/>
      <c r="E1541" s="151"/>
      <c r="F1541" s="151"/>
      <c r="G1541" s="150"/>
    </row>
    <row r="1542" spans="1:7" ht="17.399999999999999">
      <c r="A1542" s="150"/>
      <c r="B1542" s="150"/>
      <c r="C1542" s="150"/>
      <c r="D1542" s="150"/>
      <c r="E1542" s="151"/>
      <c r="F1542" s="150"/>
      <c r="G1542" s="150"/>
    </row>
    <row r="1543" spans="1:7" ht="17.399999999999999">
      <c r="A1543" s="150"/>
      <c r="B1543" s="150"/>
      <c r="C1543" s="150"/>
      <c r="D1543" s="150"/>
      <c r="E1543" s="151"/>
      <c r="F1543" s="151"/>
      <c r="G1543" s="150"/>
    </row>
    <row r="1544" spans="1:7" ht="17.399999999999999">
      <c r="A1544" s="150"/>
      <c r="B1544" s="150"/>
      <c r="C1544" s="150"/>
      <c r="D1544" s="150"/>
      <c r="E1544" s="151"/>
      <c r="F1544" s="150"/>
      <c r="G1544" s="150"/>
    </row>
    <row r="1545" spans="1:7" ht="17.399999999999999">
      <c r="A1545" s="150"/>
      <c r="B1545" s="150"/>
      <c r="C1545" s="150"/>
      <c r="D1545" s="150"/>
      <c r="E1545" s="151"/>
      <c r="F1545" s="151"/>
      <c r="G1545" s="150"/>
    </row>
    <row r="1546" spans="1:7" ht="17.399999999999999">
      <c r="A1546" s="150"/>
      <c r="B1546" s="150"/>
      <c r="C1546" s="150"/>
      <c r="D1546" s="150"/>
      <c r="E1546" s="151"/>
      <c r="F1546" s="150"/>
      <c r="G1546" s="150"/>
    </row>
    <row r="1547" spans="1:7" ht="17.399999999999999">
      <c r="A1547" s="150"/>
      <c r="B1547" s="150"/>
      <c r="C1547" s="150"/>
      <c r="D1547" s="150"/>
      <c r="E1547" s="151"/>
      <c r="F1547" s="151"/>
      <c r="G1547" s="150"/>
    </row>
    <row r="1548" spans="1:7" ht="17.399999999999999">
      <c r="A1548" s="150"/>
      <c r="B1548" s="150"/>
      <c r="C1548" s="150"/>
      <c r="D1548" s="150"/>
      <c r="E1548" s="151"/>
      <c r="F1548" s="151"/>
      <c r="G1548" s="150"/>
    </row>
    <row r="1549" spans="1:7" ht="17.399999999999999">
      <c r="A1549" s="150"/>
      <c r="B1549" s="150"/>
      <c r="C1549" s="150"/>
      <c r="D1549" s="150"/>
      <c r="E1549" s="151"/>
      <c r="F1549" s="150"/>
      <c r="G1549" s="150"/>
    </row>
    <row r="1550" spans="1:7" ht="17.399999999999999">
      <c r="A1550" s="150"/>
      <c r="B1550" s="150"/>
      <c r="C1550" s="150"/>
      <c r="D1550" s="150"/>
      <c r="E1550" s="151"/>
      <c r="F1550" s="151"/>
      <c r="G1550" s="150"/>
    </row>
    <row r="1551" spans="1:7" ht="17.399999999999999">
      <c r="A1551" s="150"/>
      <c r="B1551" s="150"/>
      <c r="C1551" s="150"/>
      <c r="D1551" s="150"/>
      <c r="E1551" s="151"/>
      <c r="F1551" s="150"/>
      <c r="G1551" s="150"/>
    </row>
    <row r="1552" spans="1:7" ht="17.399999999999999">
      <c r="A1552" s="150"/>
      <c r="B1552" s="150"/>
      <c r="C1552" s="150"/>
      <c r="D1552" s="150"/>
      <c r="E1552" s="151"/>
      <c r="F1552" s="150"/>
      <c r="G1552" s="150"/>
    </row>
    <row r="1553" spans="1:7" ht="17.399999999999999">
      <c r="A1553" s="150"/>
      <c r="B1553" s="150"/>
      <c r="C1553" s="150"/>
      <c r="D1553" s="150"/>
      <c r="E1553" s="151"/>
      <c r="F1553" s="151"/>
      <c r="G1553" s="150"/>
    </row>
    <row r="1554" spans="1:7" ht="17.399999999999999">
      <c r="A1554" s="52"/>
      <c r="B1554" s="52"/>
      <c r="C1554" s="52"/>
      <c r="D1554" s="52"/>
      <c r="E1554" s="53"/>
      <c r="F1554" s="52"/>
      <c r="G1554" s="52"/>
    </row>
    <row r="1555" spans="1:7" ht="17.399999999999999">
      <c r="A1555" s="150"/>
      <c r="B1555" s="150"/>
      <c r="C1555" s="150"/>
      <c r="D1555" s="150"/>
      <c r="E1555" s="151"/>
      <c r="F1555" s="151"/>
      <c r="G1555" s="150"/>
    </row>
    <row r="1556" spans="1:7" ht="17.399999999999999">
      <c r="A1556" s="150"/>
      <c r="B1556" s="150"/>
      <c r="C1556" s="150"/>
      <c r="D1556" s="150"/>
      <c r="E1556" s="151"/>
      <c r="F1556" s="150"/>
      <c r="G1556" s="150"/>
    </row>
    <row r="1557" spans="1:7" ht="17.399999999999999">
      <c r="A1557" s="150"/>
      <c r="B1557" s="150"/>
      <c r="C1557" s="150"/>
      <c r="D1557" s="150"/>
      <c r="E1557" s="151"/>
      <c r="F1557" s="150"/>
      <c r="G1557" s="150"/>
    </row>
    <row r="1558" spans="1:7" ht="17.399999999999999">
      <c r="A1558" s="150"/>
      <c r="B1558" s="150"/>
      <c r="C1558" s="150"/>
      <c r="D1558" s="150"/>
      <c r="E1558" s="151"/>
      <c r="F1558" s="151"/>
      <c r="G1558" s="150"/>
    </row>
    <row r="1559" spans="1:7" ht="17.399999999999999">
      <c r="A1559" s="150"/>
      <c r="B1559" s="150"/>
      <c r="C1559" s="150"/>
      <c r="D1559" s="150"/>
      <c r="E1559" s="151"/>
      <c r="F1559" s="150"/>
      <c r="G1559" s="150"/>
    </row>
    <row r="1560" spans="1:7" ht="17.399999999999999">
      <c r="A1560" s="150"/>
      <c r="B1560" s="150"/>
      <c r="C1560" s="150"/>
      <c r="D1560" s="150"/>
      <c r="E1560" s="151"/>
      <c r="F1560" s="150"/>
      <c r="G1560" s="150"/>
    </row>
    <row r="1561" spans="1:7" ht="17.399999999999999">
      <c r="A1561" s="150"/>
      <c r="B1561" s="150"/>
      <c r="C1561" s="150"/>
      <c r="D1561" s="150"/>
      <c r="E1561" s="151"/>
      <c r="F1561" s="150"/>
      <c r="G1561" s="150"/>
    </row>
    <row r="1562" spans="1:7" ht="17.399999999999999">
      <c r="A1562" s="150"/>
      <c r="B1562" s="150"/>
      <c r="C1562" s="150"/>
      <c r="D1562" s="150"/>
      <c r="E1562" s="151"/>
      <c r="F1562" s="150"/>
      <c r="G1562" s="150"/>
    </row>
    <row r="1563" spans="1:7" ht="17.399999999999999">
      <c r="A1563" s="150"/>
      <c r="B1563" s="150"/>
      <c r="C1563" s="150"/>
      <c r="D1563" s="150"/>
      <c r="E1563" s="151"/>
      <c r="F1563" s="150"/>
      <c r="G1563" s="150"/>
    </row>
    <row r="1564" spans="1:7" ht="17.399999999999999">
      <c r="A1564" s="150"/>
      <c r="B1564" s="150"/>
      <c r="C1564" s="150"/>
      <c r="D1564" s="150"/>
      <c r="E1564" s="151"/>
      <c r="F1564" s="151"/>
      <c r="G1564" s="150"/>
    </row>
    <row r="1565" spans="1:7" ht="17.399999999999999">
      <c r="A1565" s="150"/>
      <c r="B1565" s="150"/>
      <c r="C1565" s="150"/>
      <c r="D1565" s="150"/>
      <c r="E1565" s="151"/>
      <c r="F1565" s="150"/>
      <c r="G1565" s="150"/>
    </row>
    <row r="1566" spans="1:7" ht="17.399999999999999">
      <c r="A1566" s="150"/>
      <c r="B1566" s="150"/>
      <c r="C1566" s="150"/>
      <c r="D1566" s="150"/>
      <c r="E1566" s="151"/>
      <c r="F1566" s="151"/>
      <c r="G1566" s="150"/>
    </row>
    <row r="1567" spans="1:7" ht="17.399999999999999">
      <c r="A1567" s="150"/>
      <c r="B1567" s="150"/>
      <c r="C1567" s="150"/>
      <c r="D1567" s="150"/>
      <c r="E1567" s="151"/>
      <c r="F1567" s="151"/>
      <c r="G1567" s="150"/>
    </row>
    <row r="1568" spans="1:7" ht="17.399999999999999">
      <c r="A1568" s="150"/>
      <c r="B1568" s="150"/>
      <c r="C1568" s="150"/>
      <c r="D1568" s="150"/>
      <c r="E1568" s="151"/>
      <c r="F1568" s="150"/>
      <c r="G1568" s="150"/>
    </row>
    <row r="1569" spans="1:7" ht="17.399999999999999">
      <c r="A1569" s="150"/>
      <c r="B1569" s="150"/>
      <c r="C1569" s="150"/>
      <c r="D1569" s="150"/>
      <c r="E1569" s="151"/>
      <c r="F1569" s="150"/>
      <c r="G1569" s="150"/>
    </row>
    <row r="1570" spans="1:7" ht="17.399999999999999">
      <c r="A1570" s="150"/>
      <c r="B1570" s="150"/>
      <c r="C1570" s="150"/>
      <c r="D1570" s="150"/>
      <c r="E1570" s="151"/>
      <c r="F1570" s="151"/>
      <c r="G1570" s="150"/>
    </row>
    <row r="1571" spans="1:7" ht="17.399999999999999">
      <c r="A1571" s="150"/>
      <c r="B1571" s="150"/>
      <c r="C1571" s="150"/>
      <c r="D1571" s="150"/>
      <c r="E1571" s="151"/>
      <c r="F1571" s="150"/>
      <c r="G1571" s="150"/>
    </row>
    <row r="1572" spans="1:7" ht="17.399999999999999">
      <c r="A1572" s="150"/>
      <c r="B1572" s="150"/>
      <c r="C1572" s="150"/>
      <c r="D1572" s="150"/>
      <c r="E1572" s="151"/>
      <c r="F1572" s="150"/>
      <c r="G1572" s="150"/>
    </row>
    <row r="1573" spans="1:7" ht="17.399999999999999">
      <c r="A1573" s="150"/>
      <c r="B1573" s="150"/>
      <c r="C1573" s="150"/>
      <c r="D1573" s="150"/>
      <c r="E1573" s="151"/>
      <c r="F1573" s="150"/>
      <c r="G1573" s="150"/>
    </row>
    <row r="1574" spans="1:7" ht="17.399999999999999">
      <c r="A1574" s="150"/>
      <c r="B1574" s="150"/>
      <c r="C1574" s="150"/>
      <c r="D1574" s="150"/>
      <c r="E1574" s="151"/>
      <c r="F1574" s="151"/>
      <c r="G1574" s="150"/>
    </row>
    <row r="1575" spans="1:7" ht="17.399999999999999">
      <c r="A1575" s="52"/>
      <c r="B1575" s="52"/>
      <c r="C1575" s="52"/>
      <c r="D1575" s="52"/>
      <c r="E1575" s="53"/>
      <c r="F1575" s="52"/>
      <c r="G1575" s="52"/>
    </row>
    <row r="1576" spans="1:7" ht="17.399999999999999">
      <c r="A1576" s="150"/>
      <c r="B1576" s="150"/>
      <c r="C1576" s="150"/>
      <c r="D1576" s="150"/>
      <c r="E1576" s="151"/>
      <c r="F1576" s="150"/>
      <c r="G1576" s="150"/>
    </row>
    <row r="1577" spans="1:7" ht="17.399999999999999">
      <c r="A1577" s="150"/>
      <c r="B1577" s="150"/>
      <c r="C1577" s="150"/>
      <c r="D1577" s="150"/>
      <c r="E1577" s="151"/>
      <c r="F1577" s="150"/>
      <c r="G1577" s="150"/>
    </row>
    <row r="1578" spans="1:7" ht="17.399999999999999">
      <c r="A1578" s="150"/>
      <c r="B1578" s="150"/>
      <c r="C1578" s="150"/>
      <c r="D1578" s="150"/>
      <c r="E1578" s="151"/>
      <c r="F1578" s="150"/>
      <c r="G1578" s="150"/>
    </row>
    <row r="1579" spans="1:7" ht="17.399999999999999">
      <c r="A1579" s="150"/>
      <c r="B1579" s="150"/>
      <c r="C1579" s="150"/>
      <c r="D1579" s="150"/>
      <c r="E1579" s="151"/>
      <c r="F1579" s="150"/>
      <c r="G1579" s="150"/>
    </row>
    <row r="1580" spans="1:7" ht="17.399999999999999">
      <c r="A1580" s="150"/>
      <c r="B1580" s="150"/>
      <c r="C1580" s="150"/>
      <c r="D1580" s="150"/>
      <c r="E1580" s="151"/>
      <c r="F1580" s="150"/>
      <c r="G1580" s="150"/>
    </row>
    <row r="1581" spans="1:7" ht="17.399999999999999">
      <c r="A1581" s="52"/>
      <c r="B1581" s="52"/>
      <c r="C1581" s="52"/>
      <c r="D1581" s="52"/>
      <c r="E1581" s="53"/>
      <c r="F1581" s="52"/>
      <c r="G1581" s="52"/>
    </row>
    <row r="1582" spans="1:7" ht="17.399999999999999">
      <c r="A1582" s="150"/>
      <c r="B1582" s="150"/>
      <c r="C1582" s="150"/>
      <c r="D1582" s="150"/>
      <c r="E1582" s="151"/>
      <c r="F1582" s="150"/>
      <c r="G1582" s="150"/>
    </row>
    <row r="1583" spans="1:7" ht="17.399999999999999">
      <c r="A1583" s="150"/>
      <c r="B1583" s="150"/>
      <c r="C1583" s="150"/>
      <c r="D1583" s="150"/>
      <c r="E1583" s="151"/>
      <c r="F1583" s="150"/>
      <c r="G1583" s="150"/>
    </row>
    <row r="1584" spans="1:7" ht="17.399999999999999">
      <c r="A1584" s="150"/>
      <c r="B1584" s="150"/>
      <c r="C1584" s="150"/>
      <c r="D1584" s="150"/>
      <c r="E1584" s="151"/>
      <c r="F1584" s="150"/>
      <c r="G1584" s="150"/>
    </row>
    <row r="1585" spans="1:7" ht="17.399999999999999">
      <c r="A1585" s="150"/>
      <c r="B1585" s="150"/>
      <c r="C1585" s="150"/>
      <c r="D1585" s="150"/>
      <c r="E1585" s="151"/>
      <c r="F1585" s="151"/>
      <c r="G1585" s="150"/>
    </row>
    <row r="1586" spans="1:7" ht="17.399999999999999">
      <c r="A1586" s="150"/>
      <c r="B1586" s="150"/>
      <c r="C1586" s="150"/>
      <c r="D1586" s="150"/>
      <c r="E1586" s="151"/>
      <c r="F1586" s="151"/>
      <c r="G1586" s="150"/>
    </row>
    <row r="1587" spans="1:7" ht="17.399999999999999">
      <c r="A1587" s="52"/>
      <c r="B1587" s="52"/>
      <c r="C1587" s="52"/>
      <c r="D1587" s="52"/>
      <c r="E1587" s="53"/>
      <c r="F1587" s="52"/>
      <c r="G1587" s="52"/>
    </row>
    <row r="1588" spans="1:7" ht="17.399999999999999">
      <c r="A1588" s="150"/>
      <c r="B1588" s="150"/>
      <c r="C1588" s="150"/>
      <c r="D1588" s="150"/>
      <c r="E1588" s="151"/>
      <c r="F1588" s="150"/>
      <c r="G1588" s="150"/>
    </row>
    <row r="1589" spans="1:7" ht="17.399999999999999">
      <c r="A1589" s="150"/>
      <c r="B1589" s="150"/>
      <c r="C1589" s="150"/>
      <c r="D1589" s="150"/>
      <c r="E1589" s="151"/>
      <c r="F1589" s="150"/>
      <c r="G1589" s="150"/>
    </row>
    <row r="1590" spans="1:7" ht="17.399999999999999">
      <c r="A1590" s="150"/>
      <c r="B1590" s="150"/>
      <c r="C1590" s="150"/>
      <c r="D1590" s="150"/>
      <c r="E1590" s="151"/>
      <c r="F1590" s="150"/>
      <c r="G1590" s="150"/>
    </row>
    <row r="1591" spans="1:7" ht="17.399999999999999">
      <c r="A1591" s="150"/>
      <c r="B1591" s="150"/>
      <c r="C1591" s="150"/>
      <c r="D1591" s="150"/>
      <c r="E1591" s="151"/>
      <c r="F1591" s="150"/>
      <c r="G1591" s="150"/>
    </row>
    <row r="1592" spans="1:7" ht="17.399999999999999">
      <c r="A1592" s="52"/>
      <c r="B1592" s="52"/>
      <c r="C1592" s="52"/>
      <c r="D1592" s="52"/>
      <c r="E1592" s="53"/>
      <c r="F1592" s="52"/>
      <c r="G1592" s="52"/>
    </row>
    <row r="1593" spans="1:7" ht="17.399999999999999">
      <c r="A1593" s="150"/>
      <c r="B1593" s="150"/>
      <c r="C1593" s="150"/>
      <c r="D1593" s="150"/>
      <c r="E1593" s="151"/>
      <c r="F1593" s="150"/>
      <c r="G1593" s="150"/>
    </row>
    <row r="1594" spans="1:7" ht="17.399999999999999">
      <c r="A1594" s="150"/>
      <c r="B1594" s="150"/>
      <c r="C1594" s="150"/>
      <c r="D1594" s="150"/>
      <c r="E1594" s="151"/>
      <c r="F1594" s="151"/>
      <c r="G1594" s="150"/>
    </row>
    <row r="1595" spans="1:7" ht="17.399999999999999">
      <c r="A1595" s="150"/>
      <c r="B1595" s="150"/>
      <c r="C1595" s="150"/>
      <c r="D1595" s="150"/>
      <c r="E1595" s="151"/>
      <c r="F1595" s="150"/>
      <c r="G1595" s="150"/>
    </row>
    <row r="1596" spans="1:7" ht="17.399999999999999">
      <c r="A1596" s="150"/>
      <c r="B1596" s="150"/>
      <c r="C1596" s="150"/>
      <c r="D1596" s="150"/>
      <c r="E1596" s="151"/>
      <c r="F1596" s="150"/>
      <c r="G1596" s="150"/>
    </row>
    <row r="1597" spans="1:7" ht="17.399999999999999">
      <c r="A1597" s="150"/>
      <c r="B1597" s="150"/>
      <c r="C1597" s="150"/>
      <c r="D1597" s="150"/>
      <c r="E1597" s="151"/>
      <c r="F1597" s="150"/>
      <c r="G1597" s="150"/>
    </row>
    <row r="1598" spans="1:7" ht="17.399999999999999">
      <c r="A1598" s="150"/>
      <c r="B1598" s="150"/>
      <c r="C1598" s="150"/>
      <c r="D1598" s="150"/>
      <c r="E1598" s="151"/>
      <c r="F1598" s="150"/>
      <c r="G1598" s="150"/>
    </row>
    <row r="1599" spans="1:7" ht="17.399999999999999">
      <c r="A1599" s="150"/>
      <c r="B1599" s="150"/>
      <c r="C1599" s="150"/>
      <c r="D1599" s="150"/>
      <c r="E1599" s="151"/>
      <c r="F1599" s="150"/>
      <c r="G1599" s="150"/>
    </row>
    <row r="1600" spans="1:7" ht="17.399999999999999">
      <c r="A1600" s="150"/>
      <c r="B1600" s="150"/>
      <c r="C1600" s="150"/>
      <c r="D1600" s="150"/>
      <c r="E1600" s="151"/>
      <c r="F1600" s="150"/>
      <c r="G1600" s="150"/>
    </row>
    <row r="1601" spans="1:7" ht="17.399999999999999">
      <c r="A1601" s="52"/>
      <c r="B1601" s="52"/>
      <c r="C1601" s="52"/>
      <c r="D1601" s="52"/>
      <c r="E1601" s="53"/>
      <c r="F1601" s="52"/>
      <c r="G1601" s="52"/>
    </row>
    <row r="1602" spans="1:7" ht="17.399999999999999">
      <c r="A1602" s="150"/>
      <c r="B1602" s="150"/>
      <c r="C1602" s="150"/>
      <c r="D1602" s="150"/>
      <c r="E1602" s="151"/>
      <c r="F1602" s="150"/>
      <c r="G1602" s="150"/>
    </row>
    <row r="1603" spans="1:7" ht="17.399999999999999">
      <c r="A1603" s="150"/>
      <c r="B1603" s="150"/>
      <c r="C1603" s="150"/>
      <c r="D1603" s="150"/>
      <c r="E1603" s="151"/>
      <c r="F1603" s="150"/>
      <c r="G1603" s="150"/>
    </row>
    <row r="1604" spans="1:7" ht="17.399999999999999">
      <c r="A1604" s="150"/>
      <c r="B1604" s="150"/>
      <c r="C1604" s="150"/>
      <c r="D1604" s="150"/>
      <c r="E1604" s="151"/>
      <c r="F1604" s="150"/>
      <c r="G1604" s="150"/>
    </row>
    <row r="1605" spans="1:7" ht="17.399999999999999">
      <c r="A1605" s="150"/>
      <c r="B1605" s="150"/>
      <c r="C1605" s="150"/>
      <c r="D1605" s="150"/>
      <c r="E1605" s="151"/>
      <c r="F1605" s="150"/>
      <c r="G1605" s="150"/>
    </row>
    <row r="1606" spans="1:7" ht="17.399999999999999">
      <c r="A1606" s="150"/>
      <c r="B1606" s="150"/>
      <c r="C1606" s="150"/>
      <c r="D1606" s="150"/>
      <c r="E1606" s="151"/>
      <c r="F1606" s="150"/>
      <c r="G1606" s="150"/>
    </row>
    <row r="1607" spans="1:7" ht="17.399999999999999">
      <c r="A1607" s="150"/>
      <c r="B1607" s="150"/>
      <c r="C1607" s="150"/>
      <c r="D1607" s="150"/>
      <c r="E1607" s="151"/>
      <c r="F1607" s="150"/>
      <c r="G1607" s="150"/>
    </row>
    <row r="1608" spans="1:7" ht="17.399999999999999">
      <c r="A1608" s="150"/>
      <c r="B1608" s="150"/>
      <c r="C1608" s="150"/>
      <c r="D1608" s="150"/>
      <c r="E1608" s="151"/>
      <c r="F1608" s="151"/>
      <c r="G1608" s="150"/>
    </row>
    <row r="1609" spans="1:7" ht="17.399999999999999">
      <c r="A1609" s="52"/>
      <c r="B1609" s="52"/>
      <c r="C1609" s="52"/>
      <c r="D1609" s="52"/>
      <c r="E1609" s="53"/>
      <c r="F1609" s="52"/>
      <c r="G1609" s="52"/>
    </row>
    <row r="1610" spans="1:7" ht="17.399999999999999">
      <c r="A1610" s="150"/>
      <c r="B1610" s="150"/>
      <c r="C1610" s="150"/>
      <c r="D1610" s="150"/>
      <c r="E1610" s="151"/>
      <c r="F1610" s="150"/>
      <c r="G1610" s="150"/>
    </row>
    <row r="1611" spans="1:7" ht="17.399999999999999">
      <c r="A1611" s="150"/>
      <c r="B1611" s="150"/>
      <c r="C1611" s="150"/>
      <c r="D1611" s="150"/>
      <c r="E1611" s="151"/>
      <c r="F1611" s="150"/>
      <c r="G1611" s="150"/>
    </row>
    <row r="1612" spans="1:7" ht="17.399999999999999">
      <c r="A1612" s="150"/>
      <c r="B1612" s="150"/>
      <c r="C1612" s="150"/>
      <c r="D1612" s="150"/>
      <c r="E1612" s="151"/>
      <c r="F1612" s="151"/>
      <c r="G1612" s="150"/>
    </row>
    <row r="1613" spans="1:7" ht="17.399999999999999">
      <c r="A1613" s="150"/>
      <c r="B1613" s="150"/>
      <c r="C1613" s="150"/>
      <c r="D1613" s="150"/>
      <c r="E1613" s="151"/>
      <c r="F1613" s="150"/>
      <c r="G1613" s="150"/>
    </row>
    <row r="1614" spans="1:7" ht="17.399999999999999">
      <c r="A1614" s="150"/>
      <c r="B1614" s="150"/>
      <c r="C1614" s="150"/>
      <c r="D1614" s="150"/>
      <c r="E1614" s="151"/>
      <c r="F1614" s="150"/>
      <c r="G1614" s="150"/>
    </row>
    <row r="1615" spans="1:7" ht="17.399999999999999">
      <c r="A1615" s="150"/>
      <c r="B1615" s="150"/>
      <c r="C1615" s="150"/>
      <c r="D1615" s="150"/>
      <c r="E1615" s="151"/>
      <c r="F1615" s="150"/>
      <c r="G1615" s="150"/>
    </row>
    <row r="1616" spans="1:7" ht="17.399999999999999">
      <c r="A1616" s="150"/>
      <c r="B1616" s="150"/>
      <c r="C1616" s="150"/>
      <c r="D1616" s="150"/>
      <c r="E1616" s="151"/>
      <c r="F1616" s="150"/>
      <c r="G1616" s="150"/>
    </row>
    <row r="1617" spans="1:7" ht="17.399999999999999">
      <c r="A1617" s="150"/>
      <c r="B1617" s="150"/>
      <c r="C1617" s="150"/>
      <c r="D1617" s="150"/>
      <c r="E1617" s="151"/>
      <c r="F1617" s="150"/>
      <c r="G1617" s="150"/>
    </row>
    <row r="1618" spans="1:7" ht="17.399999999999999">
      <c r="A1618" s="150"/>
      <c r="B1618" s="150"/>
      <c r="C1618" s="150"/>
      <c r="D1618" s="150"/>
      <c r="E1618" s="151"/>
      <c r="F1618" s="151"/>
      <c r="G1618" s="150"/>
    </row>
    <row r="1619" spans="1:7" ht="17.399999999999999">
      <c r="A1619" s="150"/>
      <c r="B1619" s="150"/>
      <c r="C1619" s="150"/>
      <c r="D1619" s="150"/>
      <c r="E1619" s="151"/>
      <c r="F1619" s="150"/>
      <c r="G1619" s="150"/>
    </row>
    <row r="1620" spans="1:7" ht="17.399999999999999">
      <c r="A1620" s="52"/>
      <c r="B1620" s="52"/>
      <c r="C1620" s="52"/>
      <c r="D1620" s="52"/>
      <c r="E1620" s="53"/>
      <c r="F1620" s="52"/>
      <c r="G1620" s="52"/>
    </row>
    <row r="1621" spans="1:7" ht="17.399999999999999">
      <c r="A1621" s="150"/>
      <c r="B1621" s="150"/>
      <c r="C1621" s="150"/>
      <c r="D1621" s="150"/>
      <c r="E1621" s="151"/>
      <c r="F1621" s="150"/>
      <c r="G1621" s="150"/>
    </row>
    <row r="1622" spans="1:7" ht="17.399999999999999">
      <c r="A1622" s="150"/>
      <c r="B1622" s="150"/>
      <c r="C1622" s="150"/>
      <c r="D1622" s="150"/>
      <c r="E1622" s="151"/>
      <c r="F1622" s="150"/>
      <c r="G1622" s="150"/>
    </row>
    <row r="1623" spans="1:7" ht="17.399999999999999">
      <c r="A1623" s="150"/>
      <c r="B1623" s="150"/>
      <c r="C1623" s="150"/>
      <c r="D1623" s="150"/>
      <c r="E1623" s="151"/>
      <c r="F1623" s="150"/>
      <c r="G1623" s="150"/>
    </row>
    <row r="1624" spans="1:7" ht="17.399999999999999">
      <c r="A1624" s="150"/>
      <c r="B1624" s="150"/>
      <c r="C1624" s="150"/>
      <c r="D1624" s="150"/>
      <c r="E1624" s="151"/>
      <c r="F1624" s="150"/>
      <c r="G1624" s="150"/>
    </row>
    <row r="1625" spans="1:7" ht="17.399999999999999">
      <c r="A1625" s="150"/>
      <c r="B1625" s="150"/>
      <c r="C1625" s="150"/>
      <c r="D1625" s="150"/>
      <c r="E1625" s="151"/>
      <c r="F1625" s="150"/>
      <c r="G1625" s="150"/>
    </row>
    <row r="1626" spans="1:7" ht="17.399999999999999">
      <c r="A1626" s="150"/>
      <c r="B1626" s="150"/>
      <c r="C1626" s="150"/>
      <c r="D1626" s="150"/>
      <c r="E1626" s="151"/>
      <c r="F1626" s="150"/>
      <c r="G1626" s="150"/>
    </row>
    <row r="1627" spans="1:7" ht="17.399999999999999">
      <c r="A1627" s="150"/>
      <c r="B1627" s="150"/>
      <c r="C1627" s="150"/>
      <c r="D1627" s="150"/>
      <c r="E1627" s="151"/>
      <c r="F1627" s="150"/>
      <c r="G1627" s="150"/>
    </row>
    <row r="1628" spans="1:7" ht="17.399999999999999">
      <c r="A1628" s="150"/>
      <c r="B1628" s="150"/>
      <c r="C1628" s="150"/>
      <c r="D1628" s="150"/>
      <c r="E1628" s="151"/>
      <c r="F1628" s="150"/>
      <c r="G1628" s="150"/>
    </row>
    <row r="1629" spans="1:7" ht="17.399999999999999">
      <c r="A1629" s="150"/>
      <c r="B1629" s="150"/>
      <c r="C1629" s="150"/>
      <c r="D1629" s="150"/>
      <c r="E1629" s="151"/>
      <c r="F1629" s="150"/>
      <c r="G1629" s="150"/>
    </row>
    <row r="1630" spans="1:7" ht="17.399999999999999">
      <c r="A1630" s="150"/>
      <c r="B1630" s="150"/>
      <c r="C1630" s="150"/>
      <c r="D1630" s="150"/>
      <c r="E1630" s="151"/>
      <c r="F1630" s="150"/>
      <c r="G1630" s="150"/>
    </row>
    <row r="1631" spans="1:7" ht="17.399999999999999">
      <c r="A1631" s="52"/>
      <c r="B1631" s="52"/>
      <c r="C1631" s="52"/>
      <c r="D1631" s="52"/>
      <c r="E1631" s="53"/>
      <c r="F1631" s="52"/>
      <c r="G1631" s="52"/>
    </row>
    <row r="1632" spans="1:7" ht="17.399999999999999">
      <c r="A1632" s="150"/>
      <c r="B1632" s="150"/>
      <c r="C1632" s="150"/>
      <c r="D1632" s="150"/>
      <c r="E1632" s="151"/>
      <c r="F1632" s="150"/>
      <c r="G1632" s="150"/>
    </row>
    <row r="1633" spans="1:7" ht="17.399999999999999">
      <c r="A1633" s="150"/>
      <c r="B1633" s="150"/>
      <c r="C1633" s="150"/>
      <c r="D1633" s="150"/>
      <c r="E1633" s="151"/>
      <c r="F1633" s="150"/>
      <c r="G1633" s="150"/>
    </row>
    <row r="1634" spans="1:7" ht="17.399999999999999">
      <c r="A1634" s="52"/>
      <c r="B1634" s="52"/>
      <c r="C1634" s="52"/>
      <c r="D1634" s="52"/>
      <c r="E1634" s="53"/>
      <c r="F1634" s="52"/>
      <c r="G1634" s="52"/>
    </row>
    <row r="1635" spans="1:7" ht="17.399999999999999">
      <c r="A1635" s="150"/>
      <c r="B1635" s="150"/>
      <c r="C1635" s="150"/>
      <c r="D1635" s="150"/>
      <c r="E1635" s="151"/>
      <c r="F1635" s="150"/>
      <c r="G1635" s="150"/>
    </row>
    <row r="1636" spans="1:7" ht="17.399999999999999">
      <c r="A1636" s="150"/>
      <c r="B1636" s="150"/>
      <c r="C1636" s="150"/>
      <c r="D1636" s="150"/>
      <c r="E1636" s="151"/>
      <c r="F1636" s="150"/>
      <c r="G1636" s="150"/>
    </row>
    <row r="1637" spans="1:7" ht="17.399999999999999">
      <c r="A1637" s="150"/>
      <c r="B1637" s="150"/>
      <c r="C1637" s="150"/>
      <c r="D1637" s="150"/>
      <c r="E1637" s="151"/>
      <c r="F1637" s="150"/>
      <c r="G1637" s="150"/>
    </row>
    <row r="1638" spans="1:7" ht="17.399999999999999">
      <c r="A1638" s="150"/>
      <c r="B1638" s="150"/>
      <c r="C1638" s="150"/>
      <c r="D1638" s="150"/>
      <c r="E1638" s="151"/>
      <c r="F1638" s="151"/>
      <c r="G1638" s="150"/>
    </row>
    <row r="1639" spans="1:7" ht="17.399999999999999">
      <c r="A1639" s="150"/>
      <c r="B1639" s="150"/>
      <c r="C1639" s="150"/>
      <c r="D1639" s="150"/>
      <c r="E1639" s="151"/>
      <c r="F1639" s="150"/>
      <c r="G1639" s="150"/>
    </row>
    <row r="1640" spans="1:7" ht="17.399999999999999">
      <c r="A1640" s="150"/>
      <c r="B1640" s="150"/>
      <c r="C1640" s="150"/>
      <c r="D1640" s="150"/>
      <c r="E1640" s="151"/>
      <c r="F1640" s="150"/>
      <c r="G1640" s="150"/>
    </row>
    <row r="1641" spans="1:7" ht="17.399999999999999">
      <c r="A1641" s="150"/>
      <c r="B1641" s="150"/>
      <c r="C1641" s="150"/>
      <c r="D1641" s="150"/>
      <c r="E1641" s="151"/>
      <c r="F1641" s="151"/>
      <c r="G1641" s="150"/>
    </row>
    <row r="1642" spans="1:7" ht="17.399999999999999">
      <c r="A1642" s="150"/>
      <c r="B1642" s="150"/>
      <c r="C1642" s="150"/>
      <c r="D1642" s="150"/>
      <c r="E1642" s="151"/>
      <c r="F1642" s="151"/>
      <c r="G1642" s="150"/>
    </row>
    <row r="1643" spans="1:7" ht="17.399999999999999">
      <c r="A1643" s="150"/>
      <c r="B1643" s="150"/>
      <c r="C1643" s="150"/>
      <c r="D1643" s="150"/>
      <c r="E1643" s="151"/>
      <c r="F1643" s="150"/>
      <c r="G1643" s="150"/>
    </row>
    <row r="1644" spans="1:7" ht="17.399999999999999">
      <c r="A1644" s="150"/>
      <c r="B1644" s="150"/>
      <c r="C1644" s="150"/>
      <c r="D1644" s="150"/>
      <c r="E1644" s="151"/>
      <c r="F1644" s="150"/>
      <c r="G1644" s="150"/>
    </row>
    <row r="1645" spans="1:7" ht="17.399999999999999">
      <c r="A1645" s="150"/>
      <c r="B1645" s="150"/>
      <c r="C1645" s="150"/>
      <c r="D1645" s="150"/>
      <c r="E1645" s="151"/>
      <c r="F1645" s="150"/>
      <c r="G1645" s="150"/>
    </row>
    <row r="1646" spans="1:7" ht="17.399999999999999">
      <c r="A1646" s="150"/>
      <c r="B1646" s="150"/>
      <c r="C1646" s="150"/>
      <c r="D1646" s="150"/>
      <c r="E1646" s="151"/>
      <c r="F1646" s="150"/>
      <c r="G1646" s="150"/>
    </row>
    <row r="1647" spans="1:7" ht="17.399999999999999">
      <c r="A1647" s="150"/>
      <c r="B1647" s="150"/>
      <c r="C1647" s="150"/>
      <c r="D1647" s="150"/>
      <c r="E1647" s="151"/>
      <c r="F1647" s="150"/>
      <c r="G1647" s="150"/>
    </row>
    <row r="1648" spans="1:7" ht="17.399999999999999">
      <c r="A1648" s="150"/>
      <c r="B1648" s="150"/>
      <c r="C1648" s="150"/>
      <c r="D1648" s="150"/>
      <c r="E1648" s="151"/>
      <c r="F1648" s="151"/>
      <c r="G1648" s="150"/>
    </row>
    <row r="1649" spans="1:7" ht="17.399999999999999">
      <c r="A1649" s="150"/>
      <c r="B1649" s="150"/>
      <c r="C1649" s="150"/>
      <c r="D1649" s="150"/>
      <c r="E1649" s="151"/>
      <c r="F1649" s="150"/>
      <c r="G1649" s="150"/>
    </row>
    <row r="1650" spans="1:7" ht="17.399999999999999">
      <c r="A1650" s="52"/>
      <c r="B1650" s="52"/>
      <c r="C1650" s="52"/>
      <c r="D1650" s="52"/>
      <c r="E1650" s="53"/>
      <c r="F1650" s="52"/>
      <c r="G1650" s="52"/>
    </row>
    <row r="1651" spans="1:7" ht="17.399999999999999">
      <c r="A1651" s="150"/>
      <c r="B1651" s="150"/>
      <c r="C1651" s="150"/>
      <c r="D1651" s="150"/>
      <c r="E1651" s="151"/>
      <c r="F1651" s="150"/>
      <c r="G1651" s="150"/>
    </row>
    <row r="1652" spans="1:7" ht="17.399999999999999">
      <c r="A1652" s="150"/>
      <c r="B1652" s="150"/>
      <c r="C1652" s="150"/>
      <c r="D1652" s="150"/>
      <c r="E1652" s="151"/>
      <c r="F1652" s="150"/>
      <c r="G1652" s="150"/>
    </row>
    <row r="1653" spans="1:7" ht="17.399999999999999">
      <c r="A1653" s="150"/>
      <c r="B1653" s="150"/>
      <c r="C1653" s="150"/>
      <c r="D1653" s="150"/>
      <c r="E1653" s="151"/>
      <c r="F1653" s="151"/>
      <c r="G1653" s="150"/>
    </row>
    <row r="1654" spans="1:7" ht="17.399999999999999">
      <c r="A1654" s="150"/>
      <c r="B1654" s="150"/>
      <c r="C1654" s="150"/>
      <c r="D1654" s="150"/>
      <c r="E1654" s="151"/>
      <c r="F1654" s="150"/>
      <c r="G1654" s="150"/>
    </row>
    <row r="1655" spans="1:7" ht="17.399999999999999">
      <c r="A1655" s="52"/>
      <c r="B1655" s="52"/>
      <c r="C1655" s="52"/>
      <c r="D1655" s="52"/>
      <c r="E1655" s="53"/>
      <c r="F1655" s="52"/>
      <c r="G1655" s="52"/>
    </row>
    <row r="1656" spans="1:7" ht="17.399999999999999">
      <c r="A1656" s="150"/>
      <c r="B1656" s="150"/>
      <c r="C1656" s="150"/>
      <c r="D1656" s="150"/>
      <c r="E1656" s="151"/>
      <c r="F1656" s="150"/>
      <c r="G1656" s="150"/>
    </row>
    <row r="1657" spans="1:7" ht="17.399999999999999">
      <c r="A1657" s="150"/>
      <c r="B1657" s="150"/>
      <c r="C1657" s="150"/>
      <c r="D1657" s="150"/>
      <c r="E1657" s="151"/>
      <c r="F1657" s="150"/>
      <c r="G1657" s="150"/>
    </row>
    <row r="1658" spans="1:7" ht="17.399999999999999">
      <c r="A1658" s="150"/>
      <c r="B1658" s="150"/>
      <c r="C1658" s="150"/>
      <c r="D1658" s="150"/>
      <c r="E1658" s="151"/>
      <c r="F1658" s="150"/>
      <c r="G1658" s="150"/>
    </row>
    <row r="1659" spans="1:7" ht="17.399999999999999">
      <c r="A1659" s="150"/>
      <c r="B1659" s="150"/>
      <c r="C1659" s="150"/>
      <c r="D1659" s="150"/>
      <c r="E1659" s="151"/>
      <c r="F1659" s="150"/>
      <c r="G1659" s="150"/>
    </row>
    <row r="1660" spans="1:7" ht="17.399999999999999">
      <c r="A1660" s="150"/>
      <c r="B1660" s="150"/>
      <c r="C1660" s="150"/>
      <c r="D1660" s="150"/>
      <c r="E1660" s="151"/>
      <c r="F1660" s="151"/>
      <c r="G1660" s="150"/>
    </row>
    <row r="1661" spans="1:7" ht="17.399999999999999">
      <c r="A1661" s="150"/>
      <c r="B1661" s="150"/>
      <c r="C1661" s="150"/>
      <c r="D1661" s="150"/>
      <c r="E1661" s="151"/>
      <c r="F1661" s="150"/>
      <c r="G1661" s="150"/>
    </row>
    <row r="1662" spans="1:7" ht="17.399999999999999">
      <c r="A1662" s="150"/>
      <c r="B1662" s="150"/>
      <c r="C1662" s="150"/>
      <c r="D1662" s="150"/>
      <c r="E1662" s="151"/>
      <c r="F1662" s="150"/>
      <c r="G1662" s="150"/>
    </row>
    <row r="1663" spans="1:7" ht="17.399999999999999">
      <c r="A1663" s="150"/>
      <c r="B1663" s="150"/>
      <c r="C1663" s="150"/>
      <c r="D1663" s="150"/>
      <c r="E1663" s="151"/>
      <c r="F1663" s="150"/>
      <c r="G1663" s="150"/>
    </row>
    <row r="1664" spans="1:7" ht="17.399999999999999">
      <c r="A1664" s="150"/>
      <c r="B1664" s="150"/>
      <c r="C1664" s="150"/>
      <c r="D1664" s="150"/>
      <c r="E1664" s="151"/>
      <c r="F1664" s="151"/>
      <c r="G1664" s="150"/>
    </row>
    <row r="1665" spans="1:7" ht="17.399999999999999">
      <c r="A1665" s="150"/>
      <c r="B1665" s="150"/>
      <c r="C1665" s="150"/>
      <c r="D1665" s="150"/>
      <c r="E1665" s="151"/>
      <c r="F1665" s="150"/>
      <c r="G1665" s="150"/>
    </row>
    <row r="1666" spans="1:7" ht="17.399999999999999">
      <c r="A1666" s="150"/>
      <c r="B1666" s="150"/>
      <c r="C1666" s="150"/>
      <c r="D1666" s="150"/>
      <c r="E1666" s="151"/>
      <c r="F1666" s="151"/>
      <c r="G1666" s="150"/>
    </row>
    <row r="1667" spans="1:7" ht="17.399999999999999">
      <c r="A1667" s="52"/>
      <c r="B1667" s="52"/>
      <c r="C1667" s="52"/>
      <c r="D1667" s="52"/>
      <c r="E1667" s="53"/>
      <c r="F1667" s="52"/>
      <c r="G1667" s="52"/>
    </row>
    <row r="1668" spans="1:7" ht="17.399999999999999">
      <c r="A1668" s="150"/>
      <c r="B1668" s="150"/>
      <c r="C1668" s="150"/>
      <c r="D1668" s="150"/>
      <c r="E1668" s="151"/>
      <c r="F1668" s="150"/>
      <c r="G1668" s="150"/>
    </row>
    <row r="1669" spans="1:7" ht="17.399999999999999">
      <c r="A1669" s="150"/>
      <c r="B1669" s="150"/>
      <c r="C1669" s="150"/>
      <c r="D1669" s="150"/>
      <c r="E1669" s="151"/>
      <c r="F1669" s="150"/>
      <c r="G1669" s="150"/>
    </row>
    <row r="1670" spans="1:7" ht="17.399999999999999">
      <c r="A1670" s="150"/>
      <c r="B1670" s="150"/>
      <c r="C1670" s="150"/>
      <c r="D1670" s="150"/>
      <c r="E1670" s="151"/>
      <c r="F1670" s="150"/>
      <c r="G1670" s="150"/>
    </row>
    <row r="1671" spans="1:7" ht="17.399999999999999">
      <c r="A1671" s="150"/>
      <c r="B1671" s="150"/>
      <c r="C1671" s="150"/>
      <c r="D1671" s="150"/>
      <c r="E1671" s="151"/>
      <c r="F1671" s="151"/>
      <c r="G1671" s="150"/>
    </row>
    <row r="1672" spans="1:7" ht="17.399999999999999">
      <c r="A1672" s="150"/>
      <c r="B1672" s="150"/>
      <c r="C1672" s="150"/>
      <c r="D1672" s="150"/>
      <c r="E1672" s="151"/>
      <c r="F1672" s="151"/>
      <c r="G1672" s="150"/>
    </row>
    <row r="1673" spans="1:7" ht="17.399999999999999">
      <c r="A1673" s="52"/>
      <c r="B1673" s="52"/>
      <c r="C1673" s="52"/>
      <c r="D1673" s="52"/>
      <c r="E1673" s="53"/>
      <c r="F1673" s="52"/>
      <c r="G1673" s="52"/>
    </row>
    <row r="1674" spans="1:7" ht="17.399999999999999">
      <c r="A1674" s="150"/>
      <c r="B1674" s="150"/>
      <c r="C1674" s="150"/>
      <c r="D1674" s="150"/>
      <c r="E1674" s="151"/>
      <c r="F1674" s="150"/>
      <c r="G1674" s="150"/>
    </row>
    <row r="1675" spans="1:7" ht="17.399999999999999">
      <c r="A1675" s="148"/>
      <c r="B1675" s="148"/>
      <c r="C1675" s="148"/>
      <c r="D1675" s="148"/>
      <c r="E1675" s="149"/>
      <c r="F1675" s="149"/>
      <c r="G1675" s="148"/>
    </row>
    <row r="1676" spans="1:7" ht="17.399999999999999">
      <c r="A1676" s="52"/>
      <c r="B1676" s="52"/>
      <c r="C1676" s="52"/>
      <c r="D1676" s="52"/>
      <c r="E1676" s="53"/>
      <c r="F1676" s="52"/>
      <c r="G1676" s="52"/>
    </row>
    <row r="1677" spans="1:7" ht="17.399999999999999">
      <c r="A1677" s="150"/>
      <c r="B1677" s="150"/>
      <c r="C1677" s="150"/>
      <c r="D1677" s="150"/>
      <c r="E1677" s="151"/>
      <c r="F1677" s="150"/>
      <c r="G1677" s="150"/>
    </row>
    <row r="1678" spans="1:7" ht="17.399999999999999">
      <c r="A1678" s="150"/>
      <c r="B1678" s="150"/>
      <c r="C1678" s="150"/>
      <c r="D1678" s="150"/>
      <c r="E1678" s="151"/>
      <c r="F1678" s="150"/>
      <c r="G1678" s="150"/>
    </row>
    <row r="1679" spans="1:7" ht="17.399999999999999">
      <c r="A1679" s="150"/>
      <c r="B1679" s="150"/>
      <c r="C1679" s="150"/>
      <c r="D1679" s="150"/>
      <c r="E1679" s="151"/>
      <c r="F1679" s="151"/>
      <c r="G1679" s="150"/>
    </row>
    <row r="1680" spans="1:7" ht="17.399999999999999">
      <c r="A1680" s="150"/>
      <c r="B1680" s="150"/>
      <c r="C1680" s="150"/>
      <c r="D1680" s="150"/>
      <c r="E1680" s="151"/>
      <c r="F1680" s="150"/>
      <c r="G1680" s="150"/>
    </row>
    <row r="1681" spans="1:7" ht="17.399999999999999">
      <c r="A1681" s="150"/>
      <c r="B1681" s="150"/>
      <c r="C1681" s="150"/>
      <c r="D1681" s="150"/>
      <c r="E1681" s="151"/>
      <c r="F1681" s="150"/>
      <c r="G1681" s="150"/>
    </row>
    <row r="1682" spans="1:7" ht="17.399999999999999">
      <c r="A1682" s="150"/>
      <c r="B1682" s="150"/>
      <c r="C1682" s="150"/>
      <c r="D1682" s="150"/>
      <c r="E1682" s="151"/>
      <c r="F1682" s="150"/>
      <c r="G1682" s="150"/>
    </row>
    <row r="1683" spans="1:7" ht="17.399999999999999">
      <c r="A1683" s="150"/>
      <c r="B1683" s="150"/>
      <c r="C1683" s="150"/>
      <c r="D1683" s="150"/>
      <c r="E1683" s="151"/>
      <c r="F1683" s="150"/>
      <c r="G1683" s="150"/>
    </row>
    <row r="1684" spans="1:7" ht="17.399999999999999">
      <c r="A1684" s="150"/>
      <c r="B1684" s="150"/>
      <c r="C1684" s="150"/>
      <c r="D1684" s="150"/>
      <c r="E1684" s="151"/>
      <c r="F1684" s="150"/>
      <c r="G1684" s="150"/>
    </row>
    <row r="1685" spans="1:7" ht="17.399999999999999">
      <c r="A1685" s="150"/>
      <c r="B1685" s="150"/>
      <c r="C1685" s="150"/>
      <c r="D1685" s="150"/>
      <c r="E1685" s="151"/>
      <c r="F1685" s="150"/>
      <c r="G1685" s="150"/>
    </row>
    <row r="1686" spans="1:7" ht="17.399999999999999">
      <c r="A1686" s="150"/>
      <c r="B1686" s="150"/>
      <c r="C1686" s="150"/>
      <c r="D1686" s="150"/>
      <c r="E1686" s="151"/>
      <c r="F1686" s="151"/>
      <c r="G1686" s="150"/>
    </row>
    <row r="1687" spans="1:7" ht="17.399999999999999">
      <c r="A1687" s="150"/>
      <c r="B1687" s="150"/>
      <c r="C1687" s="150"/>
      <c r="D1687" s="150"/>
      <c r="E1687" s="151"/>
      <c r="F1687" s="150"/>
      <c r="G1687" s="150"/>
    </row>
    <row r="1688" spans="1:7" ht="17.399999999999999">
      <c r="A1688" s="150"/>
      <c r="B1688" s="150"/>
      <c r="C1688" s="150"/>
      <c r="D1688" s="150"/>
      <c r="E1688" s="151"/>
      <c r="F1688" s="151"/>
      <c r="G1688" s="150"/>
    </row>
    <row r="1689" spans="1:7" ht="17.399999999999999">
      <c r="A1689" s="150"/>
      <c r="B1689" s="150"/>
      <c r="C1689" s="150"/>
      <c r="D1689" s="150"/>
      <c r="E1689" s="151"/>
      <c r="F1689" s="150"/>
      <c r="G1689" s="150"/>
    </row>
    <row r="1690" spans="1:7" ht="17.399999999999999">
      <c r="A1690" s="150"/>
      <c r="B1690" s="150"/>
      <c r="C1690" s="150"/>
      <c r="D1690" s="150"/>
      <c r="E1690" s="151"/>
      <c r="F1690" s="150"/>
      <c r="G1690" s="150"/>
    </row>
    <row r="1691" spans="1:7" ht="17.399999999999999">
      <c r="A1691" s="150"/>
      <c r="B1691" s="150"/>
      <c r="C1691" s="150"/>
      <c r="D1691" s="150"/>
      <c r="E1691" s="151"/>
      <c r="F1691" s="150"/>
      <c r="G1691" s="150"/>
    </row>
    <row r="1692" spans="1:7" ht="17.399999999999999">
      <c r="A1692" s="150"/>
      <c r="B1692" s="150"/>
      <c r="C1692" s="150"/>
      <c r="D1692" s="150"/>
      <c r="E1692" s="151"/>
      <c r="F1692" s="151"/>
      <c r="G1692" s="150"/>
    </row>
    <row r="1693" spans="1:7" ht="17.399999999999999">
      <c r="A1693" s="150"/>
      <c r="B1693" s="150"/>
      <c r="C1693" s="150"/>
      <c r="D1693" s="150"/>
      <c r="E1693" s="151"/>
      <c r="F1693" s="150"/>
      <c r="G1693" s="150"/>
    </row>
    <row r="1694" spans="1:7" ht="17.399999999999999">
      <c r="A1694" s="150"/>
      <c r="B1694" s="150"/>
      <c r="C1694" s="150"/>
      <c r="D1694" s="150"/>
      <c r="E1694" s="151"/>
      <c r="F1694" s="150"/>
      <c r="G1694" s="150"/>
    </row>
    <row r="1695" spans="1:7" ht="17.399999999999999">
      <c r="A1695" s="150"/>
      <c r="B1695" s="150"/>
      <c r="C1695" s="150"/>
      <c r="D1695" s="150"/>
      <c r="E1695" s="151"/>
      <c r="F1695" s="150"/>
      <c r="G1695" s="150"/>
    </row>
    <row r="1696" spans="1:7" ht="17.399999999999999">
      <c r="A1696" s="150"/>
      <c r="B1696" s="150"/>
      <c r="C1696" s="150"/>
      <c r="D1696" s="150"/>
      <c r="E1696" s="151"/>
      <c r="F1696" s="150"/>
      <c r="G1696" s="150"/>
    </row>
    <row r="1697" spans="1:7" ht="17.399999999999999">
      <c r="A1697" s="150"/>
      <c r="B1697" s="150"/>
      <c r="C1697" s="150"/>
      <c r="D1697" s="150"/>
      <c r="E1697" s="151"/>
      <c r="F1697" s="150"/>
      <c r="G1697" s="150"/>
    </row>
    <row r="1698" spans="1:7" ht="17.399999999999999">
      <c r="A1698" s="52"/>
      <c r="B1698" s="52"/>
      <c r="C1698" s="52"/>
      <c r="D1698" s="52"/>
      <c r="E1698" s="53"/>
      <c r="F1698" s="52"/>
      <c r="G1698" s="52"/>
    </row>
    <row r="1699" spans="1:7" ht="17.399999999999999">
      <c r="A1699" s="150"/>
      <c r="B1699" s="150"/>
      <c r="C1699" s="150"/>
      <c r="D1699" s="150"/>
      <c r="E1699" s="151"/>
      <c r="F1699" s="150"/>
      <c r="G1699" s="150"/>
    </row>
    <row r="1700" spans="1:7" ht="17.399999999999999">
      <c r="A1700" s="52"/>
      <c r="B1700" s="52"/>
      <c r="C1700" s="52"/>
      <c r="D1700" s="52"/>
      <c r="E1700" s="53"/>
      <c r="F1700" s="52"/>
      <c r="G1700" s="52"/>
    </row>
    <row r="1701" spans="1:7" ht="17.399999999999999">
      <c r="A1701" s="150"/>
      <c r="B1701" s="150"/>
      <c r="C1701" s="150"/>
      <c r="D1701" s="150"/>
      <c r="E1701" s="151"/>
      <c r="F1701" s="151"/>
      <c r="G1701" s="150"/>
    </row>
    <row r="1702" spans="1:7" ht="17.399999999999999">
      <c r="A1702" s="150"/>
      <c r="B1702" s="150"/>
      <c r="C1702" s="150"/>
      <c r="D1702" s="150"/>
      <c r="E1702" s="151"/>
      <c r="F1702" s="151"/>
      <c r="G1702" s="150"/>
    </row>
    <row r="1703" spans="1:7" ht="17.399999999999999">
      <c r="A1703" s="150"/>
      <c r="B1703" s="150"/>
      <c r="C1703" s="150"/>
      <c r="D1703" s="150"/>
      <c r="E1703" s="151"/>
      <c r="F1703" s="150"/>
      <c r="G1703" s="150"/>
    </row>
    <row r="1704" spans="1:7" ht="17.399999999999999">
      <c r="A1704" s="150"/>
      <c r="B1704" s="150"/>
      <c r="C1704" s="150"/>
      <c r="D1704" s="150"/>
      <c r="E1704" s="151"/>
      <c r="F1704" s="150"/>
      <c r="G1704" s="150"/>
    </row>
    <row r="1705" spans="1:7" ht="17.399999999999999">
      <c r="A1705" s="150"/>
      <c r="B1705" s="150"/>
      <c r="C1705" s="150"/>
      <c r="D1705" s="150"/>
      <c r="E1705" s="151"/>
      <c r="F1705" s="150"/>
      <c r="G1705" s="150"/>
    </row>
    <row r="1706" spans="1:7" ht="17.399999999999999">
      <c r="A1706" s="150"/>
      <c r="B1706" s="150"/>
      <c r="C1706" s="150"/>
      <c r="D1706" s="150"/>
      <c r="E1706" s="151"/>
      <c r="F1706" s="150"/>
      <c r="G1706" s="150"/>
    </row>
    <row r="1707" spans="1:7" ht="17.399999999999999">
      <c r="A1707" s="150"/>
      <c r="B1707" s="150"/>
      <c r="C1707" s="150"/>
      <c r="D1707" s="150"/>
      <c r="E1707" s="151"/>
      <c r="F1707" s="150"/>
      <c r="G1707" s="150"/>
    </row>
    <row r="1708" spans="1:7" ht="17.399999999999999">
      <c r="A1708" s="150"/>
      <c r="B1708" s="150"/>
      <c r="C1708" s="150"/>
      <c r="D1708" s="150"/>
      <c r="E1708" s="151"/>
      <c r="F1708" s="150"/>
      <c r="G1708" s="150"/>
    </row>
    <row r="1709" spans="1:7" ht="17.399999999999999">
      <c r="A1709" s="52"/>
      <c r="B1709" s="52"/>
      <c r="C1709" s="52"/>
      <c r="D1709" s="52"/>
      <c r="E1709" s="53"/>
      <c r="F1709" s="52"/>
      <c r="G1709" s="52"/>
    </row>
    <row r="1710" spans="1:7" ht="17.399999999999999">
      <c r="A1710" s="150"/>
      <c r="B1710" s="150"/>
      <c r="C1710" s="150"/>
      <c r="D1710" s="150"/>
      <c r="E1710" s="151"/>
      <c r="F1710" s="150"/>
      <c r="G1710" s="150"/>
    </row>
    <row r="1711" spans="1:7" ht="17.399999999999999">
      <c r="A1711" s="150"/>
      <c r="B1711" s="150"/>
      <c r="C1711" s="150"/>
      <c r="D1711" s="150"/>
      <c r="E1711" s="151"/>
      <c r="F1711" s="150"/>
      <c r="G1711" s="150"/>
    </row>
    <row r="1712" spans="1:7" ht="17.399999999999999">
      <c r="A1712" s="150"/>
      <c r="B1712" s="150"/>
      <c r="C1712" s="150"/>
      <c r="D1712" s="150"/>
      <c r="E1712" s="151"/>
      <c r="F1712" s="150"/>
      <c r="G1712" s="150"/>
    </row>
    <row r="1713" spans="1:7" ht="17.399999999999999">
      <c r="A1713" s="150"/>
      <c r="B1713" s="150"/>
      <c r="C1713" s="150"/>
      <c r="D1713" s="150"/>
      <c r="E1713" s="151"/>
      <c r="F1713" s="151"/>
      <c r="G1713" s="150"/>
    </row>
    <row r="1714" spans="1:7" ht="17.399999999999999">
      <c r="A1714" s="52"/>
      <c r="B1714" s="52"/>
      <c r="C1714" s="52"/>
      <c r="D1714" s="52"/>
      <c r="E1714" s="53"/>
      <c r="F1714" s="52"/>
      <c r="G1714" s="52"/>
    </row>
    <row r="1715" spans="1:7" ht="17.399999999999999">
      <c r="A1715" s="150"/>
      <c r="B1715" s="150"/>
      <c r="C1715" s="150"/>
      <c r="D1715" s="150"/>
      <c r="E1715" s="151"/>
      <c r="F1715" s="150"/>
      <c r="G1715" s="150"/>
    </row>
    <row r="1716" spans="1:7" ht="17.399999999999999">
      <c r="A1716" s="150"/>
      <c r="B1716" s="150"/>
      <c r="C1716" s="150"/>
      <c r="D1716" s="150"/>
      <c r="E1716" s="151"/>
      <c r="F1716" s="151"/>
      <c r="G1716" s="150"/>
    </row>
    <row r="1717" spans="1:7" ht="17.399999999999999">
      <c r="A1717" s="150"/>
      <c r="B1717" s="150"/>
      <c r="C1717" s="150"/>
      <c r="D1717" s="150"/>
      <c r="E1717" s="151"/>
      <c r="F1717" s="150"/>
      <c r="G1717" s="150"/>
    </row>
    <row r="1718" spans="1:7" ht="17.399999999999999">
      <c r="A1718" s="150"/>
      <c r="B1718" s="150"/>
      <c r="C1718" s="150"/>
      <c r="D1718" s="150"/>
      <c r="E1718" s="151"/>
      <c r="F1718" s="150"/>
      <c r="G1718" s="150"/>
    </row>
    <row r="1719" spans="1:7" ht="17.399999999999999">
      <c r="A1719" s="150"/>
      <c r="B1719" s="150"/>
      <c r="C1719" s="150"/>
      <c r="D1719" s="150"/>
      <c r="E1719" s="151"/>
      <c r="F1719" s="150"/>
      <c r="G1719" s="150"/>
    </row>
    <row r="1720" spans="1:7" ht="17.399999999999999">
      <c r="A1720" s="150"/>
      <c r="B1720" s="150"/>
      <c r="C1720" s="150"/>
      <c r="D1720" s="150"/>
      <c r="E1720" s="151"/>
      <c r="F1720" s="150"/>
      <c r="G1720" s="150"/>
    </row>
    <row r="1721" spans="1:7" ht="17.399999999999999">
      <c r="A1721" s="150"/>
      <c r="B1721" s="150"/>
      <c r="C1721" s="150"/>
      <c r="D1721" s="150"/>
      <c r="E1721" s="151"/>
      <c r="F1721" s="150"/>
      <c r="G1721" s="150"/>
    </row>
    <row r="1722" spans="1:7" ht="17.399999999999999">
      <c r="A1722" s="150"/>
      <c r="B1722" s="150"/>
      <c r="C1722" s="150"/>
      <c r="D1722" s="150"/>
      <c r="E1722" s="151"/>
      <c r="F1722" s="150"/>
      <c r="G1722" s="150"/>
    </row>
    <row r="1723" spans="1:7" ht="17.399999999999999">
      <c r="A1723" s="150"/>
      <c r="B1723" s="150"/>
      <c r="C1723" s="150"/>
      <c r="D1723" s="150"/>
      <c r="E1723" s="151"/>
      <c r="F1723" s="150"/>
      <c r="G1723" s="150"/>
    </row>
    <row r="1724" spans="1:7" ht="17.399999999999999">
      <c r="A1724" s="150"/>
      <c r="B1724" s="150"/>
      <c r="C1724" s="150"/>
      <c r="D1724" s="150"/>
      <c r="E1724" s="151"/>
      <c r="F1724" s="150"/>
      <c r="G1724" s="150"/>
    </row>
    <row r="1725" spans="1:7" ht="17.399999999999999">
      <c r="A1725" s="150"/>
      <c r="B1725" s="150"/>
      <c r="C1725" s="150"/>
      <c r="D1725" s="150"/>
      <c r="E1725" s="151"/>
      <c r="F1725" s="151"/>
      <c r="G1725" s="150"/>
    </row>
    <row r="1726" spans="1:7" ht="17.399999999999999">
      <c r="A1726" s="52"/>
      <c r="B1726" s="52"/>
      <c r="C1726" s="52"/>
      <c r="D1726" s="52"/>
      <c r="E1726" s="53"/>
      <c r="F1726" s="52"/>
      <c r="G1726" s="52"/>
    </row>
    <row r="1727" spans="1:7" ht="17.399999999999999">
      <c r="A1727" s="148"/>
      <c r="B1727" s="148"/>
      <c r="C1727" s="148"/>
      <c r="D1727" s="148"/>
      <c r="E1727" s="149"/>
      <c r="F1727" s="149"/>
      <c r="G1727" s="148"/>
    </row>
    <row r="1728" spans="1:7" ht="17.399999999999999">
      <c r="A1728" s="150"/>
      <c r="B1728" s="150"/>
      <c r="C1728" s="150"/>
      <c r="D1728" s="150"/>
      <c r="E1728" s="151"/>
      <c r="F1728" s="150"/>
      <c r="G1728" s="150"/>
    </row>
    <row r="1729" spans="1:7" ht="17.399999999999999">
      <c r="A1729" s="150"/>
      <c r="B1729" s="150"/>
      <c r="C1729" s="150"/>
      <c r="D1729" s="150"/>
      <c r="E1729" s="151"/>
      <c r="F1729" s="150"/>
      <c r="G1729" s="150"/>
    </row>
    <row r="1730" spans="1:7" ht="17.399999999999999">
      <c r="A1730" s="150"/>
      <c r="B1730" s="150"/>
      <c r="C1730" s="150"/>
      <c r="D1730" s="150"/>
      <c r="E1730" s="151"/>
      <c r="F1730" s="150"/>
      <c r="G1730" s="150"/>
    </row>
    <row r="1731" spans="1:7" ht="17.399999999999999">
      <c r="A1731" s="150"/>
      <c r="B1731" s="150"/>
      <c r="C1731" s="150"/>
      <c r="D1731" s="150"/>
      <c r="E1731" s="151"/>
      <c r="F1731" s="150"/>
      <c r="G1731" s="150"/>
    </row>
    <row r="1732" spans="1:7" ht="17.399999999999999">
      <c r="A1732" s="52"/>
      <c r="B1732" s="52"/>
      <c r="C1732" s="52"/>
      <c r="D1732" s="52"/>
      <c r="E1732" s="53"/>
      <c r="F1732" s="52"/>
      <c r="G1732" s="52"/>
    </row>
    <row r="1733" spans="1:7" ht="17.399999999999999">
      <c r="A1733" s="150"/>
      <c r="B1733" s="150"/>
      <c r="C1733" s="150"/>
      <c r="D1733" s="150"/>
      <c r="E1733" s="151"/>
      <c r="F1733" s="150"/>
      <c r="G1733" s="150"/>
    </row>
    <row r="1734" spans="1:7" ht="17.399999999999999">
      <c r="A1734" s="150"/>
      <c r="B1734" s="150"/>
      <c r="C1734" s="150"/>
      <c r="D1734" s="150"/>
      <c r="E1734" s="151"/>
      <c r="F1734" s="150"/>
      <c r="G1734" s="150"/>
    </row>
    <row r="1735" spans="1:7" ht="17.399999999999999">
      <c r="A1735" s="52"/>
      <c r="B1735" s="52"/>
      <c r="C1735" s="52"/>
      <c r="D1735" s="52"/>
      <c r="E1735" s="53"/>
      <c r="F1735" s="52"/>
      <c r="G1735" s="52"/>
    </row>
    <row r="1736" spans="1:7" ht="17.399999999999999">
      <c r="A1736" s="150"/>
      <c r="B1736" s="150"/>
      <c r="C1736" s="150"/>
      <c r="D1736" s="150"/>
      <c r="E1736" s="151"/>
      <c r="F1736" s="150"/>
      <c r="G1736" s="150"/>
    </row>
    <row r="1737" spans="1:7" ht="17.399999999999999">
      <c r="A1737" s="52"/>
      <c r="B1737" s="52"/>
      <c r="C1737" s="52"/>
      <c r="D1737" s="52"/>
      <c r="E1737" s="53"/>
      <c r="F1737" s="52"/>
      <c r="G1737" s="52"/>
    </row>
    <row r="1738" spans="1:7" ht="17.399999999999999">
      <c r="A1738" s="150"/>
      <c r="B1738" s="150"/>
      <c r="C1738" s="150"/>
      <c r="D1738" s="150"/>
      <c r="E1738" s="151"/>
      <c r="F1738" s="150"/>
      <c r="G1738" s="150"/>
    </row>
    <row r="1739" spans="1:7" ht="17.399999999999999">
      <c r="A1739" s="52"/>
      <c r="B1739" s="52"/>
      <c r="C1739" s="52"/>
      <c r="D1739" s="52"/>
      <c r="E1739" s="53"/>
      <c r="F1739" s="52"/>
      <c r="G1739" s="52"/>
    </row>
    <row r="1740" spans="1:7" ht="17.399999999999999">
      <c r="A1740" s="150"/>
      <c r="B1740" s="150"/>
      <c r="C1740" s="150"/>
      <c r="D1740" s="150"/>
      <c r="E1740" s="151"/>
      <c r="F1740" s="150"/>
      <c r="G1740" s="150"/>
    </row>
    <row r="1741" spans="1:7" ht="17.399999999999999">
      <c r="A1741" s="150"/>
      <c r="B1741" s="150"/>
      <c r="C1741" s="150"/>
      <c r="D1741" s="150"/>
      <c r="E1741" s="151"/>
      <c r="F1741" s="150"/>
      <c r="G1741" s="150"/>
    </row>
    <row r="1742" spans="1:7" ht="17.399999999999999">
      <c r="A1742" s="150"/>
      <c r="B1742" s="150"/>
      <c r="C1742" s="150"/>
      <c r="D1742" s="150"/>
      <c r="E1742" s="151"/>
      <c r="F1742" s="150"/>
      <c r="G1742" s="150"/>
    </row>
    <row r="1743" spans="1:7" ht="17.399999999999999">
      <c r="A1743" s="150"/>
      <c r="B1743" s="150"/>
      <c r="C1743" s="150"/>
      <c r="D1743" s="150"/>
      <c r="E1743" s="151"/>
      <c r="F1743" s="150"/>
      <c r="G1743" s="150"/>
    </row>
    <row r="1744" spans="1:7" ht="17.399999999999999">
      <c r="A1744" s="52"/>
      <c r="B1744" s="52"/>
      <c r="C1744" s="52"/>
      <c r="D1744" s="52"/>
      <c r="E1744" s="53"/>
      <c r="F1744" s="52"/>
      <c r="G1744" s="52"/>
    </row>
    <row r="1745" spans="1:7" ht="17.399999999999999">
      <c r="A1745" s="150"/>
      <c r="B1745" s="150"/>
      <c r="C1745" s="150"/>
      <c r="D1745" s="150"/>
      <c r="E1745" s="151"/>
      <c r="F1745" s="150"/>
      <c r="G1745" s="150"/>
    </row>
    <row r="1746" spans="1:7" ht="17.399999999999999">
      <c r="A1746" s="150"/>
      <c r="B1746" s="150"/>
      <c r="C1746" s="150"/>
      <c r="D1746" s="150"/>
      <c r="E1746" s="151"/>
      <c r="F1746" s="150"/>
      <c r="G1746" s="150"/>
    </row>
    <row r="1747" spans="1:7" ht="17.399999999999999">
      <c r="A1747" s="150"/>
      <c r="B1747" s="150"/>
      <c r="C1747" s="150"/>
      <c r="D1747" s="150"/>
      <c r="E1747" s="151"/>
      <c r="F1747" s="150"/>
      <c r="G1747" s="150"/>
    </row>
    <row r="1748" spans="1:7" ht="17.399999999999999">
      <c r="A1748" s="52"/>
      <c r="B1748" s="52"/>
      <c r="C1748" s="52"/>
      <c r="D1748" s="52"/>
      <c r="E1748" s="53"/>
      <c r="F1748" s="52"/>
      <c r="G1748" s="52"/>
    </row>
    <row r="1749" spans="1:7" ht="17.399999999999999">
      <c r="A1749" s="150"/>
      <c r="B1749" s="150"/>
      <c r="C1749" s="150"/>
      <c r="D1749" s="150"/>
      <c r="E1749" s="151"/>
      <c r="F1749" s="150"/>
      <c r="G1749" s="150"/>
    </row>
    <row r="1750" spans="1:7" ht="17.399999999999999">
      <c r="A1750" s="150"/>
      <c r="B1750" s="150"/>
      <c r="C1750" s="150"/>
      <c r="D1750" s="150"/>
      <c r="E1750" s="151"/>
      <c r="F1750" s="151"/>
      <c r="G1750" s="150"/>
    </row>
    <row r="1751" spans="1:7" ht="17.399999999999999">
      <c r="A1751" s="52"/>
      <c r="B1751" s="52"/>
      <c r="C1751" s="52"/>
      <c r="D1751" s="52"/>
      <c r="E1751" s="53"/>
      <c r="F1751" s="52"/>
      <c r="G1751" s="52"/>
    </row>
    <row r="1752" spans="1:7" ht="17.399999999999999">
      <c r="A1752" s="150"/>
      <c r="B1752" s="150"/>
      <c r="C1752" s="150"/>
      <c r="D1752" s="150"/>
      <c r="E1752" s="151"/>
      <c r="F1752" s="150"/>
      <c r="G1752" s="150"/>
    </row>
    <row r="1753" spans="1:7" ht="17.399999999999999">
      <c r="A1753" s="150"/>
      <c r="B1753" s="150"/>
      <c r="C1753" s="150"/>
      <c r="D1753" s="150"/>
      <c r="E1753" s="151"/>
      <c r="F1753" s="150"/>
      <c r="G1753" s="150"/>
    </row>
    <row r="1754" spans="1:7" ht="17.399999999999999">
      <c r="A1754" s="150"/>
      <c r="B1754" s="150"/>
      <c r="C1754" s="150"/>
      <c r="D1754" s="150"/>
      <c r="E1754" s="151"/>
      <c r="F1754" s="150"/>
      <c r="G1754" s="150"/>
    </row>
    <row r="1755" spans="1:7" ht="17.399999999999999">
      <c r="A1755" s="150"/>
      <c r="B1755" s="150"/>
      <c r="C1755" s="150"/>
      <c r="D1755" s="150"/>
      <c r="E1755" s="151"/>
      <c r="F1755" s="150"/>
      <c r="G1755" s="150"/>
    </row>
    <row r="1756" spans="1:7" ht="17.399999999999999">
      <c r="A1756" s="150"/>
      <c r="B1756" s="150"/>
      <c r="C1756" s="150"/>
      <c r="D1756" s="150"/>
      <c r="E1756" s="151"/>
      <c r="F1756" s="150"/>
      <c r="G1756" s="150"/>
    </row>
    <row r="1757" spans="1:7" ht="17.399999999999999">
      <c r="A1757" s="150"/>
      <c r="B1757" s="150"/>
      <c r="C1757" s="150"/>
      <c r="D1757" s="150"/>
      <c r="E1757" s="151"/>
      <c r="F1757" s="150"/>
      <c r="G1757" s="150"/>
    </row>
    <row r="1758" spans="1:7" ht="17.399999999999999">
      <c r="A1758" s="150"/>
      <c r="B1758" s="150"/>
      <c r="C1758" s="150"/>
      <c r="D1758" s="150"/>
      <c r="E1758" s="151"/>
      <c r="F1758" s="150"/>
      <c r="G1758" s="150"/>
    </row>
    <row r="1759" spans="1:7" ht="17.399999999999999">
      <c r="A1759" s="150"/>
      <c r="B1759" s="150"/>
      <c r="C1759" s="150"/>
      <c r="D1759" s="150"/>
      <c r="E1759" s="151"/>
      <c r="F1759" s="150"/>
      <c r="G1759" s="150"/>
    </row>
    <row r="1760" spans="1:7" ht="17.399999999999999">
      <c r="A1760" s="150"/>
      <c r="B1760" s="150"/>
      <c r="C1760" s="150"/>
      <c r="D1760" s="150"/>
      <c r="E1760" s="151"/>
      <c r="F1760" s="150"/>
      <c r="G1760" s="150"/>
    </row>
    <row r="1761" spans="1:7" ht="17.399999999999999">
      <c r="A1761" s="150"/>
      <c r="B1761" s="150"/>
      <c r="C1761" s="150"/>
      <c r="D1761" s="150"/>
      <c r="E1761" s="151"/>
      <c r="F1761" s="150"/>
      <c r="G1761" s="150"/>
    </row>
    <row r="1762" spans="1:7" ht="17.399999999999999">
      <c r="A1762" s="52"/>
      <c r="B1762" s="52"/>
      <c r="C1762" s="52"/>
      <c r="D1762" s="52"/>
      <c r="E1762" s="53"/>
      <c r="F1762" s="52"/>
      <c r="G1762" s="52"/>
    </row>
    <row r="1763" spans="1:7" ht="17.399999999999999">
      <c r="A1763" s="150"/>
      <c r="B1763" s="150"/>
      <c r="C1763" s="150"/>
      <c r="D1763" s="150"/>
      <c r="E1763" s="151"/>
      <c r="F1763" s="151"/>
      <c r="G1763" s="150"/>
    </row>
    <row r="1764" spans="1:7" ht="17.399999999999999">
      <c r="A1764" s="150"/>
      <c r="B1764" s="150"/>
      <c r="C1764" s="150"/>
      <c r="D1764" s="150"/>
      <c r="E1764" s="151"/>
      <c r="F1764" s="150"/>
      <c r="G1764" s="150"/>
    </row>
    <row r="1765" spans="1:7" ht="17.399999999999999">
      <c r="A1765" s="52"/>
      <c r="B1765" s="52"/>
      <c r="C1765" s="52"/>
      <c r="D1765" s="52"/>
      <c r="E1765" s="53"/>
      <c r="F1765" s="52"/>
      <c r="G1765" s="52"/>
    </row>
    <row r="1766" spans="1:7" ht="17.399999999999999">
      <c r="A1766" s="150"/>
      <c r="B1766" s="150"/>
      <c r="C1766" s="150"/>
      <c r="D1766" s="150"/>
      <c r="E1766" s="151"/>
      <c r="F1766" s="151"/>
      <c r="G1766" s="150"/>
    </row>
    <row r="1767" spans="1:7" ht="17.399999999999999">
      <c r="A1767" s="150"/>
      <c r="B1767" s="150"/>
      <c r="C1767" s="150"/>
      <c r="D1767" s="150"/>
      <c r="E1767" s="151"/>
      <c r="F1767" s="151"/>
      <c r="G1767" s="150"/>
    </row>
    <row r="1768" spans="1:7" ht="17.399999999999999">
      <c r="A1768" s="150"/>
      <c r="B1768" s="150"/>
      <c r="C1768" s="150"/>
      <c r="D1768" s="150"/>
      <c r="E1768" s="151"/>
      <c r="F1768" s="150"/>
      <c r="G1768" s="150"/>
    </row>
    <row r="1769" spans="1:7" ht="17.399999999999999">
      <c r="A1769" s="150"/>
      <c r="B1769" s="150"/>
      <c r="C1769" s="150"/>
      <c r="D1769" s="150"/>
      <c r="E1769" s="151"/>
      <c r="F1769" s="150"/>
      <c r="G1769" s="150"/>
    </row>
    <row r="1770" spans="1:7" ht="17.399999999999999">
      <c r="A1770" s="52"/>
      <c r="B1770" s="52"/>
      <c r="C1770" s="52"/>
      <c r="D1770" s="52"/>
      <c r="E1770" s="53"/>
      <c r="F1770" s="52"/>
      <c r="G1770" s="52"/>
    </row>
    <row r="1771" spans="1:7" ht="17.399999999999999">
      <c r="A1771" s="150"/>
      <c r="B1771" s="150"/>
      <c r="C1771" s="150"/>
      <c r="D1771" s="150"/>
      <c r="E1771" s="151"/>
      <c r="F1771" s="151"/>
      <c r="G1771" s="150"/>
    </row>
    <row r="1772" spans="1:7" ht="17.399999999999999">
      <c r="A1772" s="150"/>
      <c r="B1772" s="150"/>
      <c r="C1772" s="150"/>
      <c r="D1772" s="150"/>
      <c r="E1772" s="151"/>
      <c r="F1772" s="151"/>
      <c r="G1772" s="150"/>
    </row>
    <row r="1773" spans="1:7" ht="17.399999999999999">
      <c r="A1773" s="150"/>
      <c r="B1773" s="150"/>
      <c r="C1773" s="150"/>
      <c r="D1773" s="150"/>
      <c r="E1773" s="151"/>
      <c r="F1773" s="151"/>
      <c r="G1773" s="150"/>
    </row>
    <row r="1774" spans="1:7" ht="17.399999999999999">
      <c r="A1774" s="150"/>
      <c r="B1774" s="150"/>
      <c r="C1774" s="150"/>
      <c r="D1774" s="150"/>
      <c r="E1774" s="151"/>
      <c r="F1774" s="151"/>
      <c r="G1774" s="150"/>
    </row>
    <row r="1775" spans="1:7" ht="17.399999999999999">
      <c r="A1775" s="52"/>
      <c r="B1775" s="52"/>
      <c r="C1775" s="52"/>
      <c r="D1775" s="52"/>
      <c r="E1775" s="53"/>
      <c r="F1775" s="52"/>
      <c r="G1775" s="52"/>
    </row>
    <row r="1776" spans="1:7" ht="17.399999999999999">
      <c r="A1776" s="150"/>
      <c r="B1776" s="150"/>
      <c r="C1776" s="150"/>
      <c r="D1776" s="150"/>
      <c r="E1776" s="151"/>
      <c r="F1776" s="151"/>
      <c r="G1776" s="150"/>
    </row>
    <row r="1777" spans="1:7" ht="17.399999999999999">
      <c r="A1777" s="52"/>
      <c r="B1777" s="52"/>
      <c r="C1777" s="52"/>
      <c r="D1777" s="52"/>
      <c r="E1777" s="53"/>
      <c r="F1777" s="52"/>
      <c r="G1777" s="52"/>
    </row>
    <row r="1778" spans="1:7" ht="17.399999999999999">
      <c r="A1778" s="150"/>
      <c r="B1778" s="150"/>
      <c r="C1778" s="150"/>
      <c r="D1778" s="150"/>
      <c r="E1778" s="151"/>
      <c r="F1778" s="150"/>
      <c r="G1778" s="150"/>
    </row>
    <row r="1779" spans="1:7" ht="17.399999999999999">
      <c r="A1779" s="150"/>
      <c r="B1779" s="150"/>
      <c r="C1779" s="150"/>
      <c r="D1779" s="150"/>
      <c r="E1779" s="151"/>
      <c r="F1779" s="151"/>
      <c r="G1779" s="150"/>
    </row>
    <row r="1780" spans="1:7" ht="17.399999999999999">
      <c r="A1780" s="150"/>
      <c r="B1780" s="150"/>
      <c r="C1780" s="150"/>
      <c r="D1780" s="150"/>
      <c r="E1780" s="151"/>
      <c r="F1780" s="151"/>
      <c r="G1780" s="150"/>
    </row>
    <row r="1781" spans="1:7" ht="17.399999999999999">
      <c r="A1781" s="150"/>
      <c r="B1781" s="150"/>
      <c r="C1781" s="150"/>
      <c r="D1781" s="150"/>
      <c r="E1781" s="151"/>
      <c r="F1781" s="151"/>
      <c r="G1781" s="150"/>
    </row>
    <row r="1782" spans="1:7" ht="17.399999999999999">
      <c r="A1782" s="150"/>
      <c r="B1782" s="150"/>
      <c r="C1782" s="150"/>
      <c r="D1782" s="150"/>
      <c r="E1782" s="151"/>
      <c r="F1782" s="151"/>
      <c r="G1782" s="150"/>
    </row>
    <row r="1783" spans="1:7" ht="17.399999999999999">
      <c r="A1783" s="150"/>
      <c r="B1783" s="150"/>
      <c r="C1783" s="150"/>
      <c r="D1783" s="150"/>
      <c r="E1783" s="151"/>
      <c r="F1783" s="151"/>
      <c r="G1783" s="150"/>
    </row>
    <row r="1784" spans="1:7" ht="17.399999999999999">
      <c r="A1784" s="150"/>
      <c r="B1784" s="150"/>
      <c r="C1784" s="150"/>
      <c r="D1784" s="150"/>
      <c r="E1784" s="151"/>
      <c r="F1784" s="151"/>
      <c r="G1784" s="150"/>
    </row>
    <row r="1785" spans="1:7" ht="17.399999999999999">
      <c r="A1785" s="150"/>
      <c r="B1785" s="150"/>
      <c r="C1785" s="150"/>
      <c r="D1785" s="150"/>
      <c r="E1785" s="151"/>
      <c r="F1785" s="151"/>
      <c r="G1785" s="150"/>
    </row>
    <row r="1786" spans="1:7" ht="17.399999999999999">
      <c r="A1786" s="150"/>
      <c r="B1786" s="150"/>
      <c r="C1786" s="150"/>
      <c r="D1786" s="150"/>
      <c r="E1786" s="151"/>
      <c r="F1786" s="150"/>
      <c r="G1786" s="150"/>
    </row>
    <row r="1787" spans="1:7" ht="17.399999999999999">
      <c r="A1787" s="150"/>
      <c r="B1787" s="150"/>
      <c r="C1787" s="150"/>
      <c r="D1787" s="150"/>
      <c r="E1787" s="151"/>
      <c r="F1787" s="151"/>
      <c r="G1787" s="150"/>
    </row>
    <row r="1788" spans="1:7" ht="17.399999999999999">
      <c r="A1788" s="150"/>
      <c r="B1788" s="150"/>
      <c r="C1788" s="150"/>
      <c r="D1788" s="150"/>
      <c r="E1788" s="151"/>
      <c r="F1788" s="150"/>
      <c r="G1788" s="150"/>
    </row>
    <row r="1789" spans="1:7" ht="17.399999999999999">
      <c r="A1789" s="150"/>
      <c r="B1789" s="150"/>
      <c r="C1789" s="150"/>
      <c r="D1789" s="150"/>
      <c r="E1789" s="151"/>
      <c r="F1789" s="151"/>
      <c r="G1789" s="150"/>
    </row>
    <row r="1790" spans="1:7" ht="17.399999999999999">
      <c r="A1790" s="150"/>
      <c r="B1790" s="150"/>
      <c r="C1790" s="150"/>
      <c r="D1790" s="150"/>
      <c r="E1790" s="151"/>
      <c r="F1790" s="151"/>
      <c r="G1790" s="150"/>
    </row>
    <row r="1791" spans="1:7" ht="17.399999999999999">
      <c r="A1791" s="150"/>
      <c r="B1791" s="150"/>
      <c r="C1791" s="150"/>
      <c r="D1791" s="150"/>
      <c r="E1791" s="151"/>
      <c r="F1791" s="151"/>
      <c r="G1791" s="150"/>
    </row>
    <row r="1792" spans="1:7" ht="17.399999999999999">
      <c r="A1792" s="150"/>
      <c r="B1792" s="150"/>
      <c r="C1792" s="150"/>
      <c r="D1792" s="150"/>
      <c r="E1792" s="151"/>
      <c r="F1792" s="151"/>
      <c r="G1792" s="150"/>
    </row>
    <row r="1793" spans="1:7" ht="17.399999999999999">
      <c r="A1793" s="150"/>
      <c r="B1793" s="150"/>
      <c r="C1793" s="150"/>
      <c r="D1793" s="150"/>
      <c r="E1793" s="151"/>
      <c r="F1793" s="150"/>
      <c r="G1793" s="150"/>
    </row>
    <row r="1794" spans="1:7" ht="17.399999999999999">
      <c r="A1794" s="150"/>
      <c r="B1794" s="150"/>
      <c r="C1794" s="150"/>
      <c r="D1794" s="150"/>
      <c r="E1794" s="151"/>
      <c r="F1794" s="150"/>
      <c r="G1794" s="150"/>
    </row>
    <row r="1795" spans="1:7" ht="17.399999999999999">
      <c r="A1795" s="150"/>
      <c r="B1795" s="150"/>
      <c r="C1795" s="150"/>
      <c r="D1795" s="150"/>
      <c r="E1795" s="151"/>
      <c r="F1795" s="150"/>
      <c r="G1795" s="150"/>
    </row>
    <row r="1796" spans="1:7" ht="17.399999999999999">
      <c r="A1796" s="150"/>
      <c r="B1796" s="150"/>
      <c r="C1796" s="150"/>
      <c r="D1796" s="150"/>
      <c r="E1796" s="151"/>
      <c r="F1796" s="151"/>
      <c r="G1796" s="150"/>
    </row>
    <row r="1797" spans="1:7" ht="17.399999999999999">
      <c r="A1797" s="150"/>
      <c r="B1797" s="150"/>
      <c r="C1797" s="150"/>
      <c r="D1797" s="150"/>
      <c r="E1797" s="151"/>
      <c r="F1797" s="151"/>
      <c r="G1797" s="150"/>
    </row>
    <row r="1798" spans="1:7" ht="17.399999999999999">
      <c r="A1798" s="150"/>
      <c r="B1798" s="150"/>
      <c r="C1798" s="150"/>
      <c r="D1798" s="150"/>
      <c r="E1798" s="151"/>
      <c r="F1798" s="150"/>
      <c r="G1798" s="150"/>
    </row>
    <row r="1799" spans="1:7" ht="17.399999999999999">
      <c r="A1799" s="52"/>
      <c r="B1799" s="52"/>
      <c r="C1799" s="52"/>
      <c r="D1799" s="52"/>
      <c r="E1799" s="53"/>
      <c r="F1799" s="52"/>
      <c r="G1799" s="52"/>
    </row>
    <row r="1800" spans="1:7" ht="17.399999999999999">
      <c r="A1800" s="150"/>
      <c r="B1800" s="150"/>
      <c r="C1800" s="150"/>
      <c r="D1800" s="150"/>
      <c r="E1800" s="151"/>
      <c r="F1800" s="150"/>
      <c r="G1800" s="150"/>
    </row>
    <row r="1801" spans="1:7" ht="17.399999999999999">
      <c r="A1801" s="52"/>
      <c r="B1801" s="52"/>
      <c r="C1801" s="52"/>
      <c r="D1801" s="52"/>
      <c r="E1801" s="53"/>
      <c r="F1801" s="52"/>
      <c r="G1801" s="52"/>
    </row>
    <row r="1802" spans="1:7" ht="17.399999999999999">
      <c r="A1802" s="150"/>
      <c r="B1802" s="150"/>
      <c r="C1802" s="150"/>
      <c r="D1802" s="150"/>
      <c r="E1802" s="151"/>
      <c r="F1802" s="150"/>
      <c r="G1802" s="150"/>
    </row>
    <row r="1803" spans="1:7" ht="17.399999999999999">
      <c r="A1803" s="150"/>
      <c r="B1803" s="150"/>
      <c r="C1803" s="150"/>
      <c r="D1803" s="150"/>
      <c r="E1803" s="151"/>
      <c r="F1803" s="151"/>
      <c r="G1803" s="150"/>
    </row>
    <row r="1804" spans="1:7" ht="17.399999999999999">
      <c r="A1804" s="150"/>
      <c r="B1804" s="150"/>
      <c r="C1804" s="150"/>
      <c r="D1804" s="150"/>
      <c r="E1804" s="151"/>
      <c r="F1804" s="151"/>
      <c r="G1804" s="150"/>
    </row>
    <row r="1805" spans="1:7" ht="17.399999999999999">
      <c r="A1805" s="148"/>
      <c r="B1805" s="148"/>
      <c r="C1805" s="148"/>
      <c r="D1805" s="148"/>
      <c r="E1805" s="149"/>
      <c r="F1805" s="149"/>
      <c r="G1805" s="148"/>
    </row>
    <row r="1806" spans="1:7" ht="17.399999999999999">
      <c r="A1806" s="150"/>
      <c r="B1806" s="150"/>
      <c r="C1806" s="150"/>
      <c r="D1806" s="150"/>
      <c r="E1806" s="151"/>
      <c r="F1806" s="151"/>
      <c r="G1806" s="150"/>
    </row>
    <row r="1807" spans="1:7" ht="17.399999999999999">
      <c r="A1807" s="150"/>
      <c r="B1807" s="150"/>
      <c r="C1807" s="150"/>
      <c r="D1807" s="150"/>
      <c r="E1807" s="151"/>
      <c r="F1807" s="151"/>
      <c r="G1807" s="150"/>
    </row>
    <row r="1808" spans="1:7" ht="17.399999999999999">
      <c r="A1808" s="150"/>
      <c r="B1808" s="150"/>
      <c r="C1808" s="150"/>
      <c r="D1808" s="150"/>
      <c r="E1808" s="151"/>
      <c r="F1808" s="151"/>
      <c r="G1808" s="150"/>
    </row>
    <row r="1809" spans="1:7" ht="17.399999999999999">
      <c r="A1809" s="150"/>
      <c r="B1809" s="150"/>
      <c r="C1809" s="150"/>
      <c r="D1809" s="150"/>
      <c r="E1809" s="151"/>
      <c r="F1809" s="151"/>
      <c r="G1809" s="150"/>
    </row>
    <row r="1810" spans="1:7" ht="17.399999999999999">
      <c r="A1810" s="150"/>
      <c r="B1810" s="150"/>
      <c r="C1810" s="150"/>
      <c r="D1810" s="150"/>
      <c r="E1810" s="151"/>
      <c r="F1810" s="151"/>
      <c r="G1810" s="150"/>
    </row>
    <row r="1811" spans="1:7" ht="17.399999999999999">
      <c r="A1811" s="52"/>
      <c r="B1811" s="52"/>
      <c r="C1811" s="52"/>
      <c r="D1811" s="52"/>
      <c r="E1811" s="53"/>
      <c r="F1811" s="52"/>
      <c r="G1811" s="52"/>
    </row>
    <row r="1812" spans="1:7" ht="17.399999999999999">
      <c r="A1812" s="150"/>
      <c r="B1812" s="150"/>
      <c r="C1812" s="150"/>
      <c r="D1812" s="150"/>
      <c r="E1812" s="151"/>
      <c r="F1812" s="150"/>
      <c r="G1812" s="150"/>
    </row>
    <row r="1813" spans="1:7" ht="17.399999999999999">
      <c r="A1813" s="150"/>
      <c r="B1813" s="150"/>
      <c r="C1813" s="150"/>
      <c r="D1813" s="150"/>
      <c r="E1813" s="151"/>
      <c r="F1813" s="151"/>
      <c r="G1813" s="150"/>
    </row>
    <row r="1814" spans="1:7" ht="17.399999999999999">
      <c r="A1814" s="150"/>
      <c r="B1814" s="150"/>
      <c r="C1814" s="150"/>
      <c r="D1814" s="150"/>
      <c r="E1814" s="151"/>
      <c r="F1814" s="150"/>
      <c r="G1814" s="150"/>
    </row>
    <row r="1815" spans="1:7" ht="17.399999999999999">
      <c r="A1815" s="52"/>
      <c r="B1815" s="52"/>
      <c r="C1815" s="52"/>
      <c r="D1815" s="52"/>
      <c r="E1815" s="53"/>
      <c r="F1815" s="52"/>
      <c r="G1815" s="52"/>
    </row>
    <row r="1816" spans="1:7" ht="17.399999999999999">
      <c r="A1816" s="150"/>
      <c r="B1816" s="150"/>
      <c r="C1816" s="150"/>
      <c r="D1816" s="150"/>
      <c r="E1816" s="151"/>
      <c r="F1816" s="151"/>
      <c r="G1816" s="150"/>
    </row>
    <row r="1817" spans="1:7" ht="17.399999999999999">
      <c r="A1817" s="150"/>
      <c r="B1817" s="150"/>
      <c r="C1817" s="150"/>
      <c r="D1817" s="150"/>
      <c r="E1817" s="151"/>
      <c r="F1817" s="151"/>
      <c r="G1817" s="150"/>
    </row>
    <row r="1818" spans="1:7" ht="17.399999999999999">
      <c r="A1818" s="150"/>
      <c r="B1818" s="150"/>
      <c r="C1818" s="150"/>
      <c r="D1818" s="150"/>
      <c r="E1818" s="151"/>
      <c r="F1818" s="150"/>
      <c r="G1818" s="150"/>
    </row>
    <row r="1819" spans="1:7" ht="17.399999999999999">
      <c r="A1819" s="150"/>
      <c r="B1819" s="150"/>
      <c r="C1819" s="150"/>
      <c r="D1819" s="150"/>
      <c r="E1819" s="151"/>
      <c r="F1819" s="151"/>
      <c r="G1819" s="150"/>
    </row>
    <row r="1820" spans="1:7" ht="17.399999999999999">
      <c r="A1820" s="150"/>
      <c r="B1820" s="150"/>
      <c r="C1820" s="150"/>
      <c r="D1820" s="150"/>
      <c r="E1820" s="151"/>
      <c r="F1820" s="151"/>
      <c r="G1820" s="150"/>
    </row>
    <row r="1821" spans="1:7" ht="17.399999999999999">
      <c r="A1821" s="150"/>
      <c r="B1821" s="150"/>
      <c r="C1821" s="150"/>
      <c r="D1821" s="150"/>
      <c r="E1821" s="151"/>
      <c r="F1821" s="150"/>
      <c r="G1821" s="150"/>
    </row>
    <row r="1822" spans="1:7" ht="17.399999999999999">
      <c r="A1822" s="150"/>
      <c r="B1822" s="150"/>
      <c r="C1822" s="150"/>
      <c r="D1822" s="150"/>
      <c r="E1822" s="151"/>
      <c r="F1822" s="151"/>
      <c r="G1822" s="150"/>
    </row>
    <row r="1823" spans="1:7" ht="17.399999999999999">
      <c r="A1823" s="150"/>
      <c r="B1823" s="150"/>
      <c r="C1823" s="150"/>
      <c r="D1823" s="150"/>
      <c r="E1823" s="151"/>
      <c r="F1823" s="150"/>
      <c r="G1823" s="150"/>
    </row>
    <row r="1824" spans="1:7" ht="17.399999999999999">
      <c r="A1824" s="150"/>
      <c r="B1824" s="150"/>
      <c r="C1824" s="150"/>
      <c r="D1824" s="150"/>
      <c r="E1824" s="151"/>
      <c r="F1824" s="151"/>
      <c r="G1824" s="150"/>
    </row>
    <row r="1825" spans="1:7" ht="17.399999999999999">
      <c r="A1825" s="150"/>
      <c r="B1825" s="150"/>
      <c r="C1825" s="150"/>
      <c r="D1825" s="150"/>
      <c r="E1825" s="151"/>
      <c r="F1825" s="151"/>
      <c r="G1825" s="150"/>
    </row>
    <row r="1826" spans="1:7" ht="17.399999999999999">
      <c r="A1826" s="150"/>
      <c r="B1826" s="150"/>
      <c r="C1826" s="150"/>
      <c r="D1826" s="150"/>
      <c r="E1826" s="151"/>
      <c r="F1826" s="151"/>
      <c r="G1826" s="150"/>
    </row>
    <row r="1827" spans="1:7" ht="17.399999999999999">
      <c r="A1827" s="52"/>
      <c r="B1827" s="52"/>
      <c r="C1827" s="52"/>
      <c r="D1827" s="52"/>
      <c r="E1827" s="53"/>
      <c r="F1827" s="52"/>
      <c r="G1827" s="52"/>
    </row>
    <row r="1828" spans="1:7" ht="17.399999999999999">
      <c r="A1828" s="150"/>
      <c r="B1828" s="150"/>
      <c r="C1828" s="150"/>
      <c r="D1828" s="150"/>
      <c r="E1828" s="151"/>
      <c r="F1828" s="150"/>
      <c r="G1828" s="150"/>
    </row>
    <row r="1829" spans="1:7" ht="17.399999999999999">
      <c r="A1829" s="150"/>
      <c r="B1829" s="150"/>
      <c r="C1829" s="150"/>
      <c r="D1829" s="150"/>
      <c r="E1829" s="151"/>
      <c r="F1829" s="151"/>
      <c r="G1829" s="150"/>
    </row>
    <row r="1830" spans="1:7" ht="17.399999999999999">
      <c r="A1830" s="150"/>
      <c r="B1830" s="150"/>
      <c r="C1830" s="150"/>
      <c r="D1830" s="150"/>
      <c r="E1830" s="151"/>
      <c r="F1830" s="151"/>
      <c r="G1830" s="150"/>
    </row>
    <row r="1831" spans="1:7" ht="17.399999999999999">
      <c r="A1831" s="52"/>
      <c r="B1831" s="52"/>
      <c r="C1831" s="52"/>
      <c r="D1831" s="52"/>
      <c r="E1831" s="53"/>
      <c r="F1831" s="52"/>
      <c r="G1831" s="52"/>
    </row>
    <row r="1832" spans="1:7" ht="17.399999999999999">
      <c r="A1832" s="150"/>
      <c r="B1832" s="150"/>
      <c r="C1832" s="150"/>
      <c r="D1832" s="150"/>
      <c r="E1832" s="151"/>
      <c r="F1832" s="150"/>
      <c r="G1832" s="150"/>
    </row>
    <row r="1833" spans="1:7" ht="17.399999999999999">
      <c r="A1833" s="150"/>
      <c r="B1833" s="150"/>
      <c r="C1833" s="150"/>
      <c r="D1833" s="150"/>
      <c r="E1833" s="151"/>
      <c r="F1833" s="151"/>
      <c r="G1833" s="150"/>
    </row>
    <row r="1834" spans="1:7" ht="17.399999999999999">
      <c r="A1834" s="52"/>
      <c r="B1834" s="52"/>
      <c r="C1834" s="52"/>
      <c r="D1834" s="52"/>
      <c r="E1834" s="53"/>
      <c r="F1834" s="52"/>
      <c r="G1834" s="52"/>
    </row>
    <row r="1835" spans="1:7" ht="17.399999999999999">
      <c r="A1835" s="150"/>
      <c r="B1835" s="150"/>
      <c r="C1835" s="150"/>
      <c r="D1835" s="150"/>
      <c r="E1835" s="151"/>
      <c r="F1835" s="150"/>
      <c r="G1835" s="150"/>
    </row>
    <row r="1836" spans="1:7" ht="17.399999999999999">
      <c r="A1836" s="52"/>
      <c r="B1836" s="52"/>
      <c r="C1836" s="52"/>
      <c r="D1836" s="52"/>
      <c r="E1836" s="53"/>
      <c r="F1836" s="52"/>
      <c r="G1836" s="52"/>
    </row>
    <row r="1837" spans="1:7" ht="17.399999999999999">
      <c r="A1837" s="150"/>
      <c r="B1837" s="150"/>
      <c r="C1837" s="150"/>
      <c r="D1837" s="150"/>
      <c r="E1837" s="151"/>
      <c r="F1837" s="151"/>
      <c r="G1837" s="150"/>
    </row>
    <row r="1838" spans="1:7" ht="17.399999999999999">
      <c r="A1838" s="52"/>
      <c r="B1838" s="52"/>
      <c r="C1838" s="52"/>
      <c r="D1838" s="52"/>
      <c r="E1838" s="53"/>
      <c r="F1838" s="52"/>
      <c r="G1838" s="52"/>
    </row>
    <row r="1839" spans="1:7" ht="17.399999999999999">
      <c r="A1839" s="150"/>
      <c r="B1839" s="150"/>
      <c r="C1839" s="150"/>
      <c r="D1839" s="150"/>
      <c r="E1839" s="151"/>
      <c r="F1839" s="151"/>
      <c r="G1839" s="150"/>
    </row>
    <row r="1840" spans="1:7" ht="17.399999999999999">
      <c r="A1840" s="150"/>
      <c r="B1840" s="150"/>
      <c r="C1840" s="150"/>
      <c r="D1840" s="150"/>
      <c r="E1840" s="151"/>
      <c r="F1840" s="151"/>
      <c r="G1840" s="150"/>
    </row>
    <row r="1841" spans="1:7" ht="17.399999999999999">
      <c r="A1841" s="150"/>
      <c r="B1841" s="150"/>
      <c r="C1841" s="150"/>
      <c r="D1841" s="150"/>
      <c r="E1841" s="151"/>
      <c r="F1841" s="151"/>
      <c r="G1841" s="150"/>
    </row>
    <row r="1842" spans="1:7" ht="17.399999999999999">
      <c r="A1842" s="150"/>
      <c r="B1842" s="150"/>
      <c r="C1842" s="150"/>
      <c r="D1842" s="150"/>
      <c r="E1842" s="151"/>
      <c r="F1842" s="151"/>
      <c r="G1842" s="150"/>
    </row>
    <row r="1843" spans="1:7" ht="17.399999999999999">
      <c r="A1843" s="52"/>
      <c r="B1843" s="52"/>
      <c r="C1843" s="52"/>
      <c r="D1843" s="52"/>
      <c r="E1843" s="53"/>
      <c r="F1843" s="52"/>
      <c r="G1843" s="52"/>
    </row>
    <row r="1844" spans="1:7" ht="17.399999999999999">
      <c r="A1844" s="150"/>
      <c r="B1844" s="150"/>
      <c r="C1844" s="150"/>
      <c r="D1844" s="150"/>
      <c r="E1844" s="151"/>
      <c r="F1844" s="150"/>
      <c r="G1844" s="150"/>
    </row>
    <row r="1845" spans="1:7" ht="17.399999999999999">
      <c r="A1845" s="150"/>
      <c r="B1845" s="150"/>
      <c r="C1845" s="150"/>
      <c r="D1845" s="150"/>
      <c r="E1845" s="151"/>
      <c r="F1845" s="151"/>
      <c r="G1845" s="150"/>
    </row>
    <row r="1846" spans="1:7" ht="17.399999999999999">
      <c r="A1846" s="150"/>
      <c r="B1846" s="150"/>
      <c r="C1846" s="150"/>
      <c r="D1846" s="150"/>
      <c r="E1846" s="151"/>
      <c r="F1846" s="150"/>
      <c r="G1846" s="150"/>
    </row>
    <row r="1847" spans="1:7" ht="17.399999999999999">
      <c r="A1847" s="52"/>
      <c r="B1847" s="52"/>
      <c r="C1847" s="52"/>
      <c r="D1847" s="52"/>
      <c r="E1847" s="53"/>
      <c r="F1847" s="52"/>
      <c r="G1847" s="52"/>
    </row>
    <row r="1848" spans="1:7" ht="17.399999999999999">
      <c r="A1848" s="150"/>
      <c r="B1848" s="150"/>
      <c r="C1848" s="150"/>
      <c r="D1848" s="150"/>
      <c r="E1848" s="151"/>
      <c r="F1848" s="151"/>
      <c r="G1848" s="150"/>
    </row>
    <row r="1849" spans="1:7" ht="17.399999999999999">
      <c r="A1849" s="150"/>
      <c r="B1849" s="150"/>
      <c r="C1849" s="150"/>
      <c r="D1849" s="150"/>
      <c r="E1849" s="151"/>
      <c r="F1849" s="150"/>
      <c r="G1849" s="150"/>
    </row>
    <row r="1850" spans="1:7" ht="17.399999999999999">
      <c r="A1850" s="52"/>
      <c r="B1850" s="52"/>
      <c r="C1850" s="52"/>
      <c r="D1850" s="52"/>
      <c r="E1850" s="53"/>
      <c r="F1850" s="52"/>
      <c r="G1850" s="52"/>
    </row>
    <row r="1851" spans="1:7" ht="17.399999999999999">
      <c r="A1851" s="150"/>
      <c r="B1851" s="150"/>
      <c r="C1851" s="150"/>
      <c r="D1851" s="150"/>
      <c r="E1851" s="151"/>
      <c r="F1851" s="151"/>
      <c r="G1851" s="150"/>
    </row>
    <row r="1852" spans="1:7" ht="17.399999999999999">
      <c r="A1852" s="150"/>
      <c r="B1852" s="150"/>
      <c r="C1852" s="150"/>
      <c r="D1852" s="150"/>
      <c r="E1852" s="151"/>
      <c r="F1852" s="151"/>
      <c r="G1852" s="150"/>
    </row>
    <row r="1853" spans="1:7" ht="17.399999999999999">
      <c r="A1853" s="150"/>
      <c r="B1853" s="150"/>
      <c r="C1853" s="150"/>
      <c r="D1853" s="150"/>
      <c r="E1853" s="151"/>
      <c r="F1853" s="150"/>
      <c r="G1853" s="150"/>
    </row>
    <row r="1854" spans="1:7" ht="17.399999999999999">
      <c r="A1854" s="150"/>
      <c r="B1854" s="150"/>
      <c r="C1854" s="150"/>
      <c r="D1854" s="150"/>
      <c r="E1854" s="151"/>
      <c r="F1854" s="150"/>
      <c r="G1854" s="150"/>
    </row>
    <row r="1855" spans="1:7" ht="17.399999999999999">
      <c r="A1855" s="150"/>
      <c r="B1855" s="150"/>
      <c r="C1855" s="150"/>
      <c r="D1855" s="150"/>
      <c r="E1855" s="151"/>
      <c r="F1855" s="151"/>
      <c r="G1855" s="150"/>
    </row>
    <row r="1856" spans="1:7">
      <c r="A1856" s="36"/>
      <c r="B1856" s="36"/>
      <c r="C1856" s="36"/>
      <c r="D1856" s="36"/>
      <c r="E1856" s="51"/>
      <c r="F1856" s="51"/>
      <c r="G1856" s="36"/>
    </row>
    <row r="1857" spans="1:7" ht="17.399999999999999">
      <c r="A1857" s="150"/>
      <c r="B1857" s="150"/>
      <c r="C1857" s="150"/>
      <c r="D1857" s="150"/>
      <c r="E1857" s="151"/>
      <c r="F1857" s="151"/>
      <c r="G1857" s="150"/>
    </row>
    <row r="1858" spans="1:7" ht="17.399999999999999">
      <c r="A1858" s="150"/>
      <c r="B1858" s="150"/>
      <c r="C1858" s="150"/>
      <c r="D1858" s="150"/>
      <c r="E1858" s="151"/>
      <c r="F1858" s="150"/>
      <c r="G1858" s="150"/>
    </row>
    <row r="1859" spans="1:7" ht="17.399999999999999">
      <c r="A1859" s="150"/>
      <c r="B1859" s="150"/>
      <c r="C1859" s="150"/>
      <c r="D1859" s="150"/>
      <c r="E1859" s="151"/>
      <c r="F1859" s="151"/>
      <c r="G1859" s="150"/>
    </row>
    <row r="1860" spans="1:7" ht="17.399999999999999">
      <c r="A1860" s="150"/>
      <c r="B1860" s="150"/>
      <c r="C1860" s="150"/>
      <c r="D1860" s="150"/>
      <c r="E1860" s="151"/>
      <c r="F1860" s="151"/>
      <c r="G1860" s="150"/>
    </row>
    <row r="1861" spans="1:7" ht="17.399999999999999">
      <c r="A1861" s="52"/>
      <c r="B1861" s="52"/>
      <c r="C1861" s="52"/>
      <c r="D1861" s="52"/>
      <c r="E1861" s="53"/>
      <c r="F1861" s="52"/>
      <c r="G1861" s="52"/>
    </row>
    <row r="1862" spans="1:7" ht="17.399999999999999">
      <c r="A1862" s="150"/>
      <c r="B1862" s="150"/>
      <c r="C1862" s="150"/>
      <c r="D1862" s="150"/>
      <c r="E1862" s="151"/>
      <c r="F1862" s="151"/>
      <c r="G1862" s="150"/>
    </row>
    <row r="1863" spans="1:7" ht="17.399999999999999">
      <c r="A1863" s="150"/>
      <c r="B1863" s="150"/>
      <c r="C1863" s="150"/>
      <c r="D1863" s="150"/>
      <c r="E1863" s="151"/>
      <c r="F1863" s="151"/>
      <c r="G1863" s="150"/>
    </row>
    <row r="1864" spans="1:7" ht="17.399999999999999">
      <c r="A1864" s="52"/>
      <c r="B1864" s="52"/>
      <c r="C1864" s="52"/>
      <c r="D1864" s="52"/>
      <c r="E1864" s="53"/>
      <c r="F1864" s="52"/>
      <c r="G1864" s="52"/>
    </row>
    <row r="1865" spans="1:7" ht="17.399999999999999">
      <c r="A1865" s="150"/>
      <c r="B1865" s="150"/>
      <c r="C1865" s="150"/>
      <c r="D1865" s="150"/>
      <c r="E1865" s="151"/>
      <c r="F1865" s="150"/>
      <c r="G1865" s="150"/>
    </row>
    <row r="1866" spans="1:7" ht="17.399999999999999">
      <c r="A1866" s="150"/>
      <c r="B1866" s="150"/>
      <c r="C1866" s="150"/>
      <c r="D1866" s="150"/>
      <c r="E1866" s="151"/>
      <c r="F1866" s="151"/>
      <c r="G1866" s="150"/>
    </row>
    <row r="1867" spans="1:7" ht="17.399999999999999">
      <c r="A1867" s="150"/>
      <c r="B1867" s="150"/>
      <c r="C1867" s="150"/>
      <c r="D1867" s="150"/>
      <c r="E1867" s="151"/>
      <c r="F1867" s="151"/>
      <c r="G1867" s="150"/>
    </row>
    <row r="1868" spans="1:7" ht="17.399999999999999">
      <c r="A1868" s="52"/>
      <c r="B1868" s="52"/>
      <c r="C1868" s="52"/>
      <c r="D1868" s="52"/>
      <c r="E1868" s="53"/>
      <c r="F1868" s="52"/>
      <c r="G1868" s="52"/>
    </row>
    <row r="1869" spans="1:7" ht="17.399999999999999">
      <c r="A1869" s="150"/>
      <c r="B1869" s="150"/>
      <c r="C1869" s="150"/>
      <c r="D1869" s="150"/>
      <c r="E1869" s="151"/>
      <c r="F1869" s="151"/>
      <c r="G1869" s="150"/>
    </row>
    <row r="1870" spans="1:7" ht="17.399999999999999">
      <c r="A1870" s="150"/>
      <c r="B1870" s="150"/>
      <c r="C1870" s="150"/>
      <c r="D1870" s="150"/>
      <c r="E1870" s="151"/>
      <c r="F1870" s="151"/>
      <c r="G1870" s="150"/>
    </row>
    <row r="1871" spans="1:7" ht="17.399999999999999">
      <c r="A1871" s="150"/>
      <c r="B1871" s="150"/>
      <c r="C1871" s="150"/>
      <c r="D1871" s="150"/>
      <c r="E1871" s="151"/>
      <c r="F1871" s="151"/>
      <c r="G1871" s="150"/>
    </row>
    <row r="1872" spans="1:7" ht="17.399999999999999">
      <c r="A1872" s="150"/>
      <c r="B1872" s="150"/>
      <c r="C1872" s="150"/>
      <c r="D1872" s="150"/>
      <c r="E1872" s="151"/>
      <c r="F1872" s="151"/>
      <c r="G1872" s="150"/>
    </row>
    <row r="1873" spans="1:7" ht="17.399999999999999">
      <c r="A1873" s="52"/>
      <c r="B1873" s="52"/>
      <c r="C1873" s="52"/>
      <c r="D1873" s="52"/>
      <c r="E1873" s="53"/>
      <c r="F1873" s="52"/>
      <c r="G1873" s="52"/>
    </row>
    <row r="1874" spans="1:7" ht="17.399999999999999">
      <c r="A1874" s="150"/>
      <c r="B1874" s="150"/>
      <c r="C1874" s="150"/>
      <c r="D1874" s="150"/>
      <c r="E1874" s="151"/>
      <c r="F1874" s="151"/>
      <c r="G1874" s="150"/>
    </row>
    <row r="1875" spans="1:7" ht="17.399999999999999">
      <c r="A1875" s="150"/>
      <c r="B1875" s="150"/>
      <c r="C1875" s="150"/>
      <c r="D1875" s="150"/>
      <c r="E1875" s="151"/>
      <c r="F1875" s="151"/>
      <c r="G1875" s="150"/>
    </row>
    <row r="1876" spans="1:7" ht="17.399999999999999">
      <c r="A1876" s="150"/>
      <c r="B1876" s="150"/>
      <c r="C1876" s="150"/>
      <c r="D1876" s="150"/>
      <c r="E1876" s="151"/>
      <c r="F1876" s="151"/>
      <c r="G1876" s="150"/>
    </row>
    <row r="1877" spans="1:7" ht="17.399999999999999">
      <c r="A1877" s="150"/>
      <c r="B1877" s="150"/>
      <c r="C1877" s="150"/>
      <c r="D1877" s="150"/>
      <c r="E1877" s="151"/>
      <c r="F1877" s="151"/>
      <c r="G1877" s="150"/>
    </row>
    <row r="1878" spans="1:7" ht="17.399999999999999">
      <c r="A1878" s="150"/>
      <c r="B1878" s="150"/>
      <c r="C1878" s="150"/>
      <c r="D1878" s="150"/>
      <c r="E1878" s="151"/>
      <c r="F1878" s="151"/>
      <c r="G1878" s="150"/>
    </row>
    <row r="1879" spans="1:7" ht="17.399999999999999">
      <c r="A1879" s="150"/>
      <c r="B1879" s="150"/>
      <c r="C1879" s="150"/>
      <c r="D1879" s="150"/>
      <c r="E1879" s="151"/>
      <c r="F1879" s="151"/>
      <c r="G1879" s="150"/>
    </row>
    <row r="1880" spans="1:7" ht="17.399999999999999">
      <c r="A1880" s="52"/>
      <c r="B1880" s="52"/>
      <c r="C1880" s="52"/>
      <c r="D1880" s="52"/>
      <c r="E1880" s="53"/>
      <c r="F1880" s="52"/>
      <c r="G1880" s="52"/>
    </row>
    <row r="1881" spans="1:7" ht="17.399999999999999">
      <c r="A1881" s="148"/>
      <c r="B1881" s="148"/>
      <c r="C1881" s="148"/>
      <c r="D1881" s="148"/>
      <c r="E1881" s="149"/>
      <c r="F1881" s="149"/>
      <c r="G1881" s="148"/>
    </row>
    <row r="1882" spans="1:7" ht="17.399999999999999">
      <c r="A1882" s="150"/>
      <c r="B1882" s="150"/>
      <c r="C1882" s="150"/>
      <c r="D1882" s="150"/>
      <c r="E1882" s="151"/>
      <c r="F1882" s="151"/>
      <c r="G1882" s="150"/>
    </row>
    <row r="1883" spans="1:7" ht="17.399999999999999">
      <c r="A1883" s="150"/>
      <c r="B1883" s="150"/>
      <c r="C1883" s="150"/>
      <c r="D1883" s="150"/>
      <c r="E1883" s="151"/>
      <c r="F1883" s="151"/>
      <c r="G1883" s="150"/>
    </row>
    <row r="1884" spans="1:7" ht="17.399999999999999">
      <c r="A1884" s="150"/>
      <c r="B1884" s="150"/>
      <c r="C1884" s="150"/>
      <c r="D1884" s="150"/>
      <c r="E1884" s="151"/>
      <c r="F1884" s="151"/>
      <c r="G1884" s="150"/>
    </row>
    <row r="1885" spans="1:7" ht="17.399999999999999">
      <c r="A1885" s="148"/>
      <c r="B1885" s="148"/>
      <c r="C1885" s="148"/>
      <c r="D1885" s="148"/>
      <c r="E1885" s="149"/>
      <c r="F1885" s="149"/>
      <c r="G1885" s="148"/>
    </row>
    <row r="1886" spans="1:7" ht="17.399999999999999">
      <c r="A1886" s="150"/>
      <c r="B1886" s="150"/>
      <c r="C1886" s="150"/>
      <c r="D1886" s="150"/>
      <c r="E1886" s="151"/>
      <c r="F1886" s="151"/>
      <c r="G1886" s="150"/>
    </row>
    <row r="1887" spans="1:7" ht="17.399999999999999">
      <c r="A1887" s="150"/>
      <c r="B1887" s="150"/>
      <c r="C1887" s="150"/>
      <c r="D1887" s="150"/>
      <c r="E1887" s="151"/>
      <c r="F1887" s="151"/>
      <c r="G1887" s="150"/>
    </row>
    <row r="1888" spans="1:7" ht="17.399999999999999">
      <c r="A1888" s="150"/>
      <c r="B1888" s="150"/>
      <c r="C1888" s="150"/>
      <c r="D1888" s="150"/>
      <c r="E1888" s="151"/>
      <c r="F1888" s="151"/>
      <c r="G1888" s="150"/>
    </row>
    <row r="1889" spans="1:7" ht="17.399999999999999">
      <c r="A1889" s="150"/>
      <c r="B1889" s="150"/>
      <c r="C1889" s="150"/>
      <c r="D1889" s="150"/>
      <c r="E1889" s="151"/>
      <c r="F1889" s="151"/>
      <c r="G1889" s="150"/>
    </row>
    <row r="1890" spans="1:7" ht="17.399999999999999">
      <c r="A1890" s="148"/>
      <c r="B1890" s="148"/>
      <c r="C1890" s="148"/>
      <c r="D1890" s="148"/>
      <c r="E1890" s="149"/>
      <c r="F1890" s="149"/>
      <c r="G1890" s="148"/>
    </row>
    <row r="1891" spans="1:7" ht="17.399999999999999">
      <c r="A1891" s="150"/>
      <c r="B1891" s="150"/>
      <c r="C1891" s="150"/>
      <c r="D1891" s="150"/>
      <c r="E1891" s="151"/>
      <c r="F1891" s="150"/>
      <c r="G1891" s="150"/>
    </row>
    <row r="1892" spans="1:7" ht="17.399999999999999">
      <c r="A1892" s="150"/>
      <c r="B1892" s="150"/>
      <c r="C1892" s="150"/>
      <c r="D1892" s="150"/>
      <c r="E1892" s="151"/>
      <c r="F1892" s="151"/>
      <c r="G1892" s="150"/>
    </row>
    <row r="1893" spans="1:7" ht="17.399999999999999">
      <c r="A1893" s="150"/>
      <c r="B1893" s="150"/>
      <c r="C1893" s="150"/>
      <c r="D1893" s="150"/>
      <c r="E1893" s="151"/>
      <c r="F1893" s="151"/>
      <c r="G1893" s="150"/>
    </row>
    <row r="1894" spans="1:7">
      <c r="A1894" s="36"/>
      <c r="B1894" s="36"/>
      <c r="C1894" s="36"/>
      <c r="D1894" s="36"/>
      <c r="E1894" s="51"/>
      <c r="F1894" s="51"/>
      <c r="G1894" s="36"/>
    </row>
    <row r="1895" spans="1:7">
      <c r="A1895" s="36"/>
      <c r="B1895" s="36"/>
      <c r="C1895" s="36"/>
      <c r="D1895" s="36"/>
      <c r="E1895" s="51"/>
      <c r="F1895" s="51"/>
      <c r="G1895" s="36"/>
    </row>
    <row r="1896" spans="1:7" ht="17.399999999999999">
      <c r="A1896" s="150"/>
      <c r="B1896" s="150"/>
      <c r="C1896" s="150"/>
      <c r="D1896" s="150"/>
      <c r="E1896" s="151"/>
      <c r="F1896" s="150"/>
      <c r="G1896" s="150"/>
    </row>
    <row r="1897" spans="1:7" ht="17.399999999999999">
      <c r="A1897" s="150"/>
      <c r="B1897" s="150"/>
      <c r="C1897" s="150"/>
      <c r="D1897" s="150"/>
      <c r="E1897" s="151"/>
      <c r="F1897" s="151"/>
      <c r="G1897" s="150"/>
    </row>
    <row r="1898" spans="1:7" ht="17.399999999999999">
      <c r="A1898" s="150"/>
      <c r="B1898" s="150"/>
      <c r="C1898" s="150"/>
      <c r="D1898" s="150"/>
      <c r="E1898" s="151"/>
      <c r="F1898" s="151"/>
      <c r="G1898" s="150"/>
    </row>
    <row r="1899" spans="1:7">
      <c r="A1899" s="36"/>
      <c r="B1899" s="36"/>
      <c r="C1899" s="36"/>
      <c r="D1899" s="36"/>
      <c r="E1899" s="51"/>
      <c r="F1899" s="51"/>
      <c r="G1899" s="36"/>
    </row>
    <row r="1900" spans="1:7" ht="17.399999999999999">
      <c r="A1900" s="150"/>
      <c r="B1900" s="150"/>
      <c r="C1900" s="150"/>
      <c r="D1900" s="150"/>
      <c r="E1900" s="151"/>
      <c r="F1900" s="151"/>
      <c r="G1900" s="150"/>
    </row>
    <row r="1901" spans="1:7" ht="17.399999999999999">
      <c r="A1901" s="150"/>
      <c r="B1901" s="150"/>
      <c r="C1901" s="150"/>
      <c r="D1901" s="150"/>
      <c r="E1901" s="151"/>
      <c r="F1901" s="151"/>
      <c r="G1901" s="150"/>
    </row>
    <row r="1902" spans="1:7" ht="17.399999999999999">
      <c r="A1902" s="150"/>
      <c r="B1902" s="150"/>
      <c r="C1902" s="150"/>
      <c r="D1902" s="150"/>
      <c r="E1902" s="151"/>
      <c r="F1902" s="151"/>
      <c r="G1902" s="150"/>
    </row>
    <row r="1903" spans="1:7" ht="17.399999999999999">
      <c r="A1903" s="150"/>
      <c r="B1903" s="150"/>
      <c r="C1903" s="150"/>
      <c r="D1903" s="150"/>
      <c r="E1903" s="151"/>
      <c r="F1903" s="151"/>
      <c r="G1903" s="150"/>
    </row>
    <row r="1904" spans="1:7" ht="17.399999999999999">
      <c r="A1904" s="150"/>
      <c r="B1904" s="150"/>
      <c r="C1904" s="150"/>
      <c r="D1904" s="150"/>
      <c r="E1904" s="151"/>
      <c r="F1904" s="151"/>
      <c r="G1904" s="150"/>
    </row>
    <row r="1905" spans="1:7" ht="17.399999999999999">
      <c r="A1905" s="148"/>
      <c r="B1905" s="148"/>
      <c r="C1905" s="148"/>
      <c r="D1905" s="148"/>
      <c r="E1905" s="149"/>
      <c r="F1905" s="149"/>
      <c r="G1905" s="148"/>
    </row>
    <row r="1906" spans="1:7" ht="17.399999999999999">
      <c r="A1906" s="52"/>
      <c r="B1906" s="52"/>
      <c r="C1906" s="52"/>
      <c r="D1906" s="52"/>
      <c r="E1906" s="53"/>
      <c r="F1906" s="52"/>
      <c r="G1906" s="52"/>
    </row>
    <row r="1907" spans="1:7" ht="17.399999999999999">
      <c r="A1907" s="150"/>
      <c r="B1907" s="150"/>
      <c r="C1907" s="150"/>
      <c r="D1907" s="150"/>
      <c r="E1907" s="151"/>
      <c r="F1907" s="150"/>
      <c r="G1907" s="150"/>
    </row>
    <row r="1908" spans="1:7" ht="17.399999999999999">
      <c r="A1908" s="150"/>
      <c r="B1908" s="150"/>
      <c r="C1908" s="150"/>
      <c r="D1908" s="150"/>
      <c r="E1908" s="151"/>
      <c r="F1908" s="151"/>
      <c r="G1908" s="150"/>
    </row>
    <row r="1909" spans="1:7" ht="17.399999999999999">
      <c r="A1909" s="150"/>
      <c r="B1909" s="150"/>
      <c r="C1909" s="150"/>
      <c r="D1909" s="150"/>
      <c r="E1909" s="151"/>
      <c r="F1909" s="151"/>
      <c r="G1909" s="150"/>
    </row>
    <row r="1910" spans="1:7" ht="17.399999999999999">
      <c r="A1910" s="150"/>
      <c r="B1910" s="150"/>
      <c r="C1910" s="150"/>
      <c r="D1910" s="150"/>
      <c r="E1910" s="151"/>
      <c r="F1910" s="151"/>
      <c r="G1910" s="150"/>
    </row>
    <row r="1911" spans="1:7" ht="17.399999999999999">
      <c r="A1911" s="52"/>
      <c r="B1911" s="52"/>
      <c r="C1911" s="52"/>
      <c r="D1911" s="52"/>
      <c r="E1911" s="53"/>
      <c r="F1911" s="52"/>
      <c r="G1911" s="52"/>
    </row>
    <row r="1912" spans="1:7" ht="17.399999999999999">
      <c r="A1912" s="150"/>
      <c r="B1912" s="150"/>
      <c r="C1912" s="150"/>
      <c r="D1912" s="150"/>
      <c r="E1912" s="151"/>
      <c r="F1912" s="151"/>
      <c r="G1912" s="150"/>
    </row>
    <row r="1913" spans="1:7" ht="17.399999999999999">
      <c r="A1913" s="150"/>
      <c r="B1913" s="150"/>
      <c r="C1913" s="150"/>
      <c r="D1913" s="150"/>
      <c r="E1913" s="151"/>
      <c r="F1913" s="151"/>
      <c r="G1913" s="150"/>
    </row>
    <row r="1914" spans="1:7" ht="17.399999999999999">
      <c r="A1914" s="150"/>
      <c r="B1914" s="150"/>
      <c r="C1914" s="150"/>
      <c r="D1914" s="150"/>
      <c r="E1914" s="151"/>
      <c r="F1914" s="151"/>
      <c r="G1914" s="150"/>
    </row>
    <row r="1915" spans="1:7" ht="17.399999999999999">
      <c r="A1915" s="148"/>
      <c r="B1915" s="148"/>
      <c r="C1915" s="148"/>
      <c r="D1915" s="148"/>
      <c r="E1915" s="149"/>
      <c r="F1915" s="149"/>
      <c r="G1915" s="148"/>
    </row>
    <row r="1916" spans="1:7" ht="17.399999999999999">
      <c r="A1916" s="150"/>
      <c r="B1916" s="150"/>
      <c r="C1916" s="150"/>
      <c r="D1916" s="150"/>
      <c r="E1916" s="151"/>
      <c r="F1916" s="151"/>
      <c r="G1916" s="150"/>
    </row>
    <row r="1917" spans="1:7" ht="17.399999999999999">
      <c r="A1917" s="150"/>
      <c r="B1917" s="150"/>
      <c r="C1917" s="150"/>
      <c r="D1917" s="150"/>
      <c r="E1917" s="151"/>
      <c r="F1917" s="151"/>
      <c r="G1917" s="150"/>
    </row>
    <row r="1918" spans="1:7" ht="17.399999999999999">
      <c r="A1918" s="148"/>
      <c r="B1918" s="148"/>
      <c r="C1918" s="148"/>
      <c r="D1918" s="148"/>
      <c r="E1918" s="149"/>
      <c r="F1918" s="149"/>
      <c r="G1918" s="148"/>
    </row>
    <row r="1919" spans="1:7" ht="17.399999999999999">
      <c r="A1919" s="150"/>
      <c r="B1919" s="150"/>
      <c r="C1919" s="150"/>
      <c r="D1919" s="150"/>
      <c r="E1919" s="151"/>
      <c r="F1919" s="150"/>
      <c r="G1919" s="150"/>
    </row>
    <row r="1920" spans="1:7" ht="17.399999999999999">
      <c r="A1920" s="150"/>
      <c r="B1920" s="150"/>
      <c r="C1920" s="150"/>
      <c r="D1920" s="150"/>
      <c r="E1920" s="151"/>
      <c r="F1920" s="151"/>
      <c r="G1920" s="150"/>
    </row>
    <row r="1921" spans="1:7" ht="17.399999999999999">
      <c r="A1921" s="150"/>
      <c r="B1921" s="150"/>
      <c r="C1921" s="150"/>
      <c r="D1921" s="150"/>
      <c r="E1921" s="151"/>
      <c r="F1921" s="151"/>
      <c r="G1921" s="150"/>
    </row>
    <row r="1922" spans="1:7" ht="17.399999999999999">
      <c r="A1922" s="52"/>
      <c r="B1922" s="52"/>
      <c r="C1922" s="52"/>
      <c r="D1922" s="52"/>
      <c r="E1922" s="53"/>
      <c r="F1922" s="52"/>
      <c r="G1922" s="52"/>
    </row>
    <row r="1923" spans="1:7" ht="17.399999999999999">
      <c r="A1923" s="150"/>
      <c r="B1923" s="150"/>
      <c r="C1923" s="150"/>
      <c r="D1923" s="150"/>
      <c r="E1923" s="151"/>
      <c r="F1923" s="151"/>
      <c r="G1923" s="150"/>
    </row>
    <row r="1924" spans="1:7" ht="17.399999999999999">
      <c r="A1924" s="150"/>
      <c r="B1924" s="150"/>
      <c r="C1924" s="150"/>
      <c r="D1924" s="150"/>
      <c r="E1924" s="151"/>
      <c r="F1924" s="151"/>
      <c r="G1924" s="150"/>
    </row>
    <row r="1925" spans="1:7" ht="17.399999999999999">
      <c r="A1925" s="150"/>
      <c r="B1925" s="150"/>
      <c r="C1925" s="150"/>
      <c r="D1925" s="150"/>
      <c r="E1925" s="151"/>
      <c r="F1925" s="151"/>
      <c r="G1925" s="150"/>
    </row>
    <row r="1926" spans="1:7" ht="17.399999999999999">
      <c r="A1926" s="150"/>
      <c r="B1926" s="150"/>
      <c r="C1926" s="150"/>
      <c r="D1926" s="150"/>
      <c r="E1926" s="151"/>
      <c r="F1926" s="151"/>
      <c r="G1926" s="150"/>
    </row>
    <row r="1927" spans="1:7" ht="17.399999999999999">
      <c r="A1927" s="150"/>
      <c r="B1927" s="150"/>
      <c r="C1927" s="150"/>
      <c r="D1927" s="150"/>
      <c r="E1927" s="151"/>
      <c r="F1927" s="150"/>
      <c r="G1927" s="150"/>
    </row>
    <row r="1928" spans="1:7" ht="17.399999999999999">
      <c r="A1928" s="150"/>
      <c r="B1928" s="150"/>
      <c r="C1928" s="150"/>
      <c r="D1928" s="150"/>
      <c r="E1928" s="151"/>
      <c r="F1928" s="151"/>
      <c r="G1928" s="150"/>
    </row>
    <row r="1929" spans="1:7" ht="17.399999999999999">
      <c r="A1929" s="148"/>
      <c r="B1929" s="148"/>
      <c r="C1929" s="148"/>
      <c r="D1929" s="148"/>
      <c r="E1929" s="149"/>
      <c r="F1929" s="149"/>
      <c r="G1929" s="148"/>
    </row>
    <row r="1930" spans="1:7" ht="17.399999999999999">
      <c r="A1930" s="52"/>
      <c r="B1930" s="52"/>
      <c r="C1930" s="52"/>
      <c r="D1930" s="52"/>
      <c r="E1930" s="53"/>
      <c r="F1930" s="52"/>
      <c r="G1930" s="52"/>
    </row>
    <row r="1931" spans="1:7">
      <c r="A1931" s="36"/>
      <c r="B1931" s="36"/>
      <c r="C1931" s="36"/>
      <c r="D1931" s="36"/>
      <c r="E1931" s="51"/>
      <c r="F1931" s="51"/>
      <c r="G1931" s="36"/>
    </row>
    <row r="1932" spans="1:7" ht="17.399999999999999">
      <c r="A1932" s="150"/>
      <c r="B1932" s="150"/>
      <c r="C1932" s="150"/>
      <c r="D1932" s="150"/>
      <c r="E1932" s="151"/>
      <c r="F1932" s="151"/>
      <c r="G1932" s="150"/>
    </row>
    <row r="1933" spans="1:7" ht="17.399999999999999">
      <c r="A1933" s="150"/>
      <c r="B1933" s="150"/>
      <c r="C1933" s="150"/>
      <c r="D1933" s="150"/>
      <c r="E1933" s="151"/>
      <c r="F1933" s="150"/>
      <c r="G1933" s="150"/>
    </row>
    <row r="1934" spans="1:7" ht="17.399999999999999">
      <c r="A1934" s="150"/>
      <c r="B1934" s="150"/>
      <c r="C1934" s="150"/>
      <c r="D1934" s="150"/>
      <c r="E1934" s="151"/>
      <c r="F1934" s="150"/>
      <c r="G1934" s="150"/>
    </row>
    <row r="1935" spans="1:7" ht="17.399999999999999">
      <c r="A1935" s="150"/>
      <c r="B1935" s="150"/>
      <c r="C1935" s="150"/>
      <c r="D1935" s="150"/>
      <c r="E1935" s="151"/>
      <c r="F1935" s="151"/>
      <c r="G1935" s="150"/>
    </row>
    <row r="1936" spans="1:7" ht="17.399999999999999">
      <c r="A1936" s="150"/>
      <c r="B1936" s="150"/>
      <c r="C1936" s="150"/>
      <c r="D1936" s="150"/>
      <c r="E1936" s="151"/>
      <c r="F1936" s="151"/>
      <c r="G1936" s="150"/>
    </row>
    <row r="1937" spans="1:7" ht="17.399999999999999">
      <c r="A1937" s="150"/>
      <c r="B1937" s="150"/>
      <c r="C1937" s="150"/>
      <c r="D1937" s="150"/>
      <c r="E1937" s="151"/>
      <c r="F1937" s="150"/>
      <c r="G1937" s="150"/>
    </row>
    <row r="1938" spans="1:7" ht="17.399999999999999">
      <c r="A1938" s="150"/>
      <c r="B1938" s="150"/>
      <c r="C1938" s="150"/>
      <c r="D1938" s="150"/>
      <c r="E1938" s="151"/>
      <c r="F1938" s="151"/>
      <c r="G1938" s="150"/>
    </row>
    <row r="1939" spans="1:7" ht="17.399999999999999">
      <c r="A1939" s="150"/>
      <c r="B1939" s="150"/>
      <c r="C1939" s="150"/>
      <c r="D1939" s="150"/>
      <c r="E1939" s="151"/>
      <c r="F1939" s="150"/>
      <c r="G1939" s="150"/>
    </row>
    <row r="1940" spans="1:7">
      <c r="A1940" s="36"/>
      <c r="B1940" s="36"/>
      <c r="C1940" s="36"/>
      <c r="D1940" s="36"/>
      <c r="E1940" s="51"/>
      <c r="F1940" s="51"/>
      <c r="G1940" s="36"/>
    </row>
    <row r="1941" spans="1:7" ht="17.399999999999999">
      <c r="A1941" s="150"/>
      <c r="B1941" s="150"/>
      <c r="C1941" s="150"/>
      <c r="D1941" s="150"/>
      <c r="E1941" s="151"/>
      <c r="F1941" s="151"/>
      <c r="G1941" s="150"/>
    </row>
    <row r="1942" spans="1:7" ht="17.399999999999999">
      <c r="A1942" s="150"/>
      <c r="B1942" s="150"/>
      <c r="C1942" s="150"/>
      <c r="D1942" s="150"/>
      <c r="E1942" s="151"/>
      <c r="F1942" s="150"/>
      <c r="G1942" s="150"/>
    </row>
    <row r="1943" spans="1:7" ht="17.399999999999999">
      <c r="A1943" s="150"/>
      <c r="B1943" s="150"/>
      <c r="C1943" s="150"/>
      <c r="D1943" s="150"/>
      <c r="E1943" s="151"/>
      <c r="F1943" s="151"/>
      <c r="G1943" s="150"/>
    </row>
    <row r="1944" spans="1:7" ht="17.399999999999999">
      <c r="A1944" s="150"/>
      <c r="B1944" s="150"/>
      <c r="C1944" s="150"/>
      <c r="D1944" s="150"/>
      <c r="E1944" s="151"/>
      <c r="F1944" s="151"/>
      <c r="G1944" s="150"/>
    </row>
    <row r="1945" spans="1:7" ht="17.399999999999999">
      <c r="A1945" s="150"/>
      <c r="B1945" s="150"/>
      <c r="C1945" s="150"/>
      <c r="D1945" s="150"/>
      <c r="E1945" s="151"/>
      <c r="F1945" s="150"/>
      <c r="G1945" s="150"/>
    </row>
    <row r="1946" spans="1:7" ht="17.399999999999999">
      <c r="A1946" s="150"/>
      <c r="B1946" s="150"/>
      <c r="C1946" s="150"/>
      <c r="D1946" s="150"/>
      <c r="E1946" s="151"/>
      <c r="F1946" s="151"/>
      <c r="G1946" s="150"/>
    </row>
    <row r="1947" spans="1:7" ht="17.399999999999999">
      <c r="A1947" s="150"/>
      <c r="B1947" s="150"/>
      <c r="C1947" s="150"/>
      <c r="D1947" s="150"/>
      <c r="E1947" s="151"/>
      <c r="F1947" s="151"/>
      <c r="G1947" s="150"/>
    </row>
    <row r="1948" spans="1:7" ht="17.399999999999999">
      <c r="A1948" s="150"/>
      <c r="B1948" s="150"/>
      <c r="C1948" s="150"/>
      <c r="D1948" s="150"/>
      <c r="E1948" s="151"/>
      <c r="F1948" s="151"/>
      <c r="G1948" s="150"/>
    </row>
    <row r="1949" spans="1:7" ht="17.399999999999999">
      <c r="A1949" s="52"/>
      <c r="B1949" s="52"/>
      <c r="C1949" s="52"/>
      <c r="D1949" s="52"/>
      <c r="E1949" s="53"/>
      <c r="F1949" s="52"/>
      <c r="G1949" s="52"/>
    </row>
    <row r="1950" spans="1:7" ht="17.399999999999999">
      <c r="A1950" s="150"/>
      <c r="B1950" s="150"/>
      <c r="C1950" s="150"/>
      <c r="D1950" s="150"/>
      <c r="E1950" s="151"/>
      <c r="F1950" s="151"/>
      <c r="G1950" s="150"/>
    </row>
    <row r="1951" spans="1:7" ht="17.399999999999999">
      <c r="A1951" s="150"/>
      <c r="B1951" s="150"/>
      <c r="C1951" s="150"/>
      <c r="D1951" s="150"/>
      <c r="E1951" s="151"/>
      <c r="F1951" s="151"/>
      <c r="G1951" s="150"/>
    </row>
    <row r="1952" spans="1:7" ht="17.399999999999999">
      <c r="A1952" s="150"/>
      <c r="B1952" s="150"/>
      <c r="C1952" s="150"/>
      <c r="D1952" s="150"/>
      <c r="E1952" s="151"/>
      <c r="F1952" s="150"/>
      <c r="G1952" s="150"/>
    </row>
    <row r="1953" spans="1:7" ht="17.399999999999999">
      <c r="A1953" s="150"/>
      <c r="B1953" s="150"/>
      <c r="C1953" s="150"/>
      <c r="D1953" s="150"/>
      <c r="E1953" s="151"/>
      <c r="F1953" s="151"/>
      <c r="G1953" s="150"/>
    </row>
    <row r="1954" spans="1:7" ht="17.399999999999999">
      <c r="A1954" s="52"/>
      <c r="B1954" s="52"/>
      <c r="C1954" s="52"/>
      <c r="D1954" s="52"/>
      <c r="E1954" s="53"/>
      <c r="F1954" s="52"/>
      <c r="G1954" s="52"/>
    </row>
    <row r="1955" spans="1:7" ht="17.399999999999999">
      <c r="A1955" s="150"/>
      <c r="B1955" s="150"/>
      <c r="C1955" s="150"/>
      <c r="D1955" s="150"/>
      <c r="E1955" s="151"/>
      <c r="F1955" s="151"/>
      <c r="G1955" s="150"/>
    </row>
    <row r="1956" spans="1:7" ht="17.399999999999999">
      <c r="A1956" s="150"/>
      <c r="B1956" s="150"/>
      <c r="C1956" s="150"/>
      <c r="D1956" s="150"/>
      <c r="E1956" s="151"/>
      <c r="F1956" s="151"/>
      <c r="G1956" s="150"/>
    </row>
    <row r="1957" spans="1:7" ht="17.399999999999999">
      <c r="A1957" s="150"/>
      <c r="B1957" s="150"/>
      <c r="C1957" s="150"/>
      <c r="D1957" s="150"/>
      <c r="E1957" s="151"/>
      <c r="F1957" s="150"/>
      <c r="G1957" s="150"/>
    </row>
    <row r="1958" spans="1:7" ht="17.399999999999999">
      <c r="A1958" s="148"/>
      <c r="B1958" s="148"/>
      <c r="C1958" s="148"/>
      <c r="D1958" s="148"/>
      <c r="E1958" s="149"/>
      <c r="F1958" s="149"/>
      <c r="G1958" s="148"/>
    </row>
    <row r="1959" spans="1:7" ht="17.399999999999999">
      <c r="A1959" s="148"/>
      <c r="B1959" s="148"/>
      <c r="C1959" s="148"/>
      <c r="D1959" s="148"/>
      <c r="E1959" s="149"/>
      <c r="F1959" s="149"/>
      <c r="G1959" s="148"/>
    </row>
    <row r="1960" spans="1:7" ht="17.399999999999999">
      <c r="A1960" s="52"/>
      <c r="B1960" s="52"/>
      <c r="C1960" s="52"/>
      <c r="D1960" s="52"/>
      <c r="E1960" s="53"/>
      <c r="F1960" s="52"/>
      <c r="G1960" s="52"/>
    </row>
    <row r="1961" spans="1:7" ht="17.399999999999999">
      <c r="A1961" s="150"/>
      <c r="B1961" s="150"/>
      <c r="C1961" s="150"/>
      <c r="D1961" s="150"/>
      <c r="E1961" s="151"/>
      <c r="F1961" s="150"/>
      <c r="G1961" s="150"/>
    </row>
    <row r="1962" spans="1:7" ht="17.399999999999999">
      <c r="A1962" s="148"/>
      <c r="B1962" s="148"/>
      <c r="C1962" s="148"/>
      <c r="D1962" s="148"/>
      <c r="E1962" s="149"/>
      <c r="F1962" s="149"/>
      <c r="G1962" s="148"/>
    </row>
    <row r="1963" spans="1:7" ht="17.399999999999999">
      <c r="A1963" s="148"/>
      <c r="B1963" s="148"/>
      <c r="C1963" s="148"/>
      <c r="D1963" s="148"/>
      <c r="E1963" s="149"/>
      <c r="F1963" s="149"/>
      <c r="G1963" s="148"/>
    </row>
    <row r="1964" spans="1:7" ht="17.399999999999999">
      <c r="A1964" s="52"/>
      <c r="B1964" s="52"/>
      <c r="C1964" s="52"/>
      <c r="D1964" s="52"/>
      <c r="E1964" s="53"/>
      <c r="F1964" s="52"/>
      <c r="G1964" s="52"/>
    </row>
    <row r="1965" spans="1:7" ht="17.399999999999999">
      <c r="A1965" s="150"/>
      <c r="B1965" s="150"/>
      <c r="C1965" s="150"/>
      <c r="D1965" s="150"/>
      <c r="E1965" s="151"/>
      <c r="F1965" s="150"/>
      <c r="G1965" s="150"/>
    </row>
    <row r="1966" spans="1:7" ht="17.399999999999999">
      <c r="A1966" s="52"/>
      <c r="B1966" s="52"/>
      <c r="C1966" s="52"/>
      <c r="D1966" s="52"/>
      <c r="E1966" s="53"/>
      <c r="F1966" s="52"/>
      <c r="G1966" s="52"/>
    </row>
    <row r="1967" spans="1:7" ht="17.399999999999999">
      <c r="A1967" s="150"/>
      <c r="B1967" s="150"/>
      <c r="C1967" s="150"/>
      <c r="D1967" s="150"/>
      <c r="E1967" s="151"/>
      <c r="F1967" s="151"/>
      <c r="G1967" s="150"/>
    </row>
    <row r="1968" spans="1:7">
      <c r="A1968" s="36"/>
      <c r="B1968" s="36"/>
      <c r="C1968" s="36"/>
      <c r="D1968" s="36"/>
      <c r="E1968" s="51"/>
      <c r="F1968" s="51"/>
      <c r="G1968" s="36"/>
    </row>
    <row r="1969" spans="1:7" ht="17.399999999999999">
      <c r="A1969" s="52"/>
      <c r="B1969" s="52"/>
      <c r="C1969" s="52"/>
      <c r="D1969" s="52"/>
      <c r="E1969" s="53"/>
      <c r="F1969" s="52"/>
      <c r="G1969" s="52"/>
    </row>
    <row r="1970" spans="1:7" ht="17.399999999999999">
      <c r="A1970" s="150"/>
      <c r="B1970" s="150"/>
      <c r="C1970" s="150"/>
      <c r="D1970" s="150"/>
      <c r="E1970" s="151"/>
      <c r="F1970" s="151"/>
      <c r="G1970" s="150"/>
    </row>
    <row r="1971" spans="1:7" ht="17.399999999999999">
      <c r="A1971" s="150"/>
      <c r="B1971" s="150"/>
      <c r="C1971" s="150"/>
      <c r="D1971" s="150"/>
      <c r="E1971" s="151"/>
      <c r="F1971" s="150"/>
      <c r="G1971" s="150"/>
    </row>
    <row r="1972" spans="1:7">
      <c r="A1972" s="36"/>
      <c r="B1972" s="36"/>
      <c r="C1972" s="36"/>
      <c r="D1972" s="36"/>
      <c r="E1972" s="51"/>
      <c r="F1972" s="51"/>
      <c r="G1972" s="36"/>
    </row>
    <row r="1973" spans="1:7" ht="17.399999999999999">
      <c r="A1973" s="150"/>
      <c r="B1973" s="150"/>
      <c r="C1973" s="150"/>
      <c r="D1973" s="150"/>
      <c r="E1973" s="151"/>
      <c r="F1973" s="151"/>
      <c r="G1973" s="150"/>
    </row>
    <row r="1974" spans="1:7" ht="17.399999999999999">
      <c r="A1974" s="52"/>
      <c r="B1974" s="52"/>
      <c r="C1974" s="52"/>
      <c r="D1974" s="52"/>
      <c r="E1974" s="53"/>
      <c r="F1974" s="52"/>
      <c r="G1974" s="52"/>
    </row>
    <row r="1975" spans="1:7" ht="17.399999999999999">
      <c r="A1975" s="150"/>
      <c r="B1975" s="150"/>
      <c r="C1975" s="150"/>
      <c r="D1975" s="150"/>
      <c r="E1975" s="151"/>
      <c r="F1975" s="151"/>
      <c r="G1975" s="150"/>
    </row>
    <row r="1976" spans="1:7" ht="17.399999999999999">
      <c r="A1976" s="150"/>
      <c r="B1976" s="150"/>
      <c r="C1976" s="150"/>
      <c r="D1976" s="150"/>
      <c r="E1976" s="151"/>
      <c r="F1976" s="151"/>
      <c r="G1976" s="150"/>
    </row>
    <row r="1977" spans="1:7" ht="17.399999999999999">
      <c r="A1977" s="150"/>
      <c r="B1977" s="150"/>
      <c r="C1977" s="150"/>
      <c r="D1977" s="150"/>
      <c r="E1977" s="151"/>
      <c r="F1977" s="150"/>
      <c r="G1977" s="150"/>
    </row>
    <row r="1978" spans="1:7" ht="17.399999999999999">
      <c r="A1978" s="52"/>
      <c r="B1978" s="52"/>
      <c r="C1978" s="52"/>
      <c r="D1978" s="52"/>
      <c r="E1978" s="53"/>
      <c r="F1978" s="52"/>
      <c r="G1978" s="52"/>
    </row>
    <row r="1979" spans="1:7" ht="17.399999999999999">
      <c r="A1979" s="150"/>
      <c r="B1979" s="150"/>
      <c r="C1979" s="150"/>
      <c r="D1979" s="150"/>
      <c r="E1979" s="151"/>
      <c r="F1979" s="151"/>
      <c r="G1979" s="150"/>
    </row>
    <row r="1980" spans="1:7" ht="17.399999999999999">
      <c r="A1980" s="150"/>
      <c r="B1980" s="150"/>
      <c r="C1980" s="150"/>
      <c r="D1980" s="150"/>
      <c r="E1980" s="151"/>
      <c r="F1980" s="150"/>
      <c r="G1980" s="150"/>
    </row>
    <row r="1981" spans="1:7" ht="17.399999999999999">
      <c r="A1981" s="150"/>
      <c r="B1981" s="150"/>
      <c r="C1981" s="150"/>
      <c r="D1981" s="150"/>
      <c r="E1981" s="151"/>
      <c r="F1981" s="151"/>
      <c r="G1981" s="150"/>
    </row>
    <row r="1982" spans="1:7" ht="17.399999999999999">
      <c r="A1982" s="52"/>
      <c r="B1982" s="52"/>
      <c r="C1982" s="52"/>
      <c r="D1982" s="52"/>
      <c r="E1982" s="53"/>
      <c r="F1982" s="52"/>
      <c r="G1982" s="52"/>
    </row>
    <row r="1983" spans="1:7" ht="17.399999999999999">
      <c r="A1983" s="150"/>
      <c r="B1983" s="150"/>
      <c r="C1983" s="150"/>
      <c r="D1983" s="150"/>
      <c r="E1983" s="151"/>
      <c r="F1983" s="151"/>
      <c r="G1983" s="150"/>
    </row>
    <row r="1984" spans="1:7" ht="17.399999999999999">
      <c r="A1984" s="150"/>
      <c r="B1984" s="150"/>
      <c r="C1984" s="150"/>
      <c r="D1984" s="150"/>
      <c r="E1984" s="151"/>
      <c r="F1984" s="151"/>
      <c r="G1984" s="150"/>
    </row>
    <row r="1985" spans="1:7" ht="17.399999999999999">
      <c r="A1985" s="150"/>
      <c r="B1985" s="150"/>
      <c r="C1985" s="150"/>
      <c r="D1985" s="150"/>
      <c r="E1985" s="151"/>
      <c r="F1985" s="151"/>
      <c r="G1985" s="150"/>
    </row>
    <row r="1986" spans="1:7" ht="17.399999999999999">
      <c r="A1986" s="150"/>
      <c r="B1986" s="150"/>
      <c r="C1986" s="150"/>
      <c r="D1986" s="150"/>
      <c r="E1986" s="151"/>
      <c r="F1986" s="150"/>
      <c r="G1986" s="150"/>
    </row>
    <row r="1987" spans="1:7" ht="17.399999999999999">
      <c r="A1987" s="150"/>
      <c r="B1987" s="150"/>
      <c r="C1987" s="150"/>
      <c r="D1987" s="150"/>
      <c r="E1987" s="151"/>
      <c r="F1987" s="151"/>
      <c r="G1987" s="150"/>
    </row>
    <row r="1988" spans="1:7" ht="17.399999999999999">
      <c r="A1988" s="150"/>
      <c r="B1988" s="150"/>
      <c r="C1988" s="150"/>
      <c r="D1988" s="150"/>
      <c r="E1988" s="151"/>
      <c r="F1988" s="151"/>
      <c r="G1988" s="150"/>
    </row>
    <row r="1989" spans="1:7" ht="17.399999999999999">
      <c r="A1989" s="150"/>
      <c r="B1989" s="150"/>
      <c r="C1989" s="150"/>
      <c r="D1989" s="150"/>
      <c r="E1989" s="151"/>
      <c r="F1989" s="150"/>
      <c r="G1989" s="150"/>
    </row>
    <row r="1990" spans="1:7" ht="17.399999999999999">
      <c r="A1990" s="150"/>
      <c r="B1990" s="150"/>
      <c r="C1990" s="150"/>
      <c r="D1990" s="150"/>
      <c r="E1990" s="151"/>
      <c r="F1990" s="151"/>
      <c r="G1990" s="150"/>
    </row>
    <row r="1991" spans="1:7" ht="17.399999999999999">
      <c r="A1991" s="150"/>
      <c r="B1991" s="150"/>
      <c r="C1991" s="150"/>
      <c r="D1991" s="150"/>
      <c r="E1991" s="151"/>
      <c r="F1991" s="150"/>
      <c r="G1991" s="150"/>
    </row>
    <row r="1992" spans="1:7" ht="17.399999999999999">
      <c r="A1992" s="150"/>
      <c r="B1992" s="150"/>
      <c r="C1992" s="150"/>
      <c r="D1992" s="150"/>
      <c r="E1992" s="151"/>
      <c r="F1992" s="151"/>
      <c r="G1992" s="150"/>
    </row>
    <row r="1993" spans="1:7" ht="17.399999999999999">
      <c r="A1993" s="150"/>
      <c r="B1993" s="150"/>
      <c r="C1993" s="150"/>
      <c r="D1993" s="150"/>
      <c r="E1993" s="151"/>
      <c r="F1993" s="151"/>
      <c r="G1993" s="150"/>
    </row>
    <row r="1994" spans="1:7" ht="17.399999999999999">
      <c r="A1994" s="52"/>
      <c r="B1994" s="52"/>
      <c r="C1994" s="52"/>
      <c r="D1994" s="52"/>
      <c r="E1994" s="53"/>
      <c r="F1994" s="52"/>
      <c r="G1994" s="52"/>
    </row>
    <row r="1995" spans="1:7" ht="17.399999999999999">
      <c r="A1995" s="150"/>
      <c r="B1995" s="150"/>
      <c r="C1995" s="150"/>
      <c r="D1995" s="150"/>
      <c r="E1995" s="151"/>
      <c r="F1995" s="151"/>
      <c r="G1995" s="150"/>
    </row>
    <row r="1996" spans="1:7" ht="17.399999999999999">
      <c r="A1996" s="150"/>
      <c r="B1996" s="150"/>
      <c r="C1996" s="150"/>
      <c r="D1996" s="150"/>
      <c r="E1996" s="151"/>
      <c r="F1996" s="151"/>
      <c r="G1996" s="150"/>
    </row>
    <row r="1997" spans="1:7" ht="17.399999999999999">
      <c r="A1997" s="52"/>
      <c r="B1997" s="52"/>
      <c r="C1997" s="52"/>
      <c r="D1997" s="52"/>
      <c r="E1997" s="53"/>
      <c r="F1997" s="52"/>
      <c r="G1997" s="52"/>
    </row>
    <row r="1998" spans="1:7" ht="17.399999999999999">
      <c r="A1998" s="150"/>
      <c r="B1998" s="150"/>
      <c r="C1998" s="150"/>
      <c r="D1998" s="150"/>
      <c r="E1998" s="151"/>
      <c r="F1998" s="151"/>
      <c r="G1998" s="150"/>
    </row>
    <row r="1999" spans="1:7" ht="17.399999999999999">
      <c r="A1999" s="150"/>
      <c r="B1999" s="150"/>
      <c r="C1999" s="150"/>
      <c r="D1999" s="150"/>
      <c r="E1999" s="151"/>
      <c r="F1999" s="150"/>
      <c r="G1999" s="150"/>
    </row>
    <row r="2000" spans="1:7" ht="17.399999999999999">
      <c r="A2000" s="148"/>
      <c r="B2000" s="148"/>
      <c r="C2000" s="148"/>
      <c r="D2000" s="148"/>
      <c r="E2000" s="149"/>
      <c r="F2000" s="149"/>
      <c r="G2000" s="148"/>
    </row>
    <row r="2001" spans="1:7" ht="17.399999999999999">
      <c r="A2001" s="150"/>
      <c r="B2001" s="150"/>
      <c r="C2001" s="150"/>
      <c r="D2001" s="150"/>
      <c r="E2001" s="151"/>
      <c r="F2001" s="151"/>
      <c r="G2001" s="150"/>
    </row>
    <row r="2002" spans="1:7" ht="17.399999999999999">
      <c r="A2002" s="150"/>
      <c r="B2002" s="150"/>
      <c r="C2002" s="150"/>
      <c r="D2002" s="150"/>
      <c r="E2002" s="151"/>
      <c r="F2002" s="151"/>
      <c r="G2002" s="150"/>
    </row>
    <row r="2003" spans="1:7" ht="17.399999999999999">
      <c r="A2003" s="52"/>
      <c r="B2003" s="52"/>
      <c r="C2003" s="52"/>
      <c r="D2003" s="52"/>
      <c r="E2003" s="53"/>
      <c r="F2003" s="52"/>
      <c r="G2003" s="52"/>
    </row>
    <row r="2004" spans="1:7" ht="17.399999999999999">
      <c r="A2004" s="150"/>
      <c r="B2004" s="150"/>
      <c r="C2004" s="150"/>
      <c r="D2004" s="150"/>
      <c r="E2004" s="151"/>
      <c r="F2004" s="151"/>
      <c r="G2004" s="150"/>
    </row>
    <row r="2005" spans="1:7" ht="17.399999999999999">
      <c r="A2005" s="150"/>
      <c r="B2005" s="150"/>
      <c r="C2005" s="150"/>
      <c r="D2005" s="150"/>
      <c r="E2005" s="151"/>
      <c r="F2005" s="151"/>
      <c r="G2005" s="150"/>
    </row>
    <row r="2006" spans="1:7" ht="17.399999999999999">
      <c r="A2006" s="52"/>
      <c r="B2006" s="52"/>
      <c r="C2006" s="52"/>
      <c r="D2006" s="52"/>
      <c r="E2006" s="53"/>
      <c r="F2006" s="52"/>
      <c r="G2006" s="52"/>
    </row>
    <row r="2007" spans="1:7" ht="17.399999999999999">
      <c r="A2007" s="150"/>
      <c r="B2007" s="150"/>
      <c r="C2007" s="150"/>
      <c r="D2007" s="150"/>
      <c r="E2007" s="151"/>
      <c r="F2007" s="151"/>
      <c r="G2007" s="150"/>
    </row>
    <row r="2008" spans="1:7" ht="17.399999999999999">
      <c r="A2008" s="150"/>
      <c r="B2008" s="150"/>
      <c r="C2008" s="150"/>
      <c r="D2008" s="150"/>
      <c r="E2008" s="151"/>
      <c r="F2008" s="151"/>
      <c r="G2008" s="150"/>
    </row>
    <row r="2009" spans="1:7" ht="17.399999999999999">
      <c r="A2009" s="150"/>
      <c r="B2009" s="150"/>
      <c r="C2009" s="150"/>
      <c r="D2009" s="150"/>
      <c r="E2009" s="151"/>
      <c r="F2009" s="151"/>
      <c r="G2009" s="150"/>
    </row>
    <row r="2010" spans="1:7" ht="17.399999999999999">
      <c r="A2010" s="150"/>
      <c r="B2010" s="150"/>
      <c r="C2010" s="150"/>
      <c r="D2010" s="150"/>
      <c r="E2010" s="151"/>
      <c r="F2010" s="151"/>
      <c r="G2010" s="150"/>
    </row>
    <row r="2011" spans="1:7" ht="17.399999999999999">
      <c r="A2011" s="52"/>
      <c r="B2011" s="52"/>
      <c r="C2011" s="52"/>
      <c r="D2011" s="52"/>
      <c r="E2011" s="53"/>
      <c r="F2011" s="52"/>
      <c r="G2011" s="52"/>
    </row>
    <row r="2012" spans="1:7">
      <c r="A2012" s="36"/>
      <c r="B2012" s="36"/>
      <c r="C2012" s="36"/>
      <c r="D2012" s="36"/>
      <c r="E2012" s="51"/>
      <c r="F2012" s="51"/>
      <c r="G2012" s="36"/>
    </row>
    <row r="2013" spans="1:7" ht="17.399999999999999">
      <c r="A2013" s="150"/>
      <c r="B2013" s="150"/>
      <c r="C2013" s="150"/>
      <c r="D2013" s="150"/>
      <c r="E2013" s="151"/>
      <c r="F2013" s="151"/>
      <c r="G2013" s="150"/>
    </row>
    <row r="2014" spans="1:7" ht="17.399999999999999">
      <c r="A2014" s="150"/>
      <c r="B2014" s="150"/>
      <c r="C2014" s="150"/>
      <c r="D2014" s="150"/>
      <c r="E2014" s="151"/>
      <c r="F2014" s="151"/>
      <c r="G2014" s="150"/>
    </row>
    <row r="2015" spans="1:7" ht="17.399999999999999">
      <c r="A2015" s="150"/>
      <c r="B2015" s="150"/>
      <c r="C2015" s="150"/>
      <c r="D2015" s="150"/>
      <c r="E2015" s="151"/>
      <c r="F2015" s="151"/>
      <c r="G2015" s="150"/>
    </row>
    <row r="2016" spans="1:7">
      <c r="A2016" s="36"/>
      <c r="B2016" s="36"/>
      <c r="C2016" s="36"/>
      <c r="D2016" s="36"/>
      <c r="E2016" s="51"/>
      <c r="F2016" s="51"/>
      <c r="G2016" s="36"/>
    </row>
    <row r="2017" spans="1:7" ht="17.399999999999999">
      <c r="A2017" s="150"/>
      <c r="B2017" s="150"/>
      <c r="C2017" s="150"/>
      <c r="D2017" s="150"/>
      <c r="E2017" s="151"/>
      <c r="F2017" s="151"/>
      <c r="G2017" s="150"/>
    </row>
    <row r="2018" spans="1:7" ht="17.399999999999999">
      <c r="A2018" s="150"/>
      <c r="B2018" s="150"/>
      <c r="C2018" s="150"/>
      <c r="D2018" s="150"/>
      <c r="E2018" s="151"/>
      <c r="F2018" s="150"/>
      <c r="G2018" s="150"/>
    </row>
    <row r="2019" spans="1:7" ht="17.399999999999999">
      <c r="A2019" s="150"/>
      <c r="B2019" s="150"/>
      <c r="C2019" s="150"/>
      <c r="D2019" s="150"/>
      <c r="E2019" s="151"/>
      <c r="F2019" s="151"/>
      <c r="G2019" s="150"/>
    </row>
    <row r="2020" spans="1:7" ht="17.399999999999999">
      <c r="A2020" s="150"/>
      <c r="B2020" s="150"/>
      <c r="C2020" s="150"/>
      <c r="D2020" s="150"/>
      <c r="E2020" s="151"/>
      <c r="F2020" s="151"/>
      <c r="G2020" s="150"/>
    </row>
    <row r="2021" spans="1:7" ht="17.399999999999999">
      <c r="A2021" s="150"/>
      <c r="B2021" s="150"/>
      <c r="C2021" s="150"/>
      <c r="D2021" s="150"/>
      <c r="E2021" s="151"/>
      <c r="F2021" s="151"/>
      <c r="G2021" s="150"/>
    </row>
    <row r="2022" spans="1:7" ht="17.399999999999999">
      <c r="A2022" s="150"/>
      <c r="B2022" s="150"/>
      <c r="C2022" s="150"/>
      <c r="D2022" s="150"/>
      <c r="E2022" s="151"/>
      <c r="F2022" s="151"/>
      <c r="G2022" s="150"/>
    </row>
    <row r="2023" spans="1:7" ht="17.399999999999999">
      <c r="A2023" s="150"/>
      <c r="B2023" s="150"/>
      <c r="C2023" s="150"/>
      <c r="D2023" s="150"/>
      <c r="E2023" s="151"/>
      <c r="F2023" s="150"/>
      <c r="G2023" s="150"/>
    </row>
    <row r="2024" spans="1:7" ht="17.399999999999999">
      <c r="A2024" s="150"/>
      <c r="B2024" s="150"/>
      <c r="C2024" s="150"/>
      <c r="D2024" s="150"/>
      <c r="E2024" s="151"/>
      <c r="F2024" s="151"/>
      <c r="G2024" s="150"/>
    </row>
    <row r="2025" spans="1:7" ht="17.399999999999999">
      <c r="A2025" s="150"/>
      <c r="B2025" s="150"/>
      <c r="C2025" s="150"/>
      <c r="D2025" s="150"/>
      <c r="E2025" s="151"/>
      <c r="F2025" s="151"/>
      <c r="G2025" s="150"/>
    </row>
    <row r="2026" spans="1:7" ht="17.399999999999999">
      <c r="A2026" s="150"/>
      <c r="B2026" s="150"/>
      <c r="C2026" s="150"/>
      <c r="D2026" s="150"/>
      <c r="E2026" s="151"/>
      <c r="F2026" s="150"/>
      <c r="G2026" s="150"/>
    </row>
    <row r="2027" spans="1:7">
      <c r="A2027" s="36"/>
      <c r="B2027" s="36"/>
      <c r="C2027" s="36"/>
      <c r="D2027" s="36"/>
      <c r="E2027" s="51"/>
      <c r="F2027" s="51"/>
      <c r="G2027" s="36"/>
    </row>
    <row r="2028" spans="1:7" ht="17.399999999999999">
      <c r="A2028" s="150"/>
      <c r="B2028" s="150"/>
      <c r="C2028" s="150"/>
      <c r="D2028" s="150"/>
      <c r="E2028" s="151"/>
      <c r="F2028" s="151"/>
      <c r="G2028" s="150"/>
    </row>
    <row r="2029" spans="1:7" ht="17.399999999999999">
      <c r="A2029" s="150"/>
      <c r="B2029" s="150"/>
      <c r="C2029" s="150"/>
      <c r="D2029" s="150"/>
      <c r="E2029" s="151"/>
      <c r="F2029" s="150"/>
      <c r="G2029" s="150"/>
    </row>
    <row r="2030" spans="1:7" ht="17.399999999999999">
      <c r="A2030" s="150"/>
      <c r="B2030" s="150"/>
      <c r="C2030" s="150"/>
      <c r="D2030" s="150"/>
      <c r="E2030" s="151"/>
      <c r="F2030" s="151"/>
      <c r="G2030" s="150"/>
    </row>
    <row r="2031" spans="1:7" ht="17.399999999999999">
      <c r="A2031" s="150"/>
      <c r="B2031" s="150"/>
      <c r="C2031" s="150"/>
      <c r="D2031" s="150"/>
      <c r="E2031" s="151"/>
      <c r="F2031" s="151"/>
      <c r="G2031" s="150"/>
    </row>
    <row r="2032" spans="1:7" ht="17.399999999999999">
      <c r="A2032" s="150"/>
      <c r="B2032" s="150"/>
      <c r="C2032" s="150"/>
      <c r="D2032" s="150"/>
      <c r="E2032" s="151"/>
      <c r="F2032" s="151"/>
      <c r="G2032" s="150"/>
    </row>
    <row r="2033" spans="1:7" ht="17.399999999999999">
      <c r="A2033" s="150"/>
      <c r="B2033" s="150"/>
      <c r="C2033" s="150"/>
      <c r="D2033" s="150"/>
      <c r="E2033" s="151"/>
      <c r="F2033" s="150"/>
      <c r="G2033" s="150"/>
    </row>
    <row r="2034" spans="1:7">
      <c r="A2034" s="36"/>
      <c r="B2034" s="36"/>
      <c r="C2034" s="36"/>
      <c r="D2034" s="36"/>
      <c r="E2034" s="51"/>
      <c r="F2034" s="51"/>
      <c r="G2034" s="36"/>
    </row>
    <row r="2035" spans="1:7" ht="17.399999999999999">
      <c r="A2035" s="52"/>
      <c r="B2035" s="52"/>
      <c r="C2035" s="52"/>
      <c r="D2035" s="52"/>
      <c r="E2035" s="53"/>
      <c r="F2035" s="52"/>
      <c r="G2035" s="52"/>
    </row>
    <row r="2036" spans="1:7" ht="17.399999999999999">
      <c r="A2036" s="150"/>
      <c r="B2036" s="150"/>
      <c r="C2036" s="150"/>
      <c r="D2036" s="150"/>
      <c r="E2036" s="151"/>
      <c r="F2036" s="150"/>
      <c r="G2036" s="150"/>
    </row>
    <row r="2037" spans="1:7" ht="17.399999999999999">
      <c r="A2037" s="150"/>
      <c r="B2037" s="150"/>
      <c r="C2037" s="150"/>
      <c r="D2037" s="150"/>
      <c r="E2037" s="151"/>
      <c r="F2037" s="151"/>
      <c r="G2037" s="150"/>
    </row>
    <row r="2038" spans="1:7" ht="17.399999999999999">
      <c r="A2038" s="150"/>
      <c r="B2038" s="150"/>
      <c r="C2038" s="150"/>
      <c r="D2038" s="150"/>
      <c r="E2038" s="151"/>
      <c r="F2038" s="150"/>
      <c r="G2038" s="150"/>
    </row>
    <row r="2039" spans="1:7" ht="17.399999999999999">
      <c r="A2039" s="150"/>
      <c r="B2039" s="150"/>
      <c r="C2039" s="150"/>
      <c r="D2039" s="150"/>
      <c r="E2039" s="151"/>
      <c r="F2039" s="151"/>
      <c r="G2039" s="150"/>
    </row>
    <row r="2040" spans="1:7" ht="17.399999999999999">
      <c r="A2040" s="150"/>
      <c r="B2040" s="150"/>
      <c r="C2040" s="150"/>
      <c r="D2040" s="150"/>
      <c r="E2040" s="151"/>
      <c r="F2040" s="151"/>
      <c r="G2040" s="150"/>
    </row>
    <row r="2041" spans="1:7" ht="17.399999999999999">
      <c r="A2041" s="150"/>
      <c r="B2041" s="150"/>
      <c r="C2041" s="150"/>
      <c r="D2041" s="150"/>
      <c r="E2041" s="151"/>
      <c r="F2041" s="150"/>
      <c r="G2041" s="150"/>
    </row>
    <row r="2042" spans="1:7" ht="17.399999999999999">
      <c r="A2042" s="150"/>
      <c r="B2042" s="150"/>
      <c r="C2042" s="150"/>
      <c r="D2042" s="150"/>
      <c r="E2042" s="151"/>
      <c r="F2042" s="151"/>
      <c r="G2042" s="150"/>
    </row>
    <row r="2043" spans="1:7" ht="17.399999999999999">
      <c r="A2043" s="150"/>
      <c r="B2043" s="150"/>
      <c r="C2043" s="150"/>
      <c r="D2043" s="150"/>
      <c r="E2043" s="151"/>
      <c r="F2043" s="151"/>
      <c r="G2043" s="150"/>
    </row>
    <row r="2044" spans="1:7" ht="17.399999999999999">
      <c r="A2044" s="150"/>
      <c r="B2044" s="150"/>
      <c r="C2044" s="150"/>
      <c r="D2044" s="150"/>
      <c r="E2044" s="151"/>
      <c r="F2044" s="151"/>
      <c r="G2044" s="150"/>
    </row>
    <row r="2045" spans="1:7" ht="17.399999999999999">
      <c r="A2045" s="150"/>
      <c r="B2045" s="150"/>
      <c r="C2045" s="150"/>
      <c r="D2045" s="150"/>
      <c r="E2045" s="151"/>
      <c r="F2045" s="150"/>
      <c r="G2045" s="150"/>
    </row>
    <row r="2046" spans="1:7" ht="17.399999999999999">
      <c r="A2046" s="52"/>
      <c r="B2046" s="52"/>
      <c r="C2046" s="52"/>
      <c r="D2046" s="52"/>
      <c r="E2046" s="53"/>
      <c r="F2046" s="52"/>
      <c r="G2046" s="52"/>
    </row>
    <row r="2047" spans="1:7" ht="17.399999999999999">
      <c r="A2047" s="150"/>
      <c r="B2047" s="150"/>
      <c r="C2047" s="150"/>
      <c r="D2047" s="150"/>
      <c r="E2047" s="151"/>
      <c r="F2047" s="151"/>
      <c r="G2047" s="150"/>
    </row>
    <row r="2048" spans="1:7" ht="17.399999999999999">
      <c r="A2048" s="150"/>
      <c r="B2048" s="150"/>
      <c r="C2048" s="150"/>
      <c r="D2048" s="150"/>
      <c r="E2048" s="151"/>
      <c r="F2048" s="150"/>
      <c r="G2048" s="150"/>
    </row>
    <row r="2049" spans="1:7" ht="17.399999999999999">
      <c r="A2049" s="150"/>
      <c r="B2049" s="150"/>
      <c r="C2049" s="150"/>
      <c r="D2049" s="150"/>
      <c r="E2049" s="151"/>
      <c r="F2049" s="150"/>
      <c r="G2049" s="150"/>
    </row>
    <row r="2050" spans="1:7" ht="17.399999999999999">
      <c r="A2050" s="150"/>
      <c r="B2050" s="150"/>
      <c r="C2050" s="150"/>
      <c r="D2050" s="150"/>
      <c r="E2050" s="151"/>
      <c r="F2050" s="151"/>
      <c r="G2050" s="150"/>
    </row>
    <row r="2051" spans="1:7">
      <c r="A2051" s="36"/>
      <c r="B2051" s="36"/>
      <c r="C2051" s="36"/>
      <c r="D2051" s="36"/>
      <c r="E2051" s="51"/>
      <c r="F2051" s="51"/>
      <c r="G2051" s="36"/>
    </row>
    <row r="2052" spans="1:7" ht="17.399999999999999">
      <c r="A2052" s="150"/>
      <c r="B2052" s="150"/>
      <c r="C2052" s="150"/>
      <c r="D2052" s="150"/>
      <c r="E2052" s="151"/>
      <c r="F2052" s="151"/>
      <c r="G2052" s="150"/>
    </row>
    <row r="2053" spans="1:7" ht="17.399999999999999">
      <c r="A2053" s="150"/>
      <c r="B2053" s="150"/>
      <c r="C2053" s="150"/>
      <c r="D2053" s="150"/>
      <c r="E2053" s="151"/>
      <c r="F2053" s="151"/>
      <c r="G2053" s="150"/>
    </row>
    <row r="2054" spans="1:7">
      <c r="A2054" s="36"/>
      <c r="B2054" s="36"/>
      <c r="C2054" s="36"/>
      <c r="D2054" s="36"/>
      <c r="E2054" s="51"/>
      <c r="F2054" s="51"/>
      <c r="G2054" s="36"/>
    </row>
    <row r="2055" spans="1:7" ht="17.399999999999999">
      <c r="A2055" s="52"/>
      <c r="B2055" s="52"/>
      <c r="C2055" s="52"/>
      <c r="D2055" s="52"/>
      <c r="E2055" s="53"/>
      <c r="F2055" s="52"/>
      <c r="G2055" s="52"/>
    </row>
    <row r="2056" spans="1:7" ht="17.399999999999999">
      <c r="A2056" s="150"/>
      <c r="B2056" s="150"/>
      <c r="C2056" s="150"/>
      <c r="D2056" s="150"/>
      <c r="E2056" s="151"/>
      <c r="F2056" s="151"/>
      <c r="G2056" s="150"/>
    </row>
    <row r="2057" spans="1:7" ht="17.399999999999999">
      <c r="A2057" s="150"/>
      <c r="B2057" s="150"/>
      <c r="C2057" s="150"/>
      <c r="D2057" s="150"/>
      <c r="E2057" s="151"/>
      <c r="F2057" s="151"/>
      <c r="G2057" s="150"/>
    </row>
    <row r="2058" spans="1:7" ht="17.399999999999999">
      <c r="A2058" s="150"/>
      <c r="B2058" s="150"/>
      <c r="C2058" s="150"/>
      <c r="D2058" s="150"/>
      <c r="E2058" s="151"/>
      <c r="F2058" s="151"/>
      <c r="G2058" s="150"/>
    </row>
    <row r="2059" spans="1:7" ht="17.399999999999999">
      <c r="A2059" s="150"/>
      <c r="B2059" s="150"/>
      <c r="C2059" s="150"/>
      <c r="D2059" s="150"/>
      <c r="E2059" s="151"/>
      <c r="F2059" s="151"/>
      <c r="G2059" s="150"/>
    </row>
    <row r="2060" spans="1:7" ht="17.399999999999999">
      <c r="A2060" s="150"/>
      <c r="B2060" s="150"/>
      <c r="C2060" s="150"/>
      <c r="D2060" s="150"/>
      <c r="E2060" s="151"/>
      <c r="F2060" s="151"/>
      <c r="G2060" s="150"/>
    </row>
    <row r="2061" spans="1:7" ht="17.399999999999999">
      <c r="A2061" s="150"/>
      <c r="B2061" s="150"/>
      <c r="C2061" s="150"/>
      <c r="D2061" s="150"/>
      <c r="E2061" s="151"/>
      <c r="F2061" s="150"/>
      <c r="G2061" s="150"/>
    </row>
    <row r="2062" spans="1:7" ht="17.399999999999999">
      <c r="A2062" s="150"/>
      <c r="B2062" s="150"/>
      <c r="C2062" s="150"/>
      <c r="D2062" s="150"/>
      <c r="E2062" s="151"/>
      <c r="F2062" s="151"/>
      <c r="G2062" s="150"/>
    </row>
    <row r="2063" spans="1:7" ht="17.399999999999999">
      <c r="A2063" s="150"/>
      <c r="B2063" s="150"/>
      <c r="C2063" s="150"/>
      <c r="D2063" s="150"/>
      <c r="E2063" s="151"/>
      <c r="F2063" s="150"/>
      <c r="G2063" s="150"/>
    </row>
    <row r="2064" spans="1:7" ht="17.399999999999999">
      <c r="A2064" s="150"/>
      <c r="B2064" s="150"/>
      <c r="C2064" s="150"/>
      <c r="D2064" s="150"/>
      <c r="E2064" s="151"/>
      <c r="F2064" s="150"/>
      <c r="G2064" s="150"/>
    </row>
    <row r="2065" spans="1:7" ht="17.399999999999999">
      <c r="A2065" s="52"/>
      <c r="B2065" s="52"/>
      <c r="C2065" s="52"/>
      <c r="D2065" s="52"/>
      <c r="E2065" s="53"/>
      <c r="F2065" s="52"/>
      <c r="G2065" s="52"/>
    </row>
    <row r="2066" spans="1:7" ht="17.399999999999999">
      <c r="A2066" s="150"/>
      <c r="B2066" s="150"/>
      <c r="C2066" s="150"/>
      <c r="D2066" s="150"/>
      <c r="E2066" s="151"/>
      <c r="F2066" s="151"/>
      <c r="G2066" s="150"/>
    </row>
    <row r="2067" spans="1:7" ht="17.399999999999999">
      <c r="A2067" s="150"/>
      <c r="B2067" s="150"/>
      <c r="C2067" s="150"/>
      <c r="D2067" s="150"/>
      <c r="E2067" s="151"/>
      <c r="F2067" s="151"/>
      <c r="G2067" s="150"/>
    </row>
    <row r="2068" spans="1:7" ht="17.399999999999999">
      <c r="A2068" s="150"/>
      <c r="B2068" s="150"/>
      <c r="C2068" s="150"/>
      <c r="D2068" s="150"/>
      <c r="E2068" s="151"/>
      <c r="F2068" s="151"/>
      <c r="G2068" s="150"/>
    </row>
    <row r="2069" spans="1:7" ht="17.399999999999999">
      <c r="A2069" s="150"/>
      <c r="B2069" s="150"/>
      <c r="C2069" s="150"/>
      <c r="D2069" s="150"/>
      <c r="E2069" s="151"/>
      <c r="F2069" s="151"/>
      <c r="G2069" s="150"/>
    </row>
    <row r="2070" spans="1:7" ht="17.399999999999999">
      <c r="A2070" s="150"/>
      <c r="B2070" s="150"/>
      <c r="C2070" s="150"/>
      <c r="D2070" s="150"/>
      <c r="E2070" s="151"/>
      <c r="F2070" s="150"/>
      <c r="G2070" s="150"/>
    </row>
    <row r="2071" spans="1:7">
      <c r="A2071" s="36"/>
      <c r="B2071" s="36"/>
      <c r="C2071" s="36"/>
      <c r="D2071" s="36"/>
      <c r="E2071" s="51"/>
      <c r="F2071" s="51"/>
      <c r="G2071" s="36"/>
    </row>
    <row r="2072" spans="1:7" ht="17.399999999999999">
      <c r="A2072" s="150"/>
      <c r="B2072" s="150"/>
      <c r="C2072" s="150"/>
      <c r="D2072" s="150"/>
      <c r="E2072" s="151"/>
      <c r="F2072" s="151"/>
      <c r="G2072" s="150"/>
    </row>
    <row r="2073" spans="1:7" ht="17.399999999999999">
      <c r="A2073" s="150"/>
      <c r="B2073" s="150"/>
      <c r="C2073" s="150"/>
      <c r="D2073" s="150"/>
      <c r="E2073" s="151"/>
      <c r="F2073" s="150"/>
      <c r="G2073" s="150"/>
    </row>
    <row r="2074" spans="1:7" ht="17.399999999999999">
      <c r="A2074" s="150"/>
      <c r="B2074" s="150"/>
      <c r="C2074" s="150"/>
      <c r="D2074" s="150"/>
      <c r="E2074" s="151"/>
      <c r="F2074" s="150"/>
      <c r="G2074" s="150"/>
    </row>
    <row r="2075" spans="1:7">
      <c r="A2075" s="36"/>
      <c r="B2075" s="36"/>
      <c r="C2075" s="36"/>
      <c r="D2075" s="36"/>
      <c r="E2075" s="51"/>
      <c r="F2075" s="51"/>
      <c r="G2075" s="36"/>
    </row>
    <row r="2076" spans="1:7" ht="17.399999999999999">
      <c r="A2076" s="150"/>
      <c r="B2076" s="150"/>
      <c r="C2076" s="150"/>
      <c r="D2076" s="150"/>
      <c r="E2076" s="151"/>
      <c r="F2076" s="151"/>
      <c r="G2076" s="150"/>
    </row>
    <row r="2077" spans="1:7" ht="17.399999999999999">
      <c r="A2077" s="150"/>
      <c r="B2077" s="150"/>
      <c r="C2077" s="150"/>
      <c r="D2077" s="150"/>
      <c r="E2077" s="151"/>
      <c r="F2077" s="150"/>
      <c r="G2077" s="150"/>
    </row>
    <row r="2078" spans="1:7" ht="17.399999999999999">
      <c r="A2078" s="150"/>
      <c r="B2078" s="150"/>
      <c r="C2078" s="150"/>
      <c r="D2078" s="150"/>
      <c r="E2078" s="151"/>
      <c r="F2078" s="150"/>
      <c r="G2078" s="150"/>
    </row>
    <row r="2079" spans="1:7" ht="17.399999999999999">
      <c r="A2079" s="150"/>
      <c r="B2079" s="150"/>
      <c r="C2079" s="150"/>
      <c r="D2079" s="150"/>
      <c r="E2079" s="151"/>
      <c r="F2079" s="150"/>
      <c r="G2079" s="150"/>
    </row>
    <row r="2080" spans="1:7" ht="17.399999999999999">
      <c r="A2080" s="52"/>
      <c r="B2080" s="52"/>
      <c r="C2080" s="52"/>
      <c r="D2080" s="52"/>
      <c r="E2080" s="53"/>
      <c r="F2080" s="52"/>
      <c r="G2080" s="52"/>
    </row>
    <row r="2081" spans="1:7" ht="17.399999999999999">
      <c r="A2081" s="150"/>
      <c r="B2081" s="150"/>
      <c r="C2081" s="150"/>
      <c r="D2081" s="150"/>
      <c r="E2081" s="151"/>
      <c r="F2081" s="151"/>
      <c r="G2081" s="150"/>
    </row>
    <row r="2082" spans="1:7" ht="17.399999999999999">
      <c r="A2082" s="150"/>
      <c r="B2082" s="150"/>
      <c r="C2082" s="150"/>
      <c r="D2082" s="150"/>
      <c r="E2082" s="151"/>
      <c r="F2082" s="151"/>
      <c r="G2082" s="150"/>
    </row>
    <row r="2083" spans="1:7" ht="17.399999999999999">
      <c r="A2083" s="150"/>
      <c r="B2083" s="150"/>
      <c r="C2083" s="150"/>
      <c r="D2083" s="150"/>
      <c r="E2083" s="151"/>
      <c r="F2083" s="151"/>
      <c r="G2083" s="150"/>
    </row>
    <row r="2084" spans="1:7" ht="17.399999999999999">
      <c r="A2084" s="150"/>
      <c r="B2084" s="150"/>
      <c r="C2084" s="150"/>
      <c r="D2084" s="150"/>
      <c r="E2084" s="151"/>
      <c r="F2084" s="151"/>
      <c r="G2084" s="150"/>
    </row>
    <row r="2085" spans="1:7" ht="17.399999999999999">
      <c r="A2085" s="150"/>
      <c r="B2085" s="150"/>
      <c r="C2085" s="150"/>
      <c r="D2085" s="150"/>
      <c r="E2085" s="151"/>
      <c r="F2085" s="150"/>
      <c r="G2085" s="150"/>
    </row>
    <row r="2086" spans="1:7" ht="17.399999999999999">
      <c r="A2086" s="150"/>
      <c r="B2086" s="150"/>
      <c r="C2086" s="150"/>
      <c r="D2086" s="150"/>
      <c r="E2086" s="151"/>
      <c r="F2086" s="151"/>
      <c r="G2086" s="150"/>
    </row>
    <row r="2087" spans="1:7" ht="17.399999999999999">
      <c r="A2087" s="150"/>
      <c r="B2087" s="150"/>
      <c r="C2087" s="150"/>
      <c r="D2087" s="150"/>
      <c r="E2087" s="151"/>
      <c r="F2087" s="151"/>
      <c r="G2087" s="150"/>
    </row>
    <row r="2088" spans="1:7" ht="17.399999999999999">
      <c r="A2088" s="150"/>
      <c r="B2088" s="150"/>
      <c r="C2088" s="150"/>
      <c r="D2088" s="150"/>
      <c r="E2088" s="151"/>
      <c r="F2088" s="151"/>
      <c r="G2088" s="150"/>
    </row>
    <row r="2089" spans="1:7" ht="17.399999999999999">
      <c r="A2089" s="150"/>
      <c r="B2089" s="150"/>
      <c r="C2089" s="150"/>
      <c r="D2089" s="150"/>
      <c r="E2089" s="151"/>
      <c r="F2089" s="150"/>
      <c r="G2089" s="150"/>
    </row>
    <row r="2090" spans="1:7" ht="17.399999999999999">
      <c r="A2090" s="150"/>
      <c r="B2090" s="150"/>
      <c r="C2090" s="150"/>
      <c r="D2090" s="150"/>
      <c r="E2090" s="151"/>
      <c r="F2090" s="151"/>
      <c r="G2090" s="150"/>
    </row>
    <row r="2091" spans="1:7">
      <c r="A2091" s="36"/>
      <c r="B2091" s="36"/>
      <c r="C2091" s="36"/>
      <c r="D2091" s="36"/>
      <c r="E2091" s="51"/>
      <c r="F2091" s="51"/>
      <c r="G2091" s="36"/>
    </row>
    <row r="2092" spans="1:7" ht="17.399999999999999">
      <c r="A2092" s="150"/>
      <c r="B2092" s="150"/>
      <c r="C2092" s="150"/>
      <c r="D2092" s="150"/>
      <c r="E2092" s="151"/>
      <c r="F2092" s="150"/>
      <c r="G2092" s="150"/>
    </row>
    <row r="2093" spans="1:7" ht="17.399999999999999">
      <c r="A2093" s="150"/>
      <c r="B2093" s="150"/>
      <c r="C2093" s="150"/>
      <c r="D2093" s="150"/>
      <c r="E2093" s="151"/>
      <c r="F2093" s="151"/>
      <c r="G2093" s="150"/>
    </row>
    <row r="2094" spans="1:7" ht="17.399999999999999">
      <c r="A2094" s="52"/>
      <c r="B2094" s="52"/>
      <c r="C2094" s="52"/>
      <c r="D2094" s="52"/>
      <c r="E2094" s="53"/>
      <c r="F2094" s="52"/>
      <c r="G2094" s="52"/>
    </row>
    <row r="2095" spans="1:7" ht="17.399999999999999">
      <c r="A2095" s="150"/>
      <c r="B2095" s="150"/>
      <c r="C2095" s="150"/>
      <c r="D2095" s="150"/>
      <c r="E2095" s="151"/>
      <c r="F2095" s="151"/>
      <c r="G2095" s="150"/>
    </row>
    <row r="2096" spans="1:7" ht="17.399999999999999">
      <c r="A2096" s="150"/>
      <c r="B2096" s="150"/>
      <c r="C2096" s="150"/>
      <c r="D2096" s="150"/>
      <c r="E2096" s="151"/>
      <c r="F2096" s="151"/>
      <c r="G2096" s="150"/>
    </row>
    <row r="2097" spans="1:7" ht="17.399999999999999">
      <c r="A2097" s="150"/>
      <c r="B2097" s="150"/>
      <c r="C2097" s="150"/>
      <c r="D2097" s="150"/>
      <c r="E2097" s="151"/>
      <c r="F2097" s="150"/>
      <c r="G2097" s="150"/>
    </row>
    <row r="2098" spans="1:7" ht="17.399999999999999">
      <c r="A2098" s="150"/>
      <c r="B2098" s="150"/>
      <c r="C2098" s="150"/>
      <c r="D2098" s="150"/>
      <c r="E2098" s="151"/>
      <c r="F2098" s="151"/>
      <c r="G2098" s="150"/>
    </row>
    <row r="2099" spans="1:7" ht="17.399999999999999">
      <c r="A2099" s="150"/>
      <c r="B2099" s="150"/>
      <c r="C2099" s="150"/>
      <c r="D2099" s="150"/>
      <c r="E2099" s="151"/>
      <c r="F2099" s="151"/>
      <c r="G2099" s="150"/>
    </row>
    <row r="2100" spans="1:7" ht="17.399999999999999">
      <c r="A2100" s="150"/>
      <c r="B2100" s="150"/>
      <c r="C2100" s="150"/>
      <c r="D2100" s="150"/>
      <c r="E2100" s="151"/>
      <c r="F2100" s="151"/>
      <c r="G2100" s="150"/>
    </row>
    <row r="2101" spans="1:7" ht="17.399999999999999">
      <c r="A2101" s="150"/>
      <c r="B2101" s="150"/>
      <c r="C2101" s="150"/>
      <c r="D2101" s="150"/>
      <c r="E2101" s="151"/>
      <c r="F2101" s="150"/>
      <c r="G2101" s="150"/>
    </row>
    <row r="2102" spans="1:7" ht="17.399999999999999">
      <c r="A2102" s="150"/>
      <c r="B2102" s="150"/>
      <c r="C2102" s="150"/>
      <c r="D2102" s="150"/>
      <c r="E2102" s="151"/>
      <c r="F2102" s="150"/>
      <c r="G2102" s="150"/>
    </row>
    <row r="2103" spans="1:7" ht="17.399999999999999">
      <c r="A2103" s="150"/>
      <c r="B2103" s="150"/>
      <c r="C2103" s="150"/>
      <c r="D2103" s="150"/>
      <c r="E2103" s="151"/>
      <c r="F2103" s="151"/>
      <c r="G2103" s="150"/>
    </row>
    <row r="2104" spans="1:7" ht="17.399999999999999">
      <c r="A2104" s="150"/>
      <c r="B2104" s="150"/>
      <c r="C2104" s="150"/>
      <c r="D2104" s="150"/>
      <c r="E2104" s="151"/>
      <c r="F2104" s="151"/>
      <c r="G2104" s="150"/>
    </row>
    <row r="2105" spans="1:7" ht="17.399999999999999">
      <c r="A2105" s="150"/>
      <c r="B2105" s="150"/>
      <c r="C2105" s="150"/>
      <c r="D2105" s="150"/>
      <c r="E2105" s="151"/>
      <c r="F2105" s="150"/>
      <c r="G2105" s="150"/>
    </row>
    <row r="2106" spans="1:7" ht="17.399999999999999">
      <c r="A2106" s="52"/>
      <c r="B2106" s="52"/>
      <c r="C2106" s="52"/>
      <c r="D2106" s="52"/>
      <c r="E2106" s="53"/>
      <c r="F2106" s="52"/>
      <c r="G2106" s="52"/>
    </row>
    <row r="2107" spans="1:7" ht="17.399999999999999">
      <c r="A2107" s="150"/>
      <c r="B2107" s="150"/>
      <c r="C2107" s="150"/>
      <c r="D2107" s="150"/>
      <c r="E2107" s="151"/>
      <c r="F2107" s="151"/>
      <c r="G2107" s="150"/>
    </row>
    <row r="2108" spans="1:7" ht="17.399999999999999">
      <c r="A2108" s="150"/>
      <c r="B2108" s="150"/>
      <c r="C2108" s="150"/>
      <c r="D2108" s="150"/>
      <c r="E2108" s="151"/>
      <c r="F2108" s="151"/>
      <c r="G2108" s="150"/>
    </row>
    <row r="2109" spans="1:7" ht="17.399999999999999">
      <c r="A2109" s="52"/>
      <c r="B2109" s="52"/>
      <c r="C2109" s="52"/>
      <c r="D2109" s="52"/>
      <c r="E2109" s="53"/>
      <c r="F2109" s="52"/>
      <c r="G2109" s="52"/>
    </row>
    <row r="2110" spans="1:7" ht="17.399999999999999">
      <c r="A2110" s="150"/>
      <c r="B2110" s="150"/>
      <c r="C2110" s="150"/>
      <c r="D2110" s="150"/>
      <c r="E2110" s="151"/>
      <c r="F2110" s="151"/>
      <c r="G2110" s="150"/>
    </row>
    <row r="2111" spans="1:7" ht="17.399999999999999">
      <c r="A2111" s="150"/>
      <c r="B2111" s="150"/>
      <c r="C2111" s="150"/>
      <c r="D2111" s="150"/>
      <c r="E2111" s="151"/>
      <c r="F2111" s="151"/>
      <c r="G2111" s="150"/>
    </row>
    <row r="2112" spans="1:7" ht="17.399999999999999">
      <c r="A2112" s="150"/>
      <c r="B2112" s="150"/>
      <c r="C2112" s="150"/>
      <c r="D2112" s="150"/>
      <c r="E2112" s="151"/>
      <c r="F2112" s="151"/>
      <c r="G2112" s="150"/>
    </row>
    <row r="2113" spans="1:7" ht="17.399999999999999">
      <c r="A2113" s="150"/>
      <c r="B2113" s="150"/>
      <c r="C2113" s="150"/>
      <c r="D2113" s="150"/>
      <c r="E2113" s="151"/>
      <c r="F2113" s="150"/>
      <c r="G2113" s="150"/>
    </row>
    <row r="2114" spans="1:7" ht="17.399999999999999">
      <c r="A2114" s="150"/>
      <c r="B2114" s="150"/>
      <c r="C2114" s="150"/>
      <c r="D2114" s="150"/>
      <c r="E2114" s="151"/>
      <c r="F2114" s="151"/>
      <c r="G2114" s="150"/>
    </row>
    <row r="2115" spans="1:7" ht="17.399999999999999">
      <c r="A2115" s="52"/>
      <c r="B2115" s="52"/>
      <c r="C2115" s="52"/>
      <c r="D2115" s="52"/>
      <c r="E2115" s="53"/>
      <c r="F2115" s="52"/>
      <c r="G2115" s="52"/>
    </row>
    <row r="2116" spans="1:7" ht="17.399999999999999">
      <c r="A2116" s="150"/>
      <c r="B2116" s="150"/>
      <c r="C2116" s="150"/>
      <c r="D2116" s="150"/>
      <c r="E2116" s="151"/>
      <c r="F2116" s="151"/>
      <c r="G2116" s="150"/>
    </row>
    <row r="2117" spans="1:7" ht="17.399999999999999">
      <c r="A2117" s="150"/>
      <c r="B2117" s="150"/>
      <c r="C2117" s="150"/>
      <c r="D2117" s="150"/>
      <c r="E2117" s="151"/>
      <c r="F2117" s="150"/>
      <c r="G2117" s="150"/>
    </row>
    <row r="2118" spans="1:7" ht="17.399999999999999">
      <c r="A2118" s="150"/>
      <c r="B2118" s="150"/>
      <c r="C2118" s="150"/>
      <c r="D2118" s="150"/>
      <c r="E2118" s="151"/>
      <c r="F2118" s="151"/>
      <c r="G2118" s="150"/>
    </row>
    <row r="2119" spans="1:7" ht="17.399999999999999">
      <c r="A2119" s="150"/>
      <c r="B2119" s="150"/>
      <c r="C2119" s="150"/>
      <c r="D2119" s="150"/>
      <c r="E2119" s="151"/>
      <c r="F2119" s="151"/>
      <c r="G2119" s="150"/>
    </row>
    <row r="2120" spans="1:7" ht="17.399999999999999">
      <c r="A2120" s="52"/>
      <c r="B2120" s="52"/>
      <c r="C2120" s="52"/>
      <c r="D2120" s="52"/>
      <c r="E2120" s="53"/>
      <c r="F2120" s="52"/>
      <c r="G2120" s="52"/>
    </row>
    <row r="2121" spans="1:7">
      <c r="A2121" s="36"/>
      <c r="B2121" s="36"/>
      <c r="C2121" s="36"/>
      <c r="D2121" s="36"/>
      <c r="E2121" s="51"/>
      <c r="F2121" s="51"/>
      <c r="G2121" s="36"/>
    </row>
    <row r="2122" spans="1:7" ht="17.399999999999999">
      <c r="A2122" s="150"/>
      <c r="B2122" s="150"/>
      <c r="C2122" s="150"/>
      <c r="D2122" s="150"/>
      <c r="E2122" s="151"/>
      <c r="F2122" s="150"/>
      <c r="G2122" s="150"/>
    </row>
    <row r="2123" spans="1:7" ht="17.399999999999999">
      <c r="A2123" s="150"/>
      <c r="B2123" s="150"/>
      <c r="C2123" s="150"/>
      <c r="D2123" s="150"/>
      <c r="E2123" s="151"/>
      <c r="F2123" s="151"/>
      <c r="G2123" s="150"/>
    </row>
    <row r="2124" spans="1:7" ht="17.399999999999999">
      <c r="A2124" s="150"/>
      <c r="B2124" s="150"/>
      <c r="C2124" s="150"/>
      <c r="D2124" s="150"/>
      <c r="E2124" s="151"/>
      <c r="F2124" s="151"/>
      <c r="G2124" s="150"/>
    </row>
    <row r="2125" spans="1:7" ht="17.399999999999999">
      <c r="A2125" s="150"/>
      <c r="B2125" s="150"/>
      <c r="C2125" s="150"/>
      <c r="D2125" s="150"/>
      <c r="E2125" s="151"/>
      <c r="F2125" s="151"/>
      <c r="G2125" s="150"/>
    </row>
    <row r="2126" spans="1:7" ht="17.399999999999999">
      <c r="A2126" s="150"/>
      <c r="B2126" s="150"/>
      <c r="C2126" s="150"/>
      <c r="D2126" s="150"/>
      <c r="E2126" s="151"/>
      <c r="F2126" s="150"/>
      <c r="G2126" s="150"/>
    </row>
    <row r="2127" spans="1:7" ht="17.399999999999999">
      <c r="A2127" s="52"/>
      <c r="B2127" s="52"/>
      <c r="C2127" s="52"/>
      <c r="D2127" s="52"/>
      <c r="E2127" s="53"/>
      <c r="F2127" s="52"/>
      <c r="G2127" s="52"/>
    </row>
    <row r="2128" spans="1:7" ht="17.399999999999999">
      <c r="A2128" s="150"/>
      <c r="B2128" s="150"/>
      <c r="C2128" s="150"/>
      <c r="D2128" s="150"/>
      <c r="E2128" s="151"/>
      <c r="F2128" s="151"/>
      <c r="G2128" s="150"/>
    </row>
    <row r="2129" spans="1:7" ht="17.399999999999999">
      <c r="A2129" s="150"/>
      <c r="B2129" s="150"/>
      <c r="C2129" s="150"/>
      <c r="D2129" s="150"/>
      <c r="E2129" s="151"/>
      <c r="F2129" s="150"/>
      <c r="G2129" s="150"/>
    </row>
    <row r="2130" spans="1:7" ht="17.399999999999999">
      <c r="A2130" s="150"/>
      <c r="B2130" s="150"/>
      <c r="C2130" s="150"/>
      <c r="D2130" s="150"/>
      <c r="E2130" s="151"/>
      <c r="F2130" s="150"/>
      <c r="G2130" s="150"/>
    </row>
    <row r="2131" spans="1:7" ht="17.399999999999999">
      <c r="A2131" s="150"/>
      <c r="B2131" s="150"/>
      <c r="C2131" s="150"/>
      <c r="D2131" s="150"/>
      <c r="E2131" s="151"/>
      <c r="F2131" s="150"/>
      <c r="G2131" s="150"/>
    </row>
    <row r="2132" spans="1:7" ht="17.399999999999999">
      <c r="A2132" s="150"/>
      <c r="B2132" s="150"/>
      <c r="C2132" s="150"/>
      <c r="D2132" s="150"/>
      <c r="E2132" s="151"/>
      <c r="F2132" s="150"/>
      <c r="G2132" s="150"/>
    </row>
    <row r="2133" spans="1:7" ht="17.399999999999999">
      <c r="A2133" s="150"/>
      <c r="B2133" s="150"/>
      <c r="C2133" s="150"/>
      <c r="D2133" s="150"/>
      <c r="E2133" s="151"/>
      <c r="F2133" s="151"/>
      <c r="G2133" s="150"/>
    </row>
    <row r="2134" spans="1:7" ht="17.399999999999999">
      <c r="A2134" s="150"/>
      <c r="B2134" s="150"/>
      <c r="C2134" s="150"/>
      <c r="D2134" s="150"/>
      <c r="E2134" s="151"/>
      <c r="F2134" s="150"/>
      <c r="G2134" s="150"/>
    </row>
    <row r="2135" spans="1:7" ht="17.399999999999999">
      <c r="A2135" s="52"/>
      <c r="B2135" s="52"/>
      <c r="C2135" s="52"/>
      <c r="D2135" s="52"/>
      <c r="E2135" s="53"/>
      <c r="F2135" s="52"/>
      <c r="G2135" s="52"/>
    </row>
    <row r="2136" spans="1:7" ht="17.399999999999999">
      <c r="A2136" s="150"/>
      <c r="B2136" s="150"/>
      <c r="C2136" s="150"/>
      <c r="D2136" s="150"/>
      <c r="E2136" s="151"/>
      <c r="F2136" s="150"/>
      <c r="G2136" s="150"/>
    </row>
    <row r="2137" spans="1:7" ht="17.399999999999999">
      <c r="A2137" s="150"/>
      <c r="B2137" s="150"/>
      <c r="C2137" s="150"/>
      <c r="D2137" s="150"/>
      <c r="E2137" s="151"/>
      <c r="F2137" s="150"/>
      <c r="G2137" s="150"/>
    </row>
    <row r="2138" spans="1:7" ht="17.399999999999999">
      <c r="A2138" s="150"/>
      <c r="B2138" s="150"/>
      <c r="C2138" s="150"/>
      <c r="D2138" s="150"/>
      <c r="E2138" s="151"/>
      <c r="F2138" s="151"/>
      <c r="G2138" s="150"/>
    </row>
    <row r="2139" spans="1:7" ht="17.399999999999999">
      <c r="A2139" s="150"/>
      <c r="B2139" s="150"/>
      <c r="C2139" s="150"/>
      <c r="D2139" s="150"/>
      <c r="E2139" s="151"/>
      <c r="F2139" s="151"/>
      <c r="G2139" s="150"/>
    </row>
    <row r="2140" spans="1:7" ht="17.399999999999999">
      <c r="A2140" s="150"/>
      <c r="B2140" s="150"/>
      <c r="C2140" s="150"/>
      <c r="D2140" s="150"/>
      <c r="E2140" s="151"/>
      <c r="F2140" s="150"/>
      <c r="G2140" s="150"/>
    </row>
    <row r="2141" spans="1:7" ht="17.399999999999999">
      <c r="A2141" s="150"/>
      <c r="B2141" s="150"/>
      <c r="C2141" s="150"/>
      <c r="D2141" s="150"/>
      <c r="E2141" s="151"/>
      <c r="F2141" s="150"/>
      <c r="G2141" s="150"/>
    </row>
    <row r="2142" spans="1:7" ht="17.399999999999999">
      <c r="A2142" s="150"/>
      <c r="B2142" s="150"/>
      <c r="C2142" s="150"/>
      <c r="D2142" s="150"/>
      <c r="E2142" s="151"/>
      <c r="F2142" s="150"/>
      <c r="G2142" s="150"/>
    </row>
    <row r="2143" spans="1:7" ht="17.399999999999999">
      <c r="A2143" s="150"/>
      <c r="B2143" s="150"/>
      <c r="C2143" s="150"/>
      <c r="D2143" s="150"/>
      <c r="E2143" s="151"/>
      <c r="F2143" s="150"/>
      <c r="G2143" s="150"/>
    </row>
    <row r="2144" spans="1:7" ht="17.399999999999999">
      <c r="A2144" s="150"/>
      <c r="B2144" s="150"/>
      <c r="C2144" s="150"/>
      <c r="D2144" s="150"/>
      <c r="E2144" s="151"/>
      <c r="F2144" s="150"/>
      <c r="G2144" s="150"/>
    </row>
    <row r="2145" spans="1:7" ht="17.399999999999999">
      <c r="A2145" s="52"/>
      <c r="B2145" s="52"/>
      <c r="C2145" s="52"/>
      <c r="D2145" s="52"/>
      <c r="E2145" s="53"/>
      <c r="F2145" s="52"/>
      <c r="G2145" s="52"/>
    </row>
    <row r="2146" spans="1:7" ht="17.399999999999999">
      <c r="A2146" s="150"/>
      <c r="B2146" s="150"/>
      <c r="C2146" s="150"/>
      <c r="D2146" s="150"/>
      <c r="E2146" s="151"/>
      <c r="F2146" s="150"/>
      <c r="G2146" s="150"/>
    </row>
    <row r="2147" spans="1:7" ht="17.399999999999999">
      <c r="A2147" s="150"/>
      <c r="B2147" s="150"/>
      <c r="C2147" s="150"/>
      <c r="D2147" s="150"/>
      <c r="E2147" s="151"/>
      <c r="F2147" s="150"/>
      <c r="G2147" s="150"/>
    </row>
    <row r="2148" spans="1:7" ht="17.399999999999999">
      <c r="A2148" s="150"/>
      <c r="B2148" s="150"/>
      <c r="C2148" s="150"/>
      <c r="D2148" s="150"/>
      <c r="E2148" s="151"/>
      <c r="F2148" s="150"/>
      <c r="G2148" s="150"/>
    </row>
    <row r="2149" spans="1:7" ht="17.399999999999999">
      <c r="A2149" s="150"/>
      <c r="B2149" s="150"/>
      <c r="C2149" s="150"/>
      <c r="D2149" s="150"/>
      <c r="E2149" s="151"/>
      <c r="F2149" s="150"/>
      <c r="G2149" s="150"/>
    </row>
    <row r="2150" spans="1:7" ht="17.399999999999999">
      <c r="A2150" s="150"/>
      <c r="B2150" s="150"/>
      <c r="C2150" s="150"/>
      <c r="D2150" s="150"/>
      <c r="E2150" s="151"/>
      <c r="F2150" s="150"/>
      <c r="G2150" s="150"/>
    </row>
    <row r="2151" spans="1:7" ht="17.399999999999999">
      <c r="A2151" s="150"/>
      <c r="B2151" s="150"/>
      <c r="C2151" s="150"/>
      <c r="D2151" s="150"/>
      <c r="E2151" s="151"/>
      <c r="F2151" s="150"/>
      <c r="G2151" s="150"/>
    </row>
    <row r="2152" spans="1:7" ht="17.399999999999999">
      <c r="A2152" s="52"/>
      <c r="B2152" s="52"/>
      <c r="C2152" s="52"/>
      <c r="D2152" s="52"/>
      <c r="E2152" s="53"/>
      <c r="F2152" s="52"/>
      <c r="G2152" s="52"/>
    </row>
    <row r="2153" spans="1:7" ht="17.399999999999999">
      <c r="A2153" s="150"/>
      <c r="B2153" s="150"/>
      <c r="C2153" s="150"/>
      <c r="D2153" s="150"/>
      <c r="E2153" s="151"/>
      <c r="F2153" s="150"/>
      <c r="G2153" s="150"/>
    </row>
    <row r="2154" spans="1:7" ht="17.399999999999999">
      <c r="A2154" s="150"/>
      <c r="B2154" s="150"/>
      <c r="C2154" s="150"/>
      <c r="D2154" s="150"/>
      <c r="E2154" s="151"/>
      <c r="F2154" s="150"/>
      <c r="G2154" s="150"/>
    </row>
    <row r="2155" spans="1:7" ht="17.399999999999999">
      <c r="A2155" s="52"/>
      <c r="B2155" s="52"/>
      <c r="C2155" s="52"/>
      <c r="D2155" s="52"/>
      <c r="E2155" s="53"/>
      <c r="F2155" s="52"/>
      <c r="G2155" s="52"/>
    </row>
    <row r="2156" spans="1:7" ht="17.399999999999999">
      <c r="A2156" s="150"/>
      <c r="B2156" s="150"/>
      <c r="C2156" s="150"/>
      <c r="D2156" s="150"/>
      <c r="E2156" s="151"/>
      <c r="F2156" s="150"/>
      <c r="G2156" s="150"/>
    </row>
    <row r="2157" spans="1:7" ht="17.399999999999999">
      <c r="A2157" s="150"/>
      <c r="B2157" s="150"/>
      <c r="C2157" s="150"/>
      <c r="D2157" s="150"/>
      <c r="E2157" s="151"/>
      <c r="F2157" s="150"/>
      <c r="G2157" s="150"/>
    </row>
    <row r="2158" spans="1:7" ht="17.399999999999999">
      <c r="A2158" s="150"/>
      <c r="B2158" s="150"/>
      <c r="C2158" s="150"/>
      <c r="D2158" s="150"/>
      <c r="E2158" s="151"/>
      <c r="F2158" s="150"/>
      <c r="G2158" s="150"/>
    </row>
    <row r="2159" spans="1:7" ht="17.399999999999999">
      <c r="A2159" s="150"/>
      <c r="B2159" s="150"/>
      <c r="C2159" s="150"/>
      <c r="D2159" s="150"/>
      <c r="E2159" s="151"/>
      <c r="F2159" s="150"/>
      <c r="G2159" s="150"/>
    </row>
    <row r="2160" spans="1:7" ht="17.399999999999999">
      <c r="A2160" s="150"/>
      <c r="B2160" s="150"/>
      <c r="C2160" s="150"/>
      <c r="D2160" s="150"/>
      <c r="E2160" s="151"/>
      <c r="F2160" s="150"/>
      <c r="G2160" s="150"/>
    </row>
    <row r="2161" spans="1:7" ht="17.399999999999999">
      <c r="A2161" s="150"/>
      <c r="B2161" s="150"/>
      <c r="C2161" s="150"/>
      <c r="D2161" s="150"/>
      <c r="E2161" s="151"/>
      <c r="F2161" s="150"/>
      <c r="G2161" s="150"/>
    </row>
    <row r="2162" spans="1:7" ht="17.399999999999999">
      <c r="A2162" s="150"/>
      <c r="B2162" s="150"/>
      <c r="C2162" s="150"/>
      <c r="D2162" s="150"/>
      <c r="E2162" s="151"/>
      <c r="F2162" s="150"/>
      <c r="G2162" s="150"/>
    </row>
    <row r="2163" spans="1:7" ht="17.399999999999999">
      <c r="A2163" s="150"/>
      <c r="B2163" s="150"/>
      <c r="C2163" s="150"/>
      <c r="D2163" s="150"/>
      <c r="E2163" s="151"/>
      <c r="F2163" s="150"/>
      <c r="G2163" s="150"/>
    </row>
    <row r="2164" spans="1:7" ht="17.399999999999999">
      <c r="A2164" s="150"/>
      <c r="B2164" s="150"/>
      <c r="C2164" s="150"/>
      <c r="D2164" s="150"/>
      <c r="E2164" s="151"/>
      <c r="F2164" s="150"/>
      <c r="G2164" s="150"/>
    </row>
    <row r="2165" spans="1:7" ht="17.399999999999999">
      <c r="A2165" s="52"/>
      <c r="B2165" s="52"/>
      <c r="C2165" s="52"/>
      <c r="D2165" s="52"/>
      <c r="E2165" s="53"/>
      <c r="F2165" s="52"/>
      <c r="G2165" s="52"/>
    </row>
    <row r="2166" spans="1:7" ht="17.399999999999999">
      <c r="A2166" s="150"/>
      <c r="B2166" s="150"/>
      <c r="C2166" s="150"/>
      <c r="D2166" s="150"/>
      <c r="E2166" s="151"/>
      <c r="F2166" s="150"/>
      <c r="G2166" s="150"/>
    </row>
    <row r="2167" spans="1:7" ht="17.399999999999999">
      <c r="A2167" s="150"/>
      <c r="B2167" s="150"/>
      <c r="C2167" s="150"/>
      <c r="D2167" s="150"/>
      <c r="E2167" s="151"/>
      <c r="F2167" s="150"/>
      <c r="G2167" s="150"/>
    </row>
    <row r="2168" spans="1:7" ht="17.399999999999999">
      <c r="A2168" s="52"/>
      <c r="B2168" s="52"/>
      <c r="C2168" s="52"/>
      <c r="D2168" s="52"/>
      <c r="E2168" s="53"/>
      <c r="F2168" s="52"/>
      <c r="G2168" s="52"/>
    </row>
    <row r="2169" spans="1:7" ht="17.399999999999999">
      <c r="A2169" s="150"/>
      <c r="B2169" s="150"/>
      <c r="C2169" s="150"/>
      <c r="D2169" s="150"/>
      <c r="E2169" s="151"/>
      <c r="F2169" s="150"/>
      <c r="G2169" s="150"/>
    </row>
    <row r="2170" spans="1:7" ht="17.399999999999999">
      <c r="A2170" s="150"/>
      <c r="B2170" s="150"/>
      <c r="C2170" s="150"/>
      <c r="D2170" s="150"/>
      <c r="E2170" s="151"/>
      <c r="F2170" s="150"/>
      <c r="G2170" s="150"/>
    </row>
    <row r="2171" spans="1:7" ht="17.399999999999999">
      <c r="A2171" s="150"/>
      <c r="B2171" s="150"/>
      <c r="C2171" s="150"/>
      <c r="D2171" s="150"/>
      <c r="E2171" s="151"/>
      <c r="F2171" s="150"/>
      <c r="G2171" s="150"/>
    </row>
    <row r="2172" spans="1:7" ht="17.399999999999999">
      <c r="A2172" s="150"/>
      <c r="B2172" s="150"/>
      <c r="C2172" s="150"/>
      <c r="D2172" s="150"/>
      <c r="E2172" s="151"/>
      <c r="F2172" s="151"/>
      <c r="G2172" s="150"/>
    </row>
    <row r="2173" spans="1:7" ht="17.399999999999999">
      <c r="A2173" s="150"/>
      <c r="B2173" s="150"/>
      <c r="C2173" s="150"/>
      <c r="D2173" s="150"/>
      <c r="E2173" s="151"/>
      <c r="F2173" s="150"/>
      <c r="G2173" s="150"/>
    </row>
    <row r="2174" spans="1:7" ht="17.399999999999999">
      <c r="A2174" s="150"/>
      <c r="B2174" s="150"/>
      <c r="C2174" s="150"/>
      <c r="D2174" s="150"/>
      <c r="E2174" s="151"/>
      <c r="F2174" s="151"/>
      <c r="G2174" s="150"/>
    </row>
    <row r="2175" spans="1:7" ht="17.399999999999999">
      <c r="A2175" s="150"/>
      <c r="B2175" s="150"/>
      <c r="C2175" s="150"/>
      <c r="D2175" s="150"/>
      <c r="E2175" s="151"/>
      <c r="F2175" s="150"/>
      <c r="G2175" s="150"/>
    </row>
    <row r="2176" spans="1:7" ht="17.399999999999999">
      <c r="A2176" s="150"/>
      <c r="B2176" s="150"/>
      <c r="C2176" s="150"/>
      <c r="D2176" s="150"/>
      <c r="E2176" s="151"/>
      <c r="F2176" s="150"/>
      <c r="G2176" s="150"/>
    </row>
    <row r="2177" spans="1:7" ht="17.399999999999999">
      <c r="A2177" s="52"/>
      <c r="B2177" s="52"/>
      <c r="C2177" s="52"/>
      <c r="D2177" s="52"/>
      <c r="E2177" s="53"/>
      <c r="F2177" s="52"/>
      <c r="G2177" s="52"/>
    </row>
    <row r="2178" spans="1:7" ht="17.399999999999999">
      <c r="A2178" s="150"/>
      <c r="B2178" s="150"/>
      <c r="C2178" s="150"/>
      <c r="D2178" s="150"/>
      <c r="E2178" s="151"/>
      <c r="F2178" s="150"/>
      <c r="G2178" s="150"/>
    </row>
    <row r="2179" spans="1:7" ht="17.399999999999999">
      <c r="A2179" s="150"/>
      <c r="B2179" s="150"/>
      <c r="C2179" s="150"/>
      <c r="D2179" s="150"/>
      <c r="E2179" s="151"/>
      <c r="F2179" s="150"/>
      <c r="G2179" s="150"/>
    </row>
    <row r="2180" spans="1:7" ht="17.399999999999999">
      <c r="A2180" s="150"/>
      <c r="B2180" s="150"/>
      <c r="C2180" s="150"/>
      <c r="D2180" s="150"/>
      <c r="E2180" s="151"/>
      <c r="F2180" s="150"/>
      <c r="G2180" s="150"/>
    </row>
    <row r="2181" spans="1:7" ht="17.399999999999999">
      <c r="A2181" s="150"/>
      <c r="B2181" s="150"/>
      <c r="C2181" s="150"/>
      <c r="D2181" s="150"/>
      <c r="E2181" s="151"/>
      <c r="F2181" s="150"/>
      <c r="G2181" s="150"/>
    </row>
    <row r="2182" spans="1:7" ht="17.399999999999999">
      <c r="A2182" s="150"/>
      <c r="B2182" s="150"/>
      <c r="C2182" s="150"/>
      <c r="D2182" s="150"/>
      <c r="E2182" s="151"/>
      <c r="F2182" s="150"/>
      <c r="G2182" s="150"/>
    </row>
    <row r="2183" spans="1:7" ht="17.399999999999999">
      <c r="A2183" s="52"/>
      <c r="B2183" s="52"/>
      <c r="C2183" s="52"/>
      <c r="D2183" s="52"/>
      <c r="E2183" s="53"/>
      <c r="F2183" s="52"/>
      <c r="G2183" s="52"/>
    </row>
    <row r="2184" spans="1:7" ht="17.399999999999999">
      <c r="A2184" s="150"/>
      <c r="B2184" s="150"/>
      <c r="C2184" s="150"/>
      <c r="D2184" s="150"/>
      <c r="E2184" s="151"/>
      <c r="F2184" s="150"/>
      <c r="G2184" s="150"/>
    </row>
    <row r="2185" spans="1:7" ht="17.399999999999999">
      <c r="A2185" s="52"/>
      <c r="B2185" s="52"/>
      <c r="C2185" s="52"/>
      <c r="D2185" s="52"/>
      <c r="E2185" s="53"/>
      <c r="F2185" s="52"/>
      <c r="G2185" s="52"/>
    </row>
    <row r="2186" spans="1:7" ht="17.399999999999999">
      <c r="A2186" s="150"/>
      <c r="B2186" s="150"/>
      <c r="C2186" s="150"/>
      <c r="D2186" s="150"/>
      <c r="E2186" s="151"/>
      <c r="F2186" s="150"/>
      <c r="G2186" s="150"/>
    </row>
    <row r="2187" spans="1:7" ht="17.399999999999999">
      <c r="A2187" s="150"/>
      <c r="B2187" s="150"/>
      <c r="C2187" s="150"/>
      <c r="D2187" s="150"/>
      <c r="E2187" s="151"/>
      <c r="F2187" s="151"/>
      <c r="G2187" s="150"/>
    </row>
    <row r="2188" spans="1:7" ht="17.399999999999999">
      <c r="A2188" s="150"/>
      <c r="B2188" s="150"/>
      <c r="C2188" s="150"/>
      <c r="D2188" s="150"/>
      <c r="E2188" s="151"/>
      <c r="F2188" s="150"/>
      <c r="G2188" s="150"/>
    </row>
    <row r="2189" spans="1:7" ht="17.399999999999999">
      <c r="A2189" s="150"/>
      <c r="B2189" s="150"/>
      <c r="C2189" s="150"/>
      <c r="D2189" s="150"/>
      <c r="E2189" s="151"/>
      <c r="F2189" s="150"/>
      <c r="G2189" s="150"/>
    </row>
    <row r="2190" spans="1:7" ht="17.399999999999999">
      <c r="A2190" s="150"/>
      <c r="B2190" s="150"/>
      <c r="C2190" s="150"/>
      <c r="D2190" s="150"/>
      <c r="E2190" s="151"/>
      <c r="F2190" s="150"/>
      <c r="G2190" s="150"/>
    </row>
    <row r="2191" spans="1:7" ht="17.399999999999999">
      <c r="A2191" s="150"/>
      <c r="B2191" s="150"/>
      <c r="C2191" s="150"/>
      <c r="D2191" s="150"/>
      <c r="E2191" s="151"/>
      <c r="F2191" s="150"/>
      <c r="G2191" s="150"/>
    </row>
    <row r="2192" spans="1:7">
      <c r="A2192" s="36"/>
      <c r="B2192" s="36"/>
      <c r="C2192" s="36"/>
      <c r="D2192" s="36"/>
      <c r="E2192" s="51"/>
      <c r="F2192" s="51"/>
      <c r="G2192" s="36"/>
    </row>
    <row r="2193" spans="1:7" ht="17.399999999999999">
      <c r="A2193" s="150"/>
      <c r="B2193" s="150"/>
      <c r="C2193" s="150"/>
      <c r="D2193" s="150"/>
      <c r="E2193" s="151"/>
      <c r="F2193" s="150"/>
      <c r="G2193" s="150"/>
    </row>
    <row r="2194" spans="1:7" ht="17.399999999999999">
      <c r="A2194" s="150"/>
      <c r="B2194" s="150"/>
      <c r="C2194" s="150"/>
      <c r="D2194" s="150"/>
      <c r="E2194" s="151"/>
      <c r="F2194" s="150"/>
      <c r="G2194" s="150"/>
    </row>
    <row r="2195" spans="1:7" ht="17.399999999999999">
      <c r="A2195" s="150"/>
      <c r="B2195" s="150"/>
      <c r="C2195" s="150"/>
      <c r="D2195" s="150"/>
      <c r="E2195" s="151"/>
      <c r="F2195" s="150"/>
      <c r="G2195" s="150"/>
    </row>
    <row r="2196" spans="1:7" ht="17.399999999999999">
      <c r="A2196" s="150"/>
      <c r="B2196" s="150"/>
      <c r="C2196" s="150"/>
      <c r="D2196" s="150"/>
      <c r="E2196" s="151"/>
      <c r="F2196" s="151"/>
      <c r="G2196" s="150"/>
    </row>
    <row r="2197" spans="1:7">
      <c r="A2197" s="36"/>
      <c r="B2197" s="36"/>
      <c r="C2197" s="36"/>
      <c r="D2197" s="36"/>
      <c r="E2197" s="51"/>
      <c r="F2197" s="51"/>
      <c r="G2197" s="36"/>
    </row>
    <row r="2198" spans="1:7" ht="17.399999999999999">
      <c r="A2198" s="52"/>
      <c r="B2198" s="52"/>
      <c r="C2198" s="52"/>
      <c r="D2198" s="52"/>
      <c r="E2198" s="53"/>
      <c r="F2198" s="52"/>
      <c r="G2198" s="52"/>
    </row>
    <row r="2199" spans="1:7" ht="17.399999999999999">
      <c r="A2199" s="150"/>
      <c r="B2199" s="150"/>
      <c r="C2199" s="150"/>
      <c r="D2199" s="150"/>
      <c r="E2199" s="151"/>
      <c r="F2199" s="150"/>
      <c r="G2199" s="150"/>
    </row>
    <row r="2200" spans="1:7" ht="17.399999999999999">
      <c r="A2200" s="52"/>
      <c r="B2200" s="52"/>
      <c r="C2200" s="52"/>
      <c r="D2200" s="52"/>
      <c r="E2200" s="53"/>
      <c r="F2200" s="52"/>
      <c r="G2200" s="52"/>
    </row>
    <row r="2201" spans="1:7" ht="17.399999999999999">
      <c r="A2201" s="148"/>
      <c r="B2201" s="148"/>
      <c r="C2201" s="148"/>
      <c r="D2201" s="148"/>
      <c r="E2201" s="149"/>
      <c r="F2201" s="149"/>
      <c r="G2201" s="148"/>
    </row>
    <row r="2202" spans="1:7">
      <c r="A2202" s="36"/>
      <c r="B2202" s="36"/>
      <c r="C2202" s="36"/>
      <c r="D2202" s="36"/>
      <c r="E2202" s="51"/>
      <c r="F2202" s="51"/>
      <c r="G2202" s="36"/>
    </row>
    <row r="2203" spans="1:7" ht="17.399999999999999">
      <c r="A2203" s="52"/>
      <c r="B2203" s="52"/>
      <c r="C2203" s="52"/>
      <c r="D2203" s="52"/>
      <c r="E2203" s="53"/>
      <c r="F2203" s="52"/>
      <c r="G2203" s="52"/>
    </row>
    <row r="2204" spans="1:7" ht="17.399999999999999">
      <c r="A2204" s="150"/>
      <c r="B2204" s="150"/>
      <c r="C2204" s="150"/>
      <c r="D2204" s="150"/>
      <c r="E2204" s="151"/>
      <c r="F2204" s="150"/>
      <c r="G2204" s="150"/>
    </row>
    <row r="2205" spans="1:7" ht="17.399999999999999">
      <c r="A2205" s="150"/>
      <c r="B2205" s="150"/>
      <c r="C2205" s="150"/>
      <c r="D2205" s="150"/>
      <c r="E2205" s="151"/>
      <c r="F2205" s="150"/>
      <c r="G2205" s="150"/>
    </row>
    <row r="2206" spans="1:7" ht="17.399999999999999">
      <c r="A2206" s="150"/>
      <c r="B2206" s="150"/>
      <c r="C2206" s="150"/>
      <c r="D2206" s="150"/>
      <c r="E2206" s="151"/>
      <c r="F2206" s="150"/>
      <c r="G2206" s="150"/>
    </row>
    <row r="2207" spans="1:7" ht="17.399999999999999">
      <c r="A2207" s="150"/>
      <c r="B2207" s="150"/>
      <c r="C2207" s="150"/>
      <c r="D2207" s="150"/>
      <c r="E2207" s="151"/>
      <c r="F2207" s="150"/>
      <c r="G2207" s="150"/>
    </row>
    <row r="2208" spans="1:7" ht="17.399999999999999">
      <c r="A2208" s="150"/>
      <c r="B2208" s="150"/>
      <c r="C2208" s="150"/>
      <c r="D2208" s="150"/>
      <c r="E2208" s="151"/>
      <c r="F2208" s="150"/>
      <c r="G2208" s="150"/>
    </row>
    <row r="2209" spans="1:7" ht="17.399999999999999">
      <c r="A2209" s="150"/>
      <c r="B2209" s="150"/>
      <c r="C2209" s="150"/>
      <c r="D2209" s="150"/>
      <c r="E2209" s="151"/>
      <c r="F2209" s="150"/>
      <c r="G2209" s="150"/>
    </row>
    <row r="2210" spans="1:7">
      <c r="A2210" s="36"/>
      <c r="B2210" s="36"/>
      <c r="C2210" s="36"/>
      <c r="D2210" s="36"/>
      <c r="E2210" s="51"/>
      <c r="F2210" s="51"/>
      <c r="G2210" s="36"/>
    </row>
    <row r="2211" spans="1:7" ht="17.399999999999999">
      <c r="A2211" s="150"/>
      <c r="B2211" s="150"/>
      <c r="C2211" s="150"/>
      <c r="D2211" s="150"/>
      <c r="E2211" s="151"/>
      <c r="F2211" s="150"/>
      <c r="G2211" s="150"/>
    </row>
    <row r="2212" spans="1:7" ht="17.399999999999999">
      <c r="A2212" s="52"/>
      <c r="B2212" s="52"/>
      <c r="C2212" s="52"/>
      <c r="D2212" s="52"/>
      <c r="E2212" s="53"/>
      <c r="F2212" s="52"/>
      <c r="G2212" s="52"/>
    </row>
    <row r="2213" spans="1:7" ht="17.399999999999999">
      <c r="A2213" s="150"/>
      <c r="B2213" s="150"/>
      <c r="C2213" s="150"/>
      <c r="D2213" s="150"/>
      <c r="E2213" s="151"/>
      <c r="F2213" s="150"/>
      <c r="G2213" s="150"/>
    </row>
    <row r="2214" spans="1:7" ht="17.399999999999999">
      <c r="A2214" s="150"/>
      <c r="B2214" s="150"/>
      <c r="C2214" s="150"/>
      <c r="D2214" s="150"/>
      <c r="E2214" s="151"/>
      <c r="F2214" s="150"/>
      <c r="G2214" s="150"/>
    </row>
    <row r="2215" spans="1:7" ht="17.399999999999999">
      <c r="A2215" s="148"/>
      <c r="B2215" s="148"/>
      <c r="C2215" s="148"/>
      <c r="D2215" s="148"/>
      <c r="E2215" s="149"/>
      <c r="F2215" s="149"/>
      <c r="G2215" s="148"/>
    </row>
    <row r="2216" spans="1:7" ht="17.399999999999999">
      <c r="A2216" s="150"/>
      <c r="B2216" s="150"/>
      <c r="C2216" s="150"/>
      <c r="D2216" s="150"/>
      <c r="E2216" s="151"/>
      <c r="F2216" s="150"/>
      <c r="G2216" s="150"/>
    </row>
    <row r="2217" spans="1:7" ht="17.399999999999999">
      <c r="A2217" s="52"/>
      <c r="B2217" s="52"/>
      <c r="C2217" s="52"/>
      <c r="D2217" s="52"/>
      <c r="E2217" s="53"/>
      <c r="F2217" s="52"/>
      <c r="G2217" s="52"/>
    </row>
    <row r="2218" spans="1:7" ht="17.399999999999999">
      <c r="A2218" s="150"/>
      <c r="B2218" s="150"/>
      <c r="C2218" s="150"/>
      <c r="D2218" s="150"/>
      <c r="E2218" s="151"/>
      <c r="F2218" s="150"/>
      <c r="G2218" s="150"/>
    </row>
    <row r="2219" spans="1:7" ht="17.399999999999999">
      <c r="A2219" s="52"/>
      <c r="B2219" s="52"/>
      <c r="C2219" s="52"/>
      <c r="D2219" s="52"/>
      <c r="E2219" s="53"/>
      <c r="F2219" s="52"/>
      <c r="G2219" s="52"/>
    </row>
    <row r="2220" spans="1:7" ht="17.399999999999999">
      <c r="A2220" s="150"/>
      <c r="B2220" s="150"/>
      <c r="C2220" s="150"/>
      <c r="D2220" s="150"/>
      <c r="E2220" s="151"/>
      <c r="F2220" s="150"/>
      <c r="G2220" s="150"/>
    </row>
    <row r="2221" spans="1:7" ht="17.399999999999999">
      <c r="A2221" s="150"/>
      <c r="B2221" s="150"/>
      <c r="C2221" s="150"/>
      <c r="D2221" s="150"/>
      <c r="E2221" s="151"/>
      <c r="F2221" s="150"/>
      <c r="G2221" s="150"/>
    </row>
    <row r="2222" spans="1:7" ht="17.399999999999999">
      <c r="A2222" s="150"/>
      <c r="B2222" s="150"/>
      <c r="C2222" s="150"/>
      <c r="D2222" s="150"/>
      <c r="E2222" s="151"/>
      <c r="F2222" s="150"/>
      <c r="G2222" s="150"/>
    </row>
    <row r="2223" spans="1:7" ht="17.399999999999999">
      <c r="A2223" s="52"/>
      <c r="B2223" s="52"/>
      <c r="C2223" s="52"/>
      <c r="D2223" s="52"/>
      <c r="E2223" s="53"/>
      <c r="F2223" s="52"/>
      <c r="G2223" s="52"/>
    </row>
    <row r="2224" spans="1:7" ht="17.399999999999999">
      <c r="A2224" s="150"/>
      <c r="B2224" s="150"/>
      <c r="C2224" s="150"/>
      <c r="D2224" s="150"/>
      <c r="E2224" s="151"/>
      <c r="F2224" s="150"/>
      <c r="G2224" s="150"/>
    </row>
    <row r="2225" spans="1:7" ht="17.399999999999999">
      <c r="A2225" s="52"/>
      <c r="B2225" s="52"/>
      <c r="C2225" s="52"/>
      <c r="D2225" s="52"/>
      <c r="E2225" s="53"/>
      <c r="F2225" s="52"/>
      <c r="G2225" s="52"/>
    </row>
    <row r="2226" spans="1:7" ht="17.399999999999999">
      <c r="A2226" s="150"/>
      <c r="B2226" s="150"/>
      <c r="C2226" s="150"/>
      <c r="D2226" s="150"/>
      <c r="E2226" s="151"/>
      <c r="F2226" s="150"/>
      <c r="G2226" s="150"/>
    </row>
    <row r="2227" spans="1:7" ht="17.399999999999999">
      <c r="A2227" s="150"/>
      <c r="B2227" s="150"/>
      <c r="C2227" s="150"/>
      <c r="D2227" s="150"/>
      <c r="E2227" s="151"/>
      <c r="F2227" s="150"/>
      <c r="G2227" s="150"/>
    </row>
    <row r="2228" spans="1:7" ht="17.399999999999999">
      <c r="A2228" s="150"/>
      <c r="B2228" s="150"/>
      <c r="C2228" s="150"/>
      <c r="D2228" s="150"/>
      <c r="E2228" s="151"/>
      <c r="F2228" s="150"/>
      <c r="G2228" s="150"/>
    </row>
    <row r="2229" spans="1:7" ht="17.399999999999999">
      <c r="A2229" s="52"/>
      <c r="B2229" s="52"/>
      <c r="C2229" s="52"/>
      <c r="D2229" s="52"/>
      <c r="E2229" s="53"/>
      <c r="F2229" s="52"/>
      <c r="G2229" s="52"/>
    </row>
    <row r="2230" spans="1:7">
      <c r="A2230" s="36"/>
      <c r="B2230" s="36"/>
      <c r="C2230" s="36"/>
      <c r="D2230" s="36"/>
      <c r="E2230" s="51"/>
      <c r="F2230" s="51"/>
      <c r="G2230" s="36"/>
    </row>
    <row r="2231" spans="1:7" ht="17.399999999999999">
      <c r="A2231" s="52"/>
      <c r="B2231" s="52"/>
      <c r="C2231" s="52"/>
      <c r="D2231" s="52"/>
      <c r="E2231" s="53"/>
      <c r="F2231" s="52"/>
      <c r="G2231" s="52"/>
    </row>
    <row r="2232" spans="1:7" ht="17.399999999999999">
      <c r="A2232" s="150"/>
      <c r="B2232" s="150"/>
      <c r="C2232" s="150"/>
      <c r="D2232" s="150"/>
      <c r="E2232" s="151"/>
      <c r="F2232" s="150"/>
      <c r="G2232" s="150"/>
    </row>
    <row r="2233" spans="1:7" ht="17.399999999999999">
      <c r="A2233" s="148"/>
      <c r="B2233" s="148"/>
      <c r="C2233" s="148"/>
      <c r="D2233" s="148"/>
      <c r="E2233" s="149"/>
      <c r="F2233" s="149"/>
      <c r="G2233" s="148"/>
    </row>
    <row r="2234" spans="1:7" ht="17.399999999999999">
      <c r="A2234" s="150"/>
      <c r="B2234" s="150"/>
      <c r="C2234" s="150"/>
      <c r="D2234" s="150"/>
      <c r="E2234" s="151"/>
      <c r="F2234" s="150"/>
      <c r="G2234" s="150"/>
    </row>
    <row r="2235" spans="1:7" ht="17.399999999999999">
      <c r="A2235" s="148"/>
      <c r="B2235" s="148"/>
      <c r="C2235" s="148"/>
      <c r="D2235" s="148"/>
      <c r="E2235" s="149"/>
      <c r="F2235" s="149"/>
      <c r="G2235" s="148"/>
    </row>
    <row r="2236" spans="1:7" ht="17.399999999999999">
      <c r="A2236" s="150"/>
      <c r="B2236" s="150"/>
      <c r="C2236" s="150"/>
      <c r="D2236" s="150"/>
      <c r="E2236" s="151"/>
      <c r="F2236" s="151"/>
      <c r="G2236" s="150"/>
    </row>
    <row r="2237" spans="1:7" ht="17.399999999999999">
      <c r="A2237" s="150"/>
      <c r="B2237" s="150"/>
      <c r="C2237" s="150"/>
      <c r="D2237" s="150"/>
      <c r="E2237" s="151"/>
      <c r="F2237" s="151"/>
      <c r="G2237" s="150"/>
    </row>
    <row r="2238" spans="1:7" ht="17.399999999999999">
      <c r="A2238" s="150"/>
      <c r="B2238" s="150"/>
      <c r="C2238" s="150"/>
      <c r="D2238" s="150"/>
      <c r="E2238" s="151"/>
      <c r="F2238" s="150"/>
      <c r="G2238" s="150"/>
    </row>
    <row r="2239" spans="1:7" ht="17.399999999999999">
      <c r="A2239" s="150"/>
      <c r="B2239" s="150"/>
      <c r="C2239" s="150"/>
      <c r="D2239" s="150"/>
      <c r="E2239" s="151"/>
      <c r="F2239" s="150"/>
      <c r="G2239" s="150"/>
    </row>
    <row r="2240" spans="1:7" ht="17.399999999999999">
      <c r="A2240" s="150"/>
      <c r="B2240" s="150"/>
      <c r="C2240" s="150"/>
      <c r="D2240" s="150"/>
      <c r="E2240" s="151"/>
      <c r="F2240" s="151"/>
      <c r="G2240" s="150"/>
    </row>
    <row r="2241" spans="1:7" ht="17.399999999999999">
      <c r="A2241" s="148"/>
      <c r="B2241" s="148"/>
      <c r="C2241" s="148"/>
      <c r="D2241" s="148"/>
      <c r="E2241" s="149"/>
      <c r="F2241" s="149"/>
      <c r="G2241" s="148"/>
    </row>
    <row r="2242" spans="1:7" ht="17.399999999999999">
      <c r="A2242" s="150"/>
      <c r="B2242" s="150"/>
      <c r="C2242" s="150"/>
      <c r="D2242" s="150"/>
      <c r="E2242" s="151"/>
      <c r="F2242" s="150"/>
      <c r="G2242" s="150"/>
    </row>
    <row r="2243" spans="1:7" ht="17.399999999999999">
      <c r="A2243" s="150"/>
      <c r="B2243" s="150"/>
      <c r="C2243" s="150"/>
      <c r="D2243" s="150"/>
      <c r="E2243" s="151"/>
      <c r="F2243" s="150"/>
      <c r="G2243" s="150"/>
    </row>
    <row r="2244" spans="1:7" ht="17.399999999999999">
      <c r="A2244" s="150"/>
      <c r="B2244" s="150"/>
      <c r="C2244" s="150"/>
      <c r="D2244" s="150"/>
      <c r="E2244" s="151"/>
      <c r="F2244" s="151"/>
      <c r="G2244" s="150"/>
    </row>
    <row r="2245" spans="1:7" ht="17.399999999999999">
      <c r="A2245" s="150"/>
      <c r="B2245" s="150"/>
      <c r="C2245" s="150"/>
      <c r="D2245" s="150"/>
      <c r="E2245" s="151"/>
      <c r="F2245" s="150"/>
      <c r="G2245" s="150"/>
    </row>
    <row r="2246" spans="1:7" ht="17.399999999999999">
      <c r="A2246" s="150"/>
      <c r="B2246" s="150"/>
      <c r="C2246" s="150"/>
      <c r="D2246" s="150"/>
      <c r="E2246" s="151"/>
      <c r="F2246" s="151"/>
      <c r="G2246" s="150"/>
    </row>
    <row r="2247" spans="1:7" ht="17.399999999999999">
      <c r="A2247" s="150"/>
      <c r="B2247" s="150"/>
      <c r="C2247" s="150"/>
      <c r="D2247" s="150"/>
      <c r="E2247" s="151"/>
      <c r="F2247" s="150"/>
      <c r="G2247" s="150"/>
    </row>
    <row r="2248" spans="1:7" ht="17.399999999999999">
      <c r="A2248" s="150"/>
      <c r="B2248" s="150"/>
      <c r="C2248" s="150"/>
      <c r="D2248" s="150"/>
      <c r="E2248" s="151"/>
      <c r="F2248" s="151"/>
      <c r="G2248" s="150"/>
    </row>
    <row r="2249" spans="1:7" ht="17.399999999999999">
      <c r="A2249" s="150"/>
      <c r="B2249" s="150"/>
      <c r="C2249" s="150"/>
      <c r="D2249" s="150"/>
      <c r="E2249" s="151"/>
      <c r="F2249" s="150"/>
      <c r="G2249" s="150"/>
    </row>
    <row r="2250" spans="1:7" ht="17.399999999999999">
      <c r="A2250" s="150"/>
      <c r="B2250" s="150"/>
      <c r="C2250" s="150"/>
      <c r="D2250" s="150"/>
      <c r="E2250" s="151"/>
      <c r="F2250" s="150"/>
      <c r="G2250" s="150"/>
    </row>
    <row r="2251" spans="1:7" ht="17.399999999999999">
      <c r="A2251" s="150"/>
      <c r="B2251" s="150"/>
      <c r="C2251" s="150"/>
      <c r="D2251" s="150"/>
      <c r="E2251" s="151"/>
      <c r="F2251" s="150"/>
      <c r="G2251" s="150"/>
    </row>
    <row r="2252" spans="1:7" ht="17.399999999999999">
      <c r="A2252" s="150"/>
      <c r="B2252" s="150"/>
      <c r="C2252" s="150"/>
      <c r="D2252" s="150"/>
      <c r="E2252" s="151"/>
      <c r="F2252" s="150"/>
      <c r="G2252" s="150"/>
    </row>
    <row r="2253" spans="1:7" ht="17.399999999999999">
      <c r="A2253" s="150"/>
      <c r="B2253" s="150"/>
      <c r="C2253" s="150"/>
      <c r="D2253" s="150"/>
      <c r="E2253" s="151"/>
      <c r="F2253" s="150"/>
      <c r="G2253" s="150"/>
    </row>
    <row r="2254" spans="1:7" ht="17.399999999999999">
      <c r="A2254" s="150"/>
      <c r="B2254" s="150"/>
      <c r="C2254" s="150"/>
      <c r="D2254" s="150"/>
      <c r="E2254" s="151"/>
      <c r="F2254" s="150"/>
      <c r="G2254" s="150"/>
    </row>
    <row r="2255" spans="1:7" ht="17.399999999999999">
      <c r="A2255" s="148"/>
      <c r="B2255" s="148"/>
      <c r="C2255" s="148"/>
      <c r="D2255" s="148"/>
      <c r="E2255" s="149"/>
      <c r="F2255" s="149"/>
      <c r="G2255" s="148"/>
    </row>
    <row r="2256" spans="1:7" ht="17.399999999999999">
      <c r="A2256" s="150"/>
      <c r="B2256" s="150"/>
      <c r="C2256" s="150"/>
      <c r="D2256" s="150"/>
      <c r="E2256" s="151"/>
      <c r="F2256" s="151"/>
      <c r="G2256" s="150"/>
    </row>
    <row r="2257" spans="1:7" ht="17.399999999999999">
      <c r="A2257" s="52"/>
      <c r="B2257" s="52"/>
      <c r="C2257" s="52"/>
      <c r="D2257" s="52"/>
      <c r="E2257" s="53"/>
      <c r="F2257" s="52"/>
      <c r="G2257" s="52"/>
    </row>
    <row r="2258" spans="1:7" ht="17.399999999999999">
      <c r="A2258" s="148"/>
      <c r="B2258" s="148"/>
      <c r="C2258" s="148"/>
      <c r="D2258" s="148"/>
      <c r="E2258" s="149"/>
      <c r="F2258" s="149"/>
      <c r="G2258" s="148"/>
    </row>
    <row r="2259" spans="1:7" ht="17.399999999999999">
      <c r="A2259" s="148"/>
      <c r="B2259" s="148"/>
      <c r="C2259" s="148"/>
      <c r="D2259" s="148"/>
      <c r="E2259" s="149"/>
      <c r="F2259" s="149"/>
      <c r="G2259" s="148"/>
    </row>
    <row r="2260" spans="1:7" ht="17.399999999999999">
      <c r="A2260" s="150"/>
      <c r="B2260" s="150"/>
      <c r="C2260" s="150"/>
      <c r="D2260" s="150"/>
      <c r="E2260" s="151"/>
      <c r="F2260" s="150"/>
      <c r="G2260" s="150"/>
    </row>
    <row r="2261" spans="1:7" ht="17.399999999999999">
      <c r="A2261" s="52"/>
      <c r="B2261" s="52"/>
      <c r="C2261" s="52"/>
      <c r="D2261" s="52"/>
      <c r="E2261" s="53"/>
      <c r="F2261" s="52"/>
      <c r="G2261" s="52"/>
    </row>
    <row r="2262" spans="1:7">
      <c r="A2262" s="36"/>
      <c r="B2262" s="36"/>
      <c r="C2262" s="36"/>
      <c r="D2262" s="36"/>
      <c r="E2262" s="51"/>
      <c r="F2262" s="51"/>
      <c r="G2262" s="36"/>
    </row>
    <row r="2263" spans="1:7" ht="17.399999999999999">
      <c r="A2263" s="150"/>
      <c r="B2263" s="150"/>
      <c r="C2263" s="150"/>
      <c r="D2263" s="150"/>
      <c r="E2263" s="151"/>
      <c r="F2263" s="150"/>
      <c r="G2263" s="150"/>
    </row>
    <row r="2264" spans="1:7" ht="17.399999999999999">
      <c r="A2264" s="148"/>
      <c r="B2264" s="148"/>
      <c r="C2264" s="148"/>
      <c r="D2264" s="148"/>
      <c r="E2264" s="149"/>
      <c r="F2264" s="149"/>
      <c r="G2264" s="148"/>
    </row>
    <row r="2265" spans="1:7" ht="17.399999999999999">
      <c r="A2265" s="150"/>
      <c r="B2265" s="150"/>
      <c r="C2265" s="150"/>
      <c r="D2265" s="150"/>
      <c r="E2265" s="151"/>
      <c r="F2265" s="150"/>
      <c r="G2265" s="150"/>
    </row>
    <row r="2266" spans="1:7" ht="17.399999999999999">
      <c r="A2266" s="148"/>
      <c r="B2266" s="148"/>
      <c r="C2266" s="148"/>
      <c r="D2266" s="148"/>
      <c r="E2266" s="149"/>
      <c r="F2266" s="149"/>
      <c r="G2266" s="148"/>
    </row>
    <row r="2267" spans="1:7" ht="17.399999999999999">
      <c r="A2267" s="150"/>
      <c r="B2267" s="150"/>
      <c r="C2267" s="150"/>
      <c r="D2267" s="150"/>
      <c r="E2267" s="151"/>
      <c r="F2267" s="151"/>
      <c r="G2267" s="150"/>
    </row>
    <row r="2268" spans="1:7" ht="17.399999999999999">
      <c r="A2268" s="150"/>
      <c r="B2268" s="150"/>
      <c r="C2268" s="150"/>
      <c r="D2268" s="150"/>
      <c r="E2268" s="151"/>
      <c r="F2268" s="150"/>
      <c r="G2268" s="150"/>
    </row>
    <row r="2269" spans="1:7" ht="17.399999999999999">
      <c r="A2269" s="150"/>
      <c r="B2269" s="150"/>
      <c r="C2269" s="150"/>
      <c r="D2269" s="150"/>
      <c r="E2269" s="151"/>
      <c r="F2269" s="150"/>
      <c r="G2269" s="150"/>
    </row>
    <row r="2270" spans="1:7" ht="17.399999999999999">
      <c r="A2270" s="150"/>
      <c r="B2270" s="150"/>
      <c r="C2270" s="150"/>
      <c r="D2270" s="150"/>
      <c r="E2270" s="151"/>
      <c r="F2270" s="151"/>
      <c r="G2270" s="150"/>
    </row>
    <row r="2271" spans="1:7" ht="17.399999999999999">
      <c r="A2271" s="150"/>
      <c r="B2271" s="150"/>
      <c r="C2271" s="150"/>
      <c r="D2271" s="150"/>
      <c r="E2271" s="151"/>
      <c r="F2271" s="151"/>
      <c r="G2271" s="150"/>
    </row>
    <row r="2272" spans="1:7" ht="17.399999999999999">
      <c r="A2272" s="52"/>
      <c r="B2272" s="52"/>
      <c r="C2272" s="52"/>
      <c r="D2272" s="52"/>
      <c r="E2272" s="53"/>
      <c r="F2272" s="52"/>
      <c r="G2272" s="52"/>
    </row>
    <row r="2273" spans="1:7" ht="17.399999999999999">
      <c r="A2273" s="150"/>
      <c r="B2273" s="150"/>
      <c r="C2273" s="150"/>
      <c r="D2273" s="150"/>
      <c r="E2273" s="151"/>
      <c r="F2273" s="151"/>
      <c r="G2273" s="150"/>
    </row>
    <row r="2274" spans="1:7" ht="17.399999999999999">
      <c r="A2274" s="150"/>
      <c r="B2274" s="150"/>
      <c r="C2274" s="150"/>
      <c r="D2274" s="150"/>
      <c r="E2274" s="151"/>
      <c r="F2274" s="150"/>
      <c r="G2274" s="150"/>
    </row>
    <row r="2275" spans="1:7" ht="17.399999999999999">
      <c r="A2275" s="150"/>
      <c r="B2275" s="150"/>
      <c r="C2275" s="150"/>
      <c r="D2275" s="150"/>
      <c r="E2275" s="151"/>
      <c r="F2275" s="151"/>
      <c r="G2275" s="150"/>
    </row>
    <row r="2276" spans="1:7">
      <c r="A2276" s="37"/>
      <c r="B2276" s="37"/>
      <c r="C2276" s="37"/>
      <c r="D2276" s="37"/>
      <c r="E2276" s="38"/>
      <c r="F2276" s="38"/>
      <c r="G2276" s="37"/>
    </row>
    <row r="2277" spans="1:7" ht="17.399999999999999">
      <c r="A2277" s="52"/>
      <c r="B2277" s="52"/>
      <c r="C2277" s="52"/>
      <c r="D2277" s="52"/>
      <c r="E2277" s="53"/>
      <c r="F2277" s="52"/>
      <c r="G2277" s="52"/>
    </row>
    <row r="2278" spans="1:7" ht="17.399999999999999">
      <c r="A2278" s="150"/>
      <c r="B2278" s="150"/>
      <c r="C2278" s="150"/>
      <c r="D2278" s="150"/>
      <c r="E2278" s="151"/>
      <c r="F2278" s="151"/>
      <c r="G2278" s="150"/>
    </row>
    <row r="2279" spans="1:7" ht="17.399999999999999">
      <c r="A2279" s="150"/>
      <c r="B2279" s="150"/>
      <c r="C2279" s="150"/>
      <c r="D2279" s="150"/>
      <c r="E2279" s="151"/>
      <c r="F2279" s="151"/>
      <c r="G2279" s="150"/>
    </row>
    <row r="2280" spans="1:7" ht="17.399999999999999">
      <c r="A2280" s="150"/>
      <c r="B2280" s="150"/>
      <c r="C2280" s="150"/>
      <c r="D2280" s="150"/>
      <c r="E2280" s="151"/>
      <c r="F2280" s="151"/>
      <c r="G2280" s="150"/>
    </row>
    <row r="2281" spans="1:7" ht="17.399999999999999">
      <c r="A2281" s="150"/>
      <c r="B2281" s="150"/>
      <c r="C2281" s="150"/>
      <c r="D2281" s="150"/>
      <c r="E2281" s="151"/>
      <c r="F2281" s="151"/>
      <c r="G2281" s="150"/>
    </row>
    <row r="2282" spans="1:7" ht="17.399999999999999">
      <c r="A2282" s="150"/>
      <c r="B2282" s="150"/>
      <c r="C2282" s="150"/>
      <c r="D2282" s="150"/>
      <c r="E2282" s="151"/>
      <c r="F2282" s="151"/>
      <c r="G2282" s="150"/>
    </row>
    <row r="2283" spans="1:7" ht="17.399999999999999">
      <c r="A2283" s="150"/>
      <c r="B2283" s="150"/>
      <c r="C2283" s="150"/>
      <c r="D2283" s="150"/>
      <c r="E2283" s="151"/>
      <c r="F2283" s="151"/>
      <c r="G2283" s="150"/>
    </row>
    <row r="2284" spans="1:7" ht="17.399999999999999">
      <c r="A2284" s="150"/>
      <c r="B2284" s="150"/>
      <c r="C2284" s="150"/>
      <c r="D2284" s="150"/>
      <c r="E2284" s="151"/>
      <c r="F2284" s="150"/>
      <c r="G2284" s="150"/>
    </row>
    <row r="2285" spans="1:7" ht="17.399999999999999">
      <c r="A2285" s="150"/>
      <c r="B2285" s="150"/>
      <c r="C2285" s="150"/>
      <c r="D2285" s="150"/>
      <c r="E2285" s="151"/>
      <c r="F2285" s="150"/>
      <c r="G2285" s="150"/>
    </row>
    <row r="2286" spans="1:7" ht="17.399999999999999">
      <c r="A2286" s="150"/>
      <c r="B2286" s="150"/>
      <c r="C2286" s="150"/>
      <c r="D2286" s="150"/>
      <c r="E2286" s="151"/>
      <c r="F2286" s="151"/>
      <c r="G2286" s="150"/>
    </row>
    <row r="2287" spans="1:7" ht="17.399999999999999">
      <c r="A2287" s="150"/>
      <c r="B2287" s="150"/>
      <c r="C2287" s="150"/>
      <c r="D2287" s="150"/>
      <c r="E2287" s="151"/>
      <c r="F2287" s="151"/>
      <c r="G2287" s="150"/>
    </row>
    <row r="2288" spans="1:7" ht="17.399999999999999">
      <c r="A2288" s="150"/>
      <c r="B2288" s="150"/>
      <c r="C2288" s="150"/>
      <c r="D2288" s="150"/>
      <c r="E2288" s="151"/>
      <c r="F2288" s="150"/>
      <c r="G2288" s="150"/>
    </row>
    <row r="2289" spans="1:7" ht="17.399999999999999">
      <c r="A2289" s="148"/>
      <c r="B2289" s="148"/>
      <c r="C2289" s="148"/>
      <c r="D2289" s="148"/>
      <c r="E2289" s="149"/>
      <c r="F2289" s="149"/>
      <c r="G2289" s="148"/>
    </row>
    <row r="2290" spans="1:7" ht="17.399999999999999">
      <c r="A2290" s="52"/>
      <c r="B2290" s="52"/>
      <c r="C2290" s="52"/>
      <c r="D2290" s="52"/>
      <c r="E2290" s="53"/>
      <c r="F2290" s="52"/>
      <c r="G2290" s="52"/>
    </row>
    <row r="2291" spans="1:7" ht="17.399999999999999">
      <c r="A2291" s="148"/>
      <c r="B2291" s="148"/>
      <c r="C2291" s="148"/>
      <c r="D2291" s="148"/>
      <c r="E2291" s="149"/>
      <c r="F2291" s="149"/>
      <c r="G2291" s="148"/>
    </row>
    <row r="2292" spans="1:7" ht="17.399999999999999">
      <c r="A2292" s="150"/>
      <c r="B2292" s="150"/>
      <c r="C2292" s="150"/>
      <c r="D2292" s="150"/>
      <c r="E2292" s="151"/>
      <c r="F2292" s="150"/>
      <c r="G2292" s="150"/>
    </row>
    <row r="2293" spans="1:7" ht="17.399999999999999">
      <c r="A2293" s="150"/>
      <c r="B2293" s="150"/>
      <c r="C2293" s="150"/>
      <c r="D2293" s="150"/>
      <c r="E2293" s="151"/>
      <c r="F2293" s="150"/>
      <c r="G2293" s="150"/>
    </row>
    <row r="2294" spans="1:7">
      <c r="A2294" s="36"/>
      <c r="B2294" s="36"/>
      <c r="C2294" s="36"/>
      <c r="D2294" s="36"/>
      <c r="E2294" s="51"/>
      <c r="F2294" s="51"/>
      <c r="G2294" s="36"/>
    </row>
    <row r="2295" spans="1:7" ht="17.399999999999999">
      <c r="A2295" s="52"/>
      <c r="B2295" s="52"/>
      <c r="C2295" s="52"/>
      <c r="D2295" s="52"/>
      <c r="E2295" s="53"/>
      <c r="F2295" s="52"/>
      <c r="G2295" s="52"/>
    </row>
    <row r="2296" spans="1:7" ht="17.399999999999999">
      <c r="A2296" s="148"/>
      <c r="B2296" s="148"/>
      <c r="C2296" s="148"/>
      <c r="D2296" s="148"/>
      <c r="E2296" s="149"/>
      <c r="F2296" s="149"/>
      <c r="G2296" s="148"/>
    </row>
    <row r="2297" spans="1:7" ht="17.399999999999999">
      <c r="A2297" s="148"/>
      <c r="B2297" s="148"/>
      <c r="C2297" s="148"/>
      <c r="D2297" s="148"/>
      <c r="E2297" s="149"/>
      <c r="F2297" s="149"/>
      <c r="G2297" s="148"/>
    </row>
    <row r="2298" spans="1:7" ht="17.399999999999999">
      <c r="A2298" s="150"/>
      <c r="B2298" s="150"/>
      <c r="C2298" s="150"/>
      <c r="D2298" s="150"/>
      <c r="E2298" s="151"/>
      <c r="F2298" s="150"/>
      <c r="G2298" s="150"/>
    </row>
    <row r="2299" spans="1:7" ht="17.399999999999999">
      <c r="A2299" s="150"/>
      <c r="B2299" s="150"/>
      <c r="C2299" s="150"/>
      <c r="D2299" s="150"/>
      <c r="E2299" s="151"/>
      <c r="F2299" s="151"/>
      <c r="G2299" s="150"/>
    </row>
    <row r="2300" spans="1:7" ht="17.399999999999999">
      <c r="A2300" s="148"/>
      <c r="B2300" s="148"/>
      <c r="C2300" s="148"/>
      <c r="D2300" s="148"/>
      <c r="E2300" s="149"/>
      <c r="F2300" s="149"/>
      <c r="G2300" s="148"/>
    </row>
    <row r="2301" spans="1:7" ht="17.399999999999999">
      <c r="A2301" s="148"/>
      <c r="B2301" s="148"/>
      <c r="C2301" s="148"/>
      <c r="D2301" s="148"/>
      <c r="E2301" s="149"/>
      <c r="F2301" s="149"/>
      <c r="G2301" s="148"/>
    </row>
    <row r="2302" spans="1:7" ht="17.399999999999999">
      <c r="A2302" s="52"/>
      <c r="B2302" s="52"/>
      <c r="C2302" s="52"/>
      <c r="D2302" s="52"/>
      <c r="E2302" s="53"/>
      <c r="F2302" s="52"/>
      <c r="G2302" s="52"/>
    </row>
    <row r="2303" spans="1:7" ht="17.399999999999999">
      <c r="A2303" s="150"/>
      <c r="B2303" s="150"/>
      <c r="C2303" s="150"/>
      <c r="D2303" s="150"/>
      <c r="E2303" s="151"/>
      <c r="F2303" s="151"/>
      <c r="G2303" s="150"/>
    </row>
    <row r="2304" spans="1:7" ht="17.399999999999999">
      <c r="A2304" s="148"/>
      <c r="B2304" s="148"/>
      <c r="C2304" s="148"/>
      <c r="D2304" s="148"/>
      <c r="E2304" s="149"/>
      <c r="F2304" s="149"/>
      <c r="G2304" s="148"/>
    </row>
    <row r="2305" spans="1:7" ht="17.399999999999999">
      <c r="A2305" s="148"/>
      <c r="B2305" s="148"/>
      <c r="C2305" s="148"/>
      <c r="D2305" s="148"/>
      <c r="E2305" s="149"/>
      <c r="F2305" s="149"/>
      <c r="G2305" s="148"/>
    </row>
    <row r="2306" spans="1:7" ht="17.399999999999999">
      <c r="A2306" s="52"/>
      <c r="B2306" s="52"/>
      <c r="C2306" s="52"/>
      <c r="D2306" s="52"/>
      <c r="E2306" s="53"/>
      <c r="F2306" s="52"/>
      <c r="G2306" s="52"/>
    </row>
    <row r="2307" spans="1:7" ht="17.399999999999999">
      <c r="A2307" s="150"/>
      <c r="B2307" s="150"/>
      <c r="C2307" s="150"/>
      <c r="D2307" s="150"/>
      <c r="E2307" s="151"/>
      <c r="F2307" s="151"/>
      <c r="G2307" s="150"/>
    </row>
    <row r="2308" spans="1:7" ht="17.399999999999999">
      <c r="A2308" s="52"/>
      <c r="B2308" s="52"/>
      <c r="C2308" s="52"/>
      <c r="D2308" s="52"/>
      <c r="E2308" s="53"/>
      <c r="F2308" s="52"/>
      <c r="G2308" s="52"/>
    </row>
    <row r="2309" spans="1:7" ht="17.399999999999999">
      <c r="A2309" s="148"/>
      <c r="B2309" s="148"/>
      <c r="C2309" s="148"/>
      <c r="D2309" s="148"/>
      <c r="E2309" s="149"/>
      <c r="F2309" s="149"/>
      <c r="G2309" s="148"/>
    </row>
    <row r="2310" spans="1:7" ht="17.399999999999999">
      <c r="A2310" s="52"/>
      <c r="B2310" s="52"/>
      <c r="C2310" s="52"/>
      <c r="D2310" s="52"/>
      <c r="E2310" s="53"/>
      <c r="F2310" s="52"/>
      <c r="G2310" s="52"/>
    </row>
    <row r="2311" spans="1:7" ht="17.399999999999999">
      <c r="A2311" s="148"/>
      <c r="B2311" s="148"/>
      <c r="C2311" s="148"/>
      <c r="D2311" s="148"/>
      <c r="E2311" s="149"/>
      <c r="F2311" s="149"/>
      <c r="G2311" s="148"/>
    </row>
    <row r="2312" spans="1:7" ht="17.399999999999999">
      <c r="A2312" s="52"/>
      <c r="B2312" s="52"/>
      <c r="C2312" s="52"/>
      <c r="D2312" s="52"/>
      <c r="E2312" s="53"/>
      <c r="F2312" s="52"/>
      <c r="G2312" s="52"/>
    </row>
    <row r="2313" spans="1:7" ht="17.399999999999999">
      <c r="A2313" s="150"/>
      <c r="B2313" s="150"/>
      <c r="C2313" s="150"/>
      <c r="D2313" s="150"/>
      <c r="E2313" s="151"/>
      <c r="F2313" s="150"/>
      <c r="G2313" s="150"/>
    </row>
    <row r="2314" spans="1:7" ht="17.399999999999999">
      <c r="A2314" s="150"/>
      <c r="B2314" s="150"/>
      <c r="C2314" s="150"/>
      <c r="D2314" s="150"/>
      <c r="E2314" s="151"/>
      <c r="F2314" s="150"/>
      <c r="G2314" s="150"/>
    </row>
    <row r="2315" spans="1:7" ht="17.399999999999999">
      <c r="A2315" s="150"/>
      <c r="B2315" s="150"/>
      <c r="C2315" s="150"/>
      <c r="D2315" s="150"/>
      <c r="E2315" s="151"/>
      <c r="F2315" s="150"/>
      <c r="G2315" s="150"/>
    </row>
    <row r="2316" spans="1:7" ht="17.399999999999999">
      <c r="A2316" s="150"/>
      <c r="B2316" s="150"/>
      <c r="C2316" s="150"/>
      <c r="D2316" s="150"/>
      <c r="E2316" s="151"/>
      <c r="F2316" s="150"/>
      <c r="G2316" s="150"/>
    </row>
    <row r="2317" spans="1:7" ht="17.399999999999999">
      <c r="A2317" s="52"/>
      <c r="B2317" s="52"/>
      <c r="C2317" s="52"/>
      <c r="D2317" s="52"/>
      <c r="E2317" s="53"/>
      <c r="F2317" s="52"/>
      <c r="G2317" s="52"/>
    </row>
    <row r="2318" spans="1:7" ht="17.399999999999999">
      <c r="A2318" s="150"/>
      <c r="B2318" s="150"/>
      <c r="C2318" s="150"/>
      <c r="D2318" s="150"/>
      <c r="E2318" s="151"/>
      <c r="F2318" s="150"/>
      <c r="G2318" s="150"/>
    </row>
    <row r="2319" spans="1:7" ht="17.399999999999999">
      <c r="A2319" s="150"/>
      <c r="B2319" s="150"/>
      <c r="C2319" s="150"/>
      <c r="D2319" s="150"/>
      <c r="E2319" s="151"/>
      <c r="F2319" s="150"/>
      <c r="G2319" s="150"/>
    </row>
    <row r="2320" spans="1:7" ht="17.399999999999999">
      <c r="A2320" s="150"/>
      <c r="B2320" s="150"/>
      <c r="C2320" s="150"/>
      <c r="D2320" s="150"/>
      <c r="E2320" s="151"/>
      <c r="F2320" s="151"/>
      <c r="G2320" s="150"/>
    </row>
    <row r="2321" spans="1:7" ht="17.399999999999999">
      <c r="A2321" s="52"/>
      <c r="B2321" s="52"/>
      <c r="C2321" s="52"/>
      <c r="D2321" s="52"/>
      <c r="E2321" s="53"/>
      <c r="F2321" s="52"/>
      <c r="G2321" s="52"/>
    </row>
    <row r="2322" spans="1:7" ht="17.399999999999999">
      <c r="A2322" s="150"/>
      <c r="B2322" s="150"/>
      <c r="C2322" s="150"/>
      <c r="D2322" s="150"/>
      <c r="E2322" s="151"/>
      <c r="F2322" s="150"/>
      <c r="G2322" s="150"/>
    </row>
    <row r="2323" spans="1:7" ht="17.399999999999999">
      <c r="A2323" s="150"/>
      <c r="B2323" s="150"/>
      <c r="C2323" s="150"/>
      <c r="D2323" s="150"/>
      <c r="E2323" s="151"/>
      <c r="F2323" s="150"/>
      <c r="G2323" s="150"/>
    </row>
    <row r="2324" spans="1:7" ht="17.399999999999999">
      <c r="A2324" s="52"/>
      <c r="B2324" s="52"/>
      <c r="C2324" s="52"/>
      <c r="D2324" s="52"/>
      <c r="E2324" s="53"/>
      <c r="F2324" s="52"/>
      <c r="G2324" s="52"/>
    </row>
    <row r="2325" spans="1:7" ht="17.399999999999999">
      <c r="A2325" s="150"/>
      <c r="B2325" s="150"/>
      <c r="C2325" s="150"/>
      <c r="D2325" s="150"/>
      <c r="E2325" s="151"/>
      <c r="F2325" s="150"/>
      <c r="G2325" s="150"/>
    </row>
    <row r="2326" spans="1:7">
      <c r="A2326" s="36"/>
      <c r="B2326" s="36"/>
      <c r="C2326" s="36"/>
      <c r="D2326" s="36"/>
      <c r="E2326" s="51"/>
      <c r="F2326" s="51"/>
      <c r="G2326" s="36"/>
    </row>
    <row r="2327" spans="1:7" ht="17.399999999999999">
      <c r="A2327" s="150"/>
      <c r="B2327" s="150"/>
      <c r="C2327" s="150"/>
      <c r="D2327" s="150"/>
      <c r="E2327" s="151"/>
      <c r="F2327" s="151"/>
      <c r="G2327" s="150"/>
    </row>
    <row r="2328" spans="1:7" ht="17.399999999999999">
      <c r="A2328" s="150"/>
      <c r="B2328" s="150"/>
      <c r="C2328" s="150"/>
      <c r="D2328" s="150"/>
      <c r="E2328" s="151"/>
      <c r="F2328" s="151"/>
      <c r="G2328" s="150"/>
    </row>
    <row r="2329" spans="1:7" ht="17.399999999999999">
      <c r="A2329" s="150"/>
      <c r="B2329" s="150"/>
      <c r="C2329" s="150"/>
      <c r="D2329" s="150"/>
      <c r="E2329" s="151"/>
      <c r="F2329" s="150"/>
      <c r="G2329" s="150"/>
    </row>
    <row r="2330" spans="1:7" ht="17.399999999999999">
      <c r="A2330" s="150"/>
      <c r="B2330" s="150"/>
      <c r="C2330" s="150"/>
      <c r="D2330" s="150"/>
      <c r="E2330" s="151"/>
      <c r="F2330" s="151"/>
      <c r="G2330" s="150"/>
    </row>
    <row r="2331" spans="1:7" ht="17.399999999999999">
      <c r="A2331" s="150"/>
      <c r="B2331" s="150"/>
      <c r="C2331" s="150"/>
      <c r="D2331" s="150"/>
      <c r="E2331" s="151"/>
      <c r="F2331" s="150"/>
      <c r="G2331" s="150"/>
    </row>
    <row r="2332" spans="1:7" ht="17.399999999999999">
      <c r="A2332" s="150"/>
      <c r="B2332" s="150"/>
      <c r="C2332" s="150"/>
      <c r="D2332" s="150"/>
      <c r="E2332" s="151"/>
      <c r="F2332" s="150"/>
      <c r="G2332" s="150"/>
    </row>
    <row r="2333" spans="1:7" ht="17.399999999999999">
      <c r="A2333" s="150"/>
      <c r="B2333" s="150"/>
      <c r="C2333" s="150"/>
      <c r="D2333" s="150"/>
      <c r="E2333" s="151"/>
      <c r="F2333" s="150"/>
      <c r="G2333" s="150"/>
    </row>
    <row r="2334" spans="1:7" ht="17.399999999999999">
      <c r="A2334" s="150"/>
      <c r="B2334" s="150"/>
      <c r="C2334" s="150"/>
      <c r="D2334" s="150"/>
      <c r="E2334" s="151"/>
      <c r="F2334" s="150"/>
      <c r="G2334" s="150"/>
    </row>
    <row r="2335" spans="1:7" ht="17.399999999999999">
      <c r="A2335" s="52"/>
      <c r="B2335" s="52"/>
      <c r="C2335" s="52"/>
      <c r="D2335" s="52"/>
      <c r="E2335" s="53"/>
      <c r="F2335" s="52"/>
      <c r="G2335" s="52"/>
    </row>
    <row r="2336" spans="1:7" ht="17.399999999999999">
      <c r="A2336" s="150"/>
      <c r="B2336" s="150"/>
      <c r="C2336" s="150"/>
      <c r="D2336" s="150"/>
      <c r="E2336" s="151"/>
      <c r="F2336" s="150"/>
      <c r="G2336" s="150"/>
    </row>
    <row r="2337" spans="1:7" ht="17.399999999999999">
      <c r="A2337" s="150"/>
      <c r="B2337" s="150"/>
      <c r="C2337" s="150"/>
      <c r="D2337" s="150"/>
      <c r="E2337" s="151"/>
      <c r="F2337" s="151"/>
      <c r="G2337" s="150"/>
    </row>
    <row r="2338" spans="1:7" ht="17.399999999999999">
      <c r="A2338" s="52"/>
      <c r="B2338" s="52"/>
      <c r="C2338" s="52"/>
      <c r="D2338" s="52"/>
      <c r="E2338" s="53"/>
      <c r="F2338" s="52"/>
      <c r="G2338" s="52"/>
    </row>
    <row r="2339" spans="1:7" ht="17.399999999999999">
      <c r="A2339" s="150"/>
      <c r="B2339" s="150"/>
      <c r="C2339" s="150"/>
      <c r="D2339" s="150"/>
      <c r="E2339" s="151"/>
      <c r="F2339" s="150"/>
      <c r="G2339" s="150"/>
    </row>
    <row r="2340" spans="1:7" ht="17.399999999999999">
      <c r="A2340" s="148"/>
      <c r="B2340" s="148"/>
      <c r="C2340" s="148"/>
      <c r="D2340" s="148"/>
      <c r="E2340" s="149"/>
      <c r="F2340" s="149"/>
      <c r="G2340" s="148"/>
    </row>
    <row r="2341" spans="1:7" ht="17.399999999999999">
      <c r="A2341" s="150"/>
      <c r="B2341" s="150"/>
      <c r="C2341" s="150"/>
      <c r="D2341" s="150"/>
      <c r="E2341" s="151"/>
      <c r="F2341" s="150"/>
      <c r="G2341" s="150"/>
    </row>
    <row r="2342" spans="1:7" ht="17.399999999999999">
      <c r="A2342" s="150"/>
      <c r="B2342" s="150"/>
      <c r="C2342" s="150"/>
      <c r="D2342" s="150"/>
      <c r="E2342" s="151"/>
      <c r="F2342" s="151"/>
      <c r="G2342" s="150"/>
    </row>
    <row r="2343" spans="1:7" ht="17.399999999999999">
      <c r="A2343" s="52"/>
      <c r="B2343" s="52"/>
      <c r="C2343" s="52"/>
      <c r="D2343" s="52"/>
      <c r="E2343" s="53"/>
      <c r="F2343" s="52"/>
      <c r="G2343" s="52"/>
    </row>
    <row r="2344" spans="1:7" ht="17.399999999999999">
      <c r="A2344" s="150"/>
      <c r="B2344" s="150"/>
      <c r="C2344" s="150"/>
      <c r="D2344" s="150"/>
      <c r="E2344" s="151"/>
      <c r="F2344" s="150"/>
      <c r="G2344" s="150"/>
    </row>
    <row r="2345" spans="1:7" ht="17.399999999999999">
      <c r="A2345" s="150"/>
      <c r="B2345" s="150"/>
      <c r="C2345" s="150"/>
      <c r="D2345" s="150"/>
      <c r="E2345" s="151"/>
      <c r="F2345" s="150"/>
      <c r="G2345" s="150"/>
    </row>
    <row r="2346" spans="1:7" ht="17.399999999999999">
      <c r="A2346" s="150"/>
      <c r="B2346" s="150"/>
      <c r="C2346" s="150"/>
      <c r="D2346" s="150"/>
      <c r="E2346" s="151"/>
      <c r="F2346" s="150"/>
      <c r="G2346" s="150"/>
    </row>
    <row r="2347" spans="1:7" ht="17.399999999999999">
      <c r="A2347" s="150"/>
      <c r="B2347" s="150"/>
      <c r="C2347" s="150"/>
      <c r="D2347" s="150"/>
      <c r="E2347" s="151"/>
      <c r="F2347" s="150"/>
      <c r="G2347" s="150"/>
    </row>
    <row r="2348" spans="1:7" ht="17.399999999999999">
      <c r="A2348" s="150"/>
      <c r="B2348" s="150"/>
      <c r="C2348" s="150"/>
      <c r="D2348" s="150"/>
      <c r="E2348" s="151"/>
      <c r="F2348" s="151"/>
      <c r="G2348" s="150"/>
    </row>
    <row r="2349" spans="1:7" ht="17.399999999999999">
      <c r="A2349" s="150"/>
      <c r="B2349" s="150"/>
      <c r="C2349" s="150"/>
      <c r="D2349" s="150"/>
      <c r="E2349" s="151"/>
      <c r="F2349" s="151"/>
      <c r="G2349" s="150"/>
    </row>
    <row r="2350" spans="1:7" ht="17.399999999999999">
      <c r="A2350" s="150"/>
      <c r="B2350" s="150"/>
      <c r="C2350" s="150"/>
      <c r="D2350" s="150"/>
      <c r="E2350" s="151"/>
      <c r="F2350" s="150"/>
      <c r="G2350" s="150"/>
    </row>
    <row r="2351" spans="1:7" ht="17.399999999999999">
      <c r="A2351" s="150"/>
      <c r="B2351" s="150"/>
      <c r="C2351" s="150"/>
      <c r="D2351" s="150"/>
      <c r="E2351" s="151"/>
      <c r="F2351" s="150"/>
      <c r="G2351" s="150"/>
    </row>
    <row r="2352" spans="1:7" ht="17.399999999999999">
      <c r="A2352" s="150"/>
      <c r="B2352" s="150"/>
      <c r="C2352" s="150"/>
      <c r="D2352" s="150"/>
      <c r="E2352" s="151"/>
      <c r="F2352" s="150"/>
      <c r="G2352" s="150"/>
    </row>
    <row r="2353" spans="1:7" ht="17.399999999999999">
      <c r="A2353" s="52"/>
      <c r="B2353" s="52"/>
      <c r="C2353" s="52"/>
      <c r="D2353" s="52"/>
      <c r="E2353" s="53"/>
      <c r="F2353" s="52"/>
      <c r="G2353" s="52"/>
    </row>
    <row r="2354" spans="1:7" ht="17.399999999999999">
      <c r="A2354" s="148"/>
      <c r="B2354" s="148"/>
      <c r="C2354" s="148"/>
      <c r="D2354" s="148"/>
      <c r="E2354" s="149"/>
      <c r="F2354" s="149"/>
      <c r="G2354" s="148"/>
    </row>
    <row r="2355" spans="1:7" ht="17.399999999999999">
      <c r="A2355" s="150"/>
      <c r="B2355" s="150"/>
      <c r="C2355" s="150"/>
      <c r="D2355" s="150"/>
      <c r="E2355" s="151"/>
      <c r="F2355" s="151"/>
      <c r="G2355" s="150"/>
    </row>
    <row r="2356" spans="1:7" ht="17.399999999999999">
      <c r="A2356" s="150"/>
      <c r="B2356" s="150"/>
      <c r="C2356" s="150"/>
      <c r="D2356" s="150"/>
      <c r="E2356" s="151"/>
      <c r="F2356" s="151"/>
      <c r="G2356" s="150"/>
    </row>
    <row r="2357" spans="1:7" ht="17.399999999999999">
      <c r="A2357" s="150"/>
      <c r="B2357" s="150"/>
      <c r="C2357" s="150"/>
      <c r="D2357" s="150"/>
      <c r="E2357" s="151"/>
      <c r="F2357" s="151"/>
      <c r="G2357" s="150"/>
    </row>
    <row r="2358" spans="1:7" ht="17.399999999999999">
      <c r="A2358" s="52"/>
      <c r="B2358" s="52"/>
      <c r="C2358" s="52"/>
      <c r="D2358" s="52"/>
      <c r="E2358" s="53"/>
      <c r="F2358" s="52"/>
      <c r="G2358" s="52"/>
    </row>
    <row r="2359" spans="1:7" ht="17.399999999999999">
      <c r="A2359" s="150"/>
      <c r="B2359" s="150"/>
      <c r="C2359" s="150"/>
      <c r="D2359" s="150"/>
      <c r="E2359" s="151"/>
      <c r="F2359" s="151"/>
      <c r="G2359" s="150"/>
    </row>
    <row r="2360" spans="1:7" ht="17.399999999999999">
      <c r="A2360" s="150"/>
      <c r="B2360" s="150"/>
      <c r="C2360" s="150"/>
      <c r="D2360" s="150"/>
      <c r="E2360" s="151"/>
      <c r="F2360" s="151"/>
      <c r="G2360" s="150"/>
    </row>
    <row r="2361" spans="1:7" ht="17.399999999999999">
      <c r="A2361" s="148"/>
      <c r="B2361" s="148"/>
      <c r="C2361" s="148"/>
      <c r="D2361" s="148"/>
      <c r="E2361" s="149"/>
      <c r="F2361" s="149"/>
      <c r="G2361" s="148"/>
    </row>
    <row r="2362" spans="1:7" ht="17.399999999999999">
      <c r="A2362" s="148"/>
      <c r="B2362" s="148"/>
      <c r="C2362" s="148"/>
      <c r="D2362" s="148"/>
      <c r="E2362" s="149"/>
      <c r="F2362" s="149"/>
      <c r="G2362" s="148"/>
    </row>
    <row r="2363" spans="1:7" ht="17.399999999999999">
      <c r="A2363" s="52"/>
      <c r="B2363" s="52"/>
      <c r="C2363" s="52"/>
      <c r="D2363" s="52"/>
      <c r="E2363" s="53"/>
      <c r="F2363" s="52"/>
      <c r="G2363" s="52"/>
    </row>
    <row r="2364" spans="1:7" ht="17.399999999999999">
      <c r="A2364" s="150"/>
      <c r="B2364" s="150"/>
      <c r="C2364" s="150"/>
      <c r="D2364" s="150"/>
      <c r="E2364" s="151"/>
      <c r="F2364" s="150"/>
      <c r="G2364" s="150"/>
    </row>
    <row r="2365" spans="1:7" ht="17.399999999999999">
      <c r="A2365" s="148"/>
      <c r="B2365" s="148"/>
      <c r="C2365" s="148"/>
      <c r="D2365" s="148"/>
      <c r="E2365" s="149"/>
      <c r="F2365" s="149"/>
      <c r="G2365" s="148"/>
    </row>
    <row r="2366" spans="1:7" ht="17.399999999999999">
      <c r="A2366" s="148"/>
      <c r="B2366" s="148"/>
      <c r="C2366" s="148"/>
      <c r="D2366" s="148"/>
      <c r="E2366" s="149"/>
      <c r="F2366" s="149"/>
      <c r="G2366" s="148"/>
    </row>
    <row r="2367" spans="1:7" ht="17.399999999999999">
      <c r="A2367" s="52"/>
      <c r="B2367" s="52"/>
      <c r="C2367" s="52"/>
      <c r="D2367" s="52"/>
      <c r="E2367" s="53"/>
      <c r="F2367" s="52"/>
      <c r="G2367" s="52"/>
    </row>
    <row r="2368" spans="1:7" ht="17.399999999999999">
      <c r="A2368" s="150"/>
      <c r="B2368" s="150"/>
      <c r="C2368" s="150"/>
      <c r="D2368" s="150"/>
      <c r="E2368" s="151"/>
      <c r="F2368" s="151"/>
      <c r="G2368" s="150"/>
    </row>
    <row r="2369" spans="1:7" ht="17.399999999999999">
      <c r="A2369" s="150"/>
      <c r="B2369" s="150"/>
      <c r="C2369" s="150"/>
      <c r="D2369" s="150"/>
      <c r="E2369" s="151"/>
      <c r="F2369" s="151"/>
      <c r="G2369" s="150"/>
    </row>
    <row r="2370" spans="1:7" ht="17.399999999999999">
      <c r="A2370" s="150"/>
      <c r="B2370" s="150"/>
      <c r="C2370" s="150"/>
      <c r="D2370" s="150"/>
      <c r="E2370" s="151"/>
      <c r="F2370" s="151"/>
      <c r="G2370" s="150"/>
    </row>
    <row r="2371" spans="1:7" ht="17.399999999999999">
      <c r="A2371" s="150"/>
      <c r="B2371" s="150"/>
      <c r="C2371" s="150"/>
      <c r="D2371" s="150"/>
      <c r="E2371" s="151"/>
      <c r="F2371" s="151"/>
      <c r="G2371" s="150"/>
    </row>
    <row r="2372" spans="1:7" ht="17.399999999999999">
      <c r="A2372" s="52"/>
      <c r="B2372" s="52"/>
      <c r="C2372" s="52"/>
      <c r="D2372" s="52"/>
      <c r="E2372" s="53"/>
      <c r="F2372" s="52"/>
      <c r="G2372" s="52"/>
    </row>
    <row r="2373" spans="1:7" ht="17.399999999999999">
      <c r="A2373" s="150"/>
      <c r="B2373" s="150"/>
      <c r="C2373" s="150"/>
      <c r="D2373" s="150"/>
      <c r="E2373" s="151"/>
      <c r="F2373" s="151"/>
      <c r="G2373" s="150"/>
    </row>
    <row r="2374" spans="1:7" ht="17.399999999999999">
      <c r="A2374" s="150"/>
      <c r="B2374" s="150"/>
      <c r="C2374" s="150"/>
      <c r="D2374" s="150"/>
      <c r="E2374" s="151"/>
      <c r="F2374" s="151"/>
      <c r="G2374" s="150"/>
    </row>
    <row r="2375" spans="1:7" ht="17.399999999999999">
      <c r="A2375" s="150"/>
      <c r="B2375" s="150"/>
      <c r="C2375" s="150"/>
      <c r="D2375" s="150"/>
      <c r="E2375" s="151"/>
      <c r="F2375" s="151"/>
      <c r="G2375" s="150"/>
    </row>
    <row r="2376" spans="1:7" ht="17.399999999999999">
      <c r="A2376" s="52"/>
      <c r="B2376" s="52"/>
      <c r="C2376" s="52"/>
      <c r="D2376" s="52"/>
      <c r="E2376" s="53"/>
      <c r="F2376" s="52"/>
      <c r="G2376" s="52"/>
    </row>
    <row r="2377" spans="1:7" ht="17.399999999999999">
      <c r="A2377" s="150"/>
      <c r="B2377" s="150"/>
      <c r="C2377" s="150"/>
      <c r="D2377" s="150"/>
      <c r="E2377" s="151"/>
      <c r="F2377" s="151"/>
      <c r="G2377" s="150"/>
    </row>
    <row r="2378" spans="1:7" ht="17.399999999999999">
      <c r="A2378" s="150"/>
      <c r="B2378" s="150"/>
      <c r="C2378" s="150"/>
      <c r="D2378" s="150"/>
      <c r="E2378" s="151"/>
      <c r="F2378" s="151"/>
      <c r="G2378" s="150"/>
    </row>
    <row r="2379" spans="1:7" ht="17.399999999999999">
      <c r="A2379" s="52"/>
      <c r="B2379" s="52"/>
      <c r="C2379" s="52"/>
      <c r="D2379" s="52"/>
      <c r="E2379" s="53"/>
      <c r="F2379" s="52"/>
      <c r="G2379" s="52"/>
    </row>
    <row r="2380" spans="1:7" ht="17.399999999999999">
      <c r="A2380" s="150"/>
      <c r="B2380" s="150"/>
      <c r="C2380" s="150"/>
      <c r="D2380" s="150"/>
      <c r="E2380" s="151"/>
      <c r="F2380" s="150"/>
      <c r="G2380" s="150"/>
    </row>
    <row r="2381" spans="1:7" ht="17.399999999999999">
      <c r="A2381" s="150"/>
      <c r="B2381" s="150"/>
      <c r="C2381" s="150"/>
      <c r="D2381" s="150"/>
      <c r="E2381" s="151"/>
      <c r="F2381" s="150"/>
      <c r="G2381" s="150"/>
    </row>
    <row r="2382" spans="1:7" ht="17.399999999999999">
      <c r="A2382" s="150"/>
      <c r="B2382" s="150"/>
      <c r="C2382" s="150"/>
      <c r="D2382" s="150"/>
      <c r="E2382" s="151"/>
      <c r="F2382" s="151"/>
      <c r="G2382" s="150"/>
    </row>
    <row r="2383" spans="1:7" ht="17.399999999999999">
      <c r="A2383" s="150"/>
      <c r="B2383" s="150"/>
      <c r="C2383" s="150"/>
      <c r="D2383" s="150"/>
      <c r="E2383" s="151"/>
      <c r="F2383" s="151"/>
      <c r="G2383" s="150"/>
    </row>
    <row r="2384" spans="1:7" ht="17.399999999999999">
      <c r="A2384" s="150"/>
      <c r="B2384" s="150"/>
      <c r="C2384" s="150"/>
      <c r="D2384" s="150"/>
      <c r="E2384" s="151"/>
      <c r="F2384" s="151"/>
      <c r="G2384" s="150"/>
    </row>
    <row r="2385" spans="1:7" ht="17.399999999999999">
      <c r="A2385" s="150"/>
      <c r="B2385" s="150"/>
      <c r="C2385" s="150"/>
      <c r="D2385" s="150"/>
      <c r="E2385" s="151"/>
      <c r="F2385" s="151"/>
      <c r="G2385" s="150"/>
    </row>
    <row r="2386" spans="1:7" ht="17.399999999999999">
      <c r="A2386" s="150"/>
      <c r="B2386" s="150"/>
      <c r="C2386" s="150"/>
      <c r="D2386" s="150"/>
      <c r="E2386" s="151"/>
      <c r="F2386" s="151"/>
      <c r="G2386" s="150"/>
    </row>
    <row r="2387" spans="1:7" ht="17.399999999999999">
      <c r="A2387" s="150"/>
      <c r="B2387" s="150"/>
      <c r="C2387" s="150"/>
      <c r="D2387" s="150"/>
      <c r="E2387" s="151"/>
      <c r="F2387" s="151"/>
      <c r="G2387" s="150"/>
    </row>
    <row r="2388" spans="1:7" ht="17.399999999999999">
      <c r="A2388" s="150"/>
      <c r="B2388" s="150"/>
      <c r="C2388" s="150"/>
      <c r="D2388" s="150"/>
      <c r="E2388" s="151"/>
      <c r="F2388" s="151"/>
      <c r="G2388" s="150"/>
    </row>
    <row r="2389" spans="1:7" ht="17.399999999999999">
      <c r="A2389" s="150"/>
      <c r="B2389" s="150"/>
      <c r="C2389" s="150"/>
      <c r="D2389" s="150"/>
      <c r="E2389" s="151"/>
      <c r="F2389" s="151"/>
      <c r="G2389" s="150"/>
    </row>
    <row r="2390" spans="1:7" ht="17.399999999999999">
      <c r="A2390" s="52"/>
      <c r="B2390" s="52"/>
      <c r="C2390" s="52"/>
      <c r="D2390" s="52"/>
      <c r="E2390" s="53"/>
      <c r="F2390" s="52"/>
      <c r="G2390" s="52"/>
    </row>
    <row r="2391" spans="1:7" ht="17.399999999999999">
      <c r="A2391" s="150"/>
      <c r="B2391" s="150"/>
      <c r="C2391" s="150"/>
      <c r="D2391" s="150"/>
      <c r="E2391" s="151"/>
      <c r="F2391" s="151"/>
      <c r="G2391" s="150"/>
    </row>
    <row r="2392" spans="1:7" ht="17.399999999999999">
      <c r="A2392" s="150"/>
      <c r="B2392" s="150"/>
      <c r="C2392" s="150"/>
      <c r="D2392" s="150"/>
      <c r="E2392" s="151"/>
      <c r="F2392" s="150"/>
      <c r="G2392" s="150"/>
    </row>
    <row r="2393" spans="1:7" ht="17.399999999999999">
      <c r="A2393" s="52"/>
      <c r="B2393" s="52"/>
      <c r="C2393" s="52"/>
      <c r="D2393" s="52"/>
      <c r="E2393" s="53"/>
      <c r="F2393" s="52"/>
      <c r="G2393" s="52"/>
    </row>
    <row r="2394" spans="1:7" ht="17.399999999999999">
      <c r="A2394" s="150"/>
      <c r="B2394" s="150"/>
      <c r="C2394" s="150"/>
      <c r="D2394" s="150"/>
      <c r="E2394" s="151"/>
      <c r="F2394" s="151"/>
      <c r="G2394" s="150"/>
    </row>
    <row r="2395" spans="1:7" ht="17.399999999999999">
      <c r="A2395" s="148"/>
      <c r="B2395" s="148"/>
      <c r="C2395" s="148"/>
      <c r="D2395" s="148"/>
      <c r="E2395" s="149"/>
      <c r="F2395" s="149"/>
      <c r="G2395" s="148"/>
    </row>
    <row r="2396" spans="1:7" ht="17.399999999999999">
      <c r="A2396" s="150"/>
      <c r="B2396" s="150"/>
      <c r="C2396" s="150"/>
      <c r="D2396" s="150"/>
      <c r="E2396" s="151"/>
      <c r="F2396" s="151"/>
      <c r="G2396" s="150"/>
    </row>
    <row r="2397" spans="1:7" ht="17.399999999999999">
      <c r="A2397" s="150"/>
      <c r="B2397" s="150"/>
      <c r="C2397" s="150"/>
      <c r="D2397" s="150"/>
      <c r="E2397" s="151"/>
      <c r="F2397" s="150"/>
      <c r="G2397" s="150"/>
    </row>
    <row r="2398" spans="1:7" ht="17.399999999999999">
      <c r="A2398" s="52"/>
      <c r="B2398" s="52"/>
      <c r="C2398" s="52"/>
      <c r="D2398" s="52"/>
      <c r="E2398" s="53"/>
      <c r="F2398" s="52"/>
      <c r="G2398" s="52"/>
    </row>
    <row r="2399" spans="1:7" ht="17.399999999999999">
      <c r="A2399" s="150"/>
      <c r="B2399" s="150"/>
      <c r="C2399" s="150"/>
      <c r="D2399" s="150"/>
      <c r="E2399" s="151"/>
      <c r="F2399" s="151"/>
      <c r="G2399" s="150"/>
    </row>
    <row r="2400" spans="1:7" ht="17.399999999999999">
      <c r="A2400" s="150"/>
      <c r="B2400" s="150"/>
      <c r="C2400" s="150"/>
      <c r="D2400" s="150"/>
      <c r="E2400" s="151"/>
      <c r="F2400" s="151"/>
      <c r="G2400" s="150"/>
    </row>
    <row r="2401" spans="1:7" ht="17.399999999999999">
      <c r="A2401" s="150"/>
      <c r="B2401" s="150"/>
      <c r="C2401" s="150"/>
      <c r="D2401" s="150"/>
      <c r="E2401" s="151"/>
      <c r="F2401" s="151"/>
      <c r="G2401" s="150"/>
    </row>
    <row r="2402" spans="1:7" ht="17.399999999999999">
      <c r="A2402" s="150"/>
      <c r="B2402" s="150"/>
      <c r="C2402" s="150"/>
      <c r="D2402" s="150"/>
      <c r="E2402" s="151"/>
      <c r="F2402" s="151"/>
      <c r="G2402" s="150"/>
    </row>
    <row r="2403" spans="1:7" ht="17.399999999999999">
      <c r="A2403" s="150"/>
      <c r="B2403" s="150"/>
      <c r="C2403" s="150"/>
      <c r="D2403" s="150"/>
      <c r="E2403" s="151"/>
      <c r="F2403" s="151"/>
      <c r="G2403" s="150"/>
    </row>
    <row r="2404" spans="1:7" ht="17.399999999999999">
      <c r="A2404" s="150"/>
      <c r="B2404" s="150"/>
      <c r="C2404" s="150"/>
      <c r="D2404" s="150"/>
      <c r="E2404" s="151"/>
      <c r="F2404" s="150"/>
      <c r="G2404" s="150"/>
    </row>
    <row r="2405" spans="1:7" ht="17.399999999999999">
      <c r="A2405" s="150"/>
      <c r="B2405" s="150"/>
      <c r="C2405" s="150"/>
      <c r="D2405" s="150"/>
      <c r="E2405" s="151"/>
      <c r="F2405" s="151"/>
      <c r="G2405" s="150"/>
    </row>
    <row r="2406" spans="1:7" ht="17.399999999999999">
      <c r="A2406" s="150"/>
      <c r="B2406" s="150"/>
      <c r="C2406" s="150"/>
      <c r="D2406" s="150"/>
      <c r="E2406" s="151"/>
      <c r="F2406" s="151"/>
      <c r="G2406" s="150"/>
    </row>
    <row r="2407" spans="1:7" ht="17.399999999999999">
      <c r="A2407" s="150"/>
      <c r="B2407" s="150"/>
      <c r="C2407" s="150"/>
      <c r="D2407" s="150"/>
      <c r="E2407" s="151"/>
      <c r="F2407" s="151"/>
      <c r="G2407" s="150"/>
    </row>
    <row r="2408" spans="1:7" ht="17.399999999999999">
      <c r="A2408" s="150"/>
      <c r="B2408" s="150"/>
      <c r="C2408" s="150"/>
      <c r="D2408" s="150"/>
      <c r="E2408" s="151"/>
      <c r="F2408" s="151"/>
      <c r="G2408" s="150"/>
    </row>
    <row r="2409" spans="1:7" ht="17.399999999999999">
      <c r="A2409" s="52"/>
      <c r="B2409" s="52"/>
      <c r="C2409" s="52"/>
      <c r="D2409" s="52"/>
      <c r="E2409" s="53"/>
      <c r="F2409" s="52"/>
      <c r="G2409" s="52"/>
    </row>
    <row r="2410" spans="1:7" ht="17.399999999999999">
      <c r="A2410" s="148"/>
      <c r="B2410" s="148"/>
      <c r="C2410" s="148"/>
      <c r="D2410" s="148"/>
      <c r="E2410" s="149"/>
      <c r="F2410" s="149"/>
      <c r="G2410" s="148"/>
    </row>
    <row r="2411" spans="1:7" ht="17.399999999999999">
      <c r="A2411" s="150"/>
      <c r="B2411" s="150"/>
      <c r="C2411" s="150"/>
      <c r="D2411" s="150"/>
      <c r="E2411" s="151"/>
      <c r="F2411" s="151"/>
      <c r="G2411" s="150"/>
    </row>
    <row r="2412" spans="1:7" ht="17.399999999999999">
      <c r="A2412" s="150"/>
      <c r="B2412" s="150"/>
      <c r="C2412" s="150"/>
      <c r="D2412" s="150"/>
      <c r="E2412" s="151"/>
      <c r="F2412" s="151"/>
      <c r="G2412" s="150"/>
    </row>
    <row r="2413" spans="1:7" ht="17.399999999999999">
      <c r="A2413" s="150"/>
      <c r="B2413" s="150"/>
      <c r="C2413" s="150"/>
      <c r="D2413" s="150"/>
      <c r="E2413" s="151"/>
      <c r="F2413" s="151"/>
      <c r="G2413" s="150"/>
    </row>
    <row r="2414" spans="1:7" ht="17.399999999999999">
      <c r="A2414" s="52"/>
      <c r="B2414" s="52"/>
      <c r="C2414" s="52"/>
      <c r="D2414" s="52"/>
      <c r="E2414" s="53"/>
      <c r="F2414" s="52"/>
      <c r="G2414" s="52"/>
    </row>
    <row r="2415" spans="1:7" ht="17.399999999999999">
      <c r="A2415" s="150"/>
      <c r="B2415" s="150"/>
      <c r="C2415" s="150"/>
      <c r="D2415" s="150"/>
      <c r="E2415" s="151"/>
      <c r="F2415" s="151"/>
      <c r="G2415" s="150"/>
    </row>
    <row r="2416" spans="1:7" ht="17.399999999999999">
      <c r="A2416" s="150"/>
      <c r="B2416" s="150"/>
      <c r="C2416" s="150"/>
      <c r="D2416" s="150"/>
      <c r="E2416" s="151"/>
      <c r="F2416" s="150"/>
      <c r="G2416" s="150"/>
    </row>
    <row r="2417" spans="1:7">
      <c r="A2417" s="37"/>
      <c r="B2417" s="37"/>
      <c r="C2417" s="37"/>
      <c r="D2417" s="37"/>
      <c r="E2417" s="38"/>
      <c r="F2417" s="38"/>
      <c r="G2417" s="37"/>
    </row>
    <row r="2418" spans="1:7" ht="17.399999999999999">
      <c r="A2418" s="148"/>
      <c r="B2418" s="148"/>
      <c r="C2418" s="148"/>
      <c r="D2418" s="148"/>
      <c r="E2418" s="149"/>
      <c r="F2418" s="149"/>
      <c r="G2418" s="148"/>
    </row>
    <row r="2419" spans="1:7" ht="17.399999999999999">
      <c r="A2419" s="52"/>
      <c r="B2419" s="52"/>
      <c r="C2419" s="52"/>
      <c r="D2419" s="52"/>
      <c r="E2419" s="53"/>
      <c r="F2419" s="52"/>
      <c r="G2419" s="52"/>
    </row>
    <row r="2420" spans="1:7" ht="17.399999999999999">
      <c r="A2420" s="150"/>
      <c r="B2420" s="150"/>
      <c r="C2420" s="150"/>
      <c r="D2420" s="150"/>
      <c r="E2420" s="151"/>
      <c r="F2420" s="151"/>
      <c r="G2420" s="150"/>
    </row>
    <row r="2421" spans="1:7" ht="17.399999999999999">
      <c r="A2421" s="148"/>
      <c r="B2421" s="148"/>
      <c r="C2421" s="148"/>
      <c r="D2421" s="148"/>
      <c r="E2421" s="149"/>
      <c r="F2421" s="149"/>
      <c r="G2421" s="148"/>
    </row>
    <row r="2422" spans="1:7" ht="17.399999999999999">
      <c r="A2422" s="148"/>
      <c r="B2422" s="148"/>
      <c r="C2422" s="148"/>
      <c r="D2422" s="148"/>
      <c r="E2422" s="149"/>
      <c r="F2422" s="149"/>
      <c r="G2422" s="148"/>
    </row>
    <row r="2423" spans="1:7" ht="17.399999999999999">
      <c r="A2423" s="52"/>
      <c r="B2423" s="52"/>
      <c r="C2423" s="52"/>
      <c r="D2423" s="52"/>
      <c r="E2423" s="53"/>
      <c r="F2423" s="52"/>
      <c r="G2423" s="52"/>
    </row>
    <row r="2424" spans="1:7" ht="17.399999999999999">
      <c r="A2424" s="150"/>
      <c r="B2424" s="150"/>
      <c r="C2424" s="150"/>
      <c r="D2424" s="150"/>
      <c r="E2424" s="151"/>
      <c r="F2424" s="151"/>
      <c r="G2424" s="150"/>
    </row>
    <row r="2425" spans="1:7" ht="17.399999999999999">
      <c r="A2425" s="150"/>
      <c r="B2425" s="150"/>
      <c r="C2425" s="150"/>
      <c r="D2425" s="150"/>
      <c r="E2425" s="151"/>
      <c r="F2425" s="151"/>
      <c r="G2425" s="150"/>
    </row>
    <row r="2426" spans="1:7" ht="17.399999999999999">
      <c r="A2426" s="150"/>
      <c r="B2426" s="150"/>
      <c r="C2426" s="150"/>
      <c r="D2426" s="150"/>
      <c r="E2426" s="151"/>
      <c r="F2426" s="151"/>
      <c r="G2426" s="150"/>
    </row>
    <row r="2427" spans="1:7" ht="17.399999999999999">
      <c r="A2427" s="150"/>
      <c r="B2427" s="150"/>
      <c r="C2427" s="150"/>
      <c r="D2427" s="150"/>
      <c r="E2427" s="151"/>
      <c r="F2427" s="151"/>
      <c r="G2427" s="150"/>
    </row>
    <row r="2428" spans="1:7" ht="17.399999999999999">
      <c r="A2428" s="52"/>
      <c r="B2428" s="52"/>
      <c r="C2428" s="52"/>
      <c r="D2428" s="52"/>
      <c r="E2428" s="53"/>
      <c r="F2428" s="52"/>
      <c r="G2428" s="52"/>
    </row>
    <row r="2429" spans="1:7" ht="17.399999999999999">
      <c r="A2429" s="150"/>
      <c r="B2429" s="150"/>
      <c r="C2429" s="150"/>
      <c r="D2429" s="150"/>
      <c r="E2429" s="151"/>
      <c r="F2429" s="151"/>
      <c r="G2429" s="150"/>
    </row>
    <row r="2430" spans="1:7" ht="17.399999999999999">
      <c r="A2430" s="150"/>
      <c r="B2430" s="150"/>
      <c r="C2430" s="150"/>
      <c r="D2430" s="150"/>
      <c r="E2430" s="151"/>
      <c r="F2430" s="151"/>
      <c r="G2430" s="150"/>
    </row>
    <row r="2431" spans="1:7" ht="17.399999999999999">
      <c r="A2431" s="150"/>
      <c r="B2431" s="150"/>
      <c r="C2431" s="150"/>
      <c r="D2431" s="150"/>
      <c r="E2431" s="151"/>
      <c r="F2431" s="151"/>
      <c r="G2431" s="150"/>
    </row>
    <row r="2432" spans="1:7" ht="17.399999999999999">
      <c r="A2432" s="52"/>
      <c r="B2432" s="52"/>
      <c r="C2432" s="52"/>
      <c r="D2432" s="52"/>
      <c r="E2432" s="53"/>
      <c r="F2432" s="52"/>
      <c r="G2432" s="52"/>
    </row>
    <row r="2433" spans="1:7" ht="17.399999999999999">
      <c r="A2433" s="150"/>
      <c r="B2433" s="150"/>
      <c r="C2433" s="150"/>
      <c r="D2433" s="150"/>
      <c r="E2433" s="151"/>
      <c r="F2433" s="151"/>
      <c r="G2433" s="150"/>
    </row>
    <row r="2434" spans="1:7" ht="17.399999999999999">
      <c r="A2434" s="150"/>
      <c r="B2434" s="150"/>
      <c r="C2434" s="150"/>
      <c r="D2434" s="150"/>
      <c r="E2434" s="151"/>
      <c r="F2434" s="151"/>
      <c r="G2434" s="150"/>
    </row>
    <row r="2435" spans="1:7" ht="17.399999999999999">
      <c r="A2435" s="52"/>
      <c r="B2435" s="52"/>
      <c r="C2435" s="52"/>
      <c r="D2435" s="52"/>
      <c r="E2435" s="53"/>
      <c r="F2435" s="52"/>
      <c r="G2435" s="52"/>
    </row>
    <row r="2436" spans="1:7" ht="17.399999999999999">
      <c r="A2436" s="150"/>
      <c r="B2436" s="150"/>
      <c r="C2436" s="150"/>
      <c r="D2436" s="150"/>
      <c r="E2436" s="151"/>
      <c r="F2436" s="151"/>
      <c r="G2436" s="150"/>
    </row>
    <row r="2437" spans="1:7">
      <c r="A2437" s="36"/>
      <c r="B2437" s="36"/>
      <c r="C2437" s="36"/>
      <c r="D2437" s="36"/>
      <c r="E2437" s="51"/>
      <c r="F2437" s="51"/>
      <c r="G2437" s="36"/>
    </row>
    <row r="2438" spans="1:7" ht="17.399999999999999">
      <c r="A2438" s="150"/>
      <c r="B2438" s="150"/>
      <c r="C2438" s="150"/>
      <c r="D2438" s="150"/>
      <c r="E2438" s="151"/>
      <c r="F2438" s="151"/>
      <c r="G2438" s="150"/>
    </row>
    <row r="2439" spans="1:7" ht="17.399999999999999">
      <c r="A2439" s="150"/>
      <c r="B2439" s="150"/>
      <c r="C2439" s="150"/>
      <c r="D2439" s="150"/>
      <c r="E2439" s="151"/>
      <c r="F2439" s="151"/>
      <c r="G2439" s="150"/>
    </row>
    <row r="2440" spans="1:7" ht="17.399999999999999">
      <c r="A2440" s="150"/>
      <c r="B2440" s="150"/>
      <c r="C2440" s="150"/>
      <c r="D2440" s="150"/>
      <c r="E2440" s="151"/>
      <c r="F2440" s="151"/>
      <c r="G2440" s="150"/>
    </row>
    <row r="2441" spans="1:7" ht="17.399999999999999">
      <c r="A2441" s="150"/>
      <c r="B2441" s="150"/>
      <c r="C2441" s="150"/>
      <c r="D2441" s="150"/>
      <c r="E2441" s="151"/>
      <c r="F2441" s="150"/>
      <c r="G2441" s="150"/>
    </row>
    <row r="2442" spans="1:7" ht="17.399999999999999">
      <c r="A2442" s="150"/>
      <c r="B2442" s="150"/>
      <c r="C2442" s="150"/>
      <c r="D2442" s="150"/>
      <c r="E2442" s="151"/>
      <c r="F2442" s="151"/>
      <c r="G2442" s="150"/>
    </row>
    <row r="2443" spans="1:7" ht="17.399999999999999">
      <c r="A2443" s="150"/>
      <c r="B2443" s="150"/>
      <c r="C2443" s="150"/>
      <c r="D2443" s="150"/>
      <c r="E2443" s="151"/>
      <c r="F2443" s="151"/>
      <c r="G2443" s="150"/>
    </row>
    <row r="2444" spans="1:7" ht="17.399999999999999">
      <c r="A2444" s="150"/>
      <c r="B2444" s="150"/>
      <c r="C2444" s="150"/>
      <c r="D2444" s="150"/>
      <c r="E2444" s="151"/>
      <c r="F2444" s="151"/>
      <c r="G2444" s="150"/>
    </row>
    <row r="2445" spans="1:7" ht="17.399999999999999">
      <c r="A2445" s="150"/>
      <c r="B2445" s="150"/>
      <c r="C2445" s="150"/>
      <c r="D2445" s="150"/>
      <c r="E2445" s="151"/>
      <c r="F2445" s="151"/>
      <c r="G2445" s="150"/>
    </row>
    <row r="2446" spans="1:7" ht="17.399999999999999">
      <c r="A2446" s="52"/>
      <c r="B2446" s="52"/>
      <c r="C2446" s="52"/>
      <c r="D2446" s="52"/>
      <c r="E2446" s="53"/>
      <c r="F2446" s="52"/>
      <c r="G2446" s="52"/>
    </row>
    <row r="2447" spans="1:7" ht="17.399999999999999">
      <c r="A2447" s="150"/>
      <c r="B2447" s="150"/>
      <c r="C2447" s="150"/>
      <c r="D2447" s="150"/>
      <c r="E2447" s="151"/>
      <c r="F2447" s="151"/>
      <c r="G2447" s="150"/>
    </row>
    <row r="2448" spans="1:7" ht="17.399999999999999">
      <c r="A2448" s="150"/>
      <c r="B2448" s="150"/>
      <c r="C2448" s="150"/>
      <c r="D2448" s="150"/>
      <c r="E2448" s="151"/>
      <c r="F2448" s="150"/>
      <c r="G2448" s="150"/>
    </row>
    <row r="2449" spans="1:7" ht="17.399999999999999">
      <c r="A2449" s="52"/>
      <c r="B2449" s="52"/>
      <c r="C2449" s="52"/>
      <c r="D2449" s="52"/>
      <c r="E2449" s="53"/>
      <c r="F2449" s="52"/>
      <c r="G2449" s="52"/>
    </row>
    <row r="2450" spans="1:7">
      <c r="A2450" s="36"/>
      <c r="B2450" s="36"/>
      <c r="C2450" s="36"/>
      <c r="D2450" s="36"/>
      <c r="E2450" s="51"/>
      <c r="F2450" s="51"/>
      <c r="G2450" s="36"/>
    </row>
    <row r="2451" spans="1:7" ht="17.399999999999999">
      <c r="A2451" s="148"/>
      <c r="B2451" s="148"/>
      <c r="C2451" s="148"/>
      <c r="D2451" s="148"/>
      <c r="E2451" s="149"/>
      <c r="F2451" s="149"/>
      <c r="G2451" s="148"/>
    </row>
    <row r="2452" spans="1:7" ht="17.399999999999999">
      <c r="A2452" s="150"/>
      <c r="B2452" s="150"/>
      <c r="C2452" s="150"/>
      <c r="D2452" s="150"/>
      <c r="E2452" s="151"/>
      <c r="F2452" s="151"/>
      <c r="G2452" s="150"/>
    </row>
    <row r="2453" spans="1:7" ht="17.399999999999999">
      <c r="A2453" s="150"/>
      <c r="B2453" s="150"/>
      <c r="C2453" s="150"/>
      <c r="D2453" s="150"/>
      <c r="E2453" s="151"/>
      <c r="F2453" s="151"/>
      <c r="G2453" s="150"/>
    </row>
    <row r="2454" spans="1:7" ht="17.399999999999999">
      <c r="A2454" s="52"/>
      <c r="B2454" s="52"/>
      <c r="C2454" s="52"/>
      <c r="D2454" s="52"/>
      <c r="E2454" s="53"/>
      <c r="F2454" s="52"/>
      <c r="G2454" s="52"/>
    </row>
    <row r="2455" spans="1:7" ht="17.399999999999999">
      <c r="A2455" s="150"/>
      <c r="B2455" s="150"/>
      <c r="C2455" s="150"/>
      <c r="D2455" s="150"/>
      <c r="E2455" s="151"/>
      <c r="F2455" s="151"/>
      <c r="G2455" s="150"/>
    </row>
    <row r="2456" spans="1:7" ht="17.399999999999999">
      <c r="A2456" s="150"/>
      <c r="B2456" s="150"/>
      <c r="C2456" s="150"/>
      <c r="D2456" s="150"/>
      <c r="E2456" s="151"/>
      <c r="F2456" s="151"/>
      <c r="G2456" s="150"/>
    </row>
    <row r="2457" spans="1:7" ht="17.399999999999999">
      <c r="A2457" s="150"/>
      <c r="B2457" s="150"/>
      <c r="C2457" s="150"/>
      <c r="D2457" s="150"/>
      <c r="E2457" s="151"/>
      <c r="F2457" s="151"/>
      <c r="G2457" s="150"/>
    </row>
    <row r="2458" spans="1:7" ht="17.399999999999999">
      <c r="A2458" s="150"/>
      <c r="B2458" s="150"/>
      <c r="C2458" s="150"/>
      <c r="D2458" s="150"/>
      <c r="E2458" s="151"/>
      <c r="F2458" s="151"/>
      <c r="G2458" s="150"/>
    </row>
    <row r="2459" spans="1:7" ht="17.399999999999999">
      <c r="A2459" s="52"/>
      <c r="B2459" s="52"/>
      <c r="C2459" s="52"/>
      <c r="D2459" s="52"/>
      <c r="E2459" s="53"/>
      <c r="F2459" s="52"/>
      <c r="G2459" s="52"/>
    </row>
    <row r="2460" spans="1:7" ht="17.399999999999999">
      <c r="A2460" s="148"/>
      <c r="B2460" s="148"/>
      <c r="C2460" s="148"/>
      <c r="D2460" s="148"/>
      <c r="E2460" s="149"/>
      <c r="F2460" s="149"/>
      <c r="G2460" s="148"/>
    </row>
    <row r="2461" spans="1:7" ht="17.399999999999999">
      <c r="A2461" s="150"/>
      <c r="B2461" s="150"/>
      <c r="C2461" s="150"/>
      <c r="D2461" s="150"/>
      <c r="E2461" s="151"/>
      <c r="F2461" s="150"/>
      <c r="G2461" s="150"/>
    </row>
    <row r="2462" spans="1:7" ht="17.399999999999999">
      <c r="A2462" s="52"/>
      <c r="B2462" s="52"/>
      <c r="C2462" s="52"/>
      <c r="D2462" s="52"/>
      <c r="E2462" s="53"/>
      <c r="F2462" s="52"/>
      <c r="G2462" s="52"/>
    </row>
    <row r="2463" spans="1:7" ht="17.399999999999999">
      <c r="A2463" s="150"/>
      <c r="B2463" s="150"/>
      <c r="C2463" s="150"/>
      <c r="D2463" s="150"/>
      <c r="E2463" s="151"/>
      <c r="F2463" s="151"/>
      <c r="G2463" s="150"/>
    </row>
    <row r="2464" spans="1:7" ht="17.399999999999999">
      <c r="A2464" s="148"/>
      <c r="B2464" s="148"/>
      <c r="C2464" s="148"/>
      <c r="D2464" s="148"/>
      <c r="E2464" s="149"/>
      <c r="F2464" s="149"/>
      <c r="G2464" s="148"/>
    </row>
    <row r="2465" spans="1:7" ht="17.399999999999999">
      <c r="A2465" s="150"/>
      <c r="B2465" s="150"/>
      <c r="C2465" s="150"/>
      <c r="D2465" s="150"/>
      <c r="E2465" s="151"/>
      <c r="F2465" s="150"/>
      <c r="G2465" s="150"/>
    </row>
    <row r="2466" spans="1:7" ht="17.399999999999999">
      <c r="A2466" s="150"/>
      <c r="B2466" s="150"/>
      <c r="C2466" s="150"/>
      <c r="D2466" s="150"/>
      <c r="E2466" s="151"/>
      <c r="F2466" s="150"/>
      <c r="G2466" s="150"/>
    </row>
    <row r="2467" spans="1:7" ht="17.399999999999999">
      <c r="A2467" s="52"/>
      <c r="B2467" s="52"/>
      <c r="C2467" s="52"/>
      <c r="D2467" s="52"/>
      <c r="E2467" s="53"/>
      <c r="F2467" s="52"/>
      <c r="G2467" s="52"/>
    </row>
    <row r="2468" spans="1:7" ht="17.399999999999999">
      <c r="A2468" s="148"/>
      <c r="B2468" s="148"/>
      <c r="C2468" s="148"/>
      <c r="D2468" s="148"/>
      <c r="E2468" s="149"/>
      <c r="F2468" s="149"/>
      <c r="G2468" s="148"/>
    </row>
    <row r="2469" spans="1:7" ht="17.399999999999999">
      <c r="A2469" s="148"/>
      <c r="B2469" s="148"/>
      <c r="C2469" s="148"/>
      <c r="D2469" s="148"/>
      <c r="E2469" s="149"/>
      <c r="F2469" s="149"/>
      <c r="G2469" s="148"/>
    </row>
    <row r="2470" spans="1:7" ht="17.399999999999999">
      <c r="A2470" s="148"/>
      <c r="B2470" s="148"/>
      <c r="C2470" s="148"/>
      <c r="D2470" s="148"/>
      <c r="E2470" s="149"/>
      <c r="F2470" s="149"/>
      <c r="G2470" s="148"/>
    </row>
    <row r="2471" spans="1:7" ht="17.399999999999999">
      <c r="A2471" s="148"/>
      <c r="B2471" s="148"/>
      <c r="C2471" s="148"/>
      <c r="D2471" s="148"/>
      <c r="E2471" s="149"/>
      <c r="F2471" s="149"/>
      <c r="G2471" s="148"/>
    </row>
    <row r="2472" spans="1:7" ht="17.399999999999999">
      <c r="A2472" s="52"/>
      <c r="B2472" s="52"/>
      <c r="C2472" s="52"/>
      <c r="D2472" s="52"/>
      <c r="E2472" s="53"/>
      <c r="F2472" s="52"/>
      <c r="G2472" s="52"/>
    </row>
    <row r="2473" spans="1:7" ht="17.399999999999999">
      <c r="A2473" s="150"/>
      <c r="B2473" s="150"/>
      <c r="C2473" s="150"/>
      <c r="D2473" s="150"/>
      <c r="E2473" s="151"/>
      <c r="F2473" s="150"/>
      <c r="G2473" s="150"/>
    </row>
    <row r="2474" spans="1:7" ht="17.399999999999999">
      <c r="A2474" s="150"/>
      <c r="B2474" s="150"/>
      <c r="C2474" s="150"/>
      <c r="D2474" s="150"/>
      <c r="E2474" s="151"/>
      <c r="F2474" s="150"/>
      <c r="G2474" s="150"/>
    </row>
    <row r="2475" spans="1:7" ht="17.399999999999999">
      <c r="A2475" s="150"/>
      <c r="B2475" s="150"/>
      <c r="C2475" s="150"/>
      <c r="D2475" s="150"/>
      <c r="E2475" s="151"/>
      <c r="F2475" s="150"/>
      <c r="G2475" s="150"/>
    </row>
    <row r="2476" spans="1:7">
      <c r="A2476" s="36"/>
      <c r="B2476" s="36"/>
      <c r="C2476" s="36"/>
      <c r="D2476" s="36"/>
      <c r="E2476" s="51"/>
      <c r="F2476" s="51"/>
      <c r="G2476" s="36"/>
    </row>
    <row r="2477" spans="1:7" ht="17.399999999999999">
      <c r="A2477" s="150"/>
      <c r="B2477" s="150"/>
      <c r="C2477" s="150"/>
      <c r="D2477" s="150"/>
      <c r="E2477" s="151"/>
      <c r="F2477" s="150"/>
      <c r="G2477" s="150"/>
    </row>
    <row r="2478" spans="1:7" ht="17.399999999999999">
      <c r="A2478" s="150"/>
      <c r="B2478" s="150"/>
      <c r="C2478" s="150"/>
      <c r="D2478" s="150"/>
      <c r="E2478" s="151"/>
      <c r="F2478" s="150"/>
      <c r="G2478" s="150"/>
    </row>
    <row r="2479" spans="1:7" ht="17.399999999999999">
      <c r="A2479" s="150"/>
      <c r="B2479" s="150"/>
      <c r="C2479" s="150"/>
      <c r="D2479" s="150"/>
      <c r="E2479" s="151"/>
      <c r="F2479" s="150"/>
      <c r="G2479" s="150"/>
    </row>
    <row r="2480" spans="1:7" ht="17.399999999999999">
      <c r="A2480" s="150"/>
      <c r="B2480" s="150"/>
      <c r="C2480" s="150"/>
      <c r="D2480" s="150"/>
      <c r="E2480" s="151"/>
      <c r="F2480" s="151"/>
      <c r="G2480" s="150"/>
    </row>
    <row r="2481" spans="1:7" ht="17.399999999999999">
      <c r="A2481" s="150"/>
      <c r="B2481" s="150"/>
      <c r="C2481" s="150"/>
      <c r="D2481" s="150"/>
      <c r="E2481" s="151"/>
      <c r="F2481" s="150"/>
      <c r="G2481" s="150"/>
    </row>
    <row r="2482" spans="1:7" ht="17.399999999999999">
      <c r="A2482" s="150"/>
      <c r="B2482" s="150"/>
      <c r="C2482" s="150"/>
      <c r="D2482" s="150"/>
      <c r="E2482" s="151"/>
      <c r="F2482" s="151"/>
      <c r="G2482" s="150"/>
    </row>
    <row r="2483" spans="1:7" ht="17.399999999999999">
      <c r="A2483" s="150"/>
      <c r="B2483" s="150"/>
      <c r="C2483" s="150"/>
      <c r="D2483" s="150"/>
      <c r="E2483" s="151"/>
      <c r="F2483" s="150"/>
      <c r="G2483" s="150"/>
    </row>
    <row r="2484" spans="1:7" ht="17.399999999999999">
      <c r="A2484" s="150"/>
      <c r="B2484" s="150"/>
      <c r="C2484" s="150"/>
      <c r="D2484" s="150"/>
      <c r="E2484" s="151"/>
      <c r="F2484" s="150"/>
      <c r="G2484" s="150"/>
    </row>
    <row r="2485" spans="1:7" ht="17.399999999999999">
      <c r="A2485" s="52"/>
      <c r="B2485" s="52"/>
      <c r="C2485" s="52"/>
      <c r="D2485" s="52"/>
      <c r="E2485" s="53"/>
      <c r="F2485" s="52"/>
      <c r="G2485" s="52"/>
    </row>
    <row r="2486" spans="1:7" ht="17.399999999999999">
      <c r="A2486" s="150"/>
      <c r="B2486" s="150"/>
      <c r="C2486" s="150"/>
      <c r="D2486" s="150"/>
      <c r="E2486" s="151"/>
      <c r="F2486" s="150"/>
      <c r="G2486" s="150"/>
    </row>
    <row r="2487" spans="1:7" ht="17.399999999999999">
      <c r="A2487" s="52"/>
      <c r="B2487" s="52"/>
      <c r="C2487" s="52"/>
      <c r="D2487" s="52"/>
      <c r="E2487" s="53"/>
      <c r="F2487" s="52"/>
      <c r="G2487" s="52"/>
    </row>
    <row r="2488" spans="1:7" ht="17.399999999999999">
      <c r="A2488" s="150"/>
      <c r="B2488" s="150"/>
      <c r="C2488" s="150"/>
      <c r="D2488" s="150"/>
      <c r="E2488" s="151"/>
      <c r="F2488" s="150"/>
      <c r="G2488" s="150"/>
    </row>
    <row r="2489" spans="1:7" ht="17.399999999999999">
      <c r="A2489" s="52"/>
      <c r="B2489" s="52"/>
      <c r="C2489" s="52"/>
      <c r="D2489" s="52"/>
      <c r="E2489" s="53"/>
      <c r="F2489" s="52"/>
      <c r="G2489" s="52"/>
    </row>
    <row r="2490" spans="1:7" ht="17.399999999999999">
      <c r="A2490" s="150"/>
      <c r="B2490" s="150"/>
      <c r="C2490" s="150"/>
      <c r="D2490" s="150"/>
      <c r="E2490" s="151"/>
      <c r="F2490" s="150"/>
      <c r="G2490" s="150"/>
    </row>
    <row r="2491" spans="1:7" ht="17.399999999999999">
      <c r="A2491" s="150"/>
      <c r="B2491" s="150"/>
      <c r="C2491" s="150"/>
      <c r="D2491" s="150"/>
      <c r="E2491" s="151"/>
      <c r="F2491" s="150"/>
      <c r="G2491" s="150"/>
    </row>
    <row r="2492" spans="1:7" ht="17.399999999999999">
      <c r="A2492" s="150"/>
      <c r="B2492" s="150"/>
      <c r="C2492" s="150"/>
      <c r="D2492" s="150"/>
      <c r="E2492" s="151"/>
      <c r="F2492" s="150"/>
      <c r="G2492" s="150"/>
    </row>
    <row r="2493" spans="1:7" ht="17.399999999999999">
      <c r="A2493" s="150"/>
      <c r="B2493" s="150"/>
      <c r="C2493" s="150"/>
      <c r="D2493" s="150"/>
      <c r="E2493" s="151"/>
      <c r="F2493" s="150"/>
      <c r="G2493" s="150"/>
    </row>
    <row r="2494" spans="1:7">
      <c r="A2494" s="36"/>
      <c r="B2494" s="36"/>
      <c r="C2494" s="36"/>
      <c r="D2494" s="36"/>
      <c r="E2494" s="51"/>
      <c r="F2494" s="51"/>
      <c r="G2494" s="36"/>
    </row>
    <row r="2495" spans="1:7" ht="17.399999999999999">
      <c r="A2495" s="150"/>
      <c r="B2495" s="150"/>
      <c r="C2495" s="150"/>
      <c r="D2495" s="150"/>
      <c r="E2495" s="151"/>
      <c r="F2495" s="150"/>
      <c r="G2495" s="150"/>
    </row>
    <row r="2496" spans="1:7" ht="17.399999999999999">
      <c r="A2496" s="150"/>
      <c r="B2496" s="150"/>
      <c r="C2496" s="150"/>
      <c r="D2496" s="150"/>
      <c r="E2496" s="151"/>
      <c r="F2496" s="150"/>
      <c r="G2496" s="150"/>
    </row>
    <row r="2497" spans="1:7" ht="17.399999999999999">
      <c r="A2497" s="150"/>
      <c r="B2497" s="150"/>
      <c r="C2497" s="150"/>
      <c r="D2497" s="150"/>
      <c r="E2497" s="151"/>
      <c r="F2497" s="150"/>
      <c r="G2497" s="150"/>
    </row>
    <row r="2498" spans="1:7" ht="17.399999999999999">
      <c r="A2498" s="52"/>
      <c r="B2498" s="52"/>
      <c r="C2498" s="52"/>
      <c r="D2498" s="52"/>
      <c r="E2498" s="53"/>
      <c r="F2498" s="52"/>
      <c r="G2498" s="52"/>
    </row>
    <row r="2499" spans="1:7" ht="17.399999999999999">
      <c r="A2499" s="150"/>
      <c r="B2499" s="150"/>
      <c r="C2499" s="150"/>
      <c r="D2499" s="150"/>
      <c r="E2499" s="151"/>
      <c r="F2499" s="150"/>
      <c r="G2499" s="150"/>
    </row>
    <row r="2500" spans="1:7" ht="17.399999999999999">
      <c r="A2500" s="150"/>
      <c r="B2500" s="150"/>
      <c r="C2500" s="150"/>
      <c r="D2500" s="150"/>
      <c r="E2500" s="151"/>
      <c r="F2500" s="150"/>
      <c r="G2500" s="150"/>
    </row>
    <row r="2501" spans="1:7" ht="17.399999999999999">
      <c r="A2501" s="52"/>
      <c r="B2501" s="52"/>
      <c r="C2501" s="52"/>
      <c r="D2501" s="52"/>
      <c r="E2501" s="53"/>
      <c r="F2501" s="52"/>
      <c r="G2501" s="52"/>
    </row>
    <row r="2502" spans="1:7" ht="17.399999999999999">
      <c r="A2502" s="150"/>
      <c r="B2502" s="150"/>
      <c r="C2502" s="150"/>
      <c r="D2502" s="150"/>
      <c r="E2502" s="151"/>
      <c r="F2502" s="150"/>
      <c r="G2502" s="150"/>
    </row>
    <row r="2503" spans="1:7" ht="17.399999999999999">
      <c r="A2503" s="52"/>
      <c r="B2503" s="52"/>
      <c r="C2503" s="52"/>
      <c r="D2503" s="52"/>
      <c r="E2503" s="53"/>
      <c r="F2503" s="52"/>
      <c r="G2503" s="52"/>
    </row>
    <row r="2504" spans="1:7" ht="17.399999999999999">
      <c r="A2504" s="150"/>
      <c r="B2504" s="150"/>
      <c r="C2504" s="150"/>
      <c r="D2504" s="150"/>
      <c r="E2504" s="151"/>
      <c r="F2504" s="150"/>
      <c r="G2504" s="150"/>
    </row>
    <row r="2505" spans="1:7" ht="17.399999999999999">
      <c r="A2505" s="150"/>
      <c r="B2505" s="150"/>
      <c r="C2505" s="150"/>
      <c r="D2505" s="150"/>
      <c r="E2505" s="151"/>
      <c r="F2505" s="151"/>
      <c r="G2505" s="150"/>
    </row>
    <row r="2506" spans="1:7" ht="17.399999999999999">
      <c r="A2506" s="150"/>
      <c r="B2506" s="150"/>
      <c r="C2506" s="150"/>
      <c r="D2506" s="150"/>
      <c r="E2506" s="151"/>
      <c r="F2506" s="150"/>
      <c r="G2506" s="150"/>
    </row>
    <row r="2507" spans="1:7" ht="17.399999999999999">
      <c r="A2507" s="52"/>
      <c r="B2507" s="52"/>
      <c r="C2507" s="52"/>
      <c r="D2507" s="52"/>
      <c r="E2507" s="53"/>
      <c r="F2507" s="52"/>
      <c r="G2507" s="52"/>
    </row>
    <row r="2508" spans="1:7" ht="17.399999999999999">
      <c r="A2508" s="150"/>
      <c r="B2508" s="150"/>
      <c r="C2508" s="150"/>
      <c r="D2508" s="150"/>
      <c r="E2508" s="151"/>
      <c r="F2508" s="150"/>
      <c r="G2508" s="150"/>
    </row>
    <row r="2509" spans="1:7" ht="17.399999999999999">
      <c r="A2509" s="150"/>
      <c r="B2509" s="150"/>
      <c r="C2509" s="150"/>
      <c r="D2509" s="150"/>
      <c r="E2509" s="151"/>
      <c r="F2509" s="150"/>
      <c r="G2509" s="150"/>
    </row>
    <row r="2510" spans="1:7" ht="17.399999999999999">
      <c r="A2510" s="52"/>
      <c r="B2510" s="52"/>
      <c r="C2510" s="52"/>
      <c r="D2510" s="52"/>
      <c r="E2510" s="53"/>
      <c r="F2510" s="52"/>
      <c r="G2510" s="52"/>
    </row>
    <row r="2511" spans="1:7" ht="17.399999999999999">
      <c r="A2511" s="150"/>
      <c r="B2511" s="150"/>
      <c r="C2511" s="150"/>
      <c r="D2511" s="150"/>
      <c r="E2511" s="151"/>
      <c r="F2511" s="151"/>
      <c r="G2511" s="150"/>
    </row>
    <row r="2512" spans="1:7" ht="17.399999999999999">
      <c r="A2512" s="150"/>
      <c r="B2512" s="150"/>
      <c r="C2512" s="150"/>
      <c r="D2512" s="150"/>
      <c r="E2512" s="151"/>
      <c r="F2512" s="151"/>
      <c r="G2512" s="150"/>
    </row>
    <row r="2513" spans="1:7" ht="17.399999999999999">
      <c r="A2513" s="148"/>
      <c r="B2513" s="148"/>
      <c r="C2513" s="148"/>
      <c r="D2513" s="148"/>
      <c r="E2513" s="149"/>
      <c r="F2513" s="149"/>
      <c r="G2513" s="148"/>
    </row>
    <row r="2514" spans="1:7" ht="17.399999999999999">
      <c r="A2514" s="52"/>
      <c r="B2514" s="52"/>
      <c r="C2514" s="52"/>
      <c r="D2514" s="52"/>
      <c r="E2514" s="53"/>
      <c r="F2514" s="52"/>
      <c r="G2514" s="52"/>
    </row>
    <row r="2515" spans="1:7">
      <c r="A2515" s="36"/>
      <c r="B2515" s="36"/>
      <c r="C2515" s="36"/>
      <c r="D2515" s="36"/>
      <c r="E2515" s="51"/>
      <c r="F2515" s="51"/>
      <c r="G2515" s="36"/>
    </row>
    <row r="2516" spans="1:7" ht="17.399999999999999">
      <c r="A2516" s="150"/>
      <c r="B2516" s="150"/>
      <c r="C2516" s="150"/>
      <c r="D2516" s="150"/>
      <c r="E2516" s="151"/>
      <c r="F2516" s="150"/>
      <c r="G2516" s="150"/>
    </row>
    <row r="2517" spans="1:7" ht="17.399999999999999">
      <c r="A2517" s="150"/>
      <c r="B2517" s="150"/>
      <c r="C2517" s="150"/>
      <c r="D2517" s="150"/>
      <c r="E2517" s="151"/>
      <c r="F2517" s="151"/>
      <c r="G2517" s="150"/>
    </row>
    <row r="2518" spans="1:7" ht="17.399999999999999">
      <c r="A2518" s="150"/>
      <c r="B2518" s="150"/>
      <c r="C2518" s="150"/>
      <c r="D2518" s="150"/>
      <c r="E2518" s="151"/>
      <c r="F2518" s="150"/>
      <c r="G2518" s="150"/>
    </row>
    <row r="2519" spans="1:7" ht="17.399999999999999">
      <c r="A2519" s="150"/>
      <c r="B2519" s="150"/>
      <c r="C2519" s="150"/>
      <c r="D2519" s="150"/>
      <c r="E2519" s="151"/>
      <c r="F2519" s="151"/>
      <c r="G2519" s="150"/>
    </row>
    <row r="2520" spans="1:7" ht="17.399999999999999">
      <c r="A2520" s="150"/>
      <c r="B2520" s="150"/>
      <c r="C2520" s="150"/>
      <c r="D2520" s="150"/>
      <c r="E2520" s="151"/>
      <c r="F2520" s="150"/>
      <c r="G2520" s="150"/>
    </row>
    <row r="2521" spans="1:7" ht="17.399999999999999">
      <c r="A2521" s="150"/>
      <c r="B2521" s="150"/>
      <c r="C2521" s="150"/>
      <c r="D2521" s="150"/>
      <c r="E2521" s="151"/>
      <c r="F2521" s="150"/>
      <c r="G2521" s="150"/>
    </row>
    <row r="2522" spans="1:7">
      <c r="A2522" s="36"/>
      <c r="B2522" s="36"/>
      <c r="C2522" s="36"/>
      <c r="D2522" s="36"/>
      <c r="E2522" s="51"/>
      <c r="F2522" s="51"/>
      <c r="G2522" s="36"/>
    </row>
    <row r="2523" spans="1:7">
      <c r="A2523" s="36"/>
      <c r="B2523" s="36"/>
      <c r="C2523" s="36"/>
      <c r="D2523" s="36"/>
      <c r="E2523" s="51"/>
      <c r="F2523" s="51"/>
      <c r="G2523" s="36"/>
    </row>
    <row r="2524" spans="1:7" ht="17.399999999999999">
      <c r="A2524" s="150"/>
      <c r="B2524" s="150"/>
      <c r="C2524" s="150"/>
      <c r="D2524" s="150"/>
      <c r="E2524" s="151"/>
      <c r="F2524" s="151"/>
      <c r="G2524" s="150"/>
    </row>
    <row r="2525" spans="1:7" ht="17.399999999999999">
      <c r="A2525" s="150"/>
      <c r="B2525" s="150"/>
      <c r="C2525" s="150"/>
      <c r="D2525" s="150"/>
      <c r="E2525" s="151"/>
      <c r="F2525" s="150"/>
      <c r="G2525" s="150"/>
    </row>
    <row r="2526" spans="1:7">
      <c r="A2526" s="36"/>
      <c r="B2526" s="36"/>
      <c r="C2526" s="36"/>
      <c r="D2526" s="36"/>
      <c r="E2526" s="51"/>
      <c r="F2526" s="51"/>
      <c r="G2526" s="36"/>
    </row>
    <row r="2527" spans="1:7" ht="17.399999999999999">
      <c r="A2527" s="150"/>
      <c r="B2527" s="150"/>
      <c r="C2527" s="150"/>
      <c r="D2527" s="150"/>
      <c r="E2527" s="151"/>
      <c r="F2527" s="150"/>
      <c r="G2527" s="150"/>
    </row>
    <row r="2528" spans="1:7" ht="17.399999999999999">
      <c r="A2528" s="150"/>
      <c r="B2528" s="150"/>
      <c r="C2528" s="150"/>
      <c r="D2528" s="150"/>
      <c r="E2528" s="151"/>
      <c r="F2528" s="150"/>
      <c r="G2528" s="150"/>
    </row>
    <row r="2529" spans="1:7">
      <c r="A2529" s="36"/>
      <c r="B2529" s="36"/>
      <c r="C2529" s="36"/>
      <c r="D2529" s="36"/>
      <c r="E2529" s="51"/>
      <c r="F2529" s="51"/>
      <c r="G2529" s="36"/>
    </row>
    <row r="2530" spans="1:7" ht="17.399999999999999">
      <c r="A2530" s="150"/>
      <c r="B2530" s="150"/>
      <c r="C2530" s="150"/>
      <c r="D2530" s="150"/>
      <c r="E2530" s="151"/>
      <c r="F2530" s="150"/>
      <c r="G2530" s="150"/>
    </row>
    <row r="2531" spans="1:7" ht="17.399999999999999">
      <c r="A2531" s="150"/>
      <c r="B2531" s="150"/>
      <c r="C2531" s="150"/>
      <c r="D2531" s="150"/>
      <c r="E2531" s="151"/>
      <c r="F2531" s="151"/>
      <c r="G2531" s="150"/>
    </row>
    <row r="2532" spans="1:7" ht="17.399999999999999">
      <c r="A2532" s="150"/>
      <c r="B2532" s="150"/>
      <c r="C2532" s="150"/>
      <c r="D2532" s="150"/>
      <c r="E2532" s="151"/>
      <c r="F2532" s="150"/>
      <c r="G2532" s="150"/>
    </row>
    <row r="2533" spans="1:7">
      <c r="A2533" s="36"/>
      <c r="B2533" s="36"/>
      <c r="C2533" s="36"/>
      <c r="D2533" s="36"/>
      <c r="E2533" s="51"/>
      <c r="F2533" s="51"/>
      <c r="G2533" s="36"/>
    </row>
    <row r="2534" spans="1:7">
      <c r="A2534" s="36"/>
      <c r="B2534" s="36"/>
      <c r="C2534" s="36"/>
      <c r="D2534" s="36"/>
      <c r="E2534" s="51"/>
      <c r="F2534" s="51"/>
      <c r="G2534" s="36"/>
    </row>
    <row r="2535" spans="1:7" ht="17.399999999999999">
      <c r="A2535" s="150"/>
      <c r="B2535" s="150"/>
      <c r="C2535" s="150"/>
      <c r="D2535" s="150"/>
      <c r="E2535" s="151"/>
      <c r="F2535" s="150"/>
      <c r="G2535" s="150"/>
    </row>
    <row r="2536" spans="1:7" ht="17.399999999999999">
      <c r="A2536" s="52"/>
      <c r="B2536" s="52"/>
      <c r="C2536" s="52"/>
      <c r="D2536" s="52"/>
      <c r="E2536" s="53"/>
      <c r="F2536" s="52"/>
      <c r="G2536" s="52"/>
    </row>
    <row r="2537" spans="1:7" ht="17.399999999999999">
      <c r="A2537" s="148"/>
      <c r="B2537" s="148"/>
      <c r="C2537" s="148"/>
      <c r="D2537" s="148"/>
      <c r="E2537" s="149"/>
      <c r="F2537" s="149"/>
      <c r="G2537" s="148"/>
    </row>
    <row r="2538" spans="1:7" ht="17.399999999999999">
      <c r="A2538" s="150"/>
      <c r="B2538" s="150"/>
      <c r="C2538" s="150"/>
      <c r="D2538" s="150"/>
      <c r="E2538" s="151"/>
      <c r="F2538" s="150"/>
      <c r="G2538" s="150"/>
    </row>
    <row r="2539" spans="1:7" ht="17.399999999999999">
      <c r="A2539" s="150"/>
      <c r="B2539" s="150"/>
      <c r="C2539" s="150"/>
      <c r="D2539" s="150"/>
      <c r="E2539" s="151"/>
      <c r="F2539" s="150"/>
      <c r="G2539" s="150"/>
    </row>
    <row r="2540" spans="1:7" ht="17.399999999999999">
      <c r="A2540" s="52"/>
      <c r="B2540" s="52"/>
      <c r="C2540" s="52"/>
      <c r="D2540" s="52"/>
      <c r="E2540" s="53"/>
      <c r="F2540" s="52"/>
      <c r="G2540" s="52"/>
    </row>
    <row r="2541" spans="1:7">
      <c r="A2541" s="36"/>
      <c r="B2541" s="36"/>
      <c r="C2541" s="36"/>
      <c r="D2541" s="36"/>
      <c r="E2541" s="51"/>
      <c r="F2541" s="51"/>
      <c r="G2541" s="36"/>
    </row>
    <row r="2542" spans="1:7" ht="17.399999999999999">
      <c r="A2542" s="150"/>
      <c r="B2542" s="150"/>
      <c r="C2542" s="150"/>
      <c r="D2542" s="150"/>
      <c r="E2542" s="151"/>
      <c r="F2542" s="150"/>
      <c r="G2542" s="150"/>
    </row>
    <row r="2543" spans="1:7" ht="17.399999999999999">
      <c r="A2543" s="150"/>
      <c r="B2543" s="150"/>
      <c r="C2543" s="150"/>
      <c r="D2543" s="150"/>
      <c r="E2543" s="151"/>
      <c r="F2543" s="150"/>
      <c r="G2543" s="150"/>
    </row>
    <row r="2544" spans="1:7">
      <c r="A2544" s="36"/>
      <c r="B2544" s="36"/>
      <c r="C2544" s="36"/>
      <c r="D2544" s="36"/>
      <c r="E2544" s="51"/>
      <c r="F2544" s="51"/>
      <c r="G2544" s="36"/>
    </row>
    <row r="2545" spans="1:7" ht="17.399999999999999">
      <c r="A2545" s="150"/>
      <c r="B2545" s="150"/>
      <c r="C2545" s="150"/>
      <c r="D2545" s="150"/>
      <c r="E2545" s="151"/>
      <c r="F2545" s="150"/>
      <c r="G2545" s="150"/>
    </row>
    <row r="2546" spans="1:7" ht="17.399999999999999">
      <c r="A2546" s="150"/>
      <c r="B2546" s="150"/>
      <c r="C2546" s="150"/>
      <c r="D2546" s="150"/>
      <c r="E2546" s="151"/>
      <c r="F2546" s="150"/>
      <c r="G2546" s="150"/>
    </row>
    <row r="2547" spans="1:7" ht="17.399999999999999">
      <c r="A2547" s="52"/>
      <c r="B2547" s="52"/>
      <c r="C2547" s="52"/>
      <c r="D2547" s="52"/>
      <c r="E2547" s="53"/>
      <c r="F2547" s="52"/>
      <c r="G2547" s="52"/>
    </row>
    <row r="2548" spans="1:7">
      <c r="A2548" s="36"/>
      <c r="B2548" s="36"/>
      <c r="C2548" s="36"/>
      <c r="D2548" s="36"/>
      <c r="E2548" s="51"/>
      <c r="F2548" s="51"/>
      <c r="G2548" s="36"/>
    </row>
    <row r="2549" spans="1:7" ht="17.399999999999999">
      <c r="A2549" s="150"/>
      <c r="B2549" s="150"/>
      <c r="C2549" s="150"/>
      <c r="D2549" s="150"/>
      <c r="E2549" s="151"/>
      <c r="F2549" s="150"/>
      <c r="G2549" s="150"/>
    </row>
    <row r="2550" spans="1:7">
      <c r="A2550" s="36"/>
      <c r="B2550" s="36"/>
      <c r="C2550" s="36"/>
      <c r="D2550" s="36"/>
      <c r="E2550" s="51"/>
      <c r="F2550" s="51"/>
      <c r="G2550" s="36"/>
    </row>
    <row r="2551" spans="1:7" ht="17.399999999999999">
      <c r="A2551" s="150"/>
      <c r="B2551" s="150"/>
      <c r="C2551" s="150"/>
      <c r="D2551" s="150"/>
      <c r="E2551" s="151"/>
      <c r="F2551" s="151"/>
      <c r="G2551" s="150"/>
    </row>
    <row r="2552" spans="1:7" ht="17.399999999999999">
      <c r="A2552" s="148"/>
      <c r="B2552" s="148"/>
      <c r="C2552" s="148"/>
      <c r="D2552" s="148"/>
      <c r="E2552" s="149"/>
      <c r="F2552" s="149"/>
      <c r="G2552" s="148"/>
    </row>
    <row r="2553" spans="1:7" ht="17.399999999999999">
      <c r="A2553" s="52"/>
      <c r="B2553" s="52"/>
      <c r="C2553" s="52"/>
      <c r="D2553" s="52"/>
      <c r="E2553" s="53"/>
      <c r="F2553" s="52"/>
      <c r="G2553" s="52"/>
    </row>
    <row r="2554" spans="1:7" ht="17.399999999999999">
      <c r="A2554" s="150"/>
      <c r="B2554" s="150"/>
      <c r="C2554" s="150"/>
      <c r="D2554" s="150"/>
      <c r="E2554" s="151"/>
      <c r="F2554" s="150"/>
      <c r="G2554" s="150"/>
    </row>
    <row r="2555" spans="1:7" ht="17.399999999999999">
      <c r="A2555" s="150"/>
      <c r="B2555" s="150"/>
      <c r="C2555" s="150"/>
      <c r="D2555" s="150"/>
      <c r="E2555" s="151"/>
      <c r="F2555" s="150"/>
      <c r="G2555" s="150"/>
    </row>
    <row r="2556" spans="1:7">
      <c r="A2556" s="36"/>
      <c r="B2556" s="36"/>
      <c r="C2556" s="36"/>
      <c r="D2556" s="36"/>
      <c r="E2556" s="51"/>
      <c r="F2556" s="36"/>
      <c r="G2556" s="36"/>
    </row>
    <row r="2557" spans="1:7">
      <c r="A2557" s="36"/>
      <c r="B2557" s="36"/>
      <c r="C2557" s="36"/>
      <c r="D2557" s="36"/>
      <c r="E2557" s="51"/>
      <c r="F2557" s="36"/>
      <c r="G2557" s="36"/>
    </row>
    <row r="2558" spans="1:7" ht="17.399999999999999">
      <c r="A2558" s="150"/>
      <c r="B2558" s="150"/>
      <c r="C2558" s="150"/>
      <c r="D2558" s="150"/>
      <c r="E2558" s="151"/>
      <c r="F2558" s="151"/>
      <c r="G2558" s="150"/>
    </row>
    <row r="2559" spans="1:7" ht="17.399999999999999">
      <c r="A2559" s="150"/>
      <c r="B2559" s="150"/>
      <c r="C2559" s="150"/>
      <c r="D2559" s="150"/>
      <c r="E2559" s="151"/>
      <c r="F2559" s="151"/>
      <c r="G2559" s="150"/>
    </row>
    <row r="2560" spans="1:7" ht="17.399999999999999">
      <c r="A2560" s="150"/>
      <c r="B2560" s="150"/>
      <c r="C2560" s="150"/>
      <c r="D2560" s="150"/>
      <c r="E2560" s="151"/>
      <c r="F2560" s="150"/>
      <c r="G2560" s="150"/>
    </row>
    <row r="2561" spans="1:7">
      <c r="A2561" s="36"/>
      <c r="B2561" s="36"/>
      <c r="C2561" s="36"/>
      <c r="D2561" s="36"/>
      <c r="E2561" s="51"/>
      <c r="F2561" s="51"/>
      <c r="G2561" s="36"/>
    </row>
    <row r="2562" spans="1:7" ht="17.399999999999999">
      <c r="A2562" s="150"/>
      <c r="B2562" s="150"/>
      <c r="C2562" s="150"/>
      <c r="D2562" s="150"/>
      <c r="E2562" s="151"/>
      <c r="F2562" s="150"/>
      <c r="G2562" s="150"/>
    </row>
    <row r="2563" spans="1:7">
      <c r="A2563" s="36"/>
      <c r="B2563" s="36"/>
      <c r="C2563" s="36"/>
      <c r="D2563" s="36"/>
      <c r="E2563" s="51"/>
      <c r="F2563" s="51"/>
      <c r="G2563" s="36"/>
    </row>
    <row r="2564" spans="1:7" ht="17.399999999999999">
      <c r="A2564" s="150"/>
      <c r="B2564" s="150"/>
      <c r="C2564" s="150"/>
      <c r="D2564" s="150"/>
      <c r="E2564" s="151"/>
      <c r="F2564" s="150"/>
      <c r="G2564" s="150"/>
    </row>
    <row r="2565" spans="1:7">
      <c r="A2565" s="36"/>
      <c r="B2565" s="36"/>
      <c r="C2565" s="36"/>
      <c r="D2565" s="36"/>
      <c r="E2565" s="51"/>
      <c r="F2565" s="51"/>
      <c r="G2565" s="36"/>
    </row>
    <row r="2566" spans="1:7" ht="17.399999999999999">
      <c r="A2566" s="148"/>
      <c r="B2566" s="148"/>
      <c r="C2566" s="148"/>
      <c r="D2566" s="148"/>
      <c r="E2566" s="149"/>
      <c r="F2566" s="149"/>
      <c r="G2566" s="148"/>
    </row>
    <row r="2567" spans="1:7" ht="17.399999999999999">
      <c r="A2567" s="52"/>
      <c r="B2567" s="52"/>
      <c r="C2567" s="52"/>
      <c r="D2567" s="52"/>
      <c r="E2567" s="53"/>
      <c r="F2567" s="52"/>
      <c r="G2567" s="52"/>
    </row>
    <row r="2568" spans="1:7">
      <c r="A2568" s="37"/>
      <c r="B2568" s="37"/>
      <c r="C2568" s="37"/>
      <c r="D2568" s="37"/>
      <c r="E2568" s="38"/>
      <c r="F2568" s="38"/>
      <c r="G2568" s="37"/>
    </row>
    <row r="2569" spans="1:7" ht="17.399999999999999">
      <c r="A2569" s="150"/>
      <c r="B2569" s="150"/>
      <c r="C2569" s="150"/>
      <c r="D2569" s="150"/>
      <c r="E2569" s="151"/>
      <c r="F2569" s="150"/>
      <c r="G2569" s="150"/>
    </row>
    <row r="2570" spans="1:7" ht="17.399999999999999">
      <c r="A2570" s="150"/>
      <c r="B2570" s="150"/>
      <c r="C2570" s="150"/>
      <c r="D2570" s="150"/>
      <c r="E2570" s="151"/>
      <c r="F2570" s="150"/>
      <c r="G2570" s="150"/>
    </row>
    <row r="2571" spans="1:7">
      <c r="A2571" s="37"/>
      <c r="B2571" s="37"/>
      <c r="C2571" s="37"/>
      <c r="D2571" s="37"/>
      <c r="E2571" s="38"/>
      <c r="F2571" s="38"/>
      <c r="G2571" s="37"/>
    </row>
    <row r="2572" spans="1:7" ht="17.399999999999999">
      <c r="A2572" s="150"/>
      <c r="B2572" s="150"/>
      <c r="C2572" s="150"/>
      <c r="D2572" s="150"/>
      <c r="E2572" s="151"/>
      <c r="F2572" s="150"/>
      <c r="G2572" s="150"/>
    </row>
    <row r="2573" spans="1:7" ht="17.399999999999999">
      <c r="A2573" s="148"/>
      <c r="B2573" s="148"/>
      <c r="C2573" s="148"/>
      <c r="D2573" s="148"/>
      <c r="E2573" s="149"/>
      <c r="F2573" s="149"/>
      <c r="G2573" s="148"/>
    </row>
    <row r="2574" spans="1:7" ht="17.399999999999999">
      <c r="A2574" s="52"/>
      <c r="B2574" s="52"/>
      <c r="C2574" s="52"/>
      <c r="D2574" s="52"/>
      <c r="E2574" s="53"/>
      <c r="F2574" s="52"/>
      <c r="G2574" s="52"/>
    </row>
    <row r="2575" spans="1:7">
      <c r="A2575" s="36"/>
      <c r="B2575" s="36"/>
      <c r="C2575" s="36"/>
      <c r="D2575" s="36"/>
      <c r="E2575" s="51"/>
      <c r="F2575" s="51"/>
      <c r="G2575" s="36"/>
    </row>
    <row r="2576" spans="1:7" ht="17.399999999999999">
      <c r="A2576" s="150"/>
      <c r="B2576" s="150"/>
      <c r="C2576" s="150"/>
      <c r="D2576" s="150"/>
      <c r="E2576" s="151"/>
      <c r="F2576" s="150"/>
      <c r="G2576" s="150"/>
    </row>
    <row r="2577" spans="1:7" ht="17.399999999999999">
      <c r="A2577" s="150"/>
      <c r="B2577" s="150"/>
      <c r="C2577" s="150"/>
      <c r="D2577" s="150"/>
      <c r="E2577" s="151"/>
      <c r="F2577" s="150"/>
      <c r="G2577" s="150"/>
    </row>
    <row r="2578" spans="1:7" ht="17.399999999999999">
      <c r="A2578" s="52"/>
      <c r="B2578" s="52"/>
      <c r="C2578" s="52"/>
      <c r="D2578" s="52"/>
      <c r="E2578" s="53"/>
      <c r="F2578" s="52"/>
      <c r="G2578" s="52"/>
    </row>
    <row r="2579" spans="1:7" ht="17.399999999999999">
      <c r="A2579" s="150"/>
      <c r="B2579" s="150"/>
      <c r="C2579" s="150"/>
      <c r="D2579" s="150"/>
      <c r="E2579" s="151"/>
      <c r="F2579" s="150"/>
      <c r="G2579" s="150"/>
    </row>
    <row r="2580" spans="1:7" ht="17.399999999999999">
      <c r="A2580" s="52"/>
      <c r="B2580" s="52"/>
      <c r="C2580" s="52"/>
      <c r="D2580" s="52"/>
      <c r="E2580" s="53"/>
      <c r="F2580" s="52"/>
      <c r="G2580" s="52"/>
    </row>
    <row r="2581" spans="1:7" ht="17.399999999999999">
      <c r="A2581" s="150"/>
      <c r="B2581" s="150"/>
      <c r="C2581" s="150"/>
      <c r="D2581" s="150"/>
      <c r="E2581" s="151"/>
      <c r="F2581" s="150"/>
      <c r="G2581" s="150"/>
    </row>
    <row r="2582" spans="1:7" ht="17.399999999999999">
      <c r="A2582" s="150"/>
      <c r="B2582" s="150"/>
      <c r="C2582" s="150"/>
      <c r="D2582" s="150"/>
      <c r="E2582" s="151"/>
      <c r="F2582" s="150"/>
      <c r="G2582" s="150"/>
    </row>
    <row r="2583" spans="1:7">
      <c r="A2583" s="36"/>
      <c r="B2583" s="36"/>
      <c r="C2583" s="36"/>
      <c r="D2583" s="36"/>
      <c r="E2583" s="51"/>
      <c r="F2583" s="36"/>
      <c r="G2583" s="36"/>
    </row>
    <row r="2584" spans="1:7" ht="17.399999999999999">
      <c r="A2584" s="150"/>
      <c r="B2584" s="150"/>
      <c r="C2584" s="150"/>
      <c r="D2584" s="150"/>
      <c r="E2584" s="151"/>
      <c r="F2584" s="150"/>
      <c r="G2584" s="150"/>
    </row>
    <row r="2585" spans="1:7" ht="17.399999999999999">
      <c r="A2585" s="52"/>
      <c r="B2585" s="52"/>
      <c r="C2585" s="52"/>
      <c r="D2585" s="52"/>
      <c r="E2585" s="53"/>
      <c r="F2585" s="52"/>
      <c r="G2585" s="52"/>
    </row>
    <row r="2586" spans="1:7">
      <c r="A2586" s="36"/>
      <c r="B2586" s="36"/>
      <c r="C2586" s="36"/>
      <c r="D2586" s="36"/>
      <c r="E2586" s="51"/>
      <c r="F2586" s="51"/>
      <c r="G2586" s="36"/>
    </row>
    <row r="2587" spans="1:7" ht="17.399999999999999">
      <c r="A2587" s="150"/>
      <c r="B2587" s="150"/>
      <c r="C2587" s="150"/>
      <c r="D2587" s="150"/>
      <c r="E2587" s="151"/>
      <c r="F2587" s="150"/>
      <c r="G2587" s="150"/>
    </row>
    <row r="2588" spans="1:7" ht="17.399999999999999">
      <c r="A2588" s="150"/>
      <c r="B2588" s="150"/>
      <c r="C2588" s="150"/>
      <c r="D2588" s="150"/>
      <c r="E2588" s="151"/>
      <c r="F2588" s="150"/>
      <c r="G2588" s="150"/>
    </row>
    <row r="2589" spans="1:7" ht="17.399999999999999">
      <c r="A2589" s="52"/>
      <c r="B2589" s="52"/>
      <c r="C2589" s="52"/>
      <c r="D2589" s="52"/>
      <c r="E2589" s="53"/>
      <c r="F2589" s="52"/>
      <c r="G2589" s="52"/>
    </row>
    <row r="2590" spans="1:7">
      <c r="A2590" s="36"/>
      <c r="B2590" s="36"/>
      <c r="C2590" s="36"/>
      <c r="D2590" s="36"/>
      <c r="E2590" s="51"/>
      <c r="F2590" s="51"/>
      <c r="G2590" s="36"/>
    </row>
    <row r="2591" spans="1:7" ht="17.399999999999999">
      <c r="A2591" s="150"/>
      <c r="B2591" s="150"/>
      <c r="C2591" s="150"/>
      <c r="D2591" s="150"/>
      <c r="E2591" s="151"/>
      <c r="F2591" s="150"/>
      <c r="G2591" s="150"/>
    </row>
    <row r="2592" spans="1:7" ht="17.399999999999999">
      <c r="A2592" s="52"/>
      <c r="B2592" s="52"/>
      <c r="C2592" s="52"/>
      <c r="D2592" s="52"/>
      <c r="E2592" s="53"/>
      <c r="F2592" s="52"/>
      <c r="G2592" s="52"/>
    </row>
    <row r="2593" spans="1:7">
      <c r="A2593" s="36"/>
      <c r="B2593" s="36"/>
      <c r="C2593" s="36"/>
      <c r="D2593" s="36"/>
      <c r="E2593" s="51"/>
      <c r="F2593" s="36"/>
      <c r="G2593" s="36"/>
    </row>
    <row r="2594" spans="1:7" ht="17.399999999999999">
      <c r="A2594" s="150"/>
      <c r="B2594" s="150"/>
      <c r="C2594" s="150"/>
      <c r="D2594" s="150"/>
      <c r="E2594" s="151"/>
      <c r="F2594" s="150"/>
      <c r="G2594" s="150"/>
    </row>
    <row r="2595" spans="1:7" ht="17.399999999999999">
      <c r="A2595" s="150"/>
      <c r="B2595" s="150"/>
      <c r="C2595" s="150"/>
      <c r="D2595" s="150"/>
      <c r="E2595" s="151"/>
      <c r="F2595" s="150"/>
      <c r="G2595" s="150"/>
    </row>
    <row r="2596" spans="1:7" ht="17.399999999999999">
      <c r="A2596" s="150"/>
      <c r="B2596" s="150"/>
      <c r="C2596" s="150"/>
      <c r="D2596" s="150"/>
      <c r="E2596" s="151"/>
      <c r="F2596" s="150"/>
      <c r="G2596" s="150"/>
    </row>
    <row r="2597" spans="1:7">
      <c r="A2597" s="36"/>
      <c r="B2597" s="36"/>
      <c r="C2597" s="36"/>
      <c r="D2597" s="36"/>
      <c r="E2597" s="51"/>
      <c r="F2597" s="51"/>
      <c r="G2597" s="36"/>
    </row>
    <row r="2598" spans="1:7">
      <c r="A2598" s="36"/>
      <c r="B2598" s="36"/>
      <c r="C2598" s="36"/>
      <c r="D2598" s="36"/>
      <c r="E2598" s="51"/>
      <c r="F2598" s="51"/>
      <c r="G2598" s="36"/>
    </row>
    <row r="2599" spans="1:7" ht="17.399999999999999">
      <c r="A2599" s="150"/>
      <c r="B2599" s="150"/>
      <c r="C2599" s="150"/>
      <c r="D2599" s="150"/>
      <c r="E2599" s="151"/>
      <c r="F2599" s="150"/>
      <c r="G2599" s="150"/>
    </row>
    <row r="2600" spans="1:7" ht="17.399999999999999">
      <c r="A2600" s="150"/>
      <c r="B2600" s="150"/>
      <c r="C2600" s="150"/>
      <c r="D2600" s="150"/>
      <c r="E2600" s="151"/>
      <c r="F2600" s="151"/>
      <c r="G2600" s="150"/>
    </row>
    <row r="2601" spans="1:7" ht="17.399999999999999">
      <c r="A2601" s="150"/>
      <c r="B2601" s="150"/>
      <c r="C2601" s="150"/>
      <c r="D2601" s="150"/>
      <c r="E2601" s="151"/>
      <c r="F2601" s="150"/>
      <c r="G2601" s="150"/>
    </row>
    <row r="2602" spans="1:7" ht="17.399999999999999">
      <c r="A2602" s="52"/>
      <c r="B2602" s="52"/>
      <c r="C2602" s="52"/>
      <c r="D2602" s="52"/>
      <c r="E2602" s="53"/>
      <c r="F2602" s="52"/>
      <c r="G2602" s="52"/>
    </row>
    <row r="2603" spans="1:7" ht="17.399999999999999">
      <c r="A2603" s="150"/>
      <c r="B2603" s="150"/>
      <c r="C2603" s="150"/>
      <c r="D2603" s="150"/>
      <c r="E2603" s="151"/>
      <c r="F2603" s="150"/>
      <c r="G2603" s="150"/>
    </row>
    <row r="2604" spans="1:7" ht="17.399999999999999">
      <c r="A2604" s="52"/>
      <c r="B2604" s="52"/>
      <c r="C2604" s="52"/>
      <c r="D2604" s="52"/>
      <c r="E2604" s="53"/>
      <c r="F2604" s="52"/>
      <c r="G2604" s="52"/>
    </row>
    <row r="2605" spans="1:7">
      <c r="A2605" s="36"/>
      <c r="B2605" s="36"/>
      <c r="C2605" s="36"/>
      <c r="D2605" s="36"/>
      <c r="E2605" s="51"/>
      <c r="F2605" s="51"/>
      <c r="G2605" s="36"/>
    </row>
    <row r="2606" spans="1:7" ht="17.399999999999999">
      <c r="A2606" s="148"/>
      <c r="B2606" s="148"/>
      <c r="C2606" s="148"/>
      <c r="D2606" s="148"/>
      <c r="E2606" s="149"/>
      <c r="F2606" s="149"/>
      <c r="G2606" s="148"/>
    </row>
    <row r="2607" spans="1:7">
      <c r="A2607" s="36"/>
      <c r="B2607" s="36"/>
      <c r="C2607" s="36"/>
      <c r="D2607" s="36"/>
      <c r="E2607" s="51"/>
      <c r="F2607" s="51"/>
      <c r="G2607" s="36"/>
    </row>
    <row r="2608" spans="1:7" ht="17.399999999999999">
      <c r="A2608" s="148"/>
      <c r="B2608" s="148"/>
      <c r="C2608" s="148"/>
      <c r="D2608" s="148"/>
      <c r="E2608" s="149"/>
      <c r="F2608" s="149"/>
      <c r="G2608" s="148"/>
    </row>
    <row r="2609" spans="1:7" ht="17.399999999999999">
      <c r="A2609" s="52"/>
      <c r="B2609" s="52"/>
      <c r="C2609" s="52"/>
      <c r="D2609" s="52"/>
      <c r="E2609" s="53"/>
      <c r="F2609" s="52"/>
      <c r="G2609" s="52"/>
    </row>
    <row r="2610" spans="1:7">
      <c r="A2610" s="36"/>
      <c r="B2610" s="36"/>
      <c r="C2610" s="36"/>
      <c r="D2610" s="36"/>
      <c r="E2610" s="51"/>
      <c r="F2610" s="51"/>
      <c r="G2610" s="36"/>
    </row>
    <row r="2611" spans="1:7" ht="17.399999999999999">
      <c r="A2611" s="150"/>
      <c r="B2611" s="150"/>
      <c r="C2611" s="150"/>
      <c r="D2611" s="150"/>
      <c r="E2611" s="151"/>
      <c r="F2611" s="150"/>
      <c r="G2611" s="150"/>
    </row>
    <row r="2612" spans="1:7">
      <c r="A2612" s="36"/>
      <c r="B2612" s="36"/>
      <c r="C2612" s="36"/>
      <c r="D2612" s="36"/>
      <c r="E2612" s="51"/>
      <c r="F2612" s="51"/>
      <c r="G2612" s="36"/>
    </row>
    <row r="2613" spans="1:7" ht="17.399999999999999">
      <c r="A2613" s="150"/>
      <c r="B2613" s="150"/>
      <c r="C2613" s="150"/>
      <c r="D2613" s="150"/>
      <c r="E2613" s="151"/>
      <c r="F2613" s="151"/>
      <c r="G2613" s="150"/>
    </row>
    <row r="2614" spans="1:7">
      <c r="A2614" s="36"/>
      <c r="B2614" s="36"/>
      <c r="C2614" s="36"/>
      <c r="D2614" s="36"/>
      <c r="E2614" s="51"/>
      <c r="F2614" s="36"/>
      <c r="G2614" s="36"/>
    </row>
    <row r="2615" spans="1:7" ht="17.399999999999999">
      <c r="A2615" s="148"/>
      <c r="B2615" s="148"/>
      <c r="C2615" s="148"/>
      <c r="D2615" s="148"/>
      <c r="E2615" s="149"/>
      <c r="F2615" s="149"/>
      <c r="G2615" s="148"/>
    </row>
    <row r="2616" spans="1:7" ht="17.399999999999999">
      <c r="A2616" s="52"/>
      <c r="B2616" s="52"/>
      <c r="C2616" s="52"/>
      <c r="D2616" s="52"/>
      <c r="E2616" s="53"/>
      <c r="F2616" s="52"/>
      <c r="G2616" s="52"/>
    </row>
    <row r="2617" spans="1:7">
      <c r="A2617" s="36"/>
      <c r="B2617" s="36"/>
      <c r="C2617" s="36"/>
      <c r="D2617" s="36"/>
      <c r="E2617" s="51"/>
      <c r="F2617" s="51"/>
      <c r="G2617" s="36"/>
    </row>
    <row r="2618" spans="1:7">
      <c r="A2618" s="36"/>
      <c r="B2618" s="36"/>
      <c r="C2618" s="36"/>
      <c r="D2618" s="36"/>
      <c r="E2618" s="51"/>
      <c r="F2618" s="36"/>
      <c r="G2618" s="36"/>
    </row>
    <row r="2619" spans="1:7">
      <c r="A2619" s="36"/>
      <c r="B2619" s="36"/>
      <c r="C2619" s="36"/>
      <c r="D2619" s="36"/>
      <c r="E2619" s="51"/>
      <c r="F2619" s="51"/>
      <c r="G2619" s="36"/>
    </row>
    <row r="2620" spans="1:7" ht="17.399999999999999">
      <c r="A2620" s="150"/>
      <c r="B2620" s="150"/>
      <c r="C2620" s="150"/>
      <c r="D2620" s="150"/>
      <c r="E2620" s="151"/>
      <c r="F2620" s="150"/>
      <c r="G2620" s="150"/>
    </row>
    <row r="2621" spans="1:7">
      <c r="A2621" s="36"/>
      <c r="B2621" s="36"/>
      <c r="C2621" s="36"/>
      <c r="D2621" s="36"/>
      <c r="E2621" s="51"/>
      <c r="F2621" s="36"/>
      <c r="G2621" s="36"/>
    </row>
    <row r="2622" spans="1:7">
      <c r="A2622" s="36"/>
      <c r="B2622" s="36"/>
      <c r="C2622" s="36"/>
      <c r="D2622" s="36"/>
      <c r="E2622" s="51"/>
      <c r="F2622" s="36"/>
      <c r="G2622" s="36"/>
    </row>
    <row r="2623" spans="1:7">
      <c r="A2623" s="36"/>
      <c r="B2623" s="36"/>
      <c r="C2623" s="36"/>
      <c r="D2623" s="36"/>
      <c r="E2623" s="51"/>
      <c r="F2623" s="36"/>
      <c r="G2623" s="36"/>
    </row>
    <row r="2624" spans="1:7">
      <c r="A2624" s="36"/>
      <c r="B2624" s="36"/>
      <c r="C2624" s="36"/>
      <c r="D2624" s="36"/>
      <c r="E2624" s="51"/>
      <c r="F2624" s="36"/>
      <c r="G2624" s="36"/>
    </row>
  </sheetData>
  <pageMargins left="0.7" right="0.7" top="0.75" bottom="0.75" header="0.3" footer="0.3"/>
  <pageSetup fitToHeight="0"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F3BDB-9CFB-4C94-A600-B8F3120597D0}">
  <sheetPr>
    <tabColor rgb="FF92D050"/>
  </sheetPr>
  <dimension ref="A3:G1012"/>
  <sheetViews>
    <sheetView workbookViewId="0">
      <pane xSplit="1" ySplit="3" topLeftCell="B4" activePane="bottomRight" state="frozen"/>
      <selection pane="topRight" activeCell="B1" sqref="B1"/>
      <selection pane="bottomLeft" activeCell="A4" sqref="A4"/>
      <selection pane="bottomRight" activeCell="D205" sqref="D205"/>
    </sheetView>
  </sheetViews>
  <sheetFormatPr defaultRowHeight="14.4"/>
  <cols>
    <col min="1" max="1" width="28.5546875" customWidth="1"/>
    <col min="2" max="2" width="18.109375" customWidth="1"/>
    <col min="3" max="3" width="33.33203125" customWidth="1"/>
    <col min="4" max="4" width="35.33203125" customWidth="1"/>
    <col min="5" max="5" width="21.88671875" customWidth="1"/>
    <col min="6" max="6" width="31.44140625" customWidth="1"/>
    <col min="7" max="7" width="22.88671875" customWidth="1"/>
  </cols>
  <sheetData>
    <row r="3" spans="1:7">
      <c r="A3" s="39" t="s">
        <v>2901</v>
      </c>
      <c r="B3" s="39" t="s">
        <v>2902</v>
      </c>
      <c r="C3" s="39" t="s">
        <v>2903</v>
      </c>
      <c r="D3" s="39" t="s">
        <v>2904</v>
      </c>
      <c r="E3" s="39" t="s">
        <v>2905</v>
      </c>
      <c r="F3" s="39" t="s">
        <v>2906</v>
      </c>
      <c r="G3" s="39" t="s">
        <v>1792</v>
      </c>
    </row>
    <row r="4" spans="1:7" ht="17.399999999999999">
      <c r="A4" s="52" t="s">
        <v>3450</v>
      </c>
      <c r="B4" s="52"/>
      <c r="C4" s="52"/>
      <c r="D4" s="52"/>
      <c r="E4" s="53"/>
      <c r="F4" s="52"/>
      <c r="G4" s="52"/>
    </row>
    <row r="5" spans="1:7">
      <c r="A5" s="37" t="s">
        <v>3080</v>
      </c>
      <c r="B5" s="37" t="s">
        <v>35</v>
      </c>
      <c r="C5" s="37" t="s">
        <v>3081</v>
      </c>
      <c r="D5" s="37" t="s">
        <v>3612</v>
      </c>
      <c r="E5" s="38" t="s">
        <v>3081</v>
      </c>
      <c r="F5" s="38" t="s">
        <v>2965</v>
      </c>
      <c r="G5" s="37" t="s">
        <v>3083</v>
      </c>
    </row>
    <row r="6" spans="1:7" ht="17.399999999999999">
      <c r="A6" s="148" t="s">
        <v>3088</v>
      </c>
      <c r="B6" s="148" t="s">
        <v>42</v>
      </c>
      <c r="C6" s="148" t="s">
        <v>3089</v>
      </c>
      <c r="D6" s="148" t="s">
        <v>3612</v>
      </c>
      <c r="E6" s="149" t="s">
        <v>3613</v>
      </c>
      <c r="F6" s="149" t="s">
        <v>2965</v>
      </c>
      <c r="G6" s="148" t="s">
        <v>3091</v>
      </c>
    </row>
    <row r="7" spans="1:7">
      <c r="A7" s="37" t="s">
        <v>3092</v>
      </c>
      <c r="B7" s="37" t="s">
        <v>42</v>
      </c>
      <c r="C7" s="37" t="s">
        <v>3081</v>
      </c>
      <c r="D7" s="37" t="s">
        <v>3612</v>
      </c>
      <c r="E7" s="38" t="s">
        <v>3081</v>
      </c>
      <c r="F7" s="38" t="s">
        <v>2965</v>
      </c>
      <c r="G7" s="37" t="s">
        <v>3083</v>
      </c>
    </row>
    <row r="8" spans="1:7" ht="17.399999999999999">
      <c r="A8" s="148" t="s">
        <v>3093</v>
      </c>
      <c r="B8" s="148" t="s">
        <v>44</v>
      </c>
      <c r="C8" s="148" t="s">
        <v>1902</v>
      </c>
      <c r="D8" s="148" t="s">
        <v>3612</v>
      </c>
      <c r="E8" s="149" t="s">
        <v>214</v>
      </c>
      <c r="F8" s="149" t="s">
        <v>2965</v>
      </c>
      <c r="G8" s="148" t="s">
        <v>3094</v>
      </c>
    </row>
    <row r="9" spans="1:7" ht="17.399999999999999">
      <c r="A9" s="148" t="s">
        <v>3095</v>
      </c>
      <c r="B9" s="148" t="s">
        <v>44</v>
      </c>
      <c r="C9" s="148" t="s">
        <v>214</v>
      </c>
      <c r="D9" s="148" t="s">
        <v>3612</v>
      </c>
      <c r="E9" s="149" t="s">
        <v>214</v>
      </c>
      <c r="F9" s="149" t="s">
        <v>2965</v>
      </c>
      <c r="G9" s="148" t="s">
        <v>3096</v>
      </c>
    </row>
    <row r="10" spans="1:7" ht="17.399999999999999">
      <c r="A10" s="52" t="s">
        <v>3452</v>
      </c>
      <c r="B10" s="52"/>
      <c r="C10" s="52"/>
      <c r="D10" s="52"/>
      <c r="E10" s="53"/>
      <c r="F10" s="52"/>
      <c r="G10" s="52"/>
    </row>
    <row r="11" spans="1:7" ht="17.399999999999999">
      <c r="A11" s="148" t="s">
        <v>2913</v>
      </c>
      <c r="B11" s="148" t="s">
        <v>35</v>
      </c>
      <c r="C11" s="148" t="s">
        <v>2914</v>
      </c>
      <c r="D11" s="148" t="s">
        <v>3612</v>
      </c>
      <c r="E11" s="149" t="s">
        <v>3614</v>
      </c>
      <c r="F11" s="149" t="s">
        <v>2965</v>
      </c>
      <c r="G11" s="148" t="s">
        <v>2917</v>
      </c>
    </row>
    <row r="12" spans="1:7" ht="17.399999999999999">
      <c r="A12" s="148" t="s">
        <v>3101</v>
      </c>
      <c r="B12" s="148" t="s">
        <v>35</v>
      </c>
      <c r="C12" s="148" t="s">
        <v>3102</v>
      </c>
      <c r="D12" s="148" t="s">
        <v>3612</v>
      </c>
      <c r="E12" s="149" t="s">
        <v>3338</v>
      </c>
      <c r="F12" s="149" t="s">
        <v>2965</v>
      </c>
      <c r="G12" s="148" t="s">
        <v>3104</v>
      </c>
    </row>
    <row r="13" spans="1:7" ht="17.399999999999999">
      <c r="A13" s="148" t="s">
        <v>2918</v>
      </c>
      <c r="B13" s="148" t="s">
        <v>36</v>
      </c>
      <c r="C13" s="148" t="s">
        <v>2919</v>
      </c>
      <c r="D13" s="148" t="s">
        <v>3612</v>
      </c>
      <c r="E13" s="149" t="s">
        <v>3615</v>
      </c>
      <c r="F13" s="149" t="s">
        <v>2965</v>
      </c>
      <c r="G13" s="148" t="s">
        <v>2921</v>
      </c>
    </row>
    <row r="14" spans="1:7" ht="17.399999999999999">
      <c r="A14" s="148" t="s">
        <v>3106</v>
      </c>
      <c r="B14" s="148" t="s">
        <v>36</v>
      </c>
      <c r="C14" s="148" t="s">
        <v>214</v>
      </c>
      <c r="D14" s="148" t="s">
        <v>3612</v>
      </c>
      <c r="E14" s="149" t="s">
        <v>214</v>
      </c>
      <c r="F14" s="149" t="s">
        <v>2965</v>
      </c>
      <c r="G14" s="148" t="s">
        <v>3107</v>
      </c>
    </row>
    <row r="15" spans="1:7" ht="17.399999999999999">
      <c r="A15" s="148" t="s">
        <v>3112</v>
      </c>
      <c r="B15" s="148" t="s">
        <v>38</v>
      </c>
      <c r="C15" s="148" t="s">
        <v>3113</v>
      </c>
      <c r="D15" s="148" t="s">
        <v>3612</v>
      </c>
      <c r="E15" s="149" t="s">
        <v>1330</v>
      </c>
      <c r="F15" s="149" t="s">
        <v>2965</v>
      </c>
      <c r="G15" s="148" t="s">
        <v>3114</v>
      </c>
    </row>
    <row r="16" spans="1:7" ht="17.399999999999999">
      <c r="A16" s="148" t="s">
        <v>2922</v>
      </c>
      <c r="B16" s="148" t="s">
        <v>38</v>
      </c>
      <c r="C16" s="148" t="s">
        <v>2923</v>
      </c>
      <c r="D16" s="148" t="s">
        <v>3612</v>
      </c>
      <c r="E16" s="149" t="s">
        <v>2916</v>
      </c>
      <c r="F16" s="149" t="s">
        <v>2965</v>
      </c>
      <c r="G16" s="148" t="s">
        <v>2924</v>
      </c>
    </row>
    <row r="17" spans="1:7" ht="17.399999999999999">
      <c r="A17" s="148" t="s">
        <v>3115</v>
      </c>
      <c r="B17" s="148" t="s">
        <v>42</v>
      </c>
      <c r="C17" s="148" t="s">
        <v>214</v>
      </c>
      <c r="D17" s="148" t="s">
        <v>3612</v>
      </c>
      <c r="E17" s="149" t="s">
        <v>214</v>
      </c>
      <c r="F17" s="149" t="s">
        <v>2965</v>
      </c>
      <c r="G17" s="148" t="s">
        <v>3116</v>
      </c>
    </row>
    <row r="18" spans="1:7" ht="17.399999999999999">
      <c r="A18" s="148" t="s">
        <v>2925</v>
      </c>
      <c r="B18" s="148" t="s">
        <v>42</v>
      </c>
      <c r="C18" s="148" t="s">
        <v>2919</v>
      </c>
      <c r="D18" s="148" t="s">
        <v>3612</v>
      </c>
      <c r="E18" s="149" t="s">
        <v>3615</v>
      </c>
      <c r="F18" s="149" t="s">
        <v>2965</v>
      </c>
      <c r="G18" s="148" t="s">
        <v>2926</v>
      </c>
    </row>
    <row r="19" spans="1:7" ht="17.399999999999999">
      <c r="A19" s="148" t="s">
        <v>3120</v>
      </c>
      <c r="B19" s="148" t="s">
        <v>44</v>
      </c>
      <c r="C19" s="148" t="s">
        <v>214</v>
      </c>
      <c r="D19" s="148" t="s">
        <v>3612</v>
      </c>
      <c r="E19" s="149" t="s">
        <v>214</v>
      </c>
      <c r="F19" s="149" t="s">
        <v>2965</v>
      </c>
      <c r="G19" s="148" t="s">
        <v>3121</v>
      </c>
    </row>
    <row r="20" spans="1:7" ht="17.399999999999999">
      <c r="A20" s="148" t="s">
        <v>2927</v>
      </c>
      <c r="B20" s="148" t="s">
        <v>44</v>
      </c>
      <c r="C20" s="148" t="s">
        <v>2919</v>
      </c>
      <c r="D20" s="148" t="s">
        <v>3612</v>
      </c>
      <c r="E20" s="149" t="s">
        <v>3615</v>
      </c>
      <c r="F20" s="149" t="s">
        <v>2965</v>
      </c>
      <c r="G20" s="148" t="s">
        <v>2911</v>
      </c>
    </row>
    <row r="21" spans="1:7" ht="17.399999999999999">
      <c r="A21" s="148" t="s">
        <v>2928</v>
      </c>
      <c r="B21" s="148" t="s">
        <v>57</v>
      </c>
      <c r="C21" s="148" t="s">
        <v>2919</v>
      </c>
      <c r="D21" s="148" t="s">
        <v>3612</v>
      </c>
      <c r="E21" s="149" t="s">
        <v>3615</v>
      </c>
      <c r="F21" s="149" t="s">
        <v>2965</v>
      </c>
      <c r="G21" s="148" t="s">
        <v>2911</v>
      </c>
    </row>
    <row r="22" spans="1:7" ht="17.399999999999999">
      <c r="A22" s="148" t="s">
        <v>2929</v>
      </c>
      <c r="B22" s="148" t="s">
        <v>56</v>
      </c>
      <c r="C22" s="148" t="s">
        <v>2923</v>
      </c>
      <c r="D22" s="148" t="s">
        <v>3612</v>
      </c>
      <c r="E22" s="149" t="s">
        <v>2916</v>
      </c>
      <c r="F22" s="149" t="s">
        <v>2965</v>
      </c>
      <c r="G22" s="148" t="s">
        <v>2924</v>
      </c>
    </row>
    <row r="23" spans="1:7" ht="17.399999999999999">
      <c r="A23" s="148" t="s">
        <v>3122</v>
      </c>
      <c r="B23" s="148" t="s">
        <v>56</v>
      </c>
      <c r="C23" s="148" t="s">
        <v>3081</v>
      </c>
      <c r="D23" s="148" t="s">
        <v>3612</v>
      </c>
      <c r="E23" s="149" t="s">
        <v>3081</v>
      </c>
      <c r="F23" s="149" t="s">
        <v>2965</v>
      </c>
      <c r="G23" s="148" t="s">
        <v>3123</v>
      </c>
    </row>
    <row r="24" spans="1:7" ht="17.399999999999999">
      <c r="A24" s="148" t="s">
        <v>3124</v>
      </c>
      <c r="B24" s="148" t="s">
        <v>57</v>
      </c>
      <c r="C24" s="148" t="s">
        <v>3125</v>
      </c>
      <c r="D24" s="148" t="s">
        <v>3612</v>
      </c>
      <c r="E24" s="149" t="s">
        <v>214</v>
      </c>
      <c r="F24" s="149" t="s">
        <v>2965</v>
      </c>
      <c r="G24" s="148" t="s">
        <v>3126</v>
      </c>
    </row>
    <row r="25" spans="1:7" ht="17.399999999999999">
      <c r="A25" s="148" t="s">
        <v>3127</v>
      </c>
      <c r="B25" s="148" t="s">
        <v>58</v>
      </c>
      <c r="C25" s="148" t="s">
        <v>3113</v>
      </c>
      <c r="D25" s="148" t="s">
        <v>3612</v>
      </c>
      <c r="E25" s="149" t="s">
        <v>1330</v>
      </c>
      <c r="F25" s="149" t="s">
        <v>2965</v>
      </c>
      <c r="G25" s="148" t="s">
        <v>3114</v>
      </c>
    </row>
    <row r="26" spans="1:7" ht="17.399999999999999">
      <c r="A26" s="148" t="s">
        <v>2946</v>
      </c>
      <c r="B26" s="148" t="s">
        <v>42</v>
      </c>
      <c r="C26" s="148" t="s">
        <v>2919</v>
      </c>
      <c r="D26" s="148" t="s">
        <v>3612</v>
      </c>
      <c r="E26" s="149" t="s">
        <v>3615</v>
      </c>
      <c r="F26" s="149" t="s">
        <v>2965</v>
      </c>
      <c r="G26" s="148" t="s">
        <v>2947</v>
      </c>
    </row>
    <row r="27" spans="1:7" ht="17.399999999999999">
      <c r="A27" s="148" t="s">
        <v>3128</v>
      </c>
      <c r="B27" s="148" t="s">
        <v>2949</v>
      </c>
      <c r="C27" s="148" t="s">
        <v>3081</v>
      </c>
      <c r="D27" s="148" t="s">
        <v>3612</v>
      </c>
      <c r="E27" s="149" t="s">
        <v>3081</v>
      </c>
      <c r="F27" s="149" t="s">
        <v>2965</v>
      </c>
      <c r="G27" s="148" t="s">
        <v>2911</v>
      </c>
    </row>
    <row r="28" spans="1:7" ht="17.399999999999999">
      <c r="A28" s="148" t="s">
        <v>3129</v>
      </c>
      <c r="B28" s="148" t="s">
        <v>36</v>
      </c>
      <c r="C28" s="148" t="s">
        <v>3081</v>
      </c>
      <c r="D28" s="148" t="s">
        <v>3612</v>
      </c>
      <c r="E28" s="149" t="s">
        <v>3081</v>
      </c>
      <c r="F28" s="149" t="s">
        <v>2965</v>
      </c>
      <c r="G28" s="148" t="s">
        <v>2911</v>
      </c>
    </row>
    <row r="29" spans="1:7" ht="17.399999999999999">
      <c r="A29" s="148" t="s">
        <v>3132</v>
      </c>
      <c r="B29" s="148" t="s">
        <v>33</v>
      </c>
      <c r="C29" s="148" t="s">
        <v>3081</v>
      </c>
      <c r="D29" s="148" t="s">
        <v>3612</v>
      </c>
      <c r="E29" s="149" t="s">
        <v>3081</v>
      </c>
      <c r="F29" s="149" t="s">
        <v>2965</v>
      </c>
      <c r="G29" s="148" t="s">
        <v>2911</v>
      </c>
    </row>
    <row r="30" spans="1:7" ht="17.399999999999999">
      <c r="A30" s="148" t="s">
        <v>3133</v>
      </c>
      <c r="B30" s="148" t="s">
        <v>3134</v>
      </c>
      <c r="C30" s="148" t="s">
        <v>1330</v>
      </c>
      <c r="D30" s="148" t="s">
        <v>3612</v>
      </c>
      <c r="E30" s="149" t="s">
        <v>1330</v>
      </c>
      <c r="F30" s="149" t="s">
        <v>2965</v>
      </c>
      <c r="G30" s="148" t="s">
        <v>3135</v>
      </c>
    </row>
    <row r="31" spans="1:7" ht="17.399999999999999">
      <c r="A31" s="148" t="s">
        <v>2948</v>
      </c>
      <c r="B31" s="148" t="s">
        <v>2949</v>
      </c>
      <c r="C31" s="148" t="s">
        <v>2923</v>
      </c>
      <c r="D31" s="148" t="s">
        <v>3612</v>
      </c>
      <c r="E31" s="149" t="s">
        <v>2916</v>
      </c>
      <c r="F31" s="149" t="s">
        <v>2965</v>
      </c>
      <c r="G31" s="148" t="s">
        <v>2950</v>
      </c>
    </row>
    <row r="32" spans="1:7" ht="17.399999999999999">
      <c r="A32" s="52" t="s">
        <v>3454</v>
      </c>
      <c r="B32" s="52"/>
      <c r="C32" s="52"/>
      <c r="D32" s="52"/>
      <c r="E32" s="53"/>
      <c r="F32" s="52"/>
      <c r="G32" s="52"/>
    </row>
    <row r="33" spans="1:7" ht="17.399999999999999">
      <c r="A33" s="148" t="s">
        <v>3139</v>
      </c>
      <c r="B33" s="148" t="s">
        <v>35</v>
      </c>
      <c r="C33" s="148" t="s">
        <v>214</v>
      </c>
      <c r="D33" s="148" t="s">
        <v>3612</v>
      </c>
      <c r="E33" s="149" t="s">
        <v>214</v>
      </c>
      <c r="F33" s="149" t="s">
        <v>2965</v>
      </c>
      <c r="G33" s="148" t="s">
        <v>2911</v>
      </c>
    </row>
    <row r="34" spans="1:7" ht="17.399999999999999">
      <c r="A34" s="148" t="s">
        <v>3142</v>
      </c>
      <c r="B34" s="148" t="s">
        <v>35</v>
      </c>
      <c r="C34" s="148" t="s">
        <v>214</v>
      </c>
      <c r="D34" s="148" t="s">
        <v>3612</v>
      </c>
      <c r="E34" s="149" t="s">
        <v>214</v>
      </c>
      <c r="F34" s="149" t="s">
        <v>2965</v>
      </c>
      <c r="G34" s="148" t="s">
        <v>3143</v>
      </c>
    </row>
    <row r="35" spans="1:7">
      <c r="A35" s="37" t="s">
        <v>3144</v>
      </c>
      <c r="B35" s="37" t="s">
        <v>38</v>
      </c>
      <c r="C35" s="37" t="s">
        <v>3145</v>
      </c>
      <c r="D35" s="37" t="s">
        <v>3612</v>
      </c>
      <c r="E35" s="38" t="s">
        <v>214</v>
      </c>
      <c r="F35" s="38" t="s">
        <v>2965</v>
      </c>
      <c r="G35" s="37" t="s">
        <v>3146</v>
      </c>
    </row>
    <row r="36" spans="1:7" ht="17.399999999999999">
      <c r="A36" s="148" t="s">
        <v>3147</v>
      </c>
      <c r="B36" s="148" t="s">
        <v>40</v>
      </c>
      <c r="C36" s="148" t="s">
        <v>3148</v>
      </c>
      <c r="D36" s="148" t="s">
        <v>3612</v>
      </c>
      <c r="E36" s="149" t="s">
        <v>3613</v>
      </c>
      <c r="F36" s="149" t="s">
        <v>2965</v>
      </c>
      <c r="G36" s="148" t="s">
        <v>3149</v>
      </c>
    </row>
    <row r="37" spans="1:7" ht="17.399999999999999">
      <c r="A37" s="148" t="s">
        <v>3150</v>
      </c>
      <c r="B37" s="148" t="s">
        <v>42</v>
      </c>
      <c r="C37" s="148" t="s">
        <v>214</v>
      </c>
      <c r="D37" s="148" t="s">
        <v>3612</v>
      </c>
      <c r="E37" s="149" t="s">
        <v>214</v>
      </c>
      <c r="F37" s="149" t="s">
        <v>2965</v>
      </c>
      <c r="G37" s="148" t="s">
        <v>3151</v>
      </c>
    </row>
    <row r="38" spans="1:7" ht="17.399999999999999">
      <c r="A38" s="148" t="s">
        <v>3152</v>
      </c>
      <c r="B38" s="148" t="s">
        <v>44</v>
      </c>
      <c r="C38" s="148" t="s">
        <v>214</v>
      </c>
      <c r="D38" s="148" t="s">
        <v>3612</v>
      </c>
      <c r="E38" s="149" t="s">
        <v>214</v>
      </c>
      <c r="F38" s="149" t="s">
        <v>2965</v>
      </c>
      <c r="G38" s="148" t="s">
        <v>3153</v>
      </c>
    </row>
    <row r="39" spans="1:7" ht="17.399999999999999">
      <c r="A39" s="148" t="s">
        <v>3154</v>
      </c>
      <c r="B39" s="148" t="s">
        <v>44</v>
      </c>
      <c r="C39" s="148" t="s">
        <v>214</v>
      </c>
      <c r="D39" s="148" t="s">
        <v>3612</v>
      </c>
      <c r="E39" s="149" t="s">
        <v>214</v>
      </c>
      <c r="F39" s="149" t="s">
        <v>2965</v>
      </c>
      <c r="G39" s="148" t="s">
        <v>3155</v>
      </c>
    </row>
    <row r="40" spans="1:7" ht="17.399999999999999">
      <c r="A40" s="148" t="s">
        <v>3156</v>
      </c>
      <c r="B40" s="148" t="s">
        <v>57</v>
      </c>
      <c r="C40" s="148" t="s">
        <v>214</v>
      </c>
      <c r="D40" s="148" t="s">
        <v>3612</v>
      </c>
      <c r="E40" s="149" t="s">
        <v>214</v>
      </c>
      <c r="F40" s="149" t="s">
        <v>2965</v>
      </c>
      <c r="G40" s="148" t="s">
        <v>3157</v>
      </c>
    </row>
    <row r="41" spans="1:7" ht="17.399999999999999">
      <c r="A41" s="148" t="s">
        <v>3158</v>
      </c>
      <c r="B41" s="148" t="s">
        <v>56</v>
      </c>
      <c r="C41" s="148" t="s">
        <v>214</v>
      </c>
      <c r="D41" s="148" t="s">
        <v>3612</v>
      </c>
      <c r="E41" s="149" t="s">
        <v>214</v>
      </c>
      <c r="F41" s="149" t="s">
        <v>2965</v>
      </c>
      <c r="G41" s="148" t="s">
        <v>2911</v>
      </c>
    </row>
    <row r="42" spans="1:7" ht="17.399999999999999">
      <c r="A42" s="148" t="s">
        <v>3159</v>
      </c>
      <c r="B42" s="148" t="s">
        <v>3160</v>
      </c>
      <c r="C42" s="148" t="s">
        <v>3081</v>
      </c>
      <c r="D42" s="148" t="s">
        <v>3612</v>
      </c>
      <c r="E42" s="149" t="s">
        <v>3081</v>
      </c>
      <c r="F42" s="149" t="s">
        <v>2965</v>
      </c>
      <c r="G42" s="148" t="s">
        <v>2911</v>
      </c>
    </row>
    <row r="43" spans="1:7" ht="17.399999999999999">
      <c r="A43" s="52" t="s">
        <v>3455</v>
      </c>
      <c r="B43" s="52"/>
      <c r="C43" s="52"/>
      <c r="D43" s="52"/>
      <c r="E43" s="53"/>
      <c r="F43" s="52"/>
      <c r="G43" s="52"/>
    </row>
    <row r="44" spans="1:7" ht="17.399999999999999">
      <c r="A44" s="148" t="s">
        <v>3163</v>
      </c>
      <c r="B44" s="148" t="s">
        <v>36</v>
      </c>
      <c r="C44" s="148" t="s">
        <v>3081</v>
      </c>
      <c r="D44" s="148" t="s">
        <v>3612</v>
      </c>
      <c r="E44" s="149" t="s">
        <v>3081</v>
      </c>
      <c r="F44" s="149" t="s">
        <v>2965</v>
      </c>
      <c r="G44" s="148" t="s">
        <v>3164</v>
      </c>
    </row>
    <row r="45" spans="1:7" ht="17.399999999999999">
      <c r="A45" s="148" t="s">
        <v>3165</v>
      </c>
      <c r="B45" s="148" t="s">
        <v>38</v>
      </c>
      <c r="C45" s="148" t="s">
        <v>3081</v>
      </c>
      <c r="D45" s="148" t="s">
        <v>3612</v>
      </c>
      <c r="E45" s="149" t="s">
        <v>3081</v>
      </c>
      <c r="F45" s="149" t="s">
        <v>2965</v>
      </c>
      <c r="G45" s="148" t="s">
        <v>3166</v>
      </c>
    </row>
    <row r="46" spans="1:7" ht="17.399999999999999">
      <c r="A46" s="148" t="s">
        <v>3170</v>
      </c>
      <c r="B46" s="148" t="s">
        <v>42</v>
      </c>
      <c r="C46" s="148" t="s">
        <v>3171</v>
      </c>
      <c r="D46" s="148" t="s">
        <v>3612</v>
      </c>
      <c r="E46" s="149" t="s">
        <v>214</v>
      </c>
      <c r="F46" s="149" t="s">
        <v>2965</v>
      </c>
      <c r="G46" s="148" t="s">
        <v>3172</v>
      </c>
    </row>
    <row r="47" spans="1:7" ht="17.399999999999999">
      <c r="A47" s="148" t="s">
        <v>2955</v>
      </c>
      <c r="B47" s="148" t="s">
        <v>42</v>
      </c>
      <c r="C47" s="148" t="s">
        <v>2919</v>
      </c>
      <c r="D47" s="148" t="s">
        <v>3612</v>
      </c>
      <c r="E47" s="149" t="s">
        <v>3615</v>
      </c>
      <c r="F47" s="149" t="s">
        <v>2965</v>
      </c>
      <c r="G47" s="148" t="s">
        <v>2956</v>
      </c>
    </row>
    <row r="48" spans="1:7" ht="17.399999999999999">
      <c r="A48" s="148" t="s">
        <v>2957</v>
      </c>
      <c r="B48" s="148" t="s">
        <v>42</v>
      </c>
      <c r="C48" s="148" t="s">
        <v>2958</v>
      </c>
      <c r="D48" s="148" t="s">
        <v>3612</v>
      </c>
      <c r="E48" s="149" t="s">
        <v>2959</v>
      </c>
      <c r="F48" s="149" t="s">
        <v>2965</v>
      </c>
      <c r="G48" s="148" t="s">
        <v>2960</v>
      </c>
    </row>
    <row r="49" spans="1:7">
      <c r="A49" s="37" t="s">
        <v>3174</v>
      </c>
      <c r="B49" s="37" t="s">
        <v>44</v>
      </c>
      <c r="C49" s="37" t="s">
        <v>214</v>
      </c>
      <c r="D49" s="37" t="s">
        <v>3612</v>
      </c>
      <c r="E49" s="38" t="s">
        <v>214</v>
      </c>
      <c r="F49" s="38" t="s">
        <v>2965</v>
      </c>
      <c r="G49" s="37" t="s">
        <v>3175</v>
      </c>
    </row>
    <row r="50" spans="1:7" ht="17.399999999999999">
      <c r="A50" s="148" t="s">
        <v>3176</v>
      </c>
      <c r="B50" s="148" t="s">
        <v>44</v>
      </c>
      <c r="C50" s="148" t="s">
        <v>214</v>
      </c>
      <c r="D50" s="148" t="s">
        <v>3612</v>
      </c>
      <c r="E50" s="149" t="s">
        <v>214</v>
      </c>
      <c r="F50" s="149" t="s">
        <v>2965</v>
      </c>
      <c r="G50" s="148" t="s">
        <v>2911</v>
      </c>
    </row>
    <row r="51" spans="1:7" ht="17.399999999999999">
      <c r="A51" s="148" t="s">
        <v>3177</v>
      </c>
      <c r="B51" s="148" t="s">
        <v>44</v>
      </c>
      <c r="C51" s="148" t="s">
        <v>3178</v>
      </c>
      <c r="D51" s="148" t="s">
        <v>3612</v>
      </c>
      <c r="E51" s="149" t="s">
        <v>3338</v>
      </c>
      <c r="F51" s="149" t="s">
        <v>2965</v>
      </c>
      <c r="G51" s="148" t="s">
        <v>3179</v>
      </c>
    </row>
    <row r="52" spans="1:7" ht="17.399999999999999">
      <c r="A52" s="148" t="s">
        <v>2961</v>
      </c>
      <c r="B52" s="148" t="s">
        <v>56</v>
      </c>
      <c r="C52" s="148" t="s">
        <v>2919</v>
      </c>
      <c r="D52" s="148" t="s">
        <v>3612</v>
      </c>
      <c r="E52" s="149" t="s">
        <v>3615</v>
      </c>
      <c r="F52" s="149" t="s">
        <v>2965</v>
      </c>
      <c r="G52" s="148" t="s">
        <v>2956</v>
      </c>
    </row>
    <row r="53" spans="1:7" ht="17.399999999999999">
      <c r="A53" s="148" t="s">
        <v>2962</v>
      </c>
      <c r="B53" s="148" t="s">
        <v>57</v>
      </c>
      <c r="C53" s="148" t="s">
        <v>2963</v>
      </c>
      <c r="D53" s="148" t="s">
        <v>3612</v>
      </c>
      <c r="E53" s="149" t="s">
        <v>3081</v>
      </c>
      <c r="F53" s="149" t="s">
        <v>2965</v>
      </c>
      <c r="G53" s="148" t="s">
        <v>2966</v>
      </c>
    </row>
    <row r="54" spans="1:7" ht="17.399999999999999">
      <c r="A54" s="148" t="s">
        <v>3182</v>
      </c>
      <c r="B54" s="148" t="s">
        <v>58</v>
      </c>
      <c r="C54" s="148" t="s">
        <v>1330</v>
      </c>
      <c r="D54" s="148" t="s">
        <v>3612</v>
      </c>
      <c r="E54" s="149" t="s">
        <v>1330</v>
      </c>
      <c r="F54" s="149" t="s">
        <v>2965</v>
      </c>
      <c r="G54" s="148" t="s">
        <v>3183</v>
      </c>
    </row>
    <row r="55" spans="1:7" ht="17.399999999999999">
      <c r="A55" s="148" t="s">
        <v>2967</v>
      </c>
      <c r="B55" s="148" t="s">
        <v>35</v>
      </c>
      <c r="C55" s="148" t="s">
        <v>2919</v>
      </c>
      <c r="D55" s="148" t="s">
        <v>3612</v>
      </c>
      <c r="E55" s="149" t="s">
        <v>3615</v>
      </c>
      <c r="F55" s="149" t="s">
        <v>2965</v>
      </c>
      <c r="G55" s="148" t="s">
        <v>2911</v>
      </c>
    </row>
    <row r="56" spans="1:7" ht="17.399999999999999">
      <c r="A56" s="148" t="s">
        <v>2969</v>
      </c>
      <c r="B56" s="148"/>
      <c r="C56" s="148" t="s">
        <v>2923</v>
      </c>
      <c r="D56" s="148" t="s">
        <v>3612</v>
      </c>
      <c r="E56" s="149" t="s">
        <v>2916</v>
      </c>
      <c r="F56" s="149" t="s">
        <v>2965</v>
      </c>
      <c r="G56" s="148" t="s">
        <v>2970</v>
      </c>
    </row>
    <row r="57" spans="1:7" ht="17.399999999999999">
      <c r="A57" s="148" t="s">
        <v>2971</v>
      </c>
      <c r="B57" s="148" t="s">
        <v>2972</v>
      </c>
      <c r="C57" s="148" t="s">
        <v>2923</v>
      </c>
      <c r="D57" s="148" t="s">
        <v>3612</v>
      </c>
      <c r="E57" s="149" t="s">
        <v>2916</v>
      </c>
      <c r="F57" s="149" t="s">
        <v>2965</v>
      </c>
      <c r="G57" s="148" t="s">
        <v>2911</v>
      </c>
    </row>
    <row r="58" spans="1:7" ht="17.399999999999999">
      <c r="A58" s="148" t="s">
        <v>2973</v>
      </c>
      <c r="B58" s="148" t="s">
        <v>2931</v>
      </c>
      <c r="C58" s="148" t="s">
        <v>2923</v>
      </c>
      <c r="D58" s="148" t="s">
        <v>3612</v>
      </c>
      <c r="E58" s="149" t="s">
        <v>2916</v>
      </c>
      <c r="F58" s="149" t="s">
        <v>2965</v>
      </c>
      <c r="G58" s="148" t="s">
        <v>2974</v>
      </c>
    </row>
    <row r="59" spans="1:7" ht="17.399999999999999">
      <c r="A59" s="52" t="s">
        <v>3456</v>
      </c>
      <c r="B59" s="52"/>
      <c r="C59" s="52"/>
      <c r="D59" s="52"/>
      <c r="E59" s="53"/>
      <c r="F59" s="52"/>
      <c r="G59" s="52"/>
    </row>
    <row r="60" spans="1:7" ht="17.399999999999999">
      <c r="A60" s="148" t="s">
        <v>3188</v>
      </c>
      <c r="B60" s="148" t="s">
        <v>38</v>
      </c>
      <c r="C60" s="148" t="s">
        <v>214</v>
      </c>
      <c r="D60" s="148" t="s">
        <v>3612</v>
      </c>
      <c r="E60" s="149" t="s">
        <v>214</v>
      </c>
      <c r="F60" s="149" t="s">
        <v>2965</v>
      </c>
      <c r="G60" s="148" t="s">
        <v>3189</v>
      </c>
    </row>
    <row r="61" spans="1:7" ht="17.399999999999999">
      <c r="A61" s="148" t="s">
        <v>2976</v>
      </c>
      <c r="B61" s="148" t="s">
        <v>40</v>
      </c>
      <c r="C61" s="148" t="s">
        <v>2919</v>
      </c>
      <c r="D61" s="148" t="s">
        <v>3612</v>
      </c>
      <c r="E61" s="149" t="s">
        <v>3615</v>
      </c>
      <c r="F61" s="149" t="s">
        <v>2965</v>
      </c>
      <c r="G61" s="148" t="s">
        <v>2911</v>
      </c>
    </row>
    <row r="62" spans="1:7" ht="17.399999999999999">
      <c r="A62" s="148" t="s">
        <v>3192</v>
      </c>
      <c r="B62" s="148" t="s">
        <v>40</v>
      </c>
      <c r="C62" s="148" t="s">
        <v>3081</v>
      </c>
      <c r="D62" s="148" t="s">
        <v>3612</v>
      </c>
      <c r="E62" s="149" t="s">
        <v>3081</v>
      </c>
      <c r="F62" s="149" t="s">
        <v>2965</v>
      </c>
      <c r="G62" s="148" t="s">
        <v>3193</v>
      </c>
    </row>
    <row r="63" spans="1:7" ht="17.399999999999999">
      <c r="A63" s="148" t="s">
        <v>3196</v>
      </c>
      <c r="B63" s="148" t="s">
        <v>40</v>
      </c>
      <c r="C63" s="148" t="s">
        <v>214</v>
      </c>
      <c r="D63" s="148" t="s">
        <v>3612</v>
      </c>
      <c r="E63" s="149" t="s">
        <v>214</v>
      </c>
      <c r="F63" s="149" t="s">
        <v>2965</v>
      </c>
      <c r="G63" s="148" t="s">
        <v>3197</v>
      </c>
    </row>
    <row r="64" spans="1:7" ht="17.399999999999999">
      <c r="A64" s="148" t="s">
        <v>3198</v>
      </c>
      <c r="B64" s="148" t="s">
        <v>42</v>
      </c>
      <c r="C64" s="148" t="s">
        <v>3081</v>
      </c>
      <c r="D64" s="148" t="s">
        <v>3612</v>
      </c>
      <c r="E64" s="149" t="s">
        <v>3081</v>
      </c>
      <c r="F64" s="149" t="s">
        <v>2965</v>
      </c>
      <c r="G64" s="148" t="s">
        <v>3199</v>
      </c>
    </row>
    <row r="65" spans="1:7" ht="17.399999999999999">
      <c r="A65" s="148" t="s">
        <v>2977</v>
      </c>
      <c r="B65" s="148" t="s">
        <v>42</v>
      </c>
      <c r="C65" s="148" t="s">
        <v>2958</v>
      </c>
      <c r="D65" s="148" t="s">
        <v>3612</v>
      </c>
      <c r="E65" s="149" t="s">
        <v>2959</v>
      </c>
      <c r="F65" s="149" t="s">
        <v>2965</v>
      </c>
      <c r="G65" s="148" t="s">
        <v>2911</v>
      </c>
    </row>
    <row r="66" spans="1:7" ht="17.399999999999999">
      <c r="A66" s="148" t="s">
        <v>3200</v>
      </c>
      <c r="B66" s="148" t="s">
        <v>44</v>
      </c>
      <c r="C66" s="148" t="s">
        <v>214</v>
      </c>
      <c r="D66" s="148" t="s">
        <v>3612</v>
      </c>
      <c r="E66" s="149" t="s">
        <v>214</v>
      </c>
      <c r="F66" s="149" t="s">
        <v>2965</v>
      </c>
      <c r="G66" s="148" t="s">
        <v>3201</v>
      </c>
    </row>
    <row r="67" spans="1:7" ht="17.399999999999999">
      <c r="A67" s="148" t="s">
        <v>3202</v>
      </c>
      <c r="B67" s="148" t="s">
        <v>44</v>
      </c>
      <c r="C67" s="148" t="s">
        <v>214</v>
      </c>
      <c r="D67" s="148" t="s">
        <v>3612</v>
      </c>
      <c r="E67" s="149" t="s">
        <v>214</v>
      </c>
      <c r="F67" s="149" t="s">
        <v>2965</v>
      </c>
      <c r="G67" s="148" t="s">
        <v>3203</v>
      </c>
    </row>
    <row r="68" spans="1:7" ht="17.399999999999999">
      <c r="A68" s="148" t="s">
        <v>3204</v>
      </c>
      <c r="B68" s="148" t="s">
        <v>56</v>
      </c>
      <c r="C68" s="148" t="s">
        <v>3205</v>
      </c>
      <c r="D68" s="148" t="s">
        <v>3612</v>
      </c>
      <c r="E68" s="149" t="s">
        <v>214</v>
      </c>
      <c r="F68" s="149" t="s">
        <v>2965</v>
      </c>
      <c r="G68" s="148" t="s">
        <v>3206</v>
      </c>
    </row>
    <row r="69" spans="1:7" ht="17.399999999999999">
      <c r="A69" s="148" t="s">
        <v>3207</v>
      </c>
      <c r="B69" s="148" t="s">
        <v>56</v>
      </c>
      <c r="C69" s="148" t="s">
        <v>3081</v>
      </c>
      <c r="D69" s="148" t="s">
        <v>3612</v>
      </c>
      <c r="E69" s="149" t="s">
        <v>3081</v>
      </c>
      <c r="F69" s="149" t="s">
        <v>2965</v>
      </c>
      <c r="G69" s="148" t="s">
        <v>3208</v>
      </c>
    </row>
    <row r="70" spans="1:7" ht="17.399999999999999">
      <c r="A70" s="148" t="s">
        <v>3209</v>
      </c>
      <c r="B70" s="148" t="s">
        <v>56</v>
      </c>
      <c r="C70" s="148" t="s">
        <v>3210</v>
      </c>
      <c r="D70" s="148" t="s">
        <v>3612</v>
      </c>
      <c r="E70" s="149" t="s">
        <v>3081</v>
      </c>
      <c r="F70" s="149" t="s">
        <v>2965</v>
      </c>
      <c r="G70" s="148" t="s">
        <v>3211</v>
      </c>
    </row>
    <row r="71" spans="1:7" ht="17.399999999999999">
      <c r="A71" s="148" t="s">
        <v>3212</v>
      </c>
      <c r="B71" s="148" t="s">
        <v>57</v>
      </c>
      <c r="C71" s="148" t="s">
        <v>3081</v>
      </c>
      <c r="D71" s="148" t="s">
        <v>3612</v>
      </c>
      <c r="E71" s="149" t="s">
        <v>3081</v>
      </c>
      <c r="F71" s="149" t="s">
        <v>2965</v>
      </c>
      <c r="G71" s="148" t="s">
        <v>3213</v>
      </c>
    </row>
    <row r="72" spans="1:7" ht="17.399999999999999">
      <c r="A72" s="148" t="s">
        <v>2978</v>
      </c>
      <c r="B72" s="148" t="s">
        <v>57</v>
      </c>
      <c r="C72" s="148" t="s">
        <v>2919</v>
      </c>
      <c r="D72" s="148" t="s">
        <v>3612</v>
      </c>
      <c r="E72" s="149" t="s">
        <v>3615</v>
      </c>
      <c r="F72" s="149" t="s">
        <v>2965</v>
      </c>
      <c r="G72" s="148" t="s">
        <v>2979</v>
      </c>
    </row>
    <row r="73" spans="1:7" ht="17.399999999999999">
      <c r="A73" s="148" t="s">
        <v>3214</v>
      </c>
      <c r="B73" s="148" t="s">
        <v>58</v>
      </c>
      <c r="C73" s="148" t="s">
        <v>214</v>
      </c>
      <c r="D73" s="148" t="s">
        <v>3612</v>
      </c>
      <c r="E73" s="149" t="s">
        <v>214</v>
      </c>
      <c r="F73" s="149" t="s">
        <v>2965</v>
      </c>
      <c r="G73" s="148" t="s">
        <v>3215</v>
      </c>
    </row>
    <row r="74" spans="1:7" ht="17.399999999999999">
      <c r="A74" s="148" t="s">
        <v>3216</v>
      </c>
      <c r="B74" s="148"/>
      <c r="C74" s="148" t="s">
        <v>3217</v>
      </c>
      <c r="D74" s="148" t="s">
        <v>3612</v>
      </c>
      <c r="E74" s="149" t="s">
        <v>3613</v>
      </c>
      <c r="F74" s="149" t="s">
        <v>2965</v>
      </c>
      <c r="G74" s="148" t="s">
        <v>3218</v>
      </c>
    </row>
    <row r="75" spans="1:7" ht="17.399999999999999">
      <c r="A75" s="148" t="s">
        <v>3219</v>
      </c>
      <c r="B75" s="148" t="s">
        <v>3220</v>
      </c>
      <c r="C75" s="148" t="s">
        <v>1330</v>
      </c>
      <c r="D75" s="148" t="s">
        <v>3612</v>
      </c>
      <c r="E75" s="149" t="s">
        <v>1330</v>
      </c>
      <c r="F75" s="149" t="s">
        <v>2965</v>
      </c>
      <c r="G75" s="148" t="s">
        <v>2911</v>
      </c>
    </row>
    <row r="76" spans="1:7" ht="17.399999999999999">
      <c r="A76" s="52" t="s">
        <v>3458</v>
      </c>
      <c r="B76" s="52"/>
      <c r="C76" s="52"/>
      <c r="D76" s="52"/>
      <c r="E76" s="53"/>
      <c r="F76" s="52"/>
      <c r="G76" s="52"/>
    </row>
    <row r="77" spans="1:7" ht="17.399999999999999">
      <c r="A77" s="148" t="s">
        <v>3223</v>
      </c>
      <c r="B77" s="148" t="s">
        <v>36</v>
      </c>
      <c r="C77" s="148" t="s">
        <v>3081</v>
      </c>
      <c r="D77" s="148" t="s">
        <v>3612</v>
      </c>
      <c r="E77" s="149" t="s">
        <v>3081</v>
      </c>
      <c r="F77" s="149" t="s">
        <v>2965</v>
      </c>
      <c r="G77" s="148" t="s">
        <v>3224</v>
      </c>
    </row>
    <row r="78" spans="1:7" ht="17.399999999999999">
      <c r="A78" s="148" t="s">
        <v>3228</v>
      </c>
      <c r="B78" s="148" t="s">
        <v>36</v>
      </c>
      <c r="C78" s="148" t="s">
        <v>214</v>
      </c>
      <c r="D78" s="148" t="s">
        <v>3612</v>
      </c>
      <c r="E78" s="149" t="s">
        <v>214</v>
      </c>
      <c r="F78" s="149" t="s">
        <v>2965</v>
      </c>
      <c r="G78" s="148" t="s">
        <v>3229</v>
      </c>
    </row>
    <row r="79" spans="1:7" ht="17.399999999999999">
      <c r="A79" s="148" t="s">
        <v>3230</v>
      </c>
      <c r="B79" s="148" t="s">
        <v>36</v>
      </c>
      <c r="C79" s="148" t="s">
        <v>3081</v>
      </c>
      <c r="D79" s="148" t="s">
        <v>3612</v>
      </c>
      <c r="E79" s="149" t="s">
        <v>3081</v>
      </c>
      <c r="F79" s="149" t="s">
        <v>2965</v>
      </c>
      <c r="G79" s="148" t="s">
        <v>3231</v>
      </c>
    </row>
    <row r="80" spans="1:7" ht="17.399999999999999">
      <c r="A80" s="148" t="s">
        <v>2983</v>
      </c>
      <c r="B80" s="148" t="s">
        <v>36</v>
      </c>
      <c r="C80" s="148" t="s">
        <v>2958</v>
      </c>
      <c r="D80" s="148" t="s">
        <v>3612</v>
      </c>
      <c r="E80" s="149" t="s">
        <v>2959</v>
      </c>
      <c r="F80" s="149" t="s">
        <v>2965</v>
      </c>
      <c r="G80" s="148" t="s">
        <v>2911</v>
      </c>
    </row>
    <row r="81" spans="1:7" ht="17.399999999999999">
      <c r="A81" s="148" t="s">
        <v>3232</v>
      </c>
      <c r="B81" s="148" t="s">
        <v>36</v>
      </c>
      <c r="C81" s="148" t="s">
        <v>214</v>
      </c>
      <c r="D81" s="148" t="s">
        <v>3612</v>
      </c>
      <c r="E81" s="149" t="s">
        <v>214</v>
      </c>
      <c r="F81" s="149" t="s">
        <v>2965</v>
      </c>
      <c r="G81" s="148" t="s">
        <v>3233</v>
      </c>
    </row>
    <row r="82" spans="1:7" ht="17.399999999999999">
      <c r="A82" s="148" t="s">
        <v>3237</v>
      </c>
      <c r="B82" s="148" t="s">
        <v>40</v>
      </c>
      <c r="C82" s="148" t="s">
        <v>3081</v>
      </c>
      <c r="D82" s="148" t="s">
        <v>3612</v>
      </c>
      <c r="E82" s="149" t="s">
        <v>3081</v>
      </c>
      <c r="F82" s="149" t="s">
        <v>2965</v>
      </c>
      <c r="G82" s="148" t="s">
        <v>3238</v>
      </c>
    </row>
    <row r="83" spans="1:7" ht="17.399999999999999">
      <c r="A83" s="148" t="s">
        <v>3241</v>
      </c>
      <c r="B83" s="148" t="s">
        <v>40</v>
      </c>
      <c r="C83" s="148" t="s">
        <v>214</v>
      </c>
      <c r="D83" s="148" t="s">
        <v>3612</v>
      </c>
      <c r="E83" s="149" t="s">
        <v>214</v>
      </c>
      <c r="F83" s="149" t="s">
        <v>2965</v>
      </c>
      <c r="G83" s="148" t="s">
        <v>3242</v>
      </c>
    </row>
    <row r="84" spans="1:7" ht="17.399999999999999">
      <c r="A84" s="148" t="s">
        <v>3245</v>
      </c>
      <c r="B84" s="148" t="s">
        <v>42</v>
      </c>
      <c r="C84" s="148" t="s">
        <v>3081</v>
      </c>
      <c r="D84" s="148" t="s">
        <v>3612</v>
      </c>
      <c r="E84" s="149" t="s">
        <v>3081</v>
      </c>
      <c r="F84" s="149" t="s">
        <v>2965</v>
      </c>
      <c r="G84" s="148" t="s">
        <v>3246</v>
      </c>
    </row>
    <row r="85" spans="1:7" ht="17.399999999999999">
      <c r="A85" s="148" t="s">
        <v>2986</v>
      </c>
      <c r="B85" s="148" t="s">
        <v>42</v>
      </c>
      <c r="C85" s="148" t="s">
        <v>2987</v>
      </c>
      <c r="D85" s="148" t="s">
        <v>3612</v>
      </c>
      <c r="E85" s="149" t="s">
        <v>3616</v>
      </c>
      <c r="F85" s="149" t="s">
        <v>2965</v>
      </c>
      <c r="G85" s="148" t="s">
        <v>2988</v>
      </c>
    </row>
    <row r="86" spans="1:7" ht="17.399999999999999">
      <c r="A86" s="148" t="s">
        <v>3250</v>
      </c>
      <c r="B86" s="148" t="s">
        <v>44</v>
      </c>
      <c r="C86" s="148" t="s">
        <v>3081</v>
      </c>
      <c r="D86" s="148" t="s">
        <v>3612</v>
      </c>
      <c r="E86" s="149" t="s">
        <v>3081</v>
      </c>
      <c r="F86" s="149" t="s">
        <v>2965</v>
      </c>
      <c r="G86" s="148" t="s">
        <v>3251</v>
      </c>
    </row>
    <row r="87" spans="1:7" ht="17.399999999999999">
      <c r="A87" s="148" t="s">
        <v>2989</v>
      </c>
      <c r="B87" s="148" t="s">
        <v>44</v>
      </c>
      <c r="C87" s="148" t="s">
        <v>2919</v>
      </c>
      <c r="D87" s="148" t="s">
        <v>3612</v>
      </c>
      <c r="E87" s="149" t="s">
        <v>3615</v>
      </c>
      <c r="F87" s="149" t="s">
        <v>2965</v>
      </c>
      <c r="G87" s="148" t="s">
        <v>2990</v>
      </c>
    </row>
    <row r="88" spans="1:7" ht="17.399999999999999">
      <c r="A88" s="148" t="s">
        <v>3252</v>
      </c>
      <c r="B88" s="148" t="s">
        <v>44</v>
      </c>
      <c r="C88" s="148" t="s">
        <v>3081</v>
      </c>
      <c r="D88" s="148" t="s">
        <v>3612</v>
      </c>
      <c r="E88" s="149" t="s">
        <v>3081</v>
      </c>
      <c r="F88" s="149" t="s">
        <v>2965</v>
      </c>
      <c r="G88" s="148" t="s">
        <v>3253</v>
      </c>
    </row>
    <row r="89" spans="1:7" ht="17.399999999999999">
      <c r="A89" s="148" t="s">
        <v>3254</v>
      </c>
      <c r="B89" s="148" t="s">
        <v>56</v>
      </c>
      <c r="C89" s="148" t="s">
        <v>3081</v>
      </c>
      <c r="D89" s="148" t="s">
        <v>3612</v>
      </c>
      <c r="E89" s="149" t="s">
        <v>3081</v>
      </c>
      <c r="F89" s="149" t="s">
        <v>2965</v>
      </c>
      <c r="G89" s="148" t="s">
        <v>3255</v>
      </c>
    </row>
    <row r="90" spans="1:7" ht="17.399999999999999">
      <c r="A90" s="148" t="s">
        <v>3256</v>
      </c>
      <c r="B90" s="148" t="s">
        <v>57</v>
      </c>
      <c r="C90" s="148" t="s">
        <v>3081</v>
      </c>
      <c r="D90" s="148" t="s">
        <v>3612</v>
      </c>
      <c r="E90" s="149" t="s">
        <v>3081</v>
      </c>
      <c r="F90" s="149" t="s">
        <v>2965</v>
      </c>
      <c r="G90" s="148" t="s">
        <v>3257</v>
      </c>
    </row>
    <row r="91" spans="1:7" ht="17.399999999999999">
      <c r="A91" s="148" t="s">
        <v>3258</v>
      </c>
      <c r="B91" s="148" t="s">
        <v>2944</v>
      </c>
      <c r="C91" s="148" t="s">
        <v>3259</v>
      </c>
      <c r="D91" s="148" t="s">
        <v>3612</v>
      </c>
      <c r="E91" s="149" t="s">
        <v>3081</v>
      </c>
      <c r="F91" s="149" t="s">
        <v>2965</v>
      </c>
      <c r="G91" s="148" t="s">
        <v>3260</v>
      </c>
    </row>
    <row r="92" spans="1:7" ht="17.399999999999999">
      <c r="A92" s="148" t="s">
        <v>3261</v>
      </c>
      <c r="B92" s="148" t="s">
        <v>3262</v>
      </c>
      <c r="C92" s="148" t="s">
        <v>3081</v>
      </c>
      <c r="D92" s="148" t="s">
        <v>3612</v>
      </c>
      <c r="E92" s="149" t="s">
        <v>3081</v>
      </c>
      <c r="F92" s="149" t="s">
        <v>2965</v>
      </c>
      <c r="G92" s="148" t="s">
        <v>2911</v>
      </c>
    </row>
    <row r="93" spans="1:7" ht="17.399999999999999">
      <c r="A93" s="148" t="s">
        <v>3267</v>
      </c>
      <c r="B93" s="148" t="s">
        <v>36</v>
      </c>
      <c r="C93" s="148" t="s">
        <v>3081</v>
      </c>
      <c r="D93" s="148" t="s">
        <v>3612</v>
      </c>
      <c r="E93" s="149" t="s">
        <v>3081</v>
      </c>
      <c r="F93" s="149" t="s">
        <v>2965</v>
      </c>
      <c r="G93" s="148" t="s">
        <v>2911</v>
      </c>
    </row>
    <row r="94" spans="1:7" ht="17.399999999999999">
      <c r="A94" s="148" t="s">
        <v>3268</v>
      </c>
      <c r="B94" s="148" t="s">
        <v>3269</v>
      </c>
      <c r="C94" s="148" t="s">
        <v>214</v>
      </c>
      <c r="D94" s="148" t="s">
        <v>3612</v>
      </c>
      <c r="E94" s="149" t="s">
        <v>214</v>
      </c>
      <c r="F94" s="149" t="s">
        <v>2965</v>
      </c>
      <c r="G94" s="148" t="s">
        <v>2911</v>
      </c>
    </row>
    <row r="95" spans="1:7" ht="17.399999999999999">
      <c r="A95" s="52" t="s">
        <v>3461</v>
      </c>
      <c r="B95" s="52"/>
      <c r="C95" s="52"/>
      <c r="D95" s="52"/>
      <c r="E95" s="53"/>
      <c r="F95" s="52"/>
      <c r="G95" s="52"/>
    </row>
    <row r="96" spans="1:7" ht="17.399999999999999">
      <c r="A96" s="148" t="s">
        <v>3271</v>
      </c>
      <c r="B96" s="148" t="s">
        <v>35</v>
      </c>
      <c r="C96" s="148" t="s">
        <v>214</v>
      </c>
      <c r="D96" s="148" t="s">
        <v>3612</v>
      </c>
      <c r="E96" s="149" t="s">
        <v>214</v>
      </c>
      <c r="F96" s="149" t="s">
        <v>2965</v>
      </c>
      <c r="G96" s="148" t="s">
        <v>3272</v>
      </c>
    </row>
    <row r="97" spans="1:7" ht="17.399999999999999">
      <c r="A97" s="148" t="s">
        <v>3273</v>
      </c>
      <c r="B97" s="148" t="s">
        <v>33</v>
      </c>
      <c r="C97" s="148" t="s">
        <v>3081</v>
      </c>
      <c r="D97" s="148" t="s">
        <v>3612</v>
      </c>
      <c r="E97" s="149" t="s">
        <v>3081</v>
      </c>
      <c r="F97" s="149" t="s">
        <v>2965</v>
      </c>
      <c r="G97" s="148" t="s">
        <v>3274</v>
      </c>
    </row>
    <row r="98" spans="1:7" ht="17.399999999999999">
      <c r="A98" s="148" t="s">
        <v>3277</v>
      </c>
      <c r="B98" s="148" t="s">
        <v>40</v>
      </c>
      <c r="C98" s="148" t="s">
        <v>214</v>
      </c>
      <c r="D98" s="148" t="s">
        <v>3612</v>
      </c>
      <c r="E98" s="149" t="s">
        <v>214</v>
      </c>
      <c r="F98" s="149" t="s">
        <v>2965</v>
      </c>
      <c r="G98" s="148" t="s">
        <v>3278</v>
      </c>
    </row>
    <row r="99" spans="1:7" ht="17.399999999999999">
      <c r="A99" s="148" t="s">
        <v>3279</v>
      </c>
      <c r="B99" s="148" t="s">
        <v>40</v>
      </c>
      <c r="C99" s="148" t="s">
        <v>214</v>
      </c>
      <c r="D99" s="148" t="s">
        <v>3612</v>
      </c>
      <c r="E99" s="149" t="s">
        <v>214</v>
      </c>
      <c r="F99" s="149" t="s">
        <v>2965</v>
      </c>
      <c r="G99" s="148" t="s">
        <v>3280</v>
      </c>
    </row>
    <row r="100" spans="1:7" ht="17.399999999999999">
      <c r="A100" s="148" t="s">
        <v>3281</v>
      </c>
      <c r="B100" s="148" t="s">
        <v>40</v>
      </c>
      <c r="C100" s="148" t="s">
        <v>214</v>
      </c>
      <c r="D100" s="148" t="s">
        <v>3612</v>
      </c>
      <c r="E100" s="149" t="s">
        <v>214</v>
      </c>
      <c r="F100" s="149" t="s">
        <v>2965</v>
      </c>
      <c r="G100" s="148" t="s">
        <v>3282</v>
      </c>
    </row>
    <row r="101" spans="1:7" ht="17.399999999999999">
      <c r="A101" s="148" t="s">
        <v>3283</v>
      </c>
      <c r="B101" s="148" t="s">
        <v>33</v>
      </c>
      <c r="C101" s="148" t="s">
        <v>214</v>
      </c>
      <c r="D101" s="148" t="s">
        <v>3612</v>
      </c>
      <c r="E101" s="149" t="s">
        <v>214</v>
      </c>
      <c r="F101" s="149" t="s">
        <v>2965</v>
      </c>
      <c r="G101" s="148" t="s">
        <v>3284</v>
      </c>
    </row>
    <row r="102" spans="1:7" ht="17.399999999999999">
      <c r="A102" s="148" t="s">
        <v>3462</v>
      </c>
      <c r="B102" s="148" t="s">
        <v>44</v>
      </c>
      <c r="C102" s="148" t="s">
        <v>3463</v>
      </c>
      <c r="D102" s="148" t="s">
        <v>3612</v>
      </c>
      <c r="E102" s="149" t="s">
        <v>3617</v>
      </c>
      <c r="F102" s="149" t="s">
        <v>2965</v>
      </c>
      <c r="G102" s="148" t="s">
        <v>3464</v>
      </c>
    </row>
    <row r="103" spans="1:7" ht="17.399999999999999">
      <c r="A103" s="148" t="s">
        <v>3285</v>
      </c>
      <c r="B103" s="148" t="s">
        <v>56</v>
      </c>
      <c r="C103" s="148" t="s">
        <v>214</v>
      </c>
      <c r="D103" s="148" t="s">
        <v>3612</v>
      </c>
      <c r="E103" s="149" t="s">
        <v>214</v>
      </c>
      <c r="F103" s="149" t="s">
        <v>2965</v>
      </c>
      <c r="G103" s="148" t="s">
        <v>3280</v>
      </c>
    </row>
    <row r="104" spans="1:7" ht="17.399999999999999">
      <c r="A104" s="148" t="s">
        <v>3286</v>
      </c>
      <c r="B104" s="148" t="s">
        <v>57</v>
      </c>
      <c r="C104" s="148" t="s">
        <v>3081</v>
      </c>
      <c r="D104" s="148" t="s">
        <v>3612</v>
      </c>
      <c r="E104" s="149" t="s">
        <v>3081</v>
      </c>
      <c r="F104" s="149" t="s">
        <v>2965</v>
      </c>
      <c r="G104" s="148" t="s">
        <v>3287</v>
      </c>
    </row>
    <row r="105" spans="1:7" ht="17.399999999999999">
      <c r="A105" s="148" t="s">
        <v>3288</v>
      </c>
      <c r="B105" s="148" t="s">
        <v>57</v>
      </c>
      <c r="C105" s="148" t="s">
        <v>3081</v>
      </c>
      <c r="D105" s="148" t="s">
        <v>3612</v>
      </c>
      <c r="E105" s="149" t="s">
        <v>3081</v>
      </c>
      <c r="F105" s="149" t="s">
        <v>2965</v>
      </c>
      <c r="G105" s="148" t="s">
        <v>3289</v>
      </c>
    </row>
    <row r="106" spans="1:7" ht="17.399999999999999">
      <c r="A106" s="148" t="s">
        <v>3290</v>
      </c>
      <c r="B106" s="148" t="s">
        <v>58</v>
      </c>
      <c r="C106" s="148" t="s">
        <v>214</v>
      </c>
      <c r="D106" s="148" t="s">
        <v>3612</v>
      </c>
      <c r="E106" s="149" t="s">
        <v>214</v>
      </c>
      <c r="F106" s="149" t="s">
        <v>2965</v>
      </c>
      <c r="G106" s="148" t="s">
        <v>3291</v>
      </c>
    </row>
    <row r="107" spans="1:7" ht="17.399999999999999">
      <c r="A107" s="148" t="s">
        <v>3292</v>
      </c>
      <c r="B107" s="148" t="s">
        <v>42</v>
      </c>
      <c r="C107" s="148" t="s">
        <v>3293</v>
      </c>
      <c r="D107" s="148" t="s">
        <v>3612</v>
      </c>
      <c r="E107" s="149" t="s">
        <v>214</v>
      </c>
      <c r="F107" s="149" t="s">
        <v>2965</v>
      </c>
      <c r="G107" s="148" t="s">
        <v>2911</v>
      </c>
    </row>
    <row r="108" spans="1:7" ht="17.399999999999999">
      <c r="A108" s="148" t="s">
        <v>3294</v>
      </c>
      <c r="B108" s="148" t="s">
        <v>38</v>
      </c>
      <c r="C108" s="148" t="s">
        <v>3081</v>
      </c>
      <c r="D108" s="148" t="s">
        <v>3612</v>
      </c>
      <c r="E108" s="149" t="s">
        <v>3081</v>
      </c>
      <c r="F108" s="149" t="s">
        <v>2965</v>
      </c>
      <c r="G108" s="148" t="s">
        <v>2911</v>
      </c>
    </row>
    <row r="109" spans="1:7" ht="17.399999999999999">
      <c r="A109" s="148" t="s">
        <v>3295</v>
      </c>
      <c r="B109" s="148" t="s">
        <v>33</v>
      </c>
      <c r="C109" s="148" t="s">
        <v>214</v>
      </c>
      <c r="D109" s="148" t="s">
        <v>3612</v>
      </c>
      <c r="E109" s="149" t="s">
        <v>214</v>
      </c>
      <c r="F109" s="149" t="s">
        <v>2965</v>
      </c>
      <c r="G109" s="148" t="s">
        <v>2911</v>
      </c>
    </row>
    <row r="110" spans="1:7" ht="17.399999999999999">
      <c r="A110" s="52" t="s">
        <v>3465</v>
      </c>
      <c r="B110" s="52"/>
      <c r="C110" s="52"/>
      <c r="D110" s="52"/>
      <c r="E110" s="53"/>
      <c r="F110" s="52"/>
      <c r="G110" s="52"/>
    </row>
    <row r="111" spans="1:7" ht="17.399999999999999">
      <c r="A111" s="148" t="s">
        <v>3299</v>
      </c>
      <c r="B111" s="148" t="s">
        <v>38</v>
      </c>
      <c r="C111" s="148" t="s">
        <v>214</v>
      </c>
      <c r="D111" s="148" t="s">
        <v>3612</v>
      </c>
      <c r="E111" s="149" t="s">
        <v>214</v>
      </c>
      <c r="F111" s="149" t="s">
        <v>2965</v>
      </c>
      <c r="G111" s="148" t="s">
        <v>3291</v>
      </c>
    </row>
    <row r="112" spans="1:7" ht="17.399999999999999">
      <c r="A112" s="148" t="s">
        <v>3300</v>
      </c>
      <c r="B112" s="148" t="s">
        <v>42</v>
      </c>
      <c r="C112" s="148" t="s">
        <v>3081</v>
      </c>
      <c r="D112" s="148" t="s">
        <v>3612</v>
      </c>
      <c r="E112" s="149" t="s">
        <v>3081</v>
      </c>
      <c r="F112" s="149" t="s">
        <v>2965</v>
      </c>
      <c r="G112" s="148" t="s">
        <v>3301</v>
      </c>
    </row>
    <row r="113" spans="1:7" ht="17.399999999999999">
      <c r="A113" s="148" t="s">
        <v>3302</v>
      </c>
      <c r="B113" s="148" t="s">
        <v>42</v>
      </c>
      <c r="C113" s="148" t="s">
        <v>3081</v>
      </c>
      <c r="D113" s="148" t="s">
        <v>3612</v>
      </c>
      <c r="E113" s="149" t="s">
        <v>3081</v>
      </c>
      <c r="F113" s="149" t="s">
        <v>2965</v>
      </c>
      <c r="G113" s="148" t="s">
        <v>3303</v>
      </c>
    </row>
    <row r="114" spans="1:7" ht="17.399999999999999">
      <c r="A114" s="148" t="s">
        <v>3304</v>
      </c>
      <c r="B114" s="148" t="s">
        <v>44</v>
      </c>
      <c r="C114" s="148" t="s">
        <v>214</v>
      </c>
      <c r="D114" s="148" t="s">
        <v>3612</v>
      </c>
      <c r="E114" s="149" t="s">
        <v>214</v>
      </c>
      <c r="F114" s="149" t="s">
        <v>2965</v>
      </c>
      <c r="G114" s="148" t="s">
        <v>3305</v>
      </c>
    </row>
    <row r="115" spans="1:7" ht="17.399999999999999">
      <c r="A115" s="148" t="s">
        <v>3306</v>
      </c>
      <c r="B115" s="148" t="s">
        <v>56</v>
      </c>
      <c r="C115" s="148" t="s">
        <v>3307</v>
      </c>
      <c r="D115" s="148" t="s">
        <v>3612</v>
      </c>
      <c r="E115" s="149" t="s">
        <v>214</v>
      </c>
      <c r="F115" s="149" t="s">
        <v>2965</v>
      </c>
      <c r="G115" s="148" t="s">
        <v>3308</v>
      </c>
    </row>
    <row r="116" spans="1:7" ht="17.399999999999999">
      <c r="A116" s="148" t="s">
        <v>3309</v>
      </c>
      <c r="B116" s="148" t="s">
        <v>56</v>
      </c>
      <c r="C116" s="148" t="s">
        <v>3307</v>
      </c>
      <c r="D116" s="148" t="s">
        <v>3612</v>
      </c>
      <c r="E116" s="149" t="s">
        <v>214</v>
      </c>
      <c r="F116" s="149" t="s">
        <v>2965</v>
      </c>
      <c r="G116" s="148" t="s">
        <v>3308</v>
      </c>
    </row>
    <row r="117" spans="1:7" ht="17.399999999999999">
      <c r="A117" s="148" t="s">
        <v>3310</v>
      </c>
      <c r="B117" s="148" t="s">
        <v>56</v>
      </c>
      <c r="C117" s="148" t="s">
        <v>214</v>
      </c>
      <c r="D117" s="148" t="s">
        <v>3612</v>
      </c>
      <c r="E117" s="149" t="s">
        <v>214</v>
      </c>
      <c r="F117" s="149" t="s">
        <v>2965</v>
      </c>
      <c r="G117" s="148" t="s">
        <v>3311</v>
      </c>
    </row>
    <row r="118" spans="1:7" ht="17.399999999999999">
      <c r="A118" s="148" t="s">
        <v>3312</v>
      </c>
      <c r="B118" s="148" t="s">
        <v>57</v>
      </c>
      <c r="C118" s="148" t="s">
        <v>3081</v>
      </c>
      <c r="D118" s="148" t="s">
        <v>3612</v>
      </c>
      <c r="E118" s="149" t="s">
        <v>3081</v>
      </c>
      <c r="F118" s="149" t="s">
        <v>2965</v>
      </c>
      <c r="G118" s="148" t="s">
        <v>3313</v>
      </c>
    </row>
    <row r="119" spans="1:7" ht="17.399999999999999">
      <c r="A119" s="148" t="s">
        <v>3010</v>
      </c>
      <c r="B119" s="148" t="s">
        <v>58</v>
      </c>
      <c r="C119" s="148" t="s">
        <v>2914</v>
      </c>
      <c r="D119" s="148" t="s">
        <v>3612</v>
      </c>
      <c r="E119" s="149" t="s">
        <v>3614</v>
      </c>
      <c r="F119" s="149" t="s">
        <v>2965</v>
      </c>
      <c r="G119" s="148" t="s">
        <v>3011</v>
      </c>
    </row>
    <row r="120" spans="1:7" ht="17.399999999999999">
      <c r="A120" s="148" t="s">
        <v>3317</v>
      </c>
      <c r="B120" s="148" t="s">
        <v>58</v>
      </c>
      <c r="C120" s="148" t="s">
        <v>3081</v>
      </c>
      <c r="D120" s="148" t="s">
        <v>3612</v>
      </c>
      <c r="E120" s="149" t="s">
        <v>3081</v>
      </c>
      <c r="F120" s="149" t="s">
        <v>2965</v>
      </c>
      <c r="G120" s="148" t="s">
        <v>3318</v>
      </c>
    </row>
    <row r="121" spans="1:7" ht="17.399999999999999">
      <c r="A121" s="148" t="s">
        <v>3319</v>
      </c>
      <c r="B121" s="148" t="s">
        <v>58</v>
      </c>
      <c r="C121" s="148" t="s">
        <v>214</v>
      </c>
      <c r="D121" s="148" t="s">
        <v>3612</v>
      </c>
      <c r="E121" s="149" t="s">
        <v>214</v>
      </c>
      <c r="F121" s="149" t="s">
        <v>2965</v>
      </c>
      <c r="G121" s="148" t="s">
        <v>3320</v>
      </c>
    </row>
    <row r="122" spans="1:7" ht="17.399999999999999">
      <c r="A122" s="148" t="s">
        <v>3321</v>
      </c>
      <c r="B122" s="148" t="s">
        <v>3322</v>
      </c>
      <c r="C122" s="148" t="s">
        <v>214</v>
      </c>
      <c r="D122" s="148" t="s">
        <v>3612</v>
      </c>
      <c r="E122" s="149" t="s">
        <v>214</v>
      </c>
      <c r="F122" s="149" t="s">
        <v>2965</v>
      </c>
      <c r="G122" s="148" t="s">
        <v>3323</v>
      </c>
    </row>
    <row r="123" spans="1:7" ht="17.399999999999999">
      <c r="A123" s="148" t="s">
        <v>3324</v>
      </c>
      <c r="B123" s="148" t="s">
        <v>3325</v>
      </c>
      <c r="C123" s="148" t="s">
        <v>3081</v>
      </c>
      <c r="D123" s="148" t="s">
        <v>3612</v>
      </c>
      <c r="E123" s="149" t="s">
        <v>3081</v>
      </c>
      <c r="F123" s="149" t="s">
        <v>2965</v>
      </c>
      <c r="G123" s="148" t="s">
        <v>3326</v>
      </c>
    </row>
    <row r="124" spans="1:7" ht="17.399999999999999">
      <c r="A124" s="148" t="s">
        <v>3327</v>
      </c>
      <c r="B124" s="148" t="s">
        <v>3328</v>
      </c>
      <c r="C124" s="148" t="s">
        <v>1330</v>
      </c>
      <c r="D124" s="148" t="s">
        <v>3612</v>
      </c>
      <c r="E124" s="149" t="s">
        <v>1330</v>
      </c>
      <c r="F124" s="149" t="s">
        <v>2965</v>
      </c>
      <c r="G124" s="148" t="s">
        <v>2911</v>
      </c>
    </row>
    <row r="125" spans="1:7" ht="17.399999999999999">
      <c r="A125" s="148" t="s">
        <v>3329</v>
      </c>
      <c r="B125" s="148" t="s">
        <v>3328</v>
      </c>
      <c r="C125" s="148" t="s">
        <v>1330</v>
      </c>
      <c r="D125" s="148" t="s">
        <v>3612</v>
      </c>
      <c r="E125" s="149" t="s">
        <v>1330</v>
      </c>
      <c r="F125" s="149" t="s">
        <v>2965</v>
      </c>
      <c r="G125" s="148" t="s">
        <v>2911</v>
      </c>
    </row>
    <row r="126" spans="1:7" ht="17.399999999999999">
      <c r="A126" s="148" t="s">
        <v>3330</v>
      </c>
      <c r="B126" s="148" t="s">
        <v>40</v>
      </c>
      <c r="C126" s="148" t="s">
        <v>214</v>
      </c>
      <c r="D126" s="148" t="s">
        <v>3612</v>
      </c>
      <c r="E126" s="149" t="s">
        <v>214</v>
      </c>
      <c r="F126" s="149" t="s">
        <v>2965</v>
      </c>
      <c r="G126" s="148" t="s">
        <v>3331</v>
      </c>
    </row>
    <row r="127" spans="1:7" ht="17.399999999999999">
      <c r="A127" s="148" t="s">
        <v>3332</v>
      </c>
      <c r="B127" s="148"/>
      <c r="C127" s="148" t="s">
        <v>214</v>
      </c>
      <c r="D127" s="148" t="s">
        <v>3612</v>
      </c>
      <c r="E127" s="149" t="s">
        <v>214</v>
      </c>
      <c r="F127" s="149" t="s">
        <v>2965</v>
      </c>
      <c r="G127" s="148" t="s">
        <v>2911</v>
      </c>
    </row>
    <row r="128" spans="1:7" ht="17.399999999999999">
      <c r="A128" s="52" t="s">
        <v>3469</v>
      </c>
      <c r="B128" s="52"/>
      <c r="C128" s="52"/>
      <c r="D128" s="52"/>
      <c r="E128" s="53"/>
      <c r="F128" s="52"/>
      <c r="G128" s="52"/>
    </row>
    <row r="129" spans="1:7" ht="17.399999999999999">
      <c r="A129" s="148" t="s">
        <v>3014</v>
      </c>
      <c r="B129" s="148" t="s">
        <v>17</v>
      </c>
      <c r="C129" s="148" t="s">
        <v>2923</v>
      </c>
      <c r="D129" s="148" t="s">
        <v>3612</v>
      </c>
      <c r="E129" s="149" t="s">
        <v>2916</v>
      </c>
      <c r="F129" s="149" t="s">
        <v>2965</v>
      </c>
      <c r="G129" s="148" t="s">
        <v>3015</v>
      </c>
    </row>
    <row r="130" spans="1:7" ht="17.399999999999999">
      <c r="A130" s="148" t="s">
        <v>3336</v>
      </c>
      <c r="B130" s="148" t="s">
        <v>3018</v>
      </c>
      <c r="C130" s="148" t="s">
        <v>1330</v>
      </c>
      <c r="D130" s="148" t="s">
        <v>3612</v>
      </c>
      <c r="E130" s="149" t="s">
        <v>1330</v>
      </c>
      <c r="F130" s="149" t="s">
        <v>2965</v>
      </c>
      <c r="G130" s="148" t="s">
        <v>2911</v>
      </c>
    </row>
    <row r="131" spans="1:7" ht="17.399999999999999">
      <c r="A131" s="148" t="s">
        <v>3337</v>
      </c>
      <c r="B131" s="148"/>
      <c r="C131" s="148" t="s">
        <v>3338</v>
      </c>
      <c r="D131" s="148" t="s">
        <v>3612</v>
      </c>
      <c r="E131" s="149" t="s">
        <v>3338</v>
      </c>
      <c r="F131" s="149" t="s">
        <v>2965</v>
      </c>
      <c r="G131" s="148" t="s">
        <v>2911</v>
      </c>
    </row>
    <row r="132" spans="1:7" ht="17.399999999999999">
      <c r="A132" s="148" t="s">
        <v>3339</v>
      </c>
      <c r="B132" s="148" t="s">
        <v>3340</v>
      </c>
      <c r="C132" s="148" t="s">
        <v>3081</v>
      </c>
      <c r="D132" s="148" t="s">
        <v>3612</v>
      </c>
      <c r="E132" s="149" t="s">
        <v>3081</v>
      </c>
      <c r="F132" s="149" t="s">
        <v>2965</v>
      </c>
      <c r="G132" s="148" t="s">
        <v>3341</v>
      </c>
    </row>
    <row r="133" spans="1:7" ht="17.399999999999999">
      <c r="A133" s="148" t="s">
        <v>3342</v>
      </c>
      <c r="B133" s="148"/>
      <c r="C133" s="148" t="s">
        <v>214</v>
      </c>
      <c r="D133" s="148" t="s">
        <v>3612</v>
      </c>
      <c r="E133" s="149" t="s">
        <v>214</v>
      </c>
      <c r="F133" s="149" t="s">
        <v>2965</v>
      </c>
      <c r="G133" s="148" t="s">
        <v>2911</v>
      </c>
    </row>
    <row r="134" spans="1:7" ht="17.399999999999999">
      <c r="A134" s="52" t="s">
        <v>3618</v>
      </c>
      <c r="B134" s="52"/>
      <c r="C134" s="52"/>
      <c r="D134" s="52"/>
      <c r="E134" s="53"/>
      <c r="F134" s="52"/>
      <c r="G134" s="52"/>
    </row>
    <row r="135" spans="1:7" ht="17.399999999999999">
      <c r="A135" s="148" t="s">
        <v>3344</v>
      </c>
      <c r="B135" s="148" t="s">
        <v>10</v>
      </c>
      <c r="C135" s="148" t="s">
        <v>214</v>
      </c>
      <c r="D135" s="148" t="s">
        <v>3612</v>
      </c>
      <c r="E135" s="149" t="s">
        <v>214</v>
      </c>
      <c r="F135" s="149" t="s">
        <v>2965</v>
      </c>
      <c r="G135" s="148" t="s">
        <v>2911</v>
      </c>
    </row>
    <row r="136" spans="1:7" ht="17.399999999999999">
      <c r="A136" s="148" t="s">
        <v>3345</v>
      </c>
      <c r="B136" s="148" t="s">
        <v>3346</v>
      </c>
      <c r="C136" s="148" t="s">
        <v>214</v>
      </c>
      <c r="D136" s="148" t="s">
        <v>3612</v>
      </c>
      <c r="E136" s="149" t="s">
        <v>214</v>
      </c>
      <c r="F136" s="149" t="s">
        <v>2965</v>
      </c>
      <c r="G136" s="148" t="s">
        <v>3347</v>
      </c>
    </row>
    <row r="137" spans="1:7" ht="17.399999999999999">
      <c r="A137" s="148" t="s">
        <v>3348</v>
      </c>
      <c r="B137" s="148" t="s">
        <v>3346</v>
      </c>
      <c r="C137" s="148" t="s">
        <v>214</v>
      </c>
      <c r="D137" s="148" t="s">
        <v>3612</v>
      </c>
      <c r="E137" s="149" t="s">
        <v>214</v>
      </c>
      <c r="F137" s="149" t="s">
        <v>2965</v>
      </c>
      <c r="G137" s="148" t="s">
        <v>2911</v>
      </c>
    </row>
    <row r="138" spans="1:7" ht="17.399999999999999">
      <c r="A138" s="148" t="s">
        <v>3349</v>
      </c>
      <c r="B138" s="148" t="s">
        <v>12</v>
      </c>
      <c r="C138" s="148" t="s">
        <v>214</v>
      </c>
      <c r="D138" s="148" t="s">
        <v>3612</v>
      </c>
      <c r="E138" s="149" t="s">
        <v>214</v>
      </c>
      <c r="F138" s="149" t="s">
        <v>2965</v>
      </c>
      <c r="G138" s="148" t="s">
        <v>3350</v>
      </c>
    </row>
    <row r="139" spans="1:7" ht="17.399999999999999">
      <c r="A139" s="148" t="s">
        <v>3017</v>
      </c>
      <c r="B139" s="148" t="s">
        <v>3018</v>
      </c>
      <c r="C139" s="148" t="s">
        <v>2919</v>
      </c>
      <c r="D139" s="148" t="s">
        <v>3612</v>
      </c>
      <c r="E139" s="149" t="s">
        <v>3615</v>
      </c>
      <c r="F139" s="149" t="s">
        <v>2965</v>
      </c>
      <c r="G139" s="148" t="s">
        <v>2911</v>
      </c>
    </row>
    <row r="140" spans="1:7" ht="17.399999999999999">
      <c r="A140" s="52" t="s">
        <v>3619</v>
      </c>
      <c r="B140" s="52"/>
      <c r="C140" s="52"/>
      <c r="D140" s="52"/>
      <c r="E140" s="53"/>
      <c r="F140" s="52"/>
      <c r="G140" s="52"/>
    </row>
    <row r="141" spans="1:7" ht="17.399999999999999">
      <c r="A141" s="148" t="s">
        <v>3352</v>
      </c>
      <c r="B141" s="148" t="s">
        <v>3045</v>
      </c>
      <c r="C141" s="148" t="s">
        <v>214</v>
      </c>
      <c r="D141" s="148" t="s">
        <v>3612</v>
      </c>
      <c r="E141" s="149" t="s">
        <v>214</v>
      </c>
      <c r="F141" s="149" t="s">
        <v>2965</v>
      </c>
      <c r="G141" s="148" t="s">
        <v>2911</v>
      </c>
    </row>
    <row r="142" spans="1:7" ht="17.399999999999999">
      <c r="A142" s="148" t="s">
        <v>3353</v>
      </c>
      <c r="B142" s="148" t="s">
        <v>3045</v>
      </c>
      <c r="C142" s="148" t="s">
        <v>3354</v>
      </c>
      <c r="D142" s="148" t="s">
        <v>3612</v>
      </c>
      <c r="E142" s="149" t="s">
        <v>3613</v>
      </c>
      <c r="F142" s="149" t="s">
        <v>2965</v>
      </c>
      <c r="G142" s="148" t="s">
        <v>2911</v>
      </c>
    </row>
    <row r="143" spans="1:7" ht="17.399999999999999">
      <c r="A143" s="148" t="s">
        <v>3355</v>
      </c>
      <c r="B143" s="148" t="s">
        <v>3045</v>
      </c>
      <c r="C143" s="148" t="s">
        <v>3293</v>
      </c>
      <c r="D143" s="148" t="s">
        <v>3612</v>
      </c>
      <c r="E143" s="149" t="s">
        <v>214</v>
      </c>
      <c r="F143" s="149" t="s">
        <v>2965</v>
      </c>
      <c r="G143" s="148" t="s">
        <v>3356</v>
      </c>
    </row>
    <row r="144" spans="1:7" ht="17.399999999999999">
      <c r="A144" s="148" t="s">
        <v>3357</v>
      </c>
      <c r="B144" s="148" t="s">
        <v>3045</v>
      </c>
      <c r="C144" s="148" t="s">
        <v>214</v>
      </c>
      <c r="D144" s="148" t="s">
        <v>3612</v>
      </c>
      <c r="E144" s="149" t="s">
        <v>214</v>
      </c>
      <c r="F144" s="149" t="s">
        <v>2965</v>
      </c>
      <c r="G144" s="148" t="s">
        <v>2911</v>
      </c>
    </row>
    <row r="145" spans="1:7" ht="17.399999999999999">
      <c r="A145" s="52" t="s">
        <v>3620</v>
      </c>
      <c r="B145" s="52"/>
      <c r="C145" s="52"/>
      <c r="D145" s="52"/>
      <c r="E145" s="53"/>
      <c r="F145" s="52"/>
      <c r="G145" s="52"/>
    </row>
    <row r="146" spans="1:7" ht="17.399999999999999">
      <c r="A146" s="148" t="s">
        <v>3359</v>
      </c>
      <c r="B146" s="148" t="s">
        <v>3360</v>
      </c>
      <c r="C146" s="148" t="s">
        <v>3361</v>
      </c>
      <c r="D146" s="148" t="s">
        <v>3612</v>
      </c>
      <c r="E146" s="149" t="s">
        <v>214</v>
      </c>
      <c r="F146" s="149" t="s">
        <v>2965</v>
      </c>
      <c r="G146" s="148" t="s">
        <v>2911</v>
      </c>
    </row>
    <row r="147" spans="1:7" ht="17.399999999999999">
      <c r="A147" s="148" t="s">
        <v>3364</v>
      </c>
      <c r="B147" s="148" t="s">
        <v>3365</v>
      </c>
      <c r="C147" s="148" t="s">
        <v>3366</v>
      </c>
      <c r="D147" s="148" t="s">
        <v>3612</v>
      </c>
      <c r="E147" s="149" t="s">
        <v>214</v>
      </c>
      <c r="F147" s="149" t="s">
        <v>2965</v>
      </c>
      <c r="G147" s="148" t="s">
        <v>2911</v>
      </c>
    </row>
    <row r="148" spans="1:7" ht="17.399999999999999">
      <c r="A148" s="148" t="s">
        <v>3367</v>
      </c>
      <c r="B148" s="148" t="s">
        <v>3368</v>
      </c>
      <c r="C148" s="148" t="s">
        <v>214</v>
      </c>
      <c r="D148" s="148" t="s">
        <v>3612</v>
      </c>
      <c r="E148" s="149" t="s">
        <v>214</v>
      </c>
      <c r="F148" s="149" t="s">
        <v>2965</v>
      </c>
      <c r="G148" s="148" t="s">
        <v>2911</v>
      </c>
    </row>
    <row r="149" spans="1:7" ht="17.399999999999999">
      <c r="A149" s="148" t="s">
        <v>3371</v>
      </c>
      <c r="B149" s="148" t="s">
        <v>3372</v>
      </c>
      <c r="C149" s="148" t="s">
        <v>214</v>
      </c>
      <c r="D149" s="148" t="s">
        <v>3612</v>
      </c>
      <c r="E149" s="149" t="s">
        <v>214</v>
      </c>
      <c r="F149" s="149" t="s">
        <v>2965</v>
      </c>
      <c r="G149" s="148" t="s">
        <v>2911</v>
      </c>
    </row>
    <row r="150" spans="1:7" ht="17.399999999999999">
      <c r="A150" s="148" t="s">
        <v>3373</v>
      </c>
      <c r="B150" s="148" t="s">
        <v>3368</v>
      </c>
      <c r="C150" s="148" t="s">
        <v>214</v>
      </c>
      <c r="D150" s="148" t="s">
        <v>3612</v>
      </c>
      <c r="E150" s="149" t="s">
        <v>214</v>
      </c>
      <c r="F150" s="149" t="s">
        <v>2965</v>
      </c>
      <c r="G150" s="148" t="s">
        <v>2911</v>
      </c>
    </row>
    <row r="151" spans="1:7" ht="17.399999999999999">
      <c r="A151" s="148" t="s">
        <v>3374</v>
      </c>
      <c r="B151" s="148" t="s">
        <v>3368</v>
      </c>
      <c r="C151" s="148" t="s">
        <v>214</v>
      </c>
      <c r="D151" s="148" t="s">
        <v>3612</v>
      </c>
      <c r="E151" s="149" t="s">
        <v>214</v>
      </c>
      <c r="F151" s="149" t="s">
        <v>2965</v>
      </c>
      <c r="G151" s="148" t="s">
        <v>2911</v>
      </c>
    </row>
    <row r="152" spans="1:7" ht="17.399999999999999">
      <c r="A152" s="52" t="s">
        <v>3621</v>
      </c>
      <c r="B152" s="52"/>
      <c r="C152" s="52"/>
      <c r="D152" s="52"/>
      <c r="E152" s="53"/>
      <c r="F152" s="52"/>
      <c r="G152" s="52"/>
    </row>
    <row r="153" spans="1:7" ht="17.399999999999999">
      <c r="A153" s="148" t="s">
        <v>3376</v>
      </c>
      <c r="B153" s="148" t="s">
        <v>10</v>
      </c>
      <c r="C153" s="148" t="s">
        <v>214</v>
      </c>
      <c r="D153" s="148" t="s">
        <v>3612</v>
      </c>
      <c r="E153" s="149" t="s">
        <v>214</v>
      </c>
      <c r="F153" s="149" t="s">
        <v>2965</v>
      </c>
      <c r="G153" s="148" t="s">
        <v>2911</v>
      </c>
    </row>
    <row r="154" spans="1:7" ht="17.399999999999999">
      <c r="A154" s="148" t="s">
        <v>3020</v>
      </c>
      <c r="B154" s="148" t="s">
        <v>10</v>
      </c>
      <c r="C154" s="148" t="s">
        <v>2919</v>
      </c>
      <c r="D154" s="148" t="s">
        <v>3612</v>
      </c>
      <c r="E154" s="149" t="s">
        <v>3615</v>
      </c>
      <c r="F154" s="149" t="s">
        <v>2965</v>
      </c>
      <c r="G154" s="148" t="s">
        <v>2911</v>
      </c>
    </row>
    <row r="155" spans="1:7" ht="17.399999999999999">
      <c r="A155" s="148" t="s">
        <v>3021</v>
      </c>
      <c r="B155" s="148" t="s">
        <v>10</v>
      </c>
      <c r="C155" s="148" t="s">
        <v>2919</v>
      </c>
      <c r="D155" s="148" t="s">
        <v>3612</v>
      </c>
      <c r="E155" s="149" t="s">
        <v>3615</v>
      </c>
      <c r="F155" s="149" t="s">
        <v>2965</v>
      </c>
      <c r="G155" s="148" t="s">
        <v>2911</v>
      </c>
    </row>
    <row r="156" spans="1:7" ht="17.399999999999999">
      <c r="A156" s="148" t="s">
        <v>3022</v>
      </c>
      <c r="B156" s="148" t="s">
        <v>10</v>
      </c>
      <c r="C156" s="148" t="s">
        <v>2919</v>
      </c>
      <c r="D156" s="148" t="s">
        <v>3612</v>
      </c>
      <c r="E156" s="149" t="s">
        <v>3615</v>
      </c>
      <c r="F156" s="149" t="s">
        <v>2965</v>
      </c>
      <c r="G156" s="148" t="s">
        <v>2911</v>
      </c>
    </row>
    <row r="157" spans="1:7" ht="17.399999999999999">
      <c r="A157" s="148" t="s">
        <v>3023</v>
      </c>
      <c r="B157" s="148" t="s">
        <v>10</v>
      </c>
      <c r="C157" s="148" t="s">
        <v>2919</v>
      </c>
      <c r="D157" s="148" t="s">
        <v>3612</v>
      </c>
      <c r="E157" s="149" t="s">
        <v>3615</v>
      </c>
      <c r="F157" s="149" t="s">
        <v>2965</v>
      </c>
      <c r="G157" s="148" t="s">
        <v>2911</v>
      </c>
    </row>
    <row r="158" spans="1:7" ht="17.399999999999999">
      <c r="A158" s="148" t="s">
        <v>3377</v>
      </c>
      <c r="B158" s="148" t="s">
        <v>61</v>
      </c>
      <c r="C158" s="148" t="s">
        <v>214</v>
      </c>
      <c r="D158" s="148" t="s">
        <v>3612</v>
      </c>
      <c r="E158" s="149" t="s">
        <v>214</v>
      </c>
      <c r="F158" s="149" t="s">
        <v>2965</v>
      </c>
      <c r="G158" s="148" t="s">
        <v>3378</v>
      </c>
    </row>
    <row r="159" spans="1:7" ht="17.399999999999999">
      <c r="A159" s="148" t="s">
        <v>3379</v>
      </c>
      <c r="B159" s="148" t="s">
        <v>61</v>
      </c>
      <c r="C159" s="148" t="s">
        <v>214</v>
      </c>
      <c r="D159" s="148" t="s">
        <v>3612</v>
      </c>
      <c r="E159" s="149" t="s">
        <v>214</v>
      </c>
      <c r="F159" s="149" t="s">
        <v>2965</v>
      </c>
      <c r="G159" s="148" t="s">
        <v>2911</v>
      </c>
    </row>
    <row r="160" spans="1:7" ht="17.399999999999999">
      <c r="A160" s="52" t="s">
        <v>3622</v>
      </c>
      <c r="B160" s="52"/>
      <c r="C160" s="52"/>
      <c r="D160" s="52"/>
      <c r="E160" s="53"/>
      <c r="F160" s="52"/>
      <c r="G160" s="52"/>
    </row>
    <row r="161" spans="1:7" ht="17.399999999999999">
      <c r="A161" s="148" t="s">
        <v>3381</v>
      </c>
      <c r="B161" s="148" t="s">
        <v>74</v>
      </c>
      <c r="C161" s="148" t="s">
        <v>214</v>
      </c>
      <c r="D161" s="148" t="s">
        <v>3612</v>
      </c>
      <c r="E161" s="149" t="s">
        <v>214</v>
      </c>
      <c r="F161" s="149" t="s">
        <v>2965</v>
      </c>
      <c r="G161" s="148" t="s">
        <v>2911</v>
      </c>
    </row>
    <row r="162" spans="1:7" ht="17.399999999999999">
      <c r="A162" s="148" t="s">
        <v>3382</v>
      </c>
      <c r="B162" s="148" t="s">
        <v>3383</v>
      </c>
      <c r="C162" s="148" t="s">
        <v>3361</v>
      </c>
      <c r="D162" s="148" t="s">
        <v>3612</v>
      </c>
      <c r="E162" s="149" t="s">
        <v>214</v>
      </c>
      <c r="F162" s="149" t="s">
        <v>2965</v>
      </c>
      <c r="G162" s="148" t="s">
        <v>2911</v>
      </c>
    </row>
    <row r="163" spans="1:7" ht="17.399999999999999">
      <c r="A163" s="148" t="s">
        <v>3384</v>
      </c>
      <c r="B163" s="148" t="s">
        <v>74</v>
      </c>
      <c r="C163" s="148" t="s">
        <v>3385</v>
      </c>
      <c r="D163" s="148" t="s">
        <v>3612</v>
      </c>
      <c r="E163" s="149" t="s">
        <v>214</v>
      </c>
      <c r="F163" s="149" t="s">
        <v>2965</v>
      </c>
      <c r="G163" s="148" t="s">
        <v>3386</v>
      </c>
    </row>
    <row r="164" spans="1:7" ht="17.399999999999999">
      <c r="A164" s="148" t="s">
        <v>3025</v>
      </c>
      <c r="B164" s="148" t="s">
        <v>3018</v>
      </c>
      <c r="C164" s="148" t="s">
        <v>3026</v>
      </c>
      <c r="D164" s="148" t="s">
        <v>3612</v>
      </c>
      <c r="E164" s="149" t="s">
        <v>214</v>
      </c>
      <c r="F164" s="149" t="s">
        <v>2965</v>
      </c>
      <c r="G164" s="148" t="s">
        <v>2911</v>
      </c>
    </row>
    <row r="165" spans="1:7" ht="17.399999999999999">
      <c r="A165" s="148" t="s">
        <v>3028</v>
      </c>
      <c r="B165" s="148" t="s">
        <v>3018</v>
      </c>
      <c r="C165" s="148" t="s">
        <v>2919</v>
      </c>
      <c r="D165" s="148" t="s">
        <v>3612</v>
      </c>
      <c r="E165" s="149" t="s">
        <v>3615</v>
      </c>
      <c r="F165" s="149" t="s">
        <v>2965</v>
      </c>
      <c r="G165" s="148" t="s">
        <v>2911</v>
      </c>
    </row>
    <row r="166" spans="1:7" ht="17.399999999999999">
      <c r="A166" s="148" t="s">
        <v>3029</v>
      </c>
      <c r="B166" s="148" t="s">
        <v>3018</v>
      </c>
      <c r="C166" s="148" t="s">
        <v>2919</v>
      </c>
      <c r="D166" s="148" t="s">
        <v>3612</v>
      </c>
      <c r="E166" s="149" t="s">
        <v>3615</v>
      </c>
      <c r="F166" s="149" t="s">
        <v>2965</v>
      </c>
      <c r="G166" s="148" t="s">
        <v>2911</v>
      </c>
    </row>
    <row r="167" spans="1:7" ht="17.399999999999999">
      <c r="A167" s="148" t="s">
        <v>3030</v>
      </c>
      <c r="B167" s="148" t="s">
        <v>3018</v>
      </c>
      <c r="C167" s="148" t="s">
        <v>2919</v>
      </c>
      <c r="D167" s="148" t="s">
        <v>3612</v>
      </c>
      <c r="E167" s="149" t="s">
        <v>3615</v>
      </c>
      <c r="F167" s="149" t="s">
        <v>2965</v>
      </c>
      <c r="G167" s="148" t="s">
        <v>2911</v>
      </c>
    </row>
    <row r="168" spans="1:7" ht="17.399999999999999">
      <c r="A168" s="148" t="s">
        <v>3387</v>
      </c>
      <c r="B168" s="148" t="s">
        <v>74</v>
      </c>
      <c r="C168" s="148" t="s">
        <v>3081</v>
      </c>
      <c r="D168" s="148" t="s">
        <v>3612</v>
      </c>
      <c r="E168" s="149" t="s">
        <v>3081</v>
      </c>
      <c r="F168" s="149" t="s">
        <v>2965</v>
      </c>
      <c r="G168" s="148" t="s">
        <v>2911</v>
      </c>
    </row>
    <row r="169" spans="1:7" ht="17.399999999999999">
      <c r="A169" s="148" t="s">
        <v>3388</v>
      </c>
      <c r="B169" s="148" t="s">
        <v>83</v>
      </c>
      <c r="C169" s="148" t="s">
        <v>214</v>
      </c>
      <c r="D169" s="148" t="s">
        <v>3612</v>
      </c>
      <c r="E169" s="149" t="s">
        <v>214</v>
      </c>
      <c r="F169" s="149" t="s">
        <v>2965</v>
      </c>
      <c r="G169" s="148" t="s">
        <v>2911</v>
      </c>
    </row>
    <row r="170" spans="1:7" ht="17.399999999999999">
      <c r="A170" s="148" t="s">
        <v>3389</v>
      </c>
      <c r="B170" s="148" t="s">
        <v>3383</v>
      </c>
      <c r="C170" s="148" t="s">
        <v>214</v>
      </c>
      <c r="D170" s="148" t="s">
        <v>3612</v>
      </c>
      <c r="E170" s="149" t="s">
        <v>214</v>
      </c>
      <c r="F170" s="149" t="s">
        <v>2965</v>
      </c>
      <c r="G170" s="148" t="s">
        <v>2911</v>
      </c>
    </row>
    <row r="171" spans="1:7" ht="17.399999999999999">
      <c r="A171" s="52" t="s">
        <v>3623</v>
      </c>
      <c r="B171" s="52"/>
      <c r="C171" s="52"/>
      <c r="D171" s="52"/>
      <c r="E171" s="53"/>
      <c r="F171" s="52"/>
      <c r="G171" s="52"/>
    </row>
    <row r="172" spans="1:7" ht="17.399999999999999">
      <c r="A172" s="148" t="s">
        <v>3391</v>
      </c>
      <c r="B172" s="148" t="s">
        <v>3018</v>
      </c>
      <c r="C172" s="148" t="s">
        <v>3081</v>
      </c>
      <c r="D172" s="148" t="s">
        <v>3612</v>
      </c>
      <c r="E172" s="149" t="s">
        <v>3081</v>
      </c>
      <c r="F172" s="149" t="s">
        <v>2965</v>
      </c>
      <c r="G172" s="148" t="s">
        <v>2911</v>
      </c>
    </row>
    <row r="173" spans="1:7" ht="17.399999999999999">
      <c r="A173" s="148" t="s">
        <v>3392</v>
      </c>
      <c r="B173" s="148" t="s">
        <v>3018</v>
      </c>
      <c r="C173" s="148" t="s">
        <v>3393</v>
      </c>
      <c r="D173" s="148" t="s">
        <v>3612</v>
      </c>
      <c r="E173" s="149" t="s">
        <v>3081</v>
      </c>
      <c r="F173" s="149" t="s">
        <v>2965</v>
      </c>
      <c r="G173" s="148" t="s">
        <v>2911</v>
      </c>
    </row>
    <row r="174" spans="1:7" ht="17.399999999999999">
      <c r="A174" s="148" t="s">
        <v>3394</v>
      </c>
      <c r="B174" s="148" t="s">
        <v>74</v>
      </c>
      <c r="C174" s="148" t="s">
        <v>214</v>
      </c>
      <c r="D174" s="148" t="s">
        <v>3612</v>
      </c>
      <c r="E174" s="149" t="s">
        <v>214</v>
      </c>
      <c r="F174" s="149" t="s">
        <v>2965</v>
      </c>
      <c r="G174" s="148" t="s">
        <v>2911</v>
      </c>
    </row>
    <row r="175" spans="1:7" ht="17.399999999999999">
      <c r="A175" s="148" t="s">
        <v>3395</v>
      </c>
      <c r="B175" s="148" t="s">
        <v>74</v>
      </c>
      <c r="C175" s="148" t="s">
        <v>214</v>
      </c>
      <c r="D175" s="148" t="s">
        <v>3612</v>
      </c>
      <c r="E175" s="149" t="s">
        <v>214</v>
      </c>
      <c r="F175" s="149" t="s">
        <v>2965</v>
      </c>
      <c r="G175" s="148" t="s">
        <v>2911</v>
      </c>
    </row>
    <row r="176" spans="1:7" ht="17.399999999999999">
      <c r="A176" s="148" t="s">
        <v>3396</v>
      </c>
      <c r="B176" s="148" t="s">
        <v>61</v>
      </c>
      <c r="C176" s="148" t="s">
        <v>214</v>
      </c>
      <c r="D176" s="148" t="s">
        <v>3612</v>
      </c>
      <c r="E176" s="149" t="s">
        <v>214</v>
      </c>
      <c r="F176" s="149" t="s">
        <v>2965</v>
      </c>
      <c r="G176" s="148" t="s">
        <v>2911</v>
      </c>
    </row>
    <row r="177" spans="1:7" ht="17.399999999999999">
      <c r="A177" s="148" t="s">
        <v>3397</v>
      </c>
      <c r="B177" s="148" t="s">
        <v>75</v>
      </c>
      <c r="C177" s="148" t="s">
        <v>3081</v>
      </c>
      <c r="D177" s="148" t="s">
        <v>3612</v>
      </c>
      <c r="E177" s="149" t="s">
        <v>3081</v>
      </c>
      <c r="F177" s="149" t="s">
        <v>2965</v>
      </c>
      <c r="G177" s="148" t="s">
        <v>2911</v>
      </c>
    </row>
    <row r="178" spans="1:7" ht="17.399999999999999">
      <c r="A178" s="148" t="s">
        <v>3398</v>
      </c>
      <c r="B178" s="148" t="s">
        <v>75</v>
      </c>
      <c r="C178" s="148" t="s">
        <v>3081</v>
      </c>
      <c r="D178" s="148" t="s">
        <v>3612</v>
      </c>
      <c r="E178" s="149" t="s">
        <v>3081</v>
      </c>
      <c r="F178" s="149" t="s">
        <v>2965</v>
      </c>
      <c r="G178" s="148" t="s">
        <v>2911</v>
      </c>
    </row>
    <row r="179" spans="1:7" ht="17.399999999999999">
      <c r="A179" s="148" t="s">
        <v>3035</v>
      </c>
      <c r="B179" s="148" t="s">
        <v>3018</v>
      </c>
      <c r="C179" s="148" t="s">
        <v>2919</v>
      </c>
      <c r="D179" s="148" t="s">
        <v>3612</v>
      </c>
      <c r="E179" s="149" t="s">
        <v>3615</v>
      </c>
      <c r="F179" s="149" t="s">
        <v>2965</v>
      </c>
      <c r="G179" s="148" t="s">
        <v>2911</v>
      </c>
    </row>
    <row r="180" spans="1:7" ht="17.399999999999999">
      <c r="A180" s="148" t="s">
        <v>3399</v>
      </c>
      <c r="B180" s="148" t="s">
        <v>75</v>
      </c>
      <c r="C180" s="148" t="s">
        <v>214</v>
      </c>
      <c r="D180" s="148" t="s">
        <v>3612</v>
      </c>
      <c r="E180" s="149" t="s">
        <v>214</v>
      </c>
      <c r="F180" s="149" t="s">
        <v>2965</v>
      </c>
      <c r="G180" s="148" t="s">
        <v>3400</v>
      </c>
    </row>
    <row r="181" spans="1:7" ht="17.399999999999999">
      <c r="A181" s="148" t="s">
        <v>3036</v>
      </c>
      <c r="B181" s="148" t="s">
        <v>3018</v>
      </c>
      <c r="C181" s="148" t="s">
        <v>2919</v>
      </c>
      <c r="D181" s="148" t="s">
        <v>3612</v>
      </c>
      <c r="E181" s="149" t="s">
        <v>3615</v>
      </c>
      <c r="F181" s="149" t="s">
        <v>2965</v>
      </c>
      <c r="G181" s="148" t="s">
        <v>2911</v>
      </c>
    </row>
    <row r="182" spans="1:7" ht="17.399999999999999">
      <c r="A182" s="52" t="s">
        <v>3624</v>
      </c>
      <c r="B182" s="52"/>
      <c r="C182" s="52"/>
      <c r="D182" s="52"/>
      <c r="E182" s="53"/>
      <c r="F182" s="52"/>
      <c r="G182" s="52"/>
    </row>
    <row r="183" spans="1:7" ht="17.399999999999999">
      <c r="A183" s="148" t="s">
        <v>3402</v>
      </c>
      <c r="B183" s="148" t="s">
        <v>82</v>
      </c>
      <c r="C183" s="148" t="s">
        <v>214</v>
      </c>
      <c r="D183" s="148" t="s">
        <v>3612</v>
      </c>
      <c r="E183" s="149" t="s">
        <v>214</v>
      </c>
      <c r="F183" s="149" t="s">
        <v>2965</v>
      </c>
      <c r="G183" s="148" t="s">
        <v>2911</v>
      </c>
    </row>
    <row r="184" spans="1:7" ht="17.399999999999999">
      <c r="A184" s="148" t="s">
        <v>3403</v>
      </c>
      <c r="B184" s="148" t="s">
        <v>84</v>
      </c>
      <c r="C184" s="148" t="s">
        <v>214</v>
      </c>
      <c r="D184" s="148" t="s">
        <v>3612</v>
      </c>
      <c r="E184" s="149" t="s">
        <v>214</v>
      </c>
      <c r="F184" s="149" t="s">
        <v>2965</v>
      </c>
      <c r="G184" s="148" t="s">
        <v>2911</v>
      </c>
    </row>
    <row r="185" spans="1:7" ht="17.399999999999999">
      <c r="A185" s="52" t="s">
        <v>3470</v>
      </c>
      <c r="B185" s="52"/>
      <c r="C185" s="52"/>
      <c r="D185" s="52"/>
      <c r="E185" s="53"/>
      <c r="F185" s="52"/>
      <c r="G185" s="52"/>
    </row>
    <row r="186" spans="1:7" ht="17.399999999999999">
      <c r="A186" s="148" t="s">
        <v>3038</v>
      </c>
      <c r="B186" s="148" t="s">
        <v>3039</v>
      </c>
      <c r="C186" s="148" t="s">
        <v>2923</v>
      </c>
      <c r="D186" s="148" t="s">
        <v>3612</v>
      </c>
      <c r="E186" s="149" t="s">
        <v>2916</v>
      </c>
      <c r="F186" s="149" t="s">
        <v>2965</v>
      </c>
      <c r="G186" s="148" t="s">
        <v>3040</v>
      </c>
    </row>
    <row r="187" spans="1:7" ht="17.399999999999999">
      <c r="A187" s="148" t="s">
        <v>3041</v>
      </c>
      <c r="B187" s="148" t="s">
        <v>3042</v>
      </c>
      <c r="C187" s="148" t="s">
        <v>2923</v>
      </c>
      <c r="D187" s="148" t="s">
        <v>3612</v>
      </c>
      <c r="E187" s="149" t="s">
        <v>2916</v>
      </c>
      <c r="F187" s="149" t="s">
        <v>2965</v>
      </c>
      <c r="G187" s="148" t="s">
        <v>3043</v>
      </c>
    </row>
    <row r="188" spans="1:7" ht="17.399999999999999">
      <c r="A188" s="148" t="s">
        <v>3412</v>
      </c>
      <c r="B188" s="148" t="s">
        <v>3039</v>
      </c>
      <c r="C188" s="148" t="s">
        <v>3081</v>
      </c>
      <c r="D188" s="148" t="s">
        <v>3612</v>
      </c>
      <c r="E188" s="149" t="s">
        <v>3081</v>
      </c>
      <c r="F188" s="149" t="s">
        <v>2965</v>
      </c>
      <c r="G188" s="148" t="s">
        <v>3413</v>
      </c>
    </row>
    <row r="189" spans="1:7" ht="17.399999999999999">
      <c r="A189" s="148" t="s">
        <v>3414</v>
      </c>
      <c r="B189" s="148" t="s">
        <v>88</v>
      </c>
      <c r="C189" s="148" t="s">
        <v>214</v>
      </c>
      <c r="D189" s="148" t="s">
        <v>3612</v>
      </c>
      <c r="E189" s="149" t="s">
        <v>214</v>
      </c>
      <c r="F189" s="149" t="s">
        <v>2965</v>
      </c>
      <c r="G189" s="148" t="s">
        <v>3415</v>
      </c>
    </row>
    <row r="190" spans="1:7" ht="17.399999999999999">
      <c r="A190" s="148" t="s">
        <v>3416</v>
      </c>
      <c r="B190" s="148" t="s">
        <v>3417</v>
      </c>
      <c r="C190" s="148" t="s">
        <v>214</v>
      </c>
      <c r="D190" s="148" t="s">
        <v>3612</v>
      </c>
      <c r="E190" s="149" t="s">
        <v>214</v>
      </c>
      <c r="F190" s="149" t="s">
        <v>2965</v>
      </c>
      <c r="G190" s="148" t="s">
        <v>3418</v>
      </c>
    </row>
    <row r="191" spans="1:7" ht="17.399999999999999">
      <c r="A191" s="148" t="s">
        <v>3049</v>
      </c>
      <c r="B191" s="148" t="s">
        <v>88</v>
      </c>
      <c r="C191" s="148" t="s">
        <v>2923</v>
      </c>
      <c r="D191" s="148" t="s">
        <v>3612</v>
      </c>
      <c r="E191" s="149" t="s">
        <v>2916</v>
      </c>
      <c r="F191" s="149" t="s">
        <v>2965</v>
      </c>
      <c r="G191" s="148" t="s">
        <v>3050</v>
      </c>
    </row>
    <row r="192" spans="1:7" ht="17.399999999999999">
      <c r="A192" s="148" t="s">
        <v>3420</v>
      </c>
      <c r="B192" s="148" t="s">
        <v>3417</v>
      </c>
      <c r="C192" s="148" t="s">
        <v>1902</v>
      </c>
      <c r="D192" s="148" t="s">
        <v>3612</v>
      </c>
      <c r="E192" s="149" t="s">
        <v>214</v>
      </c>
      <c r="F192" s="149" t="s">
        <v>2965</v>
      </c>
      <c r="G192" s="148" t="s">
        <v>2911</v>
      </c>
    </row>
    <row r="193" spans="1:7" ht="17.399999999999999">
      <c r="A193" s="148" t="s">
        <v>3055</v>
      </c>
      <c r="B193" s="148" t="s">
        <v>3018</v>
      </c>
      <c r="C193" s="148" t="s">
        <v>2958</v>
      </c>
      <c r="D193" s="148" t="s">
        <v>3612</v>
      </c>
      <c r="E193" s="149" t="s">
        <v>2959</v>
      </c>
      <c r="F193" s="149" t="s">
        <v>2965</v>
      </c>
      <c r="G193" s="148" t="s">
        <v>2911</v>
      </c>
    </row>
    <row r="194" spans="1:7" ht="17.399999999999999">
      <c r="A194" s="148" t="s">
        <v>3056</v>
      </c>
      <c r="B194" s="148" t="s">
        <v>3018</v>
      </c>
      <c r="C194" s="148" t="s">
        <v>2923</v>
      </c>
      <c r="D194" s="148" t="s">
        <v>3612</v>
      </c>
      <c r="E194" s="149" t="s">
        <v>2916</v>
      </c>
      <c r="F194" s="149" t="s">
        <v>2965</v>
      </c>
      <c r="G194" s="148" t="s">
        <v>2911</v>
      </c>
    </row>
    <row r="195" spans="1:7" ht="17.399999999999999">
      <c r="A195" s="148" t="s">
        <v>3421</v>
      </c>
      <c r="B195" s="148" t="s">
        <v>85</v>
      </c>
      <c r="C195" s="148" t="s">
        <v>214</v>
      </c>
      <c r="D195" s="148" t="s">
        <v>3612</v>
      </c>
      <c r="E195" s="149" t="s">
        <v>214</v>
      </c>
      <c r="F195" s="149" t="s">
        <v>2965</v>
      </c>
      <c r="G195" s="148" t="s">
        <v>2911</v>
      </c>
    </row>
    <row r="196" spans="1:7" ht="17.399999999999999">
      <c r="A196" s="148" t="s">
        <v>3057</v>
      </c>
      <c r="B196" s="148" t="s">
        <v>3058</v>
      </c>
      <c r="C196" s="148" t="s">
        <v>2919</v>
      </c>
      <c r="D196" s="148" t="s">
        <v>3612</v>
      </c>
      <c r="E196" s="149" t="s">
        <v>3615</v>
      </c>
      <c r="F196" s="149" t="s">
        <v>2965</v>
      </c>
      <c r="G196" s="148" t="s">
        <v>2911</v>
      </c>
    </row>
    <row r="197" spans="1:7" ht="17.399999999999999">
      <c r="A197" s="148" t="s">
        <v>3057</v>
      </c>
      <c r="B197" s="148" t="s">
        <v>3058</v>
      </c>
      <c r="C197" s="148" t="s">
        <v>2919</v>
      </c>
      <c r="D197" s="148" t="s">
        <v>3612</v>
      </c>
      <c r="E197" s="149" t="s">
        <v>3615</v>
      </c>
      <c r="F197" s="149" t="s">
        <v>2965</v>
      </c>
      <c r="G197" s="148" t="s">
        <v>2911</v>
      </c>
    </row>
    <row r="198" spans="1:7" ht="17.399999999999999">
      <c r="A198" s="52" t="s">
        <v>3471</v>
      </c>
      <c r="B198" s="52"/>
      <c r="C198" s="52"/>
      <c r="D198" s="52"/>
      <c r="E198" s="53"/>
      <c r="F198" s="52"/>
      <c r="G198" s="52"/>
    </row>
    <row r="199" spans="1:7" ht="17.399999999999999">
      <c r="A199" s="148" t="s">
        <v>3423</v>
      </c>
      <c r="B199" s="148" t="s">
        <v>90</v>
      </c>
      <c r="C199" s="148" t="s">
        <v>3081</v>
      </c>
      <c r="D199" s="148" t="s">
        <v>3612</v>
      </c>
      <c r="E199" s="149" t="s">
        <v>3081</v>
      </c>
      <c r="F199" s="149" t="s">
        <v>2965</v>
      </c>
      <c r="G199" s="148" t="s">
        <v>2911</v>
      </c>
    </row>
    <row r="200" spans="1:7" ht="17.399999999999999">
      <c r="A200" s="148" t="s">
        <v>3060</v>
      </c>
      <c r="B200" s="148" t="s">
        <v>3018</v>
      </c>
      <c r="C200" s="148" t="s">
        <v>2923</v>
      </c>
      <c r="D200" s="148" t="s">
        <v>3612</v>
      </c>
      <c r="E200" s="149" t="s">
        <v>2916</v>
      </c>
      <c r="F200" s="149" t="s">
        <v>2965</v>
      </c>
      <c r="G200" s="148" t="s">
        <v>2911</v>
      </c>
    </row>
    <row r="201" spans="1:7" ht="17.399999999999999">
      <c r="A201" s="148" t="s">
        <v>3424</v>
      </c>
      <c r="B201" s="148" t="s">
        <v>88</v>
      </c>
      <c r="C201" s="148" t="s">
        <v>214</v>
      </c>
      <c r="D201" s="148" t="s">
        <v>3612</v>
      </c>
      <c r="E201" s="149" t="s">
        <v>214</v>
      </c>
      <c r="F201" s="149" t="s">
        <v>2965</v>
      </c>
      <c r="G201" s="148" t="s">
        <v>2911</v>
      </c>
    </row>
    <row r="202" spans="1:7" ht="17.399999999999999">
      <c r="A202" s="52" t="s">
        <v>3472</v>
      </c>
      <c r="B202" s="52"/>
      <c r="C202" s="52"/>
      <c r="D202" s="52"/>
      <c r="E202" s="53"/>
      <c r="F202" s="52"/>
      <c r="G202" s="52"/>
    </row>
    <row r="203" spans="1:7" ht="17.399999999999999">
      <c r="A203" s="148" t="s">
        <v>3428</v>
      </c>
      <c r="B203" s="148" t="s">
        <v>93</v>
      </c>
      <c r="C203" s="148" t="s">
        <v>214</v>
      </c>
      <c r="D203" s="148" t="s">
        <v>3612</v>
      </c>
      <c r="E203" s="149" t="s">
        <v>214</v>
      </c>
      <c r="F203" s="149" t="s">
        <v>2965</v>
      </c>
      <c r="G203" s="148" t="s">
        <v>2911</v>
      </c>
    </row>
    <row r="204" spans="1:7" ht="17.399999999999999">
      <c r="A204" s="148" t="s">
        <v>3429</v>
      </c>
      <c r="B204" s="148" t="s">
        <v>93</v>
      </c>
      <c r="C204" s="148" t="s">
        <v>3081</v>
      </c>
      <c r="D204" s="148" t="s">
        <v>3612</v>
      </c>
      <c r="E204" s="149" t="s">
        <v>3081</v>
      </c>
      <c r="F204" s="149" t="s">
        <v>2965</v>
      </c>
      <c r="G204" s="148" t="s">
        <v>3430</v>
      </c>
    </row>
    <row r="205" spans="1:7" ht="17.399999999999999">
      <c r="A205" s="148" t="s">
        <v>3431</v>
      </c>
      <c r="B205" s="148" t="s">
        <v>94</v>
      </c>
      <c r="C205" s="148" t="s">
        <v>3432</v>
      </c>
      <c r="D205" s="148" t="s">
        <v>3612</v>
      </c>
      <c r="E205" s="149" t="s">
        <v>3625</v>
      </c>
      <c r="F205" s="149" t="s">
        <v>2965</v>
      </c>
      <c r="G205" s="148" t="s">
        <v>3434</v>
      </c>
    </row>
    <row r="206" spans="1:7" ht="17.399999999999999">
      <c r="A206" s="148" t="s">
        <v>3435</v>
      </c>
      <c r="B206" s="148" t="s">
        <v>94</v>
      </c>
      <c r="C206" s="148" t="s">
        <v>3293</v>
      </c>
      <c r="D206" s="148" t="s">
        <v>3612</v>
      </c>
      <c r="E206" s="149" t="s">
        <v>214</v>
      </c>
      <c r="F206" s="149" t="s">
        <v>2965</v>
      </c>
      <c r="G206" s="148" t="s">
        <v>3436</v>
      </c>
    </row>
    <row r="207" spans="1:7" ht="17.399999999999999">
      <c r="A207" s="148" t="s">
        <v>3437</v>
      </c>
      <c r="B207" s="148" t="s">
        <v>93</v>
      </c>
      <c r="C207" s="148" t="s">
        <v>3438</v>
      </c>
      <c r="D207" s="148" t="s">
        <v>3612</v>
      </c>
      <c r="E207" s="149" t="s">
        <v>214</v>
      </c>
      <c r="F207" s="149" t="s">
        <v>2965</v>
      </c>
      <c r="G207" s="148" t="s">
        <v>2911</v>
      </c>
    </row>
    <row r="208" spans="1:7" ht="17.399999999999999">
      <c r="A208" s="148" t="s">
        <v>3439</v>
      </c>
      <c r="B208" s="148" t="s">
        <v>93</v>
      </c>
      <c r="C208" s="148" t="s">
        <v>3440</v>
      </c>
      <c r="D208" s="148" t="s">
        <v>3612</v>
      </c>
      <c r="E208" s="149" t="s">
        <v>214</v>
      </c>
      <c r="F208" s="149" t="s">
        <v>2965</v>
      </c>
      <c r="G208" s="148" t="s">
        <v>3441</v>
      </c>
    </row>
    <row r="209" spans="1:7" ht="17.399999999999999">
      <c r="A209" s="148" t="s">
        <v>3442</v>
      </c>
      <c r="B209" s="148" t="s">
        <v>93</v>
      </c>
      <c r="C209" s="148" t="s">
        <v>3443</v>
      </c>
      <c r="D209" s="148" t="s">
        <v>3612</v>
      </c>
      <c r="E209" s="149" t="s">
        <v>214</v>
      </c>
      <c r="F209" s="149" t="s">
        <v>2965</v>
      </c>
      <c r="G209" s="148" t="s">
        <v>3444</v>
      </c>
    </row>
    <row r="210" spans="1:7" ht="17.399999999999999">
      <c r="A210" s="52" t="s">
        <v>3626</v>
      </c>
      <c r="B210" s="52"/>
      <c r="C210" s="52"/>
      <c r="D210" s="52"/>
      <c r="E210" s="53"/>
      <c r="F210" s="52"/>
      <c r="G210" s="52"/>
    </row>
    <row r="211" spans="1:7" ht="17.399999999999999">
      <c r="A211" s="148" t="s">
        <v>3072</v>
      </c>
      <c r="B211" s="148" t="s">
        <v>3018</v>
      </c>
      <c r="C211" s="148" t="s">
        <v>2923</v>
      </c>
      <c r="D211" s="148" t="s">
        <v>3612</v>
      </c>
      <c r="E211" s="149" t="s">
        <v>2916</v>
      </c>
      <c r="F211" s="149" t="s">
        <v>2965</v>
      </c>
      <c r="G211" s="148" t="s">
        <v>3073</v>
      </c>
    </row>
    <row r="212" spans="1:7" ht="17.399999999999999">
      <c r="A212" s="148" t="s">
        <v>3446</v>
      </c>
      <c r="B212" s="148" t="s">
        <v>99</v>
      </c>
      <c r="C212" s="148" t="s">
        <v>3447</v>
      </c>
      <c r="D212" s="148" t="s">
        <v>3612</v>
      </c>
      <c r="E212" s="149" t="s">
        <v>214</v>
      </c>
      <c r="F212" s="149" t="s">
        <v>2965</v>
      </c>
      <c r="G212" s="148" t="s">
        <v>3448</v>
      </c>
    </row>
    <row r="213" spans="1:7" ht="17.399999999999999">
      <c r="A213" s="148" t="s">
        <v>3074</v>
      </c>
      <c r="B213" s="148" t="s">
        <v>102</v>
      </c>
      <c r="C213" s="148" t="s">
        <v>2919</v>
      </c>
      <c r="D213" s="148" t="s">
        <v>3612</v>
      </c>
      <c r="E213" s="149" t="s">
        <v>3615</v>
      </c>
      <c r="F213" s="149" t="s">
        <v>2965</v>
      </c>
      <c r="G213" s="148" t="s">
        <v>2911</v>
      </c>
    </row>
    <row r="214" spans="1:7" ht="17.399999999999999">
      <c r="A214" s="148" t="s">
        <v>3075</v>
      </c>
      <c r="B214" s="148" t="s">
        <v>100</v>
      </c>
      <c r="C214" s="148" t="s">
        <v>3076</v>
      </c>
      <c r="D214" s="148" t="s">
        <v>3612</v>
      </c>
      <c r="E214" s="149" t="s">
        <v>3614</v>
      </c>
      <c r="F214" s="149" t="s">
        <v>2965</v>
      </c>
      <c r="G214" s="148" t="s">
        <v>3077</v>
      </c>
    </row>
    <row r="215" spans="1:7" ht="17.399999999999999">
      <c r="A215" s="148" t="s">
        <v>3078</v>
      </c>
      <c r="B215" s="148" t="s">
        <v>3018</v>
      </c>
      <c r="C215" s="148" t="s">
        <v>2919</v>
      </c>
      <c r="D215" s="148" t="s">
        <v>3612</v>
      </c>
      <c r="E215" s="149" t="s">
        <v>3615</v>
      </c>
      <c r="F215" s="149" t="s">
        <v>2965</v>
      </c>
      <c r="G215" s="148" t="s">
        <v>2911</v>
      </c>
    </row>
    <row r="216" spans="1:7" ht="17.399999999999999">
      <c r="A216" s="148" t="s">
        <v>3449</v>
      </c>
      <c r="B216" s="148" t="s">
        <v>3018</v>
      </c>
      <c r="C216" s="148" t="s">
        <v>214</v>
      </c>
      <c r="D216" s="148" t="s">
        <v>3612</v>
      </c>
      <c r="E216" s="149" t="s">
        <v>214</v>
      </c>
      <c r="F216" s="149" t="s">
        <v>2965</v>
      </c>
      <c r="G216" s="148" t="s">
        <v>2911</v>
      </c>
    </row>
    <row r="217" spans="1:7" ht="17.399999999999999">
      <c r="A217" s="52" t="s">
        <v>3483</v>
      </c>
      <c r="B217" s="52"/>
      <c r="C217" s="52"/>
      <c r="D217" s="52"/>
      <c r="E217" s="53"/>
      <c r="F217" s="52"/>
      <c r="G217" s="52"/>
    </row>
    <row r="218" spans="1:7" ht="17.399999999999999">
      <c r="A218" s="148" t="s">
        <v>3462</v>
      </c>
      <c r="B218" s="148" t="s">
        <v>44</v>
      </c>
      <c r="C218" s="148" t="s">
        <v>3463</v>
      </c>
      <c r="D218" s="148" t="s">
        <v>3627</v>
      </c>
      <c r="E218" s="149" t="s">
        <v>2663</v>
      </c>
      <c r="F218" s="149" t="s">
        <v>2965</v>
      </c>
      <c r="G218" s="148" t="s">
        <v>3464</v>
      </c>
    </row>
    <row r="219" spans="1:7" ht="17.399999999999999">
      <c r="A219" s="52" t="s">
        <v>3505</v>
      </c>
      <c r="B219" s="52"/>
      <c r="C219" s="52"/>
      <c r="D219" s="52"/>
      <c r="E219" s="53"/>
      <c r="F219" s="52"/>
      <c r="G219" s="52"/>
    </row>
    <row r="220" spans="1:7" ht="17.399999999999999">
      <c r="A220" s="148" t="s">
        <v>3462</v>
      </c>
      <c r="B220" s="148" t="s">
        <v>44</v>
      </c>
      <c r="C220" s="148" t="s">
        <v>3463</v>
      </c>
      <c r="D220" s="148" t="s">
        <v>3628</v>
      </c>
      <c r="E220" s="149" t="s">
        <v>2663</v>
      </c>
      <c r="F220" s="149" t="s">
        <v>2965</v>
      </c>
      <c r="G220" s="148" t="s">
        <v>3464</v>
      </c>
    </row>
    <row r="221" spans="1:7" ht="17.399999999999999">
      <c r="A221" s="52" t="s">
        <v>3629</v>
      </c>
      <c r="B221" s="52"/>
      <c r="C221" s="52"/>
      <c r="D221" s="52"/>
      <c r="E221" s="53"/>
      <c r="F221" s="52"/>
      <c r="G221" s="52"/>
    </row>
    <row r="222" spans="1:7" ht="17.399999999999999">
      <c r="A222" s="148" t="s">
        <v>3353</v>
      </c>
      <c r="B222" s="148" t="s">
        <v>3045</v>
      </c>
      <c r="C222" s="148" t="s">
        <v>3354</v>
      </c>
      <c r="D222" s="148" t="s">
        <v>3630</v>
      </c>
      <c r="E222" s="149" t="s">
        <v>3631</v>
      </c>
      <c r="F222" s="149" t="s">
        <v>2965</v>
      </c>
      <c r="G222" s="148" t="s">
        <v>2911</v>
      </c>
    </row>
    <row r="223" spans="1:7" ht="17.399999999999999">
      <c r="A223" s="52" t="s">
        <v>3517</v>
      </c>
      <c r="B223" s="52"/>
      <c r="C223" s="52"/>
      <c r="D223" s="52"/>
      <c r="E223" s="53"/>
      <c r="F223" s="52"/>
      <c r="G223" s="52"/>
    </row>
    <row r="224" spans="1:7" ht="17.399999999999999">
      <c r="A224" s="150" t="s">
        <v>3080</v>
      </c>
      <c r="B224" s="150" t="s">
        <v>35</v>
      </c>
      <c r="C224" s="150" t="s">
        <v>3081</v>
      </c>
      <c r="D224" s="150" t="s">
        <v>3632</v>
      </c>
      <c r="E224" s="151" t="s">
        <v>3081</v>
      </c>
      <c r="F224" s="151" t="s">
        <v>2795</v>
      </c>
      <c r="G224" s="150" t="s">
        <v>3083</v>
      </c>
    </row>
    <row r="225" spans="1:7" ht="17.399999999999999">
      <c r="A225" s="148" t="s">
        <v>3088</v>
      </c>
      <c r="B225" s="148" t="s">
        <v>42</v>
      </c>
      <c r="C225" s="148" t="s">
        <v>3089</v>
      </c>
      <c r="D225" s="148" t="s">
        <v>3632</v>
      </c>
      <c r="E225" s="149" t="s">
        <v>214</v>
      </c>
      <c r="F225" s="149" t="s">
        <v>2965</v>
      </c>
      <c r="G225" s="148" t="s">
        <v>3091</v>
      </c>
    </row>
    <row r="226" spans="1:7" ht="17.399999999999999">
      <c r="A226" s="150" t="s">
        <v>3092</v>
      </c>
      <c r="B226" s="150" t="s">
        <v>42</v>
      </c>
      <c r="C226" s="150" t="s">
        <v>3081</v>
      </c>
      <c r="D226" s="150" t="s">
        <v>3632</v>
      </c>
      <c r="E226" s="151" t="s">
        <v>3081</v>
      </c>
      <c r="F226" s="151" t="s">
        <v>2795</v>
      </c>
      <c r="G226" s="150" t="s">
        <v>3083</v>
      </c>
    </row>
    <row r="227" spans="1:7" ht="17.399999999999999">
      <c r="A227" s="150" t="s">
        <v>3093</v>
      </c>
      <c r="B227" s="150" t="s">
        <v>44</v>
      </c>
      <c r="C227" s="150" t="s">
        <v>1902</v>
      </c>
      <c r="D227" s="150" t="s">
        <v>3632</v>
      </c>
      <c r="E227" s="151" t="s">
        <v>214</v>
      </c>
      <c r="F227" s="151" t="s">
        <v>2795</v>
      </c>
      <c r="G227" s="150" t="s">
        <v>3094</v>
      </c>
    </row>
    <row r="228" spans="1:7" ht="17.399999999999999">
      <c r="A228" s="150" t="s">
        <v>3095</v>
      </c>
      <c r="B228" s="150" t="s">
        <v>44</v>
      </c>
      <c r="C228" s="150" t="s">
        <v>214</v>
      </c>
      <c r="D228" s="150" t="s">
        <v>3632</v>
      </c>
      <c r="E228" s="151" t="s">
        <v>214</v>
      </c>
      <c r="F228" s="151" t="s">
        <v>2795</v>
      </c>
      <c r="G228" s="150" t="s">
        <v>3096</v>
      </c>
    </row>
    <row r="229" spans="1:7" ht="17.399999999999999">
      <c r="A229" s="52" t="s">
        <v>3519</v>
      </c>
      <c r="B229" s="52"/>
      <c r="C229" s="52"/>
      <c r="D229" s="52"/>
      <c r="E229" s="53"/>
      <c r="F229" s="52"/>
      <c r="G229" s="52"/>
    </row>
    <row r="230" spans="1:7" ht="17.399999999999999">
      <c r="A230" s="150" t="s">
        <v>2913</v>
      </c>
      <c r="B230" s="150" t="s">
        <v>35</v>
      </c>
      <c r="C230" s="150" t="s">
        <v>2914</v>
      </c>
      <c r="D230" s="150" t="s">
        <v>3632</v>
      </c>
      <c r="E230" s="151" t="s">
        <v>214</v>
      </c>
      <c r="F230" s="151" t="s">
        <v>2795</v>
      </c>
      <c r="G230" s="150" t="s">
        <v>2917</v>
      </c>
    </row>
    <row r="231" spans="1:7" ht="17.399999999999999">
      <c r="A231" s="148" t="s">
        <v>3101</v>
      </c>
      <c r="B231" s="148" t="s">
        <v>35</v>
      </c>
      <c r="C231" s="148" t="s">
        <v>3102</v>
      </c>
      <c r="D231" s="148" t="s">
        <v>3632</v>
      </c>
      <c r="E231" s="149" t="s">
        <v>214</v>
      </c>
      <c r="F231" s="149" t="s">
        <v>2965</v>
      </c>
      <c r="G231" s="148" t="s">
        <v>3104</v>
      </c>
    </row>
    <row r="232" spans="1:7" ht="17.399999999999999">
      <c r="A232" s="150" t="s">
        <v>2918</v>
      </c>
      <c r="B232" s="150" t="s">
        <v>36</v>
      </c>
      <c r="C232" s="150" t="s">
        <v>2919</v>
      </c>
      <c r="D232" s="150" t="s">
        <v>3632</v>
      </c>
      <c r="E232" s="151" t="s">
        <v>3554</v>
      </c>
      <c r="F232" s="151" t="s">
        <v>2795</v>
      </c>
      <c r="G232" s="150" t="s">
        <v>2921</v>
      </c>
    </row>
    <row r="233" spans="1:7" ht="17.399999999999999">
      <c r="A233" s="150" t="s">
        <v>3106</v>
      </c>
      <c r="B233" s="150" t="s">
        <v>36</v>
      </c>
      <c r="C233" s="150" t="s">
        <v>214</v>
      </c>
      <c r="D233" s="150" t="s">
        <v>3632</v>
      </c>
      <c r="E233" s="151" t="s">
        <v>214</v>
      </c>
      <c r="F233" s="151" t="s">
        <v>2795</v>
      </c>
      <c r="G233" s="150" t="s">
        <v>3107</v>
      </c>
    </row>
    <row r="234" spans="1:7" ht="17.399999999999999">
      <c r="A234" s="150" t="s">
        <v>3115</v>
      </c>
      <c r="B234" s="150" t="s">
        <v>42</v>
      </c>
      <c r="C234" s="150" t="s">
        <v>214</v>
      </c>
      <c r="D234" s="150" t="s">
        <v>3632</v>
      </c>
      <c r="E234" s="151" t="s">
        <v>214</v>
      </c>
      <c r="F234" s="151" t="s">
        <v>2795</v>
      </c>
      <c r="G234" s="150" t="s">
        <v>3116</v>
      </c>
    </row>
    <row r="235" spans="1:7" ht="17.399999999999999">
      <c r="A235" s="150" t="s">
        <v>2925</v>
      </c>
      <c r="B235" s="150" t="s">
        <v>42</v>
      </c>
      <c r="C235" s="150" t="s">
        <v>2919</v>
      </c>
      <c r="D235" s="150" t="s">
        <v>3632</v>
      </c>
      <c r="E235" s="151" t="s">
        <v>3554</v>
      </c>
      <c r="F235" s="151" t="s">
        <v>2795</v>
      </c>
      <c r="G235" s="150" t="s">
        <v>2926</v>
      </c>
    </row>
    <row r="236" spans="1:7" ht="17.399999999999999">
      <c r="A236" s="150" t="s">
        <v>3120</v>
      </c>
      <c r="B236" s="150" t="s">
        <v>44</v>
      </c>
      <c r="C236" s="150" t="s">
        <v>214</v>
      </c>
      <c r="D236" s="150" t="s">
        <v>3632</v>
      </c>
      <c r="E236" s="151" t="s">
        <v>214</v>
      </c>
      <c r="F236" s="151" t="s">
        <v>2795</v>
      </c>
      <c r="G236" s="150" t="s">
        <v>3121</v>
      </c>
    </row>
    <row r="237" spans="1:7" ht="17.399999999999999">
      <c r="A237" s="150" t="s">
        <v>2927</v>
      </c>
      <c r="B237" s="150" t="s">
        <v>44</v>
      </c>
      <c r="C237" s="150" t="s">
        <v>2919</v>
      </c>
      <c r="D237" s="150" t="s">
        <v>3632</v>
      </c>
      <c r="E237" s="151" t="s">
        <v>3554</v>
      </c>
      <c r="F237" s="151" t="s">
        <v>2795</v>
      </c>
      <c r="G237" s="150" t="s">
        <v>2911</v>
      </c>
    </row>
    <row r="238" spans="1:7" ht="17.399999999999999">
      <c r="A238" s="150" t="s">
        <v>2928</v>
      </c>
      <c r="B238" s="150" t="s">
        <v>57</v>
      </c>
      <c r="C238" s="150" t="s">
        <v>2919</v>
      </c>
      <c r="D238" s="150" t="s">
        <v>3632</v>
      </c>
      <c r="E238" s="151" t="s">
        <v>3554</v>
      </c>
      <c r="F238" s="151" t="s">
        <v>2795</v>
      </c>
      <c r="G238" s="150" t="s">
        <v>2911</v>
      </c>
    </row>
    <row r="239" spans="1:7" ht="17.399999999999999">
      <c r="A239" s="150" t="s">
        <v>3122</v>
      </c>
      <c r="B239" s="150" t="s">
        <v>56</v>
      </c>
      <c r="C239" s="150" t="s">
        <v>3081</v>
      </c>
      <c r="D239" s="150" t="s">
        <v>3632</v>
      </c>
      <c r="E239" s="151" t="s">
        <v>3081</v>
      </c>
      <c r="F239" s="151" t="s">
        <v>2795</v>
      </c>
      <c r="G239" s="150" t="s">
        <v>3123</v>
      </c>
    </row>
    <row r="240" spans="1:7" ht="17.399999999999999">
      <c r="A240" s="150" t="s">
        <v>3124</v>
      </c>
      <c r="B240" s="150" t="s">
        <v>57</v>
      </c>
      <c r="C240" s="150" t="s">
        <v>3125</v>
      </c>
      <c r="D240" s="150" t="s">
        <v>3632</v>
      </c>
      <c r="E240" s="151" t="s">
        <v>214</v>
      </c>
      <c r="F240" s="151" t="s">
        <v>2795</v>
      </c>
      <c r="G240" s="150" t="s">
        <v>3126</v>
      </c>
    </row>
    <row r="241" spans="1:7" ht="17.399999999999999">
      <c r="A241" s="150" t="s">
        <v>2946</v>
      </c>
      <c r="B241" s="150" t="s">
        <v>42</v>
      </c>
      <c r="C241" s="150" t="s">
        <v>2919</v>
      </c>
      <c r="D241" s="150" t="s">
        <v>3632</v>
      </c>
      <c r="E241" s="151" t="s">
        <v>3554</v>
      </c>
      <c r="F241" s="151" t="s">
        <v>2795</v>
      </c>
      <c r="G241" s="150" t="s">
        <v>2947</v>
      </c>
    </row>
    <row r="242" spans="1:7" ht="17.399999999999999">
      <c r="A242" s="150" t="s">
        <v>3128</v>
      </c>
      <c r="B242" s="150" t="s">
        <v>2949</v>
      </c>
      <c r="C242" s="150" t="s">
        <v>3081</v>
      </c>
      <c r="D242" s="150" t="s">
        <v>3632</v>
      </c>
      <c r="E242" s="151" t="s">
        <v>3081</v>
      </c>
      <c r="F242" s="151" t="s">
        <v>2795</v>
      </c>
      <c r="G242" s="150" t="s">
        <v>2911</v>
      </c>
    </row>
    <row r="243" spans="1:7" ht="17.399999999999999">
      <c r="A243" s="150" t="s">
        <v>3129</v>
      </c>
      <c r="B243" s="150" t="s">
        <v>36</v>
      </c>
      <c r="C243" s="150" t="s">
        <v>3081</v>
      </c>
      <c r="D243" s="150" t="s">
        <v>3632</v>
      </c>
      <c r="E243" s="151" t="s">
        <v>3081</v>
      </c>
      <c r="F243" s="151" t="s">
        <v>2795</v>
      </c>
      <c r="G243" s="150" t="s">
        <v>2911</v>
      </c>
    </row>
    <row r="244" spans="1:7" ht="17.399999999999999">
      <c r="A244" s="150" t="s">
        <v>3132</v>
      </c>
      <c r="B244" s="150" t="s">
        <v>33</v>
      </c>
      <c r="C244" s="150" t="s">
        <v>3081</v>
      </c>
      <c r="D244" s="150" t="s">
        <v>3632</v>
      </c>
      <c r="E244" s="151" t="s">
        <v>3081</v>
      </c>
      <c r="F244" s="150" t="s">
        <v>2795</v>
      </c>
      <c r="G244" s="150" t="s">
        <v>2911</v>
      </c>
    </row>
    <row r="245" spans="1:7" ht="17.399999999999999">
      <c r="A245" s="52" t="s">
        <v>3521</v>
      </c>
      <c r="B245" s="52"/>
      <c r="C245" s="52"/>
      <c r="D245" s="52"/>
      <c r="E245" s="53"/>
      <c r="F245" s="52"/>
      <c r="G245" s="52"/>
    </row>
    <row r="246" spans="1:7" ht="17.399999999999999">
      <c r="A246" s="150" t="s">
        <v>3139</v>
      </c>
      <c r="B246" s="150" t="s">
        <v>35</v>
      </c>
      <c r="C246" s="150" t="s">
        <v>214</v>
      </c>
      <c r="D246" s="150" t="s">
        <v>3632</v>
      </c>
      <c r="E246" s="151" t="s">
        <v>214</v>
      </c>
      <c r="F246" s="151" t="s">
        <v>2795</v>
      </c>
      <c r="G246" s="150" t="s">
        <v>2911</v>
      </c>
    </row>
    <row r="247" spans="1:7" ht="17.399999999999999">
      <c r="A247" s="150" t="s">
        <v>3142</v>
      </c>
      <c r="B247" s="150" t="s">
        <v>35</v>
      </c>
      <c r="C247" s="150" t="s">
        <v>214</v>
      </c>
      <c r="D247" s="150" t="s">
        <v>3632</v>
      </c>
      <c r="E247" s="151" t="s">
        <v>214</v>
      </c>
      <c r="F247" s="151" t="s">
        <v>2795</v>
      </c>
      <c r="G247" s="150" t="s">
        <v>3143</v>
      </c>
    </row>
    <row r="248" spans="1:7" ht="17.399999999999999">
      <c r="A248" s="150" t="s">
        <v>3144</v>
      </c>
      <c r="B248" s="150" t="s">
        <v>38</v>
      </c>
      <c r="C248" s="150" t="s">
        <v>3145</v>
      </c>
      <c r="D248" s="150" t="s">
        <v>3632</v>
      </c>
      <c r="E248" s="151" t="s">
        <v>214</v>
      </c>
      <c r="F248" s="151" t="s">
        <v>2795</v>
      </c>
      <c r="G248" s="150" t="s">
        <v>3146</v>
      </c>
    </row>
    <row r="249" spans="1:7" ht="17.399999999999999">
      <c r="A249" s="148" t="s">
        <v>3147</v>
      </c>
      <c r="B249" s="148" t="s">
        <v>40</v>
      </c>
      <c r="C249" s="148" t="s">
        <v>3148</v>
      </c>
      <c r="D249" s="148" t="s">
        <v>3632</v>
      </c>
      <c r="E249" s="149" t="s">
        <v>214</v>
      </c>
      <c r="F249" s="149" t="s">
        <v>2965</v>
      </c>
      <c r="G249" s="148" t="s">
        <v>3149</v>
      </c>
    </row>
    <row r="250" spans="1:7" ht="17.399999999999999">
      <c r="A250" s="150" t="s">
        <v>3150</v>
      </c>
      <c r="B250" s="150" t="s">
        <v>42</v>
      </c>
      <c r="C250" s="150" t="s">
        <v>214</v>
      </c>
      <c r="D250" s="150" t="s">
        <v>3632</v>
      </c>
      <c r="E250" s="151" t="s">
        <v>214</v>
      </c>
      <c r="F250" s="151" t="s">
        <v>2795</v>
      </c>
      <c r="G250" s="150" t="s">
        <v>3151</v>
      </c>
    </row>
    <row r="251" spans="1:7" ht="17.399999999999999">
      <c r="A251" s="150" t="s">
        <v>3152</v>
      </c>
      <c r="B251" s="150" t="s">
        <v>44</v>
      </c>
      <c r="C251" s="150" t="s">
        <v>214</v>
      </c>
      <c r="D251" s="150" t="s">
        <v>3632</v>
      </c>
      <c r="E251" s="151" t="s">
        <v>214</v>
      </c>
      <c r="F251" s="151" t="s">
        <v>2795</v>
      </c>
      <c r="G251" s="150" t="s">
        <v>3153</v>
      </c>
    </row>
    <row r="252" spans="1:7" ht="17.399999999999999">
      <c r="A252" s="150" t="s">
        <v>3154</v>
      </c>
      <c r="B252" s="150" t="s">
        <v>44</v>
      </c>
      <c r="C252" s="150" t="s">
        <v>214</v>
      </c>
      <c r="D252" s="150" t="s">
        <v>3632</v>
      </c>
      <c r="E252" s="151" t="s">
        <v>214</v>
      </c>
      <c r="F252" s="151" t="s">
        <v>2795</v>
      </c>
      <c r="G252" s="150" t="s">
        <v>3155</v>
      </c>
    </row>
    <row r="253" spans="1:7" ht="17.399999999999999">
      <c r="A253" s="150" t="s">
        <v>3156</v>
      </c>
      <c r="B253" s="150" t="s">
        <v>57</v>
      </c>
      <c r="C253" s="150" t="s">
        <v>214</v>
      </c>
      <c r="D253" s="150" t="s">
        <v>3632</v>
      </c>
      <c r="E253" s="151" t="s">
        <v>214</v>
      </c>
      <c r="F253" s="151" t="s">
        <v>2795</v>
      </c>
      <c r="G253" s="150" t="s">
        <v>3157</v>
      </c>
    </row>
    <row r="254" spans="1:7" ht="17.399999999999999">
      <c r="A254" s="150" t="s">
        <v>3158</v>
      </c>
      <c r="B254" s="150" t="s">
        <v>56</v>
      </c>
      <c r="C254" s="150" t="s">
        <v>214</v>
      </c>
      <c r="D254" s="150" t="s">
        <v>3632</v>
      </c>
      <c r="E254" s="151" t="s">
        <v>214</v>
      </c>
      <c r="F254" s="151" t="s">
        <v>2795</v>
      </c>
      <c r="G254" s="150" t="s">
        <v>2911</v>
      </c>
    </row>
    <row r="255" spans="1:7" ht="17.399999999999999">
      <c r="A255" s="150" t="s">
        <v>3159</v>
      </c>
      <c r="B255" s="150" t="s">
        <v>3160</v>
      </c>
      <c r="C255" s="150" t="s">
        <v>3081</v>
      </c>
      <c r="D255" s="150" t="s">
        <v>3632</v>
      </c>
      <c r="E255" s="151" t="s">
        <v>3081</v>
      </c>
      <c r="F255" s="150" t="s">
        <v>2795</v>
      </c>
      <c r="G255" s="150" t="s">
        <v>2911</v>
      </c>
    </row>
    <row r="256" spans="1:7" ht="17.399999999999999">
      <c r="A256" s="52" t="s">
        <v>3522</v>
      </c>
      <c r="B256" s="52"/>
      <c r="C256" s="52"/>
      <c r="D256" s="52"/>
      <c r="E256" s="53"/>
      <c r="F256" s="52"/>
      <c r="G256" s="52"/>
    </row>
    <row r="257" spans="1:7" ht="17.399999999999999">
      <c r="A257" s="150" t="s">
        <v>3163</v>
      </c>
      <c r="B257" s="150" t="s">
        <v>36</v>
      </c>
      <c r="C257" s="150" t="s">
        <v>3081</v>
      </c>
      <c r="D257" s="150" t="s">
        <v>3632</v>
      </c>
      <c r="E257" s="151" t="s">
        <v>3081</v>
      </c>
      <c r="F257" s="151" t="s">
        <v>2795</v>
      </c>
      <c r="G257" s="150" t="s">
        <v>3164</v>
      </c>
    </row>
    <row r="258" spans="1:7" ht="17.399999999999999">
      <c r="A258" s="150" t="s">
        <v>3165</v>
      </c>
      <c r="B258" s="150" t="s">
        <v>38</v>
      </c>
      <c r="C258" s="150" t="s">
        <v>3081</v>
      </c>
      <c r="D258" s="150" t="s">
        <v>3632</v>
      </c>
      <c r="E258" s="151" t="s">
        <v>3081</v>
      </c>
      <c r="F258" s="151" t="s">
        <v>2795</v>
      </c>
      <c r="G258" s="150" t="s">
        <v>3166</v>
      </c>
    </row>
    <row r="259" spans="1:7" ht="17.399999999999999">
      <c r="A259" s="150" t="s">
        <v>3170</v>
      </c>
      <c r="B259" s="150" t="s">
        <v>42</v>
      </c>
      <c r="C259" s="150" t="s">
        <v>3171</v>
      </c>
      <c r="D259" s="150" t="s">
        <v>3632</v>
      </c>
      <c r="E259" s="151" t="s">
        <v>214</v>
      </c>
      <c r="F259" s="151" t="s">
        <v>2795</v>
      </c>
      <c r="G259" s="150" t="s">
        <v>3172</v>
      </c>
    </row>
    <row r="260" spans="1:7" ht="17.399999999999999">
      <c r="A260" s="150" t="s">
        <v>2955</v>
      </c>
      <c r="B260" s="150" t="s">
        <v>42</v>
      </c>
      <c r="C260" s="150" t="s">
        <v>2919</v>
      </c>
      <c r="D260" s="150" t="s">
        <v>3632</v>
      </c>
      <c r="E260" s="151" t="s">
        <v>3554</v>
      </c>
      <c r="F260" s="151" t="s">
        <v>2795</v>
      </c>
      <c r="G260" s="150" t="s">
        <v>2956</v>
      </c>
    </row>
    <row r="261" spans="1:7" ht="17.399999999999999">
      <c r="A261" s="150" t="s">
        <v>3174</v>
      </c>
      <c r="B261" s="150" t="s">
        <v>44</v>
      </c>
      <c r="C261" s="150" t="s">
        <v>214</v>
      </c>
      <c r="D261" s="150" t="s">
        <v>3632</v>
      </c>
      <c r="E261" s="151" t="s">
        <v>214</v>
      </c>
      <c r="F261" s="151" t="s">
        <v>2795</v>
      </c>
      <c r="G261" s="150" t="s">
        <v>3175</v>
      </c>
    </row>
    <row r="262" spans="1:7" ht="17.399999999999999">
      <c r="A262" s="150" t="s">
        <v>3176</v>
      </c>
      <c r="B262" s="150" t="s">
        <v>44</v>
      </c>
      <c r="C262" s="150" t="s">
        <v>214</v>
      </c>
      <c r="D262" s="150" t="s">
        <v>3632</v>
      </c>
      <c r="E262" s="151" t="s">
        <v>214</v>
      </c>
      <c r="F262" s="151" t="s">
        <v>2795</v>
      </c>
      <c r="G262" s="150" t="s">
        <v>2911</v>
      </c>
    </row>
    <row r="263" spans="1:7" ht="17.399999999999999">
      <c r="A263" s="148" t="s">
        <v>3177</v>
      </c>
      <c r="B263" s="148" t="s">
        <v>44</v>
      </c>
      <c r="C263" s="148" t="s">
        <v>3178</v>
      </c>
      <c r="D263" s="148" t="s">
        <v>3632</v>
      </c>
      <c r="E263" s="149" t="s">
        <v>214</v>
      </c>
      <c r="F263" s="149" t="s">
        <v>2965</v>
      </c>
      <c r="G263" s="148" t="s">
        <v>3179</v>
      </c>
    </row>
    <row r="264" spans="1:7" ht="17.399999999999999">
      <c r="A264" s="150" t="s">
        <v>2961</v>
      </c>
      <c r="B264" s="150" t="s">
        <v>56</v>
      </c>
      <c r="C264" s="150" t="s">
        <v>2919</v>
      </c>
      <c r="D264" s="150" t="s">
        <v>3632</v>
      </c>
      <c r="E264" s="151" t="s">
        <v>3554</v>
      </c>
      <c r="F264" s="151" t="s">
        <v>2795</v>
      </c>
      <c r="G264" s="150" t="s">
        <v>2956</v>
      </c>
    </row>
    <row r="265" spans="1:7" ht="17.399999999999999">
      <c r="A265" s="148" t="s">
        <v>2962</v>
      </c>
      <c r="B265" s="148" t="s">
        <v>57</v>
      </c>
      <c r="C265" s="148" t="s">
        <v>2963</v>
      </c>
      <c r="D265" s="148" t="s">
        <v>3632</v>
      </c>
      <c r="E265" s="149" t="s">
        <v>3081</v>
      </c>
      <c r="F265" s="149" t="s">
        <v>2965</v>
      </c>
      <c r="G265" s="148" t="s">
        <v>2966</v>
      </c>
    </row>
    <row r="266" spans="1:7" ht="17.399999999999999">
      <c r="A266" s="150" t="s">
        <v>2967</v>
      </c>
      <c r="B266" s="150" t="s">
        <v>35</v>
      </c>
      <c r="C266" s="150" t="s">
        <v>2919</v>
      </c>
      <c r="D266" s="150" t="s">
        <v>3632</v>
      </c>
      <c r="E266" s="151" t="s">
        <v>3554</v>
      </c>
      <c r="F266" s="151" t="s">
        <v>2795</v>
      </c>
      <c r="G266" s="150" t="s">
        <v>2911</v>
      </c>
    </row>
    <row r="267" spans="1:7" ht="17.399999999999999">
      <c r="A267" s="52" t="s">
        <v>3633</v>
      </c>
      <c r="B267" s="52"/>
      <c r="C267" s="52"/>
      <c r="D267" s="52"/>
      <c r="E267" s="53"/>
      <c r="F267" s="52"/>
      <c r="G267" s="52"/>
    </row>
    <row r="268" spans="1:7">
      <c r="A268" s="36" t="s">
        <v>3188</v>
      </c>
      <c r="B268" s="36" t="s">
        <v>38</v>
      </c>
      <c r="C268" s="36" t="s">
        <v>214</v>
      </c>
      <c r="D268" s="36" t="s">
        <v>3632</v>
      </c>
      <c r="E268" s="51" t="s">
        <v>214</v>
      </c>
      <c r="F268" s="51" t="s">
        <v>2795</v>
      </c>
      <c r="G268" s="36" t="s">
        <v>3189</v>
      </c>
    </row>
    <row r="269" spans="1:7" ht="17.399999999999999">
      <c r="A269" s="150" t="s">
        <v>2976</v>
      </c>
      <c r="B269" s="150" t="s">
        <v>40</v>
      </c>
      <c r="C269" s="150" t="s">
        <v>2919</v>
      </c>
      <c r="D269" s="150" t="s">
        <v>3632</v>
      </c>
      <c r="E269" s="151" t="s">
        <v>3554</v>
      </c>
      <c r="F269" s="151" t="s">
        <v>2795</v>
      </c>
      <c r="G269" s="150" t="s">
        <v>2911</v>
      </c>
    </row>
    <row r="270" spans="1:7" ht="17.399999999999999">
      <c r="A270" s="150" t="s">
        <v>3192</v>
      </c>
      <c r="B270" s="150" t="s">
        <v>40</v>
      </c>
      <c r="C270" s="150" t="s">
        <v>3081</v>
      </c>
      <c r="D270" s="150" t="s">
        <v>3632</v>
      </c>
      <c r="E270" s="151" t="s">
        <v>3081</v>
      </c>
      <c r="F270" s="151" t="s">
        <v>2795</v>
      </c>
      <c r="G270" s="150" t="s">
        <v>3193</v>
      </c>
    </row>
    <row r="271" spans="1:7" ht="17.399999999999999">
      <c r="A271" s="150" t="s">
        <v>3196</v>
      </c>
      <c r="B271" s="150" t="s">
        <v>40</v>
      </c>
      <c r="C271" s="150" t="s">
        <v>214</v>
      </c>
      <c r="D271" s="150" t="s">
        <v>3632</v>
      </c>
      <c r="E271" s="151" t="s">
        <v>214</v>
      </c>
      <c r="F271" s="150" t="s">
        <v>2795</v>
      </c>
      <c r="G271" s="150" t="s">
        <v>3197</v>
      </c>
    </row>
    <row r="272" spans="1:7" ht="17.399999999999999">
      <c r="A272" s="150" t="s">
        <v>3198</v>
      </c>
      <c r="B272" s="150" t="s">
        <v>42</v>
      </c>
      <c r="C272" s="150" t="s">
        <v>3081</v>
      </c>
      <c r="D272" s="150" t="s">
        <v>3632</v>
      </c>
      <c r="E272" s="151" t="s">
        <v>3081</v>
      </c>
      <c r="F272" s="151" t="s">
        <v>2795</v>
      </c>
      <c r="G272" s="150" t="s">
        <v>3199</v>
      </c>
    </row>
    <row r="273" spans="1:7" ht="17.399999999999999">
      <c r="A273" s="150" t="s">
        <v>3200</v>
      </c>
      <c r="B273" s="150" t="s">
        <v>44</v>
      </c>
      <c r="C273" s="150" t="s">
        <v>214</v>
      </c>
      <c r="D273" s="150" t="s">
        <v>3632</v>
      </c>
      <c r="E273" s="151" t="s">
        <v>214</v>
      </c>
      <c r="F273" s="151" t="s">
        <v>2795</v>
      </c>
      <c r="G273" s="150" t="s">
        <v>3201</v>
      </c>
    </row>
    <row r="274" spans="1:7" ht="17.399999999999999">
      <c r="A274" s="150" t="s">
        <v>3202</v>
      </c>
      <c r="B274" s="150" t="s">
        <v>44</v>
      </c>
      <c r="C274" s="150" t="s">
        <v>214</v>
      </c>
      <c r="D274" s="150" t="s">
        <v>3632</v>
      </c>
      <c r="E274" s="151" t="s">
        <v>214</v>
      </c>
      <c r="F274" s="151" t="s">
        <v>2795</v>
      </c>
      <c r="G274" s="150" t="s">
        <v>3203</v>
      </c>
    </row>
    <row r="275" spans="1:7" ht="17.399999999999999">
      <c r="A275" s="150" t="s">
        <v>3204</v>
      </c>
      <c r="B275" s="150" t="s">
        <v>56</v>
      </c>
      <c r="C275" s="150" t="s">
        <v>3205</v>
      </c>
      <c r="D275" s="150" t="s">
        <v>3632</v>
      </c>
      <c r="E275" s="151" t="s">
        <v>214</v>
      </c>
      <c r="F275" s="151" t="s">
        <v>2795</v>
      </c>
      <c r="G275" s="150" t="s">
        <v>3206</v>
      </c>
    </row>
    <row r="276" spans="1:7" ht="17.399999999999999">
      <c r="A276" s="150" t="s">
        <v>3207</v>
      </c>
      <c r="B276" s="150" t="s">
        <v>56</v>
      </c>
      <c r="C276" s="150" t="s">
        <v>3081</v>
      </c>
      <c r="D276" s="150" t="s">
        <v>3632</v>
      </c>
      <c r="E276" s="151" t="s">
        <v>3081</v>
      </c>
      <c r="F276" s="151" t="s">
        <v>2795</v>
      </c>
      <c r="G276" s="150" t="s">
        <v>3208</v>
      </c>
    </row>
    <row r="277" spans="1:7" ht="17.399999999999999">
      <c r="A277" s="150" t="s">
        <v>3209</v>
      </c>
      <c r="B277" s="150" t="s">
        <v>56</v>
      </c>
      <c r="C277" s="150" t="s">
        <v>3210</v>
      </c>
      <c r="D277" s="150" t="s">
        <v>3632</v>
      </c>
      <c r="E277" s="151" t="s">
        <v>3081</v>
      </c>
      <c r="F277" s="151" t="s">
        <v>2795</v>
      </c>
      <c r="G277" s="150" t="s">
        <v>3211</v>
      </c>
    </row>
    <row r="278" spans="1:7" ht="17.399999999999999">
      <c r="A278" s="150" t="s">
        <v>3212</v>
      </c>
      <c r="B278" s="150" t="s">
        <v>57</v>
      </c>
      <c r="C278" s="150" t="s">
        <v>3081</v>
      </c>
      <c r="D278" s="150" t="s">
        <v>3632</v>
      </c>
      <c r="E278" s="151" t="s">
        <v>3081</v>
      </c>
      <c r="F278" s="151" t="s">
        <v>2795</v>
      </c>
      <c r="G278" s="150" t="s">
        <v>3213</v>
      </c>
    </row>
    <row r="279" spans="1:7" ht="17.399999999999999">
      <c r="A279" s="150" t="s">
        <v>2978</v>
      </c>
      <c r="B279" s="150" t="s">
        <v>57</v>
      </c>
      <c r="C279" s="150" t="s">
        <v>2919</v>
      </c>
      <c r="D279" s="150" t="s">
        <v>3632</v>
      </c>
      <c r="E279" s="151" t="s">
        <v>3554</v>
      </c>
      <c r="F279" s="151" t="s">
        <v>2795</v>
      </c>
      <c r="G279" s="150" t="s">
        <v>2979</v>
      </c>
    </row>
    <row r="280" spans="1:7" ht="17.399999999999999">
      <c r="A280" s="150" t="s">
        <v>3214</v>
      </c>
      <c r="B280" s="150" t="s">
        <v>58</v>
      </c>
      <c r="C280" s="150" t="s">
        <v>214</v>
      </c>
      <c r="D280" s="150" t="s">
        <v>3632</v>
      </c>
      <c r="E280" s="151" t="s">
        <v>214</v>
      </c>
      <c r="F280" s="151" t="s">
        <v>2795</v>
      </c>
      <c r="G280" s="150" t="s">
        <v>3215</v>
      </c>
    </row>
    <row r="281" spans="1:7" ht="17.399999999999999">
      <c r="A281" s="148" t="s">
        <v>3216</v>
      </c>
      <c r="B281" s="148"/>
      <c r="C281" s="148" t="s">
        <v>3217</v>
      </c>
      <c r="D281" s="148" t="s">
        <v>3632</v>
      </c>
      <c r="E281" s="149" t="s">
        <v>214</v>
      </c>
      <c r="F281" s="149" t="s">
        <v>2965</v>
      </c>
      <c r="G281" s="148" t="s">
        <v>3218</v>
      </c>
    </row>
    <row r="282" spans="1:7" ht="17.399999999999999">
      <c r="A282" s="52" t="s">
        <v>3524</v>
      </c>
      <c r="B282" s="52"/>
      <c r="C282" s="52"/>
      <c r="D282" s="52"/>
      <c r="E282" s="53"/>
      <c r="F282" s="52"/>
      <c r="G282" s="52"/>
    </row>
    <row r="283" spans="1:7" ht="17.399999999999999">
      <c r="A283" s="150" t="s">
        <v>3223</v>
      </c>
      <c r="B283" s="150" t="s">
        <v>36</v>
      </c>
      <c r="C283" s="150" t="s">
        <v>3081</v>
      </c>
      <c r="D283" s="150" t="s">
        <v>3632</v>
      </c>
      <c r="E283" s="151" t="s">
        <v>3081</v>
      </c>
      <c r="F283" s="151" t="s">
        <v>2795</v>
      </c>
      <c r="G283" s="150" t="s">
        <v>3224</v>
      </c>
    </row>
    <row r="284" spans="1:7" ht="17.399999999999999">
      <c r="A284" s="150" t="s">
        <v>3228</v>
      </c>
      <c r="B284" s="150" t="s">
        <v>36</v>
      </c>
      <c r="C284" s="150" t="s">
        <v>214</v>
      </c>
      <c r="D284" s="150" t="s">
        <v>3632</v>
      </c>
      <c r="E284" s="151" t="s">
        <v>214</v>
      </c>
      <c r="F284" s="151" t="s">
        <v>2795</v>
      </c>
      <c r="G284" s="150" t="s">
        <v>3229</v>
      </c>
    </row>
    <row r="285" spans="1:7" ht="17.399999999999999">
      <c r="A285" s="150" t="s">
        <v>3230</v>
      </c>
      <c r="B285" s="150" t="s">
        <v>36</v>
      </c>
      <c r="C285" s="150" t="s">
        <v>3081</v>
      </c>
      <c r="D285" s="150" t="s">
        <v>3632</v>
      </c>
      <c r="E285" s="151" t="s">
        <v>3081</v>
      </c>
      <c r="F285" s="151" t="s">
        <v>2795</v>
      </c>
      <c r="G285" s="150" t="s">
        <v>3231</v>
      </c>
    </row>
    <row r="286" spans="1:7">
      <c r="A286" s="36" t="s">
        <v>3232</v>
      </c>
      <c r="B286" s="36" t="s">
        <v>36</v>
      </c>
      <c r="C286" s="36" t="s">
        <v>214</v>
      </c>
      <c r="D286" s="36" t="s">
        <v>3632</v>
      </c>
      <c r="E286" s="51" t="s">
        <v>214</v>
      </c>
      <c r="F286" s="51" t="s">
        <v>2795</v>
      </c>
      <c r="G286" s="36" t="s">
        <v>3233</v>
      </c>
    </row>
    <row r="287" spans="1:7" ht="17.399999999999999">
      <c r="A287" s="150" t="s">
        <v>3237</v>
      </c>
      <c r="B287" s="150" t="s">
        <v>40</v>
      </c>
      <c r="C287" s="150" t="s">
        <v>3081</v>
      </c>
      <c r="D287" s="150" t="s">
        <v>3632</v>
      </c>
      <c r="E287" s="151" t="s">
        <v>3081</v>
      </c>
      <c r="F287" s="151" t="s">
        <v>2795</v>
      </c>
      <c r="G287" s="150" t="s">
        <v>3238</v>
      </c>
    </row>
    <row r="288" spans="1:7" ht="17.399999999999999">
      <c r="A288" s="150" t="s">
        <v>3241</v>
      </c>
      <c r="B288" s="150" t="s">
        <v>40</v>
      </c>
      <c r="C288" s="150" t="s">
        <v>214</v>
      </c>
      <c r="D288" s="150" t="s">
        <v>3632</v>
      </c>
      <c r="E288" s="151" t="s">
        <v>214</v>
      </c>
      <c r="F288" s="150" t="s">
        <v>2795</v>
      </c>
      <c r="G288" s="150" t="s">
        <v>3242</v>
      </c>
    </row>
    <row r="289" spans="1:7" ht="17.399999999999999">
      <c r="A289" s="150" t="s">
        <v>3245</v>
      </c>
      <c r="B289" s="150" t="s">
        <v>42</v>
      </c>
      <c r="C289" s="150" t="s">
        <v>3081</v>
      </c>
      <c r="D289" s="150" t="s">
        <v>3632</v>
      </c>
      <c r="E289" s="151" t="s">
        <v>3081</v>
      </c>
      <c r="F289" s="151" t="s">
        <v>2795</v>
      </c>
      <c r="G289" s="150" t="s">
        <v>3246</v>
      </c>
    </row>
    <row r="290" spans="1:7" ht="17.399999999999999">
      <c r="A290" s="150" t="s">
        <v>2986</v>
      </c>
      <c r="B290" s="150" t="s">
        <v>42</v>
      </c>
      <c r="C290" s="150" t="s">
        <v>2987</v>
      </c>
      <c r="D290" s="150" t="s">
        <v>3632</v>
      </c>
      <c r="E290" s="151" t="s">
        <v>3559</v>
      </c>
      <c r="F290" s="151" t="s">
        <v>2795</v>
      </c>
      <c r="G290" s="150" t="s">
        <v>2988</v>
      </c>
    </row>
    <row r="291" spans="1:7" ht="17.399999999999999">
      <c r="A291" s="150" t="s">
        <v>3250</v>
      </c>
      <c r="B291" s="150" t="s">
        <v>44</v>
      </c>
      <c r="C291" s="150" t="s">
        <v>3081</v>
      </c>
      <c r="D291" s="150" t="s">
        <v>3632</v>
      </c>
      <c r="E291" s="151" t="s">
        <v>3081</v>
      </c>
      <c r="F291" s="151" t="s">
        <v>2795</v>
      </c>
      <c r="G291" s="150" t="s">
        <v>3251</v>
      </c>
    </row>
    <row r="292" spans="1:7" ht="17.399999999999999">
      <c r="A292" s="150" t="s">
        <v>2989</v>
      </c>
      <c r="B292" s="150" t="s">
        <v>44</v>
      </c>
      <c r="C292" s="150" t="s">
        <v>2919</v>
      </c>
      <c r="D292" s="150" t="s">
        <v>3632</v>
      </c>
      <c r="E292" s="151" t="s">
        <v>3554</v>
      </c>
      <c r="F292" s="151" t="s">
        <v>2795</v>
      </c>
      <c r="G292" s="150" t="s">
        <v>2990</v>
      </c>
    </row>
    <row r="293" spans="1:7" ht="17.399999999999999">
      <c r="A293" s="150" t="s">
        <v>3252</v>
      </c>
      <c r="B293" s="150" t="s">
        <v>44</v>
      </c>
      <c r="C293" s="150" t="s">
        <v>3081</v>
      </c>
      <c r="D293" s="150" t="s">
        <v>3632</v>
      </c>
      <c r="E293" s="151" t="s">
        <v>3081</v>
      </c>
      <c r="F293" s="151" t="s">
        <v>2795</v>
      </c>
      <c r="G293" s="150" t="s">
        <v>3253</v>
      </c>
    </row>
    <row r="294" spans="1:7" ht="17.399999999999999">
      <c r="A294" s="150" t="s">
        <v>3254</v>
      </c>
      <c r="B294" s="150" t="s">
        <v>56</v>
      </c>
      <c r="C294" s="150" t="s">
        <v>3081</v>
      </c>
      <c r="D294" s="150" t="s">
        <v>3632</v>
      </c>
      <c r="E294" s="151" t="s">
        <v>3081</v>
      </c>
      <c r="F294" s="151" t="s">
        <v>2795</v>
      </c>
      <c r="G294" s="150" t="s">
        <v>3255</v>
      </c>
    </row>
    <row r="295" spans="1:7" ht="17.399999999999999">
      <c r="A295" s="150" t="s">
        <v>3256</v>
      </c>
      <c r="B295" s="150" t="s">
        <v>57</v>
      </c>
      <c r="C295" s="150" t="s">
        <v>3081</v>
      </c>
      <c r="D295" s="150" t="s">
        <v>3632</v>
      </c>
      <c r="E295" s="151" t="s">
        <v>3081</v>
      </c>
      <c r="F295" s="151" t="s">
        <v>2795</v>
      </c>
      <c r="G295" s="150" t="s">
        <v>3257</v>
      </c>
    </row>
    <row r="296" spans="1:7" ht="17.399999999999999">
      <c r="A296" s="150" t="s">
        <v>3258</v>
      </c>
      <c r="B296" s="150" t="s">
        <v>2944</v>
      </c>
      <c r="C296" s="150" t="s">
        <v>3259</v>
      </c>
      <c r="D296" s="150" t="s">
        <v>3632</v>
      </c>
      <c r="E296" s="151" t="s">
        <v>3081</v>
      </c>
      <c r="F296" s="151" t="s">
        <v>2795</v>
      </c>
      <c r="G296" s="150" t="s">
        <v>3260</v>
      </c>
    </row>
    <row r="297" spans="1:7" ht="17.399999999999999">
      <c r="A297" s="150" t="s">
        <v>3261</v>
      </c>
      <c r="B297" s="150" t="s">
        <v>3262</v>
      </c>
      <c r="C297" s="150" t="s">
        <v>3081</v>
      </c>
      <c r="D297" s="150" t="s">
        <v>3632</v>
      </c>
      <c r="E297" s="151" t="s">
        <v>3081</v>
      </c>
      <c r="F297" s="151" t="s">
        <v>2795</v>
      </c>
      <c r="G297" s="150" t="s">
        <v>2911</v>
      </c>
    </row>
    <row r="298" spans="1:7" ht="17.399999999999999">
      <c r="A298" s="150" t="s">
        <v>3267</v>
      </c>
      <c r="B298" s="150" t="s">
        <v>36</v>
      </c>
      <c r="C298" s="150" t="s">
        <v>3081</v>
      </c>
      <c r="D298" s="150" t="s">
        <v>3632</v>
      </c>
      <c r="E298" s="151" t="s">
        <v>3081</v>
      </c>
      <c r="F298" s="151" t="s">
        <v>2795</v>
      </c>
      <c r="G298" s="150" t="s">
        <v>2911</v>
      </c>
    </row>
    <row r="299" spans="1:7" ht="17.399999999999999">
      <c r="A299" s="150" t="s">
        <v>3268</v>
      </c>
      <c r="B299" s="150" t="s">
        <v>3269</v>
      </c>
      <c r="C299" s="150" t="s">
        <v>214</v>
      </c>
      <c r="D299" s="150" t="s">
        <v>3632</v>
      </c>
      <c r="E299" s="151" t="s">
        <v>214</v>
      </c>
      <c r="F299" s="151" t="s">
        <v>2795</v>
      </c>
      <c r="G299" s="150" t="s">
        <v>2911</v>
      </c>
    </row>
    <row r="300" spans="1:7" ht="17.399999999999999">
      <c r="A300" s="52" t="s">
        <v>3525</v>
      </c>
      <c r="B300" s="52"/>
      <c r="C300" s="52"/>
      <c r="D300" s="52"/>
      <c r="E300" s="53"/>
      <c r="F300" s="52"/>
      <c r="G300" s="52"/>
    </row>
    <row r="301" spans="1:7" ht="17.399999999999999">
      <c r="A301" s="150" t="s">
        <v>3271</v>
      </c>
      <c r="B301" s="150" t="s">
        <v>35</v>
      </c>
      <c r="C301" s="150" t="s">
        <v>214</v>
      </c>
      <c r="D301" s="150" t="s">
        <v>3632</v>
      </c>
      <c r="E301" s="151" t="s">
        <v>214</v>
      </c>
      <c r="F301" s="151" t="s">
        <v>2795</v>
      </c>
      <c r="G301" s="150" t="s">
        <v>3272</v>
      </c>
    </row>
    <row r="302" spans="1:7" ht="17.399999999999999">
      <c r="A302" s="150" t="s">
        <v>3273</v>
      </c>
      <c r="B302" s="150" t="s">
        <v>33</v>
      </c>
      <c r="C302" s="150" t="s">
        <v>3081</v>
      </c>
      <c r="D302" s="150" t="s">
        <v>3632</v>
      </c>
      <c r="E302" s="151" t="s">
        <v>3081</v>
      </c>
      <c r="F302" s="151" t="s">
        <v>2795</v>
      </c>
      <c r="G302" s="150" t="s">
        <v>3274</v>
      </c>
    </row>
    <row r="303" spans="1:7" ht="17.399999999999999">
      <c r="A303" s="150" t="s">
        <v>3277</v>
      </c>
      <c r="B303" s="150" t="s">
        <v>40</v>
      </c>
      <c r="C303" s="150" t="s">
        <v>214</v>
      </c>
      <c r="D303" s="150" t="s">
        <v>3632</v>
      </c>
      <c r="E303" s="151" t="s">
        <v>214</v>
      </c>
      <c r="F303" s="151" t="s">
        <v>2795</v>
      </c>
      <c r="G303" s="150" t="s">
        <v>3278</v>
      </c>
    </row>
    <row r="304" spans="1:7" ht="17.399999999999999">
      <c r="A304" s="150" t="s">
        <v>3279</v>
      </c>
      <c r="B304" s="150" t="s">
        <v>40</v>
      </c>
      <c r="C304" s="150" t="s">
        <v>214</v>
      </c>
      <c r="D304" s="150" t="s">
        <v>3632</v>
      </c>
      <c r="E304" s="151" t="s">
        <v>214</v>
      </c>
      <c r="F304" s="151" t="s">
        <v>2795</v>
      </c>
      <c r="G304" s="150" t="s">
        <v>3280</v>
      </c>
    </row>
    <row r="305" spans="1:7" ht="17.399999999999999">
      <c r="A305" s="150" t="s">
        <v>3281</v>
      </c>
      <c r="B305" s="150" t="s">
        <v>40</v>
      </c>
      <c r="C305" s="150" t="s">
        <v>214</v>
      </c>
      <c r="D305" s="150" t="s">
        <v>3632</v>
      </c>
      <c r="E305" s="151" t="s">
        <v>214</v>
      </c>
      <c r="F305" s="151" t="s">
        <v>2795</v>
      </c>
      <c r="G305" s="150" t="s">
        <v>3282</v>
      </c>
    </row>
    <row r="306" spans="1:7" ht="17.399999999999999">
      <c r="A306" s="150" t="s">
        <v>3283</v>
      </c>
      <c r="B306" s="150" t="s">
        <v>33</v>
      </c>
      <c r="C306" s="150" t="s">
        <v>214</v>
      </c>
      <c r="D306" s="150" t="s">
        <v>3632</v>
      </c>
      <c r="E306" s="151" t="s">
        <v>214</v>
      </c>
      <c r="F306" s="151" t="s">
        <v>2795</v>
      </c>
      <c r="G306" s="150" t="s">
        <v>3284</v>
      </c>
    </row>
    <row r="307" spans="1:7" ht="17.399999999999999">
      <c r="A307" s="148" t="s">
        <v>3462</v>
      </c>
      <c r="B307" s="148" t="s">
        <v>44</v>
      </c>
      <c r="C307" s="148" t="s">
        <v>3463</v>
      </c>
      <c r="D307" s="148" t="s">
        <v>3632</v>
      </c>
      <c r="E307" s="149" t="s">
        <v>2663</v>
      </c>
      <c r="F307" s="149" t="s">
        <v>2965</v>
      </c>
      <c r="G307" s="148" t="s">
        <v>3464</v>
      </c>
    </row>
    <row r="308" spans="1:7" ht="17.399999999999999">
      <c r="A308" s="150" t="s">
        <v>3285</v>
      </c>
      <c r="B308" s="150" t="s">
        <v>56</v>
      </c>
      <c r="C308" s="150" t="s">
        <v>214</v>
      </c>
      <c r="D308" s="150" t="s">
        <v>3632</v>
      </c>
      <c r="E308" s="151" t="s">
        <v>214</v>
      </c>
      <c r="F308" s="151" t="s">
        <v>2795</v>
      </c>
      <c r="G308" s="150" t="s">
        <v>3280</v>
      </c>
    </row>
    <row r="309" spans="1:7" ht="17.399999999999999">
      <c r="A309" s="150" t="s">
        <v>3286</v>
      </c>
      <c r="B309" s="150" t="s">
        <v>57</v>
      </c>
      <c r="C309" s="150" t="s">
        <v>3081</v>
      </c>
      <c r="D309" s="150" t="s">
        <v>3632</v>
      </c>
      <c r="E309" s="151" t="s">
        <v>3081</v>
      </c>
      <c r="F309" s="151" t="s">
        <v>2795</v>
      </c>
      <c r="G309" s="150" t="s">
        <v>3287</v>
      </c>
    </row>
    <row r="310" spans="1:7" ht="17.399999999999999">
      <c r="A310" s="150" t="s">
        <v>3288</v>
      </c>
      <c r="B310" s="150" t="s">
        <v>57</v>
      </c>
      <c r="C310" s="150" t="s">
        <v>3081</v>
      </c>
      <c r="D310" s="150" t="s">
        <v>3632</v>
      </c>
      <c r="E310" s="151" t="s">
        <v>3081</v>
      </c>
      <c r="F310" s="151" t="s">
        <v>2795</v>
      </c>
      <c r="G310" s="150" t="s">
        <v>3289</v>
      </c>
    </row>
    <row r="311" spans="1:7" ht="17.399999999999999">
      <c r="A311" s="150" t="s">
        <v>3290</v>
      </c>
      <c r="B311" s="150" t="s">
        <v>58</v>
      </c>
      <c r="C311" s="150" t="s">
        <v>214</v>
      </c>
      <c r="D311" s="150" t="s">
        <v>3632</v>
      </c>
      <c r="E311" s="151" t="s">
        <v>214</v>
      </c>
      <c r="F311" s="151" t="s">
        <v>2795</v>
      </c>
      <c r="G311" s="150" t="s">
        <v>3291</v>
      </c>
    </row>
    <row r="312" spans="1:7" ht="17.399999999999999">
      <c r="A312" s="150" t="s">
        <v>3292</v>
      </c>
      <c r="B312" s="150" t="s">
        <v>42</v>
      </c>
      <c r="C312" s="150" t="s">
        <v>3293</v>
      </c>
      <c r="D312" s="150" t="s">
        <v>3632</v>
      </c>
      <c r="E312" s="151" t="s">
        <v>214</v>
      </c>
      <c r="F312" s="151" t="s">
        <v>2795</v>
      </c>
      <c r="G312" s="150" t="s">
        <v>2911</v>
      </c>
    </row>
    <row r="313" spans="1:7" ht="17.399999999999999">
      <c r="A313" s="150" t="s">
        <v>3294</v>
      </c>
      <c r="B313" s="150" t="s">
        <v>38</v>
      </c>
      <c r="C313" s="150" t="s">
        <v>3081</v>
      </c>
      <c r="D313" s="150" t="s">
        <v>3632</v>
      </c>
      <c r="E313" s="151" t="s">
        <v>3081</v>
      </c>
      <c r="F313" s="151" t="s">
        <v>2795</v>
      </c>
      <c r="G313" s="150" t="s">
        <v>2911</v>
      </c>
    </row>
    <row r="314" spans="1:7" ht="17.399999999999999">
      <c r="A314" s="150" t="s">
        <v>3295</v>
      </c>
      <c r="B314" s="150" t="s">
        <v>33</v>
      </c>
      <c r="C314" s="150" t="s">
        <v>214</v>
      </c>
      <c r="D314" s="150" t="s">
        <v>3632</v>
      </c>
      <c r="E314" s="151" t="s">
        <v>214</v>
      </c>
      <c r="F314" s="151" t="s">
        <v>2795</v>
      </c>
      <c r="G314" s="150" t="s">
        <v>2911</v>
      </c>
    </row>
    <row r="315" spans="1:7" ht="17.399999999999999">
      <c r="A315" s="52" t="s">
        <v>3526</v>
      </c>
      <c r="B315" s="52"/>
      <c r="C315" s="52"/>
      <c r="D315" s="52"/>
      <c r="E315" s="53"/>
      <c r="F315" s="52"/>
      <c r="G315" s="52"/>
    </row>
    <row r="316" spans="1:7" ht="17.399999999999999">
      <c r="A316" s="150" t="s">
        <v>3299</v>
      </c>
      <c r="B316" s="150" t="s">
        <v>38</v>
      </c>
      <c r="C316" s="150" t="s">
        <v>214</v>
      </c>
      <c r="D316" s="150" t="s">
        <v>3632</v>
      </c>
      <c r="E316" s="151" t="s">
        <v>214</v>
      </c>
      <c r="F316" s="151" t="s">
        <v>2795</v>
      </c>
      <c r="G316" s="150" t="s">
        <v>3291</v>
      </c>
    </row>
    <row r="317" spans="1:7" ht="17.399999999999999">
      <c r="A317" s="150" t="s">
        <v>3300</v>
      </c>
      <c r="B317" s="150" t="s">
        <v>42</v>
      </c>
      <c r="C317" s="150" t="s">
        <v>3081</v>
      </c>
      <c r="D317" s="150" t="s">
        <v>3632</v>
      </c>
      <c r="E317" s="151" t="s">
        <v>3081</v>
      </c>
      <c r="F317" s="151" t="s">
        <v>2795</v>
      </c>
      <c r="G317" s="150" t="s">
        <v>3301</v>
      </c>
    </row>
    <row r="318" spans="1:7" ht="17.399999999999999">
      <c r="A318" s="150" t="s">
        <v>3302</v>
      </c>
      <c r="B318" s="150" t="s">
        <v>42</v>
      </c>
      <c r="C318" s="150" t="s">
        <v>3081</v>
      </c>
      <c r="D318" s="150" t="s">
        <v>3632</v>
      </c>
      <c r="E318" s="151" t="s">
        <v>3081</v>
      </c>
      <c r="F318" s="151" t="s">
        <v>2795</v>
      </c>
      <c r="G318" s="150" t="s">
        <v>3303</v>
      </c>
    </row>
    <row r="319" spans="1:7" ht="17.399999999999999">
      <c r="A319" s="150" t="s">
        <v>3304</v>
      </c>
      <c r="B319" s="150" t="s">
        <v>44</v>
      </c>
      <c r="C319" s="150" t="s">
        <v>214</v>
      </c>
      <c r="D319" s="150" t="s">
        <v>3632</v>
      </c>
      <c r="E319" s="151" t="s">
        <v>214</v>
      </c>
      <c r="F319" s="151" t="s">
        <v>2795</v>
      </c>
      <c r="G319" s="150" t="s">
        <v>3305</v>
      </c>
    </row>
    <row r="320" spans="1:7" ht="17.399999999999999">
      <c r="A320" s="150" t="s">
        <v>3306</v>
      </c>
      <c r="B320" s="150" t="s">
        <v>56</v>
      </c>
      <c r="C320" s="150" t="s">
        <v>3307</v>
      </c>
      <c r="D320" s="150" t="s">
        <v>3632</v>
      </c>
      <c r="E320" s="151" t="s">
        <v>214</v>
      </c>
      <c r="F320" s="151" t="s">
        <v>2795</v>
      </c>
      <c r="G320" s="150" t="s">
        <v>3308</v>
      </c>
    </row>
    <row r="321" spans="1:7" ht="17.399999999999999">
      <c r="A321" s="150" t="s">
        <v>3309</v>
      </c>
      <c r="B321" s="150" t="s">
        <v>56</v>
      </c>
      <c r="C321" s="150" t="s">
        <v>3307</v>
      </c>
      <c r="D321" s="150" t="s">
        <v>3632</v>
      </c>
      <c r="E321" s="151" t="s">
        <v>214</v>
      </c>
      <c r="F321" s="151" t="s">
        <v>2795</v>
      </c>
      <c r="G321" s="150" t="s">
        <v>3308</v>
      </c>
    </row>
    <row r="322" spans="1:7" ht="17.399999999999999">
      <c r="A322" s="150" t="s">
        <v>3310</v>
      </c>
      <c r="B322" s="150" t="s">
        <v>56</v>
      </c>
      <c r="C322" s="150" t="s">
        <v>214</v>
      </c>
      <c r="D322" s="150" t="s">
        <v>3632</v>
      </c>
      <c r="E322" s="151" t="s">
        <v>214</v>
      </c>
      <c r="F322" s="150" t="s">
        <v>2795</v>
      </c>
      <c r="G322" s="150" t="s">
        <v>3311</v>
      </c>
    </row>
    <row r="323" spans="1:7" ht="17.399999999999999">
      <c r="A323" s="150" t="s">
        <v>3312</v>
      </c>
      <c r="B323" s="150" t="s">
        <v>57</v>
      </c>
      <c r="C323" s="150" t="s">
        <v>3081</v>
      </c>
      <c r="D323" s="150" t="s">
        <v>3632</v>
      </c>
      <c r="E323" s="151" t="s">
        <v>3081</v>
      </c>
      <c r="F323" s="151" t="s">
        <v>2795</v>
      </c>
      <c r="G323" s="150" t="s">
        <v>3313</v>
      </c>
    </row>
    <row r="324" spans="1:7" ht="17.399999999999999">
      <c r="A324" s="150" t="s">
        <v>3010</v>
      </c>
      <c r="B324" s="150" t="s">
        <v>58</v>
      </c>
      <c r="C324" s="150" t="s">
        <v>2914</v>
      </c>
      <c r="D324" s="150" t="s">
        <v>3632</v>
      </c>
      <c r="E324" s="151" t="s">
        <v>214</v>
      </c>
      <c r="F324" s="151" t="s">
        <v>2795</v>
      </c>
      <c r="G324" s="150" t="s">
        <v>3011</v>
      </c>
    </row>
    <row r="325" spans="1:7" ht="17.399999999999999">
      <c r="A325" s="150" t="s">
        <v>3317</v>
      </c>
      <c r="B325" s="150" t="s">
        <v>58</v>
      </c>
      <c r="C325" s="150" t="s">
        <v>3081</v>
      </c>
      <c r="D325" s="150" t="s">
        <v>3632</v>
      </c>
      <c r="E325" s="151" t="s">
        <v>3081</v>
      </c>
      <c r="F325" s="151" t="s">
        <v>2795</v>
      </c>
      <c r="G325" s="150" t="s">
        <v>3318</v>
      </c>
    </row>
    <row r="326" spans="1:7" ht="17.399999999999999">
      <c r="A326" s="150" t="s">
        <v>3319</v>
      </c>
      <c r="B326" s="150" t="s">
        <v>58</v>
      </c>
      <c r="C326" s="150" t="s">
        <v>214</v>
      </c>
      <c r="D326" s="150" t="s">
        <v>3632</v>
      </c>
      <c r="E326" s="151" t="s">
        <v>214</v>
      </c>
      <c r="F326" s="151" t="s">
        <v>2795</v>
      </c>
      <c r="G326" s="150" t="s">
        <v>3320</v>
      </c>
    </row>
    <row r="327" spans="1:7" ht="17.399999999999999">
      <c r="A327" s="150" t="s">
        <v>3321</v>
      </c>
      <c r="B327" s="150" t="s">
        <v>3322</v>
      </c>
      <c r="C327" s="150" t="s">
        <v>214</v>
      </c>
      <c r="D327" s="150" t="s">
        <v>3632</v>
      </c>
      <c r="E327" s="151" t="s">
        <v>214</v>
      </c>
      <c r="F327" s="151" t="s">
        <v>2795</v>
      </c>
      <c r="G327" s="150" t="s">
        <v>3323</v>
      </c>
    </row>
    <row r="328" spans="1:7" ht="17.399999999999999">
      <c r="A328" s="150" t="s">
        <v>3324</v>
      </c>
      <c r="B328" s="150" t="s">
        <v>3325</v>
      </c>
      <c r="C328" s="150" t="s">
        <v>3081</v>
      </c>
      <c r="D328" s="150" t="s">
        <v>3632</v>
      </c>
      <c r="E328" s="151" t="s">
        <v>3081</v>
      </c>
      <c r="F328" s="151" t="s">
        <v>2795</v>
      </c>
      <c r="G328" s="150" t="s">
        <v>3326</v>
      </c>
    </row>
    <row r="329" spans="1:7" ht="17.399999999999999">
      <c r="A329" s="150" t="s">
        <v>3330</v>
      </c>
      <c r="B329" s="150" t="s">
        <v>40</v>
      </c>
      <c r="C329" s="150" t="s">
        <v>214</v>
      </c>
      <c r="D329" s="150" t="s">
        <v>3632</v>
      </c>
      <c r="E329" s="151" t="s">
        <v>214</v>
      </c>
      <c r="F329" s="151" t="s">
        <v>2795</v>
      </c>
      <c r="G329" s="150" t="s">
        <v>3331</v>
      </c>
    </row>
    <row r="330" spans="1:7" ht="17.399999999999999">
      <c r="A330" s="150" t="s">
        <v>3332</v>
      </c>
      <c r="B330" s="150"/>
      <c r="C330" s="150" t="s">
        <v>214</v>
      </c>
      <c r="D330" s="150" t="s">
        <v>3632</v>
      </c>
      <c r="E330" s="151" t="s">
        <v>214</v>
      </c>
      <c r="F330" s="151" t="s">
        <v>2795</v>
      </c>
      <c r="G330" s="150" t="s">
        <v>2911</v>
      </c>
    </row>
    <row r="331" spans="1:7" ht="17.399999999999999">
      <c r="A331" s="52" t="s">
        <v>3634</v>
      </c>
      <c r="B331" s="52"/>
      <c r="C331" s="52"/>
      <c r="D331" s="52"/>
      <c r="E331" s="53"/>
      <c r="F331" s="52"/>
      <c r="G331" s="52"/>
    </row>
    <row r="332" spans="1:7" ht="17.399999999999999">
      <c r="A332" s="148" t="s">
        <v>3337</v>
      </c>
      <c r="B332" s="148"/>
      <c r="C332" s="148" t="s">
        <v>3338</v>
      </c>
      <c r="D332" s="148" t="s">
        <v>3635</v>
      </c>
      <c r="E332" s="149" t="s">
        <v>214</v>
      </c>
      <c r="F332" s="149" t="s">
        <v>2965</v>
      </c>
      <c r="G332" s="148" t="s">
        <v>2911</v>
      </c>
    </row>
    <row r="333" spans="1:7" ht="17.399999999999999">
      <c r="A333" s="150" t="s">
        <v>3339</v>
      </c>
      <c r="B333" s="150" t="s">
        <v>3340</v>
      </c>
      <c r="C333" s="150" t="s">
        <v>3081</v>
      </c>
      <c r="D333" s="150" t="s">
        <v>3635</v>
      </c>
      <c r="E333" s="151" t="s">
        <v>3081</v>
      </c>
      <c r="F333" s="151" t="s">
        <v>2795</v>
      </c>
      <c r="G333" s="150" t="s">
        <v>3341</v>
      </c>
    </row>
    <row r="334" spans="1:7" ht="17.399999999999999">
      <c r="A334" s="150" t="s">
        <v>3342</v>
      </c>
      <c r="B334" s="150"/>
      <c r="C334" s="150" t="s">
        <v>214</v>
      </c>
      <c r="D334" s="150" t="s">
        <v>3635</v>
      </c>
      <c r="E334" s="151" t="s">
        <v>214</v>
      </c>
      <c r="F334" s="151" t="s">
        <v>2795</v>
      </c>
      <c r="G334" s="150" t="s">
        <v>2911</v>
      </c>
    </row>
    <row r="335" spans="1:7" ht="17.399999999999999">
      <c r="A335" s="52" t="s">
        <v>3636</v>
      </c>
      <c r="B335" s="52"/>
      <c r="C335" s="52"/>
      <c r="D335" s="52"/>
      <c r="E335" s="53"/>
      <c r="F335" s="52"/>
      <c r="G335" s="52"/>
    </row>
    <row r="336" spans="1:7" ht="17.399999999999999">
      <c r="A336" s="150" t="s">
        <v>3344</v>
      </c>
      <c r="B336" s="150" t="s">
        <v>10</v>
      </c>
      <c r="C336" s="150" t="s">
        <v>214</v>
      </c>
      <c r="D336" s="150" t="s">
        <v>3635</v>
      </c>
      <c r="E336" s="151" t="s">
        <v>214</v>
      </c>
      <c r="F336" s="151" t="s">
        <v>2795</v>
      </c>
      <c r="G336" s="150" t="s">
        <v>2911</v>
      </c>
    </row>
    <row r="337" spans="1:7" ht="17.399999999999999">
      <c r="A337" s="150" t="s">
        <v>3345</v>
      </c>
      <c r="B337" s="150" t="s">
        <v>3346</v>
      </c>
      <c r="C337" s="150" t="s">
        <v>214</v>
      </c>
      <c r="D337" s="150" t="s">
        <v>3635</v>
      </c>
      <c r="E337" s="151" t="s">
        <v>214</v>
      </c>
      <c r="F337" s="151" t="s">
        <v>2795</v>
      </c>
      <c r="G337" s="150" t="s">
        <v>3347</v>
      </c>
    </row>
    <row r="338" spans="1:7" ht="17.399999999999999">
      <c r="A338" s="150" t="s">
        <v>3348</v>
      </c>
      <c r="B338" s="150" t="s">
        <v>3346</v>
      </c>
      <c r="C338" s="150" t="s">
        <v>214</v>
      </c>
      <c r="D338" s="150" t="s">
        <v>3635</v>
      </c>
      <c r="E338" s="151" t="s">
        <v>214</v>
      </c>
      <c r="F338" s="151" t="s">
        <v>2795</v>
      </c>
      <c r="G338" s="150" t="s">
        <v>2911</v>
      </c>
    </row>
    <row r="339" spans="1:7" ht="17.399999999999999">
      <c r="A339" s="150" t="s">
        <v>3349</v>
      </c>
      <c r="B339" s="150" t="s">
        <v>12</v>
      </c>
      <c r="C339" s="150" t="s">
        <v>214</v>
      </c>
      <c r="D339" s="150" t="s">
        <v>3635</v>
      </c>
      <c r="E339" s="151" t="s">
        <v>214</v>
      </c>
      <c r="F339" s="151" t="s">
        <v>2795</v>
      </c>
      <c r="G339" s="150" t="s">
        <v>3350</v>
      </c>
    </row>
    <row r="340" spans="1:7" ht="17.399999999999999">
      <c r="A340" s="150" t="s">
        <v>3017</v>
      </c>
      <c r="B340" s="150" t="s">
        <v>3018</v>
      </c>
      <c r="C340" s="150" t="s">
        <v>2919</v>
      </c>
      <c r="D340" s="150" t="s">
        <v>3635</v>
      </c>
      <c r="E340" s="151" t="s">
        <v>3554</v>
      </c>
      <c r="F340" s="150" t="s">
        <v>2795</v>
      </c>
      <c r="G340" s="150" t="s">
        <v>2911</v>
      </c>
    </row>
    <row r="341" spans="1:7" ht="17.399999999999999">
      <c r="A341" s="52" t="s">
        <v>3637</v>
      </c>
      <c r="B341" s="52"/>
      <c r="C341" s="52"/>
      <c r="D341" s="52"/>
      <c r="E341" s="53"/>
      <c r="F341" s="52"/>
      <c r="G341" s="52"/>
    </row>
    <row r="342" spans="1:7" ht="17.399999999999999">
      <c r="A342" s="150" t="s">
        <v>3352</v>
      </c>
      <c r="B342" s="150" t="s">
        <v>3045</v>
      </c>
      <c r="C342" s="150" t="s">
        <v>214</v>
      </c>
      <c r="D342" s="150" t="s">
        <v>3635</v>
      </c>
      <c r="E342" s="151" t="s">
        <v>214</v>
      </c>
      <c r="F342" s="151" t="s">
        <v>2795</v>
      </c>
      <c r="G342" s="150" t="s">
        <v>2911</v>
      </c>
    </row>
    <row r="343" spans="1:7" ht="17.399999999999999">
      <c r="A343" s="148" t="s">
        <v>3353</v>
      </c>
      <c r="B343" s="148" t="s">
        <v>3045</v>
      </c>
      <c r="C343" s="148" t="s">
        <v>3354</v>
      </c>
      <c r="D343" s="148" t="s">
        <v>3635</v>
      </c>
      <c r="E343" s="149" t="s">
        <v>214</v>
      </c>
      <c r="F343" s="149" t="s">
        <v>2965</v>
      </c>
      <c r="G343" s="148" t="s">
        <v>2911</v>
      </c>
    </row>
    <row r="344" spans="1:7" ht="17.399999999999999">
      <c r="A344" s="150" t="s">
        <v>3355</v>
      </c>
      <c r="B344" s="150" t="s">
        <v>3045</v>
      </c>
      <c r="C344" s="150" t="s">
        <v>3293</v>
      </c>
      <c r="D344" s="150" t="s">
        <v>3635</v>
      </c>
      <c r="E344" s="151" t="s">
        <v>214</v>
      </c>
      <c r="F344" s="151" t="s">
        <v>2795</v>
      </c>
      <c r="G344" s="150" t="s">
        <v>3356</v>
      </c>
    </row>
    <row r="345" spans="1:7" ht="17.399999999999999">
      <c r="A345" s="150" t="s">
        <v>3357</v>
      </c>
      <c r="B345" s="150" t="s">
        <v>3045</v>
      </c>
      <c r="C345" s="150" t="s">
        <v>214</v>
      </c>
      <c r="D345" s="150" t="s">
        <v>3635</v>
      </c>
      <c r="E345" s="151" t="s">
        <v>214</v>
      </c>
      <c r="F345" s="151" t="s">
        <v>2795</v>
      </c>
      <c r="G345" s="150" t="s">
        <v>2911</v>
      </c>
    </row>
    <row r="346" spans="1:7" ht="17.399999999999999">
      <c r="A346" s="52" t="s">
        <v>3638</v>
      </c>
      <c r="B346" s="52"/>
      <c r="C346" s="52"/>
      <c r="D346" s="52"/>
      <c r="E346" s="53"/>
      <c r="F346" s="52"/>
      <c r="G346" s="52"/>
    </row>
    <row r="347" spans="1:7" ht="17.399999999999999">
      <c r="A347" s="150" t="s">
        <v>3359</v>
      </c>
      <c r="B347" s="150" t="s">
        <v>3360</v>
      </c>
      <c r="C347" s="150" t="s">
        <v>3361</v>
      </c>
      <c r="D347" s="150" t="s">
        <v>3635</v>
      </c>
      <c r="E347" s="151" t="s">
        <v>214</v>
      </c>
      <c r="F347" s="151" t="s">
        <v>2795</v>
      </c>
      <c r="G347" s="150" t="s">
        <v>2911</v>
      </c>
    </row>
    <row r="348" spans="1:7" ht="17.399999999999999">
      <c r="A348" s="150" t="s">
        <v>3364</v>
      </c>
      <c r="B348" s="150" t="s">
        <v>3365</v>
      </c>
      <c r="C348" s="150" t="s">
        <v>3366</v>
      </c>
      <c r="D348" s="150" t="s">
        <v>3635</v>
      </c>
      <c r="E348" s="151" t="s">
        <v>214</v>
      </c>
      <c r="F348" s="151" t="s">
        <v>2795</v>
      </c>
      <c r="G348" s="150" t="s">
        <v>2911</v>
      </c>
    </row>
    <row r="349" spans="1:7" ht="17.399999999999999">
      <c r="A349" s="150" t="s">
        <v>3367</v>
      </c>
      <c r="B349" s="150" t="s">
        <v>3368</v>
      </c>
      <c r="C349" s="150" t="s">
        <v>214</v>
      </c>
      <c r="D349" s="150" t="s">
        <v>3635</v>
      </c>
      <c r="E349" s="151" t="s">
        <v>214</v>
      </c>
      <c r="F349" s="151" t="s">
        <v>2795</v>
      </c>
      <c r="G349" s="150" t="s">
        <v>2911</v>
      </c>
    </row>
    <row r="350" spans="1:7" ht="17.399999999999999">
      <c r="A350" s="150" t="s">
        <v>3371</v>
      </c>
      <c r="B350" s="150" t="s">
        <v>3372</v>
      </c>
      <c r="C350" s="150" t="s">
        <v>214</v>
      </c>
      <c r="D350" s="150" t="s">
        <v>3635</v>
      </c>
      <c r="E350" s="151" t="s">
        <v>214</v>
      </c>
      <c r="F350" s="151" t="s">
        <v>2795</v>
      </c>
      <c r="G350" s="150" t="s">
        <v>2911</v>
      </c>
    </row>
    <row r="351" spans="1:7" ht="17.399999999999999">
      <c r="A351" s="150" t="s">
        <v>3373</v>
      </c>
      <c r="B351" s="150" t="s">
        <v>3368</v>
      </c>
      <c r="C351" s="150" t="s">
        <v>214</v>
      </c>
      <c r="D351" s="150" t="s">
        <v>3635</v>
      </c>
      <c r="E351" s="151" t="s">
        <v>214</v>
      </c>
      <c r="F351" s="151" t="s">
        <v>2795</v>
      </c>
      <c r="G351" s="150" t="s">
        <v>2911</v>
      </c>
    </row>
    <row r="352" spans="1:7" ht="17.399999999999999">
      <c r="A352" s="150" t="s">
        <v>3374</v>
      </c>
      <c r="B352" s="150" t="s">
        <v>3368</v>
      </c>
      <c r="C352" s="150" t="s">
        <v>214</v>
      </c>
      <c r="D352" s="150" t="s">
        <v>3635</v>
      </c>
      <c r="E352" s="151" t="s">
        <v>214</v>
      </c>
      <c r="F352" s="150" t="s">
        <v>2795</v>
      </c>
      <c r="G352" s="150" t="s">
        <v>2911</v>
      </c>
    </row>
    <row r="353" spans="1:7" ht="17.399999999999999">
      <c r="A353" s="52" t="s">
        <v>3639</v>
      </c>
      <c r="B353" s="52"/>
      <c r="C353" s="52"/>
      <c r="D353" s="52"/>
      <c r="E353" s="53"/>
      <c r="F353" s="52"/>
      <c r="G353" s="52"/>
    </row>
    <row r="354" spans="1:7" ht="17.399999999999999">
      <c r="A354" s="150" t="s">
        <v>3376</v>
      </c>
      <c r="B354" s="150" t="s">
        <v>10</v>
      </c>
      <c r="C354" s="150" t="s">
        <v>214</v>
      </c>
      <c r="D354" s="150" t="s">
        <v>3635</v>
      </c>
      <c r="E354" s="151" t="s">
        <v>214</v>
      </c>
      <c r="F354" s="151" t="s">
        <v>2795</v>
      </c>
      <c r="G354" s="150" t="s">
        <v>2911</v>
      </c>
    </row>
    <row r="355" spans="1:7" ht="17.399999999999999">
      <c r="A355" s="150" t="s">
        <v>3020</v>
      </c>
      <c r="B355" s="150" t="s">
        <v>10</v>
      </c>
      <c r="C355" s="150" t="s">
        <v>2919</v>
      </c>
      <c r="D355" s="150" t="s">
        <v>3635</v>
      </c>
      <c r="E355" s="151" t="s">
        <v>3554</v>
      </c>
      <c r="F355" s="151" t="s">
        <v>2795</v>
      </c>
      <c r="G355" s="150" t="s">
        <v>2911</v>
      </c>
    </row>
    <row r="356" spans="1:7" ht="17.399999999999999">
      <c r="A356" s="150" t="s">
        <v>3021</v>
      </c>
      <c r="B356" s="150" t="s">
        <v>10</v>
      </c>
      <c r="C356" s="150" t="s">
        <v>2919</v>
      </c>
      <c r="D356" s="150" t="s">
        <v>3635</v>
      </c>
      <c r="E356" s="151" t="s">
        <v>3554</v>
      </c>
      <c r="F356" s="151" t="s">
        <v>2795</v>
      </c>
      <c r="G356" s="150" t="s">
        <v>2911</v>
      </c>
    </row>
    <row r="357" spans="1:7" ht="17.399999999999999">
      <c r="A357" s="150" t="s">
        <v>3022</v>
      </c>
      <c r="B357" s="150" t="s">
        <v>10</v>
      </c>
      <c r="C357" s="150" t="s">
        <v>2919</v>
      </c>
      <c r="D357" s="150" t="s">
        <v>3635</v>
      </c>
      <c r="E357" s="151" t="s">
        <v>3554</v>
      </c>
      <c r="F357" s="150" t="s">
        <v>2795</v>
      </c>
      <c r="G357" s="150" t="s">
        <v>2911</v>
      </c>
    </row>
    <row r="358" spans="1:7" ht="17.399999999999999">
      <c r="A358" s="150" t="s">
        <v>3023</v>
      </c>
      <c r="B358" s="150" t="s">
        <v>10</v>
      </c>
      <c r="C358" s="150" t="s">
        <v>2919</v>
      </c>
      <c r="D358" s="150" t="s">
        <v>3635</v>
      </c>
      <c r="E358" s="151" t="s">
        <v>3554</v>
      </c>
      <c r="F358" s="151" t="s">
        <v>2795</v>
      </c>
      <c r="G358" s="150" t="s">
        <v>2911</v>
      </c>
    </row>
    <row r="359" spans="1:7" ht="17.399999999999999">
      <c r="A359" s="150" t="s">
        <v>3377</v>
      </c>
      <c r="B359" s="150" t="s">
        <v>61</v>
      </c>
      <c r="C359" s="150" t="s">
        <v>214</v>
      </c>
      <c r="D359" s="150" t="s">
        <v>3635</v>
      </c>
      <c r="E359" s="151" t="s">
        <v>214</v>
      </c>
      <c r="F359" s="151" t="s">
        <v>2795</v>
      </c>
      <c r="G359" s="150" t="s">
        <v>3378</v>
      </c>
    </row>
    <row r="360" spans="1:7" ht="17.399999999999999">
      <c r="A360" s="150" t="s">
        <v>3379</v>
      </c>
      <c r="B360" s="150" t="s">
        <v>61</v>
      </c>
      <c r="C360" s="150" t="s">
        <v>214</v>
      </c>
      <c r="D360" s="150" t="s">
        <v>3635</v>
      </c>
      <c r="E360" s="151" t="s">
        <v>214</v>
      </c>
      <c r="F360" s="151" t="s">
        <v>2795</v>
      </c>
      <c r="G360" s="150" t="s">
        <v>2911</v>
      </c>
    </row>
    <row r="361" spans="1:7" ht="17.399999999999999">
      <c r="A361" s="52" t="s">
        <v>3640</v>
      </c>
      <c r="B361" s="52"/>
      <c r="C361" s="52"/>
      <c r="D361" s="52"/>
      <c r="E361" s="53"/>
      <c r="F361" s="52"/>
      <c r="G361" s="52"/>
    </row>
    <row r="362" spans="1:7" ht="17.399999999999999">
      <c r="A362" s="150" t="s">
        <v>3381</v>
      </c>
      <c r="B362" s="150" t="s">
        <v>74</v>
      </c>
      <c r="C362" s="150" t="s">
        <v>214</v>
      </c>
      <c r="D362" s="150" t="s">
        <v>3635</v>
      </c>
      <c r="E362" s="151" t="s">
        <v>214</v>
      </c>
      <c r="F362" s="151" t="s">
        <v>2795</v>
      </c>
      <c r="G362" s="150" t="s">
        <v>2911</v>
      </c>
    </row>
    <row r="363" spans="1:7" ht="17.399999999999999">
      <c r="A363" s="150" t="s">
        <v>3382</v>
      </c>
      <c r="B363" s="150" t="s">
        <v>3383</v>
      </c>
      <c r="C363" s="150" t="s">
        <v>3361</v>
      </c>
      <c r="D363" s="150" t="s">
        <v>3635</v>
      </c>
      <c r="E363" s="151" t="s">
        <v>214</v>
      </c>
      <c r="F363" s="151" t="s">
        <v>2795</v>
      </c>
      <c r="G363" s="150" t="s">
        <v>2911</v>
      </c>
    </row>
    <row r="364" spans="1:7" ht="17.399999999999999">
      <c r="A364" s="150" t="s">
        <v>3384</v>
      </c>
      <c r="B364" s="150" t="s">
        <v>74</v>
      </c>
      <c r="C364" s="150" t="s">
        <v>3385</v>
      </c>
      <c r="D364" s="150" t="s">
        <v>3635</v>
      </c>
      <c r="E364" s="151" t="s">
        <v>214</v>
      </c>
      <c r="F364" s="150" t="s">
        <v>2795</v>
      </c>
      <c r="G364" s="150" t="s">
        <v>3386</v>
      </c>
    </row>
    <row r="365" spans="1:7" ht="17.399999999999999">
      <c r="A365" s="148" t="s">
        <v>3025</v>
      </c>
      <c r="B365" s="148" t="s">
        <v>3018</v>
      </c>
      <c r="C365" s="148" t="s">
        <v>3026</v>
      </c>
      <c r="D365" s="148" t="s">
        <v>3635</v>
      </c>
      <c r="E365" s="149" t="s">
        <v>214</v>
      </c>
      <c r="F365" s="149" t="s">
        <v>2965</v>
      </c>
      <c r="G365" s="148" t="s">
        <v>2911</v>
      </c>
    </row>
    <row r="366" spans="1:7" ht="17.399999999999999">
      <c r="A366" s="150" t="s">
        <v>3028</v>
      </c>
      <c r="B366" s="150" t="s">
        <v>3018</v>
      </c>
      <c r="C366" s="150" t="s">
        <v>2919</v>
      </c>
      <c r="D366" s="150" t="s">
        <v>3635</v>
      </c>
      <c r="E366" s="151" t="s">
        <v>3554</v>
      </c>
      <c r="F366" s="151" t="s">
        <v>2795</v>
      </c>
      <c r="G366" s="150" t="s">
        <v>2911</v>
      </c>
    </row>
    <row r="367" spans="1:7" ht="17.399999999999999">
      <c r="A367" s="150" t="s">
        <v>3029</v>
      </c>
      <c r="B367" s="150" t="s">
        <v>3018</v>
      </c>
      <c r="C367" s="150" t="s">
        <v>2919</v>
      </c>
      <c r="D367" s="150" t="s">
        <v>3635</v>
      </c>
      <c r="E367" s="151" t="s">
        <v>3554</v>
      </c>
      <c r="F367" s="151" t="s">
        <v>2795</v>
      </c>
      <c r="G367" s="150" t="s">
        <v>2911</v>
      </c>
    </row>
    <row r="368" spans="1:7" ht="17.399999999999999">
      <c r="A368" s="150" t="s">
        <v>3030</v>
      </c>
      <c r="B368" s="150" t="s">
        <v>3018</v>
      </c>
      <c r="C368" s="150" t="s">
        <v>2919</v>
      </c>
      <c r="D368" s="150" t="s">
        <v>3635</v>
      </c>
      <c r="E368" s="151" t="s">
        <v>3554</v>
      </c>
      <c r="F368" s="151" t="s">
        <v>2795</v>
      </c>
      <c r="G368" s="150" t="s">
        <v>2911</v>
      </c>
    </row>
    <row r="369" spans="1:7" ht="17.399999999999999">
      <c r="A369" s="150" t="s">
        <v>3387</v>
      </c>
      <c r="B369" s="150" t="s">
        <v>74</v>
      </c>
      <c r="C369" s="150" t="s">
        <v>3081</v>
      </c>
      <c r="D369" s="150" t="s">
        <v>3635</v>
      </c>
      <c r="E369" s="151" t="s">
        <v>3081</v>
      </c>
      <c r="F369" s="151" t="s">
        <v>2795</v>
      </c>
      <c r="G369" s="150" t="s">
        <v>2911</v>
      </c>
    </row>
    <row r="370" spans="1:7" ht="17.399999999999999">
      <c r="A370" s="150" t="s">
        <v>3388</v>
      </c>
      <c r="B370" s="150" t="s">
        <v>83</v>
      </c>
      <c r="C370" s="150" t="s">
        <v>214</v>
      </c>
      <c r="D370" s="150" t="s">
        <v>3635</v>
      </c>
      <c r="E370" s="151" t="s">
        <v>214</v>
      </c>
      <c r="F370" s="151" t="s">
        <v>2795</v>
      </c>
      <c r="G370" s="150" t="s">
        <v>2911</v>
      </c>
    </row>
    <row r="371" spans="1:7" ht="17.399999999999999">
      <c r="A371" s="150" t="s">
        <v>3389</v>
      </c>
      <c r="B371" s="150" t="s">
        <v>3383</v>
      </c>
      <c r="C371" s="150" t="s">
        <v>214</v>
      </c>
      <c r="D371" s="150" t="s">
        <v>3635</v>
      </c>
      <c r="E371" s="151" t="s">
        <v>214</v>
      </c>
      <c r="F371" s="151" t="s">
        <v>2795</v>
      </c>
      <c r="G371" s="150" t="s">
        <v>2911</v>
      </c>
    </row>
    <row r="372" spans="1:7" ht="17.399999999999999">
      <c r="A372" s="52" t="s">
        <v>3641</v>
      </c>
      <c r="B372" s="52"/>
      <c r="C372" s="52"/>
      <c r="D372" s="52"/>
      <c r="E372" s="53"/>
      <c r="F372" s="52"/>
      <c r="G372" s="52"/>
    </row>
    <row r="373" spans="1:7">
      <c r="A373" s="36" t="s">
        <v>3391</v>
      </c>
      <c r="B373" s="36" t="s">
        <v>3018</v>
      </c>
      <c r="C373" s="36" t="s">
        <v>3081</v>
      </c>
      <c r="D373" s="36" t="s">
        <v>3635</v>
      </c>
      <c r="E373" s="51" t="s">
        <v>3081</v>
      </c>
      <c r="F373" s="51" t="s">
        <v>2795</v>
      </c>
      <c r="G373" s="36" t="s">
        <v>2911</v>
      </c>
    </row>
    <row r="374" spans="1:7" ht="17.399999999999999">
      <c r="A374" s="150" t="s">
        <v>3392</v>
      </c>
      <c r="B374" s="150" t="s">
        <v>3018</v>
      </c>
      <c r="C374" s="150" t="s">
        <v>3393</v>
      </c>
      <c r="D374" s="150" t="s">
        <v>3635</v>
      </c>
      <c r="E374" s="151" t="s">
        <v>3081</v>
      </c>
      <c r="F374" s="151" t="s">
        <v>2795</v>
      </c>
      <c r="G374" s="150" t="s">
        <v>2911</v>
      </c>
    </row>
    <row r="375" spans="1:7" ht="17.399999999999999">
      <c r="A375" s="150" t="s">
        <v>3394</v>
      </c>
      <c r="B375" s="150" t="s">
        <v>74</v>
      </c>
      <c r="C375" s="150" t="s">
        <v>214</v>
      </c>
      <c r="D375" s="150" t="s">
        <v>3635</v>
      </c>
      <c r="E375" s="151" t="s">
        <v>214</v>
      </c>
      <c r="F375" s="151" t="s">
        <v>2795</v>
      </c>
      <c r="G375" s="150" t="s">
        <v>2911</v>
      </c>
    </row>
    <row r="376" spans="1:7" ht="17.399999999999999">
      <c r="A376" s="150" t="s">
        <v>3395</v>
      </c>
      <c r="B376" s="150" t="s">
        <v>74</v>
      </c>
      <c r="C376" s="150" t="s">
        <v>214</v>
      </c>
      <c r="D376" s="150" t="s">
        <v>3635</v>
      </c>
      <c r="E376" s="151" t="s">
        <v>214</v>
      </c>
      <c r="F376" s="151" t="s">
        <v>2795</v>
      </c>
      <c r="G376" s="150" t="s">
        <v>2911</v>
      </c>
    </row>
    <row r="377" spans="1:7" ht="17.399999999999999">
      <c r="A377" s="150" t="s">
        <v>3396</v>
      </c>
      <c r="B377" s="150" t="s">
        <v>61</v>
      </c>
      <c r="C377" s="150" t="s">
        <v>214</v>
      </c>
      <c r="D377" s="150" t="s">
        <v>3635</v>
      </c>
      <c r="E377" s="151" t="s">
        <v>214</v>
      </c>
      <c r="F377" s="151" t="s">
        <v>2795</v>
      </c>
      <c r="G377" s="150" t="s">
        <v>2911</v>
      </c>
    </row>
    <row r="378" spans="1:7" ht="17.399999999999999">
      <c r="A378" s="150" t="s">
        <v>3397</v>
      </c>
      <c r="B378" s="150" t="s">
        <v>75</v>
      </c>
      <c r="C378" s="150" t="s">
        <v>3081</v>
      </c>
      <c r="D378" s="150" t="s">
        <v>3635</v>
      </c>
      <c r="E378" s="151" t="s">
        <v>3081</v>
      </c>
      <c r="F378" s="151" t="s">
        <v>2795</v>
      </c>
      <c r="G378" s="150" t="s">
        <v>2911</v>
      </c>
    </row>
    <row r="379" spans="1:7" ht="17.399999999999999">
      <c r="A379" s="150" t="s">
        <v>3398</v>
      </c>
      <c r="B379" s="150" t="s">
        <v>75</v>
      </c>
      <c r="C379" s="150" t="s">
        <v>3081</v>
      </c>
      <c r="D379" s="150" t="s">
        <v>3635</v>
      </c>
      <c r="E379" s="151" t="s">
        <v>3081</v>
      </c>
      <c r="F379" s="151" t="s">
        <v>2795</v>
      </c>
      <c r="G379" s="150" t="s">
        <v>2911</v>
      </c>
    </row>
    <row r="380" spans="1:7" ht="17.399999999999999">
      <c r="A380" s="150" t="s">
        <v>3035</v>
      </c>
      <c r="B380" s="150" t="s">
        <v>3018</v>
      </c>
      <c r="C380" s="150" t="s">
        <v>2919</v>
      </c>
      <c r="D380" s="150" t="s">
        <v>3635</v>
      </c>
      <c r="E380" s="151" t="s">
        <v>3554</v>
      </c>
      <c r="F380" s="151" t="s">
        <v>2795</v>
      </c>
      <c r="G380" s="150" t="s">
        <v>2911</v>
      </c>
    </row>
    <row r="381" spans="1:7" ht="17.399999999999999">
      <c r="A381" s="150" t="s">
        <v>3399</v>
      </c>
      <c r="B381" s="150" t="s">
        <v>75</v>
      </c>
      <c r="C381" s="150" t="s">
        <v>214</v>
      </c>
      <c r="D381" s="150" t="s">
        <v>3635</v>
      </c>
      <c r="E381" s="151" t="s">
        <v>214</v>
      </c>
      <c r="F381" s="151" t="s">
        <v>2795</v>
      </c>
      <c r="G381" s="150" t="s">
        <v>3400</v>
      </c>
    </row>
    <row r="382" spans="1:7" ht="17.399999999999999">
      <c r="A382" s="150" t="s">
        <v>3036</v>
      </c>
      <c r="B382" s="150" t="s">
        <v>3018</v>
      </c>
      <c r="C382" s="150" t="s">
        <v>2919</v>
      </c>
      <c r="D382" s="150" t="s">
        <v>3635</v>
      </c>
      <c r="E382" s="151" t="s">
        <v>3554</v>
      </c>
      <c r="F382" s="151" t="s">
        <v>2795</v>
      </c>
      <c r="G382" s="150" t="s">
        <v>2911</v>
      </c>
    </row>
    <row r="383" spans="1:7" ht="17.399999999999999">
      <c r="A383" s="52" t="s">
        <v>3642</v>
      </c>
      <c r="B383" s="52"/>
      <c r="C383" s="52"/>
      <c r="D383" s="52"/>
      <c r="E383" s="53"/>
      <c r="F383" s="52"/>
      <c r="G383" s="52"/>
    </row>
    <row r="384" spans="1:7" ht="17.399999999999999">
      <c r="A384" s="150" t="s">
        <v>3402</v>
      </c>
      <c r="B384" s="150" t="s">
        <v>82</v>
      </c>
      <c r="C384" s="150" t="s">
        <v>214</v>
      </c>
      <c r="D384" s="150" t="s">
        <v>3635</v>
      </c>
      <c r="E384" s="151" t="s">
        <v>214</v>
      </c>
      <c r="F384" s="151" t="s">
        <v>2795</v>
      </c>
      <c r="G384" s="150" t="s">
        <v>2911</v>
      </c>
    </row>
    <row r="385" spans="1:7" ht="17.399999999999999">
      <c r="A385" s="150" t="s">
        <v>3403</v>
      </c>
      <c r="B385" s="150" t="s">
        <v>84</v>
      </c>
      <c r="C385" s="150" t="s">
        <v>214</v>
      </c>
      <c r="D385" s="150" t="s">
        <v>3635</v>
      </c>
      <c r="E385" s="151" t="s">
        <v>214</v>
      </c>
      <c r="F385" s="151" t="s">
        <v>2795</v>
      </c>
      <c r="G385" s="150" t="s">
        <v>2911</v>
      </c>
    </row>
    <row r="386" spans="1:7" ht="17.399999999999999">
      <c r="A386" s="52" t="s">
        <v>3527</v>
      </c>
      <c r="B386" s="52"/>
      <c r="C386" s="52"/>
      <c r="D386" s="52"/>
      <c r="E386" s="53"/>
      <c r="F386" s="52"/>
      <c r="G386" s="52"/>
    </row>
    <row r="387" spans="1:7" ht="17.399999999999999">
      <c r="A387" s="150" t="s">
        <v>3412</v>
      </c>
      <c r="B387" s="150" t="s">
        <v>3039</v>
      </c>
      <c r="C387" s="150" t="s">
        <v>3081</v>
      </c>
      <c r="D387" s="150" t="s">
        <v>3635</v>
      </c>
      <c r="E387" s="151" t="s">
        <v>3081</v>
      </c>
      <c r="F387" s="151" t="s">
        <v>2795</v>
      </c>
      <c r="G387" s="150" t="s">
        <v>3413</v>
      </c>
    </row>
    <row r="388" spans="1:7" ht="17.399999999999999">
      <c r="A388" s="150" t="s">
        <v>3414</v>
      </c>
      <c r="B388" s="150" t="s">
        <v>88</v>
      </c>
      <c r="C388" s="150" t="s">
        <v>214</v>
      </c>
      <c r="D388" s="150" t="s">
        <v>3635</v>
      </c>
      <c r="E388" s="151" t="s">
        <v>214</v>
      </c>
      <c r="F388" s="151" t="s">
        <v>2795</v>
      </c>
      <c r="G388" s="150" t="s">
        <v>3415</v>
      </c>
    </row>
    <row r="389" spans="1:7" ht="17.399999999999999">
      <c r="A389" s="150" t="s">
        <v>3416</v>
      </c>
      <c r="B389" s="150" t="s">
        <v>3417</v>
      </c>
      <c r="C389" s="150" t="s">
        <v>214</v>
      </c>
      <c r="D389" s="150" t="s">
        <v>3635</v>
      </c>
      <c r="E389" s="151" t="s">
        <v>214</v>
      </c>
      <c r="F389" s="151" t="s">
        <v>2795</v>
      </c>
      <c r="G389" s="150" t="s">
        <v>3418</v>
      </c>
    </row>
    <row r="390" spans="1:7" ht="17.399999999999999">
      <c r="A390" s="150" t="s">
        <v>3420</v>
      </c>
      <c r="B390" s="150" t="s">
        <v>3417</v>
      </c>
      <c r="C390" s="150" t="s">
        <v>1902</v>
      </c>
      <c r="D390" s="150" t="s">
        <v>3635</v>
      </c>
      <c r="E390" s="151" t="s">
        <v>214</v>
      </c>
      <c r="F390" s="151" t="s">
        <v>2795</v>
      </c>
      <c r="G390" s="150" t="s">
        <v>2911</v>
      </c>
    </row>
    <row r="391" spans="1:7" ht="17.399999999999999">
      <c r="A391" s="150" t="s">
        <v>3421</v>
      </c>
      <c r="B391" s="150" t="s">
        <v>85</v>
      </c>
      <c r="C391" s="150" t="s">
        <v>214</v>
      </c>
      <c r="D391" s="150" t="s">
        <v>3635</v>
      </c>
      <c r="E391" s="151" t="s">
        <v>214</v>
      </c>
      <c r="F391" s="151" t="s">
        <v>2795</v>
      </c>
      <c r="G391" s="150" t="s">
        <v>2911</v>
      </c>
    </row>
    <row r="392" spans="1:7" ht="17.399999999999999">
      <c r="A392" s="150" t="s">
        <v>3057</v>
      </c>
      <c r="B392" s="150" t="s">
        <v>3058</v>
      </c>
      <c r="C392" s="150" t="s">
        <v>2919</v>
      </c>
      <c r="D392" s="150" t="s">
        <v>3635</v>
      </c>
      <c r="E392" s="151" t="s">
        <v>3554</v>
      </c>
      <c r="F392" s="151" t="s">
        <v>2795</v>
      </c>
      <c r="G392" s="150" t="s">
        <v>2911</v>
      </c>
    </row>
    <row r="393" spans="1:7" ht="17.399999999999999">
      <c r="A393" s="150" t="s">
        <v>3057</v>
      </c>
      <c r="B393" s="150" t="s">
        <v>3058</v>
      </c>
      <c r="C393" s="150" t="s">
        <v>2919</v>
      </c>
      <c r="D393" s="150" t="s">
        <v>3635</v>
      </c>
      <c r="E393" s="151" t="s">
        <v>3554</v>
      </c>
      <c r="F393" s="151" t="s">
        <v>2795</v>
      </c>
      <c r="G393" s="150" t="s">
        <v>2911</v>
      </c>
    </row>
    <row r="394" spans="1:7" ht="17.399999999999999">
      <c r="A394" s="52" t="s">
        <v>3528</v>
      </c>
      <c r="B394" s="52"/>
      <c r="C394" s="52"/>
      <c r="D394" s="52"/>
      <c r="E394" s="53"/>
      <c r="F394" s="52"/>
      <c r="G394" s="52"/>
    </row>
    <row r="395" spans="1:7" ht="17.399999999999999">
      <c r="A395" s="150" t="s">
        <v>3423</v>
      </c>
      <c r="B395" s="150" t="s">
        <v>90</v>
      </c>
      <c r="C395" s="150" t="s">
        <v>3081</v>
      </c>
      <c r="D395" s="150" t="s">
        <v>3635</v>
      </c>
      <c r="E395" s="151" t="s">
        <v>3081</v>
      </c>
      <c r="F395" s="151" t="s">
        <v>2795</v>
      </c>
      <c r="G395" s="150" t="s">
        <v>2911</v>
      </c>
    </row>
    <row r="396" spans="1:7" ht="17.399999999999999">
      <c r="A396" s="150" t="s">
        <v>3424</v>
      </c>
      <c r="B396" s="150" t="s">
        <v>88</v>
      </c>
      <c r="C396" s="150" t="s">
        <v>214</v>
      </c>
      <c r="D396" s="150" t="s">
        <v>3635</v>
      </c>
      <c r="E396" s="151" t="s">
        <v>214</v>
      </c>
      <c r="F396" s="151" t="s">
        <v>2795</v>
      </c>
      <c r="G396" s="150" t="s">
        <v>2911</v>
      </c>
    </row>
    <row r="397" spans="1:7" ht="17.399999999999999">
      <c r="A397" s="52" t="s">
        <v>3529</v>
      </c>
      <c r="B397" s="52"/>
      <c r="C397" s="52"/>
      <c r="D397" s="52"/>
      <c r="E397" s="53"/>
      <c r="F397" s="52"/>
      <c r="G397" s="52"/>
    </row>
    <row r="398" spans="1:7" ht="17.399999999999999">
      <c r="A398" s="150" t="s">
        <v>3428</v>
      </c>
      <c r="B398" s="150" t="s">
        <v>93</v>
      </c>
      <c r="C398" s="150" t="s">
        <v>214</v>
      </c>
      <c r="D398" s="150" t="s">
        <v>3635</v>
      </c>
      <c r="E398" s="151" t="s">
        <v>214</v>
      </c>
      <c r="F398" s="151" t="s">
        <v>2795</v>
      </c>
      <c r="G398" s="150" t="s">
        <v>2911</v>
      </c>
    </row>
    <row r="399" spans="1:7" ht="17.399999999999999">
      <c r="A399" s="150" t="s">
        <v>3429</v>
      </c>
      <c r="B399" s="150" t="s">
        <v>93</v>
      </c>
      <c r="C399" s="150" t="s">
        <v>3081</v>
      </c>
      <c r="D399" s="150" t="s">
        <v>3635</v>
      </c>
      <c r="E399" s="151" t="s">
        <v>3081</v>
      </c>
      <c r="F399" s="151" t="s">
        <v>2795</v>
      </c>
      <c r="G399" s="150" t="s">
        <v>3430</v>
      </c>
    </row>
    <row r="400" spans="1:7" ht="17.399999999999999">
      <c r="A400" s="150" t="s">
        <v>3435</v>
      </c>
      <c r="B400" s="150" t="s">
        <v>94</v>
      </c>
      <c r="C400" s="150" t="s">
        <v>3293</v>
      </c>
      <c r="D400" s="150" t="s">
        <v>3635</v>
      </c>
      <c r="E400" s="151" t="s">
        <v>214</v>
      </c>
      <c r="F400" s="151" t="s">
        <v>2795</v>
      </c>
      <c r="G400" s="150" t="s">
        <v>3436</v>
      </c>
    </row>
    <row r="401" spans="1:7" ht="17.399999999999999">
      <c r="A401" s="150" t="s">
        <v>3437</v>
      </c>
      <c r="B401" s="150" t="s">
        <v>93</v>
      </c>
      <c r="C401" s="150" t="s">
        <v>3438</v>
      </c>
      <c r="D401" s="150" t="s">
        <v>3635</v>
      </c>
      <c r="E401" s="151" t="s">
        <v>214</v>
      </c>
      <c r="F401" s="151" t="s">
        <v>2795</v>
      </c>
      <c r="G401" s="150" t="s">
        <v>2911</v>
      </c>
    </row>
    <row r="402" spans="1:7" ht="17.399999999999999">
      <c r="A402" s="150" t="s">
        <v>3439</v>
      </c>
      <c r="B402" s="150" t="s">
        <v>93</v>
      </c>
      <c r="C402" s="150" t="s">
        <v>3440</v>
      </c>
      <c r="D402" s="150" t="s">
        <v>3635</v>
      </c>
      <c r="E402" s="151" t="s">
        <v>214</v>
      </c>
      <c r="F402" s="151" t="s">
        <v>2795</v>
      </c>
      <c r="G402" s="150" t="s">
        <v>3441</v>
      </c>
    </row>
    <row r="403" spans="1:7" ht="17.399999999999999">
      <c r="A403" s="150" t="s">
        <v>3442</v>
      </c>
      <c r="B403" s="150" t="s">
        <v>93</v>
      </c>
      <c r="C403" s="150" t="s">
        <v>3443</v>
      </c>
      <c r="D403" s="150" t="s">
        <v>3635</v>
      </c>
      <c r="E403" s="151" t="s">
        <v>214</v>
      </c>
      <c r="F403" s="151" t="s">
        <v>2795</v>
      </c>
      <c r="G403" s="150" t="s">
        <v>3444</v>
      </c>
    </row>
    <row r="404" spans="1:7" ht="17.399999999999999">
      <c r="A404" s="52" t="s">
        <v>3643</v>
      </c>
      <c r="B404" s="52"/>
      <c r="C404" s="52"/>
      <c r="D404" s="52"/>
      <c r="E404" s="53"/>
      <c r="F404" s="52"/>
      <c r="G404" s="52"/>
    </row>
    <row r="405" spans="1:7" ht="17.399999999999999">
      <c r="A405" s="150" t="s">
        <v>3446</v>
      </c>
      <c r="B405" s="150" t="s">
        <v>99</v>
      </c>
      <c r="C405" s="150" t="s">
        <v>3447</v>
      </c>
      <c r="D405" s="150" t="s">
        <v>3635</v>
      </c>
      <c r="E405" s="151" t="s">
        <v>214</v>
      </c>
      <c r="F405" s="151" t="s">
        <v>2795</v>
      </c>
      <c r="G405" s="150" t="s">
        <v>3448</v>
      </c>
    </row>
    <row r="406" spans="1:7" ht="17.399999999999999">
      <c r="A406" s="150" t="s">
        <v>3074</v>
      </c>
      <c r="B406" s="150" t="s">
        <v>102</v>
      </c>
      <c r="C406" s="150" t="s">
        <v>2919</v>
      </c>
      <c r="D406" s="150" t="s">
        <v>3635</v>
      </c>
      <c r="E406" s="151" t="s">
        <v>3554</v>
      </c>
      <c r="F406" s="151" t="s">
        <v>2795</v>
      </c>
      <c r="G406" s="150" t="s">
        <v>2911</v>
      </c>
    </row>
    <row r="407" spans="1:7" ht="17.399999999999999">
      <c r="A407" s="150" t="s">
        <v>3075</v>
      </c>
      <c r="B407" s="150" t="s">
        <v>100</v>
      </c>
      <c r="C407" s="150" t="s">
        <v>3076</v>
      </c>
      <c r="D407" s="150" t="s">
        <v>3635</v>
      </c>
      <c r="E407" s="151" t="s">
        <v>214</v>
      </c>
      <c r="F407" s="151" t="s">
        <v>2795</v>
      </c>
      <c r="G407" s="150" t="s">
        <v>3077</v>
      </c>
    </row>
    <row r="408" spans="1:7" ht="17.399999999999999">
      <c r="A408" s="150" t="s">
        <v>3078</v>
      </c>
      <c r="B408" s="150" t="s">
        <v>3018</v>
      </c>
      <c r="C408" s="150" t="s">
        <v>2919</v>
      </c>
      <c r="D408" s="150" t="s">
        <v>3635</v>
      </c>
      <c r="E408" s="151" t="s">
        <v>3554</v>
      </c>
      <c r="F408" s="151" t="s">
        <v>2795</v>
      </c>
      <c r="G408" s="150" t="s">
        <v>2911</v>
      </c>
    </row>
    <row r="409" spans="1:7">
      <c r="A409" s="36" t="s">
        <v>3449</v>
      </c>
      <c r="B409" s="36" t="s">
        <v>3018</v>
      </c>
      <c r="C409" s="36" t="s">
        <v>214</v>
      </c>
      <c r="D409" s="36" t="s">
        <v>3635</v>
      </c>
      <c r="E409" s="51" t="s">
        <v>214</v>
      </c>
      <c r="F409" s="51" t="s">
        <v>2795</v>
      </c>
      <c r="G409" s="36" t="s">
        <v>2911</v>
      </c>
    </row>
    <row r="410" spans="1:7" ht="17.399999999999999">
      <c r="A410" s="52" t="s">
        <v>3530</v>
      </c>
      <c r="B410" s="52"/>
      <c r="C410" s="52"/>
      <c r="D410" s="52"/>
      <c r="E410" s="53"/>
      <c r="F410" s="52"/>
      <c r="G410" s="52"/>
    </row>
    <row r="411" spans="1:7" ht="17.399999999999999">
      <c r="A411" s="148" t="s">
        <v>3080</v>
      </c>
      <c r="B411" s="148" t="s">
        <v>35</v>
      </c>
      <c r="C411" s="148" t="s">
        <v>3081</v>
      </c>
      <c r="D411" s="148" t="s">
        <v>3644</v>
      </c>
      <c r="E411" s="149" t="s">
        <v>3081</v>
      </c>
      <c r="F411" s="149" t="s">
        <v>2965</v>
      </c>
      <c r="G411" s="148" t="s">
        <v>3083</v>
      </c>
    </row>
    <row r="412" spans="1:7" ht="17.399999999999999">
      <c r="A412" s="148" t="s">
        <v>3088</v>
      </c>
      <c r="B412" s="148" t="s">
        <v>42</v>
      </c>
      <c r="C412" s="148" t="s">
        <v>3089</v>
      </c>
      <c r="D412" s="148" t="s">
        <v>3644</v>
      </c>
      <c r="E412" s="149" t="s">
        <v>214</v>
      </c>
      <c r="F412" s="149" t="s">
        <v>2965</v>
      </c>
      <c r="G412" s="148" t="s">
        <v>3091</v>
      </c>
    </row>
    <row r="413" spans="1:7" ht="17.399999999999999">
      <c r="A413" s="148" t="s">
        <v>3092</v>
      </c>
      <c r="B413" s="148" t="s">
        <v>42</v>
      </c>
      <c r="C413" s="148" t="s">
        <v>3081</v>
      </c>
      <c r="D413" s="148" t="s">
        <v>3644</v>
      </c>
      <c r="E413" s="149" t="s">
        <v>3081</v>
      </c>
      <c r="F413" s="149" t="s">
        <v>2965</v>
      </c>
      <c r="G413" s="148" t="s">
        <v>3083</v>
      </c>
    </row>
    <row r="414" spans="1:7" ht="17.399999999999999">
      <c r="A414" s="148" t="s">
        <v>3093</v>
      </c>
      <c r="B414" s="148" t="s">
        <v>44</v>
      </c>
      <c r="C414" s="148" t="s">
        <v>1902</v>
      </c>
      <c r="D414" s="148" t="s">
        <v>3644</v>
      </c>
      <c r="E414" s="149" t="s">
        <v>214</v>
      </c>
      <c r="F414" s="149" t="s">
        <v>2965</v>
      </c>
      <c r="G414" s="148" t="s">
        <v>3094</v>
      </c>
    </row>
    <row r="415" spans="1:7" ht="17.399999999999999">
      <c r="A415" s="148" t="s">
        <v>3095</v>
      </c>
      <c r="B415" s="148" t="s">
        <v>44</v>
      </c>
      <c r="C415" s="148" t="s">
        <v>214</v>
      </c>
      <c r="D415" s="148" t="s">
        <v>3644</v>
      </c>
      <c r="E415" s="149" t="s">
        <v>214</v>
      </c>
      <c r="F415" s="149" t="s">
        <v>2965</v>
      </c>
      <c r="G415" s="148" t="s">
        <v>3096</v>
      </c>
    </row>
    <row r="416" spans="1:7" ht="17.399999999999999">
      <c r="A416" s="52" t="s">
        <v>3532</v>
      </c>
      <c r="B416" s="52"/>
      <c r="C416" s="52"/>
      <c r="D416" s="52"/>
      <c r="E416" s="53"/>
      <c r="F416" s="52"/>
      <c r="G416" s="52"/>
    </row>
    <row r="417" spans="1:7" ht="17.399999999999999">
      <c r="A417" s="148" t="s">
        <v>2913</v>
      </c>
      <c r="B417" s="148" t="s">
        <v>35</v>
      </c>
      <c r="C417" s="148" t="s">
        <v>2914</v>
      </c>
      <c r="D417" s="148" t="s">
        <v>3644</v>
      </c>
      <c r="E417" s="149" t="s">
        <v>214</v>
      </c>
      <c r="F417" s="149" t="s">
        <v>2965</v>
      </c>
      <c r="G417" s="148" t="s">
        <v>2917</v>
      </c>
    </row>
    <row r="418" spans="1:7" ht="17.399999999999999">
      <c r="A418" s="148" t="s">
        <v>3101</v>
      </c>
      <c r="B418" s="148" t="s">
        <v>35</v>
      </c>
      <c r="C418" s="148" t="s">
        <v>3102</v>
      </c>
      <c r="D418" s="148" t="s">
        <v>3644</v>
      </c>
      <c r="E418" s="149" t="s">
        <v>3338</v>
      </c>
      <c r="F418" s="149" t="s">
        <v>2965</v>
      </c>
      <c r="G418" s="148" t="s">
        <v>3104</v>
      </c>
    </row>
    <row r="419" spans="1:7" ht="17.399999999999999">
      <c r="A419" s="148" t="s">
        <v>2918</v>
      </c>
      <c r="B419" s="148" t="s">
        <v>36</v>
      </c>
      <c r="C419" s="148" t="s">
        <v>2919</v>
      </c>
      <c r="D419" s="148" t="s">
        <v>3644</v>
      </c>
      <c r="E419" s="149" t="s">
        <v>3554</v>
      </c>
      <c r="F419" s="149" t="s">
        <v>2965</v>
      </c>
      <c r="G419" s="148" t="s">
        <v>2921</v>
      </c>
    </row>
    <row r="420" spans="1:7" ht="17.399999999999999">
      <c r="A420" s="148" t="s">
        <v>3106</v>
      </c>
      <c r="B420" s="148" t="s">
        <v>36</v>
      </c>
      <c r="C420" s="148" t="s">
        <v>214</v>
      </c>
      <c r="D420" s="148" t="s">
        <v>3644</v>
      </c>
      <c r="E420" s="149" t="s">
        <v>214</v>
      </c>
      <c r="F420" s="149" t="s">
        <v>2965</v>
      </c>
      <c r="G420" s="148" t="s">
        <v>3107</v>
      </c>
    </row>
    <row r="421" spans="1:7" ht="17.399999999999999">
      <c r="A421" s="148" t="s">
        <v>3112</v>
      </c>
      <c r="B421" s="148" t="s">
        <v>38</v>
      </c>
      <c r="C421" s="148" t="s">
        <v>3113</v>
      </c>
      <c r="D421" s="148" t="s">
        <v>3644</v>
      </c>
      <c r="E421" s="149" t="s">
        <v>1330</v>
      </c>
      <c r="F421" s="149" t="s">
        <v>2965</v>
      </c>
      <c r="G421" s="148" t="s">
        <v>3114</v>
      </c>
    </row>
    <row r="422" spans="1:7" ht="17.399999999999999">
      <c r="A422" s="148" t="s">
        <v>3115</v>
      </c>
      <c r="B422" s="148" t="s">
        <v>42</v>
      </c>
      <c r="C422" s="148" t="s">
        <v>214</v>
      </c>
      <c r="D422" s="148" t="s">
        <v>3644</v>
      </c>
      <c r="E422" s="149" t="s">
        <v>214</v>
      </c>
      <c r="F422" s="149" t="s">
        <v>2965</v>
      </c>
      <c r="G422" s="148" t="s">
        <v>3116</v>
      </c>
    </row>
    <row r="423" spans="1:7" ht="17.399999999999999">
      <c r="A423" s="148" t="s">
        <v>2925</v>
      </c>
      <c r="B423" s="148" t="s">
        <v>42</v>
      </c>
      <c r="C423" s="148" t="s">
        <v>2919</v>
      </c>
      <c r="D423" s="148" t="s">
        <v>3644</v>
      </c>
      <c r="E423" s="149" t="s">
        <v>3554</v>
      </c>
      <c r="F423" s="149" t="s">
        <v>2965</v>
      </c>
      <c r="G423" s="148" t="s">
        <v>2926</v>
      </c>
    </row>
    <row r="424" spans="1:7">
      <c r="A424" s="37" t="s">
        <v>3120</v>
      </c>
      <c r="B424" s="37" t="s">
        <v>44</v>
      </c>
      <c r="C424" s="37" t="s">
        <v>214</v>
      </c>
      <c r="D424" s="37" t="s">
        <v>3644</v>
      </c>
      <c r="E424" s="38" t="s">
        <v>214</v>
      </c>
      <c r="F424" s="38" t="s">
        <v>2965</v>
      </c>
      <c r="G424" s="37" t="s">
        <v>3121</v>
      </c>
    </row>
    <row r="425" spans="1:7" ht="17.399999999999999">
      <c r="A425" s="148" t="s">
        <v>2927</v>
      </c>
      <c r="B425" s="148" t="s">
        <v>44</v>
      </c>
      <c r="C425" s="148" t="s">
        <v>2919</v>
      </c>
      <c r="D425" s="148" t="s">
        <v>3644</v>
      </c>
      <c r="E425" s="149" t="s">
        <v>3554</v>
      </c>
      <c r="F425" s="149" t="s">
        <v>2965</v>
      </c>
      <c r="G425" s="148" t="s">
        <v>2911</v>
      </c>
    </row>
    <row r="426" spans="1:7">
      <c r="A426" s="37" t="s">
        <v>2928</v>
      </c>
      <c r="B426" s="37" t="s">
        <v>57</v>
      </c>
      <c r="C426" s="37" t="s">
        <v>2919</v>
      </c>
      <c r="D426" s="37" t="s">
        <v>3644</v>
      </c>
      <c r="E426" s="38" t="s">
        <v>3554</v>
      </c>
      <c r="F426" s="38" t="s">
        <v>2965</v>
      </c>
      <c r="G426" s="37" t="s">
        <v>2911</v>
      </c>
    </row>
    <row r="427" spans="1:7" ht="17.399999999999999">
      <c r="A427" s="148" t="s">
        <v>3122</v>
      </c>
      <c r="B427" s="148" t="s">
        <v>56</v>
      </c>
      <c r="C427" s="148" t="s">
        <v>3081</v>
      </c>
      <c r="D427" s="148" t="s">
        <v>3644</v>
      </c>
      <c r="E427" s="149" t="s">
        <v>3081</v>
      </c>
      <c r="F427" s="149" t="s">
        <v>2965</v>
      </c>
      <c r="G427" s="148" t="s">
        <v>3123</v>
      </c>
    </row>
    <row r="428" spans="1:7">
      <c r="A428" s="37" t="s">
        <v>3124</v>
      </c>
      <c r="B428" s="37" t="s">
        <v>57</v>
      </c>
      <c r="C428" s="37" t="s">
        <v>3125</v>
      </c>
      <c r="D428" s="37" t="s">
        <v>3644</v>
      </c>
      <c r="E428" s="38" t="s">
        <v>214</v>
      </c>
      <c r="F428" s="38" t="s">
        <v>2965</v>
      </c>
      <c r="G428" s="37" t="s">
        <v>3126</v>
      </c>
    </row>
    <row r="429" spans="1:7" ht="17.399999999999999">
      <c r="A429" s="148" t="s">
        <v>3127</v>
      </c>
      <c r="B429" s="148" t="s">
        <v>58</v>
      </c>
      <c r="C429" s="148" t="s">
        <v>3113</v>
      </c>
      <c r="D429" s="148" t="s">
        <v>3644</v>
      </c>
      <c r="E429" s="149" t="s">
        <v>1330</v>
      </c>
      <c r="F429" s="149" t="s">
        <v>2965</v>
      </c>
      <c r="G429" s="148" t="s">
        <v>3114</v>
      </c>
    </row>
    <row r="430" spans="1:7">
      <c r="A430" s="37" t="s">
        <v>2946</v>
      </c>
      <c r="B430" s="37" t="s">
        <v>42</v>
      </c>
      <c r="C430" s="37" t="s">
        <v>2919</v>
      </c>
      <c r="D430" s="37" t="s">
        <v>3644</v>
      </c>
      <c r="E430" s="38" t="s">
        <v>3554</v>
      </c>
      <c r="F430" s="38" t="s">
        <v>2965</v>
      </c>
      <c r="G430" s="37" t="s">
        <v>2947</v>
      </c>
    </row>
    <row r="431" spans="1:7" ht="17.399999999999999">
      <c r="A431" s="148" t="s">
        <v>3128</v>
      </c>
      <c r="B431" s="148" t="s">
        <v>2949</v>
      </c>
      <c r="C431" s="148" t="s">
        <v>3081</v>
      </c>
      <c r="D431" s="148" t="s">
        <v>3644</v>
      </c>
      <c r="E431" s="149" t="s">
        <v>3081</v>
      </c>
      <c r="F431" s="149" t="s">
        <v>2965</v>
      </c>
      <c r="G431" s="148" t="s">
        <v>2911</v>
      </c>
    </row>
    <row r="432" spans="1:7">
      <c r="A432" s="37" t="s">
        <v>3129</v>
      </c>
      <c r="B432" s="37" t="s">
        <v>36</v>
      </c>
      <c r="C432" s="37" t="s">
        <v>3081</v>
      </c>
      <c r="D432" s="37" t="s">
        <v>3644</v>
      </c>
      <c r="E432" s="38" t="s">
        <v>3081</v>
      </c>
      <c r="F432" s="38" t="s">
        <v>2965</v>
      </c>
      <c r="G432" s="37" t="s">
        <v>2911</v>
      </c>
    </row>
    <row r="433" spans="1:7" ht="17.399999999999999">
      <c r="A433" s="148" t="s">
        <v>3132</v>
      </c>
      <c r="B433" s="148" t="s">
        <v>33</v>
      </c>
      <c r="C433" s="148" t="s">
        <v>3081</v>
      </c>
      <c r="D433" s="148" t="s">
        <v>3644</v>
      </c>
      <c r="E433" s="149" t="s">
        <v>3081</v>
      </c>
      <c r="F433" s="149" t="s">
        <v>2965</v>
      </c>
      <c r="G433" s="148" t="s">
        <v>2911</v>
      </c>
    </row>
    <row r="434" spans="1:7">
      <c r="A434" s="37" t="s">
        <v>3133</v>
      </c>
      <c r="B434" s="37" t="s">
        <v>3134</v>
      </c>
      <c r="C434" s="37" t="s">
        <v>1330</v>
      </c>
      <c r="D434" s="37" t="s">
        <v>3644</v>
      </c>
      <c r="E434" s="38" t="s">
        <v>1330</v>
      </c>
      <c r="F434" s="38" t="s">
        <v>2965</v>
      </c>
      <c r="G434" s="37" t="s">
        <v>3135</v>
      </c>
    </row>
    <row r="435" spans="1:7" ht="17.399999999999999">
      <c r="A435" s="52" t="s">
        <v>3535</v>
      </c>
      <c r="B435" s="52"/>
      <c r="C435" s="52"/>
      <c r="D435" s="52"/>
      <c r="E435" s="53"/>
      <c r="F435" s="52"/>
      <c r="G435" s="52"/>
    </row>
    <row r="436" spans="1:7">
      <c r="A436" s="37" t="s">
        <v>3139</v>
      </c>
      <c r="B436" s="37" t="s">
        <v>35</v>
      </c>
      <c r="C436" s="37" t="s">
        <v>214</v>
      </c>
      <c r="D436" s="37" t="s">
        <v>3644</v>
      </c>
      <c r="E436" s="38" t="s">
        <v>214</v>
      </c>
      <c r="F436" s="38" t="s">
        <v>2965</v>
      </c>
      <c r="G436" s="37" t="s">
        <v>2911</v>
      </c>
    </row>
    <row r="437" spans="1:7" ht="17.399999999999999">
      <c r="A437" s="148" t="s">
        <v>3142</v>
      </c>
      <c r="B437" s="148" t="s">
        <v>35</v>
      </c>
      <c r="C437" s="148" t="s">
        <v>214</v>
      </c>
      <c r="D437" s="148" t="s">
        <v>3644</v>
      </c>
      <c r="E437" s="149" t="s">
        <v>214</v>
      </c>
      <c r="F437" s="149" t="s">
        <v>2965</v>
      </c>
      <c r="G437" s="148" t="s">
        <v>3143</v>
      </c>
    </row>
    <row r="438" spans="1:7">
      <c r="A438" s="37" t="s">
        <v>3144</v>
      </c>
      <c r="B438" s="37" t="s">
        <v>38</v>
      </c>
      <c r="C438" s="37" t="s">
        <v>3145</v>
      </c>
      <c r="D438" s="37" t="s">
        <v>3644</v>
      </c>
      <c r="E438" s="38" t="s">
        <v>214</v>
      </c>
      <c r="F438" s="38" t="s">
        <v>2965</v>
      </c>
      <c r="G438" s="37" t="s">
        <v>3146</v>
      </c>
    </row>
    <row r="439" spans="1:7" ht="17.399999999999999">
      <c r="A439" s="148" t="s">
        <v>3147</v>
      </c>
      <c r="B439" s="148" t="s">
        <v>40</v>
      </c>
      <c r="C439" s="148" t="s">
        <v>3148</v>
      </c>
      <c r="D439" s="148" t="s">
        <v>3644</v>
      </c>
      <c r="E439" s="149" t="s">
        <v>214</v>
      </c>
      <c r="F439" s="149" t="s">
        <v>2965</v>
      </c>
      <c r="G439" s="148" t="s">
        <v>3149</v>
      </c>
    </row>
    <row r="440" spans="1:7">
      <c r="A440" s="37" t="s">
        <v>3150</v>
      </c>
      <c r="B440" s="37" t="s">
        <v>42</v>
      </c>
      <c r="C440" s="37" t="s">
        <v>214</v>
      </c>
      <c r="D440" s="37" t="s">
        <v>3644</v>
      </c>
      <c r="E440" s="38" t="s">
        <v>214</v>
      </c>
      <c r="F440" s="38" t="s">
        <v>2965</v>
      </c>
      <c r="G440" s="37" t="s">
        <v>3151</v>
      </c>
    </row>
    <row r="441" spans="1:7" ht="17.399999999999999">
      <c r="A441" s="148" t="s">
        <v>3152</v>
      </c>
      <c r="B441" s="148" t="s">
        <v>44</v>
      </c>
      <c r="C441" s="148" t="s">
        <v>214</v>
      </c>
      <c r="D441" s="148" t="s">
        <v>3644</v>
      </c>
      <c r="E441" s="149" t="s">
        <v>214</v>
      </c>
      <c r="F441" s="149" t="s">
        <v>2965</v>
      </c>
      <c r="G441" s="148" t="s">
        <v>3153</v>
      </c>
    </row>
    <row r="442" spans="1:7">
      <c r="A442" s="37" t="s">
        <v>3154</v>
      </c>
      <c r="B442" s="37" t="s">
        <v>44</v>
      </c>
      <c r="C442" s="37" t="s">
        <v>214</v>
      </c>
      <c r="D442" s="37" t="s">
        <v>3644</v>
      </c>
      <c r="E442" s="38" t="s">
        <v>214</v>
      </c>
      <c r="F442" s="38" t="s">
        <v>2965</v>
      </c>
      <c r="G442" s="37" t="s">
        <v>3155</v>
      </c>
    </row>
    <row r="443" spans="1:7" ht="17.399999999999999">
      <c r="A443" s="148" t="s">
        <v>3156</v>
      </c>
      <c r="B443" s="148" t="s">
        <v>57</v>
      </c>
      <c r="C443" s="148" t="s">
        <v>214</v>
      </c>
      <c r="D443" s="148" t="s">
        <v>3644</v>
      </c>
      <c r="E443" s="149" t="s">
        <v>214</v>
      </c>
      <c r="F443" s="149" t="s">
        <v>2965</v>
      </c>
      <c r="G443" s="148" t="s">
        <v>3157</v>
      </c>
    </row>
    <row r="444" spans="1:7">
      <c r="A444" s="37" t="s">
        <v>3158</v>
      </c>
      <c r="B444" s="37" t="s">
        <v>56</v>
      </c>
      <c r="C444" s="37" t="s">
        <v>214</v>
      </c>
      <c r="D444" s="37" t="s">
        <v>3644</v>
      </c>
      <c r="E444" s="38" t="s">
        <v>214</v>
      </c>
      <c r="F444" s="38" t="s">
        <v>2965</v>
      </c>
      <c r="G444" s="37" t="s">
        <v>2911</v>
      </c>
    </row>
    <row r="445" spans="1:7" ht="17.399999999999999">
      <c r="A445" s="148" t="s">
        <v>3159</v>
      </c>
      <c r="B445" s="148" t="s">
        <v>3160</v>
      </c>
      <c r="C445" s="148" t="s">
        <v>3081</v>
      </c>
      <c r="D445" s="148" t="s">
        <v>3644</v>
      </c>
      <c r="E445" s="149" t="s">
        <v>3081</v>
      </c>
      <c r="F445" s="149" t="s">
        <v>2965</v>
      </c>
      <c r="G445" s="148" t="s">
        <v>2911</v>
      </c>
    </row>
    <row r="446" spans="1:7" ht="17.399999999999999">
      <c r="A446" s="52" t="s">
        <v>3536</v>
      </c>
      <c r="B446" s="52"/>
      <c r="C446" s="52"/>
      <c r="D446" s="52"/>
      <c r="E446" s="53"/>
      <c r="F446" s="52"/>
      <c r="G446" s="52"/>
    </row>
    <row r="447" spans="1:7" ht="17.399999999999999">
      <c r="A447" s="148" t="s">
        <v>3163</v>
      </c>
      <c r="B447" s="148" t="s">
        <v>36</v>
      </c>
      <c r="C447" s="148" t="s">
        <v>3081</v>
      </c>
      <c r="D447" s="148" t="s">
        <v>3644</v>
      </c>
      <c r="E447" s="149" t="s">
        <v>3081</v>
      </c>
      <c r="F447" s="149" t="s">
        <v>2965</v>
      </c>
      <c r="G447" s="148" t="s">
        <v>3164</v>
      </c>
    </row>
    <row r="448" spans="1:7">
      <c r="A448" s="37" t="s">
        <v>3165</v>
      </c>
      <c r="B448" s="37" t="s">
        <v>38</v>
      </c>
      <c r="C448" s="37" t="s">
        <v>3081</v>
      </c>
      <c r="D448" s="37" t="s">
        <v>3644</v>
      </c>
      <c r="E448" s="38" t="s">
        <v>3081</v>
      </c>
      <c r="F448" s="38" t="s">
        <v>2965</v>
      </c>
      <c r="G448" s="37" t="s">
        <v>3166</v>
      </c>
    </row>
    <row r="449" spans="1:7">
      <c r="A449" s="37" t="s">
        <v>3170</v>
      </c>
      <c r="B449" s="37" t="s">
        <v>42</v>
      </c>
      <c r="C449" s="37" t="s">
        <v>3171</v>
      </c>
      <c r="D449" s="37" t="s">
        <v>3644</v>
      </c>
      <c r="E449" s="38" t="s">
        <v>214</v>
      </c>
      <c r="F449" s="38" t="s">
        <v>2965</v>
      </c>
      <c r="G449" s="37" t="s">
        <v>3172</v>
      </c>
    </row>
    <row r="450" spans="1:7">
      <c r="A450" s="37" t="s">
        <v>2955</v>
      </c>
      <c r="B450" s="37" t="s">
        <v>42</v>
      </c>
      <c r="C450" s="37" t="s">
        <v>2919</v>
      </c>
      <c r="D450" s="37" t="s">
        <v>3644</v>
      </c>
      <c r="E450" s="38" t="s">
        <v>3554</v>
      </c>
      <c r="F450" s="38" t="s">
        <v>2965</v>
      </c>
      <c r="G450" s="37" t="s">
        <v>2956</v>
      </c>
    </row>
    <row r="451" spans="1:7">
      <c r="A451" s="37" t="s">
        <v>3174</v>
      </c>
      <c r="B451" s="37" t="s">
        <v>44</v>
      </c>
      <c r="C451" s="37" t="s">
        <v>214</v>
      </c>
      <c r="D451" s="37" t="s">
        <v>3644</v>
      </c>
      <c r="E451" s="38" t="s">
        <v>214</v>
      </c>
      <c r="F451" s="38" t="s">
        <v>2965</v>
      </c>
      <c r="G451" s="37" t="s">
        <v>3175</v>
      </c>
    </row>
    <row r="452" spans="1:7" ht="17.399999999999999">
      <c r="A452" s="148" t="s">
        <v>3176</v>
      </c>
      <c r="B452" s="148" t="s">
        <v>44</v>
      </c>
      <c r="C452" s="148" t="s">
        <v>214</v>
      </c>
      <c r="D452" s="148" t="s">
        <v>3644</v>
      </c>
      <c r="E452" s="149" t="s">
        <v>214</v>
      </c>
      <c r="F452" s="149" t="s">
        <v>2965</v>
      </c>
      <c r="G452" s="148" t="s">
        <v>2911</v>
      </c>
    </row>
    <row r="453" spans="1:7" ht="17.399999999999999">
      <c r="A453" s="148" t="s">
        <v>3177</v>
      </c>
      <c r="B453" s="148" t="s">
        <v>44</v>
      </c>
      <c r="C453" s="148" t="s">
        <v>3178</v>
      </c>
      <c r="D453" s="148" t="s">
        <v>3644</v>
      </c>
      <c r="E453" s="149" t="s">
        <v>3338</v>
      </c>
      <c r="F453" s="149" t="s">
        <v>2965</v>
      </c>
      <c r="G453" s="148" t="s">
        <v>3179</v>
      </c>
    </row>
    <row r="454" spans="1:7" ht="17.399999999999999">
      <c r="A454" s="148" t="s">
        <v>2961</v>
      </c>
      <c r="B454" s="148" t="s">
        <v>56</v>
      </c>
      <c r="C454" s="148" t="s">
        <v>2919</v>
      </c>
      <c r="D454" s="148" t="s">
        <v>3644</v>
      </c>
      <c r="E454" s="149" t="s">
        <v>3554</v>
      </c>
      <c r="F454" s="149" t="s">
        <v>2965</v>
      </c>
      <c r="G454" s="148" t="s">
        <v>2956</v>
      </c>
    </row>
    <row r="455" spans="1:7" ht="17.399999999999999">
      <c r="A455" s="148" t="s">
        <v>2962</v>
      </c>
      <c r="B455" s="148" t="s">
        <v>57</v>
      </c>
      <c r="C455" s="148" t="s">
        <v>2963</v>
      </c>
      <c r="D455" s="148" t="s">
        <v>3644</v>
      </c>
      <c r="E455" s="149" t="s">
        <v>3081</v>
      </c>
      <c r="F455" s="149" t="s">
        <v>2965</v>
      </c>
      <c r="G455" s="148" t="s">
        <v>2966</v>
      </c>
    </row>
    <row r="456" spans="1:7" ht="17.399999999999999">
      <c r="A456" s="148" t="s">
        <v>3182</v>
      </c>
      <c r="B456" s="148" t="s">
        <v>58</v>
      </c>
      <c r="C456" s="148" t="s">
        <v>1330</v>
      </c>
      <c r="D456" s="148" t="s">
        <v>3644</v>
      </c>
      <c r="E456" s="149" t="s">
        <v>1330</v>
      </c>
      <c r="F456" s="149" t="s">
        <v>2965</v>
      </c>
      <c r="G456" s="148" t="s">
        <v>3183</v>
      </c>
    </row>
    <row r="457" spans="1:7" ht="17.399999999999999">
      <c r="A457" s="148" t="s">
        <v>2967</v>
      </c>
      <c r="B457" s="148" t="s">
        <v>35</v>
      </c>
      <c r="C457" s="148" t="s">
        <v>2919</v>
      </c>
      <c r="D457" s="148" t="s">
        <v>3644</v>
      </c>
      <c r="E457" s="149" t="s">
        <v>3554</v>
      </c>
      <c r="F457" s="149" t="s">
        <v>2965</v>
      </c>
      <c r="G457" s="148" t="s">
        <v>2911</v>
      </c>
    </row>
    <row r="458" spans="1:7" ht="17.399999999999999">
      <c r="A458" s="52" t="s">
        <v>3537</v>
      </c>
      <c r="B458" s="52"/>
      <c r="C458" s="52"/>
      <c r="D458" s="52"/>
      <c r="E458" s="53"/>
      <c r="F458" s="52"/>
      <c r="G458" s="52"/>
    </row>
    <row r="459" spans="1:7">
      <c r="A459" s="37" t="s">
        <v>3188</v>
      </c>
      <c r="B459" s="37" t="s">
        <v>38</v>
      </c>
      <c r="C459" s="37" t="s">
        <v>214</v>
      </c>
      <c r="D459" s="37" t="s">
        <v>3644</v>
      </c>
      <c r="E459" s="38" t="s">
        <v>214</v>
      </c>
      <c r="F459" s="38" t="s">
        <v>2965</v>
      </c>
      <c r="G459" s="37" t="s">
        <v>3189</v>
      </c>
    </row>
    <row r="460" spans="1:7">
      <c r="A460" s="37" t="s">
        <v>2976</v>
      </c>
      <c r="B460" s="37" t="s">
        <v>40</v>
      </c>
      <c r="C460" s="37" t="s">
        <v>2919</v>
      </c>
      <c r="D460" s="37" t="s">
        <v>3644</v>
      </c>
      <c r="E460" s="38" t="s">
        <v>3554</v>
      </c>
      <c r="F460" s="38" t="s">
        <v>2965</v>
      </c>
      <c r="G460" s="37" t="s">
        <v>2911</v>
      </c>
    </row>
    <row r="461" spans="1:7">
      <c r="A461" s="37" t="s">
        <v>3192</v>
      </c>
      <c r="B461" s="37" t="s">
        <v>40</v>
      </c>
      <c r="C461" s="37" t="s">
        <v>3081</v>
      </c>
      <c r="D461" s="37" t="s">
        <v>3644</v>
      </c>
      <c r="E461" s="38" t="s">
        <v>3081</v>
      </c>
      <c r="F461" s="38" t="s">
        <v>2965</v>
      </c>
      <c r="G461" s="37" t="s">
        <v>3193</v>
      </c>
    </row>
    <row r="462" spans="1:7">
      <c r="A462" s="37" t="s">
        <v>3196</v>
      </c>
      <c r="B462" s="37" t="s">
        <v>40</v>
      </c>
      <c r="C462" s="37" t="s">
        <v>214</v>
      </c>
      <c r="D462" s="37" t="s">
        <v>3644</v>
      </c>
      <c r="E462" s="38" t="s">
        <v>214</v>
      </c>
      <c r="F462" s="38" t="s">
        <v>2965</v>
      </c>
      <c r="G462" s="37" t="s">
        <v>3197</v>
      </c>
    </row>
    <row r="463" spans="1:7">
      <c r="A463" s="37" t="s">
        <v>3198</v>
      </c>
      <c r="B463" s="37" t="s">
        <v>42</v>
      </c>
      <c r="C463" s="37" t="s">
        <v>3081</v>
      </c>
      <c r="D463" s="37" t="s">
        <v>3644</v>
      </c>
      <c r="E463" s="38" t="s">
        <v>3081</v>
      </c>
      <c r="F463" s="38" t="s">
        <v>2965</v>
      </c>
      <c r="G463" s="37" t="s">
        <v>3199</v>
      </c>
    </row>
    <row r="464" spans="1:7" ht="17.399999999999999">
      <c r="A464" s="148" t="s">
        <v>3200</v>
      </c>
      <c r="B464" s="148" t="s">
        <v>44</v>
      </c>
      <c r="C464" s="148" t="s">
        <v>214</v>
      </c>
      <c r="D464" s="148" t="s">
        <v>3644</v>
      </c>
      <c r="E464" s="149" t="s">
        <v>214</v>
      </c>
      <c r="F464" s="149" t="s">
        <v>2965</v>
      </c>
      <c r="G464" s="148" t="s">
        <v>3201</v>
      </c>
    </row>
    <row r="465" spans="1:7" ht="17.399999999999999">
      <c r="A465" s="148" t="s">
        <v>3202</v>
      </c>
      <c r="B465" s="148" t="s">
        <v>44</v>
      </c>
      <c r="C465" s="148" t="s">
        <v>214</v>
      </c>
      <c r="D465" s="148" t="s">
        <v>3644</v>
      </c>
      <c r="E465" s="149" t="s">
        <v>214</v>
      </c>
      <c r="F465" s="149" t="s">
        <v>2965</v>
      </c>
      <c r="G465" s="148" t="s">
        <v>3203</v>
      </c>
    </row>
    <row r="466" spans="1:7" ht="17.399999999999999">
      <c r="A466" s="148" t="s">
        <v>3204</v>
      </c>
      <c r="B466" s="148" t="s">
        <v>56</v>
      </c>
      <c r="C466" s="148" t="s">
        <v>3205</v>
      </c>
      <c r="D466" s="148" t="s">
        <v>3644</v>
      </c>
      <c r="E466" s="149" t="s">
        <v>214</v>
      </c>
      <c r="F466" s="149" t="s">
        <v>2965</v>
      </c>
      <c r="G466" s="148" t="s">
        <v>3206</v>
      </c>
    </row>
    <row r="467" spans="1:7" ht="17.399999999999999">
      <c r="A467" s="148" t="s">
        <v>3207</v>
      </c>
      <c r="B467" s="148" t="s">
        <v>56</v>
      </c>
      <c r="C467" s="148" t="s">
        <v>3081</v>
      </c>
      <c r="D467" s="148" t="s">
        <v>3644</v>
      </c>
      <c r="E467" s="149" t="s">
        <v>3081</v>
      </c>
      <c r="F467" s="149" t="s">
        <v>2965</v>
      </c>
      <c r="G467" s="148" t="s">
        <v>3208</v>
      </c>
    </row>
    <row r="468" spans="1:7" ht="17.399999999999999">
      <c r="A468" s="148" t="s">
        <v>3209</v>
      </c>
      <c r="B468" s="148" t="s">
        <v>56</v>
      </c>
      <c r="C468" s="148" t="s">
        <v>3210</v>
      </c>
      <c r="D468" s="148" t="s">
        <v>3644</v>
      </c>
      <c r="E468" s="149" t="s">
        <v>3081</v>
      </c>
      <c r="F468" s="149" t="s">
        <v>2965</v>
      </c>
      <c r="G468" s="148" t="s">
        <v>3211</v>
      </c>
    </row>
    <row r="469" spans="1:7" ht="17.399999999999999">
      <c r="A469" s="148" t="s">
        <v>3212</v>
      </c>
      <c r="B469" s="148" t="s">
        <v>57</v>
      </c>
      <c r="C469" s="148" t="s">
        <v>3081</v>
      </c>
      <c r="D469" s="148" t="s">
        <v>3644</v>
      </c>
      <c r="E469" s="149" t="s">
        <v>3081</v>
      </c>
      <c r="F469" s="149" t="s">
        <v>2965</v>
      </c>
      <c r="G469" s="148" t="s">
        <v>3213</v>
      </c>
    </row>
    <row r="470" spans="1:7" ht="17.399999999999999">
      <c r="A470" s="148" t="s">
        <v>2978</v>
      </c>
      <c r="B470" s="148" t="s">
        <v>57</v>
      </c>
      <c r="C470" s="148" t="s">
        <v>2919</v>
      </c>
      <c r="D470" s="148" t="s">
        <v>3644</v>
      </c>
      <c r="E470" s="149" t="s">
        <v>3554</v>
      </c>
      <c r="F470" s="149" t="s">
        <v>2965</v>
      </c>
      <c r="G470" s="148" t="s">
        <v>2979</v>
      </c>
    </row>
    <row r="471" spans="1:7">
      <c r="A471" s="37" t="s">
        <v>3214</v>
      </c>
      <c r="B471" s="37" t="s">
        <v>58</v>
      </c>
      <c r="C471" s="37" t="s">
        <v>214</v>
      </c>
      <c r="D471" s="37" t="s">
        <v>3644</v>
      </c>
      <c r="E471" s="38" t="s">
        <v>214</v>
      </c>
      <c r="F471" s="38" t="s">
        <v>2965</v>
      </c>
      <c r="G471" s="37" t="s">
        <v>3215</v>
      </c>
    </row>
    <row r="472" spans="1:7">
      <c r="A472" s="37" t="s">
        <v>3216</v>
      </c>
      <c r="B472" s="37"/>
      <c r="C472" s="37" t="s">
        <v>3217</v>
      </c>
      <c r="D472" s="37" t="s">
        <v>3644</v>
      </c>
      <c r="E472" s="38" t="s">
        <v>214</v>
      </c>
      <c r="F472" s="38" t="s">
        <v>2965</v>
      </c>
      <c r="G472" s="37" t="s">
        <v>3218</v>
      </c>
    </row>
    <row r="473" spans="1:7">
      <c r="A473" s="37" t="s">
        <v>3219</v>
      </c>
      <c r="B473" s="37" t="s">
        <v>3220</v>
      </c>
      <c r="C473" s="37" t="s">
        <v>1330</v>
      </c>
      <c r="D473" s="37" t="s">
        <v>3644</v>
      </c>
      <c r="E473" s="38" t="s">
        <v>1330</v>
      </c>
      <c r="F473" s="38" t="s">
        <v>2965</v>
      </c>
      <c r="G473" s="37" t="s">
        <v>2911</v>
      </c>
    </row>
    <row r="474" spans="1:7" ht="17.399999999999999">
      <c r="A474" s="52" t="s">
        <v>3538</v>
      </c>
      <c r="B474" s="52"/>
      <c r="C474" s="52"/>
      <c r="D474" s="52"/>
      <c r="E474" s="53"/>
      <c r="F474" s="52"/>
      <c r="G474" s="52"/>
    </row>
    <row r="475" spans="1:7" ht="17.399999999999999">
      <c r="A475" s="148" t="s">
        <v>3223</v>
      </c>
      <c r="B475" s="148" t="s">
        <v>36</v>
      </c>
      <c r="C475" s="148" t="s">
        <v>3081</v>
      </c>
      <c r="D475" s="148" t="s">
        <v>3644</v>
      </c>
      <c r="E475" s="149" t="s">
        <v>3081</v>
      </c>
      <c r="F475" s="149" t="s">
        <v>2965</v>
      </c>
      <c r="G475" s="148" t="s">
        <v>3224</v>
      </c>
    </row>
    <row r="476" spans="1:7">
      <c r="A476" s="37" t="s">
        <v>3228</v>
      </c>
      <c r="B476" s="37" t="s">
        <v>36</v>
      </c>
      <c r="C476" s="37" t="s">
        <v>214</v>
      </c>
      <c r="D476" s="37" t="s">
        <v>3644</v>
      </c>
      <c r="E476" s="38" t="s">
        <v>214</v>
      </c>
      <c r="F476" s="38" t="s">
        <v>2965</v>
      </c>
      <c r="G476" s="37" t="s">
        <v>3229</v>
      </c>
    </row>
    <row r="477" spans="1:7" ht="17.399999999999999">
      <c r="A477" s="148" t="s">
        <v>3230</v>
      </c>
      <c r="B477" s="148" t="s">
        <v>36</v>
      </c>
      <c r="C477" s="148" t="s">
        <v>3081</v>
      </c>
      <c r="D477" s="148" t="s">
        <v>3644</v>
      </c>
      <c r="E477" s="149" t="s">
        <v>3081</v>
      </c>
      <c r="F477" s="149" t="s">
        <v>2965</v>
      </c>
      <c r="G477" s="148" t="s">
        <v>3231</v>
      </c>
    </row>
    <row r="478" spans="1:7">
      <c r="A478" s="37" t="s">
        <v>3232</v>
      </c>
      <c r="B478" s="37" t="s">
        <v>36</v>
      </c>
      <c r="C478" s="37" t="s">
        <v>214</v>
      </c>
      <c r="D478" s="37" t="s">
        <v>3644</v>
      </c>
      <c r="E478" s="38" t="s">
        <v>214</v>
      </c>
      <c r="F478" s="38" t="s">
        <v>2965</v>
      </c>
      <c r="G478" s="37" t="s">
        <v>3233</v>
      </c>
    </row>
    <row r="479" spans="1:7" ht="17.399999999999999">
      <c r="A479" s="148" t="s">
        <v>3237</v>
      </c>
      <c r="B479" s="148" t="s">
        <v>40</v>
      </c>
      <c r="C479" s="148" t="s">
        <v>3081</v>
      </c>
      <c r="D479" s="148" t="s">
        <v>3644</v>
      </c>
      <c r="E479" s="149" t="s">
        <v>3081</v>
      </c>
      <c r="F479" s="149" t="s">
        <v>2965</v>
      </c>
      <c r="G479" s="148" t="s">
        <v>3238</v>
      </c>
    </row>
    <row r="480" spans="1:7" ht="17.399999999999999">
      <c r="A480" s="148" t="s">
        <v>3241</v>
      </c>
      <c r="B480" s="148" t="s">
        <v>40</v>
      </c>
      <c r="C480" s="148" t="s">
        <v>214</v>
      </c>
      <c r="D480" s="148" t="s">
        <v>3644</v>
      </c>
      <c r="E480" s="149" t="s">
        <v>214</v>
      </c>
      <c r="F480" s="149" t="s">
        <v>2965</v>
      </c>
      <c r="G480" s="148" t="s">
        <v>3242</v>
      </c>
    </row>
    <row r="481" spans="1:7">
      <c r="A481" s="37" t="s">
        <v>3245</v>
      </c>
      <c r="B481" s="37" t="s">
        <v>42</v>
      </c>
      <c r="C481" s="37" t="s">
        <v>3081</v>
      </c>
      <c r="D481" s="37" t="s">
        <v>3644</v>
      </c>
      <c r="E481" s="38" t="s">
        <v>3081</v>
      </c>
      <c r="F481" s="38" t="s">
        <v>2965</v>
      </c>
      <c r="G481" s="37" t="s">
        <v>3246</v>
      </c>
    </row>
    <row r="482" spans="1:7" ht="17.399999999999999">
      <c r="A482" s="148" t="s">
        <v>2986</v>
      </c>
      <c r="B482" s="148" t="s">
        <v>42</v>
      </c>
      <c r="C482" s="148" t="s">
        <v>2987</v>
      </c>
      <c r="D482" s="148" t="s">
        <v>3644</v>
      </c>
      <c r="E482" s="149" t="s">
        <v>3559</v>
      </c>
      <c r="F482" s="149" t="s">
        <v>2965</v>
      </c>
      <c r="G482" s="148" t="s">
        <v>2988</v>
      </c>
    </row>
    <row r="483" spans="1:7">
      <c r="A483" s="37" t="s">
        <v>3250</v>
      </c>
      <c r="B483" s="37" t="s">
        <v>44</v>
      </c>
      <c r="C483" s="37" t="s">
        <v>3081</v>
      </c>
      <c r="D483" s="37" t="s">
        <v>3644</v>
      </c>
      <c r="E483" s="38" t="s">
        <v>3081</v>
      </c>
      <c r="F483" s="38" t="s">
        <v>2965</v>
      </c>
      <c r="G483" s="37" t="s">
        <v>3251</v>
      </c>
    </row>
    <row r="484" spans="1:7" ht="17.399999999999999">
      <c r="A484" s="148" t="s">
        <v>2989</v>
      </c>
      <c r="B484" s="148" t="s">
        <v>44</v>
      </c>
      <c r="C484" s="148" t="s">
        <v>2919</v>
      </c>
      <c r="D484" s="148" t="s">
        <v>3644</v>
      </c>
      <c r="E484" s="149" t="s">
        <v>3554</v>
      </c>
      <c r="F484" s="149" t="s">
        <v>2965</v>
      </c>
      <c r="G484" s="148" t="s">
        <v>2990</v>
      </c>
    </row>
    <row r="485" spans="1:7" ht="17.399999999999999">
      <c r="A485" s="148" t="s">
        <v>3252</v>
      </c>
      <c r="B485" s="148" t="s">
        <v>44</v>
      </c>
      <c r="C485" s="148" t="s">
        <v>3081</v>
      </c>
      <c r="D485" s="148" t="s">
        <v>3644</v>
      </c>
      <c r="E485" s="149" t="s">
        <v>3081</v>
      </c>
      <c r="F485" s="149" t="s">
        <v>2965</v>
      </c>
      <c r="G485" s="148" t="s">
        <v>3253</v>
      </c>
    </row>
    <row r="486" spans="1:7">
      <c r="A486" s="37" t="s">
        <v>3254</v>
      </c>
      <c r="B486" s="37" t="s">
        <v>56</v>
      </c>
      <c r="C486" s="37" t="s">
        <v>3081</v>
      </c>
      <c r="D486" s="37" t="s">
        <v>3644</v>
      </c>
      <c r="E486" s="38" t="s">
        <v>3081</v>
      </c>
      <c r="F486" s="38" t="s">
        <v>2965</v>
      </c>
      <c r="G486" s="37" t="s">
        <v>3255</v>
      </c>
    </row>
    <row r="487" spans="1:7" ht="17.399999999999999">
      <c r="A487" s="148" t="s">
        <v>3256</v>
      </c>
      <c r="B487" s="148" t="s">
        <v>57</v>
      </c>
      <c r="C487" s="148" t="s">
        <v>3081</v>
      </c>
      <c r="D487" s="148" t="s">
        <v>3644</v>
      </c>
      <c r="E487" s="149" t="s">
        <v>3081</v>
      </c>
      <c r="F487" s="149" t="s">
        <v>2965</v>
      </c>
      <c r="G487" s="148" t="s">
        <v>3257</v>
      </c>
    </row>
    <row r="488" spans="1:7">
      <c r="A488" s="37" t="s">
        <v>3258</v>
      </c>
      <c r="B488" s="37" t="s">
        <v>2944</v>
      </c>
      <c r="C488" s="37" t="s">
        <v>3259</v>
      </c>
      <c r="D488" s="37" t="s">
        <v>3644</v>
      </c>
      <c r="E488" s="38" t="s">
        <v>3081</v>
      </c>
      <c r="F488" s="38" t="s">
        <v>2965</v>
      </c>
      <c r="G488" s="37" t="s">
        <v>3260</v>
      </c>
    </row>
    <row r="489" spans="1:7">
      <c r="A489" s="37" t="s">
        <v>3261</v>
      </c>
      <c r="B489" s="37" t="s">
        <v>3262</v>
      </c>
      <c r="C489" s="37" t="s">
        <v>3081</v>
      </c>
      <c r="D489" s="37" t="s">
        <v>3644</v>
      </c>
      <c r="E489" s="38" t="s">
        <v>3081</v>
      </c>
      <c r="F489" s="38" t="s">
        <v>2965</v>
      </c>
      <c r="G489" s="37" t="s">
        <v>2911</v>
      </c>
    </row>
    <row r="490" spans="1:7" ht="17.399999999999999">
      <c r="A490" s="148" t="s">
        <v>3267</v>
      </c>
      <c r="B490" s="148" t="s">
        <v>36</v>
      </c>
      <c r="C490" s="148" t="s">
        <v>3081</v>
      </c>
      <c r="D490" s="148" t="s">
        <v>3644</v>
      </c>
      <c r="E490" s="149" t="s">
        <v>3081</v>
      </c>
      <c r="F490" s="149" t="s">
        <v>2965</v>
      </c>
      <c r="G490" s="148" t="s">
        <v>2911</v>
      </c>
    </row>
    <row r="491" spans="1:7">
      <c r="A491" s="37" t="s">
        <v>3268</v>
      </c>
      <c r="B491" s="37" t="s">
        <v>3269</v>
      </c>
      <c r="C491" s="37" t="s">
        <v>214</v>
      </c>
      <c r="D491" s="37" t="s">
        <v>3644</v>
      </c>
      <c r="E491" s="38" t="s">
        <v>214</v>
      </c>
      <c r="F491" s="38" t="s">
        <v>2965</v>
      </c>
      <c r="G491" s="37" t="s">
        <v>2911</v>
      </c>
    </row>
    <row r="492" spans="1:7" ht="17.399999999999999">
      <c r="A492" s="52" t="s">
        <v>3539</v>
      </c>
      <c r="B492" s="52"/>
      <c r="C492" s="52"/>
      <c r="D492" s="52"/>
      <c r="E492" s="53"/>
      <c r="F492" s="52"/>
      <c r="G492" s="52"/>
    </row>
    <row r="493" spans="1:7">
      <c r="A493" s="37" t="s">
        <v>3271</v>
      </c>
      <c r="B493" s="37" t="s">
        <v>35</v>
      </c>
      <c r="C493" s="37" t="s">
        <v>214</v>
      </c>
      <c r="D493" s="37" t="s">
        <v>3644</v>
      </c>
      <c r="E493" s="38" t="s">
        <v>214</v>
      </c>
      <c r="F493" s="38" t="s">
        <v>2965</v>
      </c>
      <c r="G493" s="37" t="s">
        <v>3272</v>
      </c>
    </row>
    <row r="494" spans="1:7" ht="17.399999999999999">
      <c r="A494" s="148" t="s">
        <v>3273</v>
      </c>
      <c r="B494" s="148" t="s">
        <v>33</v>
      </c>
      <c r="C494" s="148" t="s">
        <v>3081</v>
      </c>
      <c r="D494" s="148" t="s">
        <v>3644</v>
      </c>
      <c r="E494" s="149" t="s">
        <v>3081</v>
      </c>
      <c r="F494" s="149" t="s">
        <v>2965</v>
      </c>
      <c r="G494" s="148" t="s">
        <v>3274</v>
      </c>
    </row>
    <row r="495" spans="1:7">
      <c r="A495" s="37" t="s">
        <v>3277</v>
      </c>
      <c r="B495" s="37" t="s">
        <v>40</v>
      </c>
      <c r="C495" s="37" t="s">
        <v>214</v>
      </c>
      <c r="D495" s="37" t="s">
        <v>3644</v>
      </c>
      <c r="E495" s="38" t="s">
        <v>214</v>
      </c>
      <c r="F495" s="38" t="s">
        <v>2965</v>
      </c>
      <c r="G495" s="37" t="s">
        <v>3278</v>
      </c>
    </row>
    <row r="496" spans="1:7">
      <c r="A496" s="37" t="s">
        <v>3279</v>
      </c>
      <c r="B496" s="37" t="s">
        <v>40</v>
      </c>
      <c r="C496" s="37" t="s">
        <v>214</v>
      </c>
      <c r="D496" s="37" t="s">
        <v>3644</v>
      </c>
      <c r="E496" s="38" t="s">
        <v>214</v>
      </c>
      <c r="F496" s="38" t="s">
        <v>2965</v>
      </c>
      <c r="G496" s="37" t="s">
        <v>3280</v>
      </c>
    </row>
    <row r="497" spans="1:7">
      <c r="A497" s="37" t="s">
        <v>3281</v>
      </c>
      <c r="B497" s="37" t="s">
        <v>40</v>
      </c>
      <c r="C497" s="37" t="s">
        <v>214</v>
      </c>
      <c r="D497" s="37" t="s">
        <v>3644</v>
      </c>
      <c r="E497" s="38" t="s">
        <v>214</v>
      </c>
      <c r="F497" s="38" t="s">
        <v>2965</v>
      </c>
      <c r="G497" s="37" t="s">
        <v>3282</v>
      </c>
    </row>
    <row r="498" spans="1:7" ht="17.399999999999999">
      <c r="A498" s="148" t="s">
        <v>3283</v>
      </c>
      <c r="B498" s="148" t="s">
        <v>33</v>
      </c>
      <c r="C498" s="148" t="s">
        <v>214</v>
      </c>
      <c r="D498" s="148" t="s">
        <v>3644</v>
      </c>
      <c r="E498" s="149" t="s">
        <v>214</v>
      </c>
      <c r="F498" s="149" t="s">
        <v>2965</v>
      </c>
      <c r="G498" s="148" t="s">
        <v>3284</v>
      </c>
    </row>
    <row r="499" spans="1:7">
      <c r="A499" s="37" t="s">
        <v>3285</v>
      </c>
      <c r="B499" s="37" t="s">
        <v>56</v>
      </c>
      <c r="C499" s="37" t="s">
        <v>214</v>
      </c>
      <c r="D499" s="37" t="s">
        <v>3644</v>
      </c>
      <c r="E499" s="38" t="s">
        <v>214</v>
      </c>
      <c r="F499" s="38" t="s">
        <v>2965</v>
      </c>
      <c r="G499" s="37" t="s">
        <v>3280</v>
      </c>
    </row>
    <row r="500" spans="1:7" ht="17.399999999999999">
      <c r="A500" s="148" t="s">
        <v>3286</v>
      </c>
      <c r="B500" s="148" t="s">
        <v>57</v>
      </c>
      <c r="C500" s="148" t="s">
        <v>3081</v>
      </c>
      <c r="D500" s="148" t="s">
        <v>3644</v>
      </c>
      <c r="E500" s="149" t="s">
        <v>3081</v>
      </c>
      <c r="F500" s="149" t="s">
        <v>2965</v>
      </c>
      <c r="G500" s="148" t="s">
        <v>3287</v>
      </c>
    </row>
    <row r="501" spans="1:7">
      <c r="A501" s="37" t="s">
        <v>3288</v>
      </c>
      <c r="B501" s="37" t="s">
        <v>57</v>
      </c>
      <c r="C501" s="37" t="s">
        <v>3081</v>
      </c>
      <c r="D501" s="37" t="s">
        <v>3644</v>
      </c>
      <c r="E501" s="38" t="s">
        <v>3081</v>
      </c>
      <c r="F501" s="38" t="s">
        <v>2965</v>
      </c>
      <c r="G501" s="37" t="s">
        <v>3289</v>
      </c>
    </row>
    <row r="502" spans="1:7">
      <c r="A502" s="37" t="s">
        <v>3290</v>
      </c>
      <c r="B502" s="37" t="s">
        <v>58</v>
      </c>
      <c r="C502" s="37" t="s">
        <v>214</v>
      </c>
      <c r="D502" s="37" t="s">
        <v>3644</v>
      </c>
      <c r="E502" s="38" t="s">
        <v>214</v>
      </c>
      <c r="F502" s="38" t="s">
        <v>2965</v>
      </c>
      <c r="G502" s="37" t="s">
        <v>3291</v>
      </c>
    </row>
    <row r="503" spans="1:7" ht="17.399999999999999">
      <c r="A503" s="148" t="s">
        <v>3292</v>
      </c>
      <c r="B503" s="148" t="s">
        <v>42</v>
      </c>
      <c r="C503" s="148" t="s">
        <v>3293</v>
      </c>
      <c r="D503" s="148" t="s">
        <v>3644</v>
      </c>
      <c r="E503" s="149" t="s">
        <v>214</v>
      </c>
      <c r="F503" s="149" t="s">
        <v>2965</v>
      </c>
      <c r="G503" s="148" t="s">
        <v>2911</v>
      </c>
    </row>
    <row r="504" spans="1:7">
      <c r="A504" s="37" t="s">
        <v>3294</v>
      </c>
      <c r="B504" s="37" t="s">
        <v>38</v>
      </c>
      <c r="C504" s="37" t="s">
        <v>3081</v>
      </c>
      <c r="D504" s="37" t="s">
        <v>3644</v>
      </c>
      <c r="E504" s="38" t="s">
        <v>3081</v>
      </c>
      <c r="F504" s="38" t="s">
        <v>2965</v>
      </c>
      <c r="G504" s="37" t="s">
        <v>2911</v>
      </c>
    </row>
    <row r="505" spans="1:7">
      <c r="A505" s="37" t="s">
        <v>3295</v>
      </c>
      <c r="B505" s="37" t="s">
        <v>33</v>
      </c>
      <c r="C505" s="37" t="s">
        <v>214</v>
      </c>
      <c r="D505" s="37" t="s">
        <v>3644</v>
      </c>
      <c r="E505" s="38" t="s">
        <v>214</v>
      </c>
      <c r="F505" s="38" t="s">
        <v>2965</v>
      </c>
      <c r="G505" s="37" t="s">
        <v>2911</v>
      </c>
    </row>
    <row r="506" spans="1:7" ht="17.399999999999999">
      <c r="A506" s="52" t="s">
        <v>3540</v>
      </c>
      <c r="B506" s="52"/>
      <c r="C506" s="52"/>
      <c r="D506" s="52"/>
      <c r="E506" s="53"/>
      <c r="F506" s="52"/>
      <c r="G506" s="52"/>
    </row>
    <row r="507" spans="1:7">
      <c r="A507" s="37" t="s">
        <v>3299</v>
      </c>
      <c r="B507" s="37" t="s">
        <v>38</v>
      </c>
      <c r="C507" s="37" t="s">
        <v>214</v>
      </c>
      <c r="D507" s="37" t="s">
        <v>3644</v>
      </c>
      <c r="E507" s="38" t="s">
        <v>214</v>
      </c>
      <c r="F507" s="38" t="s">
        <v>2965</v>
      </c>
      <c r="G507" s="37" t="s">
        <v>3291</v>
      </c>
    </row>
    <row r="508" spans="1:7" ht="17.399999999999999">
      <c r="A508" s="148" t="s">
        <v>3300</v>
      </c>
      <c r="B508" s="148" t="s">
        <v>42</v>
      </c>
      <c r="C508" s="148" t="s">
        <v>3081</v>
      </c>
      <c r="D508" s="148" t="s">
        <v>3644</v>
      </c>
      <c r="E508" s="149" t="s">
        <v>3081</v>
      </c>
      <c r="F508" s="149" t="s">
        <v>2965</v>
      </c>
      <c r="G508" s="148" t="s">
        <v>3301</v>
      </c>
    </row>
    <row r="509" spans="1:7">
      <c r="A509" s="37" t="s">
        <v>3302</v>
      </c>
      <c r="B509" s="37" t="s">
        <v>42</v>
      </c>
      <c r="C509" s="37" t="s">
        <v>3081</v>
      </c>
      <c r="D509" s="37" t="s">
        <v>3644</v>
      </c>
      <c r="E509" s="38" t="s">
        <v>3081</v>
      </c>
      <c r="F509" s="38" t="s">
        <v>2965</v>
      </c>
      <c r="G509" s="37" t="s">
        <v>3303</v>
      </c>
    </row>
    <row r="510" spans="1:7" ht="17.399999999999999">
      <c r="A510" s="148" t="s">
        <v>3304</v>
      </c>
      <c r="B510" s="148" t="s">
        <v>44</v>
      </c>
      <c r="C510" s="148" t="s">
        <v>214</v>
      </c>
      <c r="D510" s="148" t="s">
        <v>3644</v>
      </c>
      <c r="E510" s="149" t="s">
        <v>214</v>
      </c>
      <c r="F510" s="149" t="s">
        <v>2965</v>
      </c>
      <c r="G510" s="148" t="s">
        <v>3305</v>
      </c>
    </row>
    <row r="511" spans="1:7">
      <c r="A511" s="37" t="s">
        <v>3306</v>
      </c>
      <c r="B511" s="37" t="s">
        <v>56</v>
      </c>
      <c r="C511" s="37" t="s">
        <v>3307</v>
      </c>
      <c r="D511" s="37" t="s">
        <v>3644</v>
      </c>
      <c r="E511" s="38" t="s">
        <v>214</v>
      </c>
      <c r="F511" s="38" t="s">
        <v>2965</v>
      </c>
      <c r="G511" s="37" t="s">
        <v>3308</v>
      </c>
    </row>
    <row r="512" spans="1:7" ht="17.399999999999999">
      <c r="A512" s="148" t="s">
        <v>3309</v>
      </c>
      <c r="B512" s="148" t="s">
        <v>56</v>
      </c>
      <c r="C512" s="148" t="s">
        <v>3307</v>
      </c>
      <c r="D512" s="148" t="s">
        <v>3644</v>
      </c>
      <c r="E512" s="149" t="s">
        <v>214</v>
      </c>
      <c r="F512" s="149" t="s">
        <v>2965</v>
      </c>
      <c r="G512" s="148" t="s">
        <v>3308</v>
      </c>
    </row>
    <row r="513" spans="1:7" ht="17.399999999999999">
      <c r="A513" s="148" t="s">
        <v>3310</v>
      </c>
      <c r="B513" s="148" t="s">
        <v>56</v>
      </c>
      <c r="C513" s="148" t="s">
        <v>214</v>
      </c>
      <c r="D513" s="148" t="s">
        <v>3644</v>
      </c>
      <c r="E513" s="149" t="s">
        <v>214</v>
      </c>
      <c r="F513" s="149" t="s">
        <v>2965</v>
      </c>
      <c r="G513" s="148" t="s">
        <v>3311</v>
      </c>
    </row>
    <row r="514" spans="1:7" ht="17.399999999999999">
      <c r="A514" s="148" t="s">
        <v>3312</v>
      </c>
      <c r="B514" s="148" t="s">
        <v>57</v>
      </c>
      <c r="C514" s="148" t="s">
        <v>3081</v>
      </c>
      <c r="D514" s="148" t="s">
        <v>3644</v>
      </c>
      <c r="E514" s="149" t="s">
        <v>3081</v>
      </c>
      <c r="F514" s="149" t="s">
        <v>2965</v>
      </c>
      <c r="G514" s="148" t="s">
        <v>3313</v>
      </c>
    </row>
    <row r="515" spans="1:7" ht="17.399999999999999">
      <c r="A515" s="148" t="s">
        <v>3010</v>
      </c>
      <c r="B515" s="148" t="s">
        <v>58</v>
      </c>
      <c r="C515" s="148" t="s">
        <v>2914</v>
      </c>
      <c r="D515" s="148" t="s">
        <v>3644</v>
      </c>
      <c r="E515" s="149" t="s">
        <v>214</v>
      </c>
      <c r="F515" s="149" t="s">
        <v>2965</v>
      </c>
      <c r="G515" s="148" t="s">
        <v>3011</v>
      </c>
    </row>
    <row r="516" spans="1:7">
      <c r="A516" s="37" t="s">
        <v>3317</v>
      </c>
      <c r="B516" s="37" t="s">
        <v>58</v>
      </c>
      <c r="C516" s="37" t="s">
        <v>3081</v>
      </c>
      <c r="D516" s="37" t="s">
        <v>3644</v>
      </c>
      <c r="E516" s="38" t="s">
        <v>3081</v>
      </c>
      <c r="F516" s="38" t="s">
        <v>2965</v>
      </c>
      <c r="G516" s="37" t="s">
        <v>3318</v>
      </c>
    </row>
    <row r="517" spans="1:7" ht="17.399999999999999">
      <c r="A517" s="148" t="s">
        <v>3319</v>
      </c>
      <c r="B517" s="148" t="s">
        <v>58</v>
      </c>
      <c r="C517" s="148" t="s">
        <v>214</v>
      </c>
      <c r="D517" s="148" t="s">
        <v>3644</v>
      </c>
      <c r="E517" s="149" t="s">
        <v>214</v>
      </c>
      <c r="F517" s="149" t="s">
        <v>2965</v>
      </c>
      <c r="G517" s="148" t="s">
        <v>3320</v>
      </c>
    </row>
    <row r="518" spans="1:7" ht="17.399999999999999">
      <c r="A518" s="148" t="s">
        <v>3321</v>
      </c>
      <c r="B518" s="148" t="s">
        <v>3322</v>
      </c>
      <c r="C518" s="148" t="s">
        <v>214</v>
      </c>
      <c r="D518" s="148" t="s">
        <v>3644</v>
      </c>
      <c r="E518" s="149" t="s">
        <v>214</v>
      </c>
      <c r="F518" s="149" t="s">
        <v>2965</v>
      </c>
      <c r="G518" s="148" t="s">
        <v>3323</v>
      </c>
    </row>
    <row r="519" spans="1:7">
      <c r="A519" s="37" t="s">
        <v>3324</v>
      </c>
      <c r="B519" s="37" t="s">
        <v>3325</v>
      </c>
      <c r="C519" s="37" t="s">
        <v>3081</v>
      </c>
      <c r="D519" s="37" t="s">
        <v>3644</v>
      </c>
      <c r="E519" s="38" t="s">
        <v>3081</v>
      </c>
      <c r="F519" s="38" t="s">
        <v>2965</v>
      </c>
      <c r="G519" s="37" t="s">
        <v>3326</v>
      </c>
    </row>
    <row r="520" spans="1:7">
      <c r="A520" s="37" t="s">
        <v>3327</v>
      </c>
      <c r="B520" s="37" t="s">
        <v>3328</v>
      </c>
      <c r="C520" s="37" t="s">
        <v>1330</v>
      </c>
      <c r="D520" s="37" t="s">
        <v>3644</v>
      </c>
      <c r="E520" s="38" t="s">
        <v>1330</v>
      </c>
      <c r="F520" s="38" t="s">
        <v>2965</v>
      </c>
      <c r="G520" s="37" t="s">
        <v>2911</v>
      </c>
    </row>
    <row r="521" spans="1:7">
      <c r="A521" s="37" t="s">
        <v>3329</v>
      </c>
      <c r="B521" s="37" t="s">
        <v>3328</v>
      </c>
      <c r="C521" s="37" t="s">
        <v>1330</v>
      </c>
      <c r="D521" s="37" t="s">
        <v>3644</v>
      </c>
      <c r="E521" s="38" t="s">
        <v>1330</v>
      </c>
      <c r="F521" s="38" t="s">
        <v>2965</v>
      </c>
      <c r="G521" s="37" t="s">
        <v>2911</v>
      </c>
    </row>
    <row r="522" spans="1:7">
      <c r="A522" s="37" t="s">
        <v>3330</v>
      </c>
      <c r="B522" s="37" t="s">
        <v>40</v>
      </c>
      <c r="C522" s="37" t="s">
        <v>214</v>
      </c>
      <c r="D522" s="37" t="s">
        <v>3644</v>
      </c>
      <c r="E522" s="38" t="s">
        <v>214</v>
      </c>
      <c r="F522" s="38" t="s">
        <v>2965</v>
      </c>
      <c r="G522" s="37" t="s">
        <v>3331</v>
      </c>
    </row>
    <row r="523" spans="1:7" ht="17.399999999999999">
      <c r="A523" s="148" t="s">
        <v>3332</v>
      </c>
      <c r="B523" s="148"/>
      <c r="C523" s="148" t="s">
        <v>214</v>
      </c>
      <c r="D523" s="148" t="s">
        <v>3644</v>
      </c>
      <c r="E523" s="149" t="s">
        <v>214</v>
      </c>
      <c r="F523" s="149" t="s">
        <v>2965</v>
      </c>
      <c r="G523" s="148" t="s">
        <v>2911</v>
      </c>
    </row>
    <row r="524" spans="1:7" ht="17.399999999999999">
      <c r="A524" s="52" t="s">
        <v>3541</v>
      </c>
      <c r="B524" s="52"/>
      <c r="C524" s="52"/>
      <c r="D524" s="52"/>
      <c r="E524" s="53"/>
      <c r="F524" s="52"/>
      <c r="G524" s="52"/>
    </row>
    <row r="525" spans="1:7" ht="17.399999999999999">
      <c r="A525" s="148" t="s">
        <v>3337</v>
      </c>
      <c r="B525" s="148"/>
      <c r="C525" s="148" t="s">
        <v>3338</v>
      </c>
      <c r="D525" s="148" t="s">
        <v>3645</v>
      </c>
      <c r="E525" s="149" t="s">
        <v>214</v>
      </c>
      <c r="F525" s="149" t="s">
        <v>2965</v>
      </c>
      <c r="G525" s="148" t="s">
        <v>2911</v>
      </c>
    </row>
    <row r="526" spans="1:7">
      <c r="A526" s="37" t="s">
        <v>3339</v>
      </c>
      <c r="B526" s="37" t="s">
        <v>3340</v>
      </c>
      <c r="C526" s="37" t="s">
        <v>3081</v>
      </c>
      <c r="D526" s="37" t="s">
        <v>3645</v>
      </c>
      <c r="E526" s="38" t="s">
        <v>3081</v>
      </c>
      <c r="F526" s="38" t="s">
        <v>2965</v>
      </c>
      <c r="G526" s="37" t="s">
        <v>3341</v>
      </c>
    </row>
    <row r="527" spans="1:7" ht="17.399999999999999">
      <c r="A527" s="148" t="s">
        <v>3342</v>
      </c>
      <c r="B527" s="148"/>
      <c r="C527" s="148" t="s">
        <v>214</v>
      </c>
      <c r="D527" s="148" t="s">
        <v>3645</v>
      </c>
      <c r="E527" s="149" t="s">
        <v>214</v>
      </c>
      <c r="F527" s="149" t="s">
        <v>2965</v>
      </c>
      <c r="G527" s="148" t="s">
        <v>2911</v>
      </c>
    </row>
    <row r="528" spans="1:7" ht="17.399999999999999">
      <c r="A528" s="52" t="s">
        <v>3542</v>
      </c>
      <c r="B528" s="52"/>
      <c r="C528" s="52"/>
      <c r="D528" s="52"/>
      <c r="E528" s="53"/>
      <c r="F528" s="52"/>
      <c r="G528" s="52"/>
    </row>
    <row r="529" spans="1:7" ht="17.399999999999999">
      <c r="A529" s="148" t="s">
        <v>3344</v>
      </c>
      <c r="B529" s="148" t="s">
        <v>10</v>
      </c>
      <c r="C529" s="148" t="s">
        <v>214</v>
      </c>
      <c r="D529" s="148" t="s">
        <v>3645</v>
      </c>
      <c r="E529" s="149" t="s">
        <v>214</v>
      </c>
      <c r="F529" s="149" t="s">
        <v>2965</v>
      </c>
      <c r="G529" s="148" t="s">
        <v>2911</v>
      </c>
    </row>
    <row r="530" spans="1:7">
      <c r="A530" s="37" t="s">
        <v>3345</v>
      </c>
      <c r="B530" s="37" t="s">
        <v>3346</v>
      </c>
      <c r="C530" s="37" t="s">
        <v>214</v>
      </c>
      <c r="D530" s="37" t="s">
        <v>3645</v>
      </c>
      <c r="E530" s="38" t="s">
        <v>214</v>
      </c>
      <c r="F530" s="38" t="s">
        <v>2965</v>
      </c>
      <c r="G530" s="37" t="s">
        <v>3347</v>
      </c>
    </row>
    <row r="531" spans="1:7" ht="17.399999999999999">
      <c r="A531" s="148" t="s">
        <v>3348</v>
      </c>
      <c r="B531" s="148" t="s">
        <v>3346</v>
      </c>
      <c r="C531" s="148" t="s">
        <v>214</v>
      </c>
      <c r="D531" s="148" t="s">
        <v>3645</v>
      </c>
      <c r="E531" s="149" t="s">
        <v>214</v>
      </c>
      <c r="F531" s="149" t="s">
        <v>2965</v>
      </c>
      <c r="G531" s="148" t="s">
        <v>2911</v>
      </c>
    </row>
    <row r="532" spans="1:7">
      <c r="A532" s="37" t="s">
        <v>3349</v>
      </c>
      <c r="B532" s="37" t="s">
        <v>12</v>
      </c>
      <c r="C532" s="37" t="s">
        <v>214</v>
      </c>
      <c r="D532" s="37" t="s">
        <v>3645</v>
      </c>
      <c r="E532" s="38" t="s">
        <v>214</v>
      </c>
      <c r="F532" s="38" t="s">
        <v>2965</v>
      </c>
      <c r="G532" s="37" t="s">
        <v>3350</v>
      </c>
    </row>
    <row r="533" spans="1:7" ht="17.399999999999999">
      <c r="A533" s="148" t="s">
        <v>3017</v>
      </c>
      <c r="B533" s="148" t="s">
        <v>3018</v>
      </c>
      <c r="C533" s="148" t="s">
        <v>2919</v>
      </c>
      <c r="D533" s="148" t="s">
        <v>3645</v>
      </c>
      <c r="E533" s="149" t="s">
        <v>3554</v>
      </c>
      <c r="F533" s="149" t="s">
        <v>2965</v>
      </c>
      <c r="G533" s="148" t="s">
        <v>2911</v>
      </c>
    </row>
    <row r="534" spans="1:7" ht="17.399999999999999">
      <c r="A534" s="52" t="s">
        <v>3646</v>
      </c>
      <c r="B534" s="52"/>
      <c r="C534" s="52"/>
      <c r="D534" s="52"/>
      <c r="E534" s="53"/>
      <c r="F534" s="52"/>
      <c r="G534" s="52"/>
    </row>
    <row r="535" spans="1:7" ht="17.399999999999999">
      <c r="A535" s="148" t="s">
        <v>3352</v>
      </c>
      <c r="B535" s="148" t="s">
        <v>3045</v>
      </c>
      <c r="C535" s="148" t="s">
        <v>214</v>
      </c>
      <c r="D535" s="148" t="s">
        <v>3645</v>
      </c>
      <c r="E535" s="149" t="s">
        <v>214</v>
      </c>
      <c r="F535" s="149" t="s">
        <v>2965</v>
      </c>
      <c r="G535" s="148" t="s">
        <v>2911</v>
      </c>
    </row>
    <row r="536" spans="1:7" ht="17.399999999999999">
      <c r="A536" s="148" t="s">
        <v>3353</v>
      </c>
      <c r="B536" s="148" t="s">
        <v>3045</v>
      </c>
      <c r="C536" s="148" t="s">
        <v>3354</v>
      </c>
      <c r="D536" s="148" t="s">
        <v>3645</v>
      </c>
      <c r="E536" s="149" t="s">
        <v>214</v>
      </c>
      <c r="F536" s="149" t="s">
        <v>2965</v>
      </c>
      <c r="G536" s="148" t="s">
        <v>2911</v>
      </c>
    </row>
    <row r="537" spans="1:7">
      <c r="A537" s="37" t="s">
        <v>3355</v>
      </c>
      <c r="B537" s="37" t="s">
        <v>3045</v>
      </c>
      <c r="C537" s="37" t="s">
        <v>3293</v>
      </c>
      <c r="D537" s="37" t="s">
        <v>3645</v>
      </c>
      <c r="E537" s="38" t="s">
        <v>214</v>
      </c>
      <c r="F537" s="38" t="s">
        <v>2965</v>
      </c>
      <c r="G537" s="37" t="s">
        <v>3356</v>
      </c>
    </row>
    <row r="538" spans="1:7" ht="17.399999999999999">
      <c r="A538" s="148" t="s">
        <v>3357</v>
      </c>
      <c r="B538" s="148" t="s">
        <v>3045</v>
      </c>
      <c r="C538" s="148" t="s">
        <v>214</v>
      </c>
      <c r="D538" s="148" t="s">
        <v>3645</v>
      </c>
      <c r="E538" s="149" t="s">
        <v>214</v>
      </c>
      <c r="F538" s="149" t="s">
        <v>2965</v>
      </c>
      <c r="G538" s="148" t="s">
        <v>2911</v>
      </c>
    </row>
    <row r="539" spans="1:7" ht="17.399999999999999">
      <c r="A539" s="52" t="s">
        <v>3543</v>
      </c>
      <c r="B539" s="52"/>
      <c r="C539" s="52"/>
      <c r="D539" s="52"/>
      <c r="E539" s="53"/>
      <c r="F539" s="52"/>
      <c r="G539" s="52"/>
    </row>
    <row r="540" spans="1:7" ht="17.399999999999999">
      <c r="A540" s="148" t="s">
        <v>3359</v>
      </c>
      <c r="B540" s="148" t="s">
        <v>3360</v>
      </c>
      <c r="C540" s="148" t="s">
        <v>3361</v>
      </c>
      <c r="D540" s="148" t="s">
        <v>3645</v>
      </c>
      <c r="E540" s="149" t="s">
        <v>214</v>
      </c>
      <c r="F540" s="149" t="s">
        <v>2965</v>
      </c>
      <c r="G540" s="148" t="s">
        <v>2911</v>
      </c>
    </row>
    <row r="541" spans="1:7" ht="17.399999999999999">
      <c r="A541" s="148" t="s">
        <v>3364</v>
      </c>
      <c r="B541" s="148" t="s">
        <v>3365</v>
      </c>
      <c r="C541" s="148" t="s">
        <v>3366</v>
      </c>
      <c r="D541" s="148" t="s">
        <v>3645</v>
      </c>
      <c r="E541" s="149" t="s">
        <v>214</v>
      </c>
      <c r="F541" s="149" t="s">
        <v>2965</v>
      </c>
      <c r="G541" s="148" t="s">
        <v>2911</v>
      </c>
    </row>
    <row r="542" spans="1:7">
      <c r="A542" s="37" t="s">
        <v>3367</v>
      </c>
      <c r="B542" s="37" t="s">
        <v>3368</v>
      </c>
      <c r="C542" s="37" t="s">
        <v>214</v>
      </c>
      <c r="D542" s="37" t="s">
        <v>3645</v>
      </c>
      <c r="E542" s="38" t="s">
        <v>214</v>
      </c>
      <c r="F542" s="38" t="s">
        <v>2965</v>
      </c>
      <c r="G542" s="37" t="s">
        <v>2911</v>
      </c>
    </row>
    <row r="543" spans="1:7" ht="17.399999999999999">
      <c r="A543" s="148" t="s">
        <v>3371</v>
      </c>
      <c r="B543" s="148" t="s">
        <v>3372</v>
      </c>
      <c r="C543" s="148" t="s">
        <v>214</v>
      </c>
      <c r="D543" s="148" t="s">
        <v>3645</v>
      </c>
      <c r="E543" s="149" t="s">
        <v>214</v>
      </c>
      <c r="F543" s="149" t="s">
        <v>2965</v>
      </c>
      <c r="G543" s="148" t="s">
        <v>2911</v>
      </c>
    </row>
    <row r="544" spans="1:7" ht="17.399999999999999">
      <c r="A544" s="148" t="s">
        <v>3373</v>
      </c>
      <c r="B544" s="148" t="s">
        <v>3368</v>
      </c>
      <c r="C544" s="148" t="s">
        <v>214</v>
      </c>
      <c r="D544" s="148" t="s">
        <v>3645</v>
      </c>
      <c r="E544" s="149" t="s">
        <v>214</v>
      </c>
      <c r="F544" s="149" t="s">
        <v>2965</v>
      </c>
      <c r="G544" s="148" t="s">
        <v>2911</v>
      </c>
    </row>
    <row r="545" spans="1:7" ht="17.399999999999999">
      <c r="A545" s="148" t="s">
        <v>3374</v>
      </c>
      <c r="B545" s="148" t="s">
        <v>3368</v>
      </c>
      <c r="C545" s="148" t="s">
        <v>214</v>
      </c>
      <c r="D545" s="148" t="s">
        <v>3645</v>
      </c>
      <c r="E545" s="149" t="s">
        <v>214</v>
      </c>
      <c r="F545" s="149" t="s">
        <v>2965</v>
      </c>
      <c r="G545" s="148" t="s">
        <v>2911</v>
      </c>
    </row>
    <row r="546" spans="1:7" ht="17.399999999999999">
      <c r="A546" s="52" t="s">
        <v>3544</v>
      </c>
      <c r="B546" s="52"/>
      <c r="C546" s="52"/>
      <c r="D546" s="52"/>
      <c r="E546" s="53"/>
      <c r="F546" s="52"/>
      <c r="G546" s="52"/>
    </row>
    <row r="547" spans="1:7" ht="17.399999999999999">
      <c r="A547" s="148" t="s">
        <v>3376</v>
      </c>
      <c r="B547" s="148" t="s">
        <v>10</v>
      </c>
      <c r="C547" s="148" t="s">
        <v>214</v>
      </c>
      <c r="D547" s="148" t="s">
        <v>3645</v>
      </c>
      <c r="E547" s="149" t="s">
        <v>214</v>
      </c>
      <c r="F547" s="149" t="s">
        <v>2965</v>
      </c>
      <c r="G547" s="148" t="s">
        <v>2911</v>
      </c>
    </row>
    <row r="548" spans="1:7" ht="17.399999999999999">
      <c r="A548" s="148" t="s">
        <v>3020</v>
      </c>
      <c r="B548" s="148" t="s">
        <v>10</v>
      </c>
      <c r="C548" s="148" t="s">
        <v>2919</v>
      </c>
      <c r="D548" s="148" t="s">
        <v>3645</v>
      </c>
      <c r="E548" s="149" t="s">
        <v>3554</v>
      </c>
      <c r="F548" s="149" t="s">
        <v>2965</v>
      </c>
      <c r="G548" s="148" t="s">
        <v>2911</v>
      </c>
    </row>
    <row r="549" spans="1:7" ht="17.399999999999999">
      <c r="A549" s="148" t="s">
        <v>3021</v>
      </c>
      <c r="B549" s="148" t="s">
        <v>10</v>
      </c>
      <c r="C549" s="148" t="s">
        <v>2919</v>
      </c>
      <c r="D549" s="148" t="s">
        <v>3645</v>
      </c>
      <c r="E549" s="149" t="s">
        <v>3554</v>
      </c>
      <c r="F549" s="149" t="s">
        <v>2965</v>
      </c>
      <c r="G549" s="148" t="s">
        <v>2911</v>
      </c>
    </row>
    <row r="550" spans="1:7" ht="17.399999999999999">
      <c r="A550" s="148" t="s">
        <v>3022</v>
      </c>
      <c r="B550" s="148" t="s">
        <v>10</v>
      </c>
      <c r="C550" s="148" t="s">
        <v>2919</v>
      </c>
      <c r="D550" s="148" t="s">
        <v>3645</v>
      </c>
      <c r="E550" s="149" t="s">
        <v>3554</v>
      </c>
      <c r="F550" s="149" t="s">
        <v>2965</v>
      </c>
      <c r="G550" s="148" t="s">
        <v>2911</v>
      </c>
    </row>
    <row r="551" spans="1:7" ht="17.399999999999999">
      <c r="A551" s="148" t="s">
        <v>3023</v>
      </c>
      <c r="B551" s="148" t="s">
        <v>10</v>
      </c>
      <c r="C551" s="148" t="s">
        <v>2919</v>
      </c>
      <c r="D551" s="148" t="s">
        <v>3645</v>
      </c>
      <c r="E551" s="149" t="s">
        <v>3554</v>
      </c>
      <c r="F551" s="149" t="s">
        <v>2965</v>
      </c>
      <c r="G551" s="148" t="s">
        <v>2911</v>
      </c>
    </row>
    <row r="552" spans="1:7" ht="17.399999999999999">
      <c r="A552" s="148" t="s">
        <v>3377</v>
      </c>
      <c r="B552" s="148" t="s">
        <v>61</v>
      </c>
      <c r="C552" s="148" t="s">
        <v>214</v>
      </c>
      <c r="D552" s="148" t="s">
        <v>3645</v>
      </c>
      <c r="E552" s="149" t="s">
        <v>214</v>
      </c>
      <c r="F552" s="149" t="s">
        <v>2965</v>
      </c>
      <c r="G552" s="148" t="s">
        <v>3378</v>
      </c>
    </row>
    <row r="553" spans="1:7" ht="17.399999999999999">
      <c r="A553" s="148" t="s">
        <v>3379</v>
      </c>
      <c r="B553" s="148" t="s">
        <v>61</v>
      </c>
      <c r="C553" s="148" t="s">
        <v>214</v>
      </c>
      <c r="D553" s="148" t="s">
        <v>3645</v>
      </c>
      <c r="E553" s="149" t="s">
        <v>214</v>
      </c>
      <c r="F553" s="149" t="s">
        <v>2965</v>
      </c>
      <c r="G553" s="148" t="s">
        <v>2911</v>
      </c>
    </row>
    <row r="554" spans="1:7" ht="17.399999999999999">
      <c r="A554" s="52" t="s">
        <v>3545</v>
      </c>
      <c r="B554" s="52"/>
      <c r="C554" s="52"/>
      <c r="D554" s="52"/>
      <c r="E554" s="53"/>
      <c r="F554" s="52"/>
      <c r="G554" s="52"/>
    </row>
    <row r="555" spans="1:7" ht="17.399999999999999">
      <c r="A555" s="148" t="s">
        <v>3381</v>
      </c>
      <c r="B555" s="148" t="s">
        <v>74</v>
      </c>
      <c r="C555" s="148" t="s">
        <v>214</v>
      </c>
      <c r="D555" s="148" t="s">
        <v>3645</v>
      </c>
      <c r="E555" s="149" t="s">
        <v>214</v>
      </c>
      <c r="F555" s="149" t="s">
        <v>2965</v>
      </c>
      <c r="G555" s="148" t="s">
        <v>2911</v>
      </c>
    </row>
    <row r="556" spans="1:7" ht="17.399999999999999">
      <c r="A556" s="148" t="s">
        <v>3382</v>
      </c>
      <c r="B556" s="148" t="s">
        <v>3383</v>
      </c>
      <c r="C556" s="148" t="s">
        <v>3361</v>
      </c>
      <c r="D556" s="148" t="s">
        <v>3645</v>
      </c>
      <c r="E556" s="149" t="s">
        <v>214</v>
      </c>
      <c r="F556" s="149" t="s">
        <v>2965</v>
      </c>
      <c r="G556" s="148" t="s">
        <v>2911</v>
      </c>
    </row>
    <row r="557" spans="1:7">
      <c r="A557" s="37" t="s">
        <v>3384</v>
      </c>
      <c r="B557" s="37" t="s">
        <v>74</v>
      </c>
      <c r="C557" s="37" t="s">
        <v>3385</v>
      </c>
      <c r="D557" s="37" t="s">
        <v>3645</v>
      </c>
      <c r="E557" s="38" t="s">
        <v>214</v>
      </c>
      <c r="F557" s="38" t="s">
        <v>2965</v>
      </c>
      <c r="G557" s="37" t="s">
        <v>3386</v>
      </c>
    </row>
    <row r="558" spans="1:7" ht="17.399999999999999">
      <c r="A558" s="148" t="s">
        <v>3025</v>
      </c>
      <c r="B558" s="148" t="s">
        <v>3018</v>
      </c>
      <c r="C558" s="148" t="s">
        <v>3026</v>
      </c>
      <c r="D558" s="148" t="s">
        <v>3645</v>
      </c>
      <c r="E558" s="149" t="s">
        <v>214</v>
      </c>
      <c r="F558" s="149" t="s">
        <v>2965</v>
      </c>
      <c r="G558" s="148" t="s">
        <v>2911</v>
      </c>
    </row>
    <row r="559" spans="1:7" ht="17.399999999999999">
      <c r="A559" s="148" t="s">
        <v>3028</v>
      </c>
      <c r="B559" s="148" t="s">
        <v>3018</v>
      </c>
      <c r="C559" s="148" t="s">
        <v>2919</v>
      </c>
      <c r="D559" s="148" t="s">
        <v>3645</v>
      </c>
      <c r="E559" s="149" t="s">
        <v>3554</v>
      </c>
      <c r="F559" s="149" t="s">
        <v>2965</v>
      </c>
      <c r="G559" s="148" t="s">
        <v>2911</v>
      </c>
    </row>
    <row r="560" spans="1:7" ht="17.399999999999999">
      <c r="A560" s="148" t="s">
        <v>3029</v>
      </c>
      <c r="B560" s="148" t="s">
        <v>3018</v>
      </c>
      <c r="C560" s="148" t="s">
        <v>2919</v>
      </c>
      <c r="D560" s="148" t="s">
        <v>3645</v>
      </c>
      <c r="E560" s="149" t="s">
        <v>3554</v>
      </c>
      <c r="F560" s="149" t="s">
        <v>2965</v>
      </c>
      <c r="G560" s="148" t="s">
        <v>2911</v>
      </c>
    </row>
    <row r="561" spans="1:7" ht="17.399999999999999">
      <c r="A561" s="148" t="s">
        <v>3030</v>
      </c>
      <c r="B561" s="148" t="s">
        <v>3018</v>
      </c>
      <c r="C561" s="148" t="s">
        <v>2919</v>
      </c>
      <c r="D561" s="148" t="s">
        <v>3645</v>
      </c>
      <c r="E561" s="149" t="s">
        <v>3554</v>
      </c>
      <c r="F561" s="149" t="s">
        <v>2965</v>
      </c>
      <c r="G561" s="148" t="s">
        <v>2911</v>
      </c>
    </row>
    <row r="562" spans="1:7" ht="17.399999999999999">
      <c r="A562" s="148" t="s">
        <v>3387</v>
      </c>
      <c r="B562" s="148" t="s">
        <v>74</v>
      </c>
      <c r="C562" s="148" t="s">
        <v>3081</v>
      </c>
      <c r="D562" s="148" t="s">
        <v>3645</v>
      </c>
      <c r="E562" s="149" t="s">
        <v>3081</v>
      </c>
      <c r="F562" s="149" t="s">
        <v>2965</v>
      </c>
      <c r="G562" s="148" t="s">
        <v>2911</v>
      </c>
    </row>
    <row r="563" spans="1:7" ht="17.399999999999999">
      <c r="A563" s="148" t="s">
        <v>3388</v>
      </c>
      <c r="B563" s="148" t="s">
        <v>83</v>
      </c>
      <c r="C563" s="148" t="s">
        <v>214</v>
      </c>
      <c r="D563" s="148" t="s">
        <v>3645</v>
      </c>
      <c r="E563" s="149" t="s">
        <v>214</v>
      </c>
      <c r="F563" s="149" t="s">
        <v>2965</v>
      </c>
      <c r="G563" s="148" t="s">
        <v>2911</v>
      </c>
    </row>
    <row r="564" spans="1:7" ht="17.399999999999999">
      <c r="A564" s="148" t="s">
        <v>3389</v>
      </c>
      <c r="B564" s="148" t="s">
        <v>3383</v>
      </c>
      <c r="C564" s="148" t="s">
        <v>214</v>
      </c>
      <c r="D564" s="148" t="s">
        <v>3645</v>
      </c>
      <c r="E564" s="149" t="s">
        <v>214</v>
      </c>
      <c r="F564" s="149" t="s">
        <v>2965</v>
      </c>
      <c r="G564" s="148" t="s">
        <v>2911</v>
      </c>
    </row>
    <row r="565" spans="1:7" ht="17.399999999999999">
      <c r="A565" s="52" t="s">
        <v>3546</v>
      </c>
      <c r="B565" s="52"/>
      <c r="C565" s="52"/>
      <c r="D565" s="52"/>
      <c r="E565" s="53"/>
      <c r="F565" s="52"/>
      <c r="G565" s="52"/>
    </row>
    <row r="566" spans="1:7">
      <c r="A566" s="37" t="s">
        <v>3391</v>
      </c>
      <c r="B566" s="37" t="s">
        <v>3018</v>
      </c>
      <c r="C566" s="37" t="s">
        <v>3081</v>
      </c>
      <c r="D566" s="37" t="s">
        <v>3645</v>
      </c>
      <c r="E566" s="38" t="s">
        <v>3081</v>
      </c>
      <c r="F566" s="38" t="s">
        <v>2965</v>
      </c>
      <c r="G566" s="37" t="s">
        <v>2911</v>
      </c>
    </row>
    <row r="567" spans="1:7">
      <c r="A567" s="37" t="s">
        <v>3392</v>
      </c>
      <c r="B567" s="37" t="s">
        <v>3018</v>
      </c>
      <c r="C567" s="37" t="s">
        <v>3393</v>
      </c>
      <c r="D567" s="37" t="s">
        <v>3645</v>
      </c>
      <c r="E567" s="38" t="s">
        <v>3081</v>
      </c>
      <c r="F567" s="38" t="s">
        <v>2965</v>
      </c>
      <c r="G567" s="37" t="s">
        <v>2911</v>
      </c>
    </row>
    <row r="568" spans="1:7" ht="17.399999999999999">
      <c r="A568" s="148" t="s">
        <v>3394</v>
      </c>
      <c r="B568" s="148" t="s">
        <v>74</v>
      </c>
      <c r="C568" s="148" t="s">
        <v>214</v>
      </c>
      <c r="D568" s="148" t="s">
        <v>3645</v>
      </c>
      <c r="E568" s="149" t="s">
        <v>214</v>
      </c>
      <c r="F568" s="149" t="s">
        <v>2965</v>
      </c>
      <c r="G568" s="148" t="s">
        <v>2911</v>
      </c>
    </row>
    <row r="569" spans="1:7" ht="17.399999999999999">
      <c r="A569" s="148" t="s">
        <v>3395</v>
      </c>
      <c r="B569" s="148" t="s">
        <v>74</v>
      </c>
      <c r="C569" s="148" t="s">
        <v>214</v>
      </c>
      <c r="D569" s="148" t="s">
        <v>3645</v>
      </c>
      <c r="E569" s="149" t="s">
        <v>214</v>
      </c>
      <c r="F569" s="149" t="s">
        <v>2965</v>
      </c>
      <c r="G569" s="148" t="s">
        <v>2911</v>
      </c>
    </row>
    <row r="570" spans="1:7" ht="17.399999999999999">
      <c r="A570" s="148" t="s">
        <v>3396</v>
      </c>
      <c r="B570" s="148" t="s">
        <v>61</v>
      </c>
      <c r="C570" s="148" t="s">
        <v>214</v>
      </c>
      <c r="D570" s="148" t="s">
        <v>3645</v>
      </c>
      <c r="E570" s="149" t="s">
        <v>214</v>
      </c>
      <c r="F570" s="149" t="s">
        <v>2965</v>
      </c>
      <c r="G570" s="148" t="s">
        <v>2911</v>
      </c>
    </row>
    <row r="571" spans="1:7" ht="17.399999999999999">
      <c r="A571" s="148" t="s">
        <v>3397</v>
      </c>
      <c r="B571" s="148" t="s">
        <v>75</v>
      </c>
      <c r="C571" s="148" t="s">
        <v>3081</v>
      </c>
      <c r="D571" s="148" t="s">
        <v>3645</v>
      </c>
      <c r="E571" s="149" t="s">
        <v>3081</v>
      </c>
      <c r="F571" s="149" t="s">
        <v>2965</v>
      </c>
      <c r="G571" s="148" t="s">
        <v>2911</v>
      </c>
    </row>
    <row r="572" spans="1:7" ht="17.399999999999999">
      <c r="A572" s="148" t="s">
        <v>3398</v>
      </c>
      <c r="B572" s="148" t="s">
        <v>75</v>
      </c>
      <c r="C572" s="148" t="s">
        <v>3081</v>
      </c>
      <c r="D572" s="148" t="s">
        <v>3645</v>
      </c>
      <c r="E572" s="149" t="s">
        <v>3081</v>
      </c>
      <c r="F572" s="149" t="s">
        <v>2965</v>
      </c>
      <c r="G572" s="148" t="s">
        <v>2911</v>
      </c>
    </row>
    <row r="573" spans="1:7" ht="17.399999999999999">
      <c r="A573" s="148" t="s">
        <v>3035</v>
      </c>
      <c r="B573" s="148" t="s">
        <v>3018</v>
      </c>
      <c r="C573" s="148" t="s">
        <v>2919</v>
      </c>
      <c r="D573" s="148" t="s">
        <v>3645</v>
      </c>
      <c r="E573" s="149" t="s">
        <v>3554</v>
      </c>
      <c r="F573" s="149" t="s">
        <v>2965</v>
      </c>
      <c r="G573" s="148" t="s">
        <v>2911</v>
      </c>
    </row>
    <row r="574" spans="1:7" ht="17.399999999999999">
      <c r="A574" s="148" t="s">
        <v>3399</v>
      </c>
      <c r="B574" s="148" t="s">
        <v>75</v>
      </c>
      <c r="C574" s="148" t="s">
        <v>214</v>
      </c>
      <c r="D574" s="148" t="s">
        <v>3645</v>
      </c>
      <c r="E574" s="149" t="s">
        <v>214</v>
      </c>
      <c r="F574" s="149" t="s">
        <v>2965</v>
      </c>
      <c r="G574" s="148" t="s">
        <v>3400</v>
      </c>
    </row>
    <row r="575" spans="1:7" ht="17.399999999999999">
      <c r="A575" s="148" t="s">
        <v>3036</v>
      </c>
      <c r="B575" s="148" t="s">
        <v>3018</v>
      </c>
      <c r="C575" s="148" t="s">
        <v>2919</v>
      </c>
      <c r="D575" s="148" t="s">
        <v>3645</v>
      </c>
      <c r="E575" s="149" t="s">
        <v>3554</v>
      </c>
      <c r="F575" s="149" t="s">
        <v>2965</v>
      </c>
      <c r="G575" s="148" t="s">
        <v>2911</v>
      </c>
    </row>
    <row r="576" spans="1:7" ht="17.399999999999999">
      <c r="A576" s="52" t="s">
        <v>3647</v>
      </c>
      <c r="B576" s="52"/>
      <c r="C576" s="52"/>
      <c r="D576" s="52"/>
      <c r="E576" s="53"/>
      <c r="F576" s="52"/>
      <c r="G576" s="52"/>
    </row>
    <row r="577" spans="1:7">
      <c r="A577" s="37" t="s">
        <v>3402</v>
      </c>
      <c r="B577" s="37" t="s">
        <v>82</v>
      </c>
      <c r="C577" s="37" t="s">
        <v>214</v>
      </c>
      <c r="D577" s="37" t="s">
        <v>3645</v>
      </c>
      <c r="E577" s="38" t="s">
        <v>214</v>
      </c>
      <c r="F577" s="38" t="s">
        <v>2965</v>
      </c>
      <c r="G577" s="37" t="s">
        <v>2911</v>
      </c>
    </row>
    <row r="578" spans="1:7">
      <c r="A578" s="37" t="s">
        <v>3403</v>
      </c>
      <c r="B578" s="37" t="s">
        <v>84</v>
      </c>
      <c r="C578" s="37" t="s">
        <v>214</v>
      </c>
      <c r="D578" s="37" t="s">
        <v>3645</v>
      </c>
      <c r="E578" s="38" t="s">
        <v>214</v>
      </c>
      <c r="F578" s="38" t="s">
        <v>2965</v>
      </c>
      <c r="G578" s="37" t="s">
        <v>2911</v>
      </c>
    </row>
    <row r="579" spans="1:7" ht="17.399999999999999">
      <c r="A579" s="52" t="s">
        <v>3547</v>
      </c>
      <c r="B579" s="52"/>
      <c r="C579" s="52"/>
      <c r="D579" s="52"/>
      <c r="E579" s="53"/>
      <c r="F579" s="52"/>
      <c r="G579" s="52"/>
    </row>
    <row r="580" spans="1:7" ht="17.399999999999999">
      <c r="A580" s="148" t="s">
        <v>3412</v>
      </c>
      <c r="B580" s="148" t="s">
        <v>3039</v>
      </c>
      <c r="C580" s="148" t="s">
        <v>3081</v>
      </c>
      <c r="D580" s="148" t="s">
        <v>3645</v>
      </c>
      <c r="E580" s="149" t="s">
        <v>3081</v>
      </c>
      <c r="F580" s="149" t="s">
        <v>2965</v>
      </c>
      <c r="G580" s="148" t="s">
        <v>3413</v>
      </c>
    </row>
    <row r="581" spans="1:7" ht="17.399999999999999">
      <c r="A581" s="148" t="s">
        <v>3414</v>
      </c>
      <c r="B581" s="148" t="s">
        <v>88</v>
      </c>
      <c r="C581" s="148" t="s">
        <v>214</v>
      </c>
      <c r="D581" s="148" t="s">
        <v>3645</v>
      </c>
      <c r="E581" s="149" t="s">
        <v>214</v>
      </c>
      <c r="F581" s="149" t="s">
        <v>2965</v>
      </c>
      <c r="G581" s="148" t="s">
        <v>3415</v>
      </c>
    </row>
    <row r="582" spans="1:7" ht="17.399999999999999">
      <c r="A582" s="148" t="s">
        <v>3416</v>
      </c>
      <c r="B582" s="148" t="s">
        <v>3417</v>
      </c>
      <c r="C582" s="148" t="s">
        <v>214</v>
      </c>
      <c r="D582" s="148" t="s">
        <v>3645</v>
      </c>
      <c r="E582" s="149" t="s">
        <v>214</v>
      </c>
      <c r="F582" s="149" t="s">
        <v>2965</v>
      </c>
      <c r="G582" s="148" t="s">
        <v>3418</v>
      </c>
    </row>
    <row r="583" spans="1:7" ht="17.399999999999999">
      <c r="A583" s="148" t="s">
        <v>3420</v>
      </c>
      <c r="B583" s="148" t="s">
        <v>3417</v>
      </c>
      <c r="C583" s="148" t="s">
        <v>1902</v>
      </c>
      <c r="D583" s="148" t="s">
        <v>3645</v>
      </c>
      <c r="E583" s="149" t="s">
        <v>214</v>
      </c>
      <c r="F583" s="149" t="s">
        <v>2965</v>
      </c>
      <c r="G583" s="148" t="s">
        <v>2911</v>
      </c>
    </row>
    <row r="584" spans="1:7" ht="17.399999999999999">
      <c r="A584" s="148" t="s">
        <v>3421</v>
      </c>
      <c r="B584" s="148" t="s">
        <v>85</v>
      </c>
      <c r="C584" s="148" t="s">
        <v>214</v>
      </c>
      <c r="D584" s="148" t="s">
        <v>3645</v>
      </c>
      <c r="E584" s="149" t="s">
        <v>214</v>
      </c>
      <c r="F584" s="149" t="s">
        <v>2965</v>
      </c>
      <c r="G584" s="148" t="s">
        <v>2911</v>
      </c>
    </row>
    <row r="585" spans="1:7" ht="17.399999999999999">
      <c r="A585" s="148" t="s">
        <v>3057</v>
      </c>
      <c r="B585" s="148" t="s">
        <v>3058</v>
      </c>
      <c r="C585" s="148" t="s">
        <v>2919</v>
      </c>
      <c r="D585" s="148" t="s">
        <v>3645</v>
      </c>
      <c r="E585" s="149" t="s">
        <v>3554</v>
      </c>
      <c r="F585" s="149" t="s">
        <v>2965</v>
      </c>
      <c r="G585" s="148" t="s">
        <v>2911</v>
      </c>
    </row>
    <row r="586" spans="1:7" ht="17.399999999999999">
      <c r="A586" s="148" t="s">
        <v>3057</v>
      </c>
      <c r="B586" s="148" t="s">
        <v>3058</v>
      </c>
      <c r="C586" s="148" t="s">
        <v>2919</v>
      </c>
      <c r="D586" s="148" t="s">
        <v>3645</v>
      </c>
      <c r="E586" s="149" t="s">
        <v>3554</v>
      </c>
      <c r="F586" s="149" t="s">
        <v>2965</v>
      </c>
      <c r="G586" s="148" t="s">
        <v>2911</v>
      </c>
    </row>
    <row r="587" spans="1:7" ht="17.399999999999999">
      <c r="A587" s="52" t="s">
        <v>3548</v>
      </c>
      <c r="B587" s="52"/>
      <c r="C587" s="52"/>
      <c r="D587" s="52"/>
      <c r="E587" s="53"/>
      <c r="F587" s="52"/>
      <c r="G587" s="52"/>
    </row>
    <row r="588" spans="1:7" ht="17.399999999999999">
      <c r="A588" s="148" t="s">
        <v>3423</v>
      </c>
      <c r="B588" s="148" t="s">
        <v>90</v>
      </c>
      <c r="C588" s="148" t="s">
        <v>3081</v>
      </c>
      <c r="D588" s="148" t="s">
        <v>3645</v>
      </c>
      <c r="E588" s="149" t="s">
        <v>3081</v>
      </c>
      <c r="F588" s="149" t="s">
        <v>2965</v>
      </c>
      <c r="G588" s="148" t="s">
        <v>2911</v>
      </c>
    </row>
    <row r="589" spans="1:7" ht="17.399999999999999">
      <c r="A589" s="148" t="s">
        <v>3424</v>
      </c>
      <c r="B589" s="148" t="s">
        <v>88</v>
      </c>
      <c r="C589" s="148" t="s">
        <v>214</v>
      </c>
      <c r="D589" s="148" t="s">
        <v>3645</v>
      </c>
      <c r="E589" s="149" t="s">
        <v>214</v>
      </c>
      <c r="F589" s="149" t="s">
        <v>2965</v>
      </c>
      <c r="G589" s="148" t="s">
        <v>2911</v>
      </c>
    </row>
    <row r="590" spans="1:7" ht="17.399999999999999">
      <c r="A590" s="52" t="s">
        <v>3549</v>
      </c>
      <c r="B590" s="52"/>
      <c r="C590" s="52"/>
      <c r="D590" s="52"/>
      <c r="E590" s="53"/>
      <c r="F590" s="52"/>
      <c r="G590" s="52"/>
    </row>
    <row r="591" spans="1:7" ht="17.399999999999999">
      <c r="A591" s="148" t="s">
        <v>3428</v>
      </c>
      <c r="B591" s="148" t="s">
        <v>93</v>
      </c>
      <c r="C591" s="148" t="s">
        <v>214</v>
      </c>
      <c r="D591" s="148" t="s">
        <v>3645</v>
      </c>
      <c r="E591" s="149" t="s">
        <v>214</v>
      </c>
      <c r="F591" s="149" t="s">
        <v>2965</v>
      </c>
      <c r="G591" s="148" t="s">
        <v>2911</v>
      </c>
    </row>
    <row r="592" spans="1:7" ht="17.399999999999999">
      <c r="A592" s="148" t="s">
        <v>3429</v>
      </c>
      <c r="B592" s="148" t="s">
        <v>93</v>
      </c>
      <c r="C592" s="148" t="s">
        <v>3081</v>
      </c>
      <c r="D592" s="148" t="s">
        <v>3645</v>
      </c>
      <c r="E592" s="149" t="s">
        <v>3081</v>
      </c>
      <c r="F592" s="149" t="s">
        <v>2965</v>
      </c>
      <c r="G592" s="148" t="s">
        <v>3430</v>
      </c>
    </row>
    <row r="593" spans="1:7" ht="17.399999999999999">
      <c r="A593" s="148" t="s">
        <v>3435</v>
      </c>
      <c r="B593" s="148" t="s">
        <v>94</v>
      </c>
      <c r="C593" s="148" t="s">
        <v>3293</v>
      </c>
      <c r="D593" s="148" t="s">
        <v>3645</v>
      </c>
      <c r="E593" s="149" t="s">
        <v>214</v>
      </c>
      <c r="F593" s="149" t="s">
        <v>2965</v>
      </c>
      <c r="G593" s="148" t="s">
        <v>3436</v>
      </c>
    </row>
    <row r="594" spans="1:7" ht="17.399999999999999">
      <c r="A594" s="148" t="s">
        <v>3437</v>
      </c>
      <c r="B594" s="148" t="s">
        <v>93</v>
      </c>
      <c r="C594" s="148" t="s">
        <v>3438</v>
      </c>
      <c r="D594" s="148" t="s">
        <v>3645</v>
      </c>
      <c r="E594" s="149" t="s">
        <v>214</v>
      </c>
      <c r="F594" s="149" t="s">
        <v>2965</v>
      </c>
      <c r="G594" s="148" t="s">
        <v>2911</v>
      </c>
    </row>
    <row r="595" spans="1:7" ht="17.399999999999999">
      <c r="A595" s="148" t="s">
        <v>3439</v>
      </c>
      <c r="B595" s="148" t="s">
        <v>93</v>
      </c>
      <c r="C595" s="148" t="s">
        <v>3440</v>
      </c>
      <c r="D595" s="148" t="s">
        <v>3645</v>
      </c>
      <c r="E595" s="149" t="s">
        <v>214</v>
      </c>
      <c r="F595" s="149" t="s">
        <v>2965</v>
      </c>
      <c r="G595" s="148" t="s">
        <v>3441</v>
      </c>
    </row>
    <row r="596" spans="1:7" ht="17.399999999999999">
      <c r="A596" s="148" t="s">
        <v>3442</v>
      </c>
      <c r="B596" s="148" t="s">
        <v>93</v>
      </c>
      <c r="C596" s="148" t="s">
        <v>3443</v>
      </c>
      <c r="D596" s="148" t="s">
        <v>3645</v>
      </c>
      <c r="E596" s="149" t="s">
        <v>214</v>
      </c>
      <c r="F596" s="149" t="s">
        <v>2965</v>
      </c>
      <c r="G596" s="148" t="s">
        <v>3444</v>
      </c>
    </row>
    <row r="597" spans="1:7" ht="17.399999999999999">
      <c r="A597" s="52" t="s">
        <v>3550</v>
      </c>
      <c r="B597" s="52"/>
      <c r="C597" s="52"/>
      <c r="D597" s="52"/>
      <c r="E597" s="53"/>
      <c r="F597" s="52"/>
      <c r="G597" s="52"/>
    </row>
    <row r="598" spans="1:7" ht="17.399999999999999">
      <c r="A598" s="148" t="s">
        <v>3446</v>
      </c>
      <c r="B598" s="148" t="s">
        <v>99</v>
      </c>
      <c r="C598" s="148" t="s">
        <v>3447</v>
      </c>
      <c r="D598" s="148" t="s">
        <v>3645</v>
      </c>
      <c r="E598" s="149" t="s">
        <v>214</v>
      </c>
      <c r="F598" s="149" t="s">
        <v>2965</v>
      </c>
      <c r="G598" s="148" t="s">
        <v>3448</v>
      </c>
    </row>
    <row r="599" spans="1:7" ht="17.399999999999999">
      <c r="A599" s="148" t="s">
        <v>3074</v>
      </c>
      <c r="B599" s="148" t="s">
        <v>102</v>
      </c>
      <c r="C599" s="148" t="s">
        <v>2919</v>
      </c>
      <c r="D599" s="148" t="s">
        <v>3645</v>
      </c>
      <c r="E599" s="149" t="s">
        <v>3554</v>
      </c>
      <c r="F599" s="149" t="s">
        <v>2965</v>
      </c>
      <c r="G599" s="148" t="s">
        <v>2911</v>
      </c>
    </row>
    <row r="600" spans="1:7">
      <c r="A600" s="37" t="s">
        <v>3075</v>
      </c>
      <c r="B600" s="37" t="s">
        <v>100</v>
      </c>
      <c r="C600" s="37" t="s">
        <v>3076</v>
      </c>
      <c r="D600" s="37" t="s">
        <v>3645</v>
      </c>
      <c r="E600" s="38" t="s">
        <v>214</v>
      </c>
      <c r="F600" s="38" t="s">
        <v>2965</v>
      </c>
      <c r="G600" s="37" t="s">
        <v>3077</v>
      </c>
    </row>
    <row r="601" spans="1:7" ht="17.399999999999999">
      <c r="A601" s="148" t="s">
        <v>3078</v>
      </c>
      <c r="B601" s="148" t="s">
        <v>3018</v>
      </c>
      <c r="C601" s="148" t="s">
        <v>2919</v>
      </c>
      <c r="D601" s="148" t="s">
        <v>3645</v>
      </c>
      <c r="E601" s="149" t="s">
        <v>3554</v>
      </c>
      <c r="F601" s="149" t="s">
        <v>2965</v>
      </c>
      <c r="G601" s="148" t="s">
        <v>2911</v>
      </c>
    </row>
    <row r="602" spans="1:7">
      <c r="A602" s="37" t="s">
        <v>3449</v>
      </c>
      <c r="B602" s="37" t="s">
        <v>3018</v>
      </c>
      <c r="C602" s="37" t="s">
        <v>214</v>
      </c>
      <c r="D602" s="37" t="s">
        <v>3645</v>
      </c>
      <c r="E602" s="38" t="s">
        <v>214</v>
      </c>
      <c r="F602" s="38" t="s">
        <v>2965</v>
      </c>
      <c r="G602" s="37" t="s">
        <v>2911</v>
      </c>
    </row>
    <row r="603" spans="1:7" ht="17.399999999999999">
      <c r="A603" s="52" t="s">
        <v>3551</v>
      </c>
      <c r="B603" s="52"/>
      <c r="C603" s="52"/>
      <c r="D603" s="52"/>
      <c r="E603" s="53"/>
      <c r="F603" s="52"/>
      <c r="G603" s="52"/>
    </row>
    <row r="604" spans="1:7" ht="17.399999999999999">
      <c r="A604" s="148" t="s">
        <v>3080</v>
      </c>
      <c r="B604" s="148" t="s">
        <v>35</v>
      </c>
      <c r="C604" s="148" t="s">
        <v>3081</v>
      </c>
      <c r="D604" s="148" t="s">
        <v>3648</v>
      </c>
      <c r="E604" s="149" t="s">
        <v>3081</v>
      </c>
      <c r="F604" s="149" t="s">
        <v>2965</v>
      </c>
      <c r="G604" s="148" t="s">
        <v>3083</v>
      </c>
    </row>
    <row r="605" spans="1:7">
      <c r="A605" s="37" t="s">
        <v>3088</v>
      </c>
      <c r="B605" s="37" t="s">
        <v>42</v>
      </c>
      <c r="C605" s="37" t="s">
        <v>3089</v>
      </c>
      <c r="D605" s="37" t="s">
        <v>3648</v>
      </c>
      <c r="E605" s="38" t="s">
        <v>3613</v>
      </c>
      <c r="F605" s="38" t="s">
        <v>2965</v>
      </c>
      <c r="G605" s="37" t="s">
        <v>3091</v>
      </c>
    </row>
    <row r="606" spans="1:7" ht="17.399999999999999">
      <c r="A606" s="148" t="s">
        <v>3092</v>
      </c>
      <c r="B606" s="148" t="s">
        <v>42</v>
      </c>
      <c r="C606" s="148" t="s">
        <v>3081</v>
      </c>
      <c r="D606" s="148" t="s">
        <v>3648</v>
      </c>
      <c r="E606" s="149" t="s">
        <v>3081</v>
      </c>
      <c r="F606" s="149" t="s">
        <v>2965</v>
      </c>
      <c r="G606" s="148" t="s">
        <v>3083</v>
      </c>
    </row>
    <row r="607" spans="1:7" ht="17.399999999999999">
      <c r="A607" s="148" t="s">
        <v>3093</v>
      </c>
      <c r="B607" s="148" t="s">
        <v>44</v>
      </c>
      <c r="C607" s="148" t="s">
        <v>1902</v>
      </c>
      <c r="D607" s="148" t="s">
        <v>3648</v>
      </c>
      <c r="E607" s="149" t="s">
        <v>214</v>
      </c>
      <c r="F607" s="149" t="s">
        <v>2965</v>
      </c>
      <c r="G607" s="148" t="s">
        <v>3094</v>
      </c>
    </row>
    <row r="608" spans="1:7">
      <c r="A608" s="37" t="s">
        <v>3095</v>
      </c>
      <c r="B608" s="37" t="s">
        <v>44</v>
      </c>
      <c r="C608" s="37" t="s">
        <v>214</v>
      </c>
      <c r="D608" s="37" t="s">
        <v>3648</v>
      </c>
      <c r="E608" s="38" t="s">
        <v>214</v>
      </c>
      <c r="F608" s="38" t="s">
        <v>2965</v>
      </c>
      <c r="G608" s="37" t="s">
        <v>3096</v>
      </c>
    </row>
    <row r="609" spans="1:7" ht="17.399999999999999">
      <c r="A609" s="52" t="s">
        <v>3553</v>
      </c>
      <c r="B609" s="52"/>
      <c r="C609" s="52"/>
      <c r="D609" s="52"/>
      <c r="E609" s="53"/>
      <c r="F609" s="52"/>
      <c r="G609" s="52"/>
    </row>
    <row r="610" spans="1:7">
      <c r="A610" s="37" t="s">
        <v>2913</v>
      </c>
      <c r="B610" s="37" t="s">
        <v>35</v>
      </c>
      <c r="C610" s="37" t="s">
        <v>2914</v>
      </c>
      <c r="D610" s="37" t="s">
        <v>3648</v>
      </c>
      <c r="E610" s="38" t="s">
        <v>214</v>
      </c>
      <c r="F610" s="38" t="s">
        <v>2965</v>
      </c>
      <c r="G610" s="37" t="s">
        <v>2917</v>
      </c>
    </row>
    <row r="611" spans="1:7" ht="17.399999999999999">
      <c r="A611" s="148" t="s">
        <v>3101</v>
      </c>
      <c r="B611" s="148" t="s">
        <v>35</v>
      </c>
      <c r="C611" s="148" t="s">
        <v>3102</v>
      </c>
      <c r="D611" s="148" t="s">
        <v>3648</v>
      </c>
      <c r="E611" s="149" t="s">
        <v>3338</v>
      </c>
      <c r="F611" s="149" t="s">
        <v>2965</v>
      </c>
      <c r="G611" s="148" t="s">
        <v>3104</v>
      </c>
    </row>
    <row r="612" spans="1:7" ht="17.399999999999999">
      <c r="A612" s="148" t="s">
        <v>2918</v>
      </c>
      <c r="B612" s="148" t="s">
        <v>36</v>
      </c>
      <c r="C612" s="148" t="s">
        <v>2919</v>
      </c>
      <c r="D612" s="148" t="s">
        <v>3648</v>
      </c>
      <c r="E612" s="149" t="s">
        <v>3554</v>
      </c>
      <c r="F612" s="149" t="s">
        <v>2965</v>
      </c>
      <c r="G612" s="148" t="s">
        <v>2921</v>
      </c>
    </row>
    <row r="613" spans="1:7" ht="17.399999999999999">
      <c r="A613" s="148" t="s">
        <v>3106</v>
      </c>
      <c r="B613" s="148" t="s">
        <v>36</v>
      </c>
      <c r="C613" s="148" t="s">
        <v>214</v>
      </c>
      <c r="D613" s="148" t="s">
        <v>3648</v>
      </c>
      <c r="E613" s="149" t="s">
        <v>214</v>
      </c>
      <c r="F613" s="149" t="s">
        <v>2965</v>
      </c>
      <c r="G613" s="148" t="s">
        <v>3107</v>
      </c>
    </row>
    <row r="614" spans="1:7">
      <c r="A614" s="37" t="s">
        <v>3112</v>
      </c>
      <c r="B614" s="37" t="s">
        <v>38</v>
      </c>
      <c r="C614" s="37" t="s">
        <v>3113</v>
      </c>
      <c r="D614" s="37" t="s">
        <v>3648</v>
      </c>
      <c r="E614" s="38" t="s">
        <v>1330</v>
      </c>
      <c r="F614" s="38" t="s">
        <v>2965</v>
      </c>
      <c r="G614" s="37" t="s">
        <v>3114</v>
      </c>
    </row>
    <row r="615" spans="1:7" ht="17.399999999999999">
      <c r="A615" s="148" t="s">
        <v>3115</v>
      </c>
      <c r="B615" s="148" t="s">
        <v>42</v>
      </c>
      <c r="C615" s="148" t="s">
        <v>214</v>
      </c>
      <c r="D615" s="148" t="s">
        <v>3648</v>
      </c>
      <c r="E615" s="149" t="s">
        <v>214</v>
      </c>
      <c r="F615" s="149" t="s">
        <v>2965</v>
      </c>
      <c r="G615" s="148" t="s">
        <v>3116</v>
      </c>
    </row>
    <row r="616" spans="1:7" ht="17.399999999999999">
      <c r="A616" s="148" t="s">
        <v>2925</v>
      </c>
      <c r="B616" s="148" t="s">
        <v>42</v>
      </c>
      <c r="C616" s="148" t="s">
        <v>2919</v>
      </c>
      <c r="D616" s="148" t="s">
        <v>3648</v>
      </c>
      <c r="E616" s="149" t="s">
        <v>3554</v>
      </c>
      <c r="F616" s="149" t="s">
        <v>2965</v>
      </c>
      <c r="G616" s="148" t="s">
        <v>2926</v>
      </c>
    </row>
    <row r="617" spans="1:7" ht="17.399999999999999">
      <c r="A617" s="148" t="s">
        <v>3120</v>
      </c>
      <c r="B617" s="148" t="s">
        <v>44</v>
      </c>
      <c r="C617" s="148" t="s">
        <v>214</v>
      </c>
      <c r="D617" s="148" t="s">
        <v>3648</v>
      </c>
      <c r="E617" s="149" t="s">
        <v>214</v>
      </c>
      <c r="F617" s="149" t="s">
        <v>2965</v>
      </c>
      <c r="G617" s="148" t="s">
        <v>3121</v>
      </c>
    </row>
    <row r="618" spans="1:7" ht="17.399999999999999">
      <c r="A618" s="148" t="s">
        <v>2927</v>
      </c>
      <c r="B618" s="148" t="s">
        <v>44</v>
      </c>
      <c r="C618" s="148" t="s">
        <v>2919</v>
      </c>
      <c r="D618" s="148" t="s">
        <v>3648</v>
      </c>
      <c r="E618" s="149" t="s">
        <v>3554</v>
      </c>
      <c r="F618" s="149" t="s">
        <v>2965</v>
      </c>
      <c r="G618" s="148" t="s">
        <v>2911</v>
      </c>
    </row>
    <row r="619" spans="1:7" ht="17.399999999999999">
      <c r="A619" s="148" t="s">
        <v>2928</v>
      </c>
      <c r="B619" s="148" t="s">
        <v>57</v>
      </c>
      <c r="C619" s="148" t="s">
        <v>2919</v>
      </c>
      <c r="D619" s="148" t="s">
        <v>3648</v>
      </c>
      <c r="E619" s="149" t="s">
        <v>3554</v>
      </c>
      <c r="F619" s="149" t="s">
        <v>2965</v>
      </c>
      <c r="G619" s="148" t="s">
        <v>2911</v>
      </c>
    </row>
    <row r="620" spans="1:7">
      <c r="A620" s="37" t="s">
        <v>3122</v>
      </c>
      <c r="B620" s="37" t="s">
        <v>56</v>
      </c>
      <c r="C620" s="37" t="s">
        <v>3081</v>
      </c>
      <c r="D620" s="37" t="s">
        <v>3648</v>
      </c>
      <c r="E620" s="38" t="s">
        <v>3081</v>
      </c>
      <c r="F620" s="38" t="s">
        <v>2965</v>
      </c>
      <c r="G620" s="37" t="s">
        <v>3123</v>
      </c>
    </row>
    <row r="621" spans="1:7">
      <c r="A621" s="37" t="s">
        <v>3124</v>
      </c>
      <c r="B621" s="37" t="s">
        <v>57</v>
      </c>
      <c r="C621" s="37" t="s">
        <v>3125</v>
      </c>
      <c r="D621" s="37" t="s">
        <v>3648</v>
      </c>
      <c r="E621" s="38" t="s">
        <v>214</v>
      </c>
      <c r="F621" s="38" t="s">
        <v>2965</v>
      </c>
      <c r="G621" s="37" t="s">
        <v>3126</v>
      </c>
    </row>
    <row r="622" spans="1:7" ht="17.399999999999999">
      <c r="A622" s="148" t="s">
        <v>3127</v>
      </c>
      <c r="B622" s="148" t="s">
        <v>58</v>
      </c>
      <c r="C622" s="148" t="s">
        <v>3113</v>
      </c>
      <c r="D622" s="148" t="s">
        <v>3648</v>
      </c>
      <c r="E622" s="149" t="s">
        <v>1330</v>
      </c>
      <c r="F622" s="149" t="s">
        <v>2965</v>
      </c>
      <c r="G622" s="148" t="s">
        <v>3114</v>
      </c>
    </row>
    <row r="623" spans="1:7" ht="17.399999999999999">
      <c r="A623" s="148" t="s">
        <v>2946</v>
      </c>
      <c r="B623" s="148" t="s">
        <v>42</v>
      </c>
      <c r="C623" s="148" t="s">
        <v>2919</v>
      </c>
      <c r="D623" s="148" t="s">
        <v>3648</v>
      </c>
      <c r="E623" s="149" t="s">
        <v>3554</v>
      </c>
      <c r="F623" s="149" t="s">
        <v>2965</v>
      </c>
      <c r="G623" s="148" t="s">
        <v>2947</v>
      </c>
    </row>
    <row r="624" spans="1:7">
      <c r="A624" s="37" t="s">
        <v>3128</v>
      </c>
      <c r="B624" s="37" t="s">
        <v>2949</v>
      </c>
      <c r="C624" s="37" t="s">
        <v>3081</v>
      </c>
      <c r="D624" s="37" t="s">
        <v>3648</v>
      </c>
      <c r="E624" s="38" t="s">
        <v>3081</v>
      </c>
      <c r="F624" s="38" t="s">
        <v>2965</v>
      </c>
      <c r="G624" s="37" t="s">
        <v>2911</v>
      </c>
    </row>
    <row r="625" spans="1:7" ht="17.399999999999999">
      <c r="A625" s="148" t="s">
        <v>3129</v>
      </c>
      <c r="B625" s="148" t="s">
        <v>36</v>
      </c>
      <c r="C625" s="148" t="s">
        <v>3081</v>
      </c>
      <c r="D625" s="148" t="s">
        <v>3648</v>
      </c>
      <c r="E625" s="149" t="s">
        <v>3081</v>
      </c>
      <c r="F625" s="149" t="s">
        <v>2965</v>
      </c>
      <c r="G625" s="148" t="s">
        <v>2911</v>
      </c>
    </row>
    <row r="626" spans="1:7">
      <c r="A626" s="37" t="s">
        <v>3132</v>
      </c>
      <c r="B626" s="37" t="s">
        <v>33</v>
      </c>
      <c r="C626" s="37" t="s">
        <v>3081</v>
      </c>
      <c r="D626" s="37" t="s">
        <v>3648</v>
      </c>
      <c r="E626" s="38" t="s">
        <v>3081</v>
      </c>
      <c r="F626" s="38" t="s">
        <v>2965</v>
      </c>
      <c r="G626" s="37" t="s">
        <v>2911</v>
      </c>
    </row>
    <row r="627" spans="1:7">
      <c r="A627" s="37" t="s">
        <v>3133</v>
      </c>
      <c r="B627" s="37" t="s">
        <v>3134</v>
      </c>
      <c r="C627" s="37" t="s">
        <v>1330</v>
      </c>
      <c r="D627" s="37" t="s">
        <v>3648</v>
      </c>
      <c r="E627" s="38" t="s">
        <v>1330</v>
      </c>
      <c r="F627" s="38" t="s">
        <v>2965</v>
      </c>
      <c r="G627" s="37" t="s">
        <v>3135</v>
      </c>
    </row>
    <row r="628" spans="1:7" ht="17.399999999999999">
      <c r="A628" s="52" t="s">
        <v>3555</v>
      </c>
      <c r="B628" s="52"/>
      <c r="C628" s="52"/>
      <c r="D628" s="52"/>
      <c r="E628" s="53"/>
      <c r="F628" s="52"/>
      <c r="G628" s="52"/>
    </row>
    <row r="629" spans="1:7" ht="17.399999999999999">
      <c r="A629" s="148" t="s">
        <v>3139</v>
      </c>
      <c r="B629" s="148" t="s">
        <v>35</v>
      </c>
      <c r="C629" s="148" t="s">
        <v>214</v>
      </c>
      <c r="D629" s="148" t="s">
        <v>3648</v>
      </c>
      <c r="E629" s="149" t="s">
        <v>214</v>
      </c>
      <c r="F629" s="149" t="s">
        <v>2965</v>
      </c>
      <c r="G629" s="148" t="s">
        <v>2911</v>
      </c>
    </row>
    <row r="630" spans="1:7">
      <c r="A630" s="37" t="s">
        <v>3142</v>
      </c>
      <c r="B630" s="37" t="s">
        <v>35</v>
      </c>
      <c r="C630" s="37" t="s">
        <v>214</v>
      </c>
      <c r="D630" s="37" t="s">
        <v>3648</v>
      </c>
      <c r="E630" s="38" t="s">
        <v>214</v>
      </c>
      <c r="F630" s="38" t="s">
        <v>2965</v>
      </c>
      <c r="G630" s="37" t="s">
        <v>3143</v>
      </c>
    </row>
    <row r="631" spans="1:7">
      <c r="A631" s="37" t="s">
        <v>3144</v>
      </c>
      <c r="B631" s="37" t="s">
        <v>38</v>
      </c>
      <c r="C631" s="37" t="s">
        <v>3145</v>
      </c>
      <c r="D631" s="37" t="s">
        <v>3648</v>
      </c>
      <c r="E631" s="38" t="s">
        <v>214</v>
      </c>
      <c r="F631" s="38" t="s">
        <v>2965</v>
      </c>
      <c r="G631" s="37" t="s">
        <v>3146</v>
      </c>
    </row>
    <row r="632" spans="1:7" ht="17.399999999999999">
      <c r="A632" s="148" t="s">
        <v>3147</v>
      </c>
      <c r="B632" s="148" t="s">
        <v>40</v>
      </c>
      <c r="C632" s="148" t="s">
        <v>3148</v>
      </c>
      <c r="D632" s="148" t="s">
        <v>3648</v>
      </c>
      <c r="E632" s="149" t="s">
        <v>3613</v>
      </c>
      <c r="F632" s="149" t="s">
        <v>2965</v>
      </c>
      <c r="G632" s="148" t="s">
        <v>3149</v>
      </c>
    </row>
    <row r="633" spans="1:7">
      <c r="A633" s="37" t="s">
        <v>3150</v>
      </c>
      <c r="B633" s="37" t="s">
        <v>42</v>
      </c>
      <c r="C633" s="37" t="s">
        <v>214</v>
      </c>
      <c r="D633" s="37" t="s">
        <v>3648</v>
      </c>
      <c r="E633" s="38" t="s">
        <v>214</v>
      </c>
      <c r="F633" s="38" t="s">
        <v>2965</v>
      </c>
      <c r="G633" s="37" t="s">
        <v>3151</v>
      </c>
    </row>
    <row r="634" spans="1:7" ht="17.399999999999999">
      <c r="A634" s="148" t="s">
        <v>3152</v>
      </c>
      <c r="B634" s="148" t="s">
        <v>44</v>
      </c>
      <c r="C634" s="148" t="s">
        <v>214</v>
      </c>
      <c r="D634" s="148" t="s">
        <v>3648</v>
      </c>
      <c r="E634" s="149" t="s">
        <v>214</v>
      </c>
      <c r="F634" s="149" t="s">
        <v>2965</v>
      </c>
      <c r="G634" s="148" t="s">
        <v>3153</v>
      </c>
    </row>
    <row r="635" spans="1:7">
      <c r="A635" s="37" t="s">
        <v>3154</v>
      </c>
      <c r="B635" s="37" t="s">
        <v>44</v>
      </c>
      <c r="C635" s="37" t="s">
        <v>214</v>
      </c>
      <c r="D635" s="37" t="s">
        <v>3648</v>
      </c>
      <c r="E635" s="38" t="s">
        <v>214</v>
      </c>
      <c r="F635" s="38" t="s">
        <v>2965</v>
      </c>
      <c r="G635" s="37" t="s">
        <v>3155</v>
      </c>
    </row>
    <row r="636" spans="1:7">
      <c r="A636" s="37" t="s">
        <v>3156</v>
      </c>
      <c r="B636" s="37" t="s">
        <v>57</v>
      </c>
      <c r="C636" s="37" t="s">
        <v>214</v>
      </c>
      <c r="D636" s="37" t="s">
        <v>3648</v>
      </c>
      <c r="E636" s="38" t="s">
        <v>214</v>
      </c>
      <c r="F636" s="38" t="s">
        <v>2965</v>
      </c>
      <c r="G636" s="37" t="s">
        <v>3157</v>
      </c>
    </row>
    <row r="637" spans="1:7" ht="17.399999999999999">
      <c r="A637" s="148" t="s">
        <v>3158</v>
      </c>
      <c r="B637" s="148" t="s">
        <v>56</v>
      </c>
      <c r="C637" s="148" t="s">
        <v>214</v>
      </c>
      <c r="D637" s="148" t="s">
        <v>3648</v>
      </c>
      <c r="E637" s="149" t="s">
        <v>214</v>
      </c>
      <c r="F637" s="149" t="s">
        <v>2965</v>
      </c>
      <c r="G637" s="148" t="s">
        <v>2911</v>
      </c>
    </row>
    <row r="638" spans="1:7">
      <c r="A638" s="37" t="s">
        <v>3159</v>
      </c>
      <c r="B638" s="37" t="s">
        <v>3160</v>
      </c>
      <c r="C638" s="37" t="s">
        <v>3081</v>
      </c>
      <c r="D638" s="37" t="s">
        <v>3648</v>
      </c>
      <c r="E638" s="38" t="s">
        <v>3081</v>
      </c>
      <c r="F638" s="38" t="s">
        <v>2965</v>
      </c>
      <c r="G638" s="37" t="s">
        <v>2911</v>
      </c>
    </row>
    <row r="639" spans="1:7" ht="17.399999999999999">
      <c r="A639" s="52" t="s">
        <v>3556</v>
      </c>
      <c r="B639" s="52"/>
      <c r="C639" s="52"/>
      <c r="D639" s="52"/>
      <c r="E639" s="53"/>
      <c r="F639" s="52"/>
      <c r="G639" s="52"/>
    </row>
    <row r="640" spans="1:7" ht="17.399999999999999">
      <c r="A640" s="148" t="s">
        <v>3163</v>
      </c>
      <c r="B640" s="148" t="s">
        <v>36</v>
      </c>
      <c r="C640" s="148" t="s">
        <v>3081</v>
      </c>
      <c r="D640" s="148" t="s">
        <v>3648</v>
      </c>
      <c r="E640" s="149" t="s">
        <v>3081</v>
      </c>
      <c r="F640" s="149" t="s">
        <v>2965</v>
      </c>
      <c r="G640" s="148" t="s">
        <v>3164</v>
      </c>
    </row>
    <row r="641" spans="1:7">
      <c r="A641" s="37" t="s">
        <v>3165</v>
      </c>
      <c r="B641" s="37" t="s">
        <v>38</v>
      </c>
      <c r="C641" s="37" t="s">
        <v>3081</v>
      </c>
      <c r="D641" s="37" t="s">
        <v>3648</v>
      </c>
      <c r="E641" s="38" t="s">
        <v>3081</v>
      </c>
      <c r="F641" s="38" t="s">
        <v>2965</v>
      </c>
      <c r="G641" s="37" t="s">
        <v>3166</v>
      </c>
    </row>
    <row r="642" spans="1:7" ht="17.399999999999999">
      <c r="A642" s="148" t="s">
        <v>3170</v>
      </c>
      <c r="B642" s="148" t="s">
        <v>42</v>
      </c>
      <c r="C642" s="148" t="s">
        <v>3171</v>
      </c>
      <c r="D642" s="148" t="s">
        <v>3648</v>
      </c>
      <c r="E642" s="149" t="s">
        <v>214</v>
      </c>
      <c r="F642" s="149" t="s">
        <v>2965</v>
      </c>
      <c r="G642" s="148" t="s">
        <v>3172</v>
      </c>
    </row>
    <row r="643" spans="1:7" ht="17.399999999999999">
      <c r="A643" s="148" t="s">
        <v>2955</v>
      </c>
      <c r="B643" s="148" t="s">
        <v>42</v>
      </c>
      <c r="C643" s="148" t="s">
        <v>2919</v>
      </c>
      <c r="D643" s="148" t="s">
        <v>3648</v>
      </c>
      <c r="E643" s="149" t="s">
        <v>3554</v>
      </c>
      <c r="F643" s="149" t="s">
        <v>2965</v>
      </c>
      <c r="G643" s="148" t="s">
        <v>2956</v>
      </c>
    </row>
    <row r="644" spans="1:7" ht="17.399999999999999">
      <c r="A644" s="148" t="s">
        <v>3174</v>
      </c>
      <c r="B644" s="148" t="s">
        <v>44</v>
      </c>
      <c r="C644" s="148" t="s">
        <v>214</v>
      </c>
      <c r="D644" s="148" t="s">
        <v>3648</v>
      </c>
      <c r="E644" s="149" t="s">
        <v>214</v>
      </c>
      <c r="F644" s="149" t="s">
        <v>2965</v>
      </c>
      <c r="G644" s="148" t="s">
        <v>3175</v>
      </c>
    </row>
    <row r="645" spans="1:7" ht="17.399999999999999">
      <c r="A645" s="148" t="s">
        <v>3176</v>
      </c>
      <c r="B645" s="148" t="s">
        <v>44</v>
      </c>
      <c r="C645" s="148" t="s">
        <v>214</v>
      </c>
      <c r="D645" s="148" t="s">
        <v>3648</v>
      </c>
      <c r="E645" s="149" t="s">
        <v>214</v>
      </c>
      <c r="F645" s="149" t="s">
        <v>2965</v>
      </c>
      <c r="G645" s="148" t="s">
        <v>2911</v>
      </c>
    </row>
    <row r="646" spans="1:7">
      <c r="A646" s="37" t="s">
        <v>3177</v>
      </c>
      <c r="B646" s="37" t="s">
        <v>44</v>
      </c>
      <c r="C646" s="37" t="s">
        <v>3178</v>
      </c>
      <c r="D646" s="37" t="s">
        <v>3648</v>
      </c>
      <c r="E646" s="38" t="s">
        <v>3338</v>
      </c>
      <c r="F646" s="38" t="s">
        <v>2965</v>
      </c>
      <c r="G646" s="37" t="s">
        <v>3179</v>
      </c>
    </row>
    <row r="647" spans="1:7" ht="17.399999999999999">
      <c r="A647" s="148" t="s">
        <v>2961</v>
      </c>
      <c r="B647" s="148" t="s">
        <v>56</v>
      </c>
      <c r="C647" s="148" t="s">
        <v>2919</v>
      </c>
      <c r="D647" s="148" t="s">
        <v>3648</v>
      </c>
      <c r="E647" s="149" t="s">
        <v>3554</v>
      </c>
      <c r="F647" s="149" t="s">
        <v>2965</v>
      </c>
      <c r="G647" s="148" t="s">
        <v>2956</v>
      </c>
    </row>
    <row r="648" spans="1:7" ht="17.399999999999999">
      <c r="A648" s="148" t="s">
        <v>2962</v>
      </c>
      <c r="B648" s="148" t="s">
        <v>57</v>
      </c>
      <c r="C648" s="148" t="s">
        <v>2963</v>
      </c>
      <c r="D648" s="148" t="s">
        <v>3648</v>
      </c>
      <c r="E648" s="149" t="s">
        <v>3081</v>
      </c>
      <c r="F648" s="149" t="s">
        <v>2965</v>
      </c>
      <c r="G648" s="148" t="s">
        <v>2966</v>
      </c>
    </row>
    <row r="649" spans="1:7">
      <c r="A649" s="37" t="s">
        <v>3182</v>
      </c>
      <c r="B649" s="37" t="s">
        <v>58</v>
      </c>
      <c r="C649" s="37" t="s">
        <v>1330</v>
      </c>
      <c r="D649" s="37" t="s">
        <v>3648</v>
      </c>
      <c r="E649" s="38" t="s">
        <v>1330</v>
      </c>
      <c r="F649" s="38" t="s">
        <v>2965</v>
      </c>
      <c r="G649" s="37" t="s">
        <v>3183</v>
      </c>
    </row>
    <row r="650" spans="1:7">
      <c r="A650" s="37" t="s">
        <v>2967</v>
      </c>
      <c r="B650" s="37" t="s">
        <v>35</v>
      </c>
      <c r="C650" s="37" t="s">
        <v>2919</v>
      </c>
      <c r="D650" s="37" t="s">
        <v>3648</v>
      </c>
      <c r="E650" s="38" t="s">
        <v>3554</v>
      </c>
      <c r="F650" s="38" t="s">
        <v>2965</v>
      </c>
      <c r="G650" s="37" t="s">
        <v>2911</v>
      </c>
    </row>
    <row r="651" spans="1:7" ht="17.399999999999999">
      <c r="A651" s="52" t="s">
        <v>3557</v>
      </c>
      <c r="B651" s="52"/>
      <c r="C651" s="52"/>
      <c r="D651" s="52"/>
      <c r="E651" s="53"/>
      <c r="F651" s="52"/>
      <c r="G651" s="52"/>
    </row>
    <row r="652" spans="1:7">
      <c r="A652" s="37" t="s">
        <v>3188</v>
      </c>
      <c r="B652" s="37" t="s">
        <v>38</v>
      </c>
      <c r="C652" s="37" t="s">
        <v>214</v>
      </c>
      <c r="D652" s="37" t="s">
        <v>3648</v>
      </c>
      <c r="E652" s="38" t="s">
        <v>214</v>
      </c>
      <c r="F652" s="38" t="s">
        <v>2965</v>
      </c>
      <c r="G652" s="37" t="s">
        <v>3189</v>
      </c>
    </row>
    <row r="653" spans="1:7" ht="17.399999999999999">
      <c r="A653" s="148" t="s">
        <v>2976</v>
      </c>
      <c r="B653" s="148" t="s">
        <v>40</v>
      </c>
      <c r="C653" s="148" t="s">
        <v>2919</v>
      </c>
      <c r="D653" s="148" t="s">
        <v>3648</v>
      </c>
      <c r="E653" s="149" t="s">
        <v>3554</v>
      </c>
      <c r="F653" s="149" t="s">
        <v>2965</v>
      </c>
      <c r="G653" s="148" t="s">
        <v>2911</v>
      </c>
    </row>
    <row r="654" spans="1:7">
      <c r="A654" s="37" t="s">
        <v>3192</v>
      </c>
      <c r="B654" s="37" t="s">
        <v>40</v>
      </c>
      <c r="C654" s="37" t="s">
        <v>3081</v>
      </c>
      <c r="D654" s="37" t="s">
        <v>3648</v>
      </c>
      <c r="E654" s="38" t="s">
        <v>3081</v>
      </c>
      <c r="F654" s="38" t="s">
        <v>2965</v>
      </c>
      <c r="G654" s="37" t="s">
        <v>3193</v>
      </c>
    </row>
    <row r="655" spans="1:7" ht="17.399999999999999">
      <c r="A655" s="148" t="s">
        <v>3196</v>
      </c>
      <c r="B655" s="148" t="s">
        <v>40</v>
      </c>
      <c r="C655" s="148" t="s">
        <v>214</v>
      </c>
      <c r="D655" s="148" t="s">
        <v>3648</v>
      </c>
      <c r="E655" s="149" t="s">
        <v>214</v>
      </c>
      <c r="F655" s="149" t="s">
        <v>2965</v>
      </c>
      <c r="G655" s="148" t="s">
        <v>3197</v>
      </c>
    </row>
    <row r="656" spans="1:7">
      <c r="A656" s="37" t="s">
        <v>3198</v>
      </c>
      <c r="B656" s="37" t="s">
        <v>42</v>
      </c>
      <c r="C656" s="37" t="s">
        <v>3081</v>
      </c>
      <c r="D656" s="37" t="s">
        <v>3648</v>
      </c>
      <c r="E656" s="38" t="s">
        <v>3081</v>
      </c>
      <c r="F656" s="38" t="s">
        <v>2965</v>
      </c>
      <c r="G656" s="37" t="s">
        <v>3199</v>
      </c>
    </row>
    <row r="657" spans="1:7" ht="17.399999999999999">
      <c r="A657" s="148" t="s">
        <v>3200</v>
      </c>
      <c r="B657" s="148" t="s">
        <v>44</v>
      </c>
      <c r="C657" s="148" t="s">
        <v>214</v>
      </c>
      <c r="D657" s="148" t="s">
        <v>3648</v>
      </c>
      <c r="E657" s="149" t="s">
        <v>214</v>
      </c>
      <c r="F657" s="149" t="s">
        <v>2965</v>
      </c>
      <c r="G657" s="148" t="s">
        <v>3201</v>
      </c>
    </row>
    <row r="658" spans="1:7" ht="17.399999999999999">
      <c r="A658" s="148" t="s">
        <v>3202</v>
      </c>
      <c r="B658" s="148" t="s">
        <v>44</v>
      </c>
      <c r="C658" s="148" t="s">
        <v>214</v>
      </c>
      <c r="D658" s="148" t="s">
        <v>3648</v>
      </c>
      <c r="E658" s="149" t="s">
        <v>214</v>
      </c>
      <c r="F658" s="149" t="s">
        <v>2965</v>
      </c>
      <c r="G658" s="148" t="s">
        <v>3203</v>
      </c>
    </row>
    <row r="659" spans="1:7">
      <c r="A659" s="37" t="s">
        <v>3204</v>
      </c>
      <c r="B659" s="37" t="s">
        <v>56</v>
      </c>
      <c r="C659" s="37" t="s">
        <v>3205</v>
      </c>
      <c r="D659" s="37" t="s">
        <v>3648</v>
      </c>
      <c r="E659" s="38" t="s">
        <v>214</v>
      </c>
      <c r="F659" s="38" t="s">
        <v>2965</v>
      </c>
      <c r="G659" s="37" t="s">
        <v>3206</v>
      </c>
    </row>
    <row r="660" spans="1:7" ht="17.399999999999999">
      <c r="A660" s="148" t="s">
        <v>3207</v>
      </c>
      <c r="B660" s="148" t="s">
        <v>56</v>
      </c>
      <c r="C660" s="148" t="s">
        <v>3081</v>
      </c>
      <c r="D660" s="148" t="s">
        <v>3648</v>
      </c>
      <c r="E660" s="149" t="s">
        <v>3081</v>
      </c>
      <c r="F660" s="149" t="s">
        <v>2965</v>
      </c>
      <c r="G660" s="148" t="s">
        <v>3208</v>
      </c>
    </row>
    <row r="661" spans="1:7">
      <c r="A661" s="37" t="s">
        <v>3209</v>
      </c>
      <c r="B661" s="37" t="s">
        <v>56</v>
      </c>
      <c r="C661" s="37" t="s">
        <v>3210</v>
      </c>
      <c r="D661" s="37" t="s">
        <v>3648</v>
      </c>
      <c r="E661" s="38" t="s">
        <v>3081</v>
      </c>
      <c r="F661" s="38" t="s">
        <v>2965</v>
      </c>
      <c r="G661" s="37" t="s">
        <v>3211</v>
      </c>
    </row>
    <row r="662" spans="1:7">
      <c r="A662" s="37" t="s">
        <v>3212</v>
      </c>
      <c r="B662" s="37" t="s">
        <v>57</v>
      </c>
      <c r="C662" s="37" t="s">
        <v>3081</v>
      </c>
      <c r="D662" s="37" t="s">
        <v>3648</v>
      </c>
      <c r="E662" s="38" t="s">
        <v>3081</v>
      </c>
      <c r="F662" s="38" t="s">
        <v>2965</v>
      </c>
      <c r="G662" s="37" t="s">
        <v>3213</v>
      </c>
    </row>
    <row r="663" spans="1:7">
      <c r="A663" s="37" t="s">
        <v>2978</v>
      </c>
      <c r="B663" s="37" t="s">
        <v>57</v>
      </c>
      <c r="C663" s="37" t="s">
        <v>2919</v>
      </c>
      <c r="D663" s="37" t="s">
        <v>3648</v>
      </c>
      <c r="E663" s="38" t="s">
        <v>3554</v>
      </c>
      <c r="F663" s="38" t="s">
        <v>2965</v>
      </c>
      <c r="G663" s="37" t="s">
        <v>2979</v>
      </c>
    </row>
    <row r="664" spans="1:7">
      <c r="A664" s="37" t="s">
        <v>3214</v>
      </c>
      <c r="B664" s="37" t="s">
        <v>58</v>
      </c>
      <c r="C664" s="37" t="s">
        <v>214</v>
      </c>
      <c r="D664" s="37" t="s">
        <v>3648</v>
      </c>
      <c r="E664" s="38" t="s">
        <v>214</v>
      </c>
      <c r="F664" s="38" t="s">
        <v>2965</v>
      </c>
      <c r="G664" s="37" t="s">
        <v>3215</v>
      </c>
    </row>
    <row r="665" spans="1:7" ht="17.399999999999999">
      <c r="A665" s="148" t="s">
        <v>3216</v>
      </c>
      <c r="B665" s="148"/>
      <c r="C665" s="148" t="s">
        <v>3217</v>
      </c>
      <c r="D665" s="148" t="s">
        <v>3648</v>
      </c>
      <c r="E665" s="149" t="s">
        <v>3613</v>
      </c>
      <c r="F665" s="149" t="s">
        <v>2965</v>
      </c>
      <c r="G665" s="148" t="s">
        <v>3218</v>
      </c>
    </row>
    <row r="666" spans="1:7" ht="17.399999999999999">
      <c r="A666" s="148" t="s">
        <v>3219</v>
      </c>
      <c r="B666" s="148" t="s">
        <v>3220</v>
      </c>
      <c r="C666" s="148" t="s">
        <v>1330</v>
      </c>
      <c r="D666" s="148" t="s">
        <v>3648</v>
      </c>
      <c r="E666" s="149" t="s">
        <v>1330</v>
      </c>
      <c r="F666" s="149" t="s">
        <v>2965</v>
      </c>
      <c r="G666" s="148" t="s">
        <v>2911</v>
      </c>
    </row>
    <row r="667" spans="1:7" ht="17.399999999999999">
      <c r="A667" s="52" t="s">
        <v>3558</v>
      </c>
      <c r="B667" s="52"/>
      <c r="C667" s="52"/>
      <c r="D667" s="52"/>
      <c r="E667" s="53"/>
      <c r="F667" s="52"/>
      <c r="G667" s="52"/>
    </row>
    <row r="668" spans="1:7">
      <c r="A668" s="37" t="s">
        <v>3223</v>
      </c>
      <c r="B668" s="37" t="s">
        <v>36</v>
      </c>
      <c r="C668" s="37" t="s">
        <v>3081</v>
      </c>
      <c r="D668" s="37" t="s">
        <v>3648</v>
      </c>
      <c r="E668" s="38" t="s">
        <v>3081</v>
      </c>
      <c r="F668" s="38" t="s">
        <v>2965</v>
      </c>
      <c r="G668" s="37" t="s">
        <v>3224</v>
      </c>
    </row>
    <row r="669" spans="1:7">
      <c r="A669" s="37" t="s">
        <v>3228</v>
      </c>
      <c r="B669" s="37" t="s">
        <v>36</v>
      </c>
      <c r="C669" s="37" t="s">
        <v>214</v>
      </c>
      <c r="D669" s="37" t="s">
        <v>3648</v>
      </c>
      <c r="E669" s="38" t="s">
        <v>214</v>
      </c>
      <c r="F669" s="38" t="s">
        <v>2965</v>
      </c>
      <c r="G669" s="37" t="s">
        <v>3229</v>
      </c>
    </row>
    <row r="670" spans="1:7" ht="17.399999999999999">
      <c r="A670" s="148" t="s">
        <v>3230</v>
      </c>
      <c r="B670" s="148" t="s">
        <v>36</v>
      </c>
      <c r="C670" s="148" t="s">
        <v>3081</v>
      </c>
      <c r="D670" s="148" t="s">
        <v>3648</v>
      </c>
      <c r="E670" s="149" t="s">
        <v>3081</v>
      </c>
      <c r="F670" s="149" t="s">
        <v>2965</v>
      </c>
      <c r="G670" s="148" t="s">
        <v>3231</v>
      </c>
    </row>
    <row r="671" spans="1:7" ht="17.399999999999999">
      <c r="A671" s="148" t="s">
        <v>3232</v>
      </c>
      <c r="B671" s="148" t="s">
        <v>36</v>
      </c>
      <c r="C671" s="148" t="s">
        <v>214</v>
      </c>
      <c r="D671" s="148" t="s">
        <v>3648</v>
      </c>
      <c r="E671" s="149" t="s">
        <v>214</v>
      </c>
      <c r="F671" s="149" t="s">
        <v>2965</v>
      </c>
      <c r="G671" s="148" t="s">
        <v>3233</v>
      </c>
    </row>
    <row r="672" spans="1:7">
      <c r="A672" s="37" t="s">
        <v>3237</v>
      </c>
      <c r="B672" s="37" t="s">
        <v>40</v>
      </c>
      <c r="C672" s="37" t="s">
        <v>3081</v>
      </c>
      <c r="D672" s="37" t="s">
        <v>3648</v>
      </c>
      <c r="E672" s="38" t="s">
        <v>3081</v>
      </c>
      <c r="F672" s="38" t="s">
        <v>2965</v>
      </c>
      <c r="G672" s="37" t="s">
        <v>3238</v>
      </c>
    </row>
    <row r="673" spans="1:7" ht="17.399999999999999">
      <c r="A673" s="148" t="s">
        <v>3241</v>
      </c>
      <c r="B673" s="148" t="s">
        <v>40</v>
      </c>
      <c r="C673" s="148" t="s">
        <v>214</v>
      </c>
      <c r="D673" s="148" t="s">
        <v>3648</v>
      </c>
      <c r="E673" s="149" t="s">
        <v>214</v>
      </c>
      <c r="F673" s="149" t="s">
        <v>2965</v>
      </c>
      <c r="G673" s="148" t="s">
        <v>3242</v>
      </c>
    </row>
    <row r="674" spans="1:7">
      <c r="A674" s="37" t="s">
        <v>3245</v>
      </c>
      <c r="B674" s="37" t="s">
        <v>42</v>
      </c>
      <c r="C674" s="37" t="s">
        <v>3081</v>
      </c>
      <c r="D674" s="37" t="s">
        <v>3648</v>
      </c>
      <c r="E674" s="38" t="s">
        <v>3081</v>
      </c>
      <c r="F674" s="38" t="s">
        <v>2965</v>
      </c>
      <c r="G674" s="37" t="s">
        <v>3246</v>
      </c>
    </row>
    <row r="675" spans="1:7">
      <c r="A675" s="37" t="s">
        <v>2986</v>
      </c>
      <c r="B675" s="37" t="s">
        <v>42</v>
      </c>
      <c r="C675" s="37" t="s">
        <v>2987</v>
      </c>
      <c r="D675" s="37" t="s">
        <v>3648</v>
      </c>
      <c r="E675" s="38" t="s">
        <v>3559</v>
      </c>
      <c r="F675" s="38" t="s">
        <v>2965</v>
      </c>
      <c r="G675" s="37" t="s">
        <v>2988</v>
      </c>
    </row>
    <row r="676" spans="1:7">
      <c r="A676" s="37" t="s">
        <v>3250</v>
      </c>
      <c r="B676" s="37" t="s">
        <v>44</v>
      </c>
      <c r="C676" s="37" t="s">
        <v>3081</v>
      </c>
      <c r="D676" s="37" t="s">
        <v>3648</v>
      </c>
      <c r="E676" s="38" t="s">
        <v>3081</v>
      </c>
      <c r="F676" s="38" t="s">
        <v>2965</v>
      </c>
      <c r="G676" s="37" t="s">
        <v>3251</v>
      </c>
    </row>
    <row r="677" spans="1:7" ht="17.399999999999999">
      <c r="A677" s="148" t="s">
        <v>2989</v>
      </c>
      <c r="B677" s="148" t="s">
        <v>44</v>
      </c>
      <c r="C677" s="148" t="s">
        <v>2919</v>
      </c>
      <c r="D677" s="148" t="s">
        <v>3648</v>
      </c>
      <c r="E677" s="149" t="s">
        <v>3554</v>
      </c>
      <c r="F677" s="149" t="s">
        <v>2965</v>
      </c>
      <c r="G677" s="148" t="s">
        <v>2990</v>
      </c>
    </row>
    <row r="678" spans="1:7">
      <c r="A678" s="37" t="s">
        <v>3252</v>
      </c>
      <c r="B678" s="37" t="s">
        <v>44</v>
      </c>
      <c r="C678" s="37" t="s">
        <v>3081</v>
      </c>
      <c r="D678" s="37" t="s">
        <v>3648</v>
      </c>
      <c r="E678" s="38" t="s">
        <v>3081</v>
      </c>
      <c r="F678" s="38" t="s">
        <v>2965</v>
      </c>
      <c r="G678" s="37" t="s">
        <v>3253</v>
      </c>
    </row>
    <row r="679" spans="1:7">
      <c r="A679" s="37" t="s">
        <v>3254</v>
      </c>
      <c r="B679" s="37" t="s">
        <v>56</v>
      </c>
      <c r="C679" s="37" t="s">
        <v>3081</v>
      </c>
      <c r="D679" s="37" t="s">
        <v>3648</v>
      </c>
      <c r="E679" s="38" t="s">
        <v>3081</v>
      </c>
      <c r="F679" s="38" t="s">
        <v>2965</v>
      </c>
      <c r="G679" s="37" t="s">
        <v>3255</v>
      </c>
    </row>
    <row r="680" spans="1:7">
      <c r="A680" s="37" t="s">
        <v>3256</v>
      </c>
      <c r="B680" s="37" t="s">
        <v>57</v>
      </c>
      <c r="C680" s="37" t="s">
        <v>3081</v>
      </c>
      <c r="D680" s="37" t="s">
        <v>3648</v>
      </c>
      <c r="E680" s="38" t="s">
        <v>3081</v>
      </c>
      <c r="F680" s="38" t="s">
        <v>2965</v>
      </c>
      <c r="G680" s="37" t="s">
        <v>3257</v>
      </c>
    </row>
    <row r="681" spans="1:7" ht="17.399999999999999">
      <c r="A681" s="148" t="s">
        <v>3258</v>
      </c>
      <c r="B681" s="148" t="s">
        <v>2944</v>
      </c>
      <c r="C681" s="148" t="s">
        <v>3259</v>
      </c>
      <c r="D681" s="148" t="s">
        <v>3648</v>
      </c>
      <c r="E681" s="149" t="s">
        <v>3081</v>
      </c>
      <c r="F681" s="149" t="s">
        <v>2965</v>
      </c>
      <c r="G681" s="148" t="s">
        <v>3260</v>
      </c>
    </row>
    <row r="682" spans="1:7">
      <c r="A682" s="37" t="s">
        <v>3261</v>
      </c>
      <c r="B682" s="37" t="s">
        <v>3262</v>
      </c>
      <c r="C682" s="37" t="s">
        <v>3081</v>
      </c>
      <c r="D682" s="37" t="s">
        <v>3648</v>
      </c>
      <c r="E682" s="38" t="s">
        <v>3081</v>
      </c>
      <c r="F682" s="38" t="s">
        <v>2965</v>
      </c>
      <c r="G682" s="37" t="s">
        <v>2911</v>
      </c>
    </row>
    <row r="683" spans="1:7" ht="17.399999999999999">
      <c r="A683" s="148" t="s">
        <v>3267</v>
      </c>
      <c r="B683" s="148" t="s">
        <v>36</v>
      </c>
      <c r="C683" s="148" t="s">
        <v>3081</v>
      </c>
      <c r="D683" s="148" t="s">
        <v>3648</v>
      </c>
      <c r="E683" s="149" t="s">
        <v>3081</v>
      </c>
      <c r="F683" s="149" t="s">
        <v>2965</v>
      </c>
      <c r="G683" s="148" t="s">
        <v>2911</v>
      </c>
    </row>
    <row r="684" spans="1:7" ht="17.399999999999999">
      <c r="A684" s="148" t="s">
        <v>3268</v>
      </c>
      <c r="B684" s="148" t="s">
        <v>3269</v>
      </c>
      <c r="C684" s="148" t="s">
        <v>214</v>
      </c>
      <c r="D684" s="148" t="s">
        <v>3648</v>
      </c>
      <c r="E684" s="149" t="s">
        <v>214</v>
      </c>
      <c r="F684" s="149" t="s">
        <v>2965</v>
      </c>
      <c r="G684" s="148" t="s">
        <v>2911</v>
      </c>
    </row>
    <row r="685" spans="1:7" ht="17.399999999999999">
      <c r="A685" s="52" t="s">
        <v>3560</v>
      </c>
      <c r="B685" s="52"/>
      <c r="C685" s="52"/>
      <c r="D685" s="52"/>
      <c r="E685" s="53"/>
      <c r="F685" s="52"/>
      <c r="G685" s="52"/>
    </row>
    <row r="686" spans="1:7" ht="17.399999999999999">
      <c r="A686" s="148" t="s">
        <v>3271</v>
      </c>
      <c r="B686" s="148" t="s">
        <v>35</v>
      </c>
      <c r="C686" s="148" t="s">
        <v>214</v>
      </c>
      <c r="D686" s="148" t="s">
        <v>3648</v>
      </c>
      <c r="E686" s="149" t="s">
        <v>214</v>
      </c>
      <c r="F686" s="149" t="s">
        <v>2965</v>
      </c>
      <c r="G686" s="148" t="s">
        <v>3272</v>
      </c>
    </row>
    <row r="687" spans="1:7">
      <c r="A687" s="37" t="s">
        <v>3273</v>
      </c>
      <c r="B687" s="37" t="s">
        <v>33</v>
      </c>
      <c r="C687" s="37" t="s">
        <v>3081</v>
      </c>
      <c r="D687" s="37" t="s">
        <v>3648</v>
      </c>
      <c r="E687" s="38" t="s">
        <v>3081</v>
      </c>
      <c r="F687" s="38" t="s">
        <v>2965</v>
      </c>
      <c r="G687" s="37" t="s">
        <v>3274</v>
      </c>
    </row>
    <row r="688" spans="1:7">
      <c r="A688" s="37" t="s">
        <v>3277</v>
      </c>
      <c r="B688" s="37" t="s">
        <v>40</v>
      </c>
      <c r="C688" s="37" t="s">
        <v>214</v>
      </c>
      <c r="D688" s="37" t="s">
        <v>3648</v>
      </c>
      <c r="E688" s="38" t="s">
        <v>214</v>
      </c>
      <c r="F688" s="38" t="s">
        <v>2965</v>
      </c>
      <c r="G688" s="37" t="s">
        <v>3278</v>
      </c>
    </row>
    <row r="689" spans="1:7" ht="17.399999999999999">
      <c r="A689" s="148" t="s">
        <v>3279</v>
      </c>
      <c r="B689" s="148" t="s">
        <v>40</v>
      </c>
      <c r="C689" s="148" t="s">
        <v>214</v>
      </c>
      <c r="D689" s="148" t="s">
        <v>3648</v>
      </c>
      <c r="E689" s="149" t="s">
        <v>214</v>
      </c>
      <c r="F689" s="149" t="s">
        <v>2965</v>
      </c>
      <c r="G689" s="148" t="s">
        <v>3280</v>
      </c>
    </row>
    <row r="690" spans="1:7">
      <c r="A690" s="37" t="s">
        <v>3281</v>
      </c>
      <c r="B690" s="37" t="s">
        <v>40</v>
      </c>
      <c r="C690" s="37" t="s">
        <v>214</v>
      </c>
      <c r="D690" s="37" t="s">
        <v>3648</v>
      </c>
      <c r="E690" s="38" t="s">
        <v>214</v>
      </c>
      <c r="F690" s="38" t="s">
        <v>2965</v>
      </c>
      <c r="G690" s="37" t="s">
        <v>3282</v>
      </c>
    </row>
    <row r="691" spans="1:7" ht="17.399999999999999">
      <c r="A691" s="148" t="s">
        <v>3283</v>
      </c>
      <c r="B691" s="148" t="s">
        <v>33</v>
      </c>
      <c r="C691" s="148" t="s">
        <v>214</v>
      </c>
      <c r="D691" s="148" t="s">
        <v>3648</v>
      </c>
      <c r="E691" s="149" t="s">
        <v>214</v>
      </c>
      <c r="F691" s="149" t="s">
        <v>2965</v>
      </c>
      <c r="G691" s="148" t="s">
        <v>3284</v>
      </c>
    </row>
    <row r="692" spans="1:7">
      <c r="A692" s="37" t="s">
        <v>3462</v>
      </c>
      <c r="B692" s="37" t="s">
        <v>44</v>
      </c>
      <c r="C692" s="37" t="s">
        <v>3463</v>
      </c>
      <c r="D692" s="37" t="s">
        <v>3648</v>
      </c>
      <c r="E692" s="38" t="s">
        <v>3617</v>
      </c>
      <c r="F692" s="38" t="s">
        <v>2965</v>
      </c>
      <c r="G692" s="37" t="s">
        <v>3464</v>
      </c>
    </row>
    <row r="693" spans="1:7">
      <c r="A693" s="37" t="s">
        <v>3285</v>
      </c>
      <c r="B693" s="37" t="s">
        <v>56</v>
      </c>
      <c r="C693" s="37" t="s">
        <v>214</v>
      </c>
      <c r="D693" s="37" t="s">
        <v>3648</v>
      </c>
      <c r="E693" s="38" t="s">
        <v>214</v>
      </c>
      <c r="F693" s="38" t="s">
        <v>2965</v>
      </c>
      <c r="G693" s="37" t="s">
        <v>3280</v>
      </c>
    </row>
    <row r="694" spans="1:7">
      <c r="A694" s="37" t="s">
        <v>3286</v>
      </c>
      <c r="B694" s="37" t="s">
        <v>57</v>
      </c>
      <c r="C694" s="37" t="s">
        <v>3081</v>
      </c>
      <c r="D694" s="37" t="s">
        <v>3648</v>
      </c>
      <c r="E694" s="38" t="s">
        <v>3081</v>
      </c>
      <c r="F694" s="38" t="s">
        <v>2965</v>
      </c>
      <c r="G694" s="37" t="s">
        <v>3287</v>
      </c>
    </row>
    <row r="695" spans="1:7" ht="17.399999999999999">
      <c r="A695" s="148" t="s">
        <v>3288</v>
      </c>
      <c r="B695" s="148" t="s">
        <v>57</v>
      </c>
      <c r="C695" s="148" t="s">
        <v>3081</v>
      </c>
      <c r="D695" s="148" t="s">
        <v>3648</v>
      </c>
      <c r="E695" s="149" t="s">
        <v>3081</v>
      </c>
      <c r="F695" s="149" t="s">
        <v>2965</v>
      </c>
      <c r="G695" s="148" t="s">
        <v>3289</v>
      </c>
    </row>
    <row r="696" spans="1:7">
      <c r="A696" s="37" t="s">
        <v>3290</v>
      </c>
      <c r="B696" s="37" t="s">
        <v>58</v>
      </c>
      <c r="C696" s="37" t="s">
        <v>214</v>
      </c>
      <c r="D696" s="37" t="s">
        <v>3648</v>
      </c>
      <c r="E696" s="38" t="s">
        <v>214</v>
      </c>
      <c r="F696" s="38" t="s">
        <v>2965</v>
      </c>
      <c r="G696" s="37" t="s">
        <v>3291</v>
      </c>
    </row>
    <row r="697" spans="1:7">
      <c r="A697" s="37" t="s">
        <v>3292</v>
      </c>
      <c r="B697" s="37" t="s">
        <v>42</v>
      </c>
      <c r="C697" s="37" t="s">
        <v>3293</v>
      </c>
      <c r="D697" s="37" t="s">
        <v>3648</v>
      </c>
      <c r="E697" s="38" t="s">
        <v>214</v>
      </c>
      <c r="F697" s="38" t="s">
        <v>2965</v>
      </c>
      <c r="G697" s="37" t="s">
        <v>2911</v>
      </c>
    </row>
    <row r="698" spans="1:7">
      <c r="A698" s="37" t="s">
        <v>3294</v>
      </c>
      <c r="B698" s="37" t="s">
        <v>38</v>
      </c>
      <c r="C698" s="37" t="s">
        <v>3081</v>
      </c>
      <c r="D698" s="37" t="s">
        <v>3648</v>
      </c>
      <c r="E698" s="38" t="s">
        <v>3081</v>
      </c>
      <c r="F698" s="38" t="s">
        <v>2965</v>
      </c>
      <c r="G698" s="37" t="s">
        <v>2911</v>
      </c>
    </row>
    <row r="699" spans="1:7" ht="17.399999999999999">
      <c r="A699" s="148" t="s">
        <v>3295</v>
      </c>
      <c r="B699" s="148" t="s">
        <v>33</v>
      </c>
      <c r="C699" s="148" t="s">
        <v>214</v>
      </c>
      <c r="D699" s="148" t="s">
        <v>3648</v>
      </c>
      <c r="E699" s="149" t="s">
        <v>214</v>
      </c>
      <c r="F699" s="149" t="s">
        <v>2965</v>
      </c>
      <c r="G699" s="148" t="s">
        <v>2911</v>
      </c>
    </row>
    <row r="700" spans="1:7" ht="17.399999999999999">
      <c r="A700" s="52" t="s">
        <v>3561</v>
      </c>
      <c r="B700" s="52"/>
      <c r="C700" s="52"/>
      <c r="D700" s="52"/>
      <c r="E700" s="53"/>
      <c r="F700" s="52"/>
      <c r="G700" s="52"/>
    </row>
    <row r="701" spans="1:7" ht="17.399999999999999">
      <c r="A701" s="148" t="s">
        <v>3299</v>
      </c>
      <c r="B701" s="148" t="s">
        <v>38</v>
      </c>
      <c r="C701" s="148" t="s">
        <v>214</v>
      </c>
      <c r="D701" s="148" t="s">
        <v>3648</v>
      </c>
      <c r="E701" s="149" t="s">
        <v>214</v>
      </c>
      <c r="F701" s="149" t="s">
        <v>2965</v>
      </c>
      <c r="G701" s="148" t="s">
        <v>3291</v>
      </c>
    </row>
    <row r="702" spans="1:7">
      <c r="A702" s="37" t="s">
        <v>3300</v>
      </c>
      <c r="B702" s="37" t="s">
        <v>42</v>
      </c>
      <c r="C702" s="37" t="s">
        <v>3081</v>
      </c>
      <c r="D702" s="37" t="s">
        <v>3648</v>
      </c>
      <c r="E702" s="38" t="s">
        <v>3081</v>
      </c>
      <c r="F702" s="38" t="s">
        <v>2965</v>
      </c>
      <c r="G702" s="37" t="s">
        <v>3301</v>
      </c>
    </row>
    <row r="703" spans="1:7" ht="17.399999999999999">
      <c r="A703" s="148" t="s">
        <v>3302</v>
      </c>
      <c r="B703" s="148" t="s">
        <v>42</v>
      </c>
      <c r="C703" s="148" t="s">
        <v>3081</v>
      </c>
      <c r="D703" s="148" t="s">
        <v>3648</v>
      </c>
      <c r="E703" s="149" t="s">
        <v>3081</v>
      </c>
      <c r="F703" s="149" t="s">
        <v>2965</v>
      </c>
      <c r="G703" s="148" t="s">
        <v>3303</v>
      </c>
    </row>
    <row r="704" spans="1:7" ht="17.399999999999999">
      <c r="A704" s="148" t="s">
        <v>3304</v>
      </c>
      <c r="B704" s="148" t="s">
        <v>44</v>
      </c>
      <c r="C704" s="148" t="s">
        <v>214</v>
      </c>
      <c r="D704" s="148" t="s">
        <v>3648</v>
      </c>
      <c r="E704" s="149" t="s">
        <v>214</v>
      </c>
      <c r="F704" s="149" t="s">
        <v>2965</v>
      </c>
      <c r="G704" s="148" t="s">
        <v>3305</v>
      </c>
    </row>
    <row r="705" spans="1:7">
      <c r="A705" s="37" t="s">
        <v>3306</v>
      </c>
      <c r="B705" s="37" t="s">
        <v>56</v>
      </c>
      <c r="C705" s="37" t="s">
        <v>3307</v>
      </c>
      <c r="D705" s="37" t="s">
        <v>3648</v>
      </c>
      <c r="E705" s="38" t="s">
        <v>214</v>
      </c>
      <c r="F705" s="38" t="s">
        <v>2965</v>
      </c>
      <c r="G705" s="37" t="s">
        <v>3308</v>
      </c>
    </row>
    <row r="706" spans="1:7" ht="17.399999999999999">
      <c r="A706" s="148" t="s">
        <v>3309</v>
      </c>
      <c r="B706" s="148" t="s">
        <v>56</v>
      </c>
      <c r="C706" s="148" t="s">
        <v>3307</v>
      </c>
      <c r="D706" s="148" t="s">
        <v>3648</v>
      </c>
      <c r="E706" s="149" t="s">
        <v>214</v>
      </c>
      <c r="F706" s="149" t="s">
        <v>2965</v>
      </c>
      <c r="G706" s="148" t="s">
        <v>3308</v>
      </c>
    </row>
    <row r="707" spans="1:7">
      <c r="A707" s="37" t="s">
        <v>3310</v>
      </c>
      <c r="B707" s="37" t="s">
        <v>56</v>
      </c>
      <c r="C707" s="37" t="s">
        <v>214</v>
      </c>
      <c r="D707" s="37" t="s">
        <v>3648</v>
      </c>
      <c r="E707" s="38" t="s">
        <v>214</v>
      </c>
      <c r="F707" s="38" t="s">
        <v>2965</v>
      </c>
      <c r="G707" s="37" t="s">
        <v>3311</v>
      </c>
    </row>
    <row r="708" spans="1:7">
      <c r="A708" s="37" t="s">
        <v>3312</v>
      </c>
      <c r="B708" s="37" t="s">
        <v>57</v>
      </c>
      <c r="C708" s="37" t="s">
        <v>3081</v>
      </c>
      <c r="D708" s="37" t="s">
        <v>3648</v>
      </c>
      <c r="E708" s="38" t="s">
        <v>3081</v>
      </c>
      <c r="F708" s="38" t="s">
        <v>2965</v>
      </c>
      <c r="G708" s="37" t="s">
        <v>3313</v>
      </c>
    </row>
    <row r="709" spans="1:7">
      <c r="A709" s="37" t="s">
        <v>3010</v>
      </c>
      <c r="B709" s="37" t="s">
        <v>58</v>
      </c>
      <c r="C709" s="37" t="s">
        <v>2914</v>
      </c>
      <c r="D709" s="37" t="s">
        <v>3648</v>
      </c>
      <c r="E709" s="38" t="s">
        <v>214</v>
      </c>
      <c r="F709" s="38" t="s">
        <v>2965</v>
      </c>
      <c r="G709" s="37" t="s">
        <v>3011</v>
      </c>
    </row>
    <row r="710" spans="1:7" ht="17.399999999999999">
      <c r="A710" s="148" t="s">
        <v>3317</v>
      </c>
      <c r="B710" s="148" t="s">
        <v>58</v>
      </c>
      <c r="C710" s="148" t="s">
        <v>3081</v>
      </c>
      <c r="D710" s="148" t="s">
        <v>3648</v>
      </c>
      <c r="E710" s="149" t="s">
        <v>3081</v>
      </c>
      <c r="F710" s="149" t="s">
        <v>2965</v>
      </c>
      <c r="G710" s="148" t="s">
        <v>3318</v>
      </c>
    </row>
    <row r="711" spans="1:7">
      <c r="A711" s="37" t="s">
        <v>3319</v>
      </c>
      <c r="B711" s="37" t="s">
        <v>58</v>
      </c>
      <c r="C711" s="37" t="s">
        <v>214</v>
      </c>
      <c r="D711" s="37" t="s">
        <v>3648</v>
      </c>
      <c r="E711" s="38" t="s">
        <v>214</v>
      </c>
      <c r="F711" s="38" t="s">
        <v>2965</v>
      </c>
      <c r="G711" s="37" t="s">
        <v>3320</v>
      </c>
    </row>
    <row r="712" spans="1:7">
      <c r="A712" s="37" t="s">
        <v>3321</v>
      </c>
      <c r="B712" s="37" t="s">
        <v>3322</v>
      </c>
      <c r="C712" s="37" t="s">
        <v>214</v>
      </c>
      <c r="D712" s="37" t="s">
        <v>3648</v>
      </c>
      <c r="E712" s="38" t="s">
        <v>214</v>
      </c>
      <c r="F712" s="38" t="s">
        <v>2965</v>
      </c>
      <c r="G712" s="37" t="s">
        <v>3323</v>
      </c>
    </row>
    <row r="713" spans="1:7" ht="17.399999999999999">
      <c r="A713" s="148" t="s">
        <v>3324</v>
      </c>
      <c r="B713" s="148" t="s">
        <v>3325</v>
      </c>
      <c r="C713" s="148" t="s">
        <v>3081</v>
      </c>
      <c r="D713" s="148" t="s">
        <v>3648</v>
      </c>
      <c r="E713" s="149" t="s">
        <v>3081</v>
      </c>
      <c r="F713" s="149" t="s">
        <v>2965</v>
      </c>
      <c r="G713" s="148" t="s">
        <v>3326</v>
      </c>
    </row>
    <row r="714" spans="1:7">
      <c r="A714" s="37" t="s">
        <v>3327</v>
      </c>
      <c r="B714" s="37" t="s">
        <v>3328</v>
      </c>
      <c r="C714" s="37" t="s">
        <v>1330</v>
      </c>
      <c r="D714" s="37" t="s">
        <v>3648</v>
      </c>
      <c r="E714" s="38" t="s">
        <v>1330</v>
      </c>
      <c r="F714" s="38" t="s">
        <v>2965</v>
      </c>
      <c r="G714" s="37" t="s">
        <v>2911</v>
      </c>
    </row>
    <row r="715" spans="1:7" ht="17.399999999999999">
      <c r="A715" s="148" t="s">
        <v>3329</v>
      </c>
      <c r="B715" s="148" t="s">
        <v>3328</v>
      </c>
      <c r="C715" s="148" t="s">
        <v>1330</v>
      </c>
      <c r="D715" s="148" t="s">
        <v>3648</v>
      </c>
      <c r="E715" s="149" t="s">
        <v>1330</v>
      </c>
      <c r="F715" s="149" t="s">
        <v>2965</v>
      </c>
      <c r="G715" s="148" t="s">
        <v>2911</v>
      </c>
    </row>
    <row r="716" spans="1:7">
      <c r="A716" s="37" t="s">
        <v>3330</v>
      </c>
      <c r="B716" s="37" t="s">
        <v>40</v>
      </c>
      <c r="C716" s="37" t="s">
        <v>214</v>
      </c>
      <c r="D716" s="37" t="s">
        <v>3648</v>
      </c>
      <c r="E716" s="38" t="s">
        <v>214</v>
      </c>
      <c r="F716" s="38" t="s">
        <v>2965</v>
      </c>
      <c r="G716" s="37" t="s">
        <v>3331</v>
      </c>
    </row>
    <row r="717" spans="1:7">
      <c r="A717" s="37" t="s">
        <v>3332</v>
      </c>
      <c r="B717" s="37"/>
      <c r="C717" s="37" t="s">
        <v>214</v>
      </c>
      <c r="D717" s="37" t="s">
        <v>3648</v>
      </c>
      <c r="E717" s="38" t="s">
        <v>214</v>
      </c>
      <c r="F717" s="38" t="s">
        <v>2965</v>
      </c>
      <c r="G717" s="37" t="s">
        <v>2911</v>
      </c>
    </row>
    <row r="718" spans="1:7" ht="17.399999999999999">
      <c r="A718" s="52" t="s">
        <v>3562</v>
      </c>
      <c r="B718" s="52"/>
      <c r="C718" s="52"/>
      <c r="D718" s="52"/>
      <c r="E718" s="53"/>
      <c r="F718" s="52"/>
      <c r="G718" s="52"/>
    </row>
    <row r="719" spans="1:7" ht="17.399999999999999">
      <c r="A719" s="150" t="s">
        <v>3336</v>
      </c>
      <c r="B719" s="150" t="s">
        <v>3018</v>
      </c>
      <c r="C719" s="150" t="s">
        <v>1330</v>
      </c>
      <c r="D719" s="150" t="s">
        <v>3649</v>
      </c>
      <c r="E719" s="151" t="s">
        <v>1330</v>
      </c>
      <c r="F719" s="151" t="s">
        <v>2392</v>
      </c>
      <c r="G719" s="150" t="s">
        <v>2911</v>
      </c>
    </row>
    <row r="720" spans="1:7">
      <c r="A720" s="36" t="s">
        <v>3337</v>
      </c>
      <c r="B720" s="36"/>
      <c r="C720" s="36" t="s">
        <v>3338</v>
      </c>
      <c r="D720" s="36" t="s">
        <v>3649</v>
      </c>
      <c r="E720" s="51" t="s">
        <v>3338</v>
      </c>
      <c r="F720" s="51" t="s">
        <v>2392</v>
      </c>
      <c r="G720" s="36" t="s">
        <v>2911</v>
      </c>
    </row>
    <row r="721" spans="1:7" ht="17.399999999999999">
      <c r="A721" s="150" t="s">
        <v>3339</v>
      </c>
      <c r="B721" s="150" t="s">
        <v>3340</v>
      </c>
      <c r="C721" s="150" t="s">
        <v>3081</v>
      </c>
      <c r="D721" s="150" t="s">
        <v>3649</v>
      </c>
      <c r="E721" s="151" t="s">
        <v>3081</v>
      </c>
      <c r="F721" s="151" t="s">
        <v>2392</v>
      </c>
      <c r="G721" s="150" t="s">
        <v>3341</v>
      </c>
    </row>
    <row r="722" spans="1:7">
      <c r="A722" s="36" t="s">
        <v>3342</v>
      </c>
      <c r="B722" s="36"/>
      <c r="C722" s="36" t="s">
        <v>214</v>
      </c>
      <c r="D722" s="36" t="s">
        <v>3649</v>
      </c>
      <c r="E722" s="51" t="s">
        <v>214</v>
      </c>
      <c r="F722" s="51" t="s">
        <v>2392</v>
      </c>
      <c r="G722" s="36" t="s">
        <v>2911</v>
      </c>
    </row>
    <row r="723" spans="1:7" ht="17.399999999999999">
      <c r="A723" s="52" t="s">
        <v>3563</v>
      </c>
      <c r="B723" s="52"/>
      <c r="C723" s="52"/>
      <c r="D723" s="52"/>
      <c r="E723" s="53"/>
      <c r="F723" s="52"/>
      <c r="G723" s="52"/>
    </row>
    <row r="724" spans="1:7" ht="17.399999999999999">
      <c r="A724" s="150" t="s">
        <v>3344</v>
      </c>
      <c r="B724" s="150" t="s">
        <v>10</v>
      </c>
      <c r="C724" s="150" t="s">
        <v>214</v>
      </c>
      <c r="D724" s="150" t="s">
        <v>3649</v>
      </c>
      <c r="E724" s="151" t="s">
        <v>214</v>
      </c>
      <c r="F724" s="151" t="s">
        <v>2392</v>
      </c>
      <c r="G724" s="150" t="s">
        <v>2911</v>
      </c>
    </row>
    <row r="725" spans="1:7" ht="17.399999999999999">
      <c r="A725" s="150" t="s">
        <v>3345</v>
      </c>
      <c r="B725" s="150" t="s">
        <v>3346</v>
      </c>
      <c r="C725" s="150" t="s">
        <v>214</v>
      </c>
      <c r="D725" s="150" t="s">
        <v>3649</v>
      </c>
      <c r="E725" s="151" t="s">
        <v>214</v>
      </c>
      <c r="F725" s="151" t="s">
        <v>2392</v>
      </c>
      <c r="G725" s="150" t="s">
        <v>3347</v>
      </c>
    </row>
    <row r="726" spans="1:7">
      <c r="A726" s="36" t="s">
        <v>3348</v>
      </c>
      <c r="B726" s="36" t="s">
        <v>3346</v>
      </c>
      <c r="C726" s="36" t="s">
        <v>214</v>
      </c>
      <c r="D726" s="36" t="s">
        <v>3649</v>
      </c>
      <c r="E726" s="51" t="s">
        <v>214</v>
      </c>
      <c r="F726" s="51" t="s">
        <v>2392</v>
      </c>
      <c r="G726" s="36" t="s">
        <v>2911</v>
      </c>
    </row>
    <row r="727" spans="1:7">
      <c r="A727" s="36" t="s">
        <v>3349</v>
      </c>
      <c r="B727" s="36" t="s">
        <v>12</v>
      </c>
      <c r="C727" s="36" t="s">
        <v>214</v>
      </c>
      <c r="D727" s="36" t="s">
        <v>3649</v>
      </c>
      <c r="E727" s="51" t="s">
        <v>214</v>
      </c>
      <c r="F727" s="51" t="s">
        <v>2392</v>
      </c>
      <c r="G727" s="36" t="s">
        <v>3350</v>
      </c>
    </row>
    <row r="728" spans="1:7" ht="17.399999999999999">
      <c r="A728" s="150" t="s">
        <v>3017</v>
      </c>
      <c r="B728" s="150" t="s">
        <v>3018</v>
      </c>
      <c r="C728" s="150" t="s">
        <v>2919</v>
      </c>
      <c r="D728" s="150" t="s">
        <v>3649</v>
      </c>
      <c r="E728" s="151" t="s">
        <v>3554</v>
      </c>
      <c r="F728" s="151" t="s">
        <v>2392</v>
      </c>
      <c r="G728" s="150" t="s">
        <v>2911</v>
      </c>
    </row>
    <row r="729" spans="1:7" ht="17.399999999999999">
      <c r="A729" s="52" t="s">
        <v>3564</v>
      </c>
      <c r="B729" s="52"/>
      <c r="C729" s="52"/>
      <c r="D729" s="52"/>
      <c r="E729" s="53"/>
      <c r="F729" s="52"/>
      <c r="G729" s="52"/>
    </row>
    <row r="730" spans="1:7" ht="17.399999999999999">
      <c r="A730" s="150" t="s">
        <v>3352</v>
      </c>
      <c r="B730" s="150" t="s">
        <v>3045</v>
      </c>
      <c r="C730" s="150" t="s">
        <v>214</v>
      </c>
      <c r="D730" s="150" t="s">
        <v>3649</v>
      </c>
      <c r="E730" s="151" t="s">
        <v>214</v>
      </c>
      <c r="F730" s="151" t="s">
        <v>2392</v>
      </c>
      <c r="G730" s="150" t="s">
        <v>2911</v>
      </c>
    </row>
    <row r="731" spans="1:7" ht="17.399999999999999">
      <c r="A731" s="150" t="s">
        <v>3353</v>
      </c>
      <c r="B731" s="150" t="s">
        <v>3045</v>
      </c>
      <c r="C731" s="150" t="s">
        <v>3354</v>
      </c>
      <c r="D731" s="150" t="s">
        <v>3649</v>
      </c>
      <c r="E731" s="151" t="s">
        <v>214</v>
      </c>
      <c r="F731" s="151" t="s">
        <v>2392</v>
      </c>
      <c r="G731" s="150" t="s">
        <v>2911</v>
      </c>
    </row>
    <row r="732" spans="1:7">
      <c r="A732" s="36" t="s">
        <v>3355</v>
      </c>
      <c r="B732" s="36" t="s">
        <v>3045</v>
      </c>
      <c r="C732" s="36" t="s">
        <v>3293</v>
      </c>
      <c r="D732" s="36" t="s">
        <v>3649</v>
      </c>
      <c r="E732" s="51" t="s">
        <v>214</v>
      </c>
      <c r="F732" s="51" t="s">
        <v>2392</v>
      </c>
      <c r="G732" s="36" t="s">
        <v>3356</v>
      </c>
    </row>
    <row r="733" spans="1:7" ht="17.399999999999999">
      <c r="A733" s="150" t="s">
        <v>3357</v>
      </c>
      <c r="B733" s="150" t="s">
        <v>3045</v>
      </c>
      <c r="C733" s="150" t="s">
        <v>214</v>
      </c>
      <c r="D733" s="150" t="s">
        <v>3649</v>
      </c>
      <c r="E733" s="151" t="s">
        <v>214</v>
      </c>
      <c r="F733" s="151" t="s">
        <v>2392</v>
      </c>
      <c r="G733" s="150" t="s">
        <v>2911</v>
      </c>
    </row>
    <row r="734" spans="1:7" ht="17.399999999999999">
      <c r="A734" s="52" t="s">
        <v>3565</v>
      </c>
      <c r="B734" s="52"/>
      <c r="C734" s="52"/>
      <c r="D734" s="52"/>
      <c r="E734" s="53"/>
      <c r="F734" s="52"/>
      <c r="G734" s="52"/>
    </row>
    <row r="735" spans="1:7" ht="17.399999999999999">
      <c r="A735" s="150" t="s">
        <v>3359</v>
      </c>
      <c r="B735" s="150" t="s">
        <v>3360</v>
      </c>
      <c r="C735" s="150" t="s">
        <v>3361</v>
      </c>
      <c r="D735" s="150" t="s">
        <v>3649</v>
      </c>
      <c r="E735" s="151" t="s">
        <v>214</v>
      </c>
      <c r="F735" s="151" t="s">
        <v>2392</v>
      </c>
      <c r="G735" s="150" t="s">
        <v>2911</v>
      </c>
    </row>
    <row r="736" spans="1:7" ht="17.399999999999999">
      <c r="A736" s="150" t="s">
        <v>3364</v>
      </c>
      <c r="B736" s="150" t="s">
        <v>3365</v>
      </c>
      <c r="C736" s="150" t="s">
        <v>3366</v>
      </c>
      <c r="D736" s="150" t="s">
        <v>3649</v>
      </c>
      <c r="E736" s="151" t="s">
        <v>214</v>
      </c>
      <c r="F736" s="151" t="s">
        <v>2392</v>
      </c>
      <c r="G736" s="150" t="s">
        <v>2911</v>
      </c>
    </row>
    <row r="737" spans="1:7" ht="17.399999999999999">
      <c r="A737" s="150" t="s">
        <v>3367</v>
      </c>
      <c r="B737" s="150" t="s">
        <v>3368</v>
      </c>
      <c r="C737" s="150" t="s">
        <v>214</v>
      </c>
      <c r="D737" s="150" t="s">
        <v>3649</v>
      </c>
      <c r="E737" s="151" t="s">
        <v>214</v>
      </c>
      <c r="F737" s="151" t="s">
        <v>2392</v>
      </c>
      <c r="G737" s="150" t="s">
        <v>2911</v>
      </c>
    </row>
    <row r="738" spans="1:7" ht="17.399999999999999">
      <c r="A738" s="150" t="s">
        <v>3371</v>
      </c>
      <c r="B738" s="150" t="s">
        <v>3372</v>
      </c>
      <c r="C738" s="150" t="s">
        <v>214</v>
      </c>
      <c r="D738" s="150" t="s">
        <v>3649</v>
      </c>
      <c r="E738" s="151" t="s">
        <v>214</v>
      </c>
      <c r="F738" s="151" t="s">
        <v>2392</v>
      </c>
      <c r="G738" s="150" t="s">
        <v>2911</v>
      </c>
    </row>
    <row r="739" spans="1:7" ht="17.399999999999999">
      <c r="A739" s="150" t="s">
        <v>3373</v>
      </c>
      <c r="B739" s="150" t="s">
        <v>3368</v>
      </c>
      <c r="C739" s="150" t="s">
        <v>214</v>
      </c>
      <c r="D739" s="150" t="s">
        <v>3649</v>
      </c>
      <c r="E739" s="151" t="s">
        <v>214</v>
      </c>
      <c r="F739" s="151" t="s">
        <v>2392</v>
      </c>
      <c r="G739" s="150" t="s">
        <v>2911</v>
      </c>
    </row>
    <row r="740" spans="1:7" ht="17.399999999999999">
      <c r="A740" s="150" t="s">
        <v>3374</v>
      </c>
      <c r="B740" s="150" t="s">
        <v>3368</v>
      </c>
      <c r="C740" s="150" t="s">
        <v>214</v>
      </c>
      <c r="D740" s="150" t="s">
        <v>3649</v>
      </c>
      <c r="E740" s="151" t="s">
        <v>214</v>
      </c>
      <c r="F740" s="151" t="s">
        <v>2392</v>
      </c>
      <c r="G740" s="150" t="s">
        <v>2911</v>
      </c>
    </row>
    <row r="741" spans="1:7" ht="17.399999999999999">
      <c r="A741" s="52" t="s">
        <v>3566</v>
      </c>
      <c r="B741" s="52"/>
      <c r="C741" s="52"/>
      <c r="D741" s="52"/>
      <c r="E741" s="53"/>
      <c r="F741" s="52"/>
      <c r="G741" s="52"/>
    </row>
    <row r="742" spans="1:7" ht="17.399999999999999">
      <c r="A742" s="150" t="s">
        <v>3376</v>
      </c>
      <c r="B742" s="150" t="s">
        <v>10</v>
      </c>
      <c r="C742" s="150" t="s">
        <v>214</v>
      </c>
      <c r="D742" s="150" t="s">
        <v>3649</v>
      </c>
      <c r="E742" s="151" t="s">
        <v>214</v>
      </c>
      <c r="F742" s="151" t="s">
        <v>2392</v>
      </c>
      <c r="G742" s="150" t="s">
        <v>2911</v>
      </c>
    </row>
    <row r="743" spans="1:7" ht="17.399999999999999">
      <c r="A743" s="150" t="s">
        <v>3020</v>
      </c>
      <c r="B743" s="150" t="s">
        <v>10</v>
      </c>
      <c r="C743" s="150" t="s">
        <v>2919</v>
      </c>
      <c r="D743" s="150" t="s">
        <v>3649</v>
      </c>
      <c r="E743" s="151" t="s">
        <v>3554</v>
      </c>
      <c r="F743" s="151" t="s">
        <v>2392</v>
      </c>
      <c r="G743" s="150" t="s">
        <v>2911</v>
      </c>
    </row>
    <row r="744" spans="1:7" ht="17.399999999999999">
      <c r="A744" s="150" t="s">
        <v>3021</v>
      </c>
      <c r="B744" s="150" t="s">
        <v>10</v>
      </c>
      <c r="C744" s="150" t="s">
        <v>2919</v>
      </c>
      <c r="D744" s="150" t="s">
        <v>3649</v>
      </c>
      <c r="E744" s="151" t="s">
        <v>3554</v>
      </c>
      <c r="F744" s="151" t="s">
        <v>2392</v>
      </c>
      <c r="G744" s="150" t="s">
        <v>2911</v>
      </c>
    </row>
    <row r="745" spans="1:7" ht="17.399999999999999">
      <c r="A745" s="150" t="s">
        <v>3022</v>
      </c>
      <c r="B745" s="150" t="s">
        <v>10</v>
      </c>
      <c r="C745" s="150" t="s">
        <v>2919</v>
      </c>
      <c r="D745" s="150" t="s">
        <v>3649</v>
      </c>
      <c r="E745" s="151" t="s">
        <v>3554</v>
      </c>
      <c r="F745" s="151" t="s">
        <v>2392</v>
      </c>
      <c r="G745" s="150" t="s">
        <v>2911</v>
      </c>
    </row>
    <row r="746" spans="1:7" ht="17.399999999999999">
      <c r="A746" s="150" t="s">
        <v>3023</v>
      </c>
      <c r="B746" s="150" t="s">
        <v>10</v>
      </c>
      <c r="C746" s="150" t="s">
        <v>2919</v>
      </c>
      <c r="D746" s="150" t="s">
        <v>3649</v>
      </c>
      <c r="E746" s="151" t="s">
        <v>3554</v>
      </c>
      <c r="F746" s="151" t="s">
        <v>2392</v>
      </c>
      <c r="G746" s="150" t="s">
        <v>2911</v>
      </c>
    </row>
    <row r="747" spans="1:7" ht="17.399999999999999">
      <c r="A747" s="150" t="s">
        <v>3377</v>
      </c>
      <c r="B747" s="150" t="s">
        <v>61</v>
      </c>
      <c r="C747" s="150" t="s">
        <v>214</v>
      </c>
      <c r="D747" s="150" t="s">
        <v>3649</v>
      </c>
      <c r="E747" s="151" t="s">
        <v>214</v>
      </c>
      <c r="F747" s="151" t="s">
        <v>2392</v>
      </c>
      <c r="G747" s="150" t="s">
        <v>3378</v>
      </c>
    </row>
    <row r="748" spans="1:7">
      <c r="A748" s="36" t="s">
        <v>3379</v>
      </c>
      <c r="B748" s="36" t="s">
        <v>61</v>
      </c>
      <c r="C748" s="36" t="s">
        <v>214</v>
      </c>
      <c r="D748" s="36" t="s">
        <v>3649</v>
      </c>
      <c r="E748" s="51" t="s">
        <v>214</v>
      </c>
      <c r="F748" s="51" t="s">
        <v>2392</v>
      </c>
      <c r="G748" s="36" t="s">
        <v>2911</v>
      </c>
    </row>
    <row r="749" spans="1:7" ht="17.399999999999999">
      <c r="A749" s="52" t="s">
        <v>3567</v>
      </c>
      <c r="B749" s="52"/>
      <c r="C749" s="52"/>
      <c r="D749" s="52"/>
      <c r="E749" s="53"/>
      <c r="F749" s="52"/>
      <c r="G749" s="52"/>
    </row>
    <row r="750" spans="1:7" ht="17.399999999999999">
      <c r="A750" s="150" t="s">
        <v>3381</v>
      </c>
      <c r="B750" s="150" t="s">
        <v>74</v>
      </c>
      <c r="C750" s="150" t="s">
        <v>214</v>
      </c>
      <c r="D750" s="150" t="s">
        <v>3649</v>
      </c>
      <c r="E750" s="151" t="s">
        <v>214</v>
      </c>
      <c r="F750" s="151" t="s">
        <v>2392</v>
      </c>
      <c r="G750" s="150" t="s">
        <v>2911</v>
      </c>
    </row>
    <row r="751" spans="1:7" ht="17.399999999999999">
      <c r="A751" s="150" t="s">
        <v>3382</v>
      </c>
      <c r="B751" s="150" t="s">
        <v>3383</v>
      </c>
      <c r="C751" s="150" t="s">
        <v>3361</v>
      </c>
      <c r="D751" s="150" t="s">
        <v>3649</v>
      </c>
      <c r="E751" s="151" t="s">
        <v>214</v>
      </c>
      <c r="F751" s="151" t="s">
        <v>2392</v>
      </c>
      <c r="G751" s="150" t="s">
        <v>2911</v>
      </c>
    </row>
    <row r="752" spans="1:7" ht="17.399999999999999">
      <c r="A752" s="150" t="s">
        <v>3384</v>
      </c>
      <c r="B752" s="150" t="s">
        <v>74</v>
      </c>
      <c r="C752" s="150" t="s">
        <v>3385</v>
      </c>
      <c r="D752" s="150" t="s">
        <v>3649</v>
      </c>
      <c r="E752" s="151" t="s">
        <v>214</v>
      </c>
      <c r="F752" s="151" t="s">
        <v>2392</v>
      </c>
      <c r="G752" s="150" t="s">
        <v>3386</v>
      </c>
    </row>
    <row r="753" spans="1:7">
      <c r="A753" s="36" t="s">
        <v>3025</v>
      </c>
      <c r="B753" s="36" t="s">
        <v>3018</v>
      </c>
      <c r="C753" s="36" t="s">
        <v>3026</v>
      </c>
      <c r="D753" s="36" t="s">
        <v>3649</v>
      </c>
      <c r="E753" s="51" t="s">
        <v>214</v>
      </c>
      <c r="F753" s="51" t="s">
        <v>2392</v>
      </c>
      <c r="G753" s="36" t="s">
        <v>2911</v>
      </c>
    </row>
    <row r="754" spans="1:7" ht="17.399999999999999">
      <c r="A754" s="150" t="s">
        <v>3028</v>
      </c>
      <c r="B754" s="150" t="s">
        <v>3018</v>
      </c>
      <c r="C754" s="150" t="s">
        <v>2919</v>
      </c>
      <c r="D754" s="150" t="s">
        <v>3649</v>
      </c>
      <c r="E754" s="151" t="s">
        <v>3554</v>
      </c>
      <c r="F754" s="151" t="s">
        <v>2392</v>
      </c>
      <c r="G754" s="150" t="s">
        <v>2911</v>
      </c>
    </row>
    <row r="755" spans="1:7" ht="17.399999999999999">
      <c r="A755" s="150" t="s">
        <v>3029</v>
      </c>
      <c r="B755" s="150" t="s">
        <v>3018</v>
      </c>
      <c r="C755" s="150" t="s">
        <v>2919</v>
      </c>
      <c r="D755" s="150" t="s">
        <v>3649</v>
      </c>
      <c r="E755" s="151" t="s">
        <v>3554</v>
      </c>
      <c r="F755" s="151" t="s">
        <v>2392</v>
      </c>
      <c r="G755" s="150" t="s">
        <v>2911</v>
      </c>
    </row>
    <row r="756" spans="1:7">
      <c r="A756" s="36" t="s">
        <v>3030</v>
      </c>
      <c r="B756" s="36" t="s">
        <v>3018</v>
      </c>
      <c r="C756" s="36" t="s">
        <v>2919</v>
      </c>
      <c r="D756" s="36" t="s">
        <v>3649</v>
      </c>
      <c r="E756" s="51" t="s">
        <v>3554</v>
      </c>
      <c r="F756" s="51" t="s">
        <v>2392</v>
      </c>
      <c r="G756" s="36" t="s">
        <v>2911</v>
      </c>
    </row>
    <row r="757" spans="1:7">
      <c r="A757" s="36" t="s">
        <v>3387</v>
      </c>
      <c r="B757" s="36" t="s">
        <v>74</v>
      </c>
      <c r="C757" s="36" t="s">
        <v>3081</v>
      </c>
      <c r="D757" s="36" t="s">
        <v>3649</v>
      </c>
      <c r="E757" s="51" t="s">
        <v>3081</v>
      </c>
      <c r="F757" s="51" t="s">
        <v>2392</v>
      </c>
      <c r="G757" s="36" t="s">
        <v>2911</v>
      </c>
    </row>
    <row r="758" spans="1:7" ht="17.399999999999999">
      <c r="A758" s="150" t="s">
        <v>3388</v>
      </c>
      <c r="B758" s="150" t="s">
        <v>83</v>
      </c>
      <c r="C758" s="150" t="s">
        <v>214</v>
      </c>
      <c r="D758" s="150" t="s">
        <v>3649</v>
      </c>
      <c r="E758" s="151" t="s">
        <v>214</v>
      </c>
      <c r="F758" s="151" t="s">
        <v>2392</v>
      </c>
      <c r="G758" s="150" t="s">
        <v>2911</v>
      </c>
    </row>
    <row r="759" spans="1:7">
      <c r="A759" s="36" t="s">
        <v>3389</v>
      </c>
      <c r="B759" s="36" t="s">
        <v>3383</v>
      </c>
      <c r="C759" s="36" t="s">
        <v>214</v>
      </c>
      <c r="D759" s="36" t="s">
        <v>3649</v>
      </c>
      <c r="E759" s="51" t="s">
        <v>214</v>
      </c>
      <c r="F759" s="51" t="s">
        <v>2392</v>
      </c>
      <c r="G759" s="36" t="s">
        <v>2911</v>
      </c>
    </row>
    <row r="760" spans="1:7" ht="17.399999999999999">
      <c r="A760" s="52" t="s">
        <v>3568</v>
      </c>
      <c r="B760" s="52"/>
      <c r="C760" s="52"/>
      <c r="D760" s="52"/>
      <c r="E760" s="53"/>
      <c r="F760" s="52"/>
      <c r="G760" s="52"/>
    </row>
    <row r="761" spans="1:7" ht="17.399999999999999">
      <c r="A761" s="150" t="s">
        <v>3391</v>
      </c>
      <c r="B761" s="150" t="s">
        <v>3018</v>
      </c>
      <c r="C761" s="150" t="s">
        <v>3081</v>
      </c>
      <c r="D761" s="150" t="s">
        <v>3649</v>
      </c>
      <c r="E761" s="151" t="s">
        <v>3081</v>
      </c>
      <c r="F761" s="151" t="s">
        <v>2392</v>
      </c>
      <c r="G761" s="150" t="s">
        <v>2911</v>
      </c>
    </row>
    <row r="762" spans="1:7" ht="17.399999999999999">
      <c r="A762" s="150" t="s">
        <v>3392</v>
      </c>
      <c r="B762" s="150" t="s">
        <v>3018</v>
      </c>
      <c r="C762" s="150" t="s">
        <v>3393</v>
      </c>
      <c r="D762" s="150" t="s">
        <v>3649</v>
      </c>
      <c r="E762" s="151" t="s">
        <v>3081</v>
      </c>
      <c r="F762" s="151" t="s">
        <v>2392</v>
      </c>
      <c r="G762" s="150" t="s">
        <v>2911</v>
      </c>
    </row>
    <row r="763" spans="1:7">
      <c r="A763" s="36" t="s">
        <v>3394</v>
      </c>
      <c r="B763" s="36" t="s">
        <v>74</v>
      </c>
      <c r="C763" s="36" t="s">
        <v>214</v>
      </c>
      <c r="D763" s="36" t="s">
        <v>3649</v>
      </c>
      <c r="E763" s="51" t="s">
        <v>214</v>
      </c>
      <c r="F763" s="51" t="s">
        <v>2392</v>
      </c>
      <c r="G763" s="36" t="s">
        <v>2911</v>
      </c>
    </row>
    <row r="764" spans="1:7">
      <c r="A764" s="36" t="s">
        <v>3395</v>
      </c>
      <c r="B764" s="36" t="s">
        <v>74</v>
      </c>
      <c r="C764" s="36" t="s">
        <v>214</v>
      </c>
      <c r="D764" s="36" t="s">
        <v>3649</v>
      </c>
      <c r="E764" s="51" t="s">
        <v>214</v>
      </c>
      <c r="F764" s="51" t="s">
        <v>2392</v>
      </c>
      <c r="G764" s="36" t="s">
        <v>2911</v>
      </c>
    </row>
    <row r="765" spans="1:7" ht="17.399999999999999">
      <c r="A765" s="150" t="s">
        <v>3396</v>
      </c>
      <c r="B765" s="150" t="s">
        <v>61</v>
      </c>
      <c r="C765" s="150" t="s">
        <v>214</v>
      </c>
      <c r="D765" s="150" t="s">
        <v>3649</v>
      </c>
      <c r="E765" s="151" t="s">
        <v>214</v>
      </c>
      <c r="F765" s="151" t="s">
        <v>2392</v>
      </c>
      <c r="G765" s="150" t="s">
        <v>2911</v>
      </c>
    </row>
    <row r="766" spans="1:7" ht="17.399999999999999">
      <c r="A766" s="150" t="s">
        <v>3397</v>
      </c>
      <c r="B766" s="150" t="s">
        <v>75</v>
      </c>
      <c r="C766" s="150" t="s">
        <v>3081</v>
      </c>
      <c r="D766" s="150" t="s">
        <v>3649</v>
      </c>
      <c r="E766" s="151" t="s">
        <v>3081</v>
      </c>
      <c r="F766" s="151" t="s">
        <v>2392</v>
      </c>
      <c r="G766" s="150" t="s">
        <v>2911</v>
      </c>
    </row>
    <row r="767" spans="1:7">
      <c r="A767" s="36" t="s">
        <v>3398</v>
      </c>
      <c r="B767" s="36" t="s">
        <v>75</v>
      </c>
      <c r="C767" s="36" t="s">
        <v>3081</v>
      </c>
      <c r="D767" s="36" t="s">
        <v>3649</v>
      </c>
      <c r="E767" s="51" t="s">
        <v>3081</v>
      </c>
      <c r="F767" s="51" t="s">
        <v>2392</v>
      </c>
      <c r="G767" s="36" t="s">
        <v>2911</v>
      </c>
    </row>
    <row r="768" spans="1:7">
      <c r="A768" s="36" t="s">
        <v>3035</v>
      </c>
      <c r="B768" s="36" t="s">
        <v>3018</v>
      </c>
      <c r="C768" s="36" t="s">
        <v>2919</v>
      </c>
      <c r="D768" s="36" t="s">
        <v>3649</v>
      </c>
      <c r="E768" s="51" t="s">
        <v>3554</v>
      </c>
      <c r="F768" s="51" t="s">
        <v>2392</v>
      </c>
      <c r="G768" s="36" t="s">
        <v>2911</v>
      </c>
    </row>
    <row r="769" spans="1:7" ht="17.399999999999999">
      <c r="A769" s="150" t="s">
        <v>3399</v>
      </c>
      <c r="B769" s="150" t="s">
        <v>75</v>
      </c>
      <c r="C769" s="150" t="s">
        <v>214</v>
      </c>
      <c r="D769" s="150" t="s">
        <v>3649</v>
      </c>
      <c r="E769" s="151" t="s">
        <v>214</v>
      </c>
      <c r="F769" s="151" t="s">
        <v>2392</v>
      </c>
      <c r="G769" s="150" t="s">
        <v>3400</v>
      </c>
    </row>
    <row r="770" spans="1:7">
      <c r="A770" s="36" t="s">
        <v>3036</v>
      </c>
      <c r="B770" s="36" t="s">
        <v>3018</v>
      </c>
      <c r="C770" s="36" t="s">
        <v>2919</v>
      </c>
      <c r="D770" s="36" t="s">
        <v>3649</v>
      </c>
      <c r="E770" s="51" t="s">
        <v>3554</v>
      </c>
      <c r="F770" s="51" t="s">
        <v>2392</v>
      </c>
      <c r="G770" s="36" t="s">
        <v>2911</v>
      </c>
    </row>
    <row r="771" spans="1:7" ht="17.399999999999999">
      <c r="A771" s="52" t="s">
        <v>3569</v>
      </c>
      <c r="B771" s="52"/>
      <c r="C771" s="52"/>
      <c r="D771" s="52"/>
      <c r="E771" s="53"/>
      <c r="F771" s="52"/>
      <c r="G771" s="52"/>
    </row>
    <row r="772" spans="1:7" ht="17.399999999999999">
      <c r="A772" s="150" t="s">
        <v>3402</v>
      </c>
      <c r="B772" s="150" t="s">
        <v>82</v>
      </c>
      <c r="C772" s="150" t="s">
        <v>214</v>
      </c>
      <c r="D772" s="150" t="s">
        <v>3649</v>
      </c>
      <c r="E772" s="151" t="s">
        <v>214</v>
      </c>
      <c r="F772" s="151" t="s">
        <v>2392</v>
      </c>
      <c r="G772" s="150" t="s">
        <v>2911</v>
      </c>
    </row>
    <row r="773" spans="1:7" ht="17.399999999999999">
      <c r="A773" s="150" t="s">
        <v>3403</v>
      </c>
      <c r="B773" s="150" t="s">
        <v>84</v>
      </c>
      <c r="C773" s="150" t="s">
        <v>214</v>
      </c>
      <c r="D773" s="150" t="s">
        <v>3649</v>
      </c>
      <c r="E773" s="151" t="s">
        <v>214</v>
      </c>
      <c r="F773" s="151" t="s">
        <v>2392</v>
      </c>
      <c r="G773" s="150" t="s">
        <v>2911</v>
      </c>
    </row>
    <row r="774" spans="1:7" ht="17.399999999999999">
      <c r="A774" s="52" t="s">
        <v>3570</v>
      </c>
      <c r="B774" s="52"/>
      <c r="C774" s="52"/>
      <c r="D774" s="52"/>
      <c r="E774" s="53"/>
      <c r="F774" s="52"/>
      <c r="G774" s="52"/>
    </row>
    <row r="775" spans="1:7" ht="17.399999999999999">
      <c r="A775" s="150" t="s">
        <v>3412</v>
      </c>
      <c r="B775" s="150" t="s">
        <v>3039</v>
      </c>
      <c r="C775" s="150" t="s">
        <v>3081</v>
      </c>
      <c r="D775" s="150" t="s">
        <v>3649</v>
      </c>
      <c r="E775" s="151" t="s">
        <v>3081</v>
      </c>
      <c r="F775" s="151" t="s">
        <v>2392</v>
      </c>
      <c r="G775" s="150" t="s">
        <v>3413</v>
      </c>
    </row>
    <row r="776" spans="1:7" ht="17.399999999999999">
      <c r="A776" s="150" t="s">
        <v>3414</v>
      </c>
      <c r="B776" s="150" t="s">
        <v>88</v>
      </c>
      <c r="C776" s="150" t="s">
        <v>214</v>
      </c>
      <c r="D776" s="150" t="s">
        <v>3649</v>
      </c>
      <c r="E776" s="151" t="s">
        <v>214</v>
      </c>
      <c r="F776" s="151" t="s">
        <v>2392</v>
      </c>
      <c r="G776" s="150" t="s">
        <v>3415</v>
      </c>
    </row>
    <row r="777" spans="1:7" ht="17.399999999999999">
      <c r="A777" s="150" t="s">
        <v>3416</v>
      </c>
      <c r="B777" s="150" t="s">
        <v>3417</v>
      </c>
      <c r="C777" s="150" t="s">
        <v>214</v>
      </c>
      <c r="D777" s="150" t="s">
        <v>3649</v>
      </c>
      <c r="E777" s="151" t="s">
        <v>214</v>
      </c>
      <c r="F777" s="151" t="s">
        <v>2392</v>
      </c>
      <c r="G777" s="150" t="s">
        <v>3418</v>
      </c>
    </row>
    <row r="778" spans="1:7">
      <c r="A778" s="36" t="s">
        <v>3420</v>
      </c>
      <c r="B778" s="36" t="s">
        <v>3417</v>
      </c>
      <c r="C778" s="36" t="s">
        <v>1902</v>
      </c>
      <c r="D778" s="36" t="s">
        <v>3649</v>
      </c>
      <c r="E778" s="51" t="s">
        <v>214</v>
      </c>
      <c r="F778" s="51" t="s">
        <v>2392</v>
      </c>
      <c r="G778" s="36" t="s">
        <v>2911</v>
      </c>
    </row>
    <row r="779" spans="1:7" ht="17.399999999999999">
      <c r="A779" s="150" t="s">
        <v>3421</v>
      </c>
      <c r="B779" s="150" t="s">
        <v>85</v>
      </c>
      <c r="C779" s="150" t="s">
        <v>214</v>
      </c>
      <c r="D779" s="150" t="s">
        <v>3649</v>
      </c>
      <c r="E779" s="151" t="s">
        <v>214</v>
      </c>
      <c r="F779" s="151" t="s">
        <v>2392</v>
      </c>
      <c r="G779" s="150" t="s">
        <v>2911</v>
      </c>
    </row>
    <row r="780" spans="1:7" ht="17.399999999999999">
      <c r="A780" s="150" t="s">
        <v>3057</v>
      </c>
      <c r="B780" s="150" t="s">
        <v>3058</v>
      </c>
      <c r="C780" s="150" t="s">
        <v>2919</v>
      </c>
      <c r="D780" s="150" t="s">
        <v>3649</v>
      </c>
      <c r="E780" s="151" t="s">
        <v>3554</v>
      </c>
      <c r="F780" s="151" t="s">
        <v>2392</v>
      </c>
      <c r="G780" s="150" t="s">
        <v>2911</v>
      </c>
    </row>
    <row r="781" spans="1:7">
      <c r="A781" s="36" t="s">
        <v>3057</v>
      </c>
      <c r="B781" s="36" t="s">
        <v>3058</v>
      </c>
      <c r="C781" s="36" t="s">
        <v>2919</v>
      </c>
      <c r="D781" s="36" t="s">
        <v>3649</v>
      </c>
      <c r="E781" s="51" t="s">
        <v>3554</v>
      </c>
      <c r="F781" s="51" t="s">
        <v>2392</v>
      </c>
      <c r="G781" s="36" t="s">
        <v>2911</v>
      </c>
    </row>
    <row r="782" spans="1:7" ht="17.399999999999999">
      <c r="A782" s="52" t="s">
        <v>3571</v>
      </c>
      <c r="B782" s="52"/>
      <c r="C782" s="52"/>
      <c r="D782" s="52"/>
      <c r="E782" s="53"/>
      <c r="F782" s="52"/>
      <c r="G782" s="52"/>
    </row>
    <row r="783" spans="1:7" ht="17.399999999999999">
      <c r="A783" s="150" t="s">
        <v>3423</v>
      </c>
      <c r="B783" s="150" t="s">
        <v>90</v>
      </c>
      <c r="C783" s="150" t="s">
        <v>3081</v>
      </c>
      <c r="D783" s="150" t="s">
        <v>3649</v>
      </c>
      <c r="E783" s="151" t="s">
        <v>3081</v>
      </c>
      <c r="F783" s="151" t="s">
        <v>2392</v>
      </c>
      <c r="G783" s="150" t="s">
        <v>2911</v>
      </c>
    </row>
    <row r="784" spans="1:7" ht="17.399999999999999">
      <c r="A784" s="150" t="s">
        <v>3424</v>
      </c>
      <c r="B784" s="150" t="s">
        <v>88</v>
      </c>
      <c r="C784" s="150" t="s">
        <v>214</v>
      </c>
      <c r="D784" s="150" t="s">
        <v>3649</v>
      </c>
      <c r="E784" s="151" t="s">
        <v>214</v>
      </c>
      <c r="F784" s="151" t="s">
        <v>2392</v>
      </c>
      <c r="G784" s="150" t="s">
        <v>2911</v>
      </c>
    </row>
    <row r="785" spans="1:7" ht="17.399999999999999">
      <c r="A785" s="52" t="s">
        <v>3572</v>
      </c>
      <c r="B785" s="52"/>
      <c r="C785" s="52"/>
      <c r="D785" s="52"/>
      <c r="E785" s="53"/>
      <c r="F785" s="52"/>
      <c r="G785" s="52"/>
    </row>
    <row r="786" spans="1:7" ht="17.399999999999999">
      <c r="A786" s="150" t="s">
        <v>3428</v>
      </c>
      <c r="B786" s="150" t="s">
        <v>93</v>
      </c>
      <c r="C786" s="150" t="s">
        <v>214</v>
      </c>
      <c r="D786" s="150" t="s">
        <v>3649</v>
      </c>
      <c r="E786" s="151" t="s">
        <v>214</v>
      </c>
      <c r="F786" s="151" t="s">
        <v>2392</v>
      </c>
      <c r="G786" s="150" t="s">
        <v>2911</v>
      </c>
    </row>
    <row r="787" spans="1:7" ht="17.399999999999999">
      <c r="A787" s="150" t="s">
        <v>3429</v>
      </c>
      <c r="B787" s="150" t="s">
        <v>93</v>
      </c>
      <c r="C787" s="150" t="s">
        <v>3081</v>
      </c>
      <c r="D787" s="150" t="s">
        <v>3649</v>
      </c>
      <c r="E787" s="151" t="s">
        <v>3081</v>
      </c>
      <c r="F787" s="151" t="s">
        <v>2392</v>
      </c>
      <c r="G787" s="150" t="s">
        <v>3430</v>
      </c>
    </row>
    <row r="788" spans="1:7" ht="17.399999999999999">
      <c r="A788" s="150" t="s">
        <v>3431</v>
      </c>
      <c r="B788" s="150" t="s">
        <v>94</v>
      </c>
      <c r="C788" s="150" t="s">
        <v>3432</v>
      </c>
      <c r="D788" s="150" t="s">
        <v>3649</v>
      </c>
      <c r="E788" s="151" t="s">
        <v>3433</v>
      </c>
      <c r="F788" s="151" t="s">
        <v>2392</v>
      </c>
      <c r="G788" s="150" t="s">
        <v>3434</v>
      </c>
    </row>
    <row r="789" spans="1:7">
      <c r="A789" s="36" t="s">
        <v>3435</v>
      </c>
      <c r="B789" s="36" t="s">
        <v>94</v>
      </c>
      <c r="C789" s="36" t="s">
        <v>3293</v>
      </c>
      <c r="D789" s="36" t="s">
        <v>3649</v>
      </c>
      <c r="E789" s="51" t="s">
        <v>214</v>
      </c>
      <c r="F789" s="51" t="s">
        <v>2392</v>
      </c>
      <c r="G789" s="36" t="s">
        <v>3436</v>
      </c>
    </row>
    <row r="790" spans="1:7" ht="17.399999999999999">
      <c r="A790" s="150" t="s">
        <v>3437</v>
      </c>
      <c r="B790" s="150" t="s">
        <v>93</v>
      </c>
      <c r="C790" s="150" t="s">
        <v>3438</v>
      </c>
      <c r="D790" s="150" t="s">
        <v>3649</v>
      </c>
      <c r="E790" s="151" t="s">
        <v>214</v>
      </c>
      <c r="F790" s="151" t="s">
        <v>2392</v>
      </c>
      <c r="G790" s="150" t="s">
        <v>2911</v>
      </c>
    </row>
    <row r="791" spans="1:7" ht="17.399999999999999">
      <c r="A791" s="150" t="s">
        <v>3439</v>
      </c>
      <c r="B791" s="150" t="s">
        <v>93</v>
      </c>
      <c r="C791" s="150" t="s">
        <v>3440</v>
      </c>
      <c r="D791" s="150" t="s">
        <v>3649</v>
      </c>
      <c r="E791" s="151" t="s">
        <v>214</v>
      </c>
      <c r="F791" s="151" t="s">
        <v>2392</v>
      </c>
      <c r="G791" s="150" t="s">
        <v>3441</v>
      </c>
    </row>
    <row r="792" spans="1:7">
      <c r="A792" s="36" t="s">
        <v>3442</v>
      </c>
      <c r="B792" s="36" t="s">
        <v>93</v>
      </c>
      <c r="C792" s="36" t="s">
        <v>3443</v>
      </c>
      <c r="D792" s="36" t="s">
        <v>3649</v>
      </c>
      <c r="E792" s="51" t="s">
        <v>214</v>
      </c>
      <c r="F792" s="51" t="s">
        <v>2392</v>
      </c>
      <c r="G792" s="36" t="s">
        <v>3444</v>
      </c>
    </row>
    <row r="793" spans="1:7" ht="17.399999999999999">
      <c r="A793" s="52" t="s">
        <v>3573</v>
      </c>
      <c r="B793" s="52"/>
      <c r="C793" s="52"/>
      <c r="D793" s="52"/>
      <c r="E793" s="53"/>
      <c r="F793" s="52"/>
      <c r="G793" s="52"/>
    </row>
    <row r="794" spans="1:7" ht="17.399999999999999">
      <c r="A794" s="150" t="s">
        <v>3446</v>
      </c>
      <c r="B794" s="150" t="s">
        <v>99</v>
      </c>
      <c r="C794" s="150" t="s">
        <v>3447</v>
      </c>
      <c r="D794" s="150" t="s">
        <v>3649</v>
      </c>
      <c r="E794" s="151" t="s">
        <v>214</v>
      </c>
      <c r="F794" s="151" t="s">
        <v>2392</v>
      </c>
      <c r="G794" s="150" t="s">
        <v>3448</v>
      </c>
    </row>
    <row r="795" spans="1:7" ht="17.399999999999999">
      <c r="A795" s="150" t="s">
        <v>3074</v>
      </c>
      <c r="B795" s="150" t="s">
        <v>102</v>
      </c>
      <c r="C795" s="150" t="s">
        <v>2919</v>
      </c>
      <c r="D795" s="150" t="s">
        <v>3649</v>
      </c>
      <c r="E795" s="151" t="s">
        <v>3554</v>
      </c>
      <c r="F795" s="151" t="s">
        <v>2392</v>
      </c>
      <c r="G795" s="150" t="s">
        <v>2911</v>
      </c>
    </row>
    <row r="796" spans="1:7" ht="17.399999999999999">
      <c r="A796" s="150" t="s">
        <v>3075</v>
      </c>
      <c r="B796" s="150" t="s">
        <v>100</v>
      </c>
      <c r="C796" s="150" t="s">
        <v>3076</v>
      </c>
      <c r="D796" s="150" t="s">
        <v>3649</v>
      </c>
      <c r="E796" s="151" t="s">
        <v>214</v>
      </c>
      <c r="F796" s="151" t="s">
        <v>2392</v>
      </c>
      <c r="G796" s="150" t="s">
        <v>3077</v>
      </c>
    </row>
    <row r="797" spans="1:7">
      <c r="A797" s="36" t="s">
        <v>3078</v>
      </c>
      <c r="B797" s="36" t="s">
        <v>3018</v>
      </c>
      <c r="C797" s="36" t="s">
        <v>2919</v>
      </c>
      <c r="D797" s="36" t="s">
        <v>3649</v>
      </c>
      <c r="E797" s="51" t="s">
        <v>3554</v>
      </c>
      <c r="F797" s="51" t="s">
        <v>2392</v>
      </c>
      <c r="G797" s="36" t="s">
        <v>2911</v>
      </c>
    </row>
    <row r="798" spans="1:7" ht="17.399999999999999">
      <c r="A798" s="150" t="s">
        <v>3449</v>
      </c>
      <c r="B798" s="150" t="s">
        <v>3018</v>
      </c>
      <c r="C798" s="150" t="s">
        <v>214</v>
      </c>
      <c r="D798" s="150" t="s">
        <v>3649</v>
      </c>
      <c r="E798" s="151" t="s">
        <v>214</v>
      </c>
      <c r="F798" s="151" t="s">
        <v>2392</v>
      </c>
      <c r="G798" s="150" t="s">
        <v>2911</v>
      </c>
    </row>
    <row r="799" spans="1:7" ht="17.399999999999999">
      <c r="A799" s="52" t="s">
        <v>3595</v>
      </c>
      <c r="B799" s="52"/>
      <c r="C799" s="52"/>
      <c r="D799" s="52"/>
      <c r="E799" s="53"/>
      <c r="F799" s="52"/>
      <c r="G799" s="52"/>
    </row>
    <row r="800" spans="1:7">
      <c r="A800" s="37" t="s">
        <v>3462</v>
      </c>
      <c r="B800" s="37" t="s">
        <v>44</v>
      </c>
      <c r="C800" s="37" t="s">
        <v>3463</v>
      </c>
      <c r="D800" s="37" t="s">
        <v>3650</v>
      </c>
      <c r="E800" s="38" t="s">
        <v>2663</v>
      </c>
      <c r="F800" s="38" t="s">
        <v>2965</v>
      </c>
      <c r="G800" s="37" t="s">
        <v>3464</v>
      </c>
    </row>
    <row r="801" spans="1:7">
      <c r="A801" s="37"/>
      <c r="B801" s="37"/>
      <c r="C801" s="37"/>
      <c r="D801" s="37"/>
      <c r="E801" s="38"/>
      <c r="F801" s="38"/>
      <c r="G801" s="37"/>
    </row>
    <row r="802" spans="1:7" ht="17.399999999999999">
      <c r="A802" s="52"/>
      <c r="B802" s="52"/>
      <c r="C802" s="52"/>
      <c r="D802" s="52"/>
      <c r="E802" s="53"/>
      <c r="F802" s="52"/>
      <c r="G802" s="52"/>
    </row>
    <row r="803" spans="1:7" ht="17.399999999999999">
      <c r="A803" s="148"/>
      <c r="B803" s="148"/>
      <c r="C803" s="148"/>
      <c r="D803" s="148"/>
      <c r="E803" s="149"/>
      <c r="F803" s="149"/>
      <c r="G803" s="148"/>
    </row>
    <row r="804" spans="1:7" ht="17.399999999999999">
      <c r="A804" s="148"/>
      <c r="B804" s="148"/>
      <c r="C804" s="148"/>
      <c r="D804" s="148"/>
      <c r="E804" s="149"/>
      <c r="F804" s="149"/>
      <c r="G804" s="148"/>
    </row>
    <row r="805" spans="1:7" ht="17.399999999999999">
      <c r="A805" s="148"/>
      <c r="B805" s="148"/>
      <c r="C805" s="148"/>
      <c r="D805" s="148"/>
      <c r="E805" s="149"/>
      <c r="F805" s="149"/>
      <c r="G805" s="148"/>
    </row>
    <row r="806" spans="1:7">
      <c r="A806" s="37"/>
      <c r="B806" s="37"/>
      <c r="C806" s="37"/>
      <c r="D806" s="37"/>
      <c r="E806" s="38"/>
      <c r="F806" s="38"/>
      <c r="G806" s="37"/>
    </row>
    <row r="807" spans="1:7">
      <c r="A807" s="37"/>
      <c r="B807" s="37"/>
      <c r="C807" s="37"/>
      <c r="D807" s="37"/>
      <c r="E807" s="38"/>
      <c r="F807" s="38"/>
      <c r="G807" s="37"/>
    </row>
    <row r="808" spans="1:7">
      <c r="A808" s="37"/>
      <c r="B808" s="37"/>
      <c r="C808" s="37"/>
      <c r="D808" s="37"/>
      <c r="E808" s="38"/>
      <c r="F808" s="38"/>
      <c r="G808" s="37"/>
    </row>
    <row r="809" spans="1:7" ht="17.399999999999999">
      <c r="A809" s="52"/>
      <c r="B809" s="52"/>
      <c r="C809" s="52"/>
      <c r="D809" s="52"/>
      <c r="E809" s="53"/>
      <c r="F809" s="52"/>
      <c r="G809" s="52"/>
    </row>
    <row r="810" spans="1:7">
      <c r="A810" s="37"/>
      <c r="B810" s="37"/>
      <c r="C810" s="37"/>
      <c r="D810" s="37"/>
      <c r="E810" s="38"/>
      <c r="F810" s="38"/>
      <c r="G810" s="37"/>
    </row>
    <row r="811" spans="1:7" ht="17.399999999999999">
      <c r="A811" s="148"/>
      <c r="B811" s="148"/>
      <c r="C811" s="148"/>
      <c r="D811" s="148"/>
      <c r="E811" s="149"/>
      <c r="F811" s="149"/>
      <c r="G811" s="148"/>
    </row>
    <row r="812" spans="1:7" ht="17.399999999999999">
      <c r="A812" s="148"/>
      <c r="B812" s="148"/>
      <c r="C812" s="148"/>
      <c r="D812" s="148"/>
      <c r="E812" s="149"/>
      <c r="F812" s="149"/>
      <c r="G812" s="148"/>
    </row>
    <row r="813" spans="1:7">
      <c r="A813" s="37"/>
      <c r="B813" s="37"/>
      <c r="C813" s="37"/>
      <c r="D813" s="37"/>
      <c r="E813" s="38"/>
      <c r="F813" s="38"/>
      <c r="G813" s="37"/>
    </row>
    <row r="814" spans="1:7" ht="17.399999999999999">
      <c r="A814" s="148"/>
      <c r="B814" s="148"/>
      <c r="C814" s="148"/>
      <c r="D814" s="148"/>
      <c r="E814" s="149"/>
      <c r="F814" s="149"/>
      <c r="G814" s="148"/>
    </row>
    <row r="815" spans="1:7" ht="17.399999999999999">
      <c r="A815" s="52"/>
      <c r="B815" s="52"/>
      <c r="C815" s="52"/>
      <c r="D815" s="52"/>
      <c r="E815" s="53"/>
      <c r="F815" s="52"/>
      <c r="G815" s="52"/>
    </row>
    <row r="816" spans="1:7" ht="17.399999999999999">
      <c r="A816" s="148"/>
      <c r="B816" s="148"/>
      <c r="C816" s="148"/>
      <c r="D816" s="148"/>
      <c r="E816" s="149"/>
      <c r="F816" s="149"/>
      <c r="G816" s="148"/>
    </row>
    <row r="817" spans="1:7" ht="17.399999999999999">
      <c r="A817" s="148"/>
      <c r="B817" s="148"/>
      <c r="C817" s="148"/>
      <c r="D817" s="148"/>
      <c r="E817" s="149"/>
      <c r="F817" s="149"/>
      <c r="G817" s="148"/>
    </row>
    <row r="818" spans="1:7" ht="17.399999999999999">
      <c r="A818" s="148"/>
      <c r="B818" s="148"/>
      <c r="C818" s="148"/>
      <c r="D818" s="148"/>
      <c r="E818" s="149"/>
      <c r="F818" s="149"/>
      <c r="G818" s="148"/>
    </row>
    <row r="819" spans="1:7">
      <c r="A819" s="37"/>
      <c r="B819" s="37"/>
      <c r="C819" s="37"/>
      <c r="D819" s="37"/>
      <c r="E819" s="38"/>
      <c r="F819" s="38"/>
      <c r="G819" s="37"/>
    </row>
    <row r="820" spans="1:7">
      <c r="A820" s="37"/>
      <c r="B820" s="37"/>
      <c r="C820" s="37"/>
      <c r="D820" s="37"/>
      <c r="E820" s="38"/>
      <c r="F820" s="38"/>
      <c r="G820" s="37"/>
    </row>
    <row r="821" spans="1:7" ht="17.399999999999999">
      <c r="A821" s="52"/>
      <c r="B821" s="52"/>
      <c r="C821" s="52"/>
      <c r="D821" s="52"/>
      <c r="E821" s="53"/>
      <c r="F821" s="52"/>
      <c r="G821" s="52"/>
    </row>
    <row r="822" spans="1:7">
      <c r="A822" s="37"/>
      <c r="B822" s="37"/>
      <c r="C822" s="37"/>
      <c r="D822" s="37"/>
      <c r="E822" s="38"/>
      <c r="F822" s="38"/>
      <c r="G822" s="37"/>
    </row>
    <row r="823" spans="1:7">
      <c r="A823" s="37"/>
      <c r="B823" s="37"/>
      <c r="C823" s="37"/>
      <c r="D823" s="37"/>
      <c r="E823" s="38"/>
      <c r="F823" s="38"/>
      <c r="G823" s="37"/>
    </row>
    <row r="824" spans="1:7" ht="17.399999999999999">
      <c r="A824" s="148"/>
      <c r="B824" s="148"/>
      <c r="C824" s="148"/>
      <c r="D824" s="148"/>
      <c r="E824" s="149"/>
      <c r="F824" s="149"/>
      <c r="G824" s="148"/>
    </row>
    <row r="825" spans="1:7">
      <c r="A825" s="37"/>
      <c r="B825" s="37"/>
      <c r="C825" s="37"/>
      <c r="D825" s="37"/>
      <c r="E825" s="38"/>
      <c r="F825" s="38"/>
      <c r="G825" s="37"/>
    </row>
    <row r="826" spans="1:7">
      <c r="A826" s="37"/>
      <c r="B826" s="37"/>
      <c r="C826" s="37"/>
      <c r="D826" s="37"/>
      <c r="E826" s="38"/>
      <c r="F826" s="38"/>
      <c r="G826" s="37"/>
    </row>
    <row r="827" spans="1:7">
      <c r="A827" s="37"/>
      <c r="B827" s="37"/>
      <c r="C827" s="37"/>
      <c r="D827" s="37"/>
      <c r="E827" s="38"/>
      <c r="F827" s="38"/>
      <c r="G827" s="37"/>
    </row>
    <row r="828" spans="1:7">
      <c r="A828" s="37"/>
      <c r="B828" s="37"/>
      <c r="C828" s="37"/>
      <c r="D828" s="37"/>
      <c r="E828" s="38"/>
      <c r="F828" s="38"/>
      <c r="G828" s="37"/>
    </row>
    <row r="829" spans="1:7" ht="17.399999999999999">
      <c r="A829" s="148"/>
      <c r="B829" s="148"/>
      <c r="C829" s="148"/>
      <c r="D829" s="148"/>
      <c r="E829" s="149"/>
      <c r="F829" s="149"/>
      <c r="G829" s="148"/>
    </row>
    <row r="830" spans="1:7">
      <c r="A830" s="37"/>
      <c r="B830" s="37"/>
      <c r="C830" s="37"/>
      <c r="D830" s="37"/>
      <c r="E830" s="38"/>
      <c r="F830" s="38"/>
      <c r="G830" s="37"/>
    </row>
    <row r="831" spans="1:7">
      <c r="A831" s="37"/>
      <c r="B831" s="37"/>
      <c r="C831" s="37"/>
      <c r="D831" s="37"/>
      <c r="E831" s="38"/>
      <c r="F831" s="38"/>
      <c r="G831" s="37"/>
    </row>
    <row r="832" spans="1:7">
      <c r="A832" s="37"/>
      <c r="B832" s="37"/>
      <c r="C832" s="37"/>
      <c r="D832" s="37"/>
      <c r="E832" s="38"/>
      <c r="F832" s="38"/>
      <c r="G832" s="37"/>
    </row>
    <row r="833" spans="1:7">
      <c r="A833" s="37"/>
      <c r="B833" s="37"/>
      <c r="C833" s="37"/>
      <c r="D833" s="37"/>
      <c r="E833" s="38"/>
      <c r="F833" s="38"/>
      <c r="G833" s="37"/>
    </row>
    <row r="834" spans="1:7" ht="17.399999999999999">
      <c r="A834" s="148"/>
      <c r="B834" s="148"/>
      <c r="C834" s="148"/>
      <c r="D834" s="148"/>
      <c r="E834" s="149"/>
      <c r="F834" s="149"/>
      <c r="G834" s="148"/>
    </row>
    <row r="835" spans="1:7" ht="17.399999999999999">
      <c r="A835" s="148"/>
      <c r="B835" s="148"/>
      <c r="C835" s="148"/>
      <c r="D835" s="148"/>
      <c r="E835" s="149"/>
      <c r="F835" s="149"/>
      <c r="G835" s="148"/>
    </row>
    <row r="836" spans="1:7" ht="17.399999999999999">
      <c r="A836" s="148"/>
      <c r="B836" s="148"/>
      <c r="C836" s="148"/>
      <c r="D836" s="148"/>
      <c r="E836" s="149"/>
      <c r="F836" s="149"/>
      <c r="G836" s="148"/>
    </row>
    <row r="837" spans="1:7">
      <c r="A837" s="37"/>
      <c r="B837" s="37"/>
      <c r="C837" s="37"/>
      <c r="D837" s="37"/>
      <c r="E837" s="38"/>
      <c r="F837" s="38"/>
      <c r="G837" s="37"/>
    </row>
    <row r="838" spans="1:7">
      <c r="A838" s="37"/>
      <c r="B838" s="37"/>
      <c r="C838" s="37"/>
      <c r="D838" s="37"/>
      <c r="E838" s="38"/>
      <c r="F838" s="38"/>
      <c r="G838" s="37"/>
    </row>
    <row r="839" spans="1:7">
      <c r="A839" s="37"/>
      <c r="B839" s="37"/>
      <c r="C839" s="37"/>
      <c r="D839" s="37"/>
      <c r="E839" s="38"/>
      <c r="F839" s="38"/>
      <c r="G839" s="37"/>
    </row>
    <row r="840" spans="1:7" ht="17.399999999999999">
      <c r="A840" s="52"/>
      <c r="B840" s="52"/>
      <c r="C840" s="52"/>
      <c r="D840" s="52"/>
      <c r="E840" s="53"/>
      <c r="F840" s="52"/>
      <c r="G840" s="52"/>
    </row>
    <row r="841" spans="1:7" ht="17.399999999999999">
      <c r="A841" s="148"/>
      <c r="B841" s="148"/>
      <c r="C841" s="148"/>
      <c r="D841" s="148"/>
      <c r="E841" s="149"/>
      <c r="F841" s="149"/>
      <c r="G841" s="148"/>
    </row>
    <row r="842" spans="1:7">
      <c r="A842" s="37"/>
      <c r="B842" s="37"/>
      <c r="C842" s="37"/>
      <c r="D842" s="37"/>
      <c r="E842" s="38"/>
      <c r="F842" s="38"/>
      <c r="G842" s="37"/>
    </row>
    <row r="843" spans="1:7">
      <c r="A843" s="37"/>
      <c r="B843" s="37"/>
      <c r="C843" s="37"/>
      <c r="D843" s="37"/>
      <c r="E843" s="38"/>
      <c r="F843" s="38"/>
      <c r="G843" s="37"/>
    </row>
    <row r="844" spans="1:7">
      <c r="A844" s="37"/>
      <c r="B844" s="37"/>
      <c r="C844" s="37"/>
      <c r="D844" s="37"/>
      <c r="E844" s="38"/>
      <c r="F844" s="38"/>
      <c r="G844" s="37"/>
    </row>
    <row r="845" spans="1:7" ht="17.399999999999999">
      <c r="A845" s="148"/>
      <c r="B845" s="148"/>
      <c r="C845" s="148"/>
      <c r="D845" s="148"/>
      <c r="E845" s="149"/>
      <c r="F845" s="149"/>
      <c r="G845" s="148"/>
    </row>
    <row r="846" spans="1:7">
      <c r="A846" s="37"/>
      <c r="B846" s="37"/>
      <c r="C846" s="37"/>
      <c r="D846" s="37"/>
      <c r="E846" s="38"/>
      <c r="F846" s="38"/>
      <c r="G846" s="37"/>
    </row>
    <row r="847" spans="1:7" ht="17.399999999999999">
      <c r="A847" s="148"/>
      <c r="B847" s="148"/>
      <c r="C847" s="148"/>
      <c r="D847" s="148"/>
      <c r="E847" s="149"/>
      <c r="F847" s="149"/>
      <c r="G847" s="148"/>
    </row>
    <row r="848" spans="1:7">
      <c r="A848" s="37"/>
      <c r="B848" s="37"/>
      <c r="C848" s="37"/>
      <c r="D848" s="37"/>
      <c r="E848" s="38"/>
      <c r="F848" s="38"/>
      <c r="G848" s="37"/>
    </row>
    <row r="849" spans="1:7">
      <c r="A849" s="37"/>
      <c r="B849" s="37"/>
      <c r="C849" s="37"/>
      <c r="D849" s="37"/>
      <c r="E849" s="38"/>
      <c r="F849" s="38"/>
      <c r="G849" s="37"/>
    </row>
    <row r="850" spans="1:7">
      <c r="A850" s="37"/>
      <c r="B850" s="37"/>
      <c r="C850" s="37"/>
      <c r="D850" s="37"/>
      <c r="E850" s="38"/>
      <c r="F850" s="38"/>
      <c r="G850" s="37"/>
    </row>
    <row r="851" spans="1:7" ht="17.399999999999999">
      <c r="A851" s="52"/>
      <c r="B851" s="52"/>
      <c r="C851" s="52"/>
      <c r="D851" s="52"/>
      <c r="E851" s="53"/>
      <c r="F851" s="52"/>
      <c r="G851" s="52"/>
    </row>
    <row r="852" spans="1:7">
      <c r="A852" s="37"/>
      <c r="B852" s="37"/>
      <c r="C852" s="37"/>
      <c r="D852" s="37"/>
      <c r="E852" s="38"/>
      <c r="F852" s="38"/>
      <c r="G852" s="37"/>
    </row>
    <row r="853" spans="1:7">
      <c r="A853" s="37"/>
      <c r="B853" s="37"/>
      <c r="C853" s="37"/>
      <c r="D853" s="37"/>
      <c r="E853" s="38"/>
      <c r="F853" s="38"/>
      <c r="G853" s="37"/>
    </row>
    <row r="854" spans="1:7">
      <c r="A854" s="37"/>
      <c r="B854" s="37"/>
      <c r="C854" s="37"/>
      <c r="D854" s="37"/>
      <c r="E854" s="38"/>
      <c r="F854" s="38"/>
      <c r="G854" s="37"/>
    </row>
    <row r="855" spans="1:7">
      <c r="A855" s="37"/>
      <c r="B855" s="37"/>
      <c r="C855" s="37"/>
      <c r="D855" s="37"/>
      <c r="E855" s="38"/>
      <c r="F855" s="38"/>
      <c r="G855" s="37"/>
    </row>
    <row r="856" spans="1:7">
      <c r="A856" s="37"/>
      <c r="B856" s="37"/>
      <c r="C856" s="37"/>
      <c r="D856" s="37"/>
      <c r="E856" s="38"/>
      <c r="F856" s="38"/>
      <c r="G856" s="37"/>
    </row>
    <row r="857" spans="1:7" ht="17.399999999999999">
      <c r="A857" s="148"/>
      <c r="B857" s="148"/>
      <c r="C857" s="148"/>
      <c r="D857" s="148"/>
      <c r="E857" s="149"/>
      <c r="F857" s="149"/>
      <c r="G857" s="148"/>
    </row>
    <row r="858" spans="1:7">
      <c r="A858" s="37"/>
      <c r="B858" s="37"/>
      <c r="C858" s="37"/>
      <c r="D858" s="37"/>
      <c r="E858" s="38"/>
      <c r="F858" s="38"/>
      <c r="G858" s="37"/>
    </row>
    <row r="859" spans="1:7" ht="17.399999999999999">
      <c r="A859" s="148"/>
      <c r="B859" s="148"/>
      <c r="C859" s="148"/>
      <c r="D859" s="148"/>
      <c r="E859" s="149"/>
      <c r="F859" s="149"/>
      <c r="G859" s="148"/>
    </row>
    <row r="860" spans="1:7">
      <c r="A860" s="37"/>
      <c r="B860" s="37"/>
      <c r="C860" s="37"/>
      <c r="D860" s="37"/>
      <c r="E860" s="38"/>
      <c r="F860" s="38"/>
      <c r="G860" s="37"/>
    </row>
    <row r="861" spans="1:7">
      <c r="A861" s="37"/>
      <c r="B861" s="37"/>
      <c r="C861" s="37"/>
      <c r="D861" s="37"/>
      <c r="E861" s="38"/>
      <c r="F861" s="38"/>
      <c r="G861" s="37"/>
    </row>
    <row r="862" spans="1:7">
      <c r="A862" s="37"/>
      <c r="B862" s="37"/>
      <c r="C862" s="37"/>
      <c r="D862" s="37"/>
      <c r="E862" s="38"/>
      <c r="F862" s="38"/>
      <c r="G862" s="37"/>
    </row>
    <row r="863" spans="1:7" ht="17.399999999999999">
      <c r="A863" s="52"/>
      <c r="B863" s="52"/>
      <c r="C863" s="52"/>
      <c r="D863" s="52"/>
      <c r="E863" s="53"/>
      <c r="F863" s="52"/>
      <c r="G863" s="52"/>
    </row>
    <row r="864" spans="1:7">
      <c r="A864" s="37"/>
      <c r="B864" s="37"/>
      <c r="C864" s="37"/>
      <c r="D864" s="37"/>
      <c r="E864" s="38"/>
      <c r="F864" s="38"/>
      <c r="G864" s="37"/>
    </row>
    <row r="865" spans="1:7">
      <c r="A865" s="37"/>
      <c r="B865" s="37"/>
      <c r="C865" s="37"/>
      <c r="D865" s="37"/>
      <c r="E865" s="38"/>
      <c r="F865" s="38"/>
      <c r="G865" s="37"/>
    </row>
    <row r="866" spans="1:7">
      <c r="A866" s="37"/>
      <c r="B866" s="37"/>
      <c r="C866" s="37"/>
      <c r="D866" s="37"/>
      <c r="E866" s="38"/>
      <c r="F866" s="38"/>
      <c r="G866" s="37"/>
    </row>
    <row r="867" spans="1:7">
      <c r="A867" s="37"/>
      <c r="B867" s="37"/>
      <c r="C867" s="37"/>
      <c r="D867" s="37"/>
      <c r="E867" s="38"/>
      <c r="F867" s="38"/>
      <c r="G867" s="37"/>
    </row>
    <row r="868" spans="1:7">
      <c r="A868" s="37"/>
      <c r="B868" s="37"/>
      <c r="C868" s="37"/>
      <c r="D868" s="37"/>
      <c r="E868" s="38"/>
      <c r="F868" s="38"/>
      <c r="G868" s="37"/>
    </row>
    <row r="869" spans="1:7">
      <c r="A869" s="37"/>
      <c r="B869" s="37"/>
      <c r="C869" s="37"/>
      <c r="D869" s="37"/>
      <c r="E869" s="38"/>
      <c r="F869" s="38"/>
      <c r="G869" s="37"/>
    </row>
    <row r="870" spans="1:7">
      <c r="A870" s="37"/>
      <c r="B870" s="37"/>
      <c r="C870" s="37"/>
      <c r="D870" s="37"/>
      <c r="E870" s="38"/>
      <c r="F870" s="38"/>
      <c r="G870" s="37"/>
    </row>
    <row r="871" spans="1:7">
      <c r="A871" s="37"/>
      <c r="B871" s="37"/>
      <c r="C871" s="37"/>
      <c r="D871" s="37"/>
      <c r="E871" s="38"/>
      <c r="F871" s="38"/>
      <c r="G871" s="37"/>
    </row>
    <row r="872" spans="1:7">
      <c r="A872" s="37"/>
      <c r="B872" s="37"/>
      <c r="C872" s="37"/>
      <c r="D872" s="37"/>
      <c r="E872" s="38"/>
      <c r="F872" s="38"/>
      <c r="G872" s="37"/>
    </row>
    <row r="873" spans="1:7" ht="17.399999999999999">
      <c r="A873" s="148"/>
      <c r="B873" s="148"/>
      <c r="C873" s="148"/>
      <c r="D873" s="148"/>
      <c r="E873" s="149"/>
      <c r="F873" s="149"/>
      <c r="G873" s="148"/>
    </row>
    <row r="874" spans="1:7">
      <c r="A874" s="37"/>
      <c r="B874" s="37"/>
      <c r="C874" s="37"/>
      <c r="D874" s="37"/>
      <c r="E874" s="38"/>
      <c r="F874" s="38"/>
      <c r="G874" s="37"/>
    </row>
    <row r="875" spans="1:7" ht="17.399999999999999">
      <c r="A875" s="148"/>
      <c r="B875" s="148"/>
      <c r="C875" s="148"/>
      <c r="D875" s="148"/>
      <c r="E875" s="149"/>
      <c r="F875" s="149"/>
      <c r="G875" s="148"/>
    </row>
    <row r="876" spans="1:7">
      <c r="A876" s="37"/>
      <c r="B876" s="37"/>
      <c r="C876" s="37"/>
      <c r="D876" s="37"/>
      <c r="E876" s="38"/>
      <c r="F876" s="38"/>
      <c r="G876" s="37"/>
    </row>
    <row r="877" spans="1:7">
      <c r="A877" s="37"/>
      <c r="B877" s="37"/>
      <c r="C877" s="37"/>
      <c r="D877" s="37"/>
      <c r="E877" s="38"/>
      <c r="F877" s="38"/>
      <c r="G877" s="37"/>
    </row>
    <row r="878" spans="1:7">
      <c r="A878" s="37"/>
      <c r="B878" s="37"/>
      <c r="C878" s="37"/>
      <c r="D878" s="37"/>
      <c r="E878" s="38"/>
      <c r="F878" s="38"/>
      <c r="G878" s="37"/>
    </row>
    <row r="879" spans="1:7" ht="17.399999999999999">
      <c r="A879" s="52"/>
      <c r="B879" s="52"/>
      <c r="C879" s="52"/>
      <c r="D879" s="52"/>
      <c r="E879" s="53"/>
      <c r="F879" s="52"/>
      <c r="G879" s="52"/>
    </row>
    <row r="880" spans="1:7">
      <c r="A880" s="37"/>
      <c r="B880" s="37"/>
      <c r="C880" s="37"/>
      <c r="D880" s="37"/>
      <c r="E880" s="38"/>
      <c r="F880" s="38"/>
      <c r="G880" s="37"/>
    </row>
    <row r="881" spans="1:7" ht="17.399999999999999">
      <c r="A881" s="148"/>
      <c r="B881" s="148"/>
      <c r="C881" s="148"/>
      <c r="D881" s="148"/>
      <c r="E881" s="149"/>
      <c r="F881" s="149"/>
      <c r="G881" s="148"/>
    </row>
    <row r="882" spans="1:7">
      <c r="A882" s="37"/>
      <c r="B882" s="37"/>
      <c r="C882" s="37"/>
      <c r="D882" s="37"/>
      <c r="E882" s="38"/>
      <c r="F882" s="38"/>
      <c r="G882" s="37"/>
    </row>
    <row r="883" spans="1:7">
      <c r="A883" s="37"/>
      <c r="B883" s="37"/>
      <c r="C883" s="37"/>
      <c r="D883" s="37"/>
      <c r="E883" s="38"/>
      <c r="F883" s="38"/>
      <c r="G883" s="37"/>
    </row>
    <row r="884" spans="1:7">
      <c r="A884" s="37"/>
      <c r="B884" s="37"/>
      <c r="C884" s="37"/>
      <c r="D884" s="37"/>
      <c r="E884" s="38"/>
      <c r="F884" s="38"/>
      <c r="G884" s="37"/>
    </row>
    <row r="885" spans="1:7">
      <c r="A885" s="37"/>
      <c r="B885" s="37"/>
      <c r="C885" s="37"/>
      <c r="D885" s="37"/>
      <c r="E885" s="38"/>
      <c r="F885" s="38"/>
      <c r="G885" s="37"/>
    </row>
    <row r="886" spans="1:7">
      <c r="A886" s="37"/>
      <c r="B886" s="37"/>
      <c r="C886" s="37"/>
      <c r="D886" s="37"/>
      <c r="E886" s="38"/>
      <c r="F886" s="38"/>
      <c r="G886" s="37"/>
    </row>
    <row r="887" spans="1:7">
      <c r="A887" s="37"/>
      <c r="B887" s="37"/>
      <c r="C887" s="37"/>
      <c r="D887" s="37"/>
      <c r="E887" s="38"/>
      <c r="F887" s="38"/>
      <c r="G887" s="37"/>
    </row>
    <row r="888" spans="1:7">
      <c r="A888" s="37"/>
      <c r="B888" s="37"/>
      <c r="C888" s="37"/>
      <c r="D888" s="37"/>
      <c r="E888" s="38"/>
      <c r="F888" s="38"/>
      <c r="G888" s="37"/>
    </row>
    <row r="889" spans="1:7">
      <c r="A889" s="37"/>
      <c r="B889" s="37"/>
      <c r="C889" s="37"/>
      <c r="D889" s="37"/>
      <c r="E889" s="38"/>
      <c r="F889" s="38"/>
      <c r="G889" s="37"/>
    </row>
    <row r="890" spans="1:7" ht="17.399999999999999">
      <c r="A890" s="148"/>
      <c r="B890" s="148"/>
      <c r="C890" s="148"/>
      <c r="D890" s="148"/>
      <c r="E890" s="149"/>
      <c r="F890" s="149"/>
      <c r="G890" s="148"/>
    </row>
    <row r="891" spans="1:7" ht="17.399999999999999">
      <c r="A891" s="148"/>
      <c r="B891" s="148"/>
      <c r="C891" s="148"/>
      <c r="D891" s="148"/>
      <c r="E891" s="149"/>
      <c r="F891" s="149"/>
      <c r="G891" s="148"/>
    </row>
    <row r="892" spans="1:7">
      <c r="A892" s="37"/>
      <c r="B892" s="37"/>
      <c r="C892" s="37"/>
      <c r="D892" s="37"/>
      <c r="E892" s="38"/>
      <c r="F892" s="38"/>
      <c r="G892" s="37"/>
    </row>
    <row r="893" spans="1:7" ht="17.399999999999999">
      <c r="A893" s="148"/>
      <c r="B893" s="148"/>
      <c r="C893" s="148"/>
      <c r="D893" s="148"/>
      <c r="E893" s="149"/>
      <c r="F893" s="149"/>
      <c r="G893" s="148"/>
    </row>
    <row r="894" spans="1:7">
      <c r="A894" s="37"/>
      <c r="B894" s="37"/>
      <c r="C894" s="37"/>
      <c r="D894" s="37"/>
      <c r="E894" s="38"/>
      <c r="F894" s="38"/>
      <c r="G894" s="37"/>
    </row>
    <row r="895" spans="1:7">
      <c r="A895" s="37"/>
      <c r="B895" s="37"/>
      <c r="C895" s="37"/>
      <c r="D895" s="37"/>
      <c r="E895" s="38"/>
      <c r="F895" s="38"/>
      <c r="G895" s="37"/>
    </row>
    <row r="896" spans="1:7" ht="17.399999999999999">
      <c r="A896" s="148"/>
      <c r="B896" s="148"/>
      <c r="C896" s="148"/>
      <c r="D896" s="148"/>
      <c r="E896" s="149"/>
      <c r="F896" s="149"/>
      <c r="G896" s="148"/>
    </row>
    <row r="897" spans="1:7" ht="17.399999999999999">
      <c r="A897" s="52"/>
      <c r="B897" s="52"/>
      <c r="C897" s="52"/>
      <c r="D897" s="52"/>
      <c r="E897" s="53"/>
      <c r="F897" s="52"/>
      <c r="G897" s="52"/>
    </row>
    <row r="898" spans="1:7">
      <c r="A898" s="37"/>
      <c r="B898" s="37"/>
      <c r="C898" s="37"/>
      <c r="D898" s="37"/>
      <c r="E898" s="38"/>
      <c r="F898" s="38"/>
      <c r="G898" s="37"/>
    </row>
    <row r="899" spans="1:7">
      <c r="A899" s="37"/>
      <c r="B899" s="37"/>
      <c r="C899" s="37"/>
      <c r="D899" s="37"/>
      <c r="E899" s="38"/>
      <c r="F899" s="38"/>
      <c r="G899" s="37"/>
    </row>
    <row r="900" spans="1:7">
      <c r="A900" s="37"/>
      <c r="B900" s="37"/>
      <c r="C900" s="37"/>
      <c r="D900" s="37"/>
      <c r="E900" s="38"/>
      <c r="F900" s="38"/>
      <c r="G900" s="37"/>
    </row>
    <row r="901" spans="1:7">
      <c r="A901" s="37"/>
      <c r="B901" s="37"/>
      <c r="C901" s="37"/>
      <c r="D901" s="37"/>
      <c r="E901" s="38"/>
      <c r="F901" s="38"/>
      <c r="G901" s="37"/>
    </row>
    <row r="902" spans="1:7">
      <c r="A902" s="37"/>
      <c r="B902" s="37"/>
      <c r="C902" s="37"/>
      <c r="D902" s="37"/>
      <c r="E902" s="38"/>
      <c r="F902" s="38"/>
      <c r="G902" s="37"/>
    </row>
    <row r="903" spans="1:7">
      <c r="A903" s="37"/>
      <c r="B903" s="37"/>
      <c r="C903" s="37"/>
      <c r="D903" s="37"/>
      <c r="E903" s="38"/>
      <c r="F903" s="38"/>
      <c r="G903" s="37"/>
    </row>
    <row r="904" spans="1:7">
      <c r="A904" s="37"/>
      <c r="B904" s="37"/>
      <c r="C904" s="37"/>
      <c r="D904" s="37"/>
      <c r="E904" s="38"/>
      <c r="F904" s="38"/>
      <c r="G904" s="37"/>
    </row>
    <row r="905" spans="1:7">
      <c r="A905" s="37"/>
      <c r="B905" s="37"/>
      <c r="C905" s="37"/>
      <c r="D905" s="37"/>
      <c r="E905" s="38"/>
      <c r="F905" s="38"/>
      <c r="G905" s="37"/>
    </row>
    <row r="906" spans="1:7" ht="17.399999999999999">
      <c r="A906" s="148"/>
      <c r="B906" s="148"/>
      <c r="C906" s="148"/>
      <c r="D906" s="148"/>
      <c r="E906" s="149"/>
      <c r="F906" s="149"/>
      <c r="G906" s="148"/>
    </row>
    <row r="907" spans="1:7">
      <c r="A907" s="37"/>
      <c r="B907" s="37"/>
      <c r="C907" s="37"/>
      <c r="D907" s="37"/>
      <c r="E907" s="38"/>
      <c r="F907" s="38"/>
      <c r="G907" s="37"/>
    </row>
    <row r="908" spans="1:7" ht="17.399999999999999">
      <c r="A908" s="148"/>
      <c r="B908" s="148"/>
      <c r="C908" s="148"/>
      <c r="D908" s="148"/>
      <c r="E908" s="149"/>
      <c r="F908" s="149"/>
      <c r="G908" s="148"/>
    </row>
    <row r="909" spans="1:7">
      <c r="A909" s="37"/>
      <c r="B909" s="37"/>
      <c r="C909" s="37"/>
      <c r="D909" s="37"/>
      <c r="E909" s="38"/>
      <c r="F909" s="38"/>
      <c r="G909" s="37"/>
    </row>
    <row r="910" spans="1:7">
      <c r="A910" s="37"/>
      <c r="B910" s="37"/>
      <c r="C910" s="37"/>
      <c r="D910" s="37"/>
      <c r="E910" s="38"/>
      <c r="F910" s="38"/>
      <c r="G910" s="37"/>
    </row>
    <row r="911" spans="1:7">
      <c r="A911" s="37"/>
      <c r="B911" s="37"/>
      <c r="C911" s="37"/>
      <c r="D911" s="37"/>
      <c r="E911" s="38"/>
      <c r="F911" s="38"/>
      <c r="G911" s="37"/>
    </row>
    <row r="912" spans="1:7" ht="17.399999999999999">
      <c r="A912" s="52"/>
      <c r="B912" s="52"/>
      <c r="C912" s="52"/>
      <c r="D912" s="52"/>
      <c r="E912" s="53"/>
      <c r="F912" s="52"/>
      <c r="G912" s="52"/>
    </row>
    <row r="913" spans="1:7" ht="17.399999999999999">
      <c r="A913" s="148"/>
      <c r="B913" s="148"/>
      <c r="C913" s="148"/>
      <c r="D913" s="148"/>
      <c r="E913" s="149"/>
      <c r="F913" s="149"/>
      <c r="G913" s="148"/>
    </row>
    <row r="914" spans="1:7" ht="17.399999999999999">
      <c r="A914" s="148"/>
      <c r="B914" s="148"/>
      <c r="C914" s="148"/>
      <c r="D914" s="148"/>
      <c r="E914" s="149"/>
      <c r="F914" s="149"/>
      <c r="G914" s="148"/>
    </row>
    <row r="915" spans="1:7">
      <c r="A915" s="37"/>
      <c r="B915" s="37"/>
      <c r="C915" s="37"/>
      <c r="D915" s="37"/>
      <c r="E915" s="38"/>
      <c r="F915" s="38"/>
      <c r="G915" s="37"/>
    </row>
    <row r="916" spans="1:7">
      <c r="A916" s="37"/>
      <c r="B916" s="37"/>
      <c r="C916" s="37"/>
      <c r="D916" s="37"/>
      <c r="E916" s="38"/>
      <c r="F916" s="38"/>
      <c r="G916" s="37"/>
    </row>
    <row r="917" spans="1:7">
      <c r="A917" s="37"/>
      <c r="B917" s="37"/>
      <c r="C917" s="37"/>
      <c r="D917" s="37"/>
      <c r="E917" s="38"/>
      <c r="F917" s="38"/>
      <c r="G917" s="37"/>
    </row>
    <row r="918" spans="1:7" ht="17.399999999999999">
      <c r="A918" s="148"/>
      <c r="B918" s="148"/>
      <c r="C918" s="148"/>
      <c r="D918" s="148"/>
      <c r="E918" s="149"/>
      <c r="F918" s="149"/>
      <c r="G918" s="148"/>
    </row>
    <row r="919" spans="1:7" ht="17.399999999999999">
      <c r="A919" s="148"/>
      <c r="B919" s="148"/>
      <c r="C919" s="148"/>
      <c r="D919" s="148"/>
      <c r="E919" s="149"/>
      <c r="F919" s="149"/>
      <c r="G919" s="148"/>
    </row>
    <row r="920" spans="1:7">
      <c r="A920" s="37"/>
      <c r="B920" s="37"/>
      <c r="C920" s="37"/>
      <c r="D920" s="37"/>
      <c r="E920" s="38"/>
      <c r="F920" s="38"/>
      <c r="G920" s="37"/>
    </row>
    <row r="921" spans="1:7">
      <c r="A921" s="37"/>
      <c r="B921" s="37"/>
      <c r="C921" s="37"/>
      <c r="D921" s="37"/>
      <c r="E921" s="38"/>
      <c r="F921" s="38"/>
      <c r="G921" s="37"/>
    </row>
    <row r="922" spans="1:7">
      <c r="A922" s="37"/>
      <c r="B922" s="37"/>
      <c r="C922" s="37"/>
      <c r="D922" s="37"/>
      <c r="E922" s="38"/>
      <c r="F922" s="38"/>
      <c r="G922" s="37"/>
    </row>
    <row r="923" spans="1:7" ht="17.399999999999999">
      <c r="A923" s="148"/>
      <c r="B923" s="148"/>
      <c r="C923" s="148"/>
      <c r="D923" s="148"/>
      <c r="E923" s="149"/>
      <c r="F923" s="149"/>
      <c r="G923" s="148"/>
    </row>
    <row r="924" spans="1:7" ht="17.399999999999999">
      <c r="A924" s="148"/>
      <c r="B924" s="148"/>
      <c r="C924" s="148"/>
      <c r="D924" s="148"/>
      <c r="E924" s="149"/>
      <c r="F924" s="149"/>
      <c r="G924" s="148"/>
    </row>
    <row r="925" spans="1:7">
      <c r="A925" s="37"/>
      <c r="B925" s="37"/>
      <c r="C925" s="37"/>
      <c r="D925" s="37"/>
      <c r="E925" s="38"/>
      <c r="F925" s="38"/>
      <c r="G925" s="37"/>
    </row>
    <row r="926" spans="1:7" ht="17.399999999999999">
      <c r="A926" s="148"/>
      <c r="B926" s="148"/>
      <c r="C926" s="148"/>
      <c r="D926" s="148"/>
      <c r="E926" s="149"/>
      <c r="F926" s="149"/>
      <c r="G926" s="148"/>
    </row>
    <row r="927" spans="1:7">
      <c r="A927" s="37"/>
      <c r="B927" s="37"/>
      <c r="C927" s="37"/>
      <c r="D927" s="37"/>
      <c r="E927" s="38"/>
      <c r="F927" s="38"/>
      <c r="G927" s="37"/>
    </row>
    <row r="928" spans="1:7">
      <c r="A928" s="37"/>
      <c r="B928" s="37"/>
      <c r="C928" s="37"/>
      <c r="D928" s="37"/>
      <c r="E928" s="38"/>
      <c r="F928" s="38"/>
      <c r="G928" s="37"/>
    </row>
    <row r="929" spans="1:7" ht="17.399999999999999">
      <c r="A929" s="148"/>
      <c r="B929" s="148"/>
      <c r="C929" s="148"/>
      <c r="D929" s="148"/>
      <c r="E929" s="149"/>
      <c r="F929" s="149"/>
      <c r="G929" s="148"/>
    </row>
    <row r="930" spans="1:7" ht="17.399999999999999">
      <c r="A930" s="52"/>
      <c r="B930" s="52"/>
      <c r="C930" s="52"/>
      <c r="D930" s="52"/>
      <c r="E930" s="53"/>
      <c r="F930" s="52"/>
      <c r="G930" s="52"/>
    </row>
    <row r="931" spans="1:7" ht="17.399999999999999">
      <c r="A931" s="148"/>
      <c r="B931" s="148"/>
      <c r="C931" s="148"/>
      <c r="D931" s="148"/>
      <c r="E931" s="149"/>
      <c r="F931" s="149"/>
      <c r="G931" s="148"/>
    </row>
    <row r="932" spans="1:7">
      <c r="A932" s="37"/>
      <c r="B932" s="37"/>
      <c r="C932" s="37"/>
      <c r="D932" s="37"/>
      <c r="E932" s="38"/>
      <c r="F932" s="38"/>
      <c r="G932" s="37"/>
    </row>
    <row r="933" spans="1:7">
      <c r="A933" s="37"/>
      <c r="B933" s="37"/>
      <c r="C933" s="37"/>
      <c r="D933" s="37"/>
      <c r="E933" s="38"/>
      <c r="F933" s="38"/>
      <c r="G933" s="37"/>
    </row>
    <row r="934" spans="1:7" ht="17.399999999999999">
      <c r="A934" s="148"/>
      <c r="B934" s="148"/>
      <c r="C934" s="148"/>
      <c r="D934" s="148"/>
      <c r="E934" s="149"/>
      <c r="F934" s="149"/>
      <c r="G934" s="148"/>
    </row>
    <row r="935" spans="1:7" ht="17.399999999999999">
      <c r="A935" s="52"/>
      <c r="B935" s="52"/>
      <c r="C935" s="52"/>
      <c r="D935" s="52"/>
      <c r="E935" s="53"/>
      <c r="F935" s="52"/>
      <c r="G935" s="52"/>
    </row>
    <row r="936" spans="1:7" ht="17.399999999999999">
      <c r="A936" s="148"/>
      <c r="B936" s="148"/>
      <c r="C936" s="148"/>
      <c r="D936" s="148"/>
      <c r="E936" s="149"/>
      <c r="F936" s="149"/>
      <c r="G936" s="148"/>
    </row>
    <row r="937" spans="1:7">
      <c r="A937" s="37"/>
      <c r="B937" s="37"/>
      <c r="C937" s="37"/>
      <c r="D937" s="37"/>
      <c r="E937" s="38"/>
      <c r="F937" s="38"/>
      <c r="G937" s="37"/>
    </row>
    <row r="938" spans="1:7" ht="17.399999999999999">
      <c r="A938" s="148"/>
      <c r="B938" s="148"/>
      <c r="C938" s="148"/>
      <c r="D938" s="148"/>
      <c r="E938" s="149"/>
      <c r="F938" s="149"/>
      <c r="G938" s="148"/>
    </row>
    <row r="939" spans="1:7" ht="17.399999999999999">
      <c r="A939" s="148"/>
      <c r="B939" s="148"/>
      <c r="C939" s="148"/>
      <c r="D939" s="148"/>
      <c r="E939" s="149"/>
      <c r="F939" s="149"/>
      <c r="G939" s="148"/>
    </row>
    <row r="940" spans="1:7">
      <c r="A940" s="37"/>
      <c r="B940" s="37"/>
      <c r="C940" s="37"/>
      <c r="D940" s="37"/>
      <c r="E940" s="38"/>
      <c r="F940" s="38"/>
      <c r="G940" s="37"/>
    </row>
    <row r="941" spans="1:7" ht="17.399999999999999">
      <c r="A941" s="52"/>
      <c r="B941" s="52"/>
      <c r="C941" s="52"/>
      <c r="D941" s="52"/>
      <c r="E941" s="53"/>
      <c r="F941" s="52"/>
      <c r="G941" s="52"/>
    </row>
    <row r="942" spans="1:7">
      <c r="A942" s="37"/>
      <c r="B942" s="37"/>
      <c r="C942" s="37"/>
      <c r="D942" s="37"/>
      <c r="E942" s="38"/>
      <c r="F942" s="38"/>
      <c r="G942" s="37"/>
    </row>
    <row r="943" spans="1:7">
      <c r="A943" s="37"/>
      <c r="B943" s="37"/>
      <c r="C943" s="37"/>
      <c r="D943" s="37"/>
      <c r="E943" s="38"/>
      <c r="F943" s="38"/>
      <c r="G943" s="37"/>
    </row>
    <row r="944" spans="1:7" ht="17.399999999999999">
      <c r="A944" s="148"/>
      <c r="B944" s="148"/>
      <c r="C944" s="148"/>
      <c r="D944" s="148"/>
      <c r="E944" s="149"/>
      <c r="F944" s="149"/>
      <c r="G944" s="148"/>
    </row>
    <row r="945" spans="1:7">
      <c r="A945" s="37"/>
      <c r="B945" s="37"/>
      <c r="C945" s="37"/>
      <c r="D945" s="37"/>
      <c r="E945" s="38"/>
      <c r="F945" s="38"/>
      <c r="G945" s="37"/>
    </row>
    <row r="946" spans="1:7" ht="17.399999999999999">
      <c r="A946" s="52"/>
      <c r="B946" s="52"/>
      <c r="C946" s="52"/>
      <c r="D946" s="52"/>
      <c r="E946" s="53"/>
      <c r="F946" s="52"/>
      <c r="G946" s="52"/>
    </row>
    <row r="947" spans="1:7">
      <c r="A947" s="37"/>
      <c r="B947" s="37"/>
      <c r="C947" s="37"/>
      <c r="D947" s="37"/>
      <c r="E947" s="38"/>
      <c r="F947" s="38"/>
      <c r="G947" s="37"/>
    </row>
    <row r="948" spans="1:7" ht="17.399999999999999">
      <c r="A948" s="148"/>
      <c r="B948" s="148"/>
      <c r="C948" s="148"/>
      <c r="D948" s="148"/>
      <c r="E948" s="149"/>
      <c r="F948" s="149"/>
      <c r="G948" s="148"/>
    </row>
    <row r="949" spans="1:7" ht="17.399999999999999">
      <c r="A949" s="148"/>
      <c r="B949" s="148"/>
      <c r="C949" s="148"/>
      <c r="D949" s="148"/>
      <c r="E949" s="149"/>
      <c r="F949" s="149"/>
      <c r="G949" s="148"/>
    </row>
    <row r="950" spans="1:7">
      <c r="A950" s="37"/>
      <c r="B950" s="37"/>
      <c r="C950" s="37"/>
      <c r="D950" s="37"/>
      <c r="E950" s="38"/>
      <c r="F950" s="38"/>
      <c r="G950" s="37"/>
    </row>
    <row r="951" spans="1:7">
      <c r="A951" s="37"/>
      <c r="B951" s="37"/>
      <c r="C951" s="37"/>
      <c r="D951" s="37"/>
      <c r="E951" s="38"/>
      <c r="F951" s="38"/>
      <c r="G951" s="37"/>
    </row>
    <row r="952" spans="1:7">
      <c r="A952" s="37"/>
      <c r="B952" s="37"/>
      <c r="C952" s="37"/>
      <c r="D952" s="37"/>
      <c r="E952" s="38"/>
      <c r="F952" s="38"/>
      <c r="G952" s="37"/>
    </row>
    <row r="953" spans="1:7" ht="17.399999999999999">
      <c r="A953" s="52"/>
      <c r="B953" s="52"/>
      <c r="C953" s="52"/>
      <c r="D953" s="52"/>
      <c r="E953" s="53"/>
      <c r="F953" s="52"/>
      <c r="G953" s="52"/>
    </row>
    <row r="954" spans="1:7" ht="17.399999999999999">
      <c r="A954" s="148"/>
      <c r="B954" s="148"/>
      <c r="C954" s="148"/>
      <c r="D954" s="148"/>
      <c r="E954" s="149"/>
      <c r="F954" s="149"/>
      <c r="G954" s="148"/>
    </row>
    <row r="955" spans="1:7" ht="17.399999999999999">
      <c r="A955" s="148"/>
      <c r="B955" s="148"/>
      <c r="C955" s="148"/>
      <c r="D955" s="148"/>
      <c r="E955" s="149"/>
      <c r="F955" s="149"/>
      <c r="G955" s="148"/>
    </row>
    <row r="956" spans="1:7" ht="17.399999999999999">
      <c r="A956" s="148"/>
      <c r="B956" s="148"/>
      <c r="C956" s="148"/>
      <c r="D956" s="148"/>
      <c r="E956" s="149"/>
      <c r="F956" s="149"/>
      <c r="G956" s="148"/>
    </row>
    <row r="957" spans="1:7">
      <c r="A957" s="37"/>
      <c r="B957" s="37"/>
      <c r="C957" s="37"/>
      <c r="D957" s="37"/>
      <c r="E957" s="38"/>
      <c r="F957" s="38"/>
      <c r="G957" s="37"/>
    </row>
    <row r="958" spans="1:7">
      <c r="A958" s="37"/>
      <c r="B958" s="37"/>
      <c r="C958" s="37"/>
      <c r="D958" s="37"/>
      <c r="E958" s="38"/>
      <c r="F958" s="38"/>
      <c r="G958" s="37"/>
    </row>
    <row r="959" spans="1:7">
      <c r="A959" s="37"/>
      <c r="B959" s="37"/>
      <c r="C959" s="37"/>
      <c r="D959" s="37"/>
      <c r="E959" s="38"/>
      <c r="F959" s="38"/>
      <c r="G959" s="37"/>
    </row>
    <row r="960" spans="1:7" ht="17.399999999999999">
      <c r="A960" s="148"/>
      <c r="B960" s="148"/>
      <c r="C960" s="148"/>
      <c r="D960" s="148"/>
      <c r="E960" s="149"/>
      <c r="F960" s="149"/>
      <c r="G960" s="148"/>
    </row>
    <row r="961" spans="1:7" ht="17.399999999999999">
      <c r="A961" s="52"/>
      <c r="B961" s="52"/>
      <c r="C961" s="52"/>
      <c r="D961" s="52"/>
      <c r="E961" s="53"/>
      <c r="F961" s="52"/>
      <c r="G961" s="52"/>
    </row>
    <row r="962" spans="1:7">
      <c r="A962" s="37"/>
      <c r="B962" s="37"/>
      <c r="C962" s="37"/>
      <c r="D962" s="37"/>
      <c r="E962" s="38"/>
      <c r="F962" s="38"/>
      <c r="G962" s="37"/>
    </row>
    <row r="963" spans="1:7" ht="17.399999999999999">
      <c r="A963" s="148"/>
      <c r="B963" s="148"/>
      <c r="C963" s="148"/>
      <c r="D963" s="148"/>
      <c r="E963" s="149"/>
      <c r="F963" s="149"/>
      <c r="G963" s="148"/>
    </row>
    <row r="964" spans="1:7">
      <c r="A964" s="37"/>
      <c r="B964" s="37"/>
      <c r="C964" s="37"/>
      <c r="D964" s="37"/>
      <c r="E964" s="38"/>
      <c r="F964" s="38"/>
      <c r="G964" s="37"/>
    </row>
    <row r="965" spans="1:7" ht="17.399999999999999">
      <c r="A965" s="148"/>
      <c r="B965" s="148"/>
      <c r="C965" s="148"/>
      <c r="D965" s="148"/>
      <c r="E965" s="149"/>
      <c r="F965" s="149"/>
      <c r="G965" s="148"/>
    </row>
    <row r="966" spans="1:7" ht="17.399999999999999">
      <c r="A966" s="148"/>
      <c r="B966" s="148"/>
      <c r="C966" s="148"/>
      <c r="D966" s="148"/>
      <c r="E966" s="149"/>
      <c r="F966" s="149"/>
      <c r="G966" s="148"/>
    </row>
    <row r="967" spans="1:7" ht="17.399999999999999">
      <c r="A967" s="148"/>
      <c r="B967" s="148"/>
      <c r="C967" s="148"/>
      <c r="D967" s="148"/>
      <c r="E967" s="149"/>
      <c r="F967" s="149"/>
      <c r="G967" s="148"/>
    </row>
    <row r="968" spans="1:7">
      <c r="A968" s="37"/>
      <c r="B968" s="37"/>
      <c r="C968" s="37"/>
      <c r="D968" s="37"/>
      <c r="E968" s="38"/>
      <c r="F968" s="38"/>
      <c r="G968" s="37"/>
    </row>
    <row r="969" spans="1:7" ht="17.399999999999999">
      <c r="A969" s="148"/>
      <c r="B969" s="148"/>
      <c r="C969" s="148"/>
      <c r="D969" s="148"/>
      <c r="E969" s="149"/>
      <c r="F969" s="149"/>
      <c r="G969" s="148"/>
    </row>
    <row r="970" spans="1:7">
      <c r="A970" s="37"/>
      <c r="B970" s="37"/>
      <c r="C970" s="37"/>
      <c r="D970" s="37"/>
      <c r="E970" s="38"/>
      <c r="F970" s="38"/>
      <c r="G970" s="37"/>
    </row>
    <row r="971" spans="1:7" ht="17.399999999999999">
      <c r="A971" s="148"/>
      <c r="B971" s="148"/>
      <c r="C971" s="148"/>
      <c r="D971" s="148"/>
      <c r="E971" s="149"/>
      <c r="F971" s="149"/>
      <c r="G971" s="148"/>
    </row>
    <row r="972" spans="1:7" ht="17.399999999999999">
      <c r="A972" s="52"/>
      <c r="B972" s="52"/>
      <c r="C972" s="52"/>
      <c r="D972" s="52"/>
      <c r="E972" s="53"/>
      <c r="F972" s="52"/>
      <c r="G972" s="52"/>
    </row>
    <row r="973" spans="1:7">
      <c r="A973" s="37"/>
      <c r="B973" s="37"/>
      <c r="C973" s="37"/>
      <c r="D973" s="37"/>
      <c r="E973" s="38"/>
      <c r="F973" s="38"/>
      <c r="G973" s="37"/>
    </row>
    <row r="974" spans="1:7" ht="17.399999999999999">
      <c r="A974" s="148"/>
      <c r="B974" s="148"/>
      <c r="C974" s="148"/>
      <c r="D974" s="148"/>
      <c r="E974" s="149"/>
      <c r="F974" s="149"/>
      <c r="G974" s="148"/>
    </row>
    <row r="975" spans="1:7">
      <c r="A975" s="37"/>
      <c r="B975" s="37"/>
      <c r="C975" s="37"/>
      <c r="D975" s="37"/>
      <c r="E975" s="38"/>
      <c r="F975" s="38"/>
      <c r="G975" s="37"/>
    </row>
    <row r="976" spans="1:7" ht="17.399999999999999">
      <c r="A976" s="148"/>
      <c r="B976" s="148"/>
      <c r="C976" s="148"/>
      <c r="D976" s="148"/>
      <c r="E976" s="149"/>
      <c r="F976" s="149"/>
      <c r="G976" s="148"/>
    </row>
    <row r="977" spans="1:7" ht="17.399999999999999">
      <c r="A977" s="148"/>
      <c r="B977" s="148"/>
      <c r="C977" s="148"/>
      <c r="D977" s="148"/>
      <c r="E977" s="149"/>
      <c r="F977" s="149"/>
      <c r="G977" s="148"/>
    </row>
    <row r="978" spans="1:7" ht="17.399999999999999">
      <c r="A978" s="148"/>
      <c r="B978" s="148"/>
      <c r="C978" s="148"/>
      <c r="D978" s="148"/>
      <c r="E978" s="149"/>
      <c r="F978" s="149"/>
      <c r="G978" s="148"/>
    </row>
    <row r="979" spans="1:7" ht="17.399999999999999">
      <c r="A979" s="148"/>
      <c r="B979" s="148"/>
      <c r="C979" s="148"/>
      <c r="D979" s="148"/>
      <c r="E979" s="149"/>
      <c r="F979" s="149"/>
      <c r="G979" s="148"/>
    </row>
    <row r="980" spans="1:7" ht="17.399999999999999">
      <c r="A980" s="148"/>
      <c r="B980" s="148"/>
      <c r="C980" s="148"/>
      <c r="D980" s="148"/>
      <c r="E980" s="149"/>
      <c r="F980" s="149"/>
      <c r="G980" s="148"/>
    </row>
    <row r="981" spans="1:7" ht="17.399999999999999">
      <c r="A981" s="148"/>
      <c r="B981" s="148"/>
      <c r="C981" s="148"/>
      <c r="D981" s="148"/>
      <c r="E981" s="149"/>
      <c r="F981" s="149"/>
      <c r="G981" s="148"/>
    </row>
    <row r="982" spans="1:7" ht="17.399999999999999">
      <c r="A982" s="148"/>
      <c r="B982" s="148"/>
      <c r="C982" s="148"/>
      <c r="D982" s="148"/>
      <c r="E982" s="149"/>
      <c r="F982" s="149"/>
      <c r="G982" s="148"/>
    </row>
    <row r="983" spans="1:7" ht="17.399999999999999">
      <c r="A983" s="52"/>
      <c r="B983" s="52"/>
      <c r="C983" s="52"/>
      <c r="D983" s="52"/>
      <c r="E983" s="53"/>
      <c r="F983" s="52"/>
      <c r="G983" s="52"/>
    </row>
    <row r="984" spans="1:7">
      <c r="A984" s="37"/>
      <c r="B984" s="37"/>
      <c r="C984" s="37"/>
      <c r="D984" s="37"/>
      <c r="E984" s="38"/>
      <c r="F984" s="38"/>
      <c r="G984" s="37"/>
    </row>
    <row r="985" spans="1:7">
      <c r="A985" s="37"/>
      <c r="B985" s="37"/>
      <c r="C985" s="37"/>
      <c r="D985" s="37"/>
      <c r="E985" s="38"/>
      <c r="F985" s="38"/>
      <c r="G985" s="37"/>
    </row>
    <row r="986" spans="1:7" ht="17.399999999999999">
      <c r="A986" s="52"/>
      <c r="B986" s="52"/>
      <c r="C986" s="52"/>
      <c r="D986" s="52"/>
      <c r="E986" s="53"/>
      <c r="F986" s="52"/>
      <c r="G986" s="52"/>
    </row>
    <row r="987" spans="1:7" ht="17.399999999999999">
      <c r="A987" s="148"/>
      <c r="B987" s="148"/>
      <c r="C987" s="148"/>
      <c r="D987" s="148"/>
      <c r="E987" s="149"/>
      <c r="F987" s="149"/>
      <c r="G987" s="148"/>
    </row>
    <row r="988" spans="1:7" ht="17.399999999999999">
      <c r="A988" s="148"/>
      <c r="B988" s="148"/>
      <c r="C988" s="148"/>
      <c r="D988" s="148"/>
      <c r="E988" s="149"/>
      <c r="F988" s="149"/>
      <c r="G988" s="148"/>
    </row>
    <row r="989" spans="1:7" ht="17.399999999999999">
      <c r="A989" s="148"/>
      <c r="B989" s="148"/>
      <c r="C989" s="148"/>
      <c r="D989" s="148"/>
      <c r="E989" s="149"/>
      <c r="F989" s="149"/>
      <c r="G989" s="148"/>
    </row>
    <row r="990" spans="1:7" ht="17.399999999999999">
      <c r="A990" s="148"/>
      <c r="B990" s="148"/>
      <c r="C990" s="148"/>
      <c r="D990" s="148"/>
      <c r="E990" s="149"/>
      <c r="F990" s="149"/>
      <c r="G990" s="148"/>
    </row>
    <row r="991" spans="1:7">
      <c r="A991" s="37"/>
      <c r="B991" s="37"/>
      <c r="C991" s="37"/>
      <c r="D991" s="37"/>
      <c r="E991" s="38"/>
      <c r="F991" s="38"/>
      <c r="G991" s="37"/>
    </row>
    <row r="992" spans="1:7" ht="17.399999999999999">
      <c r="A992" s="148"/>
      <c r="B992" s="148"/>
      <c r="C992" s="148"/>
      <c r="D992" s="148"/>
      <c r="E992" s="149"/>
      <c r="F992" s="149"/>
      <c r="G992" s="148"/>
    </row>
    <row r="993" spans="1:7" ht="17.399999999999999">
      <c r="A993" s="148"/>
      <c r="B993" s="148"/>
      <c r="C993" s="148"/>
      <c r="D993" s="148"/>
      <c r="E993" s="149"/>
      <c r="F993" s="149"/>
      <c r="G993" s="148"/>
    </row>
    <row r="994" spans="1:7" ht="17.399999999999999">
      <c r="A994" s="52"/>
      <c r="B994" s="52"/>
      <c r="C994" s="52"/>
      <c r="D994" s="52"/>
      <c r="E994" s="53"/>
      <c r="F994" s="52"/>
      <c r="G994" s="52"/>
    </row>
    <row r="995" spans="1:7">
      <c r="A995" s="37"/>
      <c r="B995" s="37"/>
      <c r="C995" s="37"/>
      <c r="D995" s="37"/>
      <c r="E995" s="38"/>
      <c r="F995" s="38"/>
      <c r="G995" s="37"/>
    </row>
    <row r="996" spans="1:7" ht="17.399999999999999">
      <c r="A996" s="148"/>
      <c r="B996" s="148"/>
      <c r="C996" s="148"/>
      <c r="D996" s="148"/>
      <c r="E996" s="149"/>
      <c r="F996" s="149"/>
      <c r="G996" s="148"/>
    </row>
    <row r="997" spans="1:7" ht="17.399999999999999">
      <c r="A997" s="52"/>
      <c r="B997" s="52"/>
      <c r="C997" s="52"/>
      <c r="D997" s="52"/>
      <c r="E997" s="53"/>
      <c r="F997" s="52"/>
      <c r="G997" s="52"/>
    </row>
    <row r="998" spans="1:7" ht="17.399999999999999">
      <c r="A998" s="148"/>
      <c r="B998" s="148"/>
      <c r="C998" s="148"/>
      <c r="D998" s="148"/>
      <c r="E998" s="149"/>
      <c r="F998" s="149"/>
      <c r="G998" s="148"/>
    </row>
    <row r="999" spans="1:7">
      <c r="A999" s="37"/>
      <c r="B999" s="37"/>
      <c r="C999" s="37"/>
      <c r="D999" s="37"/>
      <c r="E999" s="38"/>
      <c r="F999" s="38"/>
      <c r="G999" s="37"/>
    </row>
    <row r="1000" spans="1:7" ht="17.399999999999999">
      <c r="A1000" s="148"/>
      <c r="B1000" s="148"/>
      <c r="C1000" s="148"/>
      <c r="D1000" s="148"/>
      <c r="E1000" s="149"/>
      <c r="F1000" s="149"/>
      <c r="G1000" s="148"/>
    </row>
    <row r="1001" spans="1:7">
      <c r="A1001" s="37"/>
      <c r="B1001" s="37"/>
      <c r="C1001" s="37"/>
      <c r="D1001" s="37"/>
      <c r="E1001" s="38"/>
      <c r="F1001" s="38"/>
      <c r="G1001" s="37"/>
    </row>
    <row r="1002" spans="1:7">
      <c r="A1002" s="37"/>
      <c r="B1002" s="37"/>
      <c r="C1002" s="37"/>
      <c r="D1002" s="37"/>
      <c r="E1002" s="38"/>
      <c r="F1002" s="38"/>
      <c r="G1002" s="37"/>
    </row>
    <row r="1003" spans="1:7">
      <c r="A1003" s="37"/>
      <c r="B1003" s="37"/>
      <c r="C1003" s="37"/>
      <c r="D1003" s="37"/>
      <c r="E1003" s="38"/>
      <c r="F1003" s="38"/>
      <c r="G1003" s="37"/>
    </row>
    <row r="1004" spans="1:7" ht="17.399999999999999">
      <c r="A1004" s="148"/>
      <c r="B1004" s="148"/>
      <c r="C1004" s="148"/>
      <c r="D1004" s="148"/>
      <c r="E1004" s="149"/>
      <c r="F1004" s="149"/>
      <c r="G1004" s="148"/>
    </row>
    <row r="1005" spans="1:7" ht="17.399999999999999">
      <c r="A1005" s="52"/>
      <c r="B1005" s="52"/>
      <c r="C1005" s="52"/>
      <c r="D1005" s="52"/>
      <c r="E1005" s="53"/>
      <c r="F1005" s="52"/>
      <c r="G1005" s="52"/>
    </row>
    <row r="1006" spans="1:7" ht="17.399999999999999">
      <c r="A1006" s="148"/>
      <c r="B1006" s="148"/>
      <c r="C1006" s="148"/>
      <c r="D1006" s="148"/>
      <c r="E1006" s="149"/>
      <c r="F1006" s="149"/>
      <c r="G1006" s="148"/>
    </row>
    <row r="1007" spans="1:7">
      <c r="A1007" s="37"/>
      <c r="B1007" s="37"/>
      <c r="C1007" s="37"/>
      <c r="D1007" s="37"/>
      <c r="E1007" s="38"/>
      <c r="F1007" s="38"/>
      <c r="G1007" s="37"/>
    </row>
    <row r="1008" spans="1:7">
      <c r="A1008" s="37"/>
      <c r="B1008" s="37"/>
      <c r="C1008" s="37"/>
      <c r="D1008" s="37"/>
      <c r="E1008" s="38"/>
      <c r="F1008" s="38"/>
      <c r="G1008" s="37"/>
    </row>
    <row r="1009" spans="1:7">
      <c r="A1009" s="37"/>
      <c r="B1009" s="37"/>
      <c r="C1009" s="37"/>
      <c r="D1009" s="37"/>
      <c r="E1009" s="38"/>
      <c r="F1009" s="38"/>
      <c r="G1009" s="37"/>
    </row>
    <row r="1010" spans="1:7">
      <c r="A1010" s="37"/>
      <c r="B1010" s="37"/>
      <c r="C1010" s="37"/>
      <c r="D1010" s="37"/>
      <c r="E1010" s="38"/>
      <c r="F1010" s="38"/>
      <c r="G1010" s="37"/>
    </row>
    <row r="1011" spans="1:7" ht="17.399999999999999">
      <c r="A1011" s="52"/>
      <c r="B1011" s="52"/>
      <c r="C1011" s="52"/>
      <c r="D1011" s="52"/>
      <c r="E1011" s="53"/>
      <c r="F1011" s="52"/>
      <c r="G1011" s="52"/>
    </row>
    <row r="1012" spans="1:7">
      <c r="A1012" s="37"/>
      <c r="B1012" s="37"/>
      <c r="C1012" s="37"/>
      <c r="D1012" s="37"/>
      <c r="E1012" s="38"/>
      <c r="F1012" s="38"/>
      <c r="G1012" s="3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39997558519241921"/>
  </sheetPr>
  <dimension ref="A1:I1423"/>
  <sheetViews>
    <sheetView zoomScaleNormal="100" workbookViewId="0">
      <pane xSplit="1" ySplit="3" topLeftCell="B4" activePane="bottomRight" state="frozen"/>
      <selection pane="topRight" activeCell="B1" sqref="B1"/>
      <selection pane="bottomLeft" activeCell="A4" sqref="A4"/>
      <selection pane="bottomRight" activeCell="D308" sqref="D308"/>
    </sheetView>
  </sheetViews>
  <sheetFormatPr defaultColWidth="8.6640625" defaultRowHeight="14.4"/>
  <cols>
    <col min="1" max="1" width="28.5546875" style="40" customWidth="1"/>
    <col min="2" max="2" width="18.109375" customWidth="1"/>
    <col min="3" max="3" width="33.33203125" customWidth="1"/>
    <col min="4" max="4" width="35.33203125" customWidth="1"/>
    <col min="5" max="5" width="21.88671875" customWidth="1"/>
    <col min="6" max="6" width="31.44140625" customWidth="1"/>
    <col min="7" max="7" width="22.88671875" customWidth="1"/>
    <col min="8" max="8" width="14.6640625" customWidth="1"/>
    <col min="9" max="9" width="8.109375" bestFit="1" customWidth="1"/>
  </cols>
  <sheetData>
    <row r="1" spans="1:9" ht="33" customHeight="1">
      <c r="A1" s="764" t="s">
        <v>3651</v>
      </c>
      <c r="B1" s="764"/>
      <c r="C1" s="764"/>
      <c r="D1" s="764"/>
      <c r="E1" s="764"/>
      <c r="F1" s="764"/>
      <c r="G1" s="764"/>
      <c r="H1" s="764"/>
      <c r="I1" s="764"/>
    </row>
    <row r="2" spans="1:9" ht="47.25" customHeight="1">
      <c r="A2" s="765" t="s">
        <v>3652</v>
      </c>
      <c r="B2" s="765"/>
      <c r="C2" s="765"/>
      <c r="D2" s="765"/>
      <c r="E2" s="765"/>
      <c r="F2" s="765"/>
      <c r="G2" s="765"/>
      <c r="H2" s="765"/>
      <c r="I2" s="765"/>
    </row>
    <row r="3" spans="1:9" ht="15" customHeight="1">
      <c r="A3" s="41" t="s">
        <v>2901</v>
      </c>
      <c r="B3" s="39" t="s">
        <v>2902</v>
      </c>
      <c r="C3" s="39" t="s">
        <v>2903</v>
      </c>
      <c r="D3" s="39" t="s">
        <v>2904</v>
      </c>
      <c r="E3" s="39" t="s">
        <v>2905</v>
      </c>
      <c r="F3" s="39" t="s">
        <v>2906</v>
      </c>
      <c r="G3" s="39" t="s">
        <v>1792</v>
      </c>
      <c r="H3" s="39"/>
      <c r="I3" s="39"/>
    </row>
    <row r="4" spans="1:9" ht="15" customHeight="1">
      <c r="A4" s="52" t="s">
        <v>2912</v>
      </c>
      <c r="B4" s="52"/>
      <c r="C4" s="52"/>
      <c r="D4" s="52"/>
      <c r="E4" s="53"/>
      <c r="F4" s="52"/>
      <c r="G4" s="52"/>
    </row>
    <row r="5" spans="1:9" ht="15" customHeight="1">
      <c r="A5" s="36" t="s">
        <v>3101</v>
      </c>
      <c r="B5" s="36" t="s">
        <v>35</v>
      </c>
      <c r="C5" s="36" t="s">
        <v>3102</v>
      </c>
      <c r="D5" s="36" t="s">
        <v>3653</v>
      </c>
      <c r="E5" s="51" t="s">
        <v>1330</v>
      </c>
      <c r="F5" s="51" t="s">
        <v>2760</v>
      </c>
      <c r="G5" s="36" t="s">
        <v>3104</v>
      </c>
    </row>
    <row r="6" spans="1:9" ht="15" customHeight="1">
      <c r="A6" s="52" t="s">
        <v>2954</v>
      </c>
      <c r="B6" s="52"/>
      <c r="C6" s="52"/>
      <c r="D6" s="52"/>
      <c r="E6" s="53"/>
      <c r="F6" s="52"/>
      <c r="G6" s="52"/>
    </row>
    <row r="7" spans="1:9" ht="15" customHeight="1">
      <c r="A7" s="148" t="s">
        <v>2967</v>
      </c>
      <c r="B7" s="148" t="s">
        <v>35</v>
      </c>
      <c r="C7" s="148" t="s">
        <v>2919</v>
      </c>
      <c r="D7" s="148" t="s">
        <v>3653</v>
      </c>
      <c r="E7" s="149" t="s">
        <v>2920</v>
      </c>
      <c r="F7" s="149" t="s">
        <v>3654</v>
      </c>
      <c r="G7" s="148" t="s">
        <v>2911</v>
      </c>
    </row>
    <row r="8" spans="1:9" ht="15" customHeight="1">
      <c r="A8" s="52" t="s">
        <v>3013</v>
      </c>
      <c r="B8" s="52"/>
      <c r="C8" s="52"/>
      <c r="D8" s="52"/>
      <c r="E8" s="53"/>
      <c r="F8" s="52"/>
      <c r="G8" s="52"/>
    </row>
    <row r="9" spans="1:9" ht="15" customHeight="1">
      <c r="A9" s="148" t="s">
        <v>3014</v>
      </c>
      <c r="B9" s="148" t="s">
        <v>17</v>
      </c>
      <c r="C9" s="148" t="s">
        <v>2923</v>
      </c>
      <c r="D9" s="148" t="s">
        <v>3653</v>
      </c>
      <c r="E9" s="149" t="s">
        <v>2916</v>
      </c>
      <c r="F9" s="149" t="s">
        <v>3654</v>
      </c>
      <c r="G9" s="148" t="s">
        <v>3015</v>
      </c>
    </row>
    <row r="10" spans="1:9" ht="15" customHeight="1">
      <c r="A10" s="150" t="s">
        <v>3336</v>
      </c>
      <c r="B10" s="150" t="s">
        <v>3018</v>
      </c>
      <c r="C10" s="150" t="s">
        <v>1330</v>
      </c>
      <c r="D10" s="150" t="s">
        <v>3653</v>
      </c>
      <c r="E10" s="151" t="s">
        <v>1330</v>
      </c>
      <c r="F10" s="150" t="s">
        <v>2760</v>
      </c>
      <c r="G10" s="150" t="s">
        <v>2911</v>
      </c>
    </row>
    <row r="11" spans="1:9" ht="15" customHeight="1">
      <c r="A11" s="150" t="s">
        <v>3337</v>
      </c>
      <c r="B11" s="150"/>
      <c r="C11" s="150" t="s">
        <v>3338</v>
      </c>
      <c r="D11" s="150" t="s">
        <v>3653</v>
      </c>
      <c r="E11" s="151" t="s">
        <v>1330</v>
      </c>
      <c r="F11" s="151" t="s">
        <v>2760</v>
      </c>
      <c r="G11" s="150" t="s">
        <v>2911</v>
      </c>
    </row>
    <row r="12" spans="1:9" ht="15" customHeight="1">
      <c r="A12" s="52" t="s">
        <v>3016</v>
      </c>
      <c r="B12" s="52"/>
      <c r="C12" s="52"/>
      <c r="D12" s="52"/>
      <c r="E12" s="53"/>
      <c r="F12" s="52"/>
      <c r="G12" s="52"/>
    </row>
    <row r="13" spans="1:9" ht="15" customHeight="1">
      <c r="A13" s="37" t="s">
        <v>3017</v>
      </c>
      <c r="B13" s="37" t="s">
        <v>3018</v>
      </c>
      <c r="C13" s="37" t="s">
        <v>2919</v>
      </c>
      <c r="D13" s="37" t="s">
        <v>3653</v>
      </c>
      <c r="E13" s="38" t="s">
        <v>2920</v>
      </c>
      <c r="F13" s="38" t="s">
        <v>3654</v>
      </c>
      <c r="G13" s="37" t="s">
        <v>2911</v>
      </c>
    </row>
    <row r="14" spans="1:9" ht="15" customHeight="1">
      <c r="A14" s="52" t="s">
        <v>3655</v>
      </c>
      <c r="B14" s="52"/>
      <c r="C14" s="52"/>
      <c r="D14" s="52"/>
      <c r="E14" s="53"/>
      <c r="F14" s="52"/>
      <c r="G14" s="52"/>
    </row>
    <row r="15" spans="1:9" ht="15" customHeight="1">
      <c r="A15" s="150" t="s">
        <v>3353</v>
      </c>
      <c r="B15" s="150" t="s">
        <v>3045</v>
      </c>
      <c r="C15" s="150" t="s">
        <v>3354</v>
      </c>
      <c r="D15" s="150" t="s">
        <v>3653</v>
      </c>
      <c r="E15" s="151" t="s">
        <v>3617</v>
      </c>
      <c r="F15" s="151" t="s">
        <v>2760</v>
      </c>
      <c r="G15" s="150" t="s">
        <v>2911</v>
      </c>
    </row>
    <row r="16" spans="1:9" ht="15" customHeight="1">
      <c r="A16" s="52" t="s">
        <v>3019</v>
      </c>
      <c r="B16" s="52"/>
      <c r="C16" s="52"/>
      <c r="D16" s="52"/>
      <c r="E16" s="53"/>
      <c r="F16" s="52"/>
      <c r="G16" s="52"/>
    </row>
    <row r="17" spans="1:7" ht="15" customHeight="1">
      <c r="A17" s="148" t="s">
        <v>3020</v>
      </c>
      <c r="B17" s="148" t="s">
        <v>10</v>
      </c>
      <c r="C17" s="148" t="s">
        <v>2919</v>
      </c>
      <c r="D17" s="148" t="s">
        <v>3653</v>
      </c>
      <c r="E17" s="149" t="s">
        <v>2920</v>
      </c>
      <c r="F17" s="149" t="s">
        <v>3654</v>
      </c>
      <c r="G17" s="148" t="s">
        <v>2911</v>
      </c>
    </row>
    <row r="18" spans="1:7" ht="15" customHeight="1">
      <c r="A18" s="148" t="s">
        <v>3021</v>
      </c>
      <c r="B18" s="148" t="s">
        <v>10</v>
      </c>
      <c r="C18" s="148" t="s">
        <v>2919</v>
      </c>
      <c r="D18" s="148" t="s">
        <v>3653</v>
      </c>
      <c r="E18" s="149" t="s">
        <v>2920</v>
      </c>
      <c r="F18" s="149" t="s">
        <v>3654</v>
      </c>
      <c r="G18" s="148" t="s">
        <v>2911</v>
      </c>
    </row>
    <row r="19" spans="1:7" ht="15" customHeight="1">
      <c r="A19" s="148" t="s">
        <v>3022</v>
      </c>
      <c r="B19" s="148" t="s">
        <v>10</v>
      </c>
      <c r="C19" s="148" t="s">
        <v>2919</v>
      </c>
      <c r="D19" s="148" t="s">
        <v>3653</v>
      </c>
      <c r="E19" s="149" t="s">
        <v>2920</v>
      </c>
      <c r="F19" s="149" t="s">
        <v>3654</v>
      </c>
      <c r="G19" s="148" t="s">
        <v>2911</v>
      </c>
    </row>
    <row r="20" spans="1:7" ht="15" customHeight="1">
      <c r="A20" s="148" t="s">
        <v>3023</v>
      </c>
      <c r="B20" s="148" t="s">
        <v>10</v>
      </c>
      <c r="C20" s="148" t="s">
        <v>2919</v>
      </c>
      <c r="D20" s="148" t="s">
        <v>3653</v>
      </c>
      <c r="E20" s="149" t="s">
        <v>2920</v>
      </c>
      <c r="F20" s="149" t="s">
        <v>3654</v>
      </c>
      <c r="G20" s="148" t="s">
        <v>2911</v>
      </c>
    </row>
    <row r="21" spans="1:7" ht="15" customHeight="1">
      <c r="A21" s="52" t="s">
        <v>3024</v>
      </c>
      <c r="B21" s="52"/>
      <c r="C21" s="52"/>
      <c r="D21" s="52"/>
      <c r="E21" s="53"/>
      <c r="F21" s="52"/>
      <c r="G21" s="52"/>
    </row>
    <row r="22" spans="1:7" ht="15" customHeight="1">
      <c r="A22" s="148" t="s">
        <v>3028</v>
      </c>
      <c r="B22" s="148" t="s">
        <v>3018</v>
      </c>
      <c r="C22" s="148" t="s">
        <v>2919</v>
      </c>
      <c r="D22" s="148" t="s">
        <v>3653</v>
      </c>
      <c r="E22" s="149" t="s">
        <v>2920</v>
      </c>
      <c r="F22" s="149" t="s">
        <v>3654</v>
      </c>
      <c r="G22" s="148" t="s">
        <v>2911</v>
      </c>
    </row>
    <row r="23" spans="1:7" ht="15" customHeight="1">
      <c r="A23" s="148" t="s">
        <v>3029</v>
      </c>
      <c r="B23" s="148" t="s">
        <v>3018</v>
      </c>
      <c r="C23" s="148" t="s">
        <v>2919</v>
      </c>
      <c r="D23" s="148" t="s">
        <v>3653</v>
      </c>
      <c r="E23" s="149" t="s">
        <v>2920</v>
      </c>
      <c r="F23" s="149" t="s">
        <v>3654</v>
      </c>
      <c r="G23" s="148" t="s">
        <v>2911</v>
      </c>
    </row>
    <row r="24" spans="1:7" ht="15" customHeight="1">
      <c r="A24" s="148" t="s">
        <v>3030</v>
      </c>
      <c r="B24" s="148" t="s">
        <v>3018</v>
      </c>
      <c r="C24" s="148" t="s">
        <v>2919</v>
      </c>
      <c r="D24" s="148" t="s">
        <v>3653</v>
      </c>
      <c r="E24" s="149" t="s">
        <v>2920</v>
      </c>
      <c r="F24" s="149" t="s">
        <v>3654</v>
      </c>
      <c r="G24" s="148" t="s">
        <v>2911</v>
      </c>
    </row>
    <row r="25" spans="1:7" ht="15" customHeight="1">
      <c r="A25" s="52" t="s">
        <v>3031</v>
      </c>
      <c r="B25" s="52"/>
      <c r="C25" s="52"/>
      <c r="D25" s="52"/>
      <c r="E25" s="53"/>
      <c r="F25" s="52"/>
      <c r="G25" s="52"/>
    </row>
    <row r="26" spans="1:7" ht="15" customHeight="1">
      <c r="A26" s="148" t="s">
        <v>3035</v>
      </c>
      <c r="B26" s="148" t="s">
        <v>3018</v>
      </c>
      <c r="C26" s="148" t="s">
        <v>2919</v>
      </c>
      <c r="D26" s="148" t="s">
        <v>3653</v>
      </c>
      <c r="E26" s="149" t="s">
        <v>2920</v>
      </c>
      <c r="F26" s="149" t="s">
        <v>3654</v>
      </c>
      <c r="G26" s="148" t="s">
        <v>2911</v>
      </c>
    </row>
    <row r="27" spans="1:7" ht="15" customHeight="1">
      <c r="A27" s="148" t="s">
        <v>3036</v>
      </c>
      <c r="B27" s="148" t="s">
        <v>3018</v>
      </c>
      <c r="C27" s="148" t="s">
        <v>2919</v>
      </c>
      <c r="D27" s="148" t="s">
        <v>3653</v>
      </c>
      <c r="E27" s="149" t="s">
        <v>2920</v>
      </c>
      <c r="F27" s="149" t="s">
        <v>3654</v>
      </c>
      <c r="G27" s="148" t="s">
        <v>2911</v>
      </c>
    </row>
    <row r="28" spans="1:7" ht="15" customHeight="1">
      <c r="A28" s="52" t="s">
        <v>3037</v>
      </c>
      <c r="B28" s="52"/>
      <c r="C28" s="52"/>
      <c r="D28" s="52"/>
      <c r="E28" s="53"/>
      <c r="F28" s="52"/>
      <c r="G28" s="52"/>
    </row>
    <row r="29" spans="1:7" ht="15" customHeight="1">
      <c r="A29" s="148" t="s">
        <v>3038</v>
      </c>
      <c r="B29" s="148" t="s">
        <v>3039</v>
      </c>
      <c r="C29" s="148" t="s">
        <v>2923</v>
      </c>
      <c r="D29" s="148" t="s">
        <v>3653</v>
      </c>
      <c r="E29" s="149" t="s">
        <v>2916</v>
      </c>
      <c r="F29" s="149" t="s">
        <v>3654</v>
      </c>
      <c r="G29" s="148" t="s">
        <v>3040</v>
      </c>
    </row>
    <row r="30" spans="1:7" ht="15" customHeight="1">
      <c r="A30" s="148" t="s">
        <v>3041</v>
      </c>
      <c r="B30" s="148" t="s">
        <v>3042</v>
      </c>
      <c r="C30" s="148" t="s">
        <v>2923</v>
      </c>
      <c r="D30" s="148" t="s">
        <v>3653</v>
      </c>
      <c r="E30" s="149" t="s">
        <v>2916</v>
      </c>
      <c r="F30" s="149" t="s">
        <v>3654</v>
      </c>
      <c r="G30" s="148" t="s">
        <v>3043</v>
      </c>
    </row>
    <row r="31" spans="1:7" ht="15" customHeight="1">
      <c r="A31" s="148" t="s">
        <v>3049</v>
      </c>
      <c r="B31" s="148" t="s">
        <v>88</v>
      </c>
      <c r="C31" s="148" t="s">
        <v>2923</v>
      </c>
      <c r="D31" s="148" t="s">
        <v>3653</v>
      </c>
      <c r="E31" s="149" t="s">
        <v>2916</v>
      </c>
      <c r="F31" s="149" t="s">
        <v>3654</v>
      </c>
      <c r="G31" s="148" t="s">
        <v>3050</v>
      </c>
    </row>
    <row r="32" spans="1:7" ht="15" customHeight="1">
      <c r="A32" s="148" t="s">
        <v>3055</v>
      </c>
      <c r="B32" s="148" t="s">
        <v>3018</v>
      </c>
      <c r="C32" s="148" t="s">
        <v>2958</v>
      </c>
      <c r="D32" s="148" t="s">
        <v>3653</v>
      </c>
      <c r="E32" s="149" t="s">
        <v>2959</v>
      </c>
      <c r="F32" s="149" t="s">
        <v>3654</v>
      </c>
      <c r="G32" s="148" t="s">
        <v>2911</v>
      </c>
    </row>
    <row r="33" spans="1:7" ht="15" customHeight="1">
      <c r="A33" s="148" t="s">
        <v>3056</v>
      </c>
      <c r="B33" s="148" t="s">
        <v>3018</v>
      </c>
      <c r="C33" s="148" t="s">
        <v>2923</v>
      </c>
      <c r="D33" s="148" t="s">
        <v>3653</v>
      </c>
      <c r="E33" s="149" t="s">
        <v>2916</v>
      </c>
      <c r="F33" s="149" t="s">
        <v>3654</v>
      </c>
      <c r="G33" s="148" t="s">
        <v>2911</v>
      </c>
    </row>
    <row r="34" spans="1:7" ht="15" customHeight="1">
      <c r="A34" s="148" t="s">
        <v>3057</v>
      </c>
      <c r="B34" s="148" t="s">
        <v>3058</v>
      </c>
      <c r="C34" s="148" t="s">
        <v>2919</v>
      </c>
      <c r="D34" s="148" t="s">
        <v>3653</v>
      </c>
      <c r="E34" s="149" t="s">
        <v>2920</v>
      </c>
      <c r="F34" s="149" t="s">
        <v>3654</v>
      </c>
      <c r="G34" s="148" t="s">
        <v>2911</v>
      </c>
    </row>
    <row r="35" spans="1:7" ht="15" customHeight="1">
      <c r="A35" s="148" t="s">
        <v>3057</v>
      </c>
      <c r="B35" s="148" t="s">
        <v>3058</v>
      </c>
      <c r="C35" s="148" t="s">
        <v>2919</v>
      </c>
      <c r="D35" s="148" t="s">
        <v>3653</v>
      </c>
      <c r="E35" s="149" t="s">
        <v>2920</v>
      </c>
      <c r="F35" s="149" t="s">
        <v>3654</v>
      </c>
      <c r="G35" s="148" t="s">
        <v>2911</v>
      </c>
    </row>
    <row r="36" spans="1:7" ht="15" customHeight="1">
      <c r="A36" s="52" t="s">
        <v>3059</v>
      </c>
      <c r="B36" s="52"/>
      <c r="C36" s="52"/>
      <c r="D36" s="52"/>
      <c r="E36" s="53"/>
      <c r="F36" s="52"/>
      <c r="G36" s="52"/>
    </row>
    <row r="37" spans="1:7" ht="15" customHeight="1">
      <c r="A37" s="37" t="s">
        <v>3060</v>
      </c>
      <c r="B37" s="37" t="s">
        <v>3018</v>
      </c>
      <c r="C37" s="37" t="s">
        <v>2923</v>
      </c>
      <c r="D37" s="37" t="s">
        <v>3653</v>
      </c>
      <c r="E37" s="38" t="s">
        <v>2916</v>
      </c>
      <c r="F37" s="38" t="s">
        <v>3654</v>
      </c>
      <c r="G37" s="37" t="s">
        <v>2911</v>
      </c>
    </row>
    <row r="38" spans="1:7" ht="15" customHeight="1">
      <c r="A38" s="52" t="s">
        <v>3063</v>
      </c>
      <c r="B38" s="52"/>
      <c r="C38" s="52"/>
      <c r="D38" s="52"/>
      <c r="E38" s="53"/>
      <c r="F38" s="52"/>
      <c r="G38" s="52"/>
    </row>
    <row r="39" spans="1:7" ht="15" customHeight="1">
      <c r="A39" s="150" t="s">
        <v>3431</v>
      </c>
      <c r="B39" s="150" t="s">
        <v>94</v>
      </c>
      <c r="C39" s="150" t="s">
        <v>3432</v>
      </c>
      <c r="D39" s="150" t="s">
        <v>3653</v>
      </c>
      <c r="E39" s="151" t="s">
        <v>3625</v>
      </c>
      <c r="F39" s="151" t="s">
        <v>2760</v>
      </c>
      <c r="G39" s="150" t="s">
        <v>3434</v>
      </c>
    </row>
    <row r="40" spans="1:7" ht="15" customHeight="1">
      <c r="A40" s="52" t="s">
        <v>3071</v>
      </c>
      <c r="B40" s="52"/>
      <c r="C40" s="52"/>
      <c r="D40" s="52"/>
      <c r="E40" s="53"/>
      <c r="F40" s="52"/>
      <c r="G40" s="52"/>
    </row>
    <row r="41" spans="1:7" ht="15" customHeight="1">
      <c r="A41" s="37" t="s">
        <v>3072</v>
      </c>
      <c r="B41" s="37" t="s">
        <v>3018</v>
      </c>
      <c r="C41" s="37" t="s">
        <v>2923</v>
      </c>
      <c r="D41" s="37" t="s">
        <v>3653</v>
      </c>
      <c r="E41" s="38" t="s">
        <v>2916</v>
      </c>
      <c r="F41" s="38" t="s">
        <v>3654</v>
      </c>
      <c r="G41" s="37" t="s">
        <v>3073</v>
      </c>
    </row>
    <row r="42" spans="1:7" ht="15" customHeight="1">
      <c r="A42" s="148" t="s">
        <v>3074</v>
      </c>
      <c r="B42" s="148" t="s">
        <v>102</v>
      </c>
      <c r="C42" s="148" t="s">
        <v>2919</v>
      </c>
      <c r="D42" s="148" t="s">
        <v>3653</v>
      </c>
      <c r="E42" s="149" t="s">
        <v>2920</v>
      </c>
      <c r="F42" s="149" t="s">
        <v>3654</v>
      </c>
      <c r="G42" s="148" t="s">
        <v>2911</v>
      </c>
    </row>
    <row r="43" spans="1:7" ht="15" customHeight="1">
      <c r="A43" s="148" t="s">
        <v>3075</v>
      </c>
      <c r="B43" s="148" t="s">
        <v>100</v>
      </c>
      <c r="C43" s="148" t="s">
        <v>3076</v>
      </c>
      <c r="D43" s="148" t="s">
        <v>3653</v>
      </c>
      <c r="E43" s="149" t="s">
        <v>2916</v>
      </c>
      <c r="F43" s="149" t="s">
        <v>3654</v>
      </c>
      <c r="G43" s="148" t="s">
        <v>3077</v>
      </c>
    </row>
    <row r="44" spans="1:7" ht="15" customHeight="1">
      <c r="A44" s="148" t="s">
        <v>3078</v>
      </c>
      <c r="B44" s="148" t="s">
        <v>3018</v>
      </c>
      <c r="C44" s="148" t="s">
        <v>2919</v>
      </c>
      <c r="D44" s="148" t="s">
        <v>3653</v>
      </c>
      <c r="E44" s="149" t="s">
        <v>2920</v>
      </c>
      <c r="F44" s="149" t="s">
        <v>3654</v>
      </c>
      <c r="G44" s="148" t="s">
        <v>2911</v>
      </c>
    </row>
    <row r="45" spans="1:7" ht="15" customHeight="1">
      <c r="A45" s="52" t="s">
        <v>3100</v>
      </c>
      <c r="B45" s="52"/>
      <c r="C45" s="52"/>
      <c r="D45" s="52"/>
      <c r="E45" s="53"/>
      <c r="F45" s="52"/>
      <c r="G45" s="52"/>
    </row>
    <row r="46" spans="1:7" ht="15" customHeight="1">
      <c r="A46" s="37" t="s">
        <v>3101</v>
      </c>
      <c r="B46" s="37" t="s">
        <v>35</v>
      </c>
      <c r="C46" s="37" t="s">
        <v>3102</v>
      </c>
      <c r="D46" s="37" t="s">
        <v>3656</v>
      </c>
      <c r="E46" s="38" t="s">
        <v>3588</v>
      </c>
      <c r="F46" s="38" t="s">
        <v>3654</v>
      </c>
      <c r="G46" s="37" t="s">
        <v>3104</v>
      </c>
    </row>
    <row r="47" spans="1:7" ht="15" customHeight="1">
      <c r="A47" s="52" t="s">
        <v>3162</v>
      </c>
      <c r="B47" s="52"/>
      <c r="C47" s="52"/>
      <c r="D47" s="52"/>
      <c r="E47" s="53"/>
      <c r="F47" s="52"/>
      <c r="G47" s="52"/>
    </row>
    <row r="48" spans="1:7" ht="15" customHeight="1">
      <c r="A48" s="148" t="s">
        <v>2967</v>
      </c>
      <c r="B48" s="148" t="s">
        <v>35</v>
      </c>
      <c r="C48" s="148" t="s">
        <v>2919</v>
      </c>
      <c r="D48" s="148" t="s">
        <v>3656</v>
      </c>
      <c r="E48" s="149" t="s">
        <v>2920</v>
      </c>
      <c r="F48" s="149" t="s">
        <v>3654</v>
      </c>
      <c r="G48" s="148" t="s">
        <v>2911</v>
      </c>
    </row>
    <row r="49" spans="1:7" ht="15" customHeight="1">
      <c r="A49" s="52" t="s">
        <v>3221</v>
      </c>
      <c r="B49" s="52"/>
      <c r="C49" s="52"/>
      <c r="D49" s="52"/>
      <c r="E49" s="53"/>
      <c r="F49" s="52"/>
      <c r="G49" s="52"/>
    </row>
    <row r="50" spans="1:7" ht="15" customHeight="1">
      <c r="A50" s="148" t="s">
        <v>3263</v>
      </c>
      <c r="B50" s="148" t="s">
        <v>33</v>
      </c>
      <c r="C50" s="148" t="s">
        <v>3264</v>
      </c>
      <c r="D50" s="148" t="s">
        <v>3656</v>
      </c>
      <c r="E50" s="149" t="s">
        <v>235</v>
      </c>
      <c r="F50" s="149" t="s">
        <v>3654</v>
      </c>
      <c r="G50" s="148" t="s">
        <v>3266</v>
      </c>
    </row>
    <row r="51" spans="1:7" ht="15" customHeight="1">
      <c r="A51" s="52" t="s">
        <v>3333</v>
      </c>
      <c r="B51" s="52"/>
      <c r="C51" s="52"/>
      <c r="D51" s="52"/>
      <c r="E51" s="53"/>
      <c r="F51" s="52"/>
      <c r="G51" s="52"/>
    </row>
    <row r="52" spans="1:7" ht="15" customHeight="1">
      <c r="A52" s="148" t="s">
        <v>3014</v>
      </c>
      <c r="B52" s="148" t="s">
        <v>17</v>
      </c>
      <c r="C52" s="148" t="s">
        <v>2923</v>
      </c>
      <c r="D52" s="148" t="s">
        <v>3656</v>
      </c>
      <c r="E52" s="149" t="s">
        <v>2916</v>
      </c>
      <c r="F52" s="149" t="s">
        <v>3654</v>
      </c>
      <c r="G52" s="148" t="s">
        <v>3015</v>
      </c>
    </row>
    <row r="53" spans="1:7" ht="15" customHeight="1">
      <c r="A53" s="150" t="s">
        <v>3336</v>
      </c>
      <c r="B53" s="150" t="s">
        <v>3018</v>
      </c>
      <c r="C53" s="150" t="s">
        <v>1330</v>
      </c>
      <c r="D53" s="150" t="s">
        <v>3656</v>
      </c>
      <c r="E53" s="151" t="s">
        <v>1330</v>
      </c>
      <c r="F53" s="150" t="s">
        <v>2532</v>
      </c>
      <c r="G53" s="150" t="s">
        <v>2911</v>
      </c>
    </row>
    <row r="54" spans="1:7" ht="15" customHeight="1">
      <c r="A54" s="150" t="s">
        <v>3337</v>
      </c>
      <c r="B54" s="150"/>
      <c r="C54" s="150" t="s">
        <v>3338</v>
      </c>
      <c r="D54" s="150" t="s">
        <v>3656</v>
      </c>
      <c r="E54" s="151" t="s">
        <v>1330</v>
      </c>
      <c r="F54" s="151" t="s">
        <v>2532</v>
      </c>
      <c r="G54" s="150" t="s">
        <v>2911</v>
      </c>
    </row>
    <row r="55" spans="1:7" ht="15" customHeight="1">
      <c r="A55" s="52" t="s">
        <v>3343</v>
      </c>
      <c r="B55" s="52"/>
      <c r="C55" s="52"/>
      <c r="D55" s="52"/>
      <c r="E55" s="53"/>
      <c r="F55" s="52"/>
      <c r="G55" s="52"/>
    </row>
    <row r="56" spans="1:7" ht="15" customHeight="1">
      <c r="A56" s="148" t="s">
        <v>3017</v>
      </c>
      <c r="B56" s="148" t="s">
        <v>3018</v>
      </c>
      <c r="C56" s="148" t="s">
        <v>2919</v>
      </c>
      <c r="D56" s="148" t="s">
        <v>3656</v>
      </c>
      <c r="E56" s="149" t="s">
        <v>2920</v>
      </c>
      <c r="F56" s="149" t="s">
        <v>3654</v>
      </c>
      <c r="G56" s="148" t="s">
        <v>2911</v>
      </c>
    </row>
    <row r="57" spans="1:7" ht="15" customHeight="1">
      <c r="A57" s="52" t="s">
        <v>3351</v>
      </c>
      <c r="B57" s="52"/>
      <c r="C57" s="52"/>
      <c r="D57" s="52"/>
      <c r="E57" s="53"/>
      <c r="F57" s="52"/>
      <c r="G57" s="52"/>
    </row>
    <row r="58" spans="1:7" ht="15" customHeight="1">
      <c r="A58" s="148" t="s">
        <v>3353</v>
      </c>
      <c r="B58" s="148" t="s">
        <v>3045</v>
      </c>
      <c r="C58" s="148" t="s">
        <v>3354</v>
      </c>
      <c r="D58" s="148" t="s">
        <v>3656</v>
      </c>
      <c r="E58" s="149" t="s">
        <v>3657</v>
      </c>
      <c r="F58" s="149" t="s">
        <v>3654</v>
      </c>
      <c r="G58" s="148" t="s">
        <v>2911</v>
      </c>
    </row>
    <row r="59" spans="1:7" ht="15" customHeight="1">
      <c r="A59" s="52" t="s">
        <v>3358</v>
      </c>
      <c r="B59" s="52"/>
      <c r="C59" s="52"/>
      <c r="D59" s="52"/>
      <c r="E59" s="53"/>
      <c r="F59" s="52"/>
      <c r="G59" s="52"/>
    </row>
    <row r="60" spans="1:7" ht="15" customHeight="1">
      <c r="A60" s="148" t="s">
        <v>3603</v>
      </c>
      <c r="B60" s="148" t="s">
        <v>3365</v>
      </c>
      <c r="C60" s="148" t="s">
        <v>3604</v>
      </c>
      <c r="D60" s="148" t="s">
        <v>3656</v>
      </c>
      <c r="E60" s="149" t="s">
        <v>3591</v>
      </c>
      <c r="F60" s="149" t="s">
        <v>3654</v>
      </c>
      <c r="G60" s="148" t="s">
        <v>2911</v>
      </c>
    </row>
    <row r="61" spans="1:7" ht="15" customHeight="1">
      <c r="A61" s="52" t="s">
        <v>3375</v>
      </c>
      <c r="B61" s="52"/>
      <c r="C61" s="52"/>
      <c r="D61" s="52"/>
      <c r="E61" s="53"/>
      <c r="F61" s="52"/>
      <c r="G61" s="52"/>
    </row>
    <row r="62" spans="1:7" ht="15" customHeight="1">
      <c r="A62" s="148" t="s">
        <v>3020</v>
      </c>
      <c r="B62" s="148" t="s">
        <v>10</v>
      </c>
      <c r="C62" s="148" t="s">
        <v>2919</v>
      </c>
      <c r="D62" s="148" t="s">
        <v>3656</v>
      </c>
      <c r="E62" s="149" t="s">
        <v>2920</v>
      </c>
      <c r="F62" s="149" t="s">
        <v>3654</v>
      </c>
      <c r="G62" s="148" t="s">
        <v>2911</v>
      </c>
    </row>
    <row r="63" spans="1:7" ht="15" customHeight="1">
      <c r="A63" s="148" t="s">
        <v>3021</v>
      </c>
      <c r="B63" s="148" t="s">
        <v>10</v>
      </c>
      <c r="C63" s="148" t="s">
        <v>2919</v>
      </c>
      <c r="D63" s="148" t="s">
        <v>3656</v>
      </c>
      <c r="E63" s="149" t="s">
        <v>2920</v>
      </c>
      <c r="F63" s="149" t="s">
        <v>3654</v>
      </c>
      <c r="G63" s="148" t="s">
        <v>2911</v>
      </c>
    </row>
    <row r="64" spans="1:7" ht="15" customHeight="1">
      <c r="A64" s="148" t="s">
        <v>3022</v>
      </c>
      <c r="B64" s="148" t="s">
        <v>10</v>
      </c>
      <c r="C64" s="148" t="s">
        <v>2919</v>
      </c>
      <c r="D64" s="148" t="s">
        <v>3656</v>
      </c>
      <c r="E64" s="149" t="s">
        <v>2920</v>
      </c>
      <c r="F64" s="149" t="s">
        <v>3654</v>
      </c>
      <c r="G64" s="148" t="s">
        <v>2911</v>
      </c>
    </row>
    <row r="65" spans="1:7" ht="15" customHeight="1">
      <c r="A65" s="148" t="s">
        <v>3023</v>
      </c>
      <c r="B65" s="148" t="s">
        <v>10</v>
      </c>
      <c r="C65" s="148" t="s">
        <v>2919</v>
      </c>
      <c r="D65" s="148" t="s">
        <v>3656</v>
      </c>
      <c r="E65" s="149" t="s">
        <v>2920</v>
      </c>
      <c r="F65" s="149" t="s">
        <v>3654</v>
      </c>
      <c r="G65" s="148" t="s">
        <v>2911</v>
      </c>
    </row>
    <row r="66" spans="1:7" ht="15" customHeight="1">
      <c r="A66" s="52" t="s">
        <v>3380</v>
      </c>
      <c r="B66" s="52"/>
      <c r="C66" s="52"/>
      <c r="D66" s="52"/>
      <c r="E66" s="53"/>
      <c r="F66" s="52"/>
      <c r="G66" s="52"/>
    </row>
    <row r="67" spans="1:7" ht="15" customHeight="1">
      <c r="A67" s="148" t="s">
        <v>3028</v>
      </c>
      <c r="B67" s="148" t="s">
        <v>3018</v>
      </c>
      <c r="C67" s="148" t="s">
        <v>2919</v>
      </c>
      <c r="D67" s="148" t="s">
        <v>3656</v>
      </c>
      <c r="E67" s="149" t="s">
        <v>2920</v>
      </c>
      <c r="F67" s="149" t="s">
        <v>3654</v>
      </c>
      <c r="G67" s="148" t="s">
        <v>2911</v>
      </c>
    </row>
    <row r="68" spans="1:7" ht="15" customHeight="1">
      <c r="A68" s="148" t="s">
        <v>3029</v>
      </c>
      <c r="B68" s="148" t="s">
        <v>3018</v>
      </c>
      <c r="C68" s="148" t="s">
        <v>2919</v>
      </c>
      <c r="D68" s="148" t="s">
        <v>3656</v>
      </c>
      <c r="E68" s="149" t="s">
        <v>2920</v>
      </c>
      <c r="F68" s="149" t="s">
        <v>3654</v>
      </c>
      <c r="G68" s="148" t="s">
        <v>2911</v>
      </c>
    </row>
    <row r="69" spans="1:7" ht="15" customHeight="1">
      <c r="A69" s="148" t="s">
        <v>3030</v>
      </c>
      <c r="B69" s="148" t="s">
        <v>3018</v>
      </c>
      <c r="C69" s="148" t="s">
        <v>2919</v>
      </c>
      <c r="D69" s="148" t="s">
        <v>3656</v>
      </c>
      <c r="E69" s="149" t="s">
        <v>2920</v>
      </c>
      <c r="F69" s="149" t="s">
        <v>3654</v>
      </c>
      <c r="G69" s="148" t="s">
        <v>2911</v>
      </c>
    </row>
    <row r="70" spans="1:7" ht="15" customHeight="1">
      <c r="A70" s="52" t="s">
        <v>3390</v>
      </c>
      <c r="B70" s="52"/>
      <c r="C70" s="52"/>
      <c r="D70" s="52"/>
      <c r="E70" s="53"/>
      <c r="F70" s="52"/>
      <c r="G70" s="52"/>
    </row>
    <row r="71" spans="1:7" ht="15" customHeight="1">
      <c r="A71" s="148" t="s">
        <v>3035</v>
      </c>
      <c r="B71" s="148" t="s">
        <v>3018</v>
      </c>
      <c r="C71" s="148" t="s">
        <v>2919</v>
      </c>
      <c r="D71" s="148" t="s">
        <v>3656</v>
      </c>
      <c r="E71" s="149" t="s">
        <v>2920</v>
      </c>
      <c r="F71" s="149" t="s">
        <v>3654</v>
      </c>
      <c r="G71" s="148" t="s">
        <v>2911</v>
      </c>
    </row>
    <row r="72" spans="1:7" ht="15" customHeight="1">
      <c r="A72" s="148" t="s">
        <v>3036</v>
      </c>
      <c r="B72" s="148" t="s">
        <v>3018</v>
      </c>
      <c r="C72" s="148" t="s">
        <v>2919</v>
      </c>
      <c r="D72" s="148" t="s">
        <v>3656</v>
      </c>
      <c r="E72" s="149" t="s">
        <v>2920</v>
      </c>
      <c r="F72" s="149" t="s">
        <v>3654</v>
      </c>
      <c r="G72" s="148" t="s">
        <v>2911</v>
      </c>
    </row>
    <row r="73" spans="1:7" ht="15" customHeight="1">
      <c r="A73" s="52" t="s">
        <v>3404</v>
      </c>
      <c r="B73" s="52"/>
      <c r="C73" s="52"/>
      <c r="D73" s="52"/>
      <c r="E73" s="53"/>
      <c r="F73" s="52"/>
      <c r="G73" s="52"/>
    </row>
    <row r="74" spans="1:7" ht="15" customHeight="1">
      <c r="A74" s="148" t="s">
        <v>3038</v>
      </c>
      <c r="B74" s="148" t="s">
        <v>3039</v>
      </c>
      <c r="C74" s="148" t="s">
        <v>2923</v>
      </c>
      <c r="D74" s="148" t="s">
        <v>3656</v>
      </c>
      <c r="E74" s="149" t="s">
        <v>2916</v>
      </c>
      <c r="F74" s="149" t="s">
        <v>3654</v>
      </c>
      <c r="G74" s="148" t="s">
        <v>3040</v>
      </c>
    </row>
    <row r="75" spans="1:7" ht="15" customHeight="1">
      <c r="A75" s="148" t="s">
        <v>3041</v>
      </c>
      <c r="B75" s="148" t="s">
        <v>3042</v>
      </c>
      <c r="C75" s="148" t="s">
        <v>2923</v>
      </c>
      <c r="D75" s="148" t="s">
        <v>3656</v>
      </c>
      <c r="E75" s="149" t="s">
        <v>2916</v>
      </c>
      <c r="F75" s="149" t="s">
        <v>3654</v>
      </c>
      <c r="G75" s="148" t="s">
        <v>3043</v>
      </c>
    </row>
    <row r="76" spans="1:7" ht="15" customHeight="1">
      <c r="A76" s="148" t="s">
        <v>3049</v>
      </c>
      <c r="B76" s="148" t="s">
        <v>88</v>
      </c>
      <c r="C76" s="148" t="s">
        <v>2923</v>
      </c>
      <c r="D76" s="148" t="s">
        <v>3656</v>
      </c>
      <c r="E76" s="149" t="s">
        <v>2916</v>
      </c>
      <c r="F76" s="149" t="s">
        <v>3654</v>
      </c>
      <c r="G76" s="148" t="s">
        <v>3050</v>
      </c>
    </row>
    <row r="77" spans="1:7" ht="15" customHeight="1">
      <c r="A77" s="148" t="s">
        <v>3055</v>
      </c>
      <c r="B77" s="148" t="s">
        <v>3018</v>
      </c>
      <c r="C77" s="148" t="s">
        <v>2958</v>
      </c>
      <c r="D77" s="148" t="s">
        <v>3656</v>
      </c>
      <c r="E77" s="149" t="s">
        <v>2959</v>
      </c>
      <c r="F77" s="149" t="s">
        <v>3654</v>
      </c>
      <c r="G77" s="148" t="s">
        <v>2911</v>
      </c>
    </row>
    <row r="78" spans="1:7" ht="15" customHeight="1">
      <c r="A78" s="148" t="s">
        <v>3056</v>
      </c>
      <c r="B78" s="148" t="s">
        <v>3018</v>
      </c>
      <c r="C78" s="148" t="s">
        <v>2923</v>
      </c>
      <c r="D78" s="148" t="s">
        <v>3656</v>
      </c>
      <c r="E78" s="149" t="s">
        <v>2916</v>
      </c>
      <c r="F78" s="149" t="s">
        <v>3654</v>
      </c>
      <c r="G78" s="148" t="s">
        <v>2911</v>
      </c>
    </row>
    <row r="79" spans="1:7" ht="15" customHeight="1">
      <c r="A79" s="148" t="s">
        <v>3057</v>
      </c>
      <c r="B79" s="148" t="s">
        <v>3058</v>
      </c>
      <c r="C79" s="148" t="s">
        <v>2919</v>
      </c>
      <c r="D79" s="148" t="s">
        <v>3656</v>
      </c>
      <c r="E79" s="149" t="s">
        <v>2920</v>
      </c>
      <c r="F79" s="149" t="s">
        <v>3654</v>
      </c>
      <c r="G79" s="148" t="s">
        <v>2911</v>
      </c>
    </row>
    <row r="80" spans="1:7" ht="15" customHeight="1">
      <c r="A80" s="148" t="s">
        <v>3057</v>
      </c>
      <c r="B80" s="148" t="s">
        <v>3058</v>
      </c>
      <c r="C80" s="148" t="s">
        <v>2919</v>
      </c>
      <c r="D80" s="148" t="s">
        <v>3656</v>
      </c>
      <c r="E80" s="149" t="s">
        <v>2920</v>
      </c>
      <c r="F80" s="149" t="s">
        <v>3654</v>
      </c>
      <c r="G80" s="148" t="s">
        <v>2911</v>
      </c>
    </row>
    <row r="81" spans="1:7" ht="15" customHeight="1">
      <c r="A81" s="52" t="s">
        <v>3422</v>
      </c>
      <c r="B81" s="52"/>
      <c r="C81" s="52"/>
      <c r="D81" s="52"/>
      <c r="E81" s="53"/>
      <c r="F81" s="52"/>
      <c r="G81" s="52"/>
    </row>
    <row r="82" spans="1:7" ht="15" customHeight="1">
      <c r="A82" s="148" t="s">
        <v>3060</v>
      </c>
      <c r="B82" s="148" t="s">
        <v>3018</v>
      </c>
      <c r="C82" s="148" t="s">
        <v>2923</v>
      </c>
      <c r="D82" s="148" t="s">
        <v>3656</v>
      </c>
      <c r="E82" s="149" t="s">
        <v>2916</v>
      </c>
      <c r="F82" s="149" t="s">
        <v>3654</v>
      </c>
      <c r="G82" s="148" t="s">
        <v>2911</v>
      </c>
    </row>
    <row r="83" spans="1:7" ht="15" customHeight="1">
      <c r="A83" s="52" t="s">
        <v>3427</v>
      </c>
      <c r="B83" s="52"/>
      <c r="C83" s="52"/>
      <c r="D83" s="52"/>
      <c r="E83" s="53"/>
      <c r="F83" s="52"/>
      <c r="G83" s="52"/>
    </row>
    <row r="84" spans="1:7" ht="15" customHeight="1">
      <c r="A84" s="150" t="s">
        <v>3431</v>
      </c>
      <c r="B84" s="150" t="s">
        <v>94</v>
      </c>
      <c r="C84" s="150" t="s">
        <v>3432</v>
      </c>
      <c r="D84" s="150" t="s">
        <v>3656</v>
      </c>
      <c r="E84" s="151" t="s">
        <v>3625</v>
      </c>
      <c r="F84" s="150" t="s">
        <v>2532</v>
      </c>
      <c r="G84" s="150" t="s">
        <v>3434</v>
      </c>
    </row>
    <row r="85" spans="1:7" ht="15" customHeight="1">
      <c r="A85" s="52" t="s">
        <v>3445</v>
      </c>
      <c r="B85" s="52"/>
      <c r="C85" s="52"/>
      <c r="D85" s="52"/>
      <c r="E85" s="53"/>
      <c r="F85" s="52"/>
      <c r="G85" s="52"/>
    </row>
    <row r="86" spans="1:7" ht="15" customHeight="1">
      <c r="A86" s="148" t="s">
        <v>3072</v>
      </c>
      <c r="B86" s="148" t="s">
        <v>3018</v>
      </c>
      <c r="C86" s="148" t="s">
        <v>2923</v>
      </c>
      <c r="D86" s="148" t="s">
        <v>3656</v>
      </c>
      <c r="E86" s="149" t="s">
        <v>2916</v>
      </c>
      <c r="F86" s="149" t="s">
        <v>3654</v>
      </c>
      <c r="G86" s="148" t="s">
        <v>3073</v>
      </c>
    </row>
    <row r="87" spans="1:7" ht="15" customHeight="1">
      <c r="A87" s="148" t="s">
        <v>3074</v>
      </c>
      <c r="B87" s="148" t="s">
        <v>102</v>
      </c>
      <c r="C87" s="148" t="s">
        <v>2919</v>
      </c>
      <c r="D87" s="148" t="s">
        <v>3656</v>
      </c>
      <c r="E87" s="149" t="s">
        <v>2920</v>
      </c>
      <c r="F87" s="149" t="s">
        <v>3654</v>
      </c>
      <c r="G87" s="148" t="s">
        <v>2911</v>
      </c>
    </row>
    <row r="88" spans="1:7" ht="15" customHeight="1">
      <c r="A88" s="148" t="s">
        <v>3075</v>
      </c>
      <c r="B88" s="148" t="s">
        <v>100</v>
      </c>
      <c r="C88" s="148" t="s">
        <v>3076</v>
      </c>
      <c r="D88" s="148" t="s">
        <v>3656</v>
      </c>
      <c r="E88" s="149" t="s">
        <v>2916</v>
      </c>
      <c r="F88" s="149" t="s">
        <v>3654</v>
      </c>
      <c r="G88" s="148" t="s">
        <v>3077</v>
      </c>
    </row>
    <row r="89" spans="1:7" ht="15" customHeight="1">
      <c r="A89" s="148" t="s">
        <v>3078</v>
      </c>
      <c r="B89" s="148" t="s">
        <v>3018</v>
      </c>
      <c r="C89" s="148" t="s">
        <v>2919</v>
      </c>
      <c r="D89" s="148" t="s">
        <v>3656</v>
      </c>
      <c r="E89" s="149" t="s">
        <v>2920</v>
      </c>
      <c r="F89" s="149" t="s">
        <v>3654</v>
      </c>
      <c r="G89" s="148" t="s">
        <v>2911</v>
      </c>
    </row>
    <row r="90" spans="1:7" ht="15" customHeight="1">
      <c r="A90" s="52" t="s">
        <v>3452</v>
      </c>
      <c r="B90" s="52"/>
      <c r="C90" s="52"/>
      <c r="D90" s="52"/>
      <c r="E90" s="53"/>
      <c r="F90" s="52"/>
      <c r="G90" s="52"/>
    </row>
    <row r="91" spans="1:7" ht="15" customHeight="1">
      <c r="A91" s="148" t="s">
        <v>3101</v>
      </c>
      <c r="B91" s="148" t="s">
        <v>35</v>
      </c>
      <c r="C91" s="148" t="s">
        <v>3102</v>
      </c>
      <c r="D91" s="148" t="s">
        <v>3658</v>
      </c>
      <c r="E91" s="149" t="s">
        <v>3338</v>
      </c>
      <c r="F91" s="149" t="s">
        <v>3654</v>
      </c>
      <c r="G91" s="148" t="s">
        <v>3104</v>
      </c>
    </row>
    <row r="92" spans="1:7" ht="15" customHeight="1">
      <c r="A92" s="148" t="s">
        <v>3106</v>
      </c>
      <c r="B92" s="148" t="s">
        <v>36</v>
      </c>
      <c r="C92" s="148" t="s">
        <v>214</v>
      </c>
      <c r="D92" s="148" t="s">
        <v>3658</v>
      </c>
      <c r="E92" s="149" t="s">
        <v>214</v>
      </c>
      <c r="F92" s="149" t="s">
        <v>3654</v>
      </c>
      <c r="G92" s="148" t="s">
        <v>3107</v>
      </c>
    </row>
    <row r="93" spans="1:7" ht="15" customHeight="1">
      <c r="A93" s="148" t="s">
        <v>3129</v>
      </c>
      <c r="B93" s="148" t="s">
        <v>36</v>
      </c>
      <c r="C93" s="148" t="s">
        <v>3081</v>
      </c>
      <c r="D93" s="148" t="s">
        <v>3658</v>
      </c>
      <c r="E93" s="149" t="s">
        <v>3081</v>
      </c>
      <c r="F93" s="149" t="s">
        <v>3654</v>
      </c>
      <c r="G93" s="148" t="s">
        <v>2911</v>
      </c>
    </row>
    <row r="94" spans="1:7" ht="15" customHeight="1">
      <c r="A94" s="148" t="s">
        <v>3132</v>
      </c>
      <c r="B94" s="148" t="s">
        <v>33</v>
      </c>
      <c r="C94" s="148" t="s">
        <v>3081</v>
      </c>
      <c r="D94" s="148" t="s">
        <v>3658</v>
      </c>
      <c r="E94" s="149" t="s">
        <v>3081</v>
      </c>
      <c r="F94" s="149" t="s">
        <v>3654</v>
      </c>
      <c r="G94" s="148" t="s">
        <v>2911</v>
      </c>
    </row>
    <row r="95" spans="1:7" ht="15" customHeight="1">
      <c r="A95" s="52" t="s">
        <v>3455</v>
      </c>
      <c r="B95" s="52"/>
      <c r="C95" s="52"/>
      <c r="D95" s="52"/>
      <c r="E95" s="53"/>
      <c r="F95" s="52"/>
      <c r="G95" s="52"/>
    </row>
    <row r="96" spans="1:7" ht="15" customHeight="1">
      <c r="A96" s="148" t="s">
        <v>2967</v>
      </c>
      <c r="B96" s="148" t="s">
        <v>35</v>
      </c>
      <c r="C96" s="148" t="s">
        <v>2919</v>
      </c>
      <c r="D96" s="148" t="s">
        <v>3658</v>
      </c>
      <c r="E96" s="149" t="s">
        <v>3554</v>
      </c>
      <c r="F96" s="149" t="s">
        <v>3654</v>
      </c>
      <c r="G96" s="148" t="s">
        <v>2911</v>
      </c>
    </row>
    <row r="97" spans="1:7" ht="15" customHeight="1">
      <c r="A97" s="52" t="s">
        <v>3458</v>
      </c>
      <c r="B97" s="52"/>
      <c r="C97" s="52"/>
      <c r="D97" s="52"/>
      <c r="E97" s="53"/>
      <c r="F97" s="52"/>
      <c r="G97" s="52"/>
    </row>
    <row r="98" spans="1:7" ht="15" customHeight="1">
      <c r="A98" s="148" t="s">
        <v>3223</v>
      </c>
      <c r="B98" s="148" t="s">
        <v>36</v>
      </c>
      <c r="C98" s="148" t="s">
        <v>3081</v>
      </c>
      <c r="D98" s="148" t="s">
        <v>3658</v>
      </c>
      <c r="E98" s="149" t="s">
        <v>3081</v>
      </c>
      <c r="F98" s="149" t="s">
        <v>3654</v>
      </c>
      <c r="G98" s="148" t="s">
        <v>3224</v>
      </c>
    </row>
    <row r="99" spans="1:7" ht="15" customHeight="1">
      <c r="A99" s="148" t="s">
        <v>3228</v>
      </c>
      <c r="B99" s="148" t="s">
        <v>36</v>
      </c>
      <c r="C99" s="148" t="s">
        <v>214</v>
      </c>
      <c r="D99" s="148" t="s">
        <v>3658</v>
      </c>
      <c r="E99" s="149" t="s">
        <v>214</v>
      </c>
      <c r="F99" s="149" t="s">
        <v>3654</v>
      </c>
      <c r="G99" s="148" t="s">
        <v>3229</v>
      </c>
    </row>
    <row r="100" spans="1:7" ht="15" customHeight="1">
      <c r="A100" s="148" t="s">
        <v>3267</v>
      </c>
      <c r="B100" s="148" t="s">
        <v>36</v>
      </c>
      <c r="C100" s="148" t="s">
        <v>3081</v>
      </c>
      <c r="D100" s="148" t="s">
        <v>3658</v>
      </c>
      <c r="E100" s="149" t="s">
        <v>3081</v>
      </c>
      <c r="F100" s="149" t="s">
        <v>3654</v>
      </c>
      <c r="G100" s="148" t="s">
        <v>2911</v>
      </c>
    </row>
    <row r="101" spans="1:7" ht="15" customHeight="1">
      <c r="A101" s="52" t="s">
        <v>3461</v>
      </c>
      <c r="B101" s="52"/>
      <c r="C101" s="52"/>
      <c r="D101" s="52"/>
      <c r="E101" s="53"/>
      <c r="F101" s="52"/>
      <c r="G101" s="52"/>
    </row>
    <row r="102" spans="1:7" ht="15" customHeight="1">
      <c r="A102" s="148" t="s">
        <v>3273</v>
      </c>
      <c r="B102" s="148" t="s">
        <v>33</v>
      </c>
      <c r="C102" s="148" t="s">
        <v>3081</v>
      </c>
      <c r="D102" s="148" t="s">
        <v>3658</v>
      </c>
      <c r="E102" s="149" t="s">
        <v>3081</v>
      </c>
      <c r="F102" s="149" t="s">
        <v>3654</v>
      </c>
      <c r="G102" s="148" t="s">
        <v>3274</v>
      </c>
    </row>
    <row r="103" spans="1:7" ht="15" customHeight="1">
      <c r="A103" s="148" t="s">
        <v>3295</v>
      </c>
      <c r="B103" s="148" t="s">
        <v>33</v>
      </c>
      <c r="C103" s="148" t="s">
        <v>214</v>
      </c>
      <c r="D103" s="148" t="s">
        <v>3658</v>
      </c>
      <c r="E103" s="149" t="s">
        <v>214</v>
      </c>
      <c r="F103" s="149" t="s">
        <v>3654</v>
      </c>
      <c r="G103" s="148" t="s">
        <v>2911</v>
      </c>
    </row>
    <row r="104" spans="1:7" ht="15" customHeight="1">
      <c r="A104" s="52" t="s">
        <v>3469</v>
      </c>
      <c r="B104" s="52"/>
      <c r="C104" s="52"/>
      <c r="D104" s="52"/>
      <c r="E104" s="53"/>
      <c r="F104" s="52"/>
      <c r="G104" s="52"/>
    </row>
    <row r="105" spans="1:7" ht="15" customHeight="1">
      <c r="A105" s="150" t="s">
        <v>3336</v>
      </c>
      <c r="B105" s="150" t="s">
        <v>3018</v>
      </c>
      <c r="C105" s="150" t="s">
        <v>1330</v>
      </c>
      <c r="D105" s="150" t="s">
        <v>3658</v>
      </c>
      <c r="E105" s="151" t="s">
        <v>1330</v>
      </c>
      <c r="F105" s="151" t="s">
        <v>2404</v>
      </c>
      <c r="G105" s="150" t="s">
        <v>2911</v>
      </c>
    </row>
    <row r="106" spans="1:7" ht="15" customHeight="1">
      <c r="A106" s="148" t="s">
        <v>3337</v>
      </c>
      <c r="B106" s="148"/>
      <c r="C106" s="148" t="s">
        <v>3338</v>
      </c>
      <c r="D106" s="148" t="s">
        <v>3658</v>
      </c>
      <c r="E106" s="149" t="s">
        <v>3338</v>
      </c>
      <c r="F106" s="149" t="s">
        <v>3654</v>
      </c>
      <c r="G106" s="148" t="s">
        <v>2911</v>
      </c>
    </row>
    <row r="107" spans="1:7" ht="15" customHeight="1">
      <c r="A107" s="148" t="s">
        <v>3339</v>
      </c>
      <c r="B107" s="148" t="s">
        <v>3340</v>
      </c>
      <c r="C107" s="148" t="s">
        <v>3081</v>
      </c>
      <c r="D107" s="148" t="s">
        <v>3658</v>
      </c>
      <c r="E107" s="149" t="s">
        <v>3081</v>
      </c>
      <c r="F107" s="149" t="s">
        <v>3654</v>
      </c>
      <c r="G107" s="148" t="s">
        <v>3341</v>
      </c>
    </row>
    <row r="108" spans="1:7" ht="15" customHeight="1">
      <c r="A108" s="148" t="s">
        <v>3342</v>
      </c>
      <c r="B108" s="148"/>
      <c r="C108" s="148" t="s">
        <v>214</v>
      </c>
      <c r="D108" s="148" t="s">
        <v>3658</v>
      </c>
      <c r="E108" s="149" t="s">
        <v>214</v>
      </c>
      <c r="F108" s="149" t="s">
        <v>3654</v>
      </c>
      <c r="G108" s="148" t="s">
        <v>2911</v>
      </c>
    </row>
    <row r="109" spans="1:7" ht="15" customHeight="1">
      <c r="A109" s="52" t="s">
        <v>3618</v>
      </c>
      <c r="B109" s="52"/>
      <c r="C109" s="52"/>
      <c r="D109" s="52"/>
      <c r="E109" s="53"/>
      <c r="F109" s="52"/>
      <c r="G109" s="52"/>
    </row>
    <row r="110" spans="1:7" ht="15" customHeight="1">
      <c r="A110" s="148" t="s">
        <v>3344</v>
      </c>
      <c r="B110" s="148" t="s">
        <v>10</v>
      </c>
      <c r="C110" s="148" t="s">
        <v>214</v>
      </c>
      <c r="D110" s="148" t="s">
        <v>3658</v>
      </c>
      <c r="E110" s="149" t="s">
        <v>214</v>
      </c>
      <c r="F110" s="149" t="s">
        <v>3654</v>
      </c>
      <c r="G110" s="148" t="s">
        <v>2911</v>
      </c>
    </row>
    <row r="111" spans="1:7" ht="15" customHeight="1">
      <c r="A111" s="148" t="s">
        <v>3345</v>
      </c>
      <c r="B111" s="148" t="s">
        <v>3346</v>
      </c>
      <c r="C111" s="148" t="s">
        <v>214</v>
      </c>
      <c r="D111" s="148" t="s">
        <v>3658</v>
      </c>
      <c r="E111" s="149" t="s">
        <v>214</v>
      </c>
      <c r="F111" s="149" t="s">
        <v>3654</v>
      </c>
      <c r="G111" s="148" t="s">
        <v>3347</v>
      </c>
    </row>
    <row r="112" spans="1:7" ht="15" customHeight="1">
      <c r="A112" s="148" t="s">
        <v>3348</v>
      </c>
      <c r="B112" s="148" t="s">
        <v>3346</v>
      </c>
      <c r="C112" s="148" t="s">
        <v>214</v>
      </c>
      <c r="D112" s="148" t="s">
        <v>3658</v>
      </c>
      <c r="E112" s="149" t="s">
        <v>214</v>
      </c>
      <c r="F112" s="149" t="s">
        <v>3654</v>
      </c>
      <c r="G112" s="148" t="s">
        <v>2911</v>
      </c>
    </row>
    <row r="113" spans="1:7" ht="15" customHeight="1">
      <c r="A113" s="148" t="s">
        <v>3349</v>
      </c>
      <c r="B113" s="148" t="s">
        <v>12</v>
      </c>
      <c r="C113" s="148" t="s">
        <v>214</v>
      </c>
      <c r="D113" s="148" t="s">
        <v>3658</v>
      </c>
      <c r="E113" s="149" t="s">
        <v>214</v>
      </c>
      <c r="F113" s="149" t="s">
        <v>3654</v>
      </c>
      <c r="G113" s="148" t="s">
        <v>3350</v>
      </c>
    </row>
    <row r="114" spans="1:7" ht="15" customHeight="1">
      <c r="A114" s="148" t="s">
        <v>3017</v>
      </c>
      <c r="B114" s="148" t="s">
        <v>3018</v>
      </c>
      <c r="C114" s="148" t="s">
        <v>2919</v>
      </c>
      <c r="D114" s="148" t="s">
        <v>3658</v>
      </c>
      <c r="E114" s="149" t="s">
        <v>3554</v>
      </c>
      <c r="F114" s="149" t="s">
        <v>3654</v>
      </c>
      <c r="G114" s="148" t="s">
        <v>2911</v>
      </c>
    </row>
    <row r="115" spans="1:7" ht="15" customHeight="1">
      <c r="A115" s="52" t="s">
        <v>3619</v>
      </c>
      <c r="B115" s="52"/>
      <c r="C115" s="52"/>
      <c r="D115" s="52"/>
      <c r="E115" s="53"/>
      <c r="F115" s="52"/>
      <c r="G115" s="52"/>
    </row>
    <row r="116" spans="1:7" ht="15" customHeight="1">
      <c r="A116" s="148" t="s">
        <v>3352</v>
      </c>
      <c r="B116" s="148" t="s">
        <v>3045</v>
      </c>
      <c r="C116" s="148" t="s">
        <v>214</v>
      </c>
      <c r="D116" s="148" t="s">
        <v>3658</v>
      </c>
      <c r="E116" s="149" t="s">
        <v>214</v>
      </c>
      <c r="F116" s="149" t="s">
        <v>3654</v>
      </c>
      <c r="G116" s="148" t="s">
        <v>2911</v>
      </c>
    </row>
    <row r="117" spans="1:7" ht="15" customHeight="1">
      <c r="A117" s="148" t="s">
        <v>3353</v>
      </c>
      <c r="B117" s="148" t="s">
        <v>3045</v>
      </c>
      <c r="C117" s="148" t="s">
        <v>3354</v>
      </c>
      <c r="D117" s="148" t="s">
        <v>3658</v>
      </c>
      <c r="E117" s="149" t="s">
        <v>214</v>
      </c>
      <c r="F117" s="149" t="s">
        <v>3654</v>
      </c>
      <c r="G117" s="148" t="s">
        <v>2911</v>
      </c>
    </row>
    <row r="118" spans="1:7" ht="15" customHeight="1">
      <c r="A118" s="148" t="s">
        <v>3355</v>
      </c>
      <c r="B118" s="148" t="s">
        <v>3045</v>
      </c>
      <c r="C118" s="148" t="s">
        <v>3293</v>
      </c>
      <c r="D118" s="148" t="s">
        <v>3658</v>
      </c>
      <c r="E118" s="149" t="s">
        <v>214</v>
      </c>
      <c r="F118" s="149" t="s">
        <v>3654</v>
      </c>
      <c r="G118" s="148" t="s">
        <v>3356</v>
      </c>
    </row>
    <row r="119" spans="1:7" ht="15" customHeight="1">
      <c r="A119" s="148" t="s">
        <v>3357</v>
      </c>
      <c r="B119" s="148" t="s">
        <v>3045</v>
      </c>
      <c r="C119" s="148" t="s">
        <v>214</v>
      </c>
      <c r="D119" s="148" t="s">
        <v>3658</v>
      </c>
      <c r="E119" s="149" t="s">
        <v>214</v>
      </c>
      <c r="F119" s="149" t="s">
        <v>3654</v>
      </c>
      <c r="G119" s="148" t="s">
        <v>2911</v>
      </c>
    </row>
    <row r="120" spans="1:7" ht="15" customHeight="1">
      <c r="A120" s="52" t="s">
        <v>3620</v>
      </c>
      <c r="B120" s="52"/>
      <c r="C120" s="52"/>
      <c r="D120" s="52"/>
      <c r="E120" s="53"/>
      <c r="F120" s="52"/>
      <c r="G120" s="52"/>
    </row>
    <row r="121" spans="1:7" ht="15" customHeight="1">
      <c r="A121" s="148" t="s">
        <v>3359</v>
      </c>
      <c r="B121" s="148" t="s">
        <v>3360</v>
      </c>
      <c r="C121" s="148" t="s">
        <v>3361</v>
      </c>
      <c r="D121" s="148" t="s">
        <v>3658</v>
      </c>
      <c r="E121" s="149" t="s">
        <v>214</v>
      </c>
      <c r="F121" s="149" t="s">
        <v>3654</v>
      </c>
      <c r="G121" s="148" t="s">
        <v>2911</v>
      </c>
    </row>
    <row r="122" spans="1:7" ht="15" customHeight="1">
      <c r="A122" s="148" t="s">
        <v>3364</v>
      </c>
      <c r="B122" s="148" t="s">
        <v>3365</v>
      </c>
      <c r="C122" s="148" t="s">
        <v>3366</v>
      </c>
      <c r="D122" s="148" t="s">
        <v>3658</v>
      </c>
      <c r="E122" s="149" t="s">
        <v>214</v>
      </c>
      <c r="F122" s="149" t="s">
        <v>3654</v>
      </c>
      <c r="G122" s="148" t="s">
        <v>2911</v>
      </c>
    </row>
    <row r="123" spans="1:7" ht="15" customHeight="1">
      <c r="A123" s="148" t="s">
        <v>3367</v>
      </c>
      <c r="B123" s="148" t="s">
        <v>3368</v>
      </c>
      <c r="C123" s="148" t="s">
        <v>214</v>
      </c>
      <c r="D123" s="148" t="s">
        <v>3658</v>
      </c>
      <c r="E123" s="149" t="s">
        <v>214</v>
      </c>
      <c r="F123" s="149" t="s">
        <v>3654</v>
      </c>
      <c r="G123" s="148" t="s">
        <v>2911</v>
      </c>
    </row>
    <row r="124" spans="1:7" ht="15" customHeight="1">
      <c r="A124" s="148" t="s">
        <v>3371</v>
      </c>
      <c r="B124" s="148" t="s">
        <v>3372</v>
      </c>
      <c r="C124" s="148" t="s">
        <v>214</v>
      </c>
      <c r="D124" s="148" t="s">
        <v>3658</v>
      </c>
      <c r="E124" s="149" t="s">
        <v>214</v>
      </c>
      <c r="F124" s="149" t="s">
        <v>3654</v>
      </c>
      <c r="G124" s="148" t="s">
        <v>2911</v>
      </c>
    </row>
    <row r="125" spans="1:7" ht="15" customHeight="1">
      <c r="A125" s="148" t="s">
        <v>3373</v>
      </c>
      <c r="B125" s="148" t="s">
        <v>3368</v>
      </c>
      <c r="C125" s="148" t="s">
        <v>214</v>
      </c>
      <c r="D125" s="148" t="s">
        <v>3658</v>
      </c>
      <c r="E125" s="149" t="s">
        <v>214</v>
      </c>
      <c r="F125" s="149" t="s">
        <v>3654</v>
      </c>
      <c r="G125" s="148" t="s">
        <v>2911</v>
      </c>
    </row>
    <row r="126" spans="1:7" ht="15" customHeight="1">
      <c r="A126" s="148" t="s">
        <v>3374</v>
      </c>
      <c r="B126" s="148" t="s">
        <v>3368</v>
      </c>
      <c r="C126" s="148" t="s">
        <v>214</v>
      </c>
      <c r="D126" s="148" t="s">
        <v>3658</v>
      </c>
      <c r="E126" s="149" t="s">
        <v>214</v>
      </c>
      <c r="F126" s="149" t="s">
        <v>3654</v>
      </c>
      <c r="G126" s="148" t="s">
        <v>2911</v>
      </c>
    </row>
    <row r="127" spans="1:7" ht="15" customHeight="1">
      <c r="A127" s="52" t="s">
        <v>3621</v>
      </c>
      <c r="B127" s="52"/>
      <c r="C127" s="52"/>
      <c r="D127" s="52"/>
      <c r="E127" s="53"/>
      <c r="F127" s="52"/>
      <c r="G127" s="52"/>
    </row>
    <row r="128" spans="1:7" ht="15" customHeight="1">
      <c r="A128" s="148" t="s">
        <v>3376</v>
      </c>
      <c r="B128" s="148" t="s">
        <v>10</v>
      </c>
      <c r="C128" s="148" t="s">
        <v>214</v>
      </c>
      <c r="D128" s="148" t="s">
        <v>3658</v>
      </c>
      <c r="E128" s="149" t="s">
        <v>214</v>
      </c>
      <c r="F128" s="149" t="s">
        <v>3654</v>
      </c>
      <c r="G128" s="148" t="s">
        <v>2911</v>
      </c>
    </row>
    <row r="129" spans="1:7" ht="15" customHeight="1">
      <c r="A129" s="148" t="s">
        <v>3020</v>
      </c>
      <c r="B129" s="148" t="s">
        <v>10</v>
      </c>
      <c r="C129" s="148" t="s">
        <v>2919</v>
      </c>
      <c r="D129" s="148" t="s">
        <v>3658</v>
      </c>
      <c r="E129" s="149" t="s">
        <v>3554</v>
      </c>
      <c r="F129" s="149" t="s">
        <v>3654</v>
      </c>
      <c r="G129" s="148" t="s">
        <v>2911</v>
      </c>
    </row>
    <row r="130" spans="1:7" ht="15" customHeight="1">
      <c r="A130" s="148" t="s">
        <v>3021</v>
      </c>
      <c r="B130" s="148" t="s">
        <v>10</v>
      </c>
      <c r="C130" s="148" t="s">
        <v>2919</v>
      </c>
      <c r="D130" s="148" t="s">
        <v>3658</v>
      </c>
      <c r="E130" s="149" t="s">
        <v>3554</v>
      </c>
      <c r="F130" s="149" t="s">
        <v>3654</v>
      </c>
      <c r="G130" s="148" t="s">
        <v>2911</v>
      </c>
    </row>
    <row r="131" spans="1:7" ht="15" customHeight="1">
      <c r="A131" s="148" t="s">
        <v>3022</v>
      </c>
      <c r="B131" s="148" t="s">
        <v>10</v>
      </c>
      <c r="C131" s="148" t="s">
        <v>2919</v>
      </c>
      <c r="D131" s="148" t="s">
        <v>3658</v>
      </c>
      <c r="E131" s="149" t="s">
        <v>3554</v>
      </c>
      <c r="F131" s="149" t="s">
        <v>3654</v>
      </c>
      <c r="G131" s="148" t="s">
        <v>2911</v>
      </c>
    </row>
    <row r="132" spans="1:7" ht="15" customHeight="1">
      <c r="A132" s="148" t="s">
        <v>3023</v>
      </c>
      <c r="B132" s="148" t="s">
        <v>10</v>
      </c>
      <c r="C132" s="148" t="s">
        <v>2919</v>
      </c>
      <c r="D132" s="148" t="s">
        <v>3658</v>
      </c>
      <c r="E132" s="149" t="s">
        <v>3554</v>
      </c>
      <c r="F132" s="149" t="s">
        <v>3654</v>
      </c>
      <c r="G132" s="148" t="s">
        <v>2911</v>
      </c>
    </row>
    <row r="133" spans="1:7" ht="15" customHeight="1">
      <c r="A133" s="148" t="s">
        <v>3377</v>
      </c>
      <c r="B133" s="148" t="s">
        <v>61</v>
      </c>
      <c r="C133" s="148" t="s">
        <v>214</v>
      </c>
      <c r="D133" s="148" t="s">
        <v>3658</v>
      </c>
      <c r="E133" s="149" t="s">
        <v>214</v>
      </c>
      <c r="F133" s="149" t="s">
        <v>3654</v>
      </c>
      <c r="G133" s="148" t="s">
        <v>3378</v>
      </c>
    </row>
    <row r="134" spans="1:7" ht="15" customHeight="1">
      <c r="A134" s="148" t="s">
        <v>3379</v>
      </c>
      <c r="B134" s="148" t="s">
        <v>61</v>
      </c>
      <c r="C134" s="148" t="s">
        <v>214</v>
      </c>
      <c r="D134" s="148" t="s">
        <v>3658</v>
      </c>
      <c r="E134" s="149" t="s">
        <v>214</v>
      </c>
      <c r="F134" s="149" t="s">
        <v>3654</v>
      </c>
      <c r="G134" s="148" t="s">
        <v>2911</v>
      </c>
    </row>
    <row r="135" spans="1:7" ht="15" customHeight="1">
      <c r="A135" s="52" t="s">
        <v>3622</v>
      </c>
      <c r="B135" s="52"/>
      <c r="C135" s="52"/>
      <c r="D135" s="52"/>
      <c r="E135" s="53"/>
      <c r="F135" s="52"/>
      <c r="G135" s="52"/>
    </row>
    <row r="136" spans="1:7" ht="15" customHeight="1">
      <c r="A136" s="148" t="s">
        <v>3381</v>
      </c>
      <c r="B136" s="148" t="s">
        <v>74</v>
      </c>
      <c r="C136" s="148" t="s">
        <v>214</v>
      </c>
      <c r="D136" s="148" t="s">
        <v>3658</v>
      </c>
      <c r="E136" s="149" t="s">
        <v>214</v>
      </c>
      <c r="F136" s="149" t="s">
        <v>3654</v>
      </c>
      <c r="G136" s="148" t="s">
        <v>2911</v>
      </c>
    </row>
    <row r="137" spans="1:7" ht="15" customHeight="1">
      <c r="A137" s="148" t="s">
        <v>3382</v>
      </c>
      <c r="B137" s="148" t="s">
        <v>3383</v>
      </c>
      <c r="C137" s="148" t="s">
        <v>3361</v>
      </c>
      <c r="D137" s="148" t="s">
        <v>3658</v>
      </c>
      <c r="E137" s="149" t="s">
        <v>214</v>
      </c>
      <c r="F137" s="149" t="s">
        <v>3654</v>
      </c>
      <c r="G137" s="148" t="s">
        <v>2911</v>
      </c>
    </row>
    <row r="138" spans="1:7" ht="15" customHeight="1">
      <c r="A138" s="148" t="s">
        <v>3384</v>
      </c>
      <c r="B138" s="148" t="s">
        <v>74</v>
      </c>
      <c r="C138" s="148" t="s">
        <v>3385</v>
      </c>
      <c r="D138" s="148" t="s">
        <v>3658</v>
      </c>
      <c r="E138" s="149" t="s">
        <v>214</v>
      </c>
      <c r="F138" s="149" t="s">
        <v>3654</v>
      </c>
      <c r="G138" s="148" t="s">
        <v>3386</v>
      </c>
    </row>
    <row r="139" spans="1:7" ht="15" customHeight="1">
      <c r="A139" s="148" t="s">
        <v>3025</v>
      </c>
      <c r="B139" s="148" t="s">
        <v>3018</v>
      </c>
      <c r="C139" s="148" t="s">
        <v>3026</v>
      </c>
      <c r="D139" s="148" t="s">
        <v>3658</v>
      </c>
      <c r="E139" s="149" t="s">
        <v>214</v>
      </c>
      <c r="F139" s="149" t="s">
        <v>3654</v>
      </c>
      <c r="G139" s="148" t="s">
        <v>2911</v>
      </c>
    </row>
    <row r="140" spans="1:7" ht="15" customHeight="1">
      <c r="A140" s="148" t="s">
        <v>3028</v>
      </c>
      <c r="B140" s="148" t="s">
        <v>3018</v>
      </c>
      <c r="C140" s="148" t="s">
        <v>2919</v>
      </c>
      <c r="D140" s="148" t="s">
        <v>3658</v>
      </c>
      <c r="E140" s="149" t="s">
        <v>3554</v>
      </c>
      <c r="F140" s="149" t="s">
        <v>3654</v>
      </c>
      <c r="G140" s="148" t="s">
        <v>2911</v>
      </c>
    </row>
    <row r="141" spans="1:7" ht="15" customHeight="1">
      <c r="A141" s="148" t="s">
        <v>3029</v>
      </c>
      <c r="B141" s="148" t="s">
        <v>3018</v>
      </c>
      <c r="C141" s="148" t="s">
        <v>2919</v>
      </c>
      <c r="D141" s="148" t="s">
        <v>3658</v>
      </c>
      <c r="E141" s="149" t="s">
        <v>3554</v>
      </c>
      <c r="F141" s="149" t="s">
        <v>3654</v>
      </c>
      <c r="G141" s="148" t="s">
        <v>2911</v>
      </c>
    </row>
    <row r="142" spans="1:7" ht="15" customHeight="1">
      <c r="A142" s="148" t="s">
        <v>3030</v>
      </c>
      <c r="B142" s="148" t="s">
        <v>3018</v>
      </c>
      <c r="C142" s="148" t="s">
        <v>2919</v>
      </c>
      <c r="D142" s="148" t="s">
        <v>3658</v>
      </c>
      <c r="E142" s="149" t="s">
        <v>3554</v>
      </c>
      <c r="F142" s="149" t="s">
        <v>3654</v>
      </c>
      <c r="G142" s="148" t="s">
        <v>2911</v>
      </c>
    </row>
    <row r="143" spans="1:7" ht="15" customHeight="1">
      <c r="A143" s="148" t="s">
        <v>3387</v>
      </c>
      <c r="B143" s="148" t="s">
        <v>74</v>
      </c>
      <c r="C143" s="148" t="s">
        <v>3081</v>
      </c>
      <c r="D143" s="148" t="s">
        <v>3658</v>
      </c>
      <c r="E143" s="149" t="s">
        <v>3081</v>
      </c>
      <c r="F143" s="149" t="s">
        <v>3654</v>
      </c>
      <c r="G143" s="148" t="s">
        <v>2911</v>
      </c>
    </row>
    <row r="144" spans="1:7" ht="15" customHeight="1">
      <c r="A144" s="148" t="s">
        <v>3388</v>
      </c>
      <c r="B144" s="148" t="s">
        <v>83</v>
      </c>
      <c r="C144" s="148" t="s">
        <v>214</v>
      </c>
      <c r="D144" s="148" t="s">
        <v>3658</v>
      </c>
      <c r="E144" s="149" t="s">
        <v>214</v>
      </c>
      <c r="F144" s="149" t="s">
        <v>3654</v>
      </c>
      <c r="G144" s="148" t="s">
        <v>2911</v>
      </c>
    </row>
    <row r="145" spans="1:7" ht="15" customHeight="1">
      <c r="A145" s="148" t="s">
        <v>3389</v>
      </c>
      <c r="B145" s="148" t="s">
        <v>3383</v>
      </c>
      <c r="C145" s="148" t="s">
        <v>214</v>
      </c>
      <c r="D145" s="148" t="s">
        <v>3658</v>
      </c>
      <c r="E145" s="149" t="s">
        <v>214</v>
      </c>
      <c r="F145" s="149" t="s">
        <v>3654</v>
      </c>
      <c r="G145" s="148" t="s">
        <v>2911</v>
      </c>
    </row>
    <row r="146" spans="1:7" ht="15" customHeight="1">
      <c r="A146" s="52" t="s">
        <v>3623</v>
      </c>
      <c r="B146" s="52"/>
      <c r="C146" s="52"/>
      <c r="D146" s="52"/>
      <c r="E146" s="53"/>
      <c r="F146" s="52"/>
      <c r="G146" s="52"/>
    </row>
    <row r="147" spans="1:7" ht="15" customHeight="1">
      <c r="A147" s="150" t="s">
        <v>3032</v>
      </c>
      <c r="B147" s="150" t="s">
        <v>74</v>
      </c>
      <c r="C147" s="150" t="s">
        <v>3033</v>
      </c>
      <c r="D147" s="150" t="s">
        <v>3658</v>
      </c>
      <c r="E147" s="151" t="s">
        <v>2431</v>
      </c>
      <c r="F147" s="151" t="s">
        <v>2404</v>
      </c>
      <c r="G147" s="150" t="s">
        <v>2911</v>
      </c>
    </row>
    <row r="148" spans="1:7" ht="15" customHeight="1">
      <c r="A148" s="150" t="s">
        <v>3034</v>
      </c>
      <c r="B148" s="150" t="s">
        <v>61</v>
      </c>
      <c r="C148" s="150" t="s">
        <v>3033</v>
      </c>
      <c r="D148" s="150" t="s">
        <v>3658</v>
      </c>
      <c r="E148" s="151" t="s">
        <v>2431</v>
      </c>
      <c r="F148" s="151" t="s">
        <v>2404</v>
      </c>
      <c r="G148" s="150" t="s">
        <v>2911</v>
      </c>
    </row>
    <row r="149" spans="1:7" ht="15" customHeight="1">
      <c r="A149" s="148" t="s">
        <v>3391</v>
      </c>
      <c r="B149" s="148" t="s">
        <v>3018</v>
      </c>
      <c r="C149" s="148" t="s">
        <v>3081</v>
      </c>
      <c r="D149" s="148" t="s">
        <v>3658</v>
      </c>
      <c r="E149" s="149" t="s">
        <v>3081</v>
      </c>
      <c r="F149" s="149" t="s">
        <v>3654</v>
      </c>
      <c r="G149" s="148" t="s">
        <v>2911</v>
      </c>
    </row>
    <row r="150" spans="1:7" ht="15" customHeight="1">
      <c r="A150" s="148" t="s">
        <v>3392</v>
      </c>
      <c r="B150" s="148" t="s">
        <v>3018</v>
      </c>
      <c r="C150" s="148" t="s">
        <v>3393</v>
      </c>
      <c r="D150" s="148" t="s">
        <v>3658</v>
      </c>
      <c r="E150" s="149" t="s">
        <v>3081</v>
      </c>
      <c r="F150" s="149" t="s">
        <v>3654</v>
      </c>
      <c r="G150" s="148" t="s">
        <v>2911</v>
      </c>
    </row>
    <row r="151" spans="1:7" ht="15" customHeight="1">
      <c r="A151" s="148" t="s">
        <v>3394</v>
      </c>
      <c r="B151" s="148" t="s">
        <v>74</v>
      </c>
      <c r="C151" s="148" t="s">
        <v>214</v>
      </c>
      <c r="D151" s="148" t="s">
        <v>3658</v>
      </c>
      <c r="E151" s="149" t="s">
        <v>214</v>
      </c>
      <c r="F151" s="149" t="s">
        <v>3654</v>
      </c>
      <c r="G151" s="148" t="s">
        <v>2911</v>
      </c>
    </row>
    <row r="152" spans="1:7" ht="15" customHeight="1">
      <c r="A152" s="148" t="s">
        <v>3395</v>
      </c>
      <c r="B152" s="148" t="s">
        <v>74</v>
      </c>
      <c r="C152" s="148" t="s">
        <v>214</v>
      </c>
      <c r="D152" s="148" t="s">
        <v>3658</v>
      </c>
      <c r="E152" s="149" t="s">
        <v>214</v>
      </c>
      <c r="F152" s="149" t="s">
        <v>3654</v>
      </c>
      <c r="G152" s="148" t="s">
        <v>2911</v>
      </c>
    </row>
    <row r="153" spans="1:7" ht="15" customHeight="1">
      <c r="A153" s="148" t="s">
        <v>3396</v>
      </c>
      <c r="B153" s="148" t="s">
        <v>61</v>
      </c>
      <c r="C153" s="148" t="s">
        <v>214</v>
      </c>
      <c r="D153" s="148" t="s">
        <v>3658</v>
      </c>
      <c r="E153" s="149" t="s">
        <v>214</v>
      </c>
      <c r="F153" s="149" t="s">
        <v>3654</v>
      </c>
      <c r="G153" s="148" t="s">
        <v>2911</v>
      </c>
    </row>
    <row r="154" spans="1:7" ht="15" customHeight="1">
      <c r="A154" s="148" t="s">
        <v>3397</v>
      </c>
      <c r="B154" s="148" t="s">
        <v>75</v>
      </c>
      <c r="C154" s="148" t="s">
        <v>3081</v>
      </c>
      <c r="D154" s="148" t="s">
        <v>3658</v>
      </c>
      <c r="E154" s="149" t="s">
        <v>3081</v>
      </c>
      <c r="F154" s="149" t="s">
        <v>3654</v>
      </c>
      <c r="G154" s="148" t="s">
        <v>2911</v>
      </c>
    </row>
    <row r="155" spans="1:7" ht="15" customHeight="1">
      <c r="A155" s="148" t="s">
        <v>3398</v>
      </c>
      <c r="B155" s="148" t="s">
        <v>75</v>
      </c>
      <c r="C155" s="148" t="s">
        <v>3081</v>
      </c>
      <c r="D155" s="148" t="s">
        <v>3658</v>
      </c>
      <c r="E155" s="149" t="s">
        <v>3081</v>
      </c>
      <c r="F155" s="149" t="s">
        <v>3654</v>
      </c>
      <c r="G155" s="148" t="s">
        <v>2911</v>
      </c>
    </row>
    <row r="156" spans="1:7" ht="15" customHeight="1">
      <c r="A156" s="148" t="s">
        <v>3035</v>
      </c>
      <c r="B156" s="148" t="s">
        <v>3018</v>
      </c>
      <c r="C156" s="148" t="s">
        <v>2919</v>
      </c>
      <c r="D156" s="148" t="s">
        <v>3658</v>
      </c>
      <c r="E156" s="149" t="s">
        <v>3554</v>
      </c>
      <c r="F156" s="149" t="s">
        <v>3654</v>
      </c>
      <c r="G156" s="148" t="s">
        <v>2911</v>
      </c>
    </row>
    <row r="157" spans="1:7" ht="15" customHeight="1">
      <c r="A157" s="148" t="s">
        <v>3399</v>
      </c>
      <c r="B157" s="148" t="s">
        <v>75</v>
      </c>
      <c r="C157" s="148" t="s">
        <v>214</v>
      </c>
      <c r="D157" s="148" t="s">
        <v>3658</v>
      </c>
      <c r="E157" s="149" t="s">
        <v>214</v>
      </c>
      <c r="F157" s="149" t="s">
        <v>3654</v>
      </c>
      <c r="G157" s="148" t="s">
        <v>3400</v>
      </c>
    </row>
    <row r="158" spans="1:7" ht="15" customHeight="1">
      <c r="A158" s="148" t="s">
        <v>3036</v>
      </c>
      <c r="B158" s="148" t="s">
        <v>3018</v>
      </c>
      <c r="C158" s="148" t="s">
        <v>2919</v>
      </c>
      <c r="D158" s="148" t="s">
        <v>3658</v>
      </c>
      <c r="E158" s="149" t="s">
        <v>3554</v>
      </c>
      <c r="F158" s="149" t="s">
        <v>3654</v>
      </c>
      <c r="G158" s="148" t="s">
        <v>2911</v>
      </c>
    </row>
    <row r="159" spans="1:7" ht="15" customHeight="1">
      <c r="A159" s="52" t="s">
        <v>3624</v>
      </c>
      <c r="B159" s="52"/>
      <c r="C159" s="52"/>
      <c r="D159" s="52"/>
      <c r="E159" s="53"/>
      <c r="F159" s="52"/>
      <c r="G159" s="52"/>
    </row>
    <row r="160" spans="1:7" ht="15" customHeight="1">
      <c r="A160" s="148" t="s">
        <v>3402</v>
      </c>
      <c r="B160" s="148" t="s">
        <v>82</v>
      </c>
      <c r="C160" s="148" t="s">
        <v>214</v>
      </c>
      <c r="D160" s="148" t="s">
        <v>3658</v>
      </c>
      <c r="E160" s="149" t="s">
        <v>214</v>
      </c>
      <c r="F160" s="149" t="s">
        <v>3654</v>
      </c>
      <c r="G160" s="148" t="s">
        <v>2911</v>
      </c>
    </row>
    <row r="161" spans="1:7" ht="15" customHeight="1">
      <c r="A161" s="148" t="s">
        <v>3403</v>
      </c>
      <c r="B161" s="148" t="s">
        <v>84</v>
      </c>
      <c r="C161" s="148" t="s">
        <v>214</v>
      </c>
      <c r="D161" s="148" t="s">
        <v>3658</v>
      </c>
      <c r="E161" s="149" t="s">
        <v>214</v>
      </c>
      <c r="F161" s="149" t="s">
        <v>3654</v>
      </c>
      <c r="G161" s="148" t="s">
        <v>2911</v>
      </c>
    </row>
    <row r="162" spans="1:7" ht="15" customHeight="1">
      <c r="A162" s="52" t="s">
        <v>3470</v>
      </c>
      <c r="B162" s="52"/>
      <c r="C162" s="52"/>
      <c r="D162" s="52"/>
      <c r="E162" s="53"/>
      <c r="F162" s="52"/>
      <c r="G162" s="52"/>
    </row>
    <row r="163" spans="1:7" ht="15" customHeight="1">
      <c r="A163" s="148" t="s">
        <v>3412</v>
      </c>
      <c r="B163" s="148" t="s">
        <v>3039</v>
      </c>
      <c r="C163" s="148" t="s">
        <v>3081</v>
      </c>
      <c r="D163" s="148" t="s">
        <v>3658</v>
      </c>
      <c r="E163" s="149" t="s">
        <v>3081</v>
      </c>
      <c r="F163" s="149" t="s">
        <v>3654</v>
      </c>
      <c r="G163" s="148" t="s">
        <v>3413</v>
      </c>
    </row>
    <row r="164" spans="1:7" ht="15" customHeight="1">
      <c r="A164" s="148" t="s">
        <v>3414</v>
      </c>
      <c r="B164" s="148" t="s">
        <v>88</v>
      </c>
      <c r="C164" s="148" t="s">
        <v>214</v>
      </c>
      <c r="D164" s="148" t="s">
        <v>3658</v>
      </c>
      <c r="E164" s="149" t="s">
        <v>214</v>
      </c>
      <c r="F164" s="149" t="s">
        <v>3654</v>
      </c>
      <c r="G164" s="148" t="s">
        <v>3415</v>
      </c>
    </row>
    <row r="165" spans="1:7" ht="15" customHeight="1">
      <c r="A165" s="148" t="s">
        <v>3416</v>
      </c>
      <c r="B165" s="148" t="s">
        <v>3417</v>
      </c>
      <c r="C165" s="148" t="s">
        <v>214</v>
      </c>
      <c r="D165" s="148" t="s">
        <v>3658</v>
      </c>
      <c r="E165" s="149" t="s">
        <v>214</v>
      </c>
      <c r="F165" s="149" t="s">
        <v>3654</v>
      </c>
      <c r="G165" s="148" t="s">
        <v>3418</v>
      </c>
    </row>
    <row r="166" spans="1:7" ht="15" customHeight="1">
      <c r="A166" s="148" t="s">
        <v>3420</v>
      </c>
      <c r="B166" s="148" t="s">
        <v>3417</v>
      </c>
      <c r="C166" s="148" t="s">
        <v>1902</v>
      </c>
      <c r="D166" s="148" t="s">
        <v>3658</v>
      </c>
      <c r="E166" s="149" t="s">
        <v>214</v>
      </c>
      <c r="F166" s="149" t="s">
        <v>3654</v>
      </c>
      <c r="G166" s="148" t="s">
        <v>2911</v>
      </c>
    </row>
    <row r="167" spans="1:7" ht="15" customHeight="1">
      <c r="A167" s="148" t="s">
        <v>3421</v>
      </c>
      <c r="B167" s="148" t="s">
        <v>85</v>
      </c>
      <c r="C167" s="148" t="s">
        <v>214</v>
      </c>
      <c r="D167" s="148" t="s">
        <v>3658</v>
      </c>
      <c r="E167" s="149" t="s">
        <v>214</v>
      </c>
      <c r="F167" s="149" t="s">
        <v>3654</v>
      </c>
      <c r="G167" s="148" t="s">
        <v>2911</v>
      </c>
    </row>
    <row r="168" spans="1:7" ht="15" customHeight="1">
      <c r="A168" s="148" t="s">
        <v>3057</v>
      </c>
      <c r="B168" s="148" t="s">
        <v>3058</v>
      </c>
      <c r="C168" s="148" t="s">
        <v>2919</v>
      </c>
      <c r="D168" s="148" t="s">
        <v>3658</v>
      </c>
      <c r="E168" s="149" t="s">
        <v>3554</v>
      </c>
      <c r="F168" s="149" t="s">
        <v>3654</v>
      </c>
      <c r="G168" s="148" t="s">
        <v>2911</v>
      </c>
    </row>
    <row r="169" spans="1:7" ht="15" customHeight="1">
      <c r="A169" s="148" t="s">
        <v>3057</v>
      </c>
      <c r="B169" s="148" t="s">
        <v>3058</v>
      </c>
      <c r="C169" s="148" t="s">
        <v>2919</v>
      </c>
      <c r="D169" s="148" t="s">
        <v>3658</v>
      </c>
      <c r="E169" s="149" t="s">
        <v>3554</v>
      </c>
      <c r="F169" s="149" t="s">
        <v>3654</v>
      </c>
      <c r="G169" s="148" t="s">
        <v>2911</v>
      </c>
    </row>
    <row r="170" spans="1:7" ht="15" customHeight="1">
      <c r="A170" s="52" t="s">
        <v>3471</v>
      </c>
      <c r="B170" s="52"/>
      <c r="C170" s="52"/>
      <c r="D170" s="52"/>
      <c r="E170" s="53"/>
      <c r="F170" s="52"/>
      <c r="G170" s="52"/>
    </row>
    <row r="171" spans="1:7" ht="15" customHeight="1">
      <c r="A171" s="148" t="s">
        <v>3423</v>
      </c>
      <c r="B171" s="148" t="s">
        <v>90</v>
      </c>
      <c r="C171" s="148" t="s">
        <v>3081</v>
      </c>
      <c r="D171" s="148" t="s">
        <v>3658</v>
      </c>
      <c r="E171" s="149" t="s">
        <v>3081</v>
      </c>
      <c r="F171" s="149" t="s">
        <v>3654</v>
      </c>
      <c r="G171" s="148" t="s">
        <v>2911</v>
      </c>
    </row>
    <row r="172" spans="1:7" ht="15" customHeight="1">
      <c r="A172" s="148" t="s">
        <v>3424</v>
      </c>
      <c r="B172" s="148" t="s">
        <v>88</v>
      </c>
      <c r="C172" s="148" t="s">
        <v>214</v>
      </c>
      <c r="D172" s="148" t="s">
        <v>3658</v>
      </c>
      <c r="E172" s="149" t="s">
        <v>214</v>
      </c>
      <c r="F172" s="149" t="s">
        <v>3654</v>
      </c>
      <c r="G172" s="148" t="s">
        <v>2911</v>
      </c>
    </row>
    <row r="173" spans="1:7" ht="15" customHeight="1">
      <c r="A173" s="52" t="s">
        <v>3472</v>
      </c>
      <c r="B173" s="52"/>
      <c r="C173" s="52"/>
      <c r="D173" s="52"/>
      <c r="E173" s="53"/>
      <c r="F173" s="52"/>
      <c r="G173" s="52"/>
    </row>
    <row r="174" spans="1:7" ht="15" customHeight="1">
      <c r="A174" s="148" t="s">
        <v>3428</v>
      </c>
      <c r="B174" s="148" t="s">
        <v>93</v>
      </c>
      <c r="C174" s="148" t="s">
        <v>214</v>
      </c>
      <c r="D174" s="148" t="s">
        <v>3658</v>
      </c>
      <c r="E174" s="149" t="s">
        <v>214</v>
      </c>
      <c r="F174" s="149" t="s">
        <v>3654</v>
      </c>
      <c r="G174" s="148" t="s">
        <v>2911</v>
      </c>
    </row>
    <row r="175" spans="1:7" ht="15" customHeight="1">
      <c r="A175" s="148" t="s">
        <v>3429</v>
      </c>
      <c r="B175" s="148" t="s">
        <v>93</v>
      </c>
      <c r="C175" s="148" t="s">
        <v>3081</v>
      </c>
      <c r="D175" s="148" t="s">
        <v>3658</v>
      </c>
      <c r="E175" s="149" t="s">
        <v>3081</v>
      </c>
      <c r="F175" s="149" t="s">
        <v>3654</v>
      </c>
      <c r="G175" s="148" t="s">
        <v>3430</v>
      </c>
    </row>
    <row r="176" spans="1:7" ht="15" customHeight="1">
      <c r="A176" s="150" t="s">
        <v>3431</v>
      </c>
      <c r="B176" s="150" t="s">
        <v>94</v>
      </c>
      <c r="C176" s="150" t="s">
        <v>3432</v>
      </c>
      <c r="D176" s="150" t="s">
        <v>3658</v>
      </c>
      <c r="E176" s="151" t="s">
        <v>3496</v>
      </c>
      <c r="F176" s="151" t="s">
        <v>2404</v>
      </c>
      <c r="G176" s="150" t="s">
        <v>3434</v>
      </c>
    </row>
    <row r="177" spans="1:7" ht="15" customHeight="1">
      <c r="A177" s="148" t="s">
        <v>3435</v>
      </c>
      <c r="B177" s="148" t="s">
        <v>94</v>
      </c>
      <c r="C177" s="148" t="s">
        <v>3293</v>
      </c>
      <c r="D177" s="148" t="s">
        <v>3658</v>
      </c>
      <c r="E177" s="149" t="s">
        <v>214</v>
      </c>
      <c r="F177" s="149" t="s">
        <v>3654</v>
      </c>
      <c r="G177" s="148" t="s">
        <v>3436</v>
      </c>
    </row>
    <row r="178" spans="1:7" ht="15" customHeight="1">
      <c r="A178" s="148" t="s">
        <v>3437</v>
      </c>
      <c r="B178" s="148" t="s">
        <v>93</v>
      </c>
      <c r="C178" s="148" t="s">
        <v>3438</v>
      </c>
      <c r="D178" s="148" t="s">
        <v>3658</v>
      </c>
      <c r="E178" s="149" t="s">
        <v>214</v>
      </c>
      <c r="F178" s="149" t="s">
        <v>3654</v>
      </c>
      <c r="G178" s="148" t="s">
        <v>2911</v>
      </c>
    </row>
    <row r="179" spans="1:7" ht="15" customHeight="1">
      <c r="A179" s="148" t="s">
        <v>3439</v>
      </c>
      <c r="B179" s="148" t="s">
        <v>93</v>
      </c>
      <c r="C179" s="148" t="s">
        <v>3440</v>
      </c>
      <c r="D179" s="148" t="s">
        <v>3658</v>
      </c>
      <c r="E179" s="149" t="s">
        <v>214</v>
      </c>
      <c r="F179" s="149" t="s">
        <v>3654</v>
      </c>
      <c r="G179" s="148" t="s">
        <v>3441</v>
      </c>
    </row>
    <row r="180" spans="1:7" ht="15" customHeight="1">
      <c r="A180" s="148" t="s">
        <v>3442</v>
      </c>
      <c r="B180" s="148" t="s">
        <v>93</v>
      </c>
      <c r="C180" s="148" t="s">
        <v>3443</v>
      </c>
      <c r="D180" s="148" t="s">
        <v>3658</v>
      </c>
      <c r="E180" s="149" t="s">
        <v>214</v>
      </c>
      <c r="F180" s="149" t="s">
        <v>3654</v>
      </c>
      <c r="G180" s="148" t="s">
        <v>3444</v>
      </c>
    </row>
    <row r="181" spans="1:7" ht="15" customHeight="1">
      <c r="A181" s="52" t="s">
        <v>3626</v>
      </c>
      <c r="B181" s="52"/>
      <c r="C181" s="52"/>
      <c r="D181" s="52"/>
      <c r="E181" s="53"/>
      <c r="F181" s="52"/>
      <c r="G181" s="52"/>
    </row>
    <row r="182" spans="1:7" ht="15" customHeight="1">
      <c r="A182" s="148" t="s">
        <v>3446</v>
      </c>
      <c r="B182" s="148" t="s">
        <v>99</v>
      </c>
      <c r="C182" s="148" t="s">
        <v>3447</v>
      </c>
      <c r="D182" s="148" t="s">
        <v>3658</v>
      </c>
      <c r="E182" s="149" t="s">
        <v>214</v>
      </c>
      <c r="F182" s="149" t="s">
        <v>3654</v>
      </c>
      <c r="G182" s="148" t="s">
        <v>3448</v>
      </c>
    </row>
    <row r="183" spans="1:7" ht="15" customHeight="1">
      <c r="A183" s="148" t="s">
        <v>3074</v>
      </c>
      <c r="B183" s="148" t="s">
        <v>102</v>
      </c>
      <c r="C183" s="148" t="s">
        <v>2919</v>
      </c>
      <c r="D183" s="148" t="s">
        <v>3658</v>
      </c>
      <c r="E183" s="149" t="s">
        <v>3554</v>
      </c>
      <c r="F183" s="149" t="s">
        <v>3654</v>
      </c>
      <c r="G183" s="148" t="s">
        <v>2911</v>
      </c>
    </row>
    <row r="184" spans="1:7" ht="15" customHeight="1">
      <c r="A184" s="148" t="s">
        <v>3075</v>
      </c>
      <c r="B184" s="148" t="s">
        <v>100</v>
      </c>
      <c r="C184" s="148" t="s">
        <v>3076</v>
      </c>
      <c r="D184" s="148" t="s">
        <v>3658</v>
      </c>
      <c r="E184" s="149" t="s">
        <v>214</v>
      </c>
      <c r="F184" s="149" t="s">
        <v>3654</v>
      </c>
      <c r="G184" s="148" t="s">
        <v>3077</v>
      </c>
    </row>
    <row r="185" spans="1:7" ht="15" customHeight="1">
      <c r="A185" s="148" t="s">
        <v>3078</v>
      </c>
      <c r="B185" s="148" t="s">
        <v>3018</v>
      </c>
      <c r="C185" s="148" t="s">
        <v>2919</v>
      </c>
      <c r="D185" s="148" t="s">
        <v>3658</v>
      </c>
      <c r="E185" s="149" t="s">
        <v>3554</v>
      </c>
      <c r="F185" s="149" t="s">
        <v>3654</v>
      </c>
      <c r="G185" s="148" t="s">
        <v>2911</v>
      </c>
    </row>
    <row r="186" spans="1:7" ht="15" customHeight="1">
      <c r="A186" s="148" t="s">
        <v>3449</v>
      </c>
      <c r="B186" s="148" t="s">
        <v>3018</v>
      </c>
      <c r="C186" s="148" t="s">
        <v>214</v>
      </c>
      <c r="D186" s="148" t="s">
        <v>3658</v>
      </c>
      <c r="E186" s="149" t="s">
        <v>214</v>
      </c>
      <c r="F186" s="149" t="s">
        <v>3654</v>
      </c>
      <c r="G186" s="148" t="s">
        <v>2911</v>
      </c>
    </row>
    <row r="187" spans="1:7" ht="15" customHeight="1">
      <c r="A187" s="52" t="s">
        <v>3476</v>
      </c>
      <c r="B187" s="52"/>
      <c r="C187" s="52"/>
      <c r="D187" s="52"/>
      <c r="E187" s="53"/>
      <c r="F187" s="52"/>
      <c r="G187" s="52"/>
    </row>
    <row r="188" spans="1:7" ht="15" customHeight="1">
      <c r="A188" s="148" t="s">
        <v>3101</v>
      </c>
      <c r="B188" s="148" t="s">
        <v>35</v>
      </c>
      <c r="C188" s="148" t="s">
        <v>3102</v>
      </c>
      <c r="D188" s="148" t="s">
        <v>3659</v>
      </c>
      <c r="E188" s="149" t="s">
        <v>3588</v>
      </c>
      <c r="F188" s="149" t="s">
        <v>3654</v>
      </c>
      <c r="G188" s="148" t="s">
        <v>3104</v>
      </c>
    </row>
    <row r="189" spans="1:7" ht="15" customHeight="1">
      <c r="A189" s="52" t="s">
        <v>3479</v>
      </c>
      <c r="B189" s="52"/>
      <c r="C189" s="52"/>
      <c r="D189" s="52"/>
      <c r="E189" s="53"/>
      <c r="F189" s="52"/>
      <c r="G189" s="52"/>
    </row>
    <row r="190" spans="1:7" ht="15" customHeight="1">
      <c r="A190" s="148" t="s">
        <v>2967</v>
      </c>
      <c r="B190" s="148" t="s">
        <v>35</v>
      </c>
      <c r="C190" s="148" t="s">
        <v>2919</v>
      </c>
      <c r="D190" s="148" t="s">
        <v>3659</v>
      </c>
      <c r="E190" s="149" t="s">
        <v>2920</v>
      </c>
      <c r="F190" s="149" t="s">
        <v>3654</v>
      </c>
      <c r="G190" s="148" t="s">
        <v>2911</v>
      </c>
    </row>
    <row r="191" spans="1:7" ht="15" customHeight="1">
      <c r="A191" s="52" t="s">
        <v>3482</v>
      </c>
      <c r="B191" s="52"/>
      <c r="C191" s="52"/>
      <c r="D191" s="52"/>
      <c r="E191" s="53"/>
      <c r="F191" s="52"/>
      <c r="G191" s="52"/>
    </row>
    <row r="192" spans="1:7" ht="15" customHeight="1">
      <c r="A192" s="148" t="s">
        <v>3263</v>
      </c>
      <c r="B192" s="148" t="s">
        <v>33</v>
      </c>
      <c r="C192" s="148" t="s">
        <v>3264</v>
      </c>
      <c r="D192" s="148" t="s">
        <v>3659</v>
      </c>
      <c r="E192" s="149" t="s">
        <v>235</v>
      </c>
      <c r="F192" s="149" t="s">
        <v>3654</v>
      </c>
      <c r="G192" s="148" t="s">
        <v>3266</v>
      </c>
    </row>
    <row r="193" spans="1:7" ht="15" customHeight="1">
      <c r="A193" s="52" t="s">
        <v>3485</v>
      </c>
      <c r="B193" s="52"/>
      <c r="C193" s="52"/>
      <c r="D193" s="52"/>
      <c r="E193" s="53"/>
      <c r="F193" s="52"/>
      <c r="G193" s="52"/>
    </row>
    <row r="194" spans="1:7" ht="15" customHeight="1">
      <c r="A194" s="148" t="s">
        <v>3014</v>
      </c>
      <c r="B194" s="148" t="s">
        <v>17</v>
      </c>
      <c r="C194" s="148" t="s">
        <v>2923</v>
      </c>
      <c r="D194" s="148" t="s">
        <v>3659</v>
      </c>
      <c r="E194" s="149" t="s">
        <v>2916</v>
      </c>
      <c r="F194" s="149" t="s">
        <v>3654</v>
      </c>
      <c r="G194" s="148" t="s">
        <v>3015</v>
      </c>
    </row>
    <row r="195" spans="1:7" ht="15" customHeight="1">
      <c r="A195" s="150" t="s">
        <v>3336</v>
      </c>
      <c r="B195" s="150" t="s">
        <v>3018</v>
      </c>
      <c r="C195" s="150" t="s">
        <v>1330</v>
      </c>
      <c r="D195" s="150" t="s">
        <v>3659</v>
      </c>
      <c r="E195" s="151" t="s">
        <v>1330</v>
      </c>
      <c r="F195" s="151" t="s">
        <v>2817</v>
      </c>
      <c r="G195" s="150" t="s">
        <v>2911</v>
      </c>
    </row>
    <row r="196" spans="1:7" ht="15" customHeight="1">
      <c r="A196" s="150" t="s">
        <v>3337</v>
      </c>
      <c r="B196" s="150"/>
      <c r="C196" s="150" t="s">
        <v>3338</v>
      </c>
      <c r="D196" s="150" t="s">
        <v>3659</v>
      </c>
      <c r="E196" s="151" t="s">
        <v>1330</v>
      </c>
      <c r="F196" s="151" t="s">
        <v>2817</v>
      </c>
      <c r="G196" s="150" t="s">
        <v>2911</v>
      </c>
    </row>
    <row r="197" spans="1:7" ht="15" customHeight="1">
      <c r="A197" s="52" t="s">
        <v>3486</v>
      </c>
      <c r="B197" s="52"/>
      <c r="C197" s="52"/>
      <c r="D197" s="52"/>
      <c r="E197" s="53"/>
      <c r="F197" s="52"/>
      <c r="G197" s="52"/>
    </row>
    <row r="198" spans="1:7" ht="15" customHeight="1">
      <c r="A198" s="148" t="s">
        <v>3017</v>
      </c>
      <c r="B198" s="148" t="s">
        <v>3018</v>
      </c>
      <c r="C198" s="148" t="s">
        <v>2919</v>
      </c>
      <c r="D198" s="148" t="s">
        <v>3659</v>
      </c>
      <c r="E198" s="149" t="s">
        <v>2920</v>
      </c>
      <c r="F198" s="149" t="s">
        <v>3654</v>
      </c>
      <c r="G198" s="148" t="s">
        <v>2911</v>
      </c>
    </row>
    <row r="199" spans="1:7" ht="15" customHeight="1">
      <c r="A199" s="52" t="s">
        <v>3487</v>
      </c>
      <c r="B199" s="52"/>
      <c r="C199" s="52"/>
      <c r="D199" s="52"/>
      <c r="E199" s="53"/>
      <c r="F199" s="52"/>
      <c r="G199" s="52"/>
    </row>
    <row r="200" spans="1:7" ht="15" customHeight="1">
      <c r="A200" s="148" t="s">
        <v>3353</v>
      </c>
      <c r="B200" s="148" t="s">
        <v>3045</v>
      </c>
      <c r="C200" s="148" t="s">
        <v>3354</v>
      </c>
      <c r="D200" s="148" t="s">
        <v>3659</v>
      </c>
      <c r="E200" s="149" t="s">
        <v>3657</v>
      </c>
      <c r="F200" s="149" t="s">
        <v>3654</v>
      </c>
      <c r="G200" s="148" t="s">
        <v>2911</v>
      </c>
    </row>
    <row r="201" spans="1:7" ht="15" customHeight="1">
      <c r="A201" s="52" t="s">
        <v>3488</v>
      </c>
      <c r="B201" s="52"/>
      <c r="C201" s="52"/>
      <c r="D201" s="52"/>
      <c r="E201" s="53"/>
      <c r="F201" s="52"/>
      <c r="G201" s="52"/>
    </row>
    <row r="202" spans="1:7" ht="15" customHeight="1">
      <c r="A202" s="148" t="s">
        <v>3603</v>
      </c>
      <c r="B202" s="148" t="s">
        <v>3365</v>
      </c>
      <c r="C202" s="148" t="s">
        <v>3604</v>
      </c>
      <c r="D202" s="148" t="s">
        <v>3659</v>
      </c>
      <c r="E202" s="149" t="s">
        <v>3591</v>
      </c>
      <c r="F202" s="149" t="s">
        <v>3654</v>
      </c>
      <c r="G202" s="148" t="s">
        <v>2911</v>
      </c>
    </row>
    <row r="203" spans="1:7" ht="15" customHeight="1">
      <c r="A203" s="52" t="s">
        <v>3489</v>
      </c>
      <c r="B203" s="52"/>
      <c r="C203" s="52"/>
      <c r="D203" s="52"/>
      <c r="E203" s="53"/>
      <c r="F203" s="52"/>
      <c r="G203" s="52"/>
    </row>
    <row r="204" spans="1:7" ht="15" customHeight="1">
      <c r="A204" s="148" t="s">
        <v>3020</v>
      </c>
      <c r="B204" s="148" t="s">
        <v>10</v>
      </c>
      <c r="C204" s="148" t="s">
        <v>2919</v>
      </c>
      <c r="D204" s="148" t="s">
        <v>3659</v>
      </c>
      <c r="E204" s="149" t="s">
        <v>2920</v>
      </c>
      <c r="F204" s="149" t="s">
        <v>3654</v>
      </c>
      <c r="G204" s="148" t="s">
        <v>2911</v>
      </c>
    </row>
    <row r="205" spans="1:7" ht="15" customHeight="1">
      <c r="A205" s="148" t="s">
        <v>3021</v>
      </c>
      <c r="B205" s="148" t="s">
        <v>10</v>
      </c>
      <c r="C205" s="148" t="s">
        <v>2919</v>
      </c>
      <c r="D205" s="148" t="s">
        <v>3659</v>
      </c>
      <c r="E205" s="149" t="s">
        <v>2920</v>
      </c>
      <c r="F205" s="149" t="s">
        <v>3654</v>
      </c>
      <c r="G205" s="148" t="s">
        <v>2911</v>
      </c>
    </row>
    <row r="206" spans="1:7" ht="15" customHeight="1">
      <c r="A206" s="148" t="s">
        <v>3022</v>
      </c>
      <c r="B206" s="148" t="s">
        <v>10</v>
      </c>
      <c r="C206" s="148" t="s">
        <v>2919</v>
      </c>
      <c r="D206" s="148" t="s">
        <v>3659</v>
      </c>
      <c r="E206" s="149" t="s">
        <v>2920</v>
      </c>
      <c r="F206" s="149" t="s">
        <v>3654</v>
      </c>
      <c r="G206" s="148" t="s">
        <v>2911</v>
      </c>
    </row>
    <row r="207" spans="1:7" ht="15" customHeight="1">
      <c r="A207" s="148" t="s">
        <v>3023</v>
      </c>
      <c r="B207" s="148" t="s">
        <v>10</v>
      </c>
      <c r="C207" s="148" t="s">
        <v>2919</v>
      </c>
      <c r="D207" s="148" t="s">
        <v>3659</v>
      </c>
      <c r="E207" s="149" t="s">
        <v>2920</v>
      </c>
      <c r="F207" s="149" t="s">
        <v>3654</v>
      </c>
      <c r="G207" s="148" t="s">
        <v>2911</v>
      </c>
    </row>
    <row r="208" spans="1:7" ht="15" customHeight="1">
      <c r="A208" s="52" t="s">
        <v>3490</v>
      </c>
      <c r="B208" s="52"/>
      <c r="C208" s="52"/>
      <c r="D208" s="52"/>
      <c r="E208" s="53"/>
      <c r="F208" s="52"/>
      <c r="G208" s="52"/>
    </row>
    <row r="209" spans="1:7" ht="15" customHeight="1">
      <c r="A209" s="148" t="s">
        <v>3028</v>
      </c>
      <c r="B209" s="148" t="s">
        <v>3018</v>
      </c>
      <c r="C209" s="148" t="s">
        <v>2919</v>
      </c>
      <c r="D209" s="148" t="s">
        <v>3659</v>
      </c>
      <c r="E209" s="149" t="s">
        <v>2920</v>
      </c>
      <c r="F209" s="149" t="s">
        <v>3654</v>
      </c>
      <c r="G209" s="148" t="s">
        <v>2911</v>
      </c>
    </row>
    <row r="210" spans="1:7" ht="15" customHeight="1">
      <c r="A210" s="148" t="s">
        <v>3029</v>
      </c>
      <c r="B210" s="148" t="s">
        <v>3018</v>
      </c>
      <c r="C210" s="148" t="s">
        <v>2919</v>
      </c>
      <c r="D210" s="148" t="s">
        <v>3659</v>
      </c>
      <c r="E210" s="149" t="s">
        <v>2920</v>
      </c>
      <c r="F210" s="149" t="s">
        <v>3654</v>
      </c>
      <c r="G210" s="148" t="s">
        <v>2911</v>
      </c>
    </row>
    <row r="211" spans="1:7" ht="15" customHeight="1">
      <c r="A211" s="148" t="s">
        <v>3030</v>
      </c>
      <c r="B211" s="148" t="s">
        <v>3018</v>
      </c>
      <c r="C211" s="148" t="s">
        <v>2919</v>
      </c>
      <c r="D211" s="148" t="s">
        <v>3659</v>
      </c>
      <c r="E211" s="149" t="s">
        <v>2920</v>
      </c>
      <c r="F211" s="149" t="s">
        <v>3654</v>
      </c>
      <c r="G211" s="148" t="s">
        <v>2911</v>
      </c>
    </row>
    <row r="212" spans="1:7" ht="15" customHeight="1">
      <c r="A212" s="52" t="s">
        <v>3491</v>
      </c>
      <c r="B212" s="52"/>
      <c r="C212" s="52"/>
      <c r="D212" s="52"/>
      <c r="E212" s="53"/>
      <c r="F212" s="52"/>
      <c r="G212" s="52"/>
    </row>
    <row r="213" spans="1:7" ht="15" customHeight="1">
      <c r="A213" s="148" t="s">
        <v>3035</v>
      </c>
      <c r="B213" s="148" t="s">
        <v>3018</v>
      </c>
      <c r="C213" s="148" t="s">
        <v>2919</v>
      </c>
      <c r="D213" s="148" t="s">
        <v>3659</v>
      </c>
      <c r="E213" s="149" t="s">
        <v>2920</v>
      </c>
      <c r="F213" s="149" t="s">
        <v>3654</v>
      </c>
      <c r="G213" s="148" t="s">
        <v>2911</v>
      </c>
    </row>
    <row r="214" spans="1:7" ht="15" customHeight="1">
      <c r="A214" s="148" t="s">
        <v>3036</v>
      </c>
      <c r="B214" s="148" t="s">
        <v>3018</v>
      </c>
      <c r="C214" s="148" t="s">
        <v>2919</v>
      </c>
      <c r="D214" s="148" t="s">
        <v>3659</v>
      </c>
      <c r="E214" s="149" t="s">
        <v>2920</v>
      </c>
      <c r="F214" s="149" t="s">
        <v>3654</v>
      </c>
      <c r="G214" s="148" t="s">
        <v>2911</v>
      </c>
    </row>
    <row r="215" spans="1:7" ht="15" customHeight="1">
      <c r="A215" s="52" t="s">
        <v>3493</v>
      </c>
      <c r="B215" s="52"/>
      <c r="C215" s="52"/>
      <c r="D215" s="52"/>
      <c r="E215" s="53"/>
      <c r="F215" s="52"/>
      <c r="G215" s="52"/>
    </row>
    <row r="216" spans="1:7" ht="15" customHeight="1">
      <c r="A216" s="148" t="s">
        <v>3038</v>
      </c>
      <c r="B216" s="148" t="s">
        <v>3039</v>
      </c>
      <c r="C216" s="148" t="s">
        <v>2923</v>
      </c>
      <c r="D216" s="148" t="s">
        <v>3659</v>
      </c>
      <c r="E216" s="149" t="s">
        <v>2916</v>
      </c>
      <c r="F216" s="149" t="s">
        <v>3654</v>
      </c>
      <c r="G216" s="148" t="s">
        <v>3040</v>
      </c>
    </row>
    <row r="217" spans="1:7" ht="15" customHeight="1">
      <c r="A217" s="148" t="s">
        <v>3041</v>
      </c>
      <c r="B217" s="148" t="s">
        <v>3042</v>
      </c>
      <c r="C217" s="148" t="s">
        <v>2923</v>
      </c>
      <c r="D217" s="148" t="s">
        <v>3659</v>
      </c>
      <c r="E217" s="149" t="s">
        <v>2916</v>
      </c>
      <c r="F217" s="149" t="s">
        <v>3654</v>
      </c>
      <c r="G217" s="148" t="s">
        <v>3043</v>
      </c>
    </row>
    <row r="218" spans="1:7" ht="15" customHeight="1">
      <c r="A218" s="148" t="s">
        <v>3049</v>
      </c>
      <c r="B218" s="148" t="s">
        <v>88</v>
      </c>
      <c r="C218" s="148" t="s">
        <v>2923</v>
      </c>
      <c r="D218" s="148" t="s">
        <v>3659</v>
      </c>
      <c r="E218" s="149" t="s">
        <v>2916</v>
      </c>
      <c r="F218" s="149" t="s">
        <v>3654</v>
      </c>
      <c r="G218" s="148" t="s">
        <v>3050</v>
      </c>
    </row>
    <row r="219" spans="1:7" ht="15" customHeight="1">
      <c r="A219" s="148" t="s">
        <v>3055</v>
      </c>
      <c r="B219" s="148" t="s">
        <v>3018</v>
      </c>
      <c r="C219" s="148" t="s">
        <v>2958</v>
      </c>
      <c r="D219" s="148" t="s">
        <v>3659</v>
      </c>
      <c r="E219" s="149" t="s">
        <v>2959</v>
      </c>
      <c r="F219" s="149" t="s">
        <v>3654</v>
      </c>
      <c r="G219" s="148" t="s">
        <v>2911</v>
      </c>
    </row>
    <row r="220" spans="1:7" ht="15" customHeight="1">
      <c r="A220" s="148" t="s">
        <v>3056</v>
      </c>
      <c r="B220" s="148" t="s">
        <v>3018</v>
      </c>
      <c r="C220" s="148" t="s">
        <v>2923</v>
      </c>
      <c r="D220" s="148" t="s">
        <v>3659</v>
      </c>
      <c r="E220" s="149" t="s">
        <v>2916</v>
      </c>
      <c r="F220" s="149" t="s">
        <v>3654</v>
      </c>
      <c r="G220" s="148" t="s">
        <v>2911</v>
      </c>
    </row>
    <row r="221" spans="1:7" ht="15" customHeight="1">
      <c r="A221" s="148" t="s">
        <v>3057</v>
      </c>
      <c r="B221" s="148" t="s">
        <v>3058</v>
      </c>
      <c r="C221" s="148" t="s">
        <v>2919</v>
      </c>
      <c r="D221" s="148" t="s">
        <v>3659</v>
      </c>
      <c r="E221" s="149" t="s">
        <v>2920</v>
      </c>
      <c r="F221" s="149" t="s">
        <v>3654</v>
      </c>
      <c r="G221" s="148" t="s">
        <v>2911</v>
      </c>
    </row>
    <row r="222" spans="1:7" ht="15" customHeight="1">
      <c r="A222" s="148" t="s">
        <v>3057</v>
      </c>
      <c r="B222" s="148" t="s">
        <v>3058</v>
      </c>
      <c r="C222" s="148" t="s">
        <v>2919</v>
      </c>
      <c r="D222" s="148" t="s">
        <v>3659</v>
      </c>
      <c r="E222" s="149" t="s">
        <v>2920</v>
      </c>
      <c r="F222" s="149" t="s">
        <v>3654</v>
      </c>
      <c r="G222" s="148" t="s">
        <v>2911</v>
      </c>
    </row>
    <row r="223" spans="1:7" ht="15" customHeight="1">
      <c r="A223" s="52" t="s">
        <v>3494</v>
      </c>
      <c r="B223" s="52"/>
      <c r="C223" s="52"/>
      <c r="D223" s="52"/>
      <c r="E223" s="53"/>
      <c r="F223" s="52"/>
      <c r="G223" s="52"/>
    </row>
    <row r="224" spans="1:7" ht="15" customHeight="1">
      <c r="A224" s="148" t="s">
        <v>3060</v>
      </c>
      <c r="B224" s="148" t="s">
        <v>3018</v>
      </c>
      <c r="C224" s="148" t="s">
        <v>2923</v>
      </c>
      <c r="D224" s="148" t="s">
        <v>3659</v>
      </c>
      <c r="E224" s="149" t="s">
        <v>2916</v>
      </c>
      <c r="F224" s="149" t="s">
        <v>3654</v>
      </c>
      <c r="G224" s="148" t="s">
        <v>2911</v>
      </c>
    </row>
    <row r="225" spans="1:7" ht="15" customHeight="1">
      <c r="A225" s="52" t="s">
        <v>3495</v>
      </c>
      <c r="B225" s="52"/>
      <c r="C225" s="52"/>
      <c r="D225" s="52"/>
      <c r="E225" s="53"/>
      <c r="F225" s="52"/>
      <c r="G225" s="52"/>
    </row>
    <row r="226" spans="1:7" ht="15" customHeight="1">
      <c r="A226" s="150" t="s">
        <v>3431</v>
      </c>
      <c r="B226" s="150" t="s">
        <v>94</v>
      </c>
      <c r="C226" s="150" t="s">
        <v>3432</v>
      </c>
      <c r="D226" s="150" t="s">
        <v>3659</v>
      </c>
      <c r="E226" s="151" t="s">
        <v>3625</v>
      </c>
      <c r="F226" s="151" t="s">
        <v>2817</v>
      </c>
      <c r="G226" s="150" t="s">
        <v>3434</v>
      </c>
    </row>
    <row r="227" spans="1:7" ht="15" customHeight="1">
      <c r="A227" s="52" t="s">
        <v>3497</v>
      </c>
      <c r="B227" s="52"/>
      <c r="C227" s="52"/>
      <c r="D227" s="52"/>
      <c r="E227" s="53"/>
      <c r="F227" s="52"/>
      <c r="G227" s="52"/>
    </row>
    <row r="228" spans="1:7" ht="15" customHeight="1">
      <c r="A228" s="148" t="s">
        <v>3072</v>
      </c>
      <c r="B228" s="148" t="s">
        <v>3018</v>
      </c>
      <c r="C228" s="148" t="s">
        <v>2923</v>
      </c>
      <c r="D228" s="148" t="s">
        <v>3659</v>
      </c>
      <c r="E228" s="149" t="s">
        <v>2916</v>
      </c>
      <c r="F228" s="149" t="s">
        <v>3654</v>
      </c>
      <c r="G228" s="148" t="s">
        <v>3073</v>
      </c>
    </row>
    <row r="229" spans="1:7" ht="15" customHeight="1">
      <c r="A229" s="148" t="s">
        <v>3074</v>
      </c>
      <c r="B229" s="148" t="s">
        <v>102</v>
      </c>
      <c r="C229" s="148" t="s">
        <v>2919</v>
      </c>
      <c r="D229" s="148" t="s">
        <v>3659</v>
      </c>
      <c r="E229" s="149" t="s">
        <v>2920</v>
      </c>
      <c r="F229" s="149" t="s">
        <v>3654</v>
      </c>
      <c r="G229" s="148" t="s">
        <v>2911</v>
      </c>
    </row>
    <row r="230" spans="1:7" ht="15" customHeight="1">
      <c r="A230" s="148" t="s">
        <v>3075</v>
      </c>
      <c r="B230" s="148" t="s">
        <v>100</v>
      </c>
      <c r="C230" s="148" t="s">
        <v>3076</v>
      </c>
      <c r="D230" s="148" t="s">
        <v>3659</v>
      </c>
      <c r="E230" s="149" t="s">
        <v>2916</v>
      </c>
      <c r="F230" s="149" t="s">
        <v>3654</v>
      </c>
      <c r="G230" s="148" t="s">
        <v>3077</v>
      </c>
    </row>
    <row r="231" spans="1:7" ht="15" customHeight="1">
      <c r="A231" s="148" t="s">
        <v>3078</v>
      </c>
      <c r="B231" s="148" t="s">
        <v>3018</v>
      </c>
      <c r="C231" s="148" t="s">
        <v>2919</v>
      </c>
      <c r="D231" s="148" t="s">
        <v>3659</v>
      </c>
      <c r="E231" s="149" t="s">
        <v>2920</v>
      </c>
      <c r="F231" s="149" t="s">
        <v>3654</v>
      </c>
      <c r="G231" s="148" t="s">
        <v>2911</v>
      </c>
    </row>
    <row r="232" spans="1:7" ht="15" customHeight="1">
      <c r="A232" s="52" t="s">
        <v>3500</v>
      </c>
      <c r="B232" s="52"/>
      <c r="C232" s="52"/>
      <c r="D232" s="52"/>
      <c r="E232" s="53"/>
      <c r="F232" s="52"/>
      <c r="G232" s="52"/>
    </row>
    <row r="233" spans="1:7" ht="15" customHeight="1">
      <c r="A233" s="148" t="s">
        <v>3101</v>
      </c>
      <c r="B233" s="148" t="s">
        <v>35</v>
      </c>
      <c r="C233" s="148" t="s">
        <v>3102</v>
      </c>
      <c r="D233" s="148" t="s">
        <v>3660</v>
      </c>
      <c r="E233" s="149" t="s">
        <v>3661</v>
      </c>
      <c r="F233" s="149" t="s">
        <v>3654</v>
      </c>
      <c r="G233" s="148" t="s">
        <v>3104</v>
      </c>
    </row>
    <row r="234" spans="1:7" ht="15" customHeight="1">
      <c r="A234" s="52" t="s">
        <v>3502</v>
      </c>
      <c r="B234" s="52"/>
      <c r="C234" s="52"/>
      <c r="D234" s="52"/>
      <c r="E234" s="53"/>
      <c r="F234" s="52"/>
      <c r="G234" s="52"/>
    </row>
    <row r="235" spans="1:7" ht="17.399999999999999">
      <c r="A235" s="148" t="s">
        <v>2967</v>
      </c>
      <c r="B235" s="148" t="s">
        <v>35</v>
      </c>
      <c r="C235" s="148" t="s">
        <v>2919</v>
      </c>
      <c r="D235" s="148" t="s">
        <v>3660</v>
      </c>
      <c r="E235" s="149" t="s">
        <v>2920</v>
      </c>
      <c r="F235" s="149" t="s">
        <v>3654</v>
      </c>
      <c r="G235" s="148" t="s">
        <v>2911</v>
      </c>
    </row>
    <row r="236" spans="1:7" ht="17.399999999999999">
      <c r="A236" s="52" t="s">
        <v>3507</v>
      </c>
      <c r="B236" s="52"/>
      <c r="C236" s="52"/>
      <c r="D236" s="52"/>
      <c r="E236" s="53"/>
      <c r="F236" s="52"/>
      <c r="G236" s="52"/>
    </row>
    <row r="237" spans="1:7" ht="17.399999999999999">
      <c r="A237" s="148" t="s">
        <v>3014</v>
      </c>
      <c r="B237" s="148" t="s">
        <v>17</v>
      </c>
      <c r="C237" s="148" t="s">
        <v>2923</v>
      </c>
      <c r="D237" s="148" t="s">
        <v>3660</v>
      </c>
      <c r="E237" s="149" t="s">
        <v>2916</v>
      </c>
      <c r="F237" s="149" t="s">
        <v>3654</v>
      </c>
      <c r="G237" s="148" t="s">
        <v>3015</v>
      </c>
    </row>
    <row r="238" spans="1:7" ht="17.399999999999999">
      <c r="A238" s="150" t="s">
        <v>3336</v>
      </c>
      <c r="B238" s="150" t="s">
        <v>3018</v>
      </c>
      <c r="C238" s="150" t="s">
        <v>1330</v>
      </c>
      <c r="D238" s="150" t="s">
        <v>3660</v>
      </c>
      <c r="E238" s="151" t="s">
        <v>1330</v>
      </c>
      <c r="F238" s="151" t="s">
        <v>2834</v>
      </c>
      <c r="G238" s="150" t="s">
        <v>2911</v>
      </c>
    </row>
    <row r="239" spans="1:7" ht="17.399999999999999">
      <c r="A239" s="150" t="s">
        <v>3337</v>
      </c>
      <c r="B239" s="150"/>
      <c r="C239" s="150" t="s">
        <v>3338</v>
      </c>
      <c r="D239" s="150" t="s">
        <v>3660</v>
      </c>
      <c r="E239" s="151" t="s">
        <v>1330</v>
      </c>
      <c r="F239" s="150" t="s">
        <v>2834</v>
      </c>
      <c r="G239" s="150" t="s">
        <v>2911</v>
      </c>
    </row>
    <row r="240" spans="1:7" ht="17.399999999999999">
      <c r="A240" s="52" t="s">
        <v>3508</v>
      </c>
      <c r="B240" s="52"/>
      <c r="C240" s="52"/>
      <c r="D240" s="52"/>
      <c r="E240" s="53"/>
      <c r="F240" s="52"/>
      <c r="G240" s="52"/>
    </row>
    <row r="241" spans="1:7" ht="17.399999999999999">
      <c r="A241" s="148" t="s">
        <v>3017</v>
      </c>
      <c r="B241" s="148" t="s">
        <v>3018</v>
      </c>
      <c r="C241" s="148" t="s">
        <v>2919</v>
      </c>
      <c r="D241" s="148" t="s">
        <v>3660</v>
      </c>
      <c r="E241" s="149" t="s">
        <v>2920</v>
      </c>
      <c r="F241" s="149" t="s">
        <v>3654</v>
      </c>
      <c r="G241" s="148" t="s">
        <v>2911</v>
      </c>
    </row>
    <row r="242" spans="1:7" ht="17.399999999999999">
      <c r="A242" s="52" t="s">
        <v>3509</v>
      </c>
      <c r="B242" s="52"/>
      <c r="C242" s="52"/>
      <c r="D242" s="52"/>
      <c r="E242" s="53"/>
      <c r="F242" s="52"/>
      <c r="G242" s="52"/>
    </row>
    <row r="243" spans="1:7" ht="17.399999999999999">
      <c r="A243" s="148" t="s">
        <v>3020</v>
      </c>
      <c r="B243" s="148" t="s">
        <v>10</v>
      </c>
      <c r="C243" s="148" t="s">
        <v>2919</v>
      </c>
      <c r="D243" s="148" t="s">
        <v>3660</v>
      </c>
      <c r="E243" s="149" t="s">
        <v>2920</v>
      </c>
      <c r="F243" s="149" t="s">
        <v>3654</v>
      </c>
      <c r="G243" s="148" t="s">
        <v>2911</v>
      </c>
    </row>
    <row r="244" spans="1:7" ht="17.399999999999999">
      <c r="A244" s="148" t="s">
        <v>3021</v>
      </c>
      <c r="B244" s="148" t="s">
        <v>10</v>
      </c>
      <c r="C244" s="148" t="s">
        <v>2919</v>
      </c>
      <c r="D244" s="148" t="s">
        <v>3660</v>
      </c>
      <c r="E244" s="149" t="s">
        <v>2920</v>
      </c>
      <c r="F244" s="149" t="s">
        <v>3654</v>
      </c>
      <c r="G244" s="148" t="s">
        <v>2911</v>
      </c>
    </row>
    <row r="245" spans="1:7" ht="17.399999999999999">
      <c r="A245" s="148" t="s">
        <v>3022</v>
      </c>
      <c r="B245" s="148" t="s">
        <v>10</v>
      </c>
      <c r="C245" s="148" t="s">
        <v>2919</v>
      </c>
      <c r="D245" s="148" t="s">
        <v>3660</v>
      </c>
      <c r="E245" s="149" t="s">
        <v>2920</v>
      </c>
      <c r="F245" s="149" t="s">
        <v>3654</v>
      </c>
      <c r="G245" s="148" t="s">
        <v>2911</v>
      </c>
    </row>
    <row r="246" spans="1:7" ht="17.399999999999999">
      <c r="A246" s="148" t="s">
        <v>3023</v>
      </c>
      <c r="B246" s="148" t="s">
        <v>10</v>
      </c>
      <c r="C246" s="148" t="s">
        <v>2919</v>
      </c>
      <c r="D246" s="148" t="s">
        <v>3660</v>
      </c>
      <c r="E246" s="149" t="s">
        <v>2920</v>
      </c>
      <c r="F246" s="149" t="s">
        <v>3654</v>
      </c>
      <c r="G246" s="148" t="s">
        <v>2911</v>
      </c>
    </row>
    <row r="247" spans="1:7" ht="17.399999999999999">
      <c r="A247" s="52" t="s">
        <v>3510</v>
      </c>
      <c r="B247" s="52"/>
      <c r="C247" s="52"/>
      <c r="D247" s="52"/>
      <c r="E247" s="53"/>
      <c r="F247" s="52"/>
      <c r="G247" s="52"/>
    </row>
    <row r="248" spans="1:7" ht="17.399999999999999">
      <c r="A248" s="148" t="s">
        <v>3028</v>
      </c>
      <c r="B248" s="148" t="s">
        <v>3018</v>
      </c>
      <c r="C248" s="148" t="s">
        <v>2919</v>
      </c>
      <c r="D248" s="148" t="s">
        <v>3660</v>
      </c>
      <c r="E248" s="149" t="s">
        <v>2920</v>
      </c>
      <c r="F248" s="149" t="s">
        <v>3654</v>
      </c>
      <c r="G248" s="148" t="s">
        <v>2911</v>
      </c>
    </row>
    <row r="249" spans="1:7" ht="17.399999999999999">
      <c r="A249" s="148" t="s">
        <v>3029</v>
      </c>
      <c r="B249" s="148" t="s">
        <v>3018</v>
      </c>
      <c r="C249" s="148" t="s">
        <v>2919</v>
      </c>
      <c r="D249" s="148" t="s">
        <v>3660</v>
      </c>
      <c r="E249" s="149" t="s">
        <v>2920</v>
      </c>
      <c r="F249" s="149" t="s">
        <v>3654</v>
      </c>
      <c r="G249" s="148" t="s">
        <v>2911</v>
      </c>
    </row>
    <row r="250" spans="1:7" ht="17.399999999999999">
      <c r="A250" s="148" t="s">
        <v>3030</v>
      </c>
      <c r="B250" s="148" t="s">
        <v>3018</v>
      </c>
      <c r="C250" s="148" t="s">
        <v>2919</v>
      </c>
      <c r="D250" s="148" t="s">
        <v>3660</v>
      </c>
      <c r="E250" s="149" t="s">
        <v>2920</v>
      </c>
      <c r="F250" s="149" t="s">
        <v>3654</v>
      </c>
      <c r="G250" s="148" t="s">
        <v>2911</v>
      </c>
    </row>
    <row r="251" spans="1:7" ht="17.399999999999999">
      <c r="A251" s="52" t="s">
        <v>3511</v>
      </c>
      <c r="B251" s="52"/>
      <c r="C251" s="52"/>
      <c r="D251" s="52"/>
      <c r="E251" s="53"/>
      <c r="F251" s="52"/>
      <c r="G251" s="52"/>
    </row>
    <row r="252" spans="1:7" ht="17.399999999999999">
      <c r="A252" s="148" t="s">
        <v>3035</v>
      </c>
      <c r="B252" s="148" t="s">
        <v>3018</v>
      </c>
      <c r="C252" s="148" t="s">
        <v>2919</v>
      </c>
      <c r="D252" s="148" t="s">
        <v>3660</v>
      </c>
      <c r="E252" s="149" t="s">
        <v>2920</v>
      </c>
      <c r="F252" s="149" t="s">
        <v>3654</v>
      </c>
      <c r="G252" s="148" t="s">
        <v>2911</v>
      </c>
    </row>
    <row r="253" spans="1:7" ht="17.399999999999999">
      <c r="A253" s="148" t="s">
        <v>3036</v>
      </c>
      <c r="B253" s="148" t="s">
        <v>3018</v>
      </c>
      <c r="C253" s="148" t="s">
        <v>2919</v>
      </c>
      <c r="D253" s="148" t="s">
        <v>3660</v>
      </c>
      <c r="E253" s="149" t="s">
        <v>2920</v>
      </c>
      <c r="F253" s="149" t="s">
        <v>3654</v>
      </c>
      <c r="G253" s="148" t="s">
        <v>2911</v>
      </c>
    </row>
    <row r="254" spans="1:7" ht="17.399999999999999">
      <c r="A254" s="52" t="s">
        <v>3512</v>
      </c>
      <c r="B254" s="52"/>
      <c r="C254" s="52"/>
      <c r="D254" s="52"/>
      <c r="E254" s="53"/>
      <c r="F254" s="52"/>
      <c r="G254" s="52"/>
    </row>
    <row r="255" spans="1:7" ht="17.399999999999999">
      <c r="A255" s="148" t="s">
        <v>3038</v>
      </c>
      <c r="B255" s="148" t="s">
        <v>3039</v>
      </c>
      <c r="C255" s="148" t="s">
        <v>2923</v>
      </c>
      <c r="D255" s="148" t="s">
        <v>3660</v>
      </c>
      <c r="E255" s="149" t="s">
        <v>2916</v>
      </c>
      <c r="F255" s="149" t="s">
        <v>3654</v>
      </c>
      <c r="G255" s="148" t="s">
        <v>3040</v>
      </c>
    </row>
    <row r="256" spans="1:7" ht="17.399999999999999">
      <c r="A256" s="148" t="s">
        <v>3041</v>
      </c>
      <c r="B256" s="148" t="s">
        <v>3042</v>
      </c>
      <c r="C256" s="148" t="s">
        <v>2923</v>
      </c>
      <c r="D256" s="148" t="s">
        <v>3660</v>
      </c>
      <c r="E256" s="149" t="s">
        <v>2916</v>
      </c>
      <c r="F256" s="149" t="s">
        <v>3654</v>
      </c>
      <c r="G256" s="148" t="s">
        <v>3043</v>
      </c>
    </row>
    <row r="257" spans="1:7" ht="17.399999999999999">
      <c r="A257" s="148" t="s">
        <v>3049</v>
      </c>
      <c r="B257" s="148" t="s">
        <v>88</v>
      </c>
      <c r="C257" s="148" t="s">
        <v>2923</v>
      </c>
      <c r="D257" s="148" t="s">
        <v>3660</v>
      </c>
      <c r="E257" s="149" t="s">
        <v>2916</v>
      </c>
      <c r="F257" s="149" t="s">
        <v>3654</v>
      </c>
      <c r="G257" s="148" t="s">
        <v>3050</v>
      </c>
    </row>
    <row r="258" spans="1:7" ht="17.399999999999999">
      <c r="A258" s="148" t="s">
        <v>3055</v>
      </c>
      <c r="B258" s="148" t="s">
        <v>3018</v>
      </c>
      <c r="C258" s="148" t="s">
        <v>2958</v>
      </c>
      <c r="D258" s="148" t="s">
        <v>3660</v>
      </c>
      <c r="E258" s="149" t="s">
        <v>2959</v>
      </c>
      <c r="F258" s="149" t="s">
        <v>3654</v>
      </c>
      <c r="G258" s="148" t="s">
        <v>2911</v>
      </c>
    </row>
    <row r="259" spans="1:7" ht="17.399999999999999">
      <c r="A259" s="148" t="s">
        <v>3056</v>
      </c>
      <c r="B259" s="148" t="s">
        <v>3018</v>
      </c>
      <c r="C259" s="148" t="s">
        <v>2923</v>
      </c>
      <c r="D259" s="148" t="s">
        <v>3660</v>
      </c>
      <c r="E259" s="149" t="s">
        <v>2916</v>
      </c>
      <c r="F259" s="149" t="s">
        <v>3654</v>
      </c>
      <c r="G259" s="148" t="s">
        <v>2911</v>
      </c>
    </row>
    <row r="260" spans="1:7" ht="17.399999999999999">
      <c r="A260" s="148" t="s">
        <v>3057</v>
      </c>
      <c r="B260" s="148" t="s">
        <v>3058</v>
      </c>
      <c r="C260" s="148" t="s">
        <v>2919</v>
      </c>
      <c r="D260" s="148" t="s">
        <v>3660</v>
      </c>
      <c r="E260" s="149" t="s">
        <v>2920</v>
      </c>
      <c r="F260" s="149" t="s">
        <v>3654</v>
      </c>
      <c r="G260" s="148" t="s">
        <v>2911</v>
      </c>
    </row>
    <row r="261" spans="1:7" ht="17.399999999999999">
      <c r="A261" s="148" t="s">
        <v>3057</v>
      </c>
      <c r="B261" s="148" t="s">
        <v>3058</v>
      </c>
      <c r="C261" s="148" t="s">
        <v>2919</v>
      </c>
      <c r="D261" s="148" t="s">
        <v>3660</v>
      </c>
      <c r="E261" s="149" t="s">
        <v>2920</v>
      </c>
      <c r="F261" s="149" t="s">
        <v>3654</v>
      </c>
      <c r="G261" s="148" t="s">
        <v>2911</v>
      </c>
    </row>
    <row r="262" spans="1:7" ht="17.399999999999999">
      <c r="A262" s="52" t="s">
        <v>3513</v>
      </c>
      <c r="B262" s="52"/>
      <c r="C262" s="52"/>
      <c r="D262" s="52"/>
      <c r="E262" s="53"/>
      <c r="F262" s="52"/>
      <c r="G262" s="52"/>
    </row>
    <row r="263" spans="1:7" ht="17.399999999999999">
      <c r="A263" s="148" t="s">
        <v>3060</v>
      </c>
      <c r="B263" s="148" t="s">
        <v>3018</v>
      </c>
      <c r="C263" s="148" t="s">
        <v>2923</v>
      </c>
      <c r="D263" s="148" t="s">
        <v>3660</v>
      </c>
      <c r="E263" s="149" t="s">
        <v>2916</v>
      </c>
      <c r="F263" s="149" t="s">
        <v>3654</v>
      </c>
      <c r="G263" s="148" t="s">
        <v>2911</v>
      </c>
    </row>
    <row r="264" spans="1:7" ht="17.399999999999999">
      <c r="A264" s="52" t="s">
        <v>3514</v>
      </c>
      <c r="B264" s="52"/>
      <c r="C264" s="52"/>
      <c r="D264" s="52"/>
      <c r="E264" s="53"/>
      <c r="F264" s="52"/>
      <c r="G264" s="52"/>
    </row>
    <row r="265" spans="1:7" ht="17.399999999999999">
      <c r="A265" s="150" t="s">
        <v>3431</v>
      </c>
      <c r="B265" s="150" t="s">
        <v>94</v>
      </c>
      <c r="C265" s="150" t="s">
        <v>3432</v>
      </c>
      <c r="D265" s="150" t="s">
        <v>3660</v>
      </c>
      <c r="E265" s="151" t="s">
        <v>3662</v>
      </c>
      <c r="F265" s="151" t="s">
        <v>2834</v>
      </c>
      <c r="G265" s="150" t="s">
        <v>3434</v>
      </c>
    </row>
    <row r="266" spans="1:7" ht="17.399999999999999">
      <c r="A266" s="148" t="s">
        <v>3066</v>
      </c>
      <c r="B266" s="148" t="s">
        <v>3018</v>
      </c>
      <c r="C266" s="148" t="s">
        <v>3067</v>
      </c>
      <c r="D266" s="148" t="s">
        <v>3660</v>
      </c>
      <c r="E266" s="149" t="s">
        <v>3520</v>
      </c>
      <c r="F266" s="149" t="s">
        <v>3654</v>
      </c>
      <c r="G266" s="148" t="s">
        <v>2911</v>
      </c>
    </row>
    <row r="267" spans="1:7" ht="17.399999999999999">
      <c r="A267" s="52" t="s">
        <v>3516</v>
      </c>
      <c r="B267" s="52"/>
      <c r="C267" s="52"/>
      <c r="D267" s="52"/>
      <c r="E267" s="53"/>
      <c r="F267" s="52"/>
      <c r="G267" s="52"/>
    </row>
    <row r="268" spans="1:7" ht="17.399999999999999">
      <c r="A268" s="148" t="s">
        <v>3072</v>
      </c>
      <c r="B268" s="148" t="s">
        <v>3018</v>
      </c>
      <c r="C268" s="148" t="s">
        <v>2923</v>
      </c>
      <c r="D268" s="148" t="s">
        <v>3660</v>
      </c>
      <c r="E268" s="149" t="s">
        <v>2916</v>
      </c>
      <c r="F268" s="149" t="s">
        <v>3654</v>
      </c>
      <c r="G268" s="148" t="s">
        <v>3073</v>
      </c>
    </row>
    <row r="269" spans="1:7" ht="17.399999999999999">
      <c r="A269" s="148" t="s">
        <v>3074</v>
      </c>
      <c r="B269" s="148" t="s">
        <v>102</v>
      </c>
      <c r="C269" s="148" t="s">
        <v>2919</v>
      </c>
      <c r="D269" s="148" t="s">
        <v>3660</v>
      </c>
      <c r="E269" s="149" t="s">
        <v>2920</v>
      </c>
      <c r="F269" s="149" t="s">
        <v>3654</v>
      </c>
      <c r="G269" s="148" t="s">
        <v>2911</v>
      </c>
    </row>
    <row r="270" spans="1:7" ht="17.399999999999999">
      <c r="A270" s="148" t="s">
        <v>3075</v>
      </c>
      <c r="B270" s="148" t="s">
        <v>100</v>
      </c>
      <c r="C270" s="148" t="s">
        <v>3076</v>
      </c>
      <c r="D270" s="148" t="s">
        <v>3660</v>
      </c>
      <c r="E270" s="149" t="s">
        <v>2916</v>
      </c>
      <c r="F270" s="149" t="s">
        <v>3654</v>
      </c>
      <c r="G270" s="148" t="s">
        <v>3077</v>
      </c>
    </row>
    <row r="271" spans="1:7" ht="17.399999999999999">
      <c r="A271" s="148" t="s">
        <v>3078</v>
      </c>
      <c r="B271" s="148" t="s">
        <v>3018</v>
      </c>
      <c r="C271" s="148" t="s">
        <v>2919</v>
      </c>
      <c r="D271" s="148" t="s">
        <v>3660</v>
      </c>
      <c r="E271" s="149" t="s">
        <v>2920</v>
      </c>
      <c r="F271" s="149" t="s">
        <v>3654</v>
      </c>
      <c r="G271" s="148" t="s">
        <v>2911</v>
      </c>
    </row>
    <row r="272" spans="1:7" ht="17.399999999999999">
      <c r="A272" s="52" t="s">
        <v>3519</v>
      </c>
      <c r="B272" s="52"/>
      <c r="C272" s="52"/>
      <c r="D272" s="52"/>
      <c r="E272" s="53"/>
      <c r="F272" s="52"/>
      <c r="G272" s="52"/>
    </row>
    <row r="273" spans="1:7" ht="17.399999999999999">
      <c r="A273" s="148" t="s">
        <v>3101</v>
      </c>
      <c r="B273" s="148" t="s">
        <v>35</v>
      </c>
      <c r="C273" s="148" t="s">
        <v>3102</v>
      </c>
      <c r="D273" s="148" t="s">
        <v>3663</v>
      </c>
      <c r="E273" s="149" t="s">
        <v>3338</v>
      </c>
      <c r="F273" s="149" t="s">
        <v>3654</v>
      </c>
      <c r="G273" s="148" t="s">
        <v>3104</v>
      </c>
    </row>
    <row r="274" spans="1:7" ht="17.399999999999999">
      <c r="A274" s="148" t="s">
        <v>3106</v>
      </c>
      <c r="B274" s="148" t="s">
        <v>36</v>
      </c>
      <c r="C274" s="148" t="s">
        <v>214</v>
      </c>
      <c r="D274" s="148" t="s">
        <v>3663</v>
      </c>
      <c r="E274" s="149" t="s">
        <v>214</v>
      </c>
      <c r="F274" s="149" t="s">
        <v>3654</v>
      </c>
      <c r="G274" s="148" t="s">
        <v>3107</v>
      </c>
    </row>
    <row r="275" spans="1:7" ht="17.399999999999999">
      <c r="A275" s="148" t="s">
        <v>3129</v>
      </c>
      <c r="B275" s="148" t="s">
        <v>36</v>
      </c>
      <c r="C275" s="148" t="s">
        <v>3081</v>
      </c>
      <c r="D275" s="148" t="s">
        <v>3663</v>
      </c>
      <c r="E275" s="149" t="s">
        <v>3081</v>
      </c>
      <c r="F275" s="149" t="s">
        <v>3654</v>
      </c>
      <c r="G275" s="148" t="s">
        <v>2911</v>
      </c>
    </row>
    <row r="276" spans="1:7" ht="17.399999999999999">
      <c r="A276" s="148" t="s">
        <v>3132</v>
      </c>
      <c r="B276" s="148" t="s">
        <v>33</v>
      </c>
      <c r="C276" s="148" t="s">
        <v>3081</v>
      </c>
      <c r="D276" s="148" t="s">
        <v>3663</v>
      </c>
      <c r="E276" s="149" t="s">
        <v>3081</v>
      </c>
      <c r="F276" s="149" t="s">
        <v>3654</v>
      </c>
      <c r="G276" s="148" t="s">
        <v>2911</v>
      </c>
    </row>
    <row r="277" spans="1:7" ht="17.399999999999999">
      <c r="A277" s="52" t="s">
        <v>3522</v>
      </c>
      <c r="B277" s="52"/>
      <c r="C277" s="52"/>
      <c r="D277" s="52"/>
      <c r="E277" s="53"/>
      <c r="F277" s="52"/>
      <c r="G277" s="52"/>
    </row>
    <row r="278" spans="1:7" ht="17.399999999999999">
      <c r="A278" s="148" t="s">
        <v>2967</v>
      </c>
      <c r="B278" s="148" t="s">
        <v>35</v>
      </c>
      <c r="C278" s="148" t="s">
        <v>2919</v>
      </c>
      <c r="D278" s="148" t="s">
        <v>3663</v>
      </c>
      <c r="E278" s="149" t="s">
        <v>3554</v>
      </c>
      <c r="F278" s="149" t="s">
        <v>3654</v>
      </c>
      <c r="G278" s="148" t="s">
        <v>2911</v>
      </c>
    </row>
    <row r="279" spans="1:7" ht="17.399999999999999">
      <c r="A279" s="52" t="s">
        <v>3524</v>
      </c>
      <c r="B279" s="52"/>
      <c r="C279" s="52"/>
      <c r="D279" s="52"/>
      <c r="E279" s="53"/>
      <c r="F279" s="52"/>
      <c r="G279" s="52"/>
    </row>
    <row r="280" spans="1:7" ht="17.399999999999999">
      <c r="A280" s="148" t="s">
        <v>3223</v>
      </c>
      <c r="B280" s="148" t="s">
        <v>36</v>
      </c>
      <c r="C280" s="148" t="s">
        <v>3081</v>
      </c>
      <c r="D280" s="148" t="s">
        <v>3663</v>
      </c>
      <c r="E280" s="149" t="s">
        <v>3081</v>
      </c>
      <c r="F280" s="149" t="s">
        <v>3654</v>
      </c>
      <c r="G280" s="148" t="s">
        <v>3224</v>
      </c>
    </row>
    <row r="281" spans="1:7" ht="17.399999999999999">
      <c r="A281" s="148" t="s">
        <v>3228</v>
      </c>
      <c r="B281" s="148" t="s">
        <v>36</v>
      </c>
      <c r="C281" s="148" t="s">
        <v>214</v>
      </c>
      <c r="D281" s="148" t="s">
        <v>3663</v>
      </c>
      <c r="E281" s="149" t="s">
        <v>214</v>
      </c>
      <c r="F281" s="149" t="s">
        <v>3654</v>
      </c>
      <c r="G281" s="148" t="s">
        <v>3229</v>
      </c>
    </row>
    <row r="282" spans="1:7" ht="17.399999999999999">
      <c r="A282" s="148" t="s">
        <v>3267</v>
      </c>
      <c r="B282" s="148" t="s">
        <v>36</v>
      </c>
      <c r="C282" s="148" t="s">
        <v>3081</v>
      </c>
      <c r="D282" s="148" t="s">
        <v>3663</v>
      </c>
      <c r="E282" s="149" t="s">
        <v>3081</v>
      </c>
      <c r="F282" s="149" t="s">
        <v>3654</v>
      </c>
      <c r="G282" s="148" t="s">
        <v>2911</v>
      </c>
    </row>
    <row r="283" spans="1:7" ht="17.399999999999999">
      <c r="A283" s="52" t="s">
        <v>3525</v>
      </c>
      <c r="B283" s="52"/>
      <c r="C283" s="52"/>
      <c r="D283" s="52"/>
      <c r="E283" s="53"/>
      <c r="F283" s="52"/>
      <c r="G283" s="52"/>
    </row>
    <row r="284" spans="1:7" ht="17.399999999999999">
      <c r="A284" s="148" t="s">
        <v>3273</v>
      </c>
      <c r="B284" s="148" t="s">
        <v>33</v>
      </c>
      <c r="C284" s="148" t="s">
        <v>3081</v>
      </c>
      <c r="D284" s="148" t="s">
        <v>3663</v>
      </c>
      <c r="E284" s="149" t="s">
        <v>3081</v>
      </c>
      <c r="F284" s="149" t="s">
        <v>3654</v>
      </c>
      <c r="G284" s="148" t="s">
        <v>3274</v>
      </c>
    </row>
    <row r="285" spans="1:7" ht="17.399999999999999">
      <c r="A285" s="148" t="s">
        <v>3295</v>
      </c>
      <c r="B285" s="148" t="s">
        <v>33</v>
      </c>
      <c r="C285" s="148" t="s">
        <v>214</v>
      </c>
      <c r="D285" s="148" t="s">
        <v>3663</v>
      </c>
      <c r="E285" s="149" t="s">
        <v>214</v>
      </c>
      <c r="F285" s="149" t="s">
        <v>3654</v>
      </c>
      <c r="G285" s="148" t="s">
        <v>2911</v>
      </c>
    </row>
    <row r="286" spans="1:7" ht="17.399999999999999">
      <c r="A286" s="52" t="s">
        <v>3634</v>
      </c>
      <c r="B286" s="52"/>
      <c r="C286" s="52"/>
      <c r="D286" s="52"/>
      <c r="E286" s="53"/>
      <c r="F286" s="52"/>
      <c r="G286" s="52"/>
    </row>
    <row r="287" spans="1:7" ht="17.399999999999999">
      <c r="A287" s="150" t="s">
        <v>3336</v>
      </c>
      <c r="B287" s="150" t="s">
        <v>3018</v>
      </c>
      <c r="C287" s="150" t="s">
        <v>1330</v>
      </c>
      <c r="D287" s="150" t="s">
        <v>3663</v>
      </c>
      <c r="E287" s="151" t="s">
        <v>1330</v>
      </c>
      <c r="F287" s="151" t="s">
        <v>2849</v>
      </c>
      <c r="G287" s="150" t="s">
        <v>2911</v>
      </c>
    </row>
    <row r="288" spans="1:7" ht="17.399999999999999">
      <c r="A288" s="148" t="s">
        <v>3337</v>
      </c>
      <c r="B288" s="148"/>
      <c r="C288" s="148" t="s">
        <v>3338</v>
      </c>
      <c r="D288" s="148" t="s">
        <v>3663</v>
      </c>
      <c r="E288" s="149" t="s">
        <v>3338</v>
      </c>
      <c r="F288" s="149" t="s">
        <v>3654</v>
      </c>
      <c r="G288" s="148" t="s">
        <v>2911</v>
      </c>
    </row>
    <row r="289" spans="1:7" ht="17.399999999999999">
      <c r="A289" s="148" t="s">
        <v>3339</v>
      </c>
      <c r="B289" s="148" t="s">
        <v>3340</v>
      </c>
      <c r="C289" s="148" t="s">
        <v>3081</v>
      </c>
      <c r="D289" s="148" t="s">
        <v>3663</v>
      </c>
      <c r="E289" s="149" t="s">
        <v>3081</v>
      </c>
      <c r="F289" s="149" t="s">
        <v>3654</v>
      </c>
      <c r="G289" s="148" t="s">
        <v>3341</v>
      </c>
    </row>
    <row r="290" spans="1:7" ht="17.399999999999999">
      <c r="A290" s="148" t="s">
        <v>3342</v>
      </c>
      <c r="B290" s="148"/>
      <c r="C290" s="148" t="s">
        <v>214</v>
      </c>
      <c r="D290" s="148" t="s">
        <v>3663</v>
      </c>
      <c r="E290" s="149" t="s">
        <v>214</v>
      </c>
      <c r="F290" s="149" t="s">
        <v>3654</v>
      </c>
      <c r="G290" s="148" t="s">
        <v>2911</v>
      </c>
    </row>
    <row r="291" spans="1:7" ht="17.399999999999999">
      <c r="A291" s="52" t="s">
        <v>3636</v>
      </c>
      <c r="B291" s="52"/>
      <c r="C291" s="52"/>
      <c r="D291" s="52"/>
      <c r="E291" s="53"/>
      <c r="F291" s="52"/>
      <c r="G291" s="52"/>
    </row>
    <row r="292" spans="1:7" ht="17.399999999999999">
      <c r="A292" s="148" t="s">
        <v>3344</v>
      </c>
      <c r="B292" s="148" t="s">
        <v>10</v>
      </c>
      <c r="C292" s="148" t="s">
        <v>214</v>
      </c>
      <c r="D292" s="148" t="s">
        <v>3663</v>
      </c>
      <c r="E292" s="149" t="s">
        <v>214</v>
      </c>
      <c r="F292" s="149" t="s">
        <v>3654</v>
      </c>
      <c r="G292" s="148" t="s">
        <v>2911</v>
      </c>
    </row>
    <row r="293" spans="1:7" ht="17.399999999999999">
      <c r="A293" s="148" t="s">
        <v>3345</v>
      </c>
      <c r="B293" s="148" t="s">
        <v>3346</v>
      </c>
      <c r="C293" s="148" t="s">
        <v>214</v>
      </c>
      <c r="D293" s="148" t="s">
        <v>3663</v>
      </c>
      <c r="E293" s="149" t="s">
        <v>214</v>
      </c>
      <c r="F293" s="149" t="s">
        <v>3654</v>
      </c>
      <c r="G293" s="148" t="s">
        <v>3347</v>
      </c>
    </row>
    <row r="294" spans="1:7" ht="17.399999999999999">
      <c r="A294" s="148" t="s">
        <v>3348</v>
      </c>
      <c r="B294" s="148" t="s">
        <v>3346</v>
      </c>
      <c r="C294" s="148" t="s">
        <v>214</v>
      </c>
      <c r="D294" s="148" t="s">
        <v>3663</v>
      </c>
      <c r="E294" s="149" t="s">
        <v>214</v>
      </c>
      <c r="F294" s="149" t="s">
        <v>3654</v>
      </c>
      <c r="G294" s="148" t="s">
        <v>2911</v>
      </c>
    </row>
    <row r="295" spans="1:7" ht="17.399999999999999">
      <c r="A295" s="148" t="s">
        <v>3349</v>
      </c>
      <c r="B295" s="148" t="s">
        <v>12</v>
      </c>
      <c r="C295" s="148" t="s">
        <v>214</v>
      </c>
      <c r="D295" s="148" t="s">
        <v>3663</v>
      </c>
      <c r="E295" s="149" t="s">
        <v>214</v>
      </c>
      <c r="F295" s="149" t="s">
        <v>3654</v>
      </c>
      <c r="G295" s="148" t="s">
        <v>3350</v>
      </c>
    </row>
    <row r="296" spans="1:7" ht="17.399999999999999">
      <c r="A296" s="148" t="s">
        <v>3017</v>
      </c>
      <c r="B296" s="148" t="s">
        <v>3018</v>
      </c>
      <c r="C296" s="148" t="s">
        <v>2919</v>
      </c>
      <c r="D296" s="148" t="s">
        <v>3663</v>
      </c>
      <c r="E296" s="149" t="s">
        <v>3554</v>
      </c>
      <c r="F296" s="149" t="s">
        <v>3654</v>
      </c>
      <c r="G296" s="148" t="s">
        <v>2911</v>
      </c>
    </row>
    <row r="297" spans="1:7" ht="17.399999999999999">
      <c r="A297" s="52" t="s">
        <v>3637</v>
      </c>
      <c r="B297" s="52"/>
      <c r="C297" s="52"/>
      <c r="D297" s="52"/>
      <c r="E297" s="53"/>
      <c r="F297" s="52"/>
      <c r="G297" s="52"/>
    </row>
    <row r="298" spans="1:7" ht="17.399999999999999">
      <c r="A298" s="148" t="s">
        <v>3352</v>
      </c>
      <c r="B298" s="148" t="s">
        <v>3045</v>
      </c>
      <c r="C298" s="148" t="s">
        <v>214</v>
      </c>
      <c r="D298" s="148" t="s">
        <v>3663</v>
      </c>
      <c r="E298" s="149" t="s">
        <v>214</v>
      </c>
      <c r="F298" s="149" t="s">
        <v>3654</v>
      </c>
      <c r="G298" s="148" t="s">
        <v>2911</v>
      </c>
    </row>
    <row r="299" spans="1:7" ht="17.399999999999999">
      <c r="A299" s="148" t="s">
        <v>3353</v>
      </c>
      <c r="B299" s="148" t="s">
        <v>3045</v>
      </c>
      <c r="C299" s="148" t="s">
        <v>3354</v>
      </c>
      <c r="D299" s="148" t="s">
        <v>3663</v>
      </c>
      <c r="E299" s="149" t="s">
        <v>214</v>
      </c>
      <c r="F299" s="149" t="s">
        <v>3654</v>
      </c>
      <c r="G299" s="148" t="s">
        <v>2911</v>
      </c>
    </row>
    <row r="300" spans="1:7" ht="17.399999999999999">
      <c r="A300" s="148" t="s">
        <v>3355</v>
      </c>
      <c r="B300" s="148" t="s">
        <v>3045</v>
      </c>
      <c r="C300" s="148" t="s">
        <v>3293</v>
      </c>
      <c r="D300" s="148" t="s">
        <v>3663</v>
      </c>
      <c r="E300" s="149" t="s">
        <v>214</v>
      </c>
      <c r="F300" s="149" t="s">
        <v>3654</v>
      </c>
      <c r="G300" s="148" t="s">
        <v>3356</v>
      </c>
    </row>
    <row r="301" spans="1:7" ht="17.399999999999999">
      <c r="A301" s="148" t="s">
        <v>3357</v>
      </c>
      <c r="B301" s="148" t="s">
        <v>3045</v>
      </c>
      <c r="C301" s="148" t="s">
        <v>214</v>
      </c>
      <c r="D301" s="148" t="s">
        <v>3663</v>
      </c>
      <c r="E301" s="149" t="s">
        <v>214</v>
      </c>
      <c r="F301" s="149" t="s">
        <v>3654</v>
      </c>
      <c r="G301" s="148" t="s">
        <v>2911</v>
      </c>
    </row>
    <row r="302" spans="1:7" ht="17.399999999999999">
      <c r="A302" s="52" t="s">
        <v>3638</v>
      </c>
      <c r="B302" s="52"/>
      <c r="C302" s="52"/>
      <c r="D302" s="52"/>
      <c r="E302" s="53"/>
      <c r="F302" s="52"/>
      <c r="G302" s="52"/>
    </row>
    <row r="303" spans="1:7" ht="17.399999999999999">
      <c r="A303" s="148" t="s">
        <v>3359</v>
      </c>
      <c r="B303" s="148" t="s">
        <v>3360</v>
      </c>
      <c r="C303" s="148" t="s">
        <v>3361</v>
      </c>
      <c r="D303" s="148" t="s">
        <v>3663</v>
      </c>
      <c r="E303" s="149" t="s">
        <v>214</v>
      </c>
      <c r="F303" s="149" t="s">
        <v>3654</v>
      </c>
      <c r="G303" s="148" t="s">
        <v>2911</v>
      </c>
    </row>
    <row r="304" spans="1:7" ht="17.399999999999999">
      <c r="A304" s="148" t="s">
        <v>3364</v>
      </c>
      <c r="B304" s="148" t="s">
        <v>3365</v>
      </c>
      <c r="C304" s="148" t="s">
        <v>3366</v>
      </c>
      <c r="D304" s="148" t="s">
        <v>3663</v>
      </c>
      <c r="E304" s="149" t="s">
        <v>214</v>
      </c>
      <c r="F304" s="149" t="s">
        <v>3654</v>
      </c>
      <c r="G304" s="148" t="s">
        <v>2911</v>
      </c>
    </row>
    <row r="305" spans="1:7" ht="17.399999999999999">
      <c r="A305" s="148" t="s">
        <v>3367</v>
      </c>
      <c r="B305" s="148" t="s">
        <v>3368</v>
      </c>
      <c r="C305" s="148" t="s">
        <v>214</v>
      </c>
      <c r="D305" s="148" t="s">
        <v>3663</v>
      </c>
      <c r="E305" s="149" t="s">
        <v>214</v>
      </c>
      <c r="F305" s="149" t="s">
        <v>3654</v>
      </c>
      <c r="G305" s="148" t="s">
        <v>2911</v>
      </c>
    </row>
    <row r="306" spans="1:7" ht="17.399999999999999">
      <c r="A306" s="148" t="s">
        <v>3371</v>
      </c>
      <c r="B306" s="148" t="s">
        <v>3372</v>
      </c>
      <c r="C306" s="148" t="s">
        <v>214</v>
      </c>
      <c r="D306" s="148" t="s">
        <v>3663</v>
      </c>
      <c r="E306" s="149" t="s">
        <v>214</v>
      </c>
      <c r="F306" s="149" t="s">
        <v>3654</v>
      </c>
      <c r="G306" s="148" t="s">
        <v>2911</v>
      </c>
    </row>
    <row r="307" spans="1:7" ht="17.399999999999999">
      <c r="A307" s="148" t="s">
        <v>3373</v>
      </c>
      <c r="B307" s="148" t="s">
        <v>3368</v>
      </c>
      <c r="C307" s="148" t="s">
        <v>214</v>
      </c>
      <c r="D307" s="148" t="s">
        <v>3663</v>
      </c>
      <c r="E307" s="149" t="s">
        <v>214</v>
      </c>
      <c r="F307" s="149" t="s">
        <v>3654</v>
      </c>
      <c r="G307" s="148" t="s">
        <v>2911</v>
      </c>
    </row>
    <row r="308" spans="1:7" ht="17.399999999999999">
      <c r="A308" s="148" t="s">
        <v>3374</v>
      </c>
      <c r="B308" s="148" t="s">
        <v>3368</v>
      </c>
      <c r="C308" s="148" t="s">
        <v>214</v>
      </c>
      <c r="D308" s="148" t="s">
        <v>3663</v>
      </c>
      <c r="E308" s="149" t="s">
        <v>214</v>
      </c>
      <c r="F308" s="149" t="s">
        <v>3654</v>
      </c>
      <c r="G308" s="148" t="s">
        <v>2911</v>
      </c>
    </row>
    <row r="309" spans="1:7" ht="17.399999999999999">
      <c r="A309" s="52" t="s">
        <v>3639</v>
      </c>
      <c r="B309" s="52"/>
      <c r="C309" s="52"/>
      <c r="D309" s="52"/>
      <c r="E309" s="53"/>
      <c r="F309" s="52"/>
      <c r="G309" s="52"/>
    </row>
    <row r="310" spans="1:7" ht="17.399999999999999">
      <c r="A310" s="148" t="s">
        <v>3376</v>
      </c>
      <c r="B310" s="148" t="s">
        <v>10</v>
      </c>
      <c r="C310" s="148" t="s">
        <v>214</v>
      </c>
      <c r="D310" s="148" t="s">
        <v>3663</v>
      </c>
      <c r="E310" s="149" t="s">
        <v>214</v>
      </c>
      <c r="F310" s="149" t="s">
        <v>3654</v>
      </c>
      <c r="G310" s="148" t="s">
        <v>2911</v>
      </c>
    </row>
    <row r="311" spans="1:7" ht="17.399999999999999">
      <c r="A311" s="148" t="s">
        <v>3020</v>
      </c>
      <c r="B311" s="148" t="s">
        <v>10</v>
      </c>
      <c r="C311" s="148" t="s">
        <v>2919</v>
      </c>
      <c r="D311" s="148" t="s">
        <v>3663</v>
      </c>
      <c r="E311" s="149" t="s">
        <v>3554</v>
      </c>
      <c r="F311" s="149" t="s">
        <v>3654</v>
      </c>
      <c r="G311" s="148" t="s">
        <v>2911</v>
      </c>
    </row>
    <row r="312" spans="1:7" ht="17.399999999999999">
      <c r="A312" s="148" t="s">
        <v>3021</v>
      </c>
      <c r="B312" s="148" t="s">
        <v>10</v>
      </c>
      <c r="C312" s="148" t="s">
        <v>2919</v>
      </c>
      <c r="D312" s="148" t="s">
        <v>3663</v>
      </c>
      <c r="E312" s="149" t="s">
        <v>3554</v>
      </c>
      <c r="F312" s="149" t="s">
        <v>3654</v>
      </c>
      <c r="G312" s="148" t="s">
        <v>2911</v>
      </c>
    </row>
    <row r="313" spans="1:7" ht="17.399999999999999">
      <c r="A313" s="148" t="s">
        <v>3022</v>
      </c>
      <c r="B313" s="148" t="s">
        <v>10</v>
      </c>
      <c r="C313" s="148" t="s">
        <v>2919</v>
      </c>
      <c r="D313" s="148" t="s">
        <v>3663</v>
      </c>
      <c r="E313" s="149" t="s">
        <v>3554</v>
      </c>
      <c r="F313" s="149" t="s">
        <v>3654</v>
      </c>
      <c r="G313" s="148" t="s">
        <v>2911</v>
      </c>
    </row>
    <row r="314" spans="1:7" ht="17.399999999999999">
      <c r="A314" s="148" t="s">
        <v>3023</v>
      </c>
      <c r="B314" s="148" t="s">
        <v>10</v>
      </c>
      <c r="C314" s="148" t="s">
        <v>2919</v>
      </c>
      <c r="D314" s="148" t="s">
        <v>3663</v>
      </c>
      <c r="E314" s="149" t="s">
        <v>3554</v>
      </c>
      <c r="F314" s="149" t="s">
        <v>3654</v>
      </c>
      <c r="G314" s="148" t="s">
        <v>2911</v>
      </c>
    </row>
    <row r="315" spans="1:7" ht="17.399999999999999">
      <c r="A315" s="148" t="s">
        <v>3377</v>
      </c>
      <c r="B315" s="148" t="s">
        <v>61</v>
      </c>
      <c r="C315" s="148" t="s">
        <v>214</v>
      </c>
      <c r="D315" s="148" t="s">
        <v>3663</v>
      </c>
      <c r="E315" s="149" t="s">
        <v>214</v>
      </c>
      <c r="F315" s="149" t="s">
        <v>3654</v>
      </c>
      <c r="G315" s="148" t="s">
        <v>3378</v>
      </c>
    </row>
    <row r="316" spans="1:7" ht="17.399999999999999">
      <c r="A316" s="148" t="s">
        <v>3379</v>
      </c>
      <c r="B316" s="148" t="s">
        <v>61</v>
      </c>
      <c r="C316" s="148" t="s">
        <v>214</v>
      </c>
      <c r="D316" s="148" t="s">
        <v>3663</v>
      </c>
      <c r="E316" s="149" t="s">
        <v>214</v>
      </c>
      <c r="F316" s="149" t="s">
        <v>3654</v>
      </c>
      <c r="G316" s="148" t="s">
        <v>2911</v>
      </c>
    </row>
    <row r="317" spans="1:7" ht="17.399999999999999">
      <c r="A317" s="52" t="s">
        <v>3640</v>
      </c>
      <c r="B317" s="52"/>
      <c r="C317" s="52"/>
      <c r="D317" s="52"/>
      <c r="E317" s="53"/>
      <c r="F317" s="52"/>
      <c r="G317" s="52"/>
    </row>
    <row r="318" spans="1:7" ht="17.399999999999999">
      <c r="A318" s="148" t="s">
        <v>3381</v>
      </c>
      <c r="B318" s="148" t="s">
        <v>74</v>
      </c>
      <c r="C318" s="148" t="s">
        <v>214</v>
      </c>
      <c r="D318" s="148" t="s">
        <v>3663</v>
      </c>
      <c r="E318" s="149" t="s">
        <v>214</v>
      </c>
      <c r="F318" s="149" t="s">
        <v>3654</v>
      </c>
      <c r="G318" s="148" t="s">
        <v>2911</v>
      </c>
    </row>
    <row r="319" spans="1:7" ht="17.399999999999999">
      <c r="A319" s="148" t="s">
        <v>3382</v>
      </c>
      <c r="B319" s="148" t="s">
        <v>3383</v>
      </c>
      <c r="C319" s="148" t="s">
        <v>3361</v>
      </c>
      <c r="D319" s="148" t="s">
        <v>3663</v>
      </c>
      <c r="E319" s="149" t="s">
        <v>214</v>
      </c>
      <c r="F319" s="149" t="s">
        <v>3654</v>
      </c>
      <c r="G319" s="148" t="s">
        <v>2911</v>
      </c>
    </row>
    <row r="320" spans="1:7" ht="17.399999999999999">
      <c r="A320" s="148" t="s">
        <v>3384</v>
      </c>
      <c r="B320" s="148" t="s">
        <v>74</v>
      </c>
      <c r="C320" s="148" t="s">
        <v>3385</v>
      </c>
      <c r="D320" s="148" t="s">
        <v>3663</v>
      </c>
      <c r="E320" s="149" t="s">
        <v>214</v>
      </c>
      <c r="F320" s="149" t="s">
        <v>3654</v>
      </c>
      <c r="G320" s="148" t="s">
        <v>3386</v>
      </c>
    </row>
    <row r="321" spans="1:7" ht="17.399999999999999">
      <c r="A321" s="148" t="s">
        <v>3025</v>
      </c>
      <c r="B321" s="148" t="s">
        <v>3018</v>
      </c>
      <c r="C321" s="148" t="s">
        <v>3026</v>
      </c>
      <c r="D321" s="148" t="s">
        <v>3663</v>
      </c>
      <c r="E321" s="149" t="s">
        <v>214</v>
      </c>
      <c r="F321" s="149" t="s">
        <v>3654</v>
      </c>
      <c r="G321" s="148" t="s">
        <v>2911</v>
      </c>
    </row>
    <row r="322" spans="1:7" ht="17.399999999999999">
      <c r="A322" s="148" t="s">
        <v>3028</v>
      </c>
      <c r="B322" s="148" t="s">
        <v>3018</v>
      </c>
      <c r="C322" s="148" t="s">
        <v>2919</v>
      </c>
      <c r="D322" s="148" t="s">
        <v>3663</v>
      </c>
      <c r="E322" s="149" t="s">
        <v>3554</v>
      </c>
      <c r="F322" s="149" t="s">
        <v>3654</v>
      </c>
      <c r="G322" s="148" t="s">
        <v>2911</v>
      </c>
    </row>
    <row r="323" spans="1:7" ht="17.399999999999999">
      <c r="A323" s="148" t="s">
        <v>3029</v>
      </c>
      <c r="B323" s="148" t="s">
        <v>3018</v>
      </c>
      <c r="C323" s="148" t="s">
        <v>2919</v>
      </c>
      <c r="D323" s="148" t="s">
        <v>3663</v>
      </c>
      <c r="E323" s="149" t="s">
        <v>3554</v>
      </c>
      <c r="F323" s="149" t="s">
        <v>3654</v>
      </c>
      <c r="G323" s="148" t="s">
        <v>2911</v>
      </c>
    </row>
    <row r="324" spans="1:7" ht="17.399999999999999">
      <c r="A324" s="148" t="s">
        <v>3030</v>
      </c>
      <c r="B324" s="148" t="s">
        <v>3018</v>
      </c>
      <c r="C324" s="148" t="s">
        <v>2919</v>
      </c>
      <c r="D324" s="148" t="s">
        <v>3663</v>
      </c>
      <c r="E324" s="149" t="s">
        <v>3554</v>
      </c>
      <c r="F324" s="149" t="s">
        <v>3654</v>
      </c>
      <c r="G324" s="148" t="s">
        <v>2911</v>
      </c>
    </row>
    <row r="325" spans="1:7" ht="17.399999999999999">
      <c r="A325" s="148" t="s">
        <v>3387</v>
      </c>
      <c r="B325" s="148" t="s">
        <v>74</v>
      </c>
      <c r="C325" s="148" t="s">
        <v>3081</v>
      </c>
      <c r="D325" s="148" t="s">
        <v>3663</v>
      </c>
      <c r="E325" s="149" t="s">
        <v>3081</v>
      </c>
      <c r="F325" s="149" t="s">
        <v>3654</v>
      </c>
      <c r="G325" s="148" t="s">
        <v>2911</v>
      </c>
    </row>
    <row r="326" spans="1:7" ht="17.399999999999999">
      <c r="A326" s="148" t="s">
        <v>3388</v>
      </c>
      <c r="B326" s="148" t="s">
        <v>83</v>
      </c>
      <c r="C326" s="148" t="s">
        <v>214</v>
      </c>
      <c r="D326" s="148" t="s">
        <v>3663</v>
      </c>
      <c r="E326" s="149" t="s">
        <v>214</v>
      </c>
      <c r="F326" s="149" t="s">
        <v>3654</v>
      </c>
      <c r="G326" s="148" t="s">
        <v>2911</v>
      </c>
    </row>
    <row r="327" spans="1:7" ht="17.399999999999999">
      <c r="A327" s="148" t="s">
        <v>3389</v>
      </c>
      <c r="B327" s="148" t="s">
        <v>3383</v>
      </c>
      <c r="C327" s="148" t="s">
        <v>214</v>
      </c>
      <c r="D327" s="148" t="s">
        <v>3663</v>
      </c>
      <c r="E327" s="149" t="s">
        <v>214</v>
      </c>
      <c r="F327" s="149" t="s">
        <v>3654</v>
      </c>
      <c r="G327" s="148" t="s">
        <v>2911</v>
      </c>
    </row>
    <row r="328" spans="1:7" ht="17.399999999999999">
      <c r="A328" s="52" t="s">
        <v>3641</v>
      </c>
      <c r="B328" s="52"/>
      <c r="C328" s="52"/>
      <c r="D328" s="52"/>
      <c r="E328" s="53"/>
      <c r="F328" s="52"/>
      <c r="G328" s="52"/>
    </row>
    <row r="329" spans="1:7" ht="17.399999999999999">
      <c r="A329" s="148" t="s">
        <v>3391</v>
      </c>
      <c r="B329" s="148" t="s">
        <v>3018</v>
      </c>
      <c r="C329" s="148" t="s">
        <v>3081</v>
      </c>
      <c r="D329" s="148" t="s">
        <v>3663</v>
      </c>
      <c r="E329" s="149" t="s">
        <v>3081</v>
      </c>
      <c r="F329" s="149" t="s">
        <v>3654</v>
      </c>
      <c r="G329" s="148" t="s">
        <v>2911</v>
      </c>
    </row>
    <row r="330" spans="1:7" ht="17.399999999999999">
      <c r="A330" s="148" t="s">
        <v>3392</v>
      </c>
      <c r="B330" s="148" t="s">
        <v>3018</v>
      </c>
      <c r="C330" s="148" t="s">
        <v>3393</v>
      </c>
      <c r="D330" s="148" t="s">
        <v>3663</v>
      </c>
      <c r="E330" s="149" t="s">
        <v>3081</v>
      </c>
      <c r="F330" s="149" t="s">
        <v>3654</v>
      </c>
      <c r="G330" s="148" t="s">
        <v>2911</v>
      </c>
    </row>
    <row r="331" spans="1:7" ht="17.399999999999999">
      <c r="A331" s="148" t="s">
        <v>3394</v>
      </c>
      <c r="B331" s="148" t="s">
        <v>74</v>
      </c>
      <c r="C331" s="148" t="s">
        <v>214</v>
      </c>
      <c r="D331" s="148" t="s">
        <v>3663</v>
      </c>
      <c r="E331" s="149" t="s">
        <v>214</v>
      </c>
      <c r="F331" s="149" t="s">
        <v>3654</v>
      </c>
      <c r="G331" s="148" t="s">
        <v>2911</v>
      </c>
    </row>
    <row r="332" spans="1:7" ht="17.399999999999999">
      <c r="A332" s="148" t="s">
        <v>3395</v>
      </c>
      <c r="B332" s="148" t="s">
        <v>74</v>
      </c>
      <c r="C332" s="148" t="s">
        <v>214</v>
      </c>
      <c r="D332" s="148" t="s">
        <v>3663</v>
      </c>
      <c r="E332" s="149" t="s">
        <v>214</v>
      </c>
      <c r="F332" s="149" t="s">
        <v>3654</v>
      </c>
      <c r="G332" s="148" t="s">
        <v>2911</v>
      </c>
    </row>
    <row r="333" spans="1:7" ht="17.399999999999999">
      <c r="A333" s="148" t="s">
        <v>3396</v>
      </c>
      <c r="B333" s="148" t="s">
        <v>61</v>
      </c>
      <c r="C333" s="148" t="s">
        <v>214</v>
      </c>
      <c r="D333" s="148" t="s">
        <v>3663</v>
      </c>
      <c r="E333" s="149" t="s">
        <v>214</v>
      </c>
      <c r="F333" s="149" t="s">
        <v>3654</v>
      </c>
      <c r="G333" s="148" t="s">
        <v>2911</v>
      </c>
    </row>
    <row r="334" spans="1:7" ht="17.399999999999999">
      <c r="A334" s="148" t="s">
        <v>3397</v>
      </c>
      <c r="B334" s="148" t="s">
        <v>75</v>
      </c>
      <c r="C334" s="148" t="s">
        <v>3081</v>
      </c>
      <c r="D334" s="148" t="s">
        <v>3663</v>
      </c>
      <c r="E334" s="149" t="s">
        <v>3081</v>
      </c>
      <c r="F334" s="149" t="s">
        <v>3654</v>
      </c>
      <c r="G334" s="148" t="s">
        <v>2911</v>
      </c>
    </row>
    <row r="335" spans="1:7" ht="17.399999999999999">
      <c r="A335" s="148" t="s">
        <v>3398</v>
      </c>
      <c r="B335" s="148" t="s">
        <v>75</v>
      </c>
      <c r="C335" s="148" t="s">
        <v>3081</v>
      </c>
      <c r="D335" s="148" t="s">
        <v>3663</v>
      </c>
      <c r="E335" s="149" t="s">
        <v>3081</v>
      </c>
      <c r="F335" s="149" t="s">
        <v>3654</v>
      </c>
      <c r="G335" s="148" t="s">
        <v>2911</v>
      </c>
    </row>
    <row r="336" spans="1:7" ht="17.399999999999999">
      <c r="A336" s="148" t="s">
        <v>3035</v>
      </c>
      <c r="B336" s="148" t="s">
        <v>3018</v>
      </c>
      <c r="C336" s="148" t="s">
        <v>2919</v>
      </c>
      <c r="D336" s="148" t="s">
        <v>3663</v>
      </c>
      <c r="E336" s="149" t="s">
        <v>3554</v>
      </c>
      <c r="F336" s="149" t="s">
        <v>3654</v>
      </c>
      <c r="G336" s="148" t="s">
        <v>2911</v>
      </c>
    </row>
    <row r="337" spans="1:7" ht="17.399999999999999">
      <c r="A337" s="148" t="s">
        <v>3399</v>
      </c>
      <c r="B337" s="148" t="s">
        <v>75</v>
      </c>
      <c r="C337" s="148" t="s">
        <v>214</v>
      </c>
      <c r="D337" s="148" t="s">
        <v>3663</v>
      </c>
      <c r="E337" s="149" t="s">
        <v>214</v>
      </c>
      <c r="F337" s="149" t="s">
        <v>3654</v>
      </c>
      <c r="G337" s="148" t="s">
        <v>3400</v>
      </c>
    </row>
    <row r="338" spans="1:7" ht="17.399999999999999">
      <c r="A338" s="148" t="s">
        <v>3036</v>
      </c>
      <c r="B338" s="148" t="s">
        <v>3018</v>
      </c>
      <c r="C338" s="148" t="s">
        <v>2919</v>
      </c>
      <c r="D338" s="148" t="s">
        <v>3663</v>
      </c>
      <c r="E338" s="149" t="s">
        <v>3554</v>
      </c>
      <c r="F338" s="149" t="s">
        <v>3654</v>
      </c>
      <c r="G338" s="148" t="s">
        <v>2911</v>
      </c>
    </row>
    <row r="339" spans="1:7" ht="17.399999999999999">
      <c r="A339" s="52" t="s">
        <v>3642</v>
      </c>
      <c r="B339" s="52"/>
      <c r="C339" s="52"/>
      <c r="D339" s="52"/>
      <c r="E339" s="53"/>
      <c r="F339" s="52"/>
      <c r="G339" s="52"/>
    </row>
    <row r="340" spans="1:7" ht="17.399999999999999">
      <c r="A340" s="148" t="s">
        <v>3402</v>
      </c>
      <c r="B340" s="148" t="s">
        <v>82</v>
      </c>
      <c r="C340" s="148" t="s">
        <v>214</v>
      </c>
      <c r="D340" s="148" t="s">
        <v>3663</v>
      </c>
      <c r="E340" s="149" t="s">
        <v>214</v>
      </c>
      <c r="F340" s="149" t="s">
        <v>3654</v>
      </c>
      <c r="G340" s="148" t="s">
        <v>2911</v>
      </c>
    </row>
    <row r="341" spans="1:7" ht="17.399999999999999">
      <c r="A341" s="148" t="s">
        <v>3403</v>
      </c>
      <c r="B341" s="148" t="s">
        <v>84</v>
      </c>
      <c r="C341" s="148" t="s">
        <v>214</v>
      </c>
      <c r="D341" s="148" t="s">
        <v>3663</v>
      </c>
      <c r="E341" s="149" t="s">
        <v>214</v>
      </c>
      <c r="F341" s="149" t="s">
        <v>3654</v>
      </c>
      <c r="G341" s="148" t="s">
        <v>2911</v>
      </c>
    </row>
    <row r="342" spans="1:7" ht="17.399999999999999">
      <c r="A342" s="52" t="s">
        <v>3527</v>
      </c>
      <c r="B342" s="52"/>
      <c r="C342" s="52"/>
      <c r="D342" s="52"/>
      <c r="E342" s="53"/>
      <c r="F342" s="52"/>
      <c r="G342" s="52"/>
    </row>
    <row r="343" spans="1:7" ht="17.399999999999999">
      <c r="A343" s="148" t="s">
        <v>3412</v>
      </c>
      <c r="B343" s="148" t="s">
        <v>3039</v>
      </c>
      <c r="C343" s="148" t="s">
        <v>3081</v>
      </c>
      <c r="D343" s="148" t="s">
        <v>3663</v>
      </c>
      <c r="E343" s="149" t="s">
        <v>3081</v>
      </c>
      <c r="F343" s="149" t="s">
        <v>3654</v>
      </c>
      <c r="G343" s="148" t="s">
        <v>3413</v>
      </c>
    </row>
    <row r="344" spans="1:7" ht="17.399999999999999">
      <c r="A344" s="148" t="s">
        <v>3414</v>
      </c>
      <c r="B344" s="148" t="s">
        <v>88</v>
      </c>
      <c r="C344" s="148" t="s">
        <v>214</v>
      </c>
      <c r="D344" s="148" t="s">
        <v>3663</v>
      </c>
      <c r="E344" s="149" t="s">
        <v>214</v>
      </c>
      <c r="F344" s="149" t="s">
        <v>3654</v>
      </c>
      <c r="G344" s="148" t="s">
        <v>3415</v>
      </c>
    </row>
    <row r="345" spans="1:7" ht="17.399999999999999">
      <c r="A345" s="148" t="s">
        <v>3416</v>
      </c>
      <c r="B345" s="148" t="s">
        <v>3417</v>
      </c>
      <c r="C345" s="148" t="s">
        <v>214</v>
      </c>
      <c r="D345" s="148" t="s">
        <v>3663</v>
      </c>
      <c r="E345" s="149" t="s">
        <v>214</v>
      </c>
      <c r="F345" s="149" t="s">
        <v>3654</v>
      </c>
      <c r="G345" s="148" t="s">
        <v>3418</v>
      </c>
    </row>
    <row r="346" spans="1:7" ht="17.399999999999999">
      <c r="A346" s="148" t="s">
        <v>3420</v>
      </c>
      <c r="B346" s="148" t="s">
        <v>3417</v>
      </c>
      <c r="C346" s="148" t="s">
        <v>1902</v>
      </c>
      <c r="D346" s="148" t="s">
        <v>3663</v>
      </c>
      <c r="E346" s="149" t="s">
        <v>214</v>
      </c>
      <c r="F346" s="149" t="s">
        <v>3654</v>
      </c>
      <c r="G346" s="148" t="s">
        <v>2911</v>
      </c>
    </row>
    <row r="347" spans="1:7" ht="17.399999999999999">
      <c r="A347" s="148" t="s">
        <v>3421</v>
      </c>
      <c r="B347" s="148" t="s">
        <v>85</v>
      </c>
      <c r="C347" s="148" t="s">
        <v>214</v>
      </c>
      <c r="D347" s="148" t="s">
        <v>3663</v>
      </c>
      <c r="E347" s="149" t="s">
        <v>214</v>
      </c>
      <c r="F347" s="149" t="s">
        <v>3654</v>
      </c>
      <c r="G347" s="148" t="s">
        <v>2911</v>
      </c>
    </row>
    <row r="348" spans="1:7" ht="17.399999999999999">
      <c r="A348" s="148" t="s">
        <v>3057</v>
      </c>
      <c r="B348" s="148" t="s">
        <v>3058</v>
      </c>
      <c r="C348" s="148" t="s">
        <v>2919</v>
      </c>
      <c r="D348" s="148" t="s">
        <v>3663</v>
      </c>
      <c r="E348" s="149" t="s">
        <v>3554</v>
      </c>
      <c r="F348" s="149" t="s">
        <v>3654</v>
      </c>
      <c r="G348" s="148" t="s">
        <v>2911</v>
      </c>
    </row>
    <row r="349" spans="1:7" ht="17.399999999999999">
      <c r="A349" s="148" t="s">
        <v>3057</v>
      </c>
      <c r="B349" s="148" t="s">
        <v>3058</v>
      </c>
      <c r="C349" s="148" t="s">
        <v>2919</v>
      </c>
      <c r="D349" s="148" t="s">
        <v>3663</v>
      </c>
      <c r="E349" s="149" t="s">
        <v>3554</v>
      </c>
      <c r="F349" s="149" t="s">
        <v>3654</v>
      </c>
      <c r="G349" s="148" t="s">
        <v>2911</v>
      </c>
    </row>
    <row r="350" spans="1:7" ht="17.399999999999999">
      <c r="A350" s="52" t="s">
        <v>3528</v>
      </c>
      <c r="B350" s="52"/>
      <c r="C350" s="52"/>
      <c r="D350" s="52"/>
      <c r="E350" s="53"/>
      <c r="F350" s="52"/>
      <c r="G350" s="52"/>
    </row>
    <row r="351" spans="1:7" ht="17.399999999999999">
      <c r="A351" s="148" t="s">
        <v>3423</v>
      </c>
      <c r="B351" s="148" t="s">
        <v>90</v>
      </c>
      <c r="C351" s="148" t="s">
        <v>3081</v>
      </c>
      <c r="D351" s="148" t="s">
        <v>3663</v>
      </c>
      <c r="E351" s="149" t="s">
        <v>3081</v>
      </c>
      <c r="F351" s="149" t="s">
        <v>3654</v>
      </c>
      <c r="G351" s="148" t="s">
        <v>2911</v>
      </c>
    </row>
    <row r="352" spans="1:7" ht="17.399999999999999">
      <c r="A352" s="148" t="s">
        <v>3424</v>
      </c>
      <c r="B352" s="148" t="s">
        <v>88</v>
      </c>
      <c r="C352" s="148" t="s">
        <v>214</v>
      </c>
      <c r="D352" s="148" t="s">
        <v>3663</v>
      </c>
      <c r="E352" s="149" t="s">
        <v>214</v>
      </c>
      <c r="F352" s="149" t="s">
        <v>3654</v>
      </c>
      <c r="G352" s="148" t="s">
        <v>2911</v>
      </c>
    </row>
    <row r="353" spans="1:7" ht="17.399999999999999">
      <c r="A353" s="52" t="s">
        <v>3529</v>
      </c>
      <c r="B353" s="52"/>
      <c r="C353" s="52"/>
      <c r="D353" s="52"/>
      <c r="E353" s="53"/>
      <c r="F353" s="52"/>
      <c r="G353" s="52"/>
    </row>
    <row r="354" spans="1:7" ht="17.399999999999999">
      <c r="A354" s="148" t="s">
        <v>3428</v>
      </c>
      <c r="B354" s="148" t="s">
        <v>93</v>
      </c>
      <c r="C354" s="148" t="s">
        <v>214</v>
      </c>
      <c r="D354" s="148" t="s">
        <v>3663</v>
      </c>
      <c r="E354" s="149" t="s">
        <v>214</v>
      </c>
      <c r="F354" s="149" t="s">
        <v>3654</v>
      </c>
      <c r="G354" s="148" t="s">
        <v>2911</v>
      </c>
    </row>
    <row r="355" spans="1:7" ht="17.399999999999999">
      <c r="A355" s="148" t="s">
        <v>3429</v>
      </c>
      <c r="B355" s="148" t="s">
        <v>93</v>
      </c>
      <c r="C355" s="148" t="s">
        <v>3081</v>
      </c>
      <c r="D355" s="148" t="s">
        <v>3663</v>
      </c>
      <c r="E355" s="149" t="s">
        <v>3081</v>
      </c>
      <c r="F355" s="149" t="s">
        <v>3654</v>
      </c>
      <c r="G355" s="148" t="s">
        <v>3430</v>
      </c>
    </row>
    <row r="356" spans="1:7" ht="17.399999999999999">
      <c r="A356" s="150" t="s">
        <v>3431</v>
      </c>
      <c r="B356" s="150" t="s">
        <v>94</v>
      </c>
      <c r="C356" s="150" t="s">
        <v>3432</v>
      </c>
      <c r="D356" s="150" t="s">
        <v>3663</v>
      </c>
      <c r="E356" s="151" t="s">
        <v>3433</v>
      </c>
      <c r="F356" s="151" t="s">
        <v>2849</v>
      </c>
      <c r="G356" s="150" t="s">
        <v>3434</v>
      </c>
    </row>
    <row r="357" spans="1:7" ht="17.399999999999999">
      <c r="A357" s="148" t="s">
        <v>3435</v>
      </c>
      <c r="B357" s="148" t="s">
        <v>94</v>
      </c>
      <c r="C357" s="148" t="s">
        <v>3293</v>
      </c>
      <c r="D357" s="148" t="s">
        <v>3663</v>
      </c>
      <c r="E357" s="149" t="s">
        <v>214</v>
      </c>
      <c r="F357" s="149" t="s">
        <v>3654</v>
      </c>
      <c r="G357" s="148" t="s">
        <v>3436</v>
      </c>
    </row>
    <row r="358" spans="1:7" ht="17.399999999999999">
      <c r="A358" s="148" t="s">
        <v>3437</v>
      </c>
      <c r="B358" s="148" t="s">
        <v>93</v>
      </c>
      <c r="C358" s="148" t="s">
        <v>3438</v>
      </c>
      <c r="D358" s="148" t="s">
        <v>3663</v>
      </c>
      <c r="E358" s="149" t="s">
        <v>214</v>
      </c>
      <c r="F358" s="149" t="s">
        <v>3654</v>
      </c>
      <c r="G358" s="148" t="s">
        <v>2911</v>
      </c>
    </row>
    <row r="359" spans="1:7" ht="17.399999999999999">
      <c r="A359" s="148" t="s">
        <v>3439</v>
      </c>
      <c r="B359" s="148" t="s">
        <v>93</v>
      </c>
      <c r="C359" s="148" t="s">
        <v>3440</v>
      </c>
      <c r="D359" s="148" t="s">
        <v>3663</v>
      </c>
      <c r="E359" s="149" t="s">
        <v>214</v>
      </c>
      <c r="F359" s="149" t="s">
        <v>3654</v>
      </c>
      <c r="G359" s="148" t="s">
        <v>3441</v>
      </c>
    </row>
    <row r="360" spans="1:7" ht="17.399999999999999">
      <c r="A360" s="148" t="s">
        <v>3442</v>
      </c>
      <c r="B360" s="148" t="s">
        <v>93</v>
      </c>
      <c r="C360" s="148" t="s">
        <v>3443</v>
      </c>
      <c r="D360" s="148" t="s">
        <v>3663</v>
      </c>
      <c r="E360" s="149" t="s">
        <v>214</v>
      </c>
      <c r="F360" s="149" t="s">
        <v>3654</v>
      </c>
      <c r="G360" s="148" t="s">
        <v>3444</v>
      </c>
    </row>
    <row r="361" spans="1:7" ht="17.399999999999999">
      <c r="A361" s="52" t="s">
        <v>3643</v>
      </c>
      <c r="B361" s="52"/>
      <c r="C361" s="52"/>
      <c r="D361" s="52"/>
      <c r="E361" s="53"/>
      <c r="F361" s="52"/>
      <c r="G361" s="52"/>
    </row>
    <row r="362" spans="1:7" ht="17.399999999999999">
      <c r="A362" s="148" t="s">
        <v>3446</v>
      </c>
      <c r="B362" s="148" t="s">
        <v>99</v>
      </c>
      <c r="C362" s="148" t="s">
        <v>3447</v>
      </c>
      <c r="D362" s="148" t="s">
        <v>3663</v>
      </c>
      <c r="E362" s="149" t="s">
        <v>214</v>
      </c>
      <c r="F362" s="149" t="s">
        <v>3654</v>
      </c>
      <c r="G362" s="148" t="s">
        <v>3448</v>
      </c>
    </row>
    <row r="363" spans="1:7" ht="17.399999999999999">
      <c r="A363" s="148" t="s">
        <v>3074</v>
      </c>
      <c r="B363" s="148" t="s">
        <v>102</v>
      </c>
      <c r="C363" s="148" t="s">
        <v>2919</v>
      </c>
      <c r="D363" s="148" t="s">
        <v>3663</v>
      </c>
      <c r="E363" s="149" t="s">
        <v>3554</v>
      </c>
      <c r="F363" s="149" t="s">
        <v>3654</v>
      </c>
      <c r="G363" s="148" t="s">
        <v>2911</v>
      </c>
    </row>
    <row r="364" spans="1:7" ht="17.399999999999999">
      <c r="A364" s="148" t="s">
        <v>3075</v>
      </c>
      <c r="B364" s="148" t="s">
        <v>100</v>
      </c>
      <c r="C364" s="148" t="s">
        <v>3076</v>
      </c>
      <c r="D364" s="148" t="s">
        <v>3663</v>
      </c>
      <c r="E364" s="149" t="s">
        <v>214</v>
      </c>
      <c r="F364" s="149" t="s">
        <v>3654</v>
      </c>
      <c r="G364" s="148" t="s">
        <v>3077</v>
      </c>
    </row>
    <row r="365" spans="1:7" ht="17.399999999999999">
      <c r="A365" s="148" t="s">
        <v>3078</v>
      </c>
      <c r="B365" s="148" t="s">
        <v>3018</v>
      </c>
      <c r="C365" s="148" t="s">
        <v>2919</v>
      </c>
      <c r="D365" s="148" t="s">
        <v>3663</v>
      </c>
      <c r="E365" s="149" t="s">
        <v>3554</v>
      </c>
      <c r="F365" s="149" t="s">
        <v>3654</v>
      </c>
      <c r="G365" s="148" t="s">
        <v>2911</v>
      </c>
    </row>
    <row r="366" spans="1:7" ht="17.399999999999999">
      <c r="A366" s="148" t="s">
        <v>3449</v>
      </c>
      <c r="B366" s="148" t="s">
        <v>3018</v>
      </c>
      <c r="C366" s="148" t="s">
        <v>214</v>
      </c>
      <c r="D366" s="148" t="s">
        <v>3663</v>
      </c>
      <c r="E366" s="149" t="s">
        <v>214</v>
      </c>
      <c r="F366" s="149" t="s">
        <v>3654</v>
      </c>
      <c r="G366" s="148" t="s">
        <v>2911</v>
      </c>
    </row>
    <row r="367" spans="1:7" ht="17.399999999999999">
      <c r="A367" s="52" t="s">
        <v>3532</v>
      </c>
      <c r="B367" s="52"/>
      <c r="C367" s="52"/>
      <c r="D367" s="52"/>
      <c r="E367" s="53"/>
      <c r="F367" s="52"/>
      <c r="G367" s="52"/>
    </row>
    <row r="368" spans="1:7" ht="17.399999999999999">
      <c r="A368" s="150" t="s">
        <v>3101</v>
      </c>
      <c r="B368" s="150" t="s">
        <v>35</v>
      </c>
      <c r="C368" s="150" t="s">
        <v>3102</v>
      </c>
      <c r="D368" s="150" t="s">
        <v>3664</v>
      </c>
      <c r="E368" s="151" t="s">
        <v>1330</v>
      </c>
      <c r="F368" s="150" t="s">
        <v>2867</v>
      </c>
      <c r="G368" s="150" t="s">
        <v>3104</v>
      </c>
    </row>
    <row r="369" spans="1:7" ht="17.399999999999999">
      <c r="A369" s="52" t="s">
        <v>3536</v>
      </c>
      <c r="B369" s="52"/>
      <c r="C369" s="52"/>
      <c r="D369" s="52"/>
      <c r="E369" s="53"/>
      <c r="F369" s="52"/>
      <c r="G369" s="52"/>
    </row>
    <row r="370" spans="1:7" ht="17.399999999999999">
      <c r="A370" s="148" t="s">
        <v>2967</v>
      </c>
      <c r="B370" s="148" t="s">
        <v>35</v>
      </c>
      <c r="C370" s="148" t="s">
        <v>2919</v>
      </c>
      <c r="D370" s="148" t="s">
        <v>3664</v>
      </c>
      <c r="E370" s="149" t="s">
        <v>2920</v>
      </c>
      <c r="F370" s="149" t="s">
        <v>3654</v>
      </c>
      <c r="G370" s="148" t="s">
        <v>2911</v>
      </c>
    </row>
    <row r="371" spans="1:7" ht="17.399999999999999">
      <c r="A371" s="52" t="s">
        <v>3541</v>
      </c>
      <c r="B371" s="52"/>
      <c r="C371" s="52"/>
      <c r="D371" s="52"/>
      <c r="E371" s="53"/>
      <c r="F371" s="52"/>
      <c r="G371" s="52"/>
    </row>
    <row r="372" spans="1:7" ht="17.399999999999999">
      <c r="A372" s="148" t="s">
        <v>3014</v>
      </c>
      <c r="B372" s="148" t="s">
        <v>17</v>
      </c>
      <c r="C372" s="148" t="s">
        <v>2923</v>
      </c>
      <c r="D372" s="148" t="s">
        <v>3664</v>
      </c>
      <c r="E372" s="149" t="s">
        <v>2916</v>
      </c>
      <c r="F372" s="149" t="s">
        <v>3654</v>
      </c>
      <c r="G372" s="148" t="s">
        <v>3015</v>
      </c>
    </row>
    <row r="373" spans="1:7" ht="17.399999999999999">
      <c r="A373" s="150" t="s">
        <v>3336</v>
      </c>
      <c r="B373" s="150" t="s">
        <v>3018</v>
      </c>
      <c r="C373" s="150" t="s">
        <v>1330</v>
      </c>
      <c r="D373" s="150" t="s">
        <v>3664</v>
      </c>
      <c r="E373" s="151" t="s">
        <v>1330</v>
      </c>
      <c r="F373" s="150" t="s">
        <v>2867</v>
      </c>
      <c r="G373" s="150" t="s">
        <v>2911</v>
      </c>
    </row>
    <row r="374" spans="1:7" ht="17.399999999999999">
      <c r="A374" s="150" t="s">
        <v>3337</v>
      </c>
      <c r="B374" s="150"/>
      <c r="C374" s="150" t="s">
        <v>3338</v>
      </c>
      <c r="D374" s="150" t="s">
        <v>3664</v>
      </c>
      <c r="E374" s="151" t="s">
        <v>1330</v>
      </c>
      <c r="F374" s="151" t="s">
        <v>2867</v>
      </c>
      <c r="G374" s="150" t="s">
        <v>2911</v>
      </c>
    </row>
    <row r="375" spans="1:7" ht="17.399999999999999">
      <c r="A375" s="52" t="s">
        <v>3542</v>
      </c>
      <c r="B375" s="52"/>
      <c r="C375" s="52"/>
      <c r="D375" s="52"/>
      <c r="E375" s="53"/>
      <c r="F375" s="52"/>
      <c r="G375" s="52"/>
    </row>
    <row r="376" spans="1:7" ht="17.399999999999999">
      <c r="A376" s="148" t="s">
        <v>3017</v>
      </c>
      <c r="B376" s="148" t="s">
        <v>3018</v>
      </c>
      <c r="C376" s="148" t="s">
        <v>2919</v>
      </c>
      <c r="D376" s="148" t="s">
        <v>3664</v>
      </c>
      <c r="E376" s="149" t="s">
        <v>2920</v>
      </c>
      <c r="F376" s="149" t="s">
        <v>3654</v>
      </c>
      <c r="G376" s="148" t="s">
        <v>2911</v>
      </c>
    </row>
    <row r="377" spans="1:7" ht="17.399999999999999">
      <c r="A377" s="52" t="s">
        <v>3544</v>
      </c>
      <c r="B377" s="52"/>
      <c r="C377" s="52"/>
      <c r="D377" s="52"/>
      <c r="E377" s="53"/>
      <c r="F377" s="52"/>
      <c r="G377" s="52"/>
    </row>
    <row r="378" spans="1:7" ht="17.399999999999999">
      <c r="A378" s="148" t="s">
        <v>3020</v>
      </c>
      <c r="B378" s="148" t="s">
        <v>10</v>
      </c>
      <c r="C378" s="148" t="s">
        <v>2919</v>
      </c>
      <c r="D378" s="148" t="s">
        <v>3664</v>
      </c>
      <c r="E378" s="149" t="s">
        <v>2920</v>
      </c>
      <c r="F378" s="149" t="s">
        <v>3654</v>
      </c>
      <c r="G378" s="148" t="s">
        <v>2911</v>
      </c>
    </row>
    <row r="379" spans="1:7" ht="17.399999999999999">
      <c r="A379" s="148" t="s">
        <v>3021</v>
      </c>
      <c r="B379" s="148" t="s">
        <v>10</v>
      </c>
      <c r="C379" s="148" t="s">
        <v>2919</v>
      </c>
      <c r="D379" s="148" t="s">
        <v>3664</v>
      </c>
      <c r="E379" s="149" t="s">
        <v>2920</v>
      </c>
      <c r="F379" s="149" t="s">
        <v>3654</v>
      </c>
      <c r="G379" s="148" t="s">
        <v>2911</v>
      </c>
    </row>
    <row r="380" spans="1:7" ht="17.399999999999999">
      <c r="A380" s="148" t="s">
        <v>3022</v>
      </c>
      <c r="B380" s="148" t="s">
        <v>10</v>
      </c>
      <c r="C380" s="148" t="s">
        <v>2919</v>
      </c>
      <c r="D380" s="148" t="s">
        <v>3664</v>
      </c>
      <c r="E380" s="149" t="s">
        <v>2920</v>
      </c>
      <c r="F380" s="149" t="s">
        <v>3654</v>
      </c>
      <c r="G380" s="148" t="s">
        <v>2911</v>
      </c>
    </row>
    <row r="381" spans="1:7" ht="17.399999999999999">
      <c r="A381" s="148" t="s">
        <v>3023</v>
      </c>
      <c r="B381" s="148" t="s">
        <v>10</v>
      </c>
      <c r="C381" s="148" t="s">
        <v>2919</v>
      </c>
      <c r="D381" s="148" t="s">
        <v>3664</v>
      </c>
      <c r="E381" s="149" t="s">
        <v>2920</v>
      </c>
      <c r="F381" s="149" t="s">
        <v>3654</v>
      </c>
      <c r="G381" s="148" t="s">
        <v>2911</v>
      </c>
    </row>
    <row r="382" spans="1:7" ht="17.399999999999999">
      <c r="A382" s="52" t="s">
        <v>3545</v>
      </c>
      <c r="B382" s="52"/>
      <c r="C382" s="52"/>
      <c r="D382" s="52"/>
      <c r="E382" s="53"/>
      <c r="F382" s="52"/>
      <c r="G382" s="52"/>
    </row>
    <row r="383" spans="1:7" ht="17.399999999999999">
      <c r="A383" s="148" t="s">
        <v>3028</v>
      </c>
      <c r="B383" s="148" t="s">
        <v>3018</v>
      </c>
      <c r="C383" s="148" t="s">
        <v>2919</v>
      </c>
      <c r="D383" s="148" t="s">
        <v>3664</v>
      </c>
      <c r="E383" s="149" t="s">
        <v>2920</v>
      </c>
      <c r="F383" s="149" t="s">
        <v>3654</v>
      </c>
      <c r="G383" s="148" t="s">
        <v>2911</v>
      </c>
    </row>
    <row r="384" spans="1:7" ht="17.399999999999999">
      <c r="A384" s="148" t="s">
        <v>3029</v>
      </c>
      <c r="B384" s="148" t="s">
        <v>3018</v>
      </c>
      <c r="C384" s="148" t="s">
        <v>2919</v>
      </c>
      <c r="D384" s="148" t="s">
        <v>3664</v>
      </c>
      <c r="E384" s="149" t="s">
        <v>2920</v>
      </c>
      <c r="F384" s="149" t="s">
        <v>3654</v>
      </c>
      <c r="G384" s="148" t="s">
        <v>2911</v>
      </c>
    </row>
    <row r="385" spans="1:7" ht="17.399999999999999">
      <c r="A385" s="148" t="s">
        <v>3030</v>
      </c>
      <c r="B385" s="148" t="s">
        <v>3018</v>
      </c>
      <c r="C385" s="148" t="s">
        <v>2919</v>
      </c>
      <c r="D385" s="148" t="s">
        <v>3664</v>
      </c>
      <c r="E385" s="149" t="s">
        <v>2920</v>
      </c>
      <c r="F385" s="149" t="s">
        <v>3654</v>
      </c>
      <c r="G385" s="148" t="s">
        <v>2911</v>
      </c>
    </row>
    <row r="386" spans="1:7" ht="17.399999999999999">
      <c r="A386" s="52" t="s">
        <v>3546</v>
      </c>
      <c r="B386" s="52"/>
      <c r="C386" s="52"/>
      <c r="D386" s="52"/>
      <c r="E386" s="53"/>
      <c r="F386" s="52"/>
      <c r="G386" s="52"/>
    </row>
    <row r="387" spans="1:7" ht="17.399999999999999">
      <c r="A387" s="148" t="s">
        <v>3035</v>
      </c>
      <c r="B387" s="148" t="s">
        <v>3018</v>
      </c>
      <c r="C387" s="148" t="s">
        <v>2919</v>
      </c>
      <c r="D387" s="148" t="s">
        <v>3664</v>
      </c>
      <c r="E387" s="149" t="s">
        <v>2920</v>
      </c>
      <c r="F387" s="149" t="s">
        <v>3654</v>
      </c>
      <c r="G387" s="148" t="s">
        <v>2911</v>
      </c>
    </row>
    <row r="388" spans="1:7" ht="17.399999999999999">
      <c r="A388" s="148" t="s">
        <v>3036</v>
      </c>
      <c r="B388" s="148" t="s">
        <v>3018</v>
      </c>
      <c r="C388" s="148" t="s">
        <v>2919</v>
      </c>
      <c r="D388" s="148" t="s">
        <v>3664</v>
      </c>
      <c r="E388" s="149" t="s">
        <v>2920</v>
      </c>
      <c r="F388" s="149" t="s">
        <v>3654</v>
      </c>
      <c r="G388" s="148" t="s">
        <v>2911</v>
      </c>
    </row>
    <row r="389" spans="1:7" ht="17.399999999999999">
      <c r="A389" s="52" t="s">
        <v>3547</v>
      </c>
      <c r="B389" s="52"/>
      <c r="C389" s="52"/>
      <c r="D389" s="52"/>
      <c r="E389" s="53"/>
      <c r="F389" s="52"/>
      <c r="G389" s="52"/>
    </row>
    <row r="390" spans="1:7" ht="17.399999999999999">
      <c r="A390" s="148" t="s">
        <v>3038</v>
      </c>
      <c r="B390" s="148" t="s">
        <v>3039</v>
      </c>
      <c r="C390" s="148" t="s">
        <v>2923</v>
      </c>
      <c r="D390" s="148" t="s">
        <v>3664</v>
      </c>
      <c r="E390" s="149" t="s">
        <v>2916</v>
      </c>
      <c r="F390" s="149" t="s">
        <v>3654</v>
      </c>
      <c r="G390" s="148" t="s">
        <v>3040</v>
      </c>
    </row>
    <row r="391" spans="1:7" ht="17.399999999999999">
      <c r="A391" s="148" t="s">
        <v>3041</v>
      </c>
      <c r="B391" s="148" t="s">
        <v>3042</v>
      </c>
      <c r="C391" s="148" t="s">
        <v>2923</v>
      </c>
      <c r="D391" s="148" t="s">
        <v>3664</v>
      </c>
      <c r="E391" s="149" t="s">
        <v>2916</v>
      </c>
      <c r="F391" s="149" t="s">
        <v>3654</v>
      </c>
      <c r="G391" s="148" t="s">
        <v>3043</v>
      </c>
    </row>
    <row r="392" spans="1:7" ht="17.399999999999999">
      <c r="A392" s="148" t="s">
        <v>3049</v>
      </c>
      <c r="B392" s="148" t="s">
        <v>88</v>
      </c>
      <c r="C392" s="148" t="s">
        <v>2923</v>
      </c>
      <c r="D392" s="148" t="s">
        <v>3664</v>
      </c>
      <c r="E392" s="149" t="s">
        <v>2916</v>
      </c>
      <c r="F392" s="149" t="s">
        <v>3654</v>
      </c>
      <c r="G392" s="148" t="s">
        <v>3050</v>
      </c>
    </row>
    <row r="393" spans="1:7" ht="17.399999999999999">
      <c r="A393" s="148" t="s">
        <v>3055</v>
      </c>
      <c r="B393" s="148" t="s">
        <v>3018</v>
      </c>
      <c r="C393" s="148" t="s">
        <v>2958</v>
      </c>
      <c r="D393" s="148" t="s">
        <v>3664</v>
      </c>
      <c r="E393" s="149" t="s">
        <v>2959</v>
      </c>
      <c r="F393" s="149" t="s">
        <v>3654</v>
      </c>
      <c r="G393" s="148" t="s">
        <v>2911</v>
      </c>
    </row>
    <row r="394" spans="1:7" ht="17.399999999999999">
      <c r="A394" s="148" t="s">
        <v>3056</v>
      </c>
      <c r="B394" s="148" t="s">
        <v>3018</v>
      </c>
      <c r="C394" s="148" t="s">
        <v>2923</v>
      </c>
      <c r="D394" s="148" t="s">
        <v>3664</v>
      </c>
      <c r="E394" s="149" t="s">
        <v>2916</v>
      </c>
      <c r="F394" s="149" t="s">
        <v>3654</v>
      </c>
      <c r="G394" s="148" t="s">
        <v>2911</v>
      </c>
    </row>
    <row r="395" spans="1:7" ht="17.399999999999999">
      <c r="A395" s="148" t="s">
        <v>3057</v>
      </c>
      <c r="B395" s="148" t="s">
        <v>3058</v>
      </c>
      <c r="C395" s="148" t="s">
        <v>2919</v>
      </c>
      <c r="D395" s="148" t="s">
        <v>3664</v>
      </c>
      <c r="E395" s="149" t="s">
        <v>2920</v>
      </c>
      <c r="F395" s="149" t="s">
        <v>3654</v>
      </c>
      <c r="G395" s="148" t="s">
        <v>2911</v>
      </c>
    </row>
    <row r="396" spans="1:7" ht="17.399999999999999">
      <c r="A396" s="148" t="s">
        <v>3057</v>
      </c>
      <c r="B396" s="148" t="s">
        <v>3058</v>
      </c>
      <c r="C396" s="148" t="s">
        <v>2919</v>
      </c>
      <c r="D396" s="148" t="s">
        <v>3664</v>
      </c>
      <c r="E396" s="149" t="s">
        <v>2920</v>
      </c>
      <c r="F396" s="149" t="s">
        <v>3654</v>
      </c>
      <c r="G396" s="148" t="s">
        <v>2911</v>
      </c>
    </row>
    <row r="397" spans="1:7" ht="17.399999999999999">
      <c r="A397" s="52" t="s">
        <v>3548</v>
      </c>
      <c r="B397" s="52"/>
      <c r="C397" s="52"/>
      <c r="D397" s="52"/>
      <c r="E397" s="53"/>
      <c r="F397" s="52"/>
      <c r="G397" s="52"/>
    </row>
    <row r="398" spans="1:7" ht="17.399999999999999">
      <c r="A398" s="148" t="s">
        <v>3060</v>
      </c>
      <c r="B398" s="148" t="s">
        <v>3018</v>
      </c>
      <c r="C398" s="148" t="s">
        <v>2923</v>
      </c>
      <c r="D398" s="148" t="s">
        <v>3664</v>
      </c>
      <c r="E398" s="149" t="s">
        <v>2916</v>
      </c>
      <c r="F398" s="149" t="s">
        <v>3654</v>
      </c>
      <c r="G398" s="148" t="s">
        <v>2911</v>
      </c>
    </row>
    <row r="399" spans="1:7" ht="17.399999999999999">
      <c r="A399" s="52" t="s">
        <v>3549</v>
      </c>
      <c r="B399" s="52"/>
      <c r="C399" s="52"/>
      <c r="D399" s="52"/>
      <c r="E399" s="53"/>
      <c r="F399" s="52"/>
      <c r="G399" s="52"/>
    </row>
    <row r="400" spans="1:7" ht="17.399999999999999">
      <c r="A400" s="150" t="s">
        <v>3431</v>
      </c>
      <c r="B400" s="150" t="s">
        <v>94</v>
      </c>
      <c r="C400" s="150" t="s">
        <v>3432</v>
      </c>
      <c r="D400" s="150" t="s">
        <v>3664</v>
      </c>
      <c r="E400" s="151" t="s">
        <v>3433</v>
      </c>
      <c r="F400" s="151" t="s">
        <v>2867</v>
      </c>
      <c r="G400" s="150" t="s">
        <v>3434</v>
      </c>
    </row>
    <row r="401" spans="1:7" ht="17.399999999999999">
      <c r="A401" s="52" t="s">
        <v>3550</v>
      </c>
      <c r="B401" s="52"/>
      <c r="C401" s="52"/>
      <c r="D401" s="52"/>
      <c r="E401" s="53"/>
      <c r="F401" s="52"/>
      <c r="G401" s="52"/>
    </row>
    <row r="402" spans="1:7" ht="17.399999999999999">
      <c r="A402" s="148" t="s">
        <v>3072</v>
      </c>
      <c r="B402" s="148" t="s">
        <v>3018</v>
      </c>
      <c r="C402" s="148" t="s">
        <v>2923</v>
      </c>
      <c r="D402" s="148" t="s">
        <v>3664</v>
      </c>
      <c r="E402" s="149" t="s">
        <v>2916</v>
      </c>
      <c r="F402" s="149" t="s">
        <v>3654</v>
      </c>
      <c r="G402" s="148" t="s">
        <v>3073</v>
      </c>
    </row>
    <row r="403" spans="1:7" ht="17.399999999999999">
      <c r="A403" s="148" t="s">
        <v>3074</v>
      </c>
      <c r="B403" s="148" t="s">
        <v>102</v>
      </c>
      <c r="C403" s="148" t="s">
        <v>2919</v>
      </c>
      <c r="D403" s="148" t="s">
        <v>3664</v>
      </c>
      <c r="E403" s="149" t="s">
        <v>2920</v>
      </c>
      <c r="F403" s="149" t="s">
        <v>3654</v>
      </c>
      <c r="G403" s="148" t="s">
        <v>2911</v>
      </c>
    </row>
    <row r="404" spans="1:7" ht="17.399999999999999">
      <c r="A404" s="148" t="s">
        <v>3075</v>
      </c>
      <c r="B404" s="148" t="s">
        <v>100</v>
      </c>
      <c r="C404" s="148" t="s">
        <v>3076</v>
      </c>
      <c r="D404" s="148" t="s">
        <v>3664</v>
      </c>
      <c r="E404" s="149" t="s">
        <v>2916</v>
      </c>
      <c r="F404" s="149" t="s">
        <v>3654</v>
      </c>
      <c r="G404" s="148" t="s">
        <v>3077</v>
      </c>
    </row>
    <row r="405" spans="1:7" ht="17.399999999999999">
      <c r="A405" s="148" t="s">
        <v>3078</v>
      </c>
      <c r="B405" s="148" t="s">
        <v>3018</v>
      </c>
      <c r="C405" s="148" t="s">
        <v>2919</v>
      </c>
      <c r="D405" s="148" t="s">
        <v>3664</v>
      </c>
      <c r="E405" s="149" t="s">
        <v>2920</v>
      </c>
      <c r="F405" s="149" t="s">
        <v>3654</v>
      </c>
      <c r="G405" s="148" t="s">
        <v>2911</v>
      </c>
    </row>
    <row r="406" spans="1:7" ht="17.399999999999999">
      <c r="A406" s="52" t="s">
        <v>3553</v>
      </c>
      <c r="B406" s="52"/>
      <c r="C406" s="52"/>
      <c r="D406" s="52"/>
      <c r="E406" s="53"/>
      <c r="F406" s="52"/>
      <c r="G406" s="52"/>
    </row>
    <row r="407" spans="1:7" ht="17.399999999999999">
      <c r="A407" s="148" t="s">
        <v>3101</v>
      </c>
      <c r="B407" s="148" t="s">
        <v>35</v>
      </c>
      <c r="C407" s="148" t="s">
        <v>3102</v>
      </c>
      <c r="D407" s="148" t="s">
        <v>3665</v>
      </c>
      <c r="E407" s="149" t="s">
        <v>3338</v>
      </c>
      <c r="F407" s="149" t="s">
        <v>3654</v>
      </c>
      <c r="G407" s="148" t="s">
        <v>3104</v>
      </c>
    </row>
    <row r="408" spans="1:7" ht="17.399999999999999">
      <c r="A408" s="148" t="s">
        <v>3106</v>
      </c>
      <c r="B408" s="148" t="s">
        <v>36</v>
      </c>
      <c r="C408" s="148" t="s">
        <v>214</v>
      </c>
      <c r="D408" s="148" t="s">
        <v>3665</v>
      </c>
      <c r="E408" s="149" t="s">
        <v>214</v>
      </c>
      <c r="F408" s="149" t="s">
        <v>3654</v>
      </c>
      <c r="G408" s="148" t="s">
        <v>3107</v>
      </c>
    </row>
    <row r="409" spans="1:7" ht="17.399999999999999">
      <c r="A409" s="148" t="s">
        <v>3129</v>
      </c>
      <c r="B409" s="148" t="s">
        <v>36</v>
      </c>
      <c r="C409" s="148" t="s">
        <v>3081</v>
      </c>
      <c r="D409" s="148" t="s">
        <v>3665</v>
      </c>
      <c r="E409" s="149" t="s">
        <v>3081</v>
      </c>
      <c r="F409" s="149" t="s">
        <v>3654</v>
      </c>
      <c r="G409" s="148" t="s">
        <v>2911</v>
      </c>
    </row>
    <row r="410" spans="1:7" ht="17.399999999999999">
      <c r="A410" s="148" t="s">
        <v>3132</v>
      </c>
      <c r="B410" s="148" t="s">
        <v>33</v>
      </c>
      <c r="C410" s="148" t="s">
        <v>3081</v>
      </c>
      <c r="D410" s="148" t="s">
        <v>3665</v>
      </c>
      <c r="E410" s="149" t="s">
        <v>3081</v>
      </c>
      <c r="F410" s="149" t="s">
        <v>3654</v>
      </c>
      <c r="G410" s="148" t="s">
        <v>2911</v>
      </c>
    </row>
    <row r="411" spans="1:7" ht="17.399999999999999">
      <c r="A411" s="52" t="s">
        <v>3556</v>
      </c>
      <c r="B411" s="52"/>
      <c r="C411" s="52"/>
      <c r="D411" s="52"/>
      <c r="E411" s="53"/>
      <c r="F411" s="52"/>
      <c r="G411" s="52"/>
    </row>
    <row r="412" spans="1:7" ht="17.399999999999999">
      <c r="A412" s="148" t="s">
        <v>2967</v>
      </c>
      <c r="B412" s="148" t="s">
        <v>35</v>
      </c>
      <c r="C412" s="148" t="s">
        <v>2919</v>
      </c>
      <c r="D412" s="148" t="s">
        <v>3665</v>
      </c>
      <c r="E412" s="149" t="s">
        <v>3554</v>
      </c>
      <c r="F412" s="149" t="s">
        <v>3654</v>
      </c>
      <c r="G412" s="148" t="s">
        <v>2911</v>
      </c>
    </row>
    <row r="413" spans="1:7" ht="17.399999999999999">
      <c r="A413" s="52" t="s">
        <v>3558</v>
      </c>
      <c r="B413" s="52"/>
      <c r="C413" s="52"/>
      <c r="D413" s="52"/>
      <c r="E413" s="53"/>
      <c r="F413" s="52"/>
      <c r="G413" s="52"/>
    </row>
    <row r="414" spans="1:7" ht="17.399999999999999">
      <c r="A414" s="148" t="s">
        <v>3223</v>
      </c>
      <c r="B414" s="148" t="s">
        <v>36</v>
      </c>
      <c r="C414" s="148" t="s">
        <v>3081</v>
      </c>
      <c r="D414" s="148" t="s">
        <v>3665</v>
      </c>
      <c r="E414" s="149" t="s">
        <v>3081</v>
      </c>
      <c r="F414" s="149" t="s">
        <v>3654</v>
      </c>
      <c r="G414" s="148" t="s">
        <v>3224</v>
      </c>
    </row>
    <row r="415" spans="1:7" ht="17.399999999999999">
      <c r="A415" s="148" t="s">
        <v>3228</v>
      </c>
      <c r="B415" s="148" t="s">
        <v>36</v>
      </c>
      <c r="C415" s="148" t="s">
        <v>214</v>
      </c>
      <c r="D415" s="148" t="s">
        <v>3665</v>
      </c>
      <c r="E415" s="149" t="s">
        <v>214</v>
      </c>
      <c r="F415" s="149" t="s">
        <v>3654</v>
      </c>
      <c r="G415" s="148" t="s">
        <v>3229</v>
      </c>
    </row>
    <row r="416" spans="1:7" ht="17.399999999999999">
      <c r="A416" s="148" t="s">
        <v>3267</v>
      </c>
      <c r="B416" s="148" t="s">
        <v>36</v>
      </c>
      <c r="C416" s="148" t="s">
        <v>3081</v>
      </c>
      <c r="D416" s="148" t="s">
        <v>3665</v>
      </c>
      <c r="E416" s="149" t="s">
        <v>3081</v>
      </c>
      <c r="F416" s="149" t="s">
        <v>3654</v>
      </c>
      <c r="G416" s="148" t="s">
        <v>2911</v>
      </c>
    </row>
    <row r="417" spans="1:7" ht="17.399999999999999">
      <c r="A417" s="52" t="s">
        <v>3560</v>
      </c>
      <c r="B417" s="52"/>
      <c r="C417" s="52"/>
      <c r="D417" s="52"/>
      <c r="E417" s="53"/>
      <c r="F417" s="52"/>
      <c r="G417" s="52"/>
    </row>
    <row r="418" spans="1:7" ht="17.399999999999999">
      <c r="A418" s="148" t="s">
        <v>3273</v>
      </c>
      <c r="B418" s="148" t="s">
        <v>33</v>
      </c>
      <c r="C418" s="148" t="s">
        <v>3081</v>
      </c>
      <c r="D418" s="148" t="s">
        <v>3665</v>
      </c>
      <c r="E418" s="149" t="s">
        <v>3081</v>
      </c>
      <c r="F418" s="149" t="s">
        <v>3654</v>
      </c>
      <c r="G418" s="148" t="s">
        <v>3274</v>
      </c>
    </row>
    <row r="419" spans="1:7" ht="17.399999999999999">
      <c r="A419" s="148" t="s">
        <v>3295</v>
      </c>
      <c r="B419" s="148" t="s">
        <v>33</v>
      </c>
      <c r="C419" s="148" t="s">
        <v>214</v>
      </c>
      <c r="D419" s="148" t="s">
        <v>3665</v>
      </c>
      <c r="E419" s="149" t="s">
        <v>214</v>
      </c>
      <c r="F419" s="149" t="s">
        <v>3654</v>
      </c>
      <c r="G419" s="148" t="s">
        <v>2911</v>
      </c>
    </row>
    <row r="420" spans="1:7" ht="17.399999999999999">
      <c r="A420" s="52" t="s">
        <v>3562</v>
      </c>
      <c r="B420" s="52"/>
      <c r="C420" s="52"/>
      <c r="D420" s="52"/>
      <c r="E420" s="53"/>
      <c r="F420" s="52"/>
      <c r="G420" s="52"/>
    </row>
    <row r="421" spans="1:7" ht="17.399999999999999">
      <c r="A421" s="150" t="s">
        <v>3336</v>
      </c>
      <c r="B421" s="150" t="s">
        <v>3018</v>
      </c>
      <c r="C421" s="150" t="s">
        <v>1330</v>
      </c>
      <c r="D421" s="150" t="s">
        <v>3665</v>
      </c>
      <c r="E421" s="151" t="s">
        <v>1330</v>
      </c>
      <c r="F421" s="151" t="s">
        <v>2876</v>
      </c>
      <c r="G421" s="150" t="s">
        <v>2911</v>
      </c>
    </row>
    <row r="422" spans="1:7" ht="17.399999999999999">
      <c r="A422" s="148" t="s">
        <v>3337</v>
      </c>
      <c r="B422" s="148"/>
      <c r="C422" s="148" t="s">
        <v>3338</v>
      </c>
      <c r="D422" s="148" t="s">
        <v>3665</v>
      </c>
      <c r="E422" s="149" t="s">
        <v>3338</v>
      </c>
      <c r="F422" s="149" t="s">
        <v>3654</v>
      </c>
      <c r="G422" s="148" t="s">
        <v>2911</v>
      </c>
    </row>
    <row r="423" spans="1:7" ht="17.399999999999999">
      <c r="A423" s="148" t="s">
        <v>3339</v>
      </c>
      <c r="B423" s="148" t="s">
        <v>3340</v>
      </c>
      <c r="C423" s="148" t="s">
        <v>3081</v>
      </c>
      <c r="D423" s="148" t="s">
        <v>3665</v>
      </c>
      <c r="E423" s="149" t="s">
        <v>3081</v>
      </c>
      <c r="F423" s="149" t="s">
        <v>3654</v>
      </c>
      <c r="G423" s="148" t="s">
        <v>3341</v>
      </c>
    </row>
    <row r="424" spans="1:7" ht="17.399999999999999">
      <c r="A424" s="148" t="s">
        <v>3342</v>
      </c>
      <c r="B424" s="148"/>
      <c r="C424" s="148" t="s">
        <v>214</v>
      </c>
      <c r="D424" s="148" t="s">
        <v>3665</v>
      </c>
      <c r="E424" s="149" t="s">
        <v>214</v>
      </c>
      <c r="F424" s="149" t="s">
        <v>3654</v>
      </c>
      <c r="G424" s="148" t="s">
        <v>2911</v>
      </c>
    </row>
    <row r="425" spans="1:7" ht="17.399999999999999">
      <c r="A425" s="52" t="s">
        <v>3563</v>
      </c>
      <c r="B425" s="52"/>
      <c r="C425" s="52"/>
      <c r="D425" s="52"/>
      <c r="E425" s="53"/>
      <c r="F425" s="52"/>
      <c r="G425" s="52"/>
    </row>
    <row r="426" spans="1:7" ht="17.399999999999999">
      <c r="A426" s="148" t="s">
        <v>3344</v>
      </c>
      <c r="B426" s="148" t="s">
        <v>10</v>
      </c>
      <c r="C426" s="148" t="s">
        <v>214</v>
      </c>
      <c r="D426" s="148" t="s">
        <v>3665</v>
      </c>
      <c r="E426" s="149" t="s">
        <v>214</v>
      </c>
      <c r="F426" s="149" t="s">
        <v>3654</v>
      </c>
      <c r="G426" s="148" t="s">
        <v>2911</v>
      </c>
    </row>
    <row r="427" spans="1:7" ht="17.399999999999999">
      <c r="A427" s="148" t="s">
        <v>3345</v>
      </c>
      <c r="B427" s="148" t="s">
        <v>3346</v>
      </c>
      <c r="C427" s="148" t="s">
        <v>214</v>
      </c>
      <c r="D427" s="148" t="s">
        <v>3665</v>
      </c>
      <c r="E427" s="149" t="s">
        <v>214</v>
      </c>
      <c r="F427" s="149" t="s">
        <v>3654</v>
      </c>
      <c r="G427" s="148" t="s">
        <v>3347</v>
      </c>
    </row>
    <row r="428" spans="1:7" ht="17.399999999999999">
      <c r="A428" s="148" t="s">
        <v>3348</v>
      </c>
      <c r="B428" s="148" t="s">
        <v>3346</v>
      </c>
      <c r="C428" s="148" t="s">
        <v>214</v>
      </c>
      <c r="D428" s="148" t="s">
        <v>3665</v>
      </c>
      <c r="E428" s="149" t="s">
        <v>214</v>
      </c>
      <c r="F428" s="149" t="s">
        <v>3654</v>
      </c>
      <c r="G428" s="148" t="s">
        <v>2911</v>
      </c>
    </row>
    <row r="429" spans="1:7" ht="17.399999999999999">
      <c r="A429" s="148" t="s">
        <v>3349</v>
      </c>
      <c r="B429" s="148" t="s">
        <v>12</v>
      </c>
      <c r="C429" s="148" t="s">
        <v>214</v>
      </c>
      <c r="D429" s="148" t="s">
        <v>3665</v>
      </c>
      <c r="E429" s="149" t="s">
        <v>214</v>
      </c>
      <c r="F429" s="149" t="s">
        <v>3654</v>
      </c>
      <c r="G429" s="148" t="s">
        <v>3350</v>
      </c>
    </row>
    <row r="430" spans="1:7" ht="17.399999999999999">
      <c r="A430" s="148" t="s">
        <v>3017</v>
      </c>
      <c r="B430" s="148" t="s">
        <v>3018</v>
      </c>
      <c r="C430" s="148" t="s">
        <v>2919</v>
      </c>
      <c r="D430" s="148" t="s">
        <v>3665</v>
      </c>
      <c r="E430" s="149" t="s">
        <v>3554</v>
      </c>
      <c r="F430" s="149" t="s">
        <v>3654</v>
      </c>
      <c r="G430" s="148" t="s">
        <v>2911</v>
      </c>
    </row>
    <row r="431" spans="1:7" ht="17.399999999999999">
      <c r="A431" s="52" t="s">
        <v>3564</v>
      </c>
      <c r="B431" s="52"/>
      <c r="C431" s="52"/>
      <c r="D431" s="52"/>
      <c r="E431" s="53"/>
      <c r="F431" s="52"/>
      <c r="G431" s="52"/>
    </row>
    <row r="432" spans="1:7" ht="17.399999999999999">
      <c r="A432" s="148" t="s">
        <v>3352</v>
      </c>
      <c r="B432" s="148" t="s">
        <v>3045</v>
      </c>
      <c r="C432" s="148" t="s">
        <v>214</v>
      </c>
      <c r="D432" s="148" t="s">
        <v>3665</v>
      </c>
      <c r="E432" s="149" t="s">
        <v>214</v>
      </c>
      <c r="F432" s="149" t="s">
        <v>3654</v>
      </c>
      <c r="G432" s="148" t="s">
        <v>2911</v>
      </c>
    </row>
    <row r="433" spans="1:7" ht="17.399999999999999">
      <c r="A433" s="148" t="s">
        <v>3353</v>
      </c>
      <c r="B433" s="148" t="s">
        <v>3045</v>
      </c>
      <c r="C433" s="148" t="s">
        <v>3354</v>
      </c>
      <c r="D433" s="148" t="s">
        <v>3665</v>
      </c>
      <c r="E433" s="149" t="s">
        <v>214</v>
      </c>
      <c r="F433" s="149" t="s">
        <v>3654</v>
      </c>
      <c r="G433" s="148" t="s">
        <v>2911</v>
      </c>
    </row>
    <row r="434" spans="1:7" ht="17.399999999999999">
      <c r="A434" s="148" t="s">
        <v>3355</v>
      </c>
      <c r="B434" s="148" t="s">
        <v>3045</v>
      </c>
      <c r="C434" s="148" t="s">
        <v>3293</v>
      </c>
      <c r="D434" s="148" t="s">
        <v>3665</v>
      </c>
      <c r="E434" s="149" t="s">
        <v>214</v>
      </c>
      <c r="F434" s="149" t="s">
        <v>3654</v>
      </c>
      <c r="G434" s="148" t="s">
        <v>3356</v>
      </c>
    </row>
    <row r="435" spans="1:7" ht="17.399999999999999">
      <c r="A435" s="148" t="s">
        <v>3357</v>
      </c>
      <c r="B435" s="148" t="s">
        <v>3045</v>
      </c>
      <c r="C435" s="148" t="s">
        <v>214</v>
      </c>
      <c r="D435" s="148" t="s">
        <v>3665</v>
      </c>
      <c r="E435" s="149" t="s">
        <v>214</v>
      </c>
      <c r="F435" s="149" t="s">
        <v>3654</v>
      </c>
      <c r="G435" s="148" t="s">
        <v>2911</v>
      </c>
    </row>
    <row r="436" spans="1:7" ht="17.399999999999999">
      <c r="A436" s="52" t="s">
        <v>3565</v>
      </c>
      <c r="B436" s="52"/>
      <c r="C436" s="52"/>
      <c r="D436" s="52"/>
      <c r="E436" s="53"/>
      <c r="F436" s="52"/>
      <c r="G436" s="52"/>
    </row>
    <row r="437" spans="1:7" ht="17.399999999999999">
      <c r="A437" s="148" t="s">
        <v>3359</v>
      </c>
      <c r="B437" s="148" t="s">
        <v>3360</v>
      </c>
      <c r="C437" s="148" t="s">
        <v>3361</v>
      </c>
      <c r="D437" s="148" t="s">
        <v>3665</v>
      </c>
      <c r="E437" s="149" t="s">
        <v>214</v>
      </c>
      <c r="F437" s="149" t="s">
        <v>3654</v>
      </c>
      <c r="G437" s="148" t="s">
        <v>2911</v>
      </c>
    </row>
    <row r="438" spans="1:7" ht="17.399999999999999">
      <c r="A438" s="148" t="s">
        <v>3364</v>
      </c>
      <c r="B438" s="148" t="s">
        <v>3365</v>
      </c>
      <c r="C438" s="148" t="s">
        <v>3366</v>
      </c>
      <c r="D438" s="148" t="s">
        <v>3665</v>
      </c>
      <c r="E438" s="149" t="s">
        <v>214</v>
      </c>
      <c r="F438" s="149" t="s">
        <v>3654</v>
      </c>
      <c r="G438" s="148" t="s">
        <v>2911</v>
      </c>
    </row>
    <row r="439" spans="1:7" ht="17.399999999999999">
      <c r="A439" s="148" t="s">
        <v>3367</v>
      </c>
      <c r="B439" s="148" t="s">
        <v>3368</v>
      </c>
      <c r="C439" s="148" t="s">
        <v>214</v>
      </c>
      <c r="D439" s="148" t="s">
        <v>3665</v>
      </c>
      <c r="E439" s="149" t="s">
        <v>214</v>
      </c>
      <c r="F439" s="149" t="s">
        <v>3654</v>
      </c>
      <c r="G439" s="148" t="s">
        <v>2911</v>
      </c>
    </row>
    <row r="440" spans="1:7" ht="17.399999999999999">
      <c r="A440" s="148" t="s">
        <v>3371</v>
      </c>
      <c r="B440" s="148" t="s">
        <v>3372</v>
      </c>
      <c r="C440" s="148" t="s">
        <v>214</v>
      </c>
      <c r="D440" s="148" t="s">
        <v>3665</v>
      </c>
      <c r="E440" s="149" t="s">
        <v>214</v>
      </c>
      <c r="F440" s="149" t="s">
        <v>3654</v>
      </c>
      <c r="G440" s="148" t="s">
        <v>2911</v>
      </c>
    </row>
    <row r="441" spans="1:7" ht="17.399999999999999">
      <c r="A441" s="148" t="s">
        <v>3373</v>
      </c>
      <c r="B441" s="148" t="s">
        <v>3368</v>
      </c>
      <c r="C441" s="148" t="s">
        <v>214</v>
      </c>
      <c r="D441" s="148" t="s">
        <v>3665</v>
      </c>
      <c r="E441" s="149" t="s">
        <v>214</v>
      </c>
      <c r="F441" s="149" t="s">
        <v>3654</v>
      </c>
      <c r="G441" s="148" t="s">
        <v>2911</v>
      </c>
    </row>
    <row r="442" spans="1:7" ht="17.399999999999999">
      <c r="A442" s="148" t="s">
        <v>3374</v>
      </c>
      <c r="B442" s="148" t="s">
        <v>3368</v>
      </c>
      <c r="C442" s="148" t="s">
        <v>214</v>
      </c>
      <c r="D442" s="148" t="s">
        <v>3665</v>
      </c>
      <c r="E442" s="149" t="s">
        <v>214</v>
      </c>
      <c r="F442" s="149" t="s">
        <v>3654</v>
      </c>
      <c r="G442" s="148" t="s">
        <v>2911</v>
      </c>
    </row>
    <row r="443" spans="1:7" ht="17.399999999999999">
      <c r="A443" s="52" t="s">
        <v>3566</v>
      </c>
      <c r="B443" s="52"/>
      <c r="C443" s="52"/>
      <c r="D443" s="52"/>
      <c r="E443" s="53"/>
      <c r="F443" s="52"/>
      <c r="G443" s="52"/>
    </row>
    <row r="444" spans="1:7" ht="17.399999999999999">
      <c r="A444" s="148" t="s">
        <v>3376</v>
      </c>
      <c r="B444" s="148" t="s">
        <v>10</v>
      </c>
      <c r="C444" s="148" t="s">
        <v>214</v>
      </c>
      <c r="D444" s="148" t="s">
        <v>3665</v>
      </c>
      <c r="E444" s="149" t="s">
        <v>214</v>
      </c>
      <c r="F444" s="149" t="s">
        <v>3654</v>
      </c>
      <c r="G444" s="148" t="s">
        <v>2911</v>
      </c>
    </row>
    <row r="445" spans="1:7" ht="17.399999999999999">
      <c r="A445" s="148" t="s">
        <v>3020</v>
      </c>
      <c r="B445" s="148" t="s">
        <v>10</v>
      </c>
      <c r="C445" s="148" t="s">
        <v>2919</v>
      </c>
      <c r="D445" s="148" t="s">
        <v>3665</v>
      </c>
      <c r="E445" s="149" t="s">
        <v>3554</v>
      </c>
      <c r="F445" s="149" t="s">
        <v>3654</v>
      </c>
      <c r="G445" s="148" t="s">
        <v>2911</v>
      </c>
    </row>
    <row r="446" spans="1:7" ht="17.399999999999999">
      <c r="A446" s="148" t="s">
        <v>3021</v>
      </c>
      <c r="B446" s="148" t="s">
        <v>10</v>
      </c>
      <c r="C446" s="148" t="s">
        <v>2919</v>
      </c>
      <c r="D446" s="148" t="s">
        <v>3665</v>
      </c>
      <c r="E446" s="149" t="s">
        <v>3554</v>
      </c>
      <c r="F446" s="149" t="s">
        <v>3654</v>
      </c>
      <c r="G446" s="148" t="s">
        <v>2911</v>
      </c>
    </row>
    <row r="447" spans="1:7" ht="17.399999999999999">
      <c r="A447" s="148" t="s">
        <v>3022</v>
      </c>
      <c r="B447" s="148" t="s">
        <v>10</v>
      </c>
      <c r="C447" s="148" t="s">
        <v>2919</v>
      </c>
      <c r="D447" s="148" t="s">
        <v>3665</v>
      </c>
      <c r="E447" s="149" t="s">
        <v>3554</v>
      </c>
      <c r="F447" s="149" t="s">
        <v>3654</v>
      </c>
      <c r="G447" s="148" t="s">
        <v>2911</v>
      </c>
    </row>
    <row r="448" spans="1:7" ht="17.399999999999999">
      <c r="A448" s="148" t="s">
        <v>3023</v>
      </c>
      <c r="B448" s="148" t="s">
        <v>10</v>
      </c>
      <c r="C448" s="148" t="s">
        <v>2919</v>
      </c>
      <c r="D448" s="148" t="s">
        <v>3665</v>
      </c>
      <c r="E448" s="149" t="s">
        <v>3554</v>
      </c>
      <c r="F448" s="149" t="s">
        <v>3654</v>
      </c>
      <c r="G448" s="148" t="s">
        <v>2911</v>
      </c>
    </row>
    <row r="449" spans="1:7" ht="17.399999999999999">
      <c r="A449" s="148" t="s">
        <v>3377</v>
      </c>
      <c r="B449" s="148" t="s">
        <v>61</v>
      </c>
      <c r="C449" s="148" t="s">
        <v>214</v>
      </c>
      <c r="D449" s="148" t="s">
        <v>3665</v>
      </c>
      <c r="E449" s="149" t="s">
        <v>214</v>
      </c>
      <c r="F449" s="149" t="s">
        <v>3654</v>
      </c>
      <c r="G449" s="148" t="s">
        <v>3378</v>
      </c>
    </row>
    <row r="450" spans="1:7" ht="17.399999999999999">
      <c r="A450" s="148" t="s">
        <v>3379</v>
      </c>
      <c r="B450" s="148" t="s">
        <v>61</v>
      </c>
      <c r="C450" s="148" t="s">
        <v>214</v>
      </c>
      <c r="D450" s="148" t="s">
        <v>3665</v>
      </c>
      <c r="E450" s="149" t="s">
        <v>214</v>
      </c>
      <c r="F450" s="149" t="s">
        <v>3654</v>
      </c>
      <c r="G450" s="148" t="s">
        <v>2911</v>
      </c>
    </row>
    <row r="451" spans="1:7" ht="17.399999999999999">
      <c r="A451" s="52" t="s">
        <v>3567</v>
      </c>
      <c r="B451" s="52"/>
      <c r="C451" s="52"/>
      <c r="D451" s="52"/>
      <c r="E451" s="53"/>
      <c r="F451" s="52"/>
      <c r="G451" s="52"/>
    </row>
    <row r="452" spans="1:7" ht="17.399999999999999">
      <c r="A452" s="148" t="s">
        <v>3381</v>
      </c>
      <c r="B452" s="148" t="s">
        <v>74</v>
      </c>
      <c r="C452" s="148" t="s">
        <v>214</v>
      </c>
      <c r="D452" s="148" t="s">
        <v>3665</v>
      </c>
      <c r="E452" s="149" t="s">
        <v>214</v>
      </c>
      <c r="F452" s="149" t="s">
        <v>3654</v>
      </c>
      <c r="G452" s="148" t="s">
        <v>2911</v>
      </c>
    </row>
    <row r="453" spans="1:7" ht="17.399999999999999">
      <c r="A453" s="148" t="s">
        <v>3382</v>
      </c>
      <c r="B453" s="148" t="s">
        <v>3383</v>
      </c>
      <c r="C453" s="148" t="s">
        <v>3361</v>
      </c>
      <c r="D453" s="148" t="s">
        <v>3665</v>
      </c>
      <c r="E453" s="149" t="s">
        <v>214</v>
      </c>
      <c r="F453" s="149" t="s">
        <v>3654</v>
      </c>
      <c r="G453" s="148" t="s">
        <v>2911</v>
      </c>
    </row>
    <row r="454" spans="1:7" ht="17.399999999999999">
      <c r="A454" s="148" t="s">
        <v>3384</v>
      </c>
      <c r="B454" s="148" t="s">
        <v>74</v>
      </c>
      <c r="C454" s="148" t="s">
        <v>3385</v>
      </c>
      <c r="D454" s="148" t="s">
        <v>3665</v>
      </c>
      <c r="E454" s="149" t="s">
        <v>214</v>
      </c>
      <c r="F454" s="149" t="s">
        <v>3654</v>
      </c>
      <c r="G454" s="148" t="s">
        <v>3386</v>
      </c>
    </row>
    <row r="455" spans="1:7" ht="17.399999999999999">
      <c r="A455" s="148" t="s">
        <v>3025</v>
      </c>
      <c r="B455" s="148" t="s">
        <v>3018</v>
      </c>
      <c r="C455" s="148" t="s">
        <v>3026</v>
      </c>
      <c r="D455" s="148" t="s">
        <v>3665</v>
      </c>
      <c r="E455" s="149" t="s">
        <v>214</v>
      </c>
      <c r="F455" s="149" t="s">
        <v>3654</v>
      </c>
      <c r="G455" s="148" t="s">
        <v>2911</v>
      </c>
    </row>
    <row r="456" spans="1:7" ht="17.399999999999999">
      <c r="A456" s="148" t="s">
        <v>3028</v>
      </c>
      <c r="B456" s="148" t="s">
        <v>3018</v>
      </c>
      <c r="C456" s="148" t="s">
        <v>2919</v>
      </c>
      <c r="D456" s="148" t="s">
        <v>3665</v>
      </c>
      <c r="E456" s="149" t="s">
        <v>3554</v>
      </c>
      <c r="F456" s="149" t="s">
        <v>3654</v>
      </c>
      <c r="G456" s="148" t="s">
        <v>2911</v>
      </c>
    </row>
    <row r="457" spans="1:7" ht="17.399999999999999">
      <c r="A457" s="148" t="s">
        <v>3029</v>
      </c>
      <c r="B457" s="148" t="s">
        <v>3018</v>
      </c>
      <c r="C457" s="148" t="s">
        <v>2919</v>
      </c>
      <c r="D457" s="148" t="s">
        <v>3665</v>
      </c>
      <c r="E457" s="149" t="s">
        <v>3554</v>
      </c>
      <c r="F457" s="149" t="s">
        <v>3654</v>
      </c>
      <c r="G457" s="148" t="s">
        <v>2911</v>
      </c>
    </row>
    <row r="458" spans="1:7" ht="17.399999999999999">
      <c r="A458" s="148" t="s">
        <v>3030</v>
      </c>
      <c r="B458" s="148" t="s">
        <v>3018</v>
      </c>
      <c r="C458" s="148" t="s">
        <v>2919</v>
      </c>
      <c r="D458" s="148" t="s">
        <v>3665</v>
      </c>
      <c r="E458" s="149" t="s">
        <v>3554</v>
      </c>
      <c r="F458" s="149" t="s">
        <v>3654</v>
      </c>
      <c r="G458" s="148" t="s">
        <v>2911</v>
      </c>
    </row>
    <row r="459" spans="1:7" ht="17.399999999999999">
      <c r="A459" s="148" t="s">
        <v>3387</v>
      </c>
      <c r="B459" s="148" t="s">
        <v>74</v>
      </c>
      <c r="C459" s="148" t="s">
        <v>3081</v>
      </c>
      <c r="D459" s="148" t="s">
        <v>3665</v>
      </c>
      <c r="E459" s="149" t="s">
        <v>3081</v>
      </c>
      <c r="F459" s="149" t="s">
        <v>3654</v>
      </c>
      <c r="G459" s="148" t="s">
        <v>2911</v>
      </c>
    </row>
    <row r="460" spans="1:7" ht="17.399999999999999">
      <c r="A460" s="148" t="s">
        <v>3388</v>
      </c>
      <c r="B460" s="148" t="s">
        <v>83</v>
      </c>
      <c r="C460" s="148" t="s">
        <v>214</v>
      </c>
      <c r="D460" s="148" t="s">
        <v>3665</v>
      </c>
      <c r="E460" s="149" t="s">
        <v>214</v>
      </c>
      <c r="F460" s="149" t="s">
        <v>3654</v>
      </c>
      <c r="G460" s="148" t="s">
        <v>2911</v>
      </c>
    </row>
    <row r="461" spans="1:7" ht="17.399999999999999">
      <c r="A461" s="148" t="s">
        <v>3389</v>
      </c>
      <c r="B461" s="148" t="s">
        <v>3383</v>
      </c>
      <c r="C461" s="148" t="s">
        <v>214</v>
      </c>
      <c r="D461" s="148" t="s">
        <v>3665</v>
      </c>
      <c r="E461" s="149" t="s">
        <v>214</v>
      </c>
      <c r="F461" s="149" t="s">
        <v>3654</v>
      </c>
      <c r="G461" s="148" t="s">
        <v>2911</v>
      </c>
    </row>
    <row r="462" spans="1:7" ht="17.399999999999999">
      <c r="A462" s="52" t="s">
        <v>3568</v>
      </c>
      <c r="B462" s="52"/>
      <c r="C462" s="52"/>
      <c r="D462" s="52"/>
      <c r="E462" s="53"/>
      <c r="F462" s="52"/>
      <c r="G462" s="52"/>
    </row>
    <row r="463" spans="1:7" ht="17.399999999999999">
      <c r="A463" s="148" t="s">
        <v>3391</v>
      </c>
      <c r="B463" s="148" t="s">
        <v>3018</v>
      </c>
      <c r="C463" s="148" t="s">
        <v>3081</v>
      </c>
      <c r="D463" s="148" t="s">
        <v>3665</v>
      </c>
      <c r="E463" s="149" t="s">
        <v>3081</v>
      </c>
      <c r="F463" s="149" t="s">
        <v>3654</v>
      </c>
      <c r="G463" s="148" t="s">
        <v>2911</v>
      </c>
    </row>
    <row r="464" spans="1:7" ht="17.399999999999999">
      <c r="A464" s="148" t="s">
        <v>3392</v>
      </c>
      <c r="B464" s="148" t="s">
        <v>3018</v>
      </c>
      <c r="C464" s="148" t="s">
        <v>3393</v>
      </c>
      <c r="D464" s="148" t="s">
        <v>3665</v>
      </c>
      <c r="E464" s="149" t="s">
        <v>3081</v>
      </c>
      <c r="F464" s="149" t="s">
        <v>3654</v>
      </c>
      <c r="G464" s="148" t="s">
        <v>2911</v>
      </c>
    </row>
    <row r="465" spans="1:7" ht="17.399999999999999">
      <c r="A465" s="148" t="s">
        <v>3394</v>
      </c>
      <c r="B465" s="148" t="s">
        <v>74</v>
      </c>
      <c r="C465" s="148" t="s">
        <v>214</v>
      </c>
      <c r="D465" s="148" t="s">
        <v>3665</v>
      </c>
      <c r="E465" s="149" t="s">
        <v>214</v>
      </c>
      <c r="F465" s="149" t="s">
        <v>3654</v>
      </c>
      <c r="G465" s="148" t="s">
        <v>2911</v>
      </c>
    </row>
    <row r="466" spans="1:7" ht="17.399999999999999">
      <c r="A466" s="148" t="s">
        <v>3395</v>
      </c>
      <c r="B466" s="148" t="s">
        <v>74</v>
      </c>
      <c r="C466" s="148" t="s">
        <v>214</v>
      </c>
      <c r="D466" s="148" t="s">
        <v>3665</v>
      </c>
      <c r="E466" s="149" t="s">
        <v>214</v>
      </c>
      <c r="F466" s="149" t="s">
        <v>3654</v>
      </c>
      <c r="G466" s="148" t="s">
        <v>2911</v>
      </c>
    </row>
    <row r="467" spans="1:7" ht="17.399999999999999">
      <c r="A467" s="148" t="s">
        <v>3396</v>
      </c>
      <c r="B467" s="148" t="s">
        <v>61</v>
      </c>
      <c r="C467" s="148" t="s">
        <v>214</v>
      </c>
      <c r="D467" s="148" t="s">
        <v>3665</v>
      </c>
      <c r="E467" s="149" t="s">
        <v>214</v>
      </c>
      <c r="F467" s="149" t="s">
        <v>3654</v>
      </c>
      <c r="G467" s="148" t="s">
        <v>2911</v>
      </c>
    </row>
    <row r="468" spans="1:7" ht="17.399999999999999">
      <c r="A468" s="148" t="s">
        <v>3397</v>
      </c>
      <c r="B468" s="148" t="s">
        <v>75</v>
      </c>
      <c r="C468" s="148" t="s">
        <v>3081</v>
      </c>
      <c r="D468" s="148" t="s">
        <v>3665</v>
      </c>
      <c r="E468" s="149" t="s">
        <v>3081</v>
      </c>
      <c r="F468" s="149" t="s">
        <v>3654</v>
      </c>
      <c r="G468" s="148" t="s">
        <v>2911</v>
      </c>
    </row>
    <row r="469" spans="1:7" ht="17.399999999999999">
      <c r="A469" s="148" t="s">
        <v>3398</v>
      </c>
      <c r="B469" s="148" t="s">
        <v>75</v>
      </c>
      <c r="C469" s="148" t="s">
        <v>3081</v>
      </c>
      <c r="D469" s="148" t="s">
        <v>3665</v>
      </c>
      <c r="E469" s="149" t="s">
        <v>3081</v>
      </c>
      <c r="F469" s="149" t="s">
        <v>3654</v>
      </c>
      <c r="G469" s="148" t="s">
        <v>2911</v>
      </c>
    </row>
    <row r="470" spans="1:7" ht="17.399999999999999">
      <c r="A470" s="148" t="s">
        <v>3035</v>
      </c>
      <c r="B470" s="148" t="s">
        <v>3018</v>
      </c>
      <c r="C470" s="148" t="s">
        <v>2919</v>
      </c>
      <c r="D470" s="148" t="s">
        <v>3665</v>
      </c>
      <c r="E470" s="149" t="s">
        <v>3554</v>
      </c>
      <c r="F470" s="149" t="s">
        <v>3654</v>
      </c>
      <c r="G470" s="148" t="s">
        <v>2911</v>
      </c>
    </row>
    <row r="471" spans="1:7" ht="17.399999999999999">
      <c r="A471" s="148" t="s">
        <v>3399</v>
      </c>
      <c r="B471" s="148" t="s">
        <v>75</v>
      </c>
      <c r="C471" s="148" t="s">
        <v>214</v>
      </c>
      <c r="D471" s="148" t="s">
        <v>3665</v>
      </c>
      <c r="E471" s="149" t="s">
        <v>214</v>
      </c>
      <c r="F471" s="149" t="s">
        <v>3654</v>
      </c>
      <c r="G471" s="148" t="s">
        <v>3400</v>
      </c>
    </row>
    <row r="472" spans="1:7" ht="17.399999999999999">
      <c r="A472" s="148" t="s">
        <v>3036</v>
      </c>
      <c r="B472" s="148" t="s">
        <v>3018</v>
      </c>
      <c r="C472" s="148" t="s">
        <v>2919</v>
      </c>
      <c r="D472" s="148" t="s">
        <v>3665</v>
      </c>
      <c r="E472" s="149" t="s">
        <v>3554</v>
      </c>
      <c r="F472" s="149" t="s">
        <v>3654</v>
      </c>
      <c r="G472" s="148" t="s">
        <v>2911</v>
      </c>
    </row>
    <row r="473" spans="1:7" ht="17.399999999999999">
      <c r="A473" s="52" t="s">
        <v>3569</v>
      </c>
      <c r="B473" s="52"/>
      <c r="C473" s="52"/>
      <c r="D473" s="52"/>
      <c r="E473" s="53"/>
      <c r="F473" s="52"/>
      <c r="G473" s="52"/>
    </row>
    <row r="474" spans="1:7" ht="17.399999999999999">
      <c r="A474" s="148" t="s">
        <v>3402</v>
      </c>
      <c r="B474" s="148" t="s">
        <v>82</v>
      </c>
      <c r="C474" s="148" t="s">
        <v>214</v>
      </c>
      <c r="D474" s="148" t="s">
        <v>3665</v>
      </c>
      <c r="E474" s="149" t="s">
        <v>214</v>
      </c>
      <c r="F474" s="149" t="s">
        <v>3654</v>
      </c>
      <c r="G474" s="148" t="s">
        <v>2911</v>
      </c>
    </row>
    <row r="475" spans="1:7" ht="17.399999999999999">
      <c r="A475" s="148" t="s">
        <v>3403</v>
      </c>
      <c r="B475" s="148" t="s">
        <v>84</v>
      </c>
      <c r="C475" s="148" t="s">
        <v>214</v>
      </c>
      <c r="D475" s="148" t="s">
        <v>3665</v>
      </c>
      <c r="E475" s="149" t="s">
        <v>214</v>
      </c>
      <c r="F475" s="149" t="s">
        <v>3654</v>
      </c>
      <c r="G475" s="148" t="s">
        <v>2911</v>
      </c>
    </row>
    <row r="476" spans="1:7" ht="17.399999999999999">
      <c r="A476" s="52" t="s">
        <v>3570</v>
      </c>
      <c r="B476" s="52"/>
      <c r="C476" s="52"/>
      <c r="D476" s="52"/>
      <c r="E476" s="53"/>
      <c r="F476" s="52"/>
      <c r="G476" s="52"/>
    </row>
    <row r="477" spans="1:7" ht="17.399999999999999">
      <c r="A477" s="148" t="s">
        <v>3412</v>
      </c>
      <c r="B477" s="148" t="s">
        <v>3039</v>
      </c>
      <c r="C477" s="148" t="s">
        <v>3081</v>
      </c>
      <c r="D477" s="148" t="s">
        <v>3665</v>
      </c>
      <c r="E477" s="149" t="s">
        <v>3081</v>
      </c>
      <c r="F477" s="149" t="s">
        <v>3654</v>
      </c>
      <c r="G477" s="148" t="s">
        <v>3413</v>
      </c>
    </row>
    <row r="478" spans="1:7" ht="17.399999999999999">
      <c r="A478" s="148" t="s">
        <v>3414</v>
      </c>
      <c r="B478" s="148" t="s">
        <v>88</v>
      </c>
      <c r="C478" s="148" t="s">
        <v>214</v>
      </c>
      <c r="D478" s="148" t="s">
        <v>3665</v>
      </c>
      <c r="E478" s="149" t="s">
        <v>214</v>
      </c>
      <c r="F478" s="149" t="s">
        <v>3654</v>
      </c>
      <c r="G478" s="148" t="s">
        <v>3415</v>
      </c>
    </row>
    <row r="479" spans="1:7" ht="17.399999999999999">
      <c r="A479" s="148" t="s">
        <v>3416</v>
      </c>
      <c r="B479" s="148" t="s">
        <v>3417</v>
      </c>
      <c r="C479" s="148" t="s">
        <v>214</v>
      </c>
      <c r="D479" s="148" t="s">
        <v>3665</v>
      </c>
      <c r="E479" s="149" t="s">
        <v>214</v>
      </c>
      <c r="F479" s="149" t="s">
        <v>3654</v>
      </c>
      <c r="G479" s="148" t="s">
        <v>3418</v>
      </c>
    </row>
    <row r="480" spans="1:7" ht="17.399999999999999">
      <c r="A480" s="148" t="s">
        <v>3420</v>
      </c>
      <c r="B480" s="148" t="s">
        <v>3417</v>
      </c>
      <c r="C480" s="148" t="s">
        <v>1902</v>
      </c>
      <c r="D480" s="148" t="s">
        <v>3665</v>
      </c>
      <c r="E480" s="149" t="s">
        <v>214</v>
      </c>
      <c r="F480" s="149" t="s">
        <v>3654</v>
      </c>
      <c r="G480" s="148" t="s">
        <v>2911</v>
      </c>
    </row>
    <row r="481" spans="1:7" ht="17.399999999999999">
      <c r="A481" s="148" t="s">
        <v>3421</v>
      </c>
      <c r="B481" s="148" t="s">
        <v>85</v>
      </c>
      <c r="C481" s="148" t="s">
        <v>214</v>
      </c>
      <c r="D481" s="148" t="s">
        <v>3665</v>
      </c>
      <c r="E481" s="149" t="s">
        <v>214</v>
      </c>
      <c r="F481" s="149" t="s">
        <v>3654</v>
      </c>
      <c r="G481" s="148" t="s">
        <v>2911</v>
      </c>
    </row>
    <row r="482" spans="1:7" ht="17.399999999999999">
      <c r="A482" s="148" t="s">
        <v>3057</v>
      </c>
      <c r="B482" s="148" t="s">
        <v>3058</v>
      </c>
      <c r="C482" s="148" t="s">
        <v>2919</v>
      </c>
      <c r="D482" s="148" t="s">
        <v>3665</v>
      </c>
      <c r="E482" s="149" t="s">
        <v>3554</v>
      </c>
      <c r="F482" s="149" t="s">
        <v>3654</v>
      </c>
      <c r="G482" s="148" t="s">
        <v>2911</v>
      </c>
    </row>
    <row r="483" spans="1:7" ht="17.399999999999999">
      <c r="A483" s="148" t="s">
        <v>3057</v>
      </c>
      <c r="B483" s="148" t="s">
        <v>3058</v>
      </c>
      <c r="C483" s="148" t="s">
        <v>2919</v>
      </c>
      <c r="D483" s="148" t="s">
        <v>3665</v>
      </c>
      <c r="E483" s="149" t="s">
        <v>3554</v>
      </c>
      <c r="F483" s="149" t="s">
        <v>3654</v>
      </c>
      <c r="G483" s="148" t="s">
        <v>2911</v>
      </c>
    </row>
    <row r="484" spans="1:7" ht="17.399999999999999">
      <c r="A484" s="52" t="s">
        <v>3571</v>
      </c>
      <c r="B484" s="52"/>
      <c r="C484" s="52"/>
      <c r="D484" s="52"/>
      <c r="E484" s="53"/>
      <c r="F484" s="52"/>
      <c r="G484" s="52"/>
    </row>
    <row r="485" spans="1:7" ht="17.399999999999999">
      <c r="A485" s="148" t="s">
        <v>3423</v>
      </c>
      <c r="B485" s="148" t="s">
        <v>90</v>
      </c>
      <c r="C485" s="148" t="s">
        <v>3081</v>
      </c>
      <c r="D485" s="148" t="s">
        <v>3665</v>
      </c>
      <c r="E485" s="149" t="s">
        <v>3081</v>
      </c>
      <c r="F485" s="149" t="s">
        <v>3654</v>
      </c>
      <c r="G485" s="148" t="s">
        <v>2911</v>
      </c>
    </row>
    <row r="486" spans="1:7" ht="17.399999999999999">
      <c r="A486" s="148" t="s">
        <v>3424</v>
      </c>
      <c r="B486" s="148" t="s">
        <v>88</v>
      </c>
      <c r="C486" s="148" t="s">
        <v>214</v>
      </c>
      <c r="D486" s="148" t="s">
        <v>3665</v>
      </c>
      <c r="E486" s="149" t="s">
        <v>214</v>
      </c>
      <c r="F486" s="149" t="s">
        <v>3654</v>
      </c>
      <c r="G486" s="148" t="s">
        <v>2911</v>
      </c>
    </row>
    <row r="487" spans="1:7" ht="17.399999999999999">
      <c r="A487" s="52" t="s">
        <v>3572</v>
      </c>
      <c r="B487" s="52"/>
      <c r="C487" s="52"/>
      <c r="D487" s="52"/>
      <c r="E487" s="53"/>
      <c r="F487" s="52"/>
      <c r="G487" s="52"/>
    </row>
    <row r="488" spans="1:7" ht="17.399999999999999">
      <c r="A488" s="148" t="s">
        <v>3428</v>
      </c>
      <c r="B488" s="148" t="s">
        <v>93</v>
      </c>
      <c r="C488" s="148" t="s">
        <v>214</v>
      </c>
      <c r="D488" s="148" t="s">
        <v>3665</v>
      </c>
      <c r="E488" s="149" t="s">
        <v>214</v>
      </c>
      <c r="F488" s="149" t="s">
        <v>3654</v>
      </c>
      <c r="G488" s="148" t="s">
        <v>2911</v>
      </c>
    </row>
    <row r="489" spans="1:7" ht="17.399999999999999">
      <c r="A489" s="148" t="s">
        <v>3429</v>
      </c>
      <c r="B489" s="148" t="s">
        <v>93</v>
      </c>
      <c r="C489" s="148" t="s">
        <v>3081</v>
      </c>
      <c r="D489" s="148" t="s">
        <v>3665</v>
      </c>
      <c r="E489" s="149" t="s">
        <v>3081</v>
      </c>
      <c r="F489" s="149" t="s">
        <v>3654</v>
      </c>
      <c r="G489" s="148" t="s">
        <v>3430</v>
      </c>
    </row>
    <row r="490" spans="1:7" ht="17.399999999999999">
      <c r="A490" s="150" t="s">
        <v>3431</v>
      </c>
      <c r="B490" s="150" t="s">
        <v>94</v>
      </c>
      <c r="C490" s="150" t="s">
        <v>3432</v>
      </c>
      <c r="D490" s="150" t="s">
        <v>3665</v>
      </c>
      <c r="E490" s="151" t="s">
        <v>1330</v>
      </c>
      <c r="F490" s="151" t="s">
        <v>2876</v>
      </c>
      <c r="G490" s="150" t="s">
        <v>3434</v>
      </c>
    </row>
    <row r="491" spans="1:7" ht="17.399999999999999">
      <c r="A491" s="148" t="s">
        <v>3435</v>
      </c>
      <c r="B491" s="148" t="s">
        <v>94</v>
      </c>
      <c r="C491" s="148" t="s">
        <v>3293</v>
      </c>
      <c r="D491" s="148" t="s">
        <v>3665</v>
      </c>
      <c r="E491" s="149" t="s">
        <v>214</v>
      </c>
      <c r="F491" s="149" t="s">
        <v>3654</v>
      </c>
      <c r="G491" s="148" t="s">
        <v>3436</v>
      </c>
    </row>
    <row r="492" spans="1:7" ht="17.399999999999999">
      <c r="A492" s="148" t="s">
        <v>3437</v>
      </c>
      <c r="B492" s="148" t="s">
        <v>93</v>
      </c>
      <c r="C492" s="148" t="s">
        <v>3438</v>
      </c>
      <c r="D492" s="148" t="s">
        <v>3665</v>
      </c>
      <c r="E492" s="149" t="s">
        <v>214</v>
      </c>
      <c r="F492" s="149" t="s">
        <v>3654</v>
      </c>
      <c r="G492" s="148" t="s">
        <v>2911</v>
      </c>
    </row>
    <row r="493" spans="1:7" ht="17.399999999999999">
      <c r="A493" s="148" t="s">
        <v>3439</v>
      </c>
      <c r="B493" s="148" t="s">
        <v>93</v>
      </c>
      <c r="C493" s="148" t="s">
        <v>3440</v>
      </c>
      <c r="D493" s="148" t="s">
        <v>3665</v>
      </c>
      <c r="E493" s="149" t="s">
        <v>214</v>
      </c>
      <c r="F493" s="149" t="s">
        <v>3654</v>
      </c>
      <c r="G493" s="148" t="s">
        <v>3441</v>
      </c>
    </row>
    <row r="494" spans="1:7" ht="17.399999999999999">
      <c r="A494" s="148" t="s">
        <v>3442</v>
      </c>
      <c r="B494" s="148" t="s">
        <v>93</v>
      </c>
      <c r="C494" s="148" t="s">
        <v>3443</v>
      </c>
      <c r="D494" s="148" t="s">
        <v>3665</v>
      </c>
      <c r="E494" s="149" t="s">
        <v>214</v>
      </c>
      <c r="F494" s="149" t="s">
        <v>3654</v>
      </c>
      <c r="G494" s="148" t="s">
        <v>3444</v>
      </c>
    </row>
    <row r="495" spans="1:7" ht="17.399999999999999">
      <c r="A495" s="52" t="s">
        <v>3573</v>
      </c>
      <c r="B495" s="52"/>
      <c r="C495" s="52"/>
      <c r="D495" s="52"/>
      <c r="E495" s="53"/>
      <c r="F495" s="52"/>
      <c r="G495" s="52"/>
    </row>
    <row r="496" spans="1:7" ht="17.399999999999999">
      <c r="A496" s="148" t="s">
        <v>3446</v>
      </c>
      <c r="B496" s="148" t="s">
        <v>99</v>
      </c>
      <c r="C496" s="148" t="s">
        <v>3447</v>
      </c>
      <c r="D496" s="148" t="s">
        <v>3665</v>
      </c>
      <c r="E496" s="149" t="s">
        <v>214</v>
      </c>
      <c r="F496" s="149" t="s">
        <v>3654</v>
      </c>
      <c r="G496" s="148" t="s">
        <v>3448</v>
      </c>
    </row>
    <row r="497" spans="1:7" ht="17.399999999999999">
      <c r="A497" s="148" t="s">
        <v>3074</v>
      </c>
      <c r="B497" s="148" t="s">
        <v>102</v>
      </c>
      <c r="C497" s="148" t="s">
        <v>2919</v>
      </c>
      <c r="D497" s="148" t="s">
        <v>3665</v>
      </c>
      <c r="E497" s="149" t="s">
        <v>3554</v>
      </c>
      <c r="F497" s="149" t="s">
        <v>3654</v>
      </c>
      <c r="G497" s="148" t="s">
        <v>2911</v>
      </c>
    </row>
    <row r="498" spans="1:7" ht="17.399999999999999">
      <c r="A498" s="148" t="s">
        <v>3075</v>
      </c>
      <c r="B498" s="148" t="s">
        <v>100</v>
      </c>
      <c r="C498" s="148" t="s">
        <v>3076</v>
      </c>
      <c r="D498" s="148" t="s">
        <v>3665</v>
      </c>
      <c r="E498" s="149" t="s">
        <v>214</v>
      </c>
      <c r="F498" s="149" t="s">
        <v>3654</v>
      </c>
      <c r="G498" s="148" t="s">
        <v>3077</v>
      </c>
    </row>
    <row r="499" spans="1:7" ht="17.399999999999999">
      <c r="A499" s="148" t="s">
        <v>3078</v>
      </c>
      <c r="B499" s="148" t="s">
        <v>3018</v>
      </c>
      <c r="C499" s="148" t="s">
        <v>2919</v>
      </c>
      <c r="D499" s="148" t="s">
        <v>3665</v>
      </c>
      <c r="E499" s="149" t="s">
        <v>3554</v>
      </c>
      <c r="F499" s="149" t="s">
        <v>3654</v>
      </c>
      <c r="G499" s="148" t="s">
        <v>2911</v>
      </c>
    </row>
    <row r="500" spans="1:7" ht="17.399999999999999">
      <c r="A500" s="148" t="s">
        <v>3449</v>
      </c>
      <c r="B500" s="148" t="s">
        <v>3018</v>
      </c>
      <c r="C500" s="148" t="s">
        <v>214</v>
      </c>
      <c r="D500" s="148" t="s">
        <v>3665</v>
      </c>
      <c r="E500" s="149" t="s">
        <v>214</v>
      </c>
      <c r="F500" s="149" t="s">
        <v>3654</v>
      </c>
      <c r="G500" s="148" t="s">
        <v>2911</v>
      </c>
    </row>
    <row r="501" spans="1:7" ht="17.399999999999999">
      <c r="A501" s="52" t="s">
        <v>3575</v>
      </c>
      <c r="B501" s="52"/>
      <c r="C501" s="52"/>
      <c r="D501" s="52"/>
      <c r="E501" s="53"/>
      <c r="F501" s="52"/>
      <c r="G501" s="52"/>
    </row>
    <row r="502" spans="1:7" ht="17.399999999999999">
      <c r="A502" s="148" t="s">
        <v>3101</v>
      </c>
      <c r="B502" s="148" t="s">
        <v>35</v>
      </c>
      <c r="C502" s="148" t="s">
        <v>3102</v>
      </c>
      <c r="D502" s="148" t="s">
        <v>3666</v>
      </c>
      <c r="E502" s="149" t="s">
        <v>3667</v>
      </c>
      <c r="F502" s="149" t="s">
        <v>3654</v>
      </c>
      <c r="G502" s="148" t="s">
        <v>3104</v>
      </c>
    </row>
    <row r="503" spans="1:7" ht="17.399999999999999">
      <c r="A503" s="52" t="s">
        <v>3577</v>
      </c>
      <c r="B503" s="52"/>
      <c r="C503" s="52"/>
      <c r="D503" s="52"/>
      <c r="E503" s="53"/>
      <c r="F503" s="52"/>
      <c r="G503" s="52"/>
    </row>
    <row r="504" spans="1:7" ht="17.399999999999999">
      <c r="A504" s="148" t="s">
        <v>2967</v>
      </c>
      <c r="B504" s="148" t="s">
        <v>35</v>
      </c>
      <c r="C504" s="148" t="s">
        <v>2919</v>
      </c>
      <c r="D504" s="148" t="s">
        <v>3666</v>
      </c>
      <c r="E504" s="149" t="s">
        <v>2920</v>
      </c>
      <c r="F504" s="149" t="s">
        <v>3654</v>
      </c>
      <c r="G504" s="148" t="s">
        <v>2911</v>
      </c>
    </row>
    <row r="505" spans="1:7" ht="17.399999999999999">
      <c r="A505" s="52" t="s">
        <v>3579</v>
      </c>
      <c r="B505" s="52"/>
      <c r="C505" s="52"/>
      <c r="D505" s="52"/>
      <c r="E505" s="53"/>
      <c r="F505" s="52"/>
      <c r="G505" s="52"/>
    </row>
    <row r="506" spans="1:7" ht="17.399999999999999">
      <c r="A506" s="148" t="s">
        <v>3263</v>
      </c>
      <c r="B506" s="148" t="s">
        <v>33</v>
      </c>
      <c r="C506" s="148" t="s">
        <v>3264</v>
      </c>
      <c r="D506" s="148" t="s">
        <v>3666</v>
      </c>
      <c r="E506" s="149" t="s">
        <v>235</v>
      </c>
      <c r="F506" s="149" t="s">
        <v>3654</v>
      </c>
      <c r="G506" s="148" t="s">
        <v>3266</v>
      </c>
    </row>
    <row r="507" spans="1:7" ht="17.399999999999999">
      <c r="A507" s="52" t="s">
        <v>3668</v>
      </c>
      <c r="B507" s="52"/>
      <c r="C507" s="52"/>
      <c r="D507" s="52"/>
      <c r="E507" s="53"/>
      <c r="F507" s="52"/>
      <c r="G507" s="52"/>
    </row>
    <row r="508" spans="1:7" ht="17.399999999999999">
      <c r="A508" s="148" t="s">
        <v>3014</v>
      </c>
      <c r="B508" s="148" t="s">
        <v>17</v>
      </c>
      <c r="C508" s="148" t="s">
        <v>2923</v>
      </c>
      <c r="D508" s="148" t="s">
        <v>3666</v>
      </c>
      <c r="E508" s="149" t="s">
        <v>2916</v>
      </c>
      <c r="F508" s="149" t="s">
        <v>3654</v>
      </c>
      <c r="G508" s="148" t="s">
        <v>3015</v>
      </c>
    </row>
    <row r="509" spans="1:7" ht="17.399999999999999">
      <c r="A509" s="150" t="s">
        <v>3336</v>
      </c>
      <c r="B509" s="150" t="s">
        <v>3018</v>
      </c>
      <c r="C509" s="150" t="s">
        <v>1330</v>
      </c>
      <c r="D509" s="150" t="s">
        <v>3666</v>
      </c>
      <c r="E509" s="151" t="s">
        <v>1330</v>
      </c>
      <c r="F509" s="151" t="s">
        <v>2532</v>
      </c>
      <c r="G509" s="150" t="s">
        <v>2911</v>
      </c>
    </row>
    <row r="510" spans="1:7" ht="17.399999999999999">
      <c r="A510" s="150" t="s">
        <v>3337</v>
      </c>
      <c r="B510" s="150"/>
      <c r="C510" s="150" t="s">
        <v>3338</v>
      </c>
      <c r="D510" s="150" t="s">
        <v>3666</v>
      </c>
      <c r="E510" s="151" t="s">
        <v>1330</v>
      </c>
      <c r="F510" s="151" t="s">
        <v>2532</v>
      </c>
      <c r="G510" s="150" t="s">
        <v>2911</v>
      </c>
    </row>
    <row r="511" spans="1:7" ht="17.399999999999999">
      <c r="A511" s="52" t="s">
        <v>3669</v>
      </c>
      <c r="B511" s="52"/>
      <c r="C511" s="52"/>
      <c r="D511" s="52"/>
      <c r="E511" s="53"/>
      <c r="F511" s="52"/>
      <c r="G511" s="52"/>
    </row>
    <row r="512" spans="1:7" ht="17.399999999999999">
      <c r="A512" s="148" t="s">
        <v>3017</v>
      </c>
      <c r="B512" s="148" t="s">
        <v>3018</v>
      </c>
      <c r="C512" s="148" t="s">
        <v>2919</v>
      </c>
      <c r="D512" s="148" t="s">
        <v>3666</v>
      </c>
      <c r="E512" s="149" t="s">
        <v>2920</v>
      </c>
      <c r="F512" s="149" t="s">
        <v>3654</v>
      </c>
      <c r="G512" s="148" t="s">
        <v>2911</v>
      </c>
    </row>
    <row r="513" spans="1:7" ht="17.399999999999999">
      <c r="A513" s="52" t="s">
        <v>3670</v>
      </c>
      <c r="B513" s="52"/>
      <c r="C513" s="52"/>
      <c r="D513" s="52"/>
      <c r="E513" s="53"/>
      <c r="F513" s="52"/>
      <c r="G513" s="52"/>
    </row>
    <row r="514" spans="1:7" ht="17.399999999999999">
      <c r="A514" s="148" t="s">
        <v>3353</v>
      </c>
      <c r="B514" s="148" t="s">
        <v>3045</v>
      </c>
      <c r="C514" s="148" t="s">
        <v>3354</v>
      </c>
      <c r="D514" s="148" t="s">
        <v>3666</v>
      </c>
      <c r="E514" s="149" t="s">
        <v>3591</v>
      </c>
      <c r="F514" s="149" t="s">
        <v>3654</v>
      </c>
      <c r="G514" s="148" t="s">
        <v>2911</v>
      </c>
    </row>
    <row r="515" spans="1:7" ht="17.399999999999999">
      <c r="A515" s="52" t="s">
        <v>3671</v>
      </c>
      <c r="B515" s="52"/>
      <c r="C515" s="52"/>
      <c r="D515" s="52"/>
      <c r="E515" s="53"/>
      <c r="F515" s="52"/>
      <c r="G515" s="52"/>
    </row>
    <row r="516" spans="1:7" ht="17.399999999999999">
      <c r="A516" s="148" t="s">
        <v>3603</v>
      </c>
      <c r="B516" s="148" t="s">
        <v>3365</v>
      </c>
      <c r="C516" s="148" t="s">
        <v>3604</v>
      </c>
      <c r="D516" s="148" t="s">
        <v>3666</v>
      </c>
      <c r="E516" s="149" t="s">
        <v>3591</v>
      </c>
      <c r="F516" s="149" t="s">
        <v>3654</v>
      </c>
      <c r="G516" s="148" t="s">
        <v>2911</v>
      </c>
    </row>
    <row r="517" spans="1:7" ht="17.399999999999999">
      <c r="A517" s="150" t="s">
        <v>3364</v>
      </c>
      <c r="B517" s="150" t="s">
        <v>3365</v>
      </c>
      <c r="C517" s="150" t="s">
        <v>3366</v>
      </c>
      <c r="D517" s="150" t="s">
        <v>3666</v>
      </c>
      <c r="E517" s="151" t="s">
        <v>3672</v>
      </c>
      <c r="F517" s="151" t="s">
        <v>2532</v>
      </c>
      <c r="G517" s="150" t="s">
        <v>2911</v>
      </c>
    </row>
    <row r="518" spans="1:7" ht="17.399999999999999">
      <c r="A518" s="52" t="s">
        <v>3673</v>
      </c>
      <c r="B518" s="52"/>
      <c r="C518" s="52"/>
      <c r="D518" s="52"/>
      <c r="E518" s="53"/>
      <c r="F518" s="52"/>
      <c r="G518" s="52"/>
    </row>
    <row r="519" spans="1:7" ht="17.399999999999999">
      <c r="A519" s="148" t="s">
        <v>3020</v>
      </c>
      <c r="B519" s="148" t="s">
        <v>10</v>
      </c>
      <c r="C519" s="148" t="s">
        <v>2919</v>
      </c>
      <c r="D519" s="148" t="s">
        <v>3666</v>
      </c>
      <c r="E519" s="149" t="s">
        <v>2920</v>
      </c>
      <c r="F519" s="149" t="s">
        <v>3654</v>
      </c>
      <c r="G519" s="148" t="s">
        <v>2911</v>
      </c>
    </row>
    <row r="520" spans="1:7" ht="17.399999999999999">
      <c r="A520" s="148" t="s">
        <v>3021</v>
      </c>
      <c r="B520" s="148" t="s">
        <v>10</v>
      </c>
      <c r="C520" s="148" t="s">
        <v>2919</v>
      </c>
      <c r="D520" s="148" t="s">
        <v>3666</v>
      </c>
      <c r="E520" s="149" t="s">
        <v>2920</v>
      </c>
      <c r="F520" s="149" t="s">
        <v>3654</v>
      </c>
      <c r="G520" s="148" t="s">
        <v>2911</v>
      </c>
    </row>
    <row r="521" spans="1:7" ht="17.399999999999999">
      <c r="A521" s="148" t="s">
        <v>3022</v>
      </c>
      <c r="B521" s="148" t="s">
        <v>10</v>
      </c>
      <c r="C521" s="148" t="s">
        <v>2919</v>
      </c>
      <c r="D521" s="148" t="s">
        <v>3666</v>
      </c>
      <c r="E521" s="149" t="s">
        <v>2920</v>
      </c>
      <c r="F521" s="149" t="s">
        <v>3654</v>
      </c>
      <c r="G521" s="148" t="s">
        <v>2911</v>
      </c>
    </row>
    <row r="522" spans="1:7" ht="17.399999999999999">
      <c r="A522" s="148" t="s">
        <v>3023</v>
      </c>
      <c r="B522" s="148" t="s">
        <v>10</v>
      </c>
      <c r="C522" s="148" t="s">
        <v>2919</v>
      </c>
      <c r="D522" s="148" t="s">
        <v>3666</v>
      </c>
      <c r="E522" s="149" t="s">
        <v>2920</v>
      </c>
      <c r="F522" s="149" t="s">
        <v>3654</v>
      </c>
      <c r="G522" s="148" t="s">
        <v>2911</v>
      </c>
    </row>
    <row r="523" spans="1:7" ht="17.399999999999999">
      <c r="A523" s="52" t="s">
        <v>3674</v>
      </c>
      <c r="B523" s="52"/>
      <c r="C523" s="52"/>
      <c r="D523" s="52"/>
      <c r="E523" s="53"/>
      <c r="F523" s="52"/>
      <c r="G523" s="52"/>
    </row>
    <row r="524" spans="1:7" ht="17.399999999999999">
      <c r="A524" s="148" t="s">
        <v>3028</v>
      </c>
      <c r="B524" s="148" t="s">
        <v>3018</v>
      </c>
      <c r="C524" s="148" t="s">
        <v>2919</v>
      </c>
      <c r="D524" s="148" t="s">
        <v>3666</v>
      </c>
      <c r="E524" s="149" t="s">
        <v>2920</v>
      </c>
      <c r="F524" s="149" t="s">
        <v>3654</v>
      </c>
      <c r="G524" s="148" t="s">
        <v>2911</v>
      </c>
    </row>
    <row r="525" spans="1:7" ht="17.399999999999999">
      <c r="A525" s="148" t="s">
        <v>3029</v>
      </c>
      <c r="B525" s="148" t="s">
        <v>3018</v>
      </c>
      <c r="C525" s="148" t="s">
        <v>2919</v>
      </c>
      <c r="D525" s="148" t="s">
        <v>3666</v>
      </c>
      <c r="E525" s="149" t="s">
        <v>2920</v>
      </c>
      <c r="F525" s="149" t="s">
        <v>3654</v>
      </c>
      <c r="G525" s="148" t="s">
        <v>2911</v>
      </c>
    </row>
    <row r="526" spans="1:7" ht="17.399999999999999">
      <c r="A526" s="148" t="s">
        <v>3030</v>
      </c>
      <c r="B526" s="148" t="s">
        <v>3018</v>
      </c>
      <c r="C526" s="148" t="s">
        <v>2919</v>
      </c>
      <c r="D526" s="148" t="s">
        <v>3666</v>
      </c>
      <c r="E526" s="149" t="s">
        <v>2920</v>
      </c>
      <c r="F526" s="149" t="s">
        <v>3654</v>
      </c>
      <c r="G526" s="148" t="s">
        <v>2911</v>
      </c>
    </row>
    <row r="527" spans="1:7" ht="17.399999999999999">
      <c r="A527" s="52" t="s">
        <v>3675</v>
      </c>
      <c r="B527" s="52"/>
      <c r="C527" s="52"/>
      <c r="D527" s="52"/>
      <c r="E527" s="53"/>
      <c r="F527" s="52"/>
      <c r="G527" s="52"/>
    </row>
    <row r="528" spans="1:7" ht="17.399999999999999">
      <c r="A528" s="148" t="s">
        <v>3035</v>
      </c>
      <c r="B528" s="148" t="s">
        <v>3018</v>
      </c>
      <c r="C528" s="148" t="s">
        <v>2919</v>
      </c>
      <c r="D528" s="148" t="s">
        <v>3666</v>
      </c>
      <c r="E528" s="149" t="s">
        <v>2920</v>
      </c>
      <c r="F528" s="149" t="s">
        <v>3654</v>
      </c>
      <c r="G528" s="148" t="s">
        <v>2911</v>
      </c>
    </row>
    <row r="529" spans="1:7" ht="17.399999999999999">
      <c r="A529" s="148" t="s">
        <v>3036</v>
      </c>
      <c r="B529" s="148" t="s">
        <v>3018</v>
      </c>
      <c r="C529" s="148" t="s">
        <v>2919</v>
      </c>
      <c r="D529" s="148" t="s">
        <v>3666</v>
      </c>
      <c r="E529" s="149" t="s">
        <v>2920</v>
      </c>
      <c r="F529" s="149" t="s">
        <v>3654</v>
      </c>
      <c r="G529" s="148" t="s">
        <v>2911</v>
      </c>
    </row>
    <row r="530" spans="1:7" ht="17.399999999999999">
      <c r="A530" s="52" t="s">
        <v>3582</v>
      </c>
      <c r="B530" s="52"/>
      <c r="C530" s="52"/>
      <c r="D530" s="52"/>
      <c r="E530" s="53"/>
      <c r="F530" s="52"/>
      <c r="G530" s="52"/>
    </row>
    <row r="531" spans="1:7" ht="17.399999999999999">
      <c r="A531" s="150" t="s">
        <v>3409</v>
      </c>
      <c r="B531" s="150" t="s">
        <v>88</v>
      </c>
      <c r="C531" s="150" t="s">
        <v>3410</v>
      </c>
      <c r="D531" s="150" t="s">
        <v>3666</v>
      </c>
      <c r="E531" s="151" t="s">
        <v>3672</v>
      </c>
      <c r="F531" s="151" t="s">
        <v>2532</v>
      </c>
      <c r="G531" s="150" t="s">
        <v>3411</v>
      </c>
    </row>
    <row r="532" spans="1:7" ht="17.399999999999999">
      <c r="A532" s="148" t="s">
        <v>3038</v>
      </c>
      <c r="B532" s="148" t="s">
        <v>3039</v>
      </c>
      <c r="C532" s="148" t="s">
        <v>2923</v>
      </c>
      <c r="D532" s="148" t="s">
        <v>3666</v>
      </c>
      <c r="E532" s="149" t="s">
        <v>2916</v>
      </c>
      <c r="F532" s="149" t="s">
        <v>3654</v>
      </c>
      <c r="G532" s="148" t="s">
        <v>3040</v>
      </c>
    </row>
    <row r="533" spans="1:7" ht="17.399999999999999">
      <c r="A533" s="148" t="s">
        <v>3041</v>
      </c>
      <c r="B533" s="148" t="s">
        <v>3042</v>
      </c>
      <c r="C533" s="148" t="s">
        <v>2923</v>
      </c>
      <c r="D533" s="148" t="s">
        <v>3666</v>
      </c>
      <c r="E533" s="149" t="s">
        <v>2916</v>
      </c>
      <c r="F533" s="149" t="s">
        <v>3654</v>
      </c>
      <c r="G533" s="148" t="s">
        <v>3043</v>
      </c>
    </row>
    <row r="534" spans="1:7" ht="17.399999999999999">
      <c r="A534" s="148" t="s">
        <v>3049</v>
      </c>
      <c r="B534" s="148" t="s">
        <v>88</v>
      </c>
      <c r="C534" s="148" t="s">
        <v>2923</v>
      </c>
      <c r="D534" s="148" t="s">
        <v>3666</v>
      </c>
      <c r="E534" s="149" t="s">
        <v>2916</v>
      </c>
      <c r="F534" s="149" t="s">
        <v>3654</v>
      </c>
      <c r="G534" s="148" t="s">
        <v>3050</v>
      </c>
    </row>
    <row r="535" spans="1:7" ht="17.399999999999999">
      <c r="A535" s="148" t="s">
        <v>3055</v>
      </c>
      <c r="B535" s="148" t="s">
        <v>3018</v>
      </c>
      <c r="C535" s="148" t="s">
        <v>2958</v>
      </c>
      <c r="D535" s="148" t="s">
        <v>3666</v>
      </c>
      <c r="E535" s="149" t="s">
        <v>2959</v>
      </c>
      <c r="F535" s="149" t="s">
        <v>3654</v>
      </c>
      <c r="G535" s="148" t="s">
        <v>2911</v>
      </c>
    </row>
    <row r="536" spans="1:7" ht="17.399999999999999">
      <c r="A536" s="148" t="s">
        <v>3056</v>
      </c>
      <c r="B536" s="148" t="s">
        <v>3018</v>
      </c>
      <c r="C536" s="148" t="s">
        <v>2923</v>
      </c>
      <c r="D536" s="148" t="s">
        <v>3666</v>
      </c>
      <c r="E536" s="149" t="s">
        <v>2916</v>
      </c>
      <c r="F536" s="149" t="s">
        <v>3654</v>
      </c>
      <c r="G536" s="148" t="s">
        <v>2911</v>
      </c>
    </row>
    <row r="537" spans="1:7" ht="17.399999999999999">
      <c r="A537" s="148" t="s">
        <v>3057</v>
      </c>
      <c r="B537" s="148" t="s">
        <v>3058</v>
      </c>
      <c r="C537" s="148" t="s">
        <v>2919</v>
      </c>
      <c r="D537" s="148" t="s">
        <v>3666</v>
      </c>
      <c r="E537" s="149" t="s">
        <v>2920</v>
      </c>
      <c r="F537" s="149" t="s">
        <v>3654</v>
      </c>
      <c r="G537" s="148" t="s">
        <v>2911</v>
      </c>
    </row>
    <row r="538" spans="1:7" ht="17.399999999999999">
      <c r="A538" s="148" t="s">
        <v>3057</v>
      </c>
      <c r="B538" s="148" t="s">
        <v>3058</v>
      </c>
      <c r="C538" s="148" t="s">
        <v>2919</v>
      </c>
      <c r="D538" s="148" t="s">
        <v>3666</v>
      </c>
      <c r="E538" s="149" t="s">
        <v>2920</v>
      </c>
      <c r="F538" s="149" t="s">
        <v>3654</v>
      </c>
      <c r="G538" s="148" t="s">
        <v>2911</v>
      </c>
    </row>
    <row r="539" spans="1:7" ht="17.399999999999999">
      <c r="A539" s="52" t="s">
        <v>3583</v>
      </c>
      <c r="B539" s="52"/>
      <c r="C539" s="52"/>
      <c r="D539" s="52"/>
      <c r="E539" s="53"/>
      <c r="F539" s="52"/>
      <c r="G539" s="52"/>
    </row>
    <row r="540" spans="1:7" ht="17.399999999999999">
      <c r="A540" s="148" t="s">
        <v>3060</v>
      </c>
      <c r="B540" s="148" t="s">
        <v>3018</v>
      </c>
      <c r="C540" s="148" t="s">
        <v>2923</v>
      </c>
      <c r="D540" s="148" t="s">
        <v>3666</v>
      </c>
      <c r="E540" s="149" t="s">
        <v>2916</v>
      </c>
      <c r="F540" s="149" t="s">
        <v>3654</v>
      </c>
      <c r="G540" s="148" t="s">
        <v>2911</v>
      </c>
    </row>
    <row r="541" spans="1:7" ht="17.399999999999999">
      <c r="A541" s="52" t="s">
        <v>3584</v>
      </c>
      <c r="B541" s="52"/>
      <c r="C541" s="52"/>
      <c r="D541" s="52"/>
      <c r="E541" s="53"/>
      <c r="F541" s="52"/>
      <c r="G541" s="52"/>
    </row>
    <row r="542" spans="1:7" ht="17.399999999999999">
      <c r="A542" s="150" t="s">
        <v>3431</v>
      </c>
      <c r="B542" s="150" t="s">
        <v>94</v>
      </c>
      <c r="C542" s="150" t="s">
        <v>3432</v>
      </c>
      <c r="D542" s="150" t="s">
        <v>3666</v>
      </c>
      <c r="E542" s="151" t="s">
        <v>3676</v>
      </c>
      <c r="F542" s="151" t="s">
        <v>2532</v>
      </c>
      <c r="G542" s="150" t="s">
        <v>3434</v>
      </c>
    </row>
    <row r="543" spans="1:7" ht="17.399999999999999">
      <c r="A543" s="150" t="s">
        <v>3677</v>
      </c>
      <c r="B543" s="150" t="s">
        <v>93</v>
      </c>
      <c r="C543" s="150" t="s">
        <v>3672</v>
      </c>
      <c r="D543" s="150" t="s">
        <v>3666</v>
      </c>
      <c r="E543" s="151" t="s">
        <v>3672</v>
      </c>
      <c r="F543" s="151" t="s">
        <v>2532</v>
      </c>
      <c r="G543" s="150" t="s">
        <v>2911</v>
      </c>
    </row>
    <row r="544" spans="1:7" ht="17.399999999999999">
      <c r="A544" s="52" t="s">
        <v>3678</v>
      </c>
      <c r="B544" s="52"/>
      <c r="C544" s="52"/>
      <c r="D544" s="52"/>
      <c r="E544" s="53"/>
      <c r="F544" s="52"/>
      <c r="G544" s="52"/>
    </row>
    <row r="545" spans="1:7" ht="17.399999999999999">
      <c r="A545" s="148" t="s">
        <v>3072</v>
      </c>
      <c r="B545" s="148" t="s">
        <v>3018</v>
      </c>
      <c r="C545" s="148" t="s">
        <v>2923</v>
      </c>
      <c r="D545" s="148" t="s">
        <v>3666</v>
      </c>
      <c r="E545" s="149" t="s">
        <v>2916</v>
      </c>
      <c r="F545" s="149" t="s">
        <v>3654</v>
      </c>
      <c r="G545" s="148" t="s">
        <v>3073</v>
      </c>
    </row>
    <row r="546" spans="1:7" ht="17.399999999999999">
      <c r="A546" s="148" t="s">
        <v>3074</v>
      </c>
      <c r="B546" s="148" t="s">
        <v>102</v>
      </c>
      <c r="C546" s="148" t="s">
        <v>2919</v>
      </c>
      <c r="D546" s="148" t="s">
        <v>3666</v>
      </c>
      <c r="E546" s="149" t="s">
        <v>2920</v>
      </c>
      <c r="F546" s="149" t="s">
        <v>3654</v>
      </c>
      <c r="G546" s="148" t="s">
        <v>2911</v>
      </c>
    </row>
    <row r="547" spans="1:7" ht="17.399999999999999">
      <c r="A547" s="148" t="s">
        <v>3075</v>
      </c>
      <c r="B547" s="148" t="s">
        <v>100</v>
      </c>
      <c r="C547" s="148" t="s">
        <v>3076</v>
      </c>
      <c r="D547" s="148" t="s">
        <v>3666</v>
      </c>
      <c r="E547" s="149" t="s">
        <v>2916</v>
      </c>
      <c r="F547" s="149" t="s">
        <v>3654</v>
      </c>
      <c r="G547" s="148" t="s">
        <v>3077</v>
      </c>
    </row>
    <row r="548" spans="1:7" ht="17.399999999999999">
      <c r="A548" s="148" t="s">
        <v>3078</v>
      </c>
      <c r="B548" s="148" t="s">
        <v>3018</v>
      </c>
      <c r="C548" s="148" t="s">
        <v>2919</v>
      </c>
      <c r="D548" s="148" t="s">
        <v>3666</v>
      </c>
      <c r="E548" s="149" t="s">
        <v>2920</v>
      </c>
      <c r="F548" s="149" t="s">
        <v>3654</v>
      </c>
      <c r="G548" s="148" t="s">
        <v>2911</v>
      </c>
    </row>
    <row r="549" spans="1:7" ht="17.399999999999999">
      <c r="A549" s="52" t="s">
        <v>3586</v>
      </c>
      <c r="B549" s="52"/>
      <c r="C549" s="52"/>
      <c r="D549" s="52"/>
      <c r="E549" s="53"/>
      <c r="F549" s="52"/>
      <c r="G549" s="52"/>
    </row>
    <row r="550" spans="1:7" ht="17.399999999999999">
      <c r="A550" s="148" t="s">
        <v>3101</v>
      </c>
      <c r="B550" s="148" t="s">
        <v>35</v>
      </c>
      <c r="C550" s="148" t="s">
        <v>3102</v>
      </c>
      <c r="D550" s="148" t="s">
        <v>3679</v>
      </c>
      <c r="E550" s="149" t="s">
        <v>3661</v>
      </c>
      <c r="F550" s="149" t="s">
        <v>3654</v>
      </c>
      <c r="G550" s="148" t="s">
        <v>3104</v>
      </c>
    </row>
    <row r="551" spans="1:7" ht="17.399999999999999">
      <c r="A551" s="52" t="s">
        <v>3592</v>
      </c>
      <c r="B551" s="52"/>
      <c r="C551" s="52"/>
      <c r="D551" s="52"/>
      <c r="E551" s="53"/>
      <c r="F551" s="52"/>
      <c r="G551" s="52"/>
    </row>
    <row r="552" spans="1:7" ht="17.399999999999999">
      <c r="A552" s="148" t="s">
        <v>2967</v>
      </c>
      <c r="B552" s="148" t="s">
        <v>35</v>
      </c>
      <c r="C552" s="148" t="s">
        <v>2919</v>
      </c>
      <c r="D552" s="148" t="s">
        <v>3679</v>
      </c>
      <c r="E552" s="149" t="s">
        <v>2920</v>
      </c>
      <c r="F552" s="149" t="s">
        <v>3654</v>
      </c>
      <c r="G552" s="148" t="s">
        <v>2911</v>
      </c>
    </row>
    <row r="553" spans="1:7" ht="17.399999999999999">
      <c r="A553" s="52" t="s">
        <v>3599</v>
      </c>
      <c r="B553" s="52"/>
      <c r="C553" s="52"/>
      <c r="D553" s="52"/>
      <c r="E553" s="53"/>
      <c r="F553" s="52"/>
      <c r="G553" s="52"/>
    </row>
    <row r="554" spans="1:7" ht="17.399999999999999">
      <c r="A554" s="148" t="s">
        <v>3014</v>
      </c>
      <c r="B554" s="148" t="s">
        <v>17</v>
      </c>
      <c r="C554" s="148" t="s">
        <v>2923</v>
      </c>
      <c r="D554" s="148" t="s">
        <v>3679</v>
      </c>
      <c r="E554" s="149" t="s">
        <v>2916</v>
      </c>
      <c r="F554" s="149" t="s">
        <v>3654</v>
      </c>
      <c r="G554" s="148" t="s">
        <v>3015</v>
      </c>
    </row>
    <row r="555" spans="1:7" ht="17.399999999999999">
      <c r="A555" s="150" t="s">
        <v>3336</v>
      </c>
      <c r="B555" s="150" t="s">
        <v>3018</v>
      </c>
      <c r="C555" s="150" t="s">
        <v>1330</v>
      </c>
      <c r="D555" s="150" t="s">
        <v>3679</v>
      </c>
      <c r="E555" s="151" t="s">
        <v>1330</v>
      </c>
      <c r="F555" s="150" t="s">
        <v>2562</v>
      </c>
      <c r="G555" s="150" t="s">
        <v>2911</v>
      </c>
    </row>
    <row r="556" spans="1:7" ht="17.399999999999999">
      <c r="A556" s="150" t="s">
        <v>3337</v>
      </c>
      <c r="B556" s="150"/>
      <c r="C556" s="150" t="s">
        <v>3338</v>
      </c>
      <c r="D556" s="150" t="s">
        <v>3679</v>
      </c>
      <c r="E556" s="151" t="s">
        <v>1330</v>
      </c>
      <c r="F556" s="151" t="s">
        <v>2562</v>
      </c>
      <c r="G556" s="150" t="s">
        <v>2911</v>
      </c>
    </row>
    <row r="557" spans="1:7" ht="17.399999999999999">
      <c r="A557" s="52" t="s">
        <v>3600</v>
      </c>
      <c r="B557" s="52"/>
      <c r="C557" s="52"/>
      <c r="D557" s="52"/>
      <c r="E557" s="53"/>
      <c r="F557" s="52"/>
      <c r="G557" s="52"/>
    </row>
    <row r="558" spans="1:7" ht="17.399999999999999">
      <c r="A558" s="148" t="s">
        <v>3017</v>
      </c>
      <c r="B558" s="148" t="s">
        <v>3018</v>
      </c>
      <c r="C558" s="148" t="s">
        <v>2919</v>
      </c>
      <c r="D558" s="148" t="s">
        <v>3679</v>
      </c>
      <c r="E558" s="149" t="s">
        <v>2920</v>
      </c>
      <c r="F558" s="149" t="s">
        <v>3654</v>
      </c>
      <c r="G558" s="148" t="s">
        <v>2911</v>
      </c>
    </row>
    <row r="559" spans="1:7" ht="17.399999999999999">
      <c r="A559" s="52" t="s">
        <v>3605</v>
      </c>
      <c r="B559" s="52"/>
      <c r="C559" s="52"/>
      <c r="D559" s="52"/>
      <c r="E559" s="53"/>
      <c r="F559" s="52"/>
      <c r="G559" s="52"/>
    </row>
    <row r="560" spans="1:7" ht="17.399999999999999">
      <c r="A560" s="148" t="s">
        <v>3020</v>
      </c>
      <c r="B560" s="148" t="s">
        <v>10</v>
      </c>
      <c r="C560" s="148" t="s">
        <v>2919</v>
      </c>
      <c r="D560" s="148" t="s">
        <v>3679</v>
      </c>
      <c r="E560" s="149" t="s">
        <v>2920</v>
      </c>
      <c r="F560" s="149" t="s">
        <v>3654</v>
      </c>
      <c r="G560" s="148" t="s">
        <v>2911</v>
      </c>
    </row>
    <row r="561" spans="1:7" ht="17.399999999999999">
      <c r="A561" s="148" t="s">
        <v>3021</v>
      </c>
      <c r="B561" s="148" t="s">
        <v>10</v>
      </c>
      <c r="C561" s="148" t="s">
        <v>2919</v>
      </c>
      <c r="D561" s="148" t="s">
        <v>3679</v>
      </c>
      <c r="E561" s="149" t="s">
        <v>2920</v>
      </c>
      <c r="F561" s="149" t="s">
        <v>3654</v>
      </c>
      <c r="G561" s="148" t="s">
        <v>2911</v>
      </c>
    </row>
    <row r="562" spans="1:7" ht="17.399999999999999">
      <c r="A562" s="148" t="s">
        <v>3022</v>
      </c>
      <c r="B562" s="148" t="s">
        <v>10</v>
      </c>
      <c r="C562" s="148" t="s">
        <v>2919</v>
      </c>
      <c r="D562" s="148" t="s">
        <v>3679</v>
      </c>
      <c r="E562" s="149" t="s">
        <v>2920</v>
      </c>
      <c r="F562" s="149" t="s">
        <v>3654</v>
      </c>
      <c r="G562" s="148" t="s">
        <v>2911</v>
      </c>
    </row>
    <row r="563" spans="1:7" ht="17.399999999999999">
      <c r="A563" s="148" t="s">
        <v>3023</v>
      </c>
      <c r="B563" s="148" t="s">
        <v>10</v>
      </c>
      <c r="C563" s="148" t="s">
        <v>2919</v>
      </c>
      <c r="D563" s="148" t="s">
        <v>3679</v>
      </c>
      <c r="E563" s="149" t="s">
        <v>2920</v>
      </c>
      <c r="F563" s="149" t="s">
        <v>3654</v>
      </c>
      <c r="G563" s="148" t="s">
        <v>2911</v>
      </c>
    </row>
    <row r="564" spans="1:7" ht="17.399999999999999">
      <c r="A564" s="52" t="s">
        <v>3606</v>
      </c>
      <c r="B564" s="52"/>
      <c r="C564" s="52"/>
      <c r="D564" s="52"/>
      <c r="E564" s="53"/>
      <c r="F564" s="52"/>
      <c r="G564" s="52"/>
    </row>
    <row r="565" spans="1:7" ht="17.399999999999999">
      <c r="A565" s="148" t="s">
        <v>3028</v>
      </c>
      <c r="B565" s="148" t="s">
        <v>3018</v>
      </c>
      <c r="C565" s="148" t="s">
        <v>2919</v>
      </c>
      <c r="D565" s="148" t="s">
        <v>3679</v>
      </c>
      <c r="E565" s="149" t="s">
        <v>2920</v>
      </c>
      <c r="F565" s="149" t="s">
        <v>3654</v>
      </c>
      <c r="G565" s="148" t="s">
        <v>2911</v>
      </c>
    </row>
    <row r="566" spans="1:7" ht="17.399999999999999">
      <c r="A566" s="148" t="s">
        <v>3029</v>
      </c>
      <c r="B566" s="148" t="s">
        <v>3018</v>
      </c>
      <c r="C566" s="148" t="s">
        <v>2919</v>
      </c>
      <c r="D566" s="148" t="s">
        <v>3679</v>
      </c>
      <c r="E566" s="149" t="s">
        <v>2920</v>
      </c>
      <c r="F566" s="149" t="s">
        <v>3654</v>
      </c>
      <c r="G566" s="148" t="s">
        <v>2911</v>
      </c>
    </row>
    <row r="567" spans="1:7" ht="17.399999999999999">
      <c r="A567" s="148" t="s">
        <v>3030</v>
      </c>
      <c r="B567" s="148" t="s">
        <v>3018</v>
      </c>
      <c r="C567" s="148" t="s">
        <v>2919</v>
      </c>
      <c r="D567" s="148" t="s">
        <v>3679</v>
      </c>
      <c r="E567" s="149" t="s">
        <v>2920</v>
      </c>
      <c r="F567" s="149" t="s">
        <v>3654</v>
      </c>
      <c r="G567" s="148" t="s">
        <v>2911</v>
      </c>
    </row>
    <row r="568" spans="1:7" ht="17.399999999999999">
      <c r="A568" s="52" t="s">
        <v>3607</v>
      </c>
      <c r="B568" s="52"/>
      <c r="C568" s="52"/>
      <c r="D568" s="52"/>
      <c r="E568" s="53"/>
      <c r="F568" s="52"/>
      <c r="G568" s="52"/>
    </row>
    <row r="569" spans="1:7" ht="17.399999999999999">
      <c r="A569" s="148" t="s">
        <v>3035</v>
      </c>
      <c r="B569" s="148" t="s">
        <v>3018</v>
      </c>
      <c r="C569" s="148" t="s">
        <v>2919</v>
      </c>
      <c r="D569" s="148" t="s">
        <v>3679</v>
      </c>
      <c r="E569" s="149" t="s">
        <v>2920</v>
      </c>
      <c r="F569" s="149" t="s">
        <v>3654</v>
      </c>
      <c r="G569" s="148" t="s">
        <v>2911</v>
      </c>
    </row>
    <row r="570" spans="1:7" ht="17.399999999999999">
      <c r="A570" s="148" t="s">
        <v>3036</v>
      </c>
      <c r="B570" s="148" t="s">
        <v>3018</v>
      </c>
      <c r="C570" s="148" t="s">
        <v>2919</v>
      </c>
      <c r="D570" s="148" t="s">
        <v>3679</v>
      </c>
      <c r="E570" s="149" t="s">
        <v>2920</v>
      </c>
      <c r="F570" s="149" t="s">
        <v>3654</v>
      </c>
      <c r="G570" s="148" t="s">
        <v>2911</v>
      </c>
    </row>
    <row r="571" spans="1:7" ht="17.399999999999999">
      <c r="A571" s="52" t="s">
        <v>3608</v>
      </c>
      <c r="B571" s="52"/>
      <c r="C571" s="52"/>
      <c r="D571" s="52"/>
      <c r="E571" s="53"/>
      <c r="F571" s="52"/>
      <c r="G571" s="52"/>
    </row>
    <row r="572" spans="1:7" ht="17.399999999999999">
      <c r="A572" s="148" t="s">
        <v>3038</v>
      </c>
      <c r="B572" s="148" t="s">
        <v>3039</v>
      </c>
      <c r="C572" s="148" t="s">
        <v>2923</v>
      </c>
      <c r="D572" s="148" t="s">
        <v>3679</v>
      </c>
      <c r="E572" s="149" t="s">
        <v>2916</v>
      </c>
      <c r="F572" s="149" t="s">
        <v>3654</v>
      </c>
      <c r="G572" s="148" t="s">
        <v>3040</v>
      </c>
    </row>
    <row r="573" spans="1:7" ht="17.399999999999999">
      <c r="A573" s="148" t="s">
        <v>3041</v>
      </c>
      <c r="B573" s="148" t="s">
        <v>3042</v>
      </c>
      <c r="C573" s="148" t="s">
        <v>2923</v>
      </c>
      <c r="D573" s="148" t="s">
        <v>3679</v>
      </c>
      <c r="E573" s="149" t="s">
        <v>2916</v>
      </c>
      <c r="F573" s="149" t="s">
        <v>3654</v>
      </c>
      <c r="G573" s="148" t="s">
        <v>3043</v>
      </c>
    </row>
    <row r="574" spans="1:7" ht="17.399999999999999">
      <c r="A574" s="148" t="s">
        <v>3049</v>
      </c>
      <c r="B574" s="148" t="s">
        <v>88</v>
      </c>
      <c r="C574" s="148" t="s">
        <v>2923</v>
      </c>
      <c r="D574" s="148" t="s">
        <v>3679</v>
      </c>
      <c r="E574" s="149" t="s">
        <v>2916</v>
      </c>
      <c r="F574" s="149" t="s">
        <v>3654</v>
      </c>
      <c r="G574" s="148" t="s">
        <v>3050</v>
      </c>
    </row>
    <row r="575" spans="1:7" ht="17.399999999999999">
      <c r="A575" s="148" t="s">
        <v>3055</v>
      </c>
      <c r="B575" s="148" t="s">
        <v>3018</v>
      </c>
      <c r="C575" s="148" t="s">
        <v>2958</v>
      </c>
      <c r="D575" s="148" t="s">
        <v>3679</v>
      </c>
      <c r="E575" s="149" t="s">
        <v>2959</v>
      </c>
      <c r="F575" s="149" t="s">
        <v>3654</v>
      </c>
      <c r="G575" s="148" t="s">
        <v>2911</v>
      </c>
    </row>
    <row r="576" spans="1:7" ht="17.399999999999999">
      <c r="A576" s="148" t="s">
        <v>3056</v>
      </c>
      <c r="B576" s="148" t="s">
        <v>3018</v>
      </c>
      <c r="C576" s="148" t="s">
        <v>2923</v>
      </c>
      <c r="D576" s="148" t="s">
        <v>3679</v>
      </c>
      <c r="E576" s="149" t="s">
        <v>2916</v>
      </c>
      <c r="F576" s="149" t="s">
        <v>3654</v>
      </c>
      <c r="G576" s="148" t="s">
        <v>2911</v>
      </c>
    </row>
    <row r="577" spans="1:7" ht="17.399999999999999">
      <c r="A577" s="148" t="s">
        <v>3057</v>
      </c>
      <c r="B577" s="148" t="s">
        <v>3058</v>
      </c>
      <c r="C577" s="148" t="s">
        <v>2919</v>
      </c>
      <c r="D577" s="148" t="s">
        <v>3679</v>
      </c>
      <c r="E577" s="149" t="s">
        <v>2920</v>
      </c>
      <c r="F577" s="149" t="s">
        <v>3654</v>
      </c>
      <c r="G577" s="148" t="s">
        <v>2911</v>
      </c>
    </row>
    <row r="578" spans="1:7" ht="17.399999999999999">
      <c r="A578" s="148" t="s">
        <v>3057</v>
      </c>
      <c r="B578" s="148" t="s">
        <v>3058</v>
      </c>
      <c r="C578" s="148" t="s">
        <v>2919</v>
      </c>
      <c r="D578" s="148" t="s">
        <v>3679</v>
      </c>
      <c r="E578" s="149" t="s">
        <v>2920</v>
      </c>
      <c r="F578" s="149" t="s">
        <v>3654</v>
      </c>
      <c r="G578" s="148" t="s">
        <v>2911</v>
      </c>
    </row>
    <row r="579" spans="1:7" ht="17.399999999999999">
      <c r="A579" s="52" t="s">
        <v>3609</v>
      </c>
      <c r="B579" s="52"/>
      <c r="C579" s="52"/>
      <c r="D579" s="52"/>
      <c r="E579" s="53"/>
      <c r="F579" s="52"/>
      <c r="G579" s="52"/>
    </row>
    <row r="580" spans="1:7" ht="17.399999999999999">
      <c r="A580" s="148" t="s">
        <v>3060</v>
      </c>
      <c r="B580" s="148" t="s">
        <v>3018</v>
      </c>
      <c r="C580" s="148" t="s">
        <v>2923</v>
      </c>
      <c r="D580" s="148" t="s">
        <v>3679</v>
      </c>
      <c r="E580" s="149" t="s">
        <v>2916</v>
      </c>
      <c r="F580" s="149" t="s">
        <v>3654</v>
      </c>
      <c r="G580" s="148" t="s">
        <v>2911</v>
      </c>
    </row>
    <row r="581" spans="1:7" ht="17.399999999999999">
      <c r="A581" s="52" t="s">
        <v>3610</v>
      </c>
      <c r="B581" s="52"/>
      <c r="C581" s="52"/>
      <c r="D581" s="52"/>
      <c r="E581" s="53"/>
      <c r="F581" s="52"/>
      <c r="G581" s="52"/>
    </row>
    <row r="582" spans="1:7" ht="17.399999999999999">
      <c r="A582" s="150" t="s">
        <v>3431</v>
      </c>
      <c r="B582" s="150" t="s">
        <v>94</v>
      </c>
      <c r="C582" s="150" t="s">
        <v>3432</v>
      </c>
      <c r="D582" s="150" t="s">
        <v>3679</v>
      </c>
      <c r="E582" s="151" t="s">
        <v>3496</v>
      </c>
      <c r="F582" s="151" t="s">
        <v>2562</v>
      </c>
      <c r="G582" s="150" t="s">
        <v>3434</v>
      </c>
    </row>
    <row r="583" spans="1:7" ht="17.399999999999999">
      <c r="A583" s="148" t="s">
        <v>3066</v>
      </c>
      <c r="B583" s="148" t="s">
        <v>3018</v>
      </c>
      <c r="C583" s="148" t="s">
        <v>3067</v>
      </c>
      <c r="D583" s="148" t="s">
        <v>3679</v>
      </c>
      <c r="E583" s="149" t="s">
        <v>3520</v>
      </c>
      <c r="F583" s="149" t="s">
        <v>3654</v>
      </c>
      <c r="G583" s="148" t="s">
        <v>2911</v>
      </c>
    </row>
    <row r="584" spans="1:7" ht="17.399999999999999">
      <c r="A584" s="52" t="s">
        <v>3611</v>
      </c>
      <c r="B584" s="52"/>
      <c r="C584" s="52"/>
      <c r="D584" s="52"/>
      <c r="E584" s="53"/>
      <c r="F584" s="52"/>
      <c r="G584" s="52"/>
    </row>
    <row r="585" spans="1:7" ht="17.399999999999999">
      <c r="A585" s="148" t="s">
        <v>3072</v>
      </c>
      <c r="B585" s="148" t="s">
        <v>3018</v>
      </c>
      <c r="C585" s="148" t="s">
        <v>2923</v>
      </c>
      <c r="D585" s="148" t="s">
        <v>3679</v>
      </c>
      <c r="E585" s="149" t="s">
        <v>2916</v>
      </c>
      <c r="F585" s="149" t="s">
        <v>3654</v>
      </c>
      <c r="G585" s="148" t="s">
        <v>3073</v>
      </c>
    </row>
    <row r="586" spans="1:7" ht="17.399999999999999">
      <c r="A586" s="148" t="s">
        <v>3074</v>
      </c>
      <c r="B586" s="148" t="s">
        <v>102</v>
      </c>
      <c r="C586" s="148" t="s">
        <v>2919</v>
      </c>
      <c r="D586" s="148" t="s">
        <v>3679</v>
      </c>
      <c r="E586" s="149" t="s">
        <v>2920</v>
      </c>
      <c r="F586" s="149" t="s">
        <v>3654</v>
      </c>
      <c r="G586" s="148" t="s">
        <v>2911</v>
      </c>
    </row>
    <row r="587" spans="1:7" ht="17.399999999999999">
      <c r="A587" s="148" t="s">
        <v>3075</v>
      </c>
      <c r="B587" s="148" t="s">
        <v>100</v>
      </c>
      <c r="C587" s="148" t="s">
        <v>3076</v>
      </c>
      <c r="D587" s="148" t="s">
        <v>3679</v>
      </c>
      <c r="E587" s="149" t="s">
        <v>2916</v>
      </c>
      <c r="F587" s="149" t="s">
        <v>3654</v>
      </c>
      <c r="G587" s="148" t="s">
        <v>3077</v>
      </c>
    </row>
    <row r="588" spans="1:7" ht="17.399999999999999">
      <c r="A588" s="148" t="s">
        <v>3078</v>
      </c>
      <c r="B588" s="148" t="s">
        <v>3018</v>
      </c>
      <c r="C588" s="148" t="s">
        <v>2919</v>
      </c>
      <c r="D588" s="148" t="s">
        <v>3679</v>
      </c>
      <c r="E588" s="149" t="s">
        <v>2920</v>
      </c>
      <c r="F588" s="149" t="s">
        <v>3654</v>
      </c>
      <c r="G588" s="148" t="s">
        <v>2911</v>
      </c>
    </row>
    <row r="589" spans="1:7" ht="17.399999999999999">
      <c r="A589" s="150"/>
      <c r="B589" s="150"/>
      <c r="C589" s="150"/>
      <c r="D589" s="150"/>
      <c r="E589" s="151"/>
      <c r="F589" s="151"/>
      <c r="G589" s="150"/>
    </row>
    <row r="590" spans="1:7" ht="17.399999999999999">
      <c r="A590" s="150"/>
      <c r="B590" s="150"/>
      <c r="C590" s="150"/>
      <c r="D590" s="150"/>
      <c r="E590" s="151"/>
      <c r="F590" s="151"/>
      <c r="G590" s="150"/>
    </row>
    <row r="591" spans="1:7" ht="17.399999999999999">
      <c r="A591" s="150"/>
      <c r="B591" s="150"/>
      <c r="C591" s="150"/>
      <c r="D591" s="150"/>
      <c r="E591" s="151"/>
      <c r="F591" s="150"/>
      <c r="G591" s="150"/>
    </row>
    <row r="592" spans="1:7" ht="17.399999999999999">
      <c r="A592" s="52"/>
      <c r="B592" s="52"/>
      <c r="C592" s="52"/>
      <c r="D592" s="52"/>
      <c r="E592" s="53"/>
      <c r="F592" s="52"/>
      <c r="G592" s="52"/>
    </row>
    <row r="593" spans="1:7" ht="17.399999999999999">
      <c r="A593" s="150"/>
      <c r="B593" s="150"/>
      <c r="C593" s="150"/>
      <c r="D593" s="150"/>
      <c r="E593" s="151"/>
      <c r="F593" s="150"/>
      <c r="G593" s="150"/>
    </row>
    <row r="594" spans="1:7" ht="17.399999999999999">
      <c r="A594" s="150"/>
      <c r="B594" s="150"/>
      <c r="C594" s="150"/>
      <c r="D594" s="150"/>
      <c r="E594" s="151"/>
      <c r="F594" s="151"/>
      <c r="G594" s="150"/>
    </row>
    <row r="595" spans="1:7" ht="17.399999999999999">
      <c r="A595" s="150"/>
      <c r="B595" s="150"/>
      <c r="C595" s="150"/>
      <c r="D595" s="150"/>
      <c r="E595" s="151"/>
      <c r="F595" s="150"/>
      <c r="G595" s="150"/>
    </row>
    <row r="596" spans="1:7" ht="17.399999999999999">
      <c r="A596" s="150"/>
      <c r="B596" s="150"/>
      <c r="C596" s="150"/>
      <c r="D596" s="150"/>
      <c r="E596" s="151"/>
      <c r="F596" s="150"/>
      <c r="G596" s="150"/>
    </row>
    <row r="597" spans="1:7" ht="17.399999999999999">
      <c r="A597" s="150"/>
      <c r="B597" s="150"/>
      <c r="C597" s="150"/>
      <c r="D597" s="150"/>
      <c r="E597" s="151"/>
      <c r="F597" s="151"/>
      <c r="G597" s="150"/>
    </row>
    <row r="598" spans="1:7" ht="17.399999999999999">
      <c r="A598" s="150"/>
      <c r="B598" s="150"/>
      <c r="C598" s="150"/>
      <c r="D598" s="150"/>
      <c r="E598" s="151"/>
      <c r="F598" s="150"/>
      <c r="G598" s="150"/>
    </row>
    <row r="599" spans="1:7" ht="17.399999999999999">
      <c r="A599" s="150"/>
      <c r="B599" s="150"/>
      <c r="C599" s="150"/>
      <c r="D599" s="150"/>
      <c r="E599" s="151"/>
      <c r="F599" s="151"/>
      <c r="G599" s="150"/>
    </row>
    <row r="600" spans="1:7" ht="17.399999999999999">
      <c r="A600" s="150"/>
      <c r="B600" s="150"/>
      <c r="C600" s="150"/>
      <c r="D600" s="150"/>
      <c r="E600" s="151"/>
      <c r="F600" s="150"/>
      <c r="G600" s="150"/>
    </row>
    <row r="601" spans="1:7" ht="17.399999999999999">
      <c r="A601" s="150"/>
      <c r="B601" s="150"/>
      <c r="C601" s="150"/>
      <c r="D601" s="150"/>
      <c r="E601" s="151"/>
      <c r="F601" s="151"/>
      <c r="G601" s="150"/>
    </row>
    <row r="602" spans="1:7" ht="17.399999999999999">
      <c r="A602" s="150"/>
      <c r="B602" s="150"/>
      <c r="C602" s="150"/>
      <c r="D602" s="150"/>
      <c r="E602" s="151"/>
      <c r="F602" s="150"/>
      <c r="G602" s="150"/>
    </row>
    <row r="603" spans="1:7" ht="17.399999999999999">
      <c r="A603" s="52"/>
      <c r="B603" s="52"/>
      <c r="C603" s="52"/>
      <c r="D603" s="52"/>
      <c r="E603" s="53"/>
      <c r="F603" s="52"/>
      <c r="G603" s="52"/>
    </row>
    <row r="604" spans="1:7" ht="17.399999999999999">
      <c r="A604" s="150"/>
      <c r="B604" s="150"/>
      <c r="C604" s="150"/>
      <c r="D604" s="150"/>
      <c r="E604" s="151"/>
      <c r="F604" s="150"/>
      <c r="G604" s="150"/>
    </row>
    <row r="605" spans="1:7" ht="17.399999999999999">
      <c r="A605" s="150"/>
      <c r="B605" s="150"/>
      <c r="C605" s="150"/>
      <c r="D605" s="150"/>
      <c r="E605" s="151"/>
      <c r="F605" s="151"/>
      <c r="G605" s="150"/>
    </row>
    <row r="606" spans="1:7" ht="17.399999999999999">
      <c r="A606" s="52"/>
      <c r="B606" s="52"/>
      <c r="C606" s="52"/>
      <c r="D606" s="52"/>
      <c r="E606" s="53"/>
      <c r="F606" s="52"/>
      <c r="G606" s="52"/>
    </row>
    <row r="607" spans="1:7" ht="17.399999999999999">
      <c r="A607" s="150"/>
      <c r="B607" s="150"/>
      <c r="C607" s="150"/>
      <c r="D607" s="150"/>
      <c r="E607" s="151"/>
      <c r="F607" s="151"/>
      <c r="G607" s="150"/>
    </row>
    <row r="608" spans="1:7" ht="17.399999999999999">
      <c r="A608" s="150"/>
      <c r="B608" s="150"/>
      <c r="C608" s="150"/>
      <c r="D608" s="150"/>
      <c r="E608" s="151"/>
      <c r="F608" s="150"/>
      <c r="G608" s="150"/>
    </row>
    <row r="609" spans="1:7" ht="17.399999999999999">
      <c r="A609" s="150"/>
      <c r="B609" s="150"/>
      <c r="C609" s="150"/>
      <c r="D609" s="150"/>
      <c r="E609" s="151"/>
      <c r="F609" s="151"/>
      <c r="G609" s="150"/>
    </row>
    <row r="610" spans="1:7" ht="17.399999999999999">
      <c r="A610" s="150"/>
      <c r="B610" s="150"/>
      <c r="C610" s="150"/>
      <c r="D610" s="150"/>
      <c r="E610" s="151"/>
      <c r="F610" s="151"/>
      <c r="G610" s="150"/>
    </row>
    <row r="611" spans="1:7" ht="17.399999999999999">
      <c r="A611" s="150"/>
      <c r="B611" s="150"/>
      <c r="C611" s="150"/>
      <c r="D611" s="150"/>
      <c r="E611" s="151"/>
      <c r="F611" s="151"/>
      <c r="G611" s="150"/>
    </row>
    <row r="612" spans="1:7" ht="17.399999999999999">
      <c r="A612" s="150"/>
      <c r="B612" s="150"/>
      <c r="C612" s="150"/>
      <c r="D612" s="150"/>
      <c r="E612" s="151"/>
      <c r="F612" s="150"/>
      <c r="G612" s="150"/>
    </row>
    <row r="613" spans="1:7" ht="17.399999999999999">
      <c r="A613" s="150"/>
      <c r="B613" s="150"/>
      <c r="C613" s="150"/>
      <c r="D613" s="150"/>
      <c r="E613" s="151"/>
      <c r="F613" s="150"/>
      <c r="G613" s="150"/>
    </row>
    <row r="614" spans="1:7" ht="17.399999999999999">
      <c r="A614" s="52"/>
      <c r="B614" s="52"/>
      <c r="C614" s="52"/>
      <c r="D614" s="52"/>
      <c r="E614" s="53"/>
      <c r="F614" s="52"/>
      <c r="G614" s="52"/>
    </row>
    <row r="615" spans="1:7" ht="17.399999999999999">
      <c r="A615" s="150"/>
      <c r="B615" s="150"/>
      <c r="C615" s="150"/>
      <c r="D615" s="150"/>
      <c r="E615" s="151"/>
      <c r="F615" s="151"/>
      <c r="G615" s="150"/>
    </row>
    <row r="616" spans="1:7" ht="17.399999999999999">
      <c r="A616" s="150"/>
      <c r="B616" s="150"/>
      <c r="C616" s="150"/>
      <c r="D616" s="150"/>
      <c r="E616" s="151"/>
      <c r="F616" s="150"/>
      <c r="G616" s="150"/>
    </row>
    <row r="617" spans="1:7" ht="17.399999999999999">
      <c r="A617" s="52"/>
      <c r="B617" s="52"/>
      <c r="C617" s="52"/>
      <c r="D617" s="52"/>
      <c r="E617" s="53"/>
      <c r="F617" s="52"/>
      <c r="G617" s="52"/>
    </row>
    <row r="618" spans="1:7" ht="17.399999999999999">
      <c r="A618" s="150"/>
      <c r="B618" s="150"/>
      <c r="C618" s="150"/>
      <c r="D618" s="150"/>
      <c r="E618" s="151"/>
      <c r="F618" s="151"/>
      <c r="G618" s="150"/>
    </row>
    <row r="619" spans="1:7" ht="17.399999999999999">
      <c r="A619" s="150"/>
      <c r="B619" s="150"/>
      <c r="C619" s="150"/>
      <c r="D619" s="150"/>
      <c r="E619" s="151"/>
      <c r="F619" s="151"/>
      <c r="G619" s="150"/>
    </row>
    <row r="620" spans="1:7" ht="17.399999999999999">
      <c r="A620" s="150"/>
      <c r="B620" s="150"/>
      <c r="C620" s="150"/>
      <c r="D620" s="150"/>
      <c r="E620" s="151"/>
      <c r="F620" s="150"/>
      <c r="G620" s="150"/>
    </row>
    <row r="621" spans="1:7" ht="17.399999999999999">
      <c r="A621" s="150"/>
      <c r="B621" s="150"/>
      <c r="C621" s="150"/>
      <c r="D621" s="150"/>
      <c r="E621" s="151"/>
      <c r="F621" s="151"/>
      <c r="G621" s="150"/>
    </row>
    <row r="622" spans="1:7" ht="17.399999999999999">
      <c r="A622" s="150"/>
      <c r="B622" s="150"/>
      <c r="C622" s="150"/>
      <c r="D622" s="150"/>
      <c r="E622" s="151"/>
      <c r="F622" s="151"/>
      <c r="G622" s="150"/>
    </row>
    <row r="623" spans="1:7" ht="17.399999999999999">
      <c r="A623" s="150"/>
      <c r="B623" s="150"/>
      <c r="C623" s="150"/>
      <c r="D623" s="150"/>
      <c r="E623" s="151"/>
      <c r="F623" s="151"/>
      <c r="G623" s="150"/>
    </row>
    <row r="624" spans="1:7" ht="17.399999999999999">
      <c r="A624" s="150"/>
      <c r="B624" s="150"/>
      <c r="C624" s="150"/>
      <c r="D624" s="150"/>
      <c r="E624" s="151"/>
      <c r="F624" s="151"/>
      <c r="G624" s="150"/>
    </row>
    <row r="625" spans="1:7" ht="17.399999999999999">
      <c r="A625" s="52"/>
      <c r="B625" s="52"/>
      <c r="C625" s="52"/>
      <c r="D625" s="52"/>
      <c r="E625" s="53"/>
      <c r="F625" s="52"/>
      <c r="G625" s="52"/>
    </row>
    <row r="626" spans="1:7" ht="17.399999999999999">
      <c r="A626" s="150"/>
      <c r="B626" s="150"/>
      <c r="C626" s="150"/>
      <c r="D626" s="150"/>
      <c r="E626" s="151"/>
      <c r="F626" s="151"/>
      <c r="G626" s="150"/>
    </row>
    <row r="627" spans="1:7" ht="17.399999999999999">
      <c r="A627" s="150"/>
      <c r="B627" s="150"/>
      <c r="C627" s="150"/>
      <c r="D627" s="150"/>
      <c r="E627" s="151"/>
      <c r="F627" s="151"/>
      <c r="G627" s="150"/>
    </row>
    <row r="628" spans="1:7" ht="17.399999999999999">
      <c r="A628" s="150"/>
      <c r="B628" s="150"/>
      <c r="C628" s="150"/>
      <c r="D628" s="150"/>
      <c r="E628" s="151"/>
      <c r="F628" s="150"/>
      <c r="G628" s="150"/>
    </row>
    <row r="629" spans="1:7" ht="17.399999999999999">
      <c r="A629" s="150"/>
      <c r="B629" s="150"/>
      <c r="C629" s="150"/>
      <c r="D629" s="150"/>
      <c r="E629" s="151"/>
      <c r="F629" s="150"/>
      <c r="G629" s="150"/>
    </row>
    <row r="630" spans="1:7" ht="17.399999999999999">
      <c r="A630" s="150"/>
      <c r="B630" s="150"/>
      <c r="C630" s="150"/>
      <c r="D630" s="150"/>
      <c r="E630" s="151"/>
      <c r="F630" s="150"/>
      <c r="G630" s="150"/>
    </row>
    <row r="631" spans="1:7" ht="17.399999999999999">
      <c r="A631" s="52"/>
      <c r="B631" s="52"/>
      <c r="C631" s="52"/>
      <c r="D631" s="52"/>
      <c r="E631" s="53"/>
      <c r="F631" s="52"/>
      <c r="G631" s="52"/>
    </row>
    <row r="632" spans="1:7" ht="17.399999999999999">
      <c r="A632" s="150"/>
      <c r="B632" s="150"/>
      <c r="C632" s="150"/>
      <c r="D632" s="150"/>
      <c r="E632" s="151"/>
      <c r="F632" s="150"/>
      <c r="G632" s="150"/>
    </row>
    <row r="633" spans="1:7" ht="17.399999999999999">
      <c r="A633" s="52"/>
      <c r="B633" s="52"/>
      <c r="C633" s="52"/>
      <c r="D633" s="52"/>
      <c r="E633" s="53"/>
      <c r="F633" s="52"/>
      <c r="G633" s="52"/>
    </row>
    <row r="634" spans="1:7" ht="17.399999999999999">
      <c r="A634" s="150"/>
      <c r="B634" s="150"/>
      <c r="C634" s="150"/>
      <c r="D634" s="150"/>
      <c r="E634" s="151"/>
      <c r="F634" s="151"/>
      <c r="G634" s="150"/>
    </row>
    <row r="635" spans="1:7" ht="17.399999999999999">
      <c r="A635" s="52"/>
      <c r="B635" s="52"/>
      <c r="C635" s="52"/>
      <c r="D635" s="52"/>
      <c r="E635" s="53"/>
      <c r="F635" s="52"/>
      <c r="G635" s="52"/>
    </row>
    <row r="636" spans="1:7" ht="17.399999999999999">
      <c r="A636" s="150"/>
      <c r="B636" s="150"/>
      <c r="C636" s="150"/>
      <c r="D636" s="150"/>
      <c r="E636" s="151"/>
      <c r="F636" s="151"/>
      <c r="G636" s="150"/>
    </row>
    <row r="637" spans="1:7" ht="17.399999999999999">
      <c r="A637" s="150"/>
      <c r="B637" s="150"/>
      <c r="C637" s="150"/>
      <c r="D637" s="150"/>
      <c r="E637" s="151"/>
      <c r="F637" s="151"/>
      <c r="G637" s="150"/>
    </row>
    <row r="638" spans="1:7" ht="17.399999999999999">
      <c r="A638" s="150"/>
      <c r="B638" s="150"/>
      <c r="C638" s="150"/>
      <c r="D638" s="150"/>
      <c r="E638" s="151"/>
      <c r="F638" s="151"/>
      <c r="G638" s="150"/>
    </row>
    <row r="639" spans="1:7" ht="17.399999999999999">
      <c r="A639" s="52"/>
      <c r="B639" s="52"/>
      <c r="C639" s="52"/>
      <c r="D639" s="52"/>
      <c r="E639" s="53"/>
      <c r="F639" s="52"/>
      <c r="G639" s="52"/>
    </row>
    <row r="640" spans="1:7" ht="17.399999999999999">
      <c r="A640" s="150"/>
      <c r="B640" s="150"/>
      <c r="C640" s="150"/>
      <c r="D640" s="150"/>
      <c r="E640" s="151"/>
      <c r="F640" s="150"/>
      <c r="G640" s="150"/>
    </row>
    <row r="641" spans="1:7" ht="17.399999999999999">
      <c r="A641" s="52"/>
      <c r="B641" s="52"/>
      <c r="C641" s="52"/>
      <c r="D641" s="52"/>
      <c r="E641" s="53"/>
      <c r="F641" s="52"/>
      <c r="G641" s="52"/>
    </row>
    <row r="642" spans="1:7" ht="17.399999999999999">
      <c r="A642" s="150"/>
      <c r="B642" s="150"/>
      <c r="C642" s="150"/>
      <c r="D642" s="150"/>
      <c r="E642" s="151"/>
      <c r="F642" s="150"/>
      <c r="G642" s="150"/>
    </row>
    <row r="643" spans="1:7" ht="17.399999999999999">
      <c r="A643" s="150"/>
      <c r="B643" s="150"/>
      <c r="C643" s="150"/>
      <c r="D643" s="150"/>
      <c r="E643" s="151"/>
      <c r="F643" s="151"/>
      <c r="G643" s="150"/>
    </row>
    <row r="644" spans="1:7" ht="17.399999999999999">
      <c r="A644" s="150"/>
      <c r="B644" s="150"/>
      <c r="C644" s="150"/>
      <c r="D644" s="150"/>
      <c r="E644" s="151"/>
      <c r="F644" s="150"/>
      <c r="G644" s="150"/>
    </row>
    <row r="645" spans="1:7">
      <c r="A645" s="36"/>
      <c r="B645" s="36"/>
      <c r="C645" s="36"/>
      <c r="D645" s="36"/>
      <c r="E645" s="51"/>
      <c r="F645" s="51"/>
      <c r="G645" s="36"/>
    </row>
    <row r="646" spans="1:7" ht="17.399999999999999">
      <c r="A646" s="52"/>
      <c r="B646" s="52"/>
      <c r="C646" s="52"/>
      <c r="D646" s="52"/>
      <c r="E646" s="53"/>
      <c r="F646" s="52"/>
      <c r="G646" s="52"/>
    </row>
    <row r="647" spans="1:7" ht="17.399999999999999">
      <c r="A647" s="150"/>
      <c r="B647" s="150"/>
      <c r="C647" s="150"/>
      <c r="D647" s="150"/>
      <c r="E647" s="151"/>
      <c r="F647" s="150"/>
      <c r="G647" s="150"/>
    </row>
    <row r="648" spans="1:7" ht="17.399999999999999">
      <c r="A648" s="150"/>
      <c r="B648" s="150"/>
      <c r="C648" s="150"/>
      <c r="D648" s="150"/>
      <c r="E648" s="151"/>
      <c r="F648" s="151"/>
      <c r="G648" s="150"/>
    </row>
    <row r="649" spans="1:7" ht="17.399999999999999">
      <c r="A649" s="150"/>
      <c r="B649" s="150"/>
      <c r="C649" s="150"/>
      <c r="D649" s="150"/>
      <c r="E649" s="151"/>
      <c r="F649" s="150"/>
      <c r="G649" s="150"/>
    </row>
    <row r="650" spans="1:7" ht="17.399999999999999">
      <c r="A650" s="52"/>
      <c r="B650" s="52"/>
      <c r="C650" s="52"/>
      <c r="D650" s="52"/>
      <c r="E650" s="53"/>
      <c r="F650" s="52"/>
      <c r="G650" s="52"/>
    </row>
    <row r="651" spans="1:7">
      <c r="A651" s="36"/>
      <c r="B651" s="36"/>
      <c r="C651" s="36"/>
      <c r="D651" s="36"/>
      <c r="E651" s="51"/>
      <c r="F651" s="51"/>
      <c r="G651" s="36"/>
    </row>
    <row r="652" spans="1:7" ht="17.399999999999999">
      <c r="A652" s="150"/>
      <c r="B652" s="150"/>
      <c r="C652" s="150"/>
      <c r="D652" s="150"/>
      <c r="E652" s="151"/>
      <c r="F652" s="151"/>
      <c r="G652" s="150"/>
    </row>
    <row r="653" spans="1:7" ht="17.399999999999999">
      <c r="A653" s="52"/>
      <c r="B653" s="52"/>
      <c r="C653" s="52"/>
      <c r="D653" s="52"/>
      <c r="E653" s="53"/>
      <c r="F653" s="52"/>
      <c r="G653" s="52"/>
    </row>
    <row r="654" spans="1:7" ht="17.399999999999999">
      <c r="A654" s="150"/>
      <c r="B654" s="150"/>
      <c r="C654" s="150"/>
      <c r="D654" s="150"/>
      <c r="E654" s="151"/>
      <c r="F654" s="150"/>
      <c r="G654" s="150"/>
    </row>
    <row r="655" spans="1:7" ht="17.399999999999999">
      <c r="A655" s="150"/>
      <c r="B655" s="150"/>
      <c r="C655" s="150"/>
      <c r="D655" s="150"/>
      <c r="E655" s="151"/>
      <c r="F655" s="151"/>
      <c r="G655" s="150"/>
    </row>
    <row r="656" spans="1:7" ht="17.399999999999999">
      <c r="A656" s="150"/>
      <c r="B656" s="150"/>
      <c r="C656" s="150"/>
      <c r="D656" s="150"/>
      <c r="E656" s="151"/>
      <c r="F656" s="150"/>
      <c r="G656" s="150"/>
    </row>
    <row r="657" spans="1:7">
      <c r="A657" s="36"/>
      <c r="B657" s="36"/>
      <c r="C657" s="36"/>
      <c r="D657" s="36"/>
      <c r="E657" s="51"/>
      <c r="F657" s="51"/>
      <c r="G657" s="36"/>
    </row>
    <row r="658" spans="1:7" ht="17.399999999999999">
      <c r="A658" s="150"/>
      <c r="B658" s="150"/>
      <c r="C658" s="150"/>
      <c r="D658" s="150"/>
      <c r="E658" s="151"/>
      <c r="F658" s="151"/>
      <c r="G658" s="150"/>
    </row>
    <row r="659" spans="1:7" ht="17.399999999999999">
      <c r="A659" s="150"/>
      <c r="B659" s="150"/>
      <c r="C659" s="150"/>
      <c r="D659" s="150"/>
      <c r="E659" s="151"/>
      <c r="F659" s="151"/>
      <c r="G659" s="150"/>
    </row>
    <row r="660" spans="1:7" ht="17.399999999999999">
      <c r="A660" s="150"/>
      <c r="B660" s="150"/>
      <c r="C660" s="150"/>
      <c r="D660" s="150"/>
      <c r="E660" s="151"/>
      <c r="F660" s="150"/>
      <c r="G660" s="150"/>
    </row>
    <row r="661" spans="1:7" ht="17.399999999999999">
      <c r="A661" s="52"/>
      <c r="B661" s="52"/>
      <c r="C661" s="52"/>
      <c r="D661" s="52"/>
      <c r="E661" s="53"/>
      <c r="F661" s="52"/>
      <c r="G661" s="52"/>
    </row>
    <row r="662" spans="1:7">
      <c r="A662" s="36"/>
      <c r="B662" s="36"/>
      <c r="C662" s="36"/>
      <c r="D662" s="36"/>
      <c r="E662" s="51"/>
      <c r="F662" s="51"/>
      <c r="G662" s="36"/>
    </row>
    <row r="663" spans="1:7" ht="17.399999999999999">
      <c r="A663" s="52"/>
      <c r="B663" s="52"/>
      <c r="C663" s="52"/>
      <c r="D663" s="52"/>
      <c r="E663" s="53"/>
      <c r="F663" s="52"/>
      <c r="G663" s="52"/>
    </row>
    <row r="664" spans="1:7" ht="17.399999999999999">
      <c r="A664" s="150"/>
      <c r="B664" s="150"/>
      <c r="C664" s="150"/>
      <c r="D664" s="150"/>
      <c r="E664" s="151"/>
      <c r="F664" s="151"/>
      <c r="G664" s="150"/>
    </row>
    <row r="665" spans="1:7" ht="17.399999999999999">
      <c r="A665" s="52"/>
      <c r="B665" s="52"/>
      <c r="C665" s="52"/>
      <c r="D665" s="52"/>
      <c r="E665" s="53"/>
      <c r="F665" s="52"/>
      <c r="G665" s="52"/>
    </row>
    <row r="666" spans="1:7" ht="17.399999999999999">
      <c r="A666" s="150"/>
      <c r="B666" s="150"/>
      <c r="C666" s="150"/>
      <c r="D666" s="150"/>
      <c r="E666" s="151"/>
      <c r="F666" s="151"/>
      <c r="G666" s="150"/>
    </row>
    <row r="667" spans="1:7" ht="17.399999999999999">
      <c r="A667" s="150"/>
      <c r="B667" s="150"/>
      <c r="C667" s="150"/>
      <c r="D667" s="150"/>
      <c r="E667" s="151"/>
      <c r="F667" s="151"/>
      <c r="G667" s="150"/>
    </row>
    <row r="668" spans="1:7" ht="17.399999999999999">
      <c r="A668" s="150"/>
      <c r="B668" s="150"/>
      <c r="C668" s="150"/>
      <c r="D668" s="150"/>
      <c r="E668" s="151"/>
      <c r="F668" s="150"/>
      <c r="G668" s="150"/>
    </row>
    <row r="669" spans="1:7" ht="17.399999999999999">
      <c r="A669" s="150"/>
      <c r="B669" s="150"/>
      <c r="C669" s="150"/>
      <c r="D669" s="150"/>
      <c r="E669" s="151"/>
      <c r="F669" s="151"/>
      <c r="G669" s="150"/>
    </row>
    <row r="670" spans="1:7" ht="17.399999999999999">
      <c r="A670" s="52"/>
      <c r="B670" s="52"/>
      <c r="C670" s="52"/>
      <c r="D670" s="52"/>
      <c r="E670" s="53"/>
      <c r="F670" s="52"/>
      <c r="G670" s="52"/>
    </row>
    <row r="671" spans="1:7" ht="17.399999999999999">
      <c r="A671" s="150"/>
      <c r="B671" s="150"/>
      <c r="C671" s="150"/>
      <c r="D671" s="150"/>
      <c r="E671" s="151"/>
      <c r="F671" s="151"/>
      <c r="G671" s="150"/>
    </row>
    <row r="672" spans="1:7">
      <c r="A672" s="36"/>
      <c r="B672" s="36"/>
      <c r="C672" s="36"/>
      <c r="D672" s="36"/>
      <c r="E672" s="51"/>
      <c r="F672" s="51"/>
      <c r="G672" s="36"/>
    </row>
    <row r="673" spans="1:7" ht="17.399999999999999">
      <c r="A673" s="150"/>
      <c r="B673" s="150"/>
      <c r="C673" s="150"/>
      <c r="D673" s="150"/>
      <c r="E673" s="151"/>
      <c r="F673" s="150"/>
      <c r="G673" s="150"/>
    </row>
    <row r="674" spans="1:7" ht="17.399999999999999">
      <c r="A674" s="150"/>
      <c r="B674" s="150"/>
      <c r="C674" s="150"/>
      <c r="D674" s="150"/>
      <c r="E674" s="151"/>
      <c r="F674" s="151"/>
      <c r="G674" s="150"/>
    </row>
    <row r="675" spans="1:7" ht="17.399999999999999">
      <c r="A675" s="52"/>
      <c r="B675" s="52"/>
      <c r="C675" s="52"/>
      <c r="D675" s="52"/>
      <c r="E675" s="53"/>
      <c r="F675" s="52"/>
      <c r="G675" s="52"/>
    </row>
    <row r="676" spans="1:7" ht="17.399999999999999">
      <c r="A676" s="150"/>
      <c r="B676" s="150"/>
      <c r="C676" s="150"/>
      <c r="D676" s="150"/>
      <c r="E676" s="151"/>
      <c r="F676" s="151"/>
      <c r="G676" s="150"/>
    </row>
    <row r="677" spans="1:7" ht="17.399999999999999">
      <c r="A677" s="52"/>
      <c r="B677" s="52"/>
      <c r="C677" s="52"/>
      <c r="D677" s="52"/>
      <c r="E677" s="53"/>
      <c r="F677" s="52"/>
      <c r="G677" s="52"/>
    </row>
    <row r="678" spans="1:7" ht="17.399999999999999">
      <c r="A678" s="150"/>
      <c r="B678" s="150"/>
      <c r="C678" s="150"/>
      <c r="D678" s="150"/>
      <c r="E678" s="151"/>
      <c r="F678" s="150"/>
      <c r="G678" s="150"/>
    </row>
    <row r="679" spans="1:7" ht="17.399999999999999">
      <c r="A679" s="150"/>
      <c r="B679" s="150"/>
      <c r="C679" s="150"/>
      <c r="D679" s="150"/>
      <c r="E679" s="151"/>
      <c r="F679" s="150"/>
      <c r="G679" s="150"/>
    </row>
    <row r="680" spans="1:7" ht="17.399999999999999">
      <c r="A680" s="150"/>
      <c r="B680" s="150"/>
      <c r="C680" s="150"/>
      <c r="D680" s="150"/>
      <c r="E680" s="151"/>
      <c r="F680" s="151"/>
      <c r="G680" s="150"/>
    </row>
    <row r="681" spans="1:7" ht="17.399999999999999">
      <c r="A681" s="52"/>
      <c r="B681" s="52"/>
      <c r="C681" s="52"/>
      <c r="D681" s="52"/>
      <c r="E681" s="53"/>
      <c r="F681" s="52"/>
      <c r="G681" s="52"/>
    </row>
    <row r="682" spans="1:7">
      <c r="A682" s="36"/>
      <c r="B682" s="36"/>
      <c r="C682" s="36"/>
      <c r="D682" s="36"/>
      <c r="E682" s="51"/>
      <c r="F682" s="51"/>
      <c r="G682" s="36"/>
    </row>
    <row r="683" spans="1:7" ht="17.399999999999999">
      <c r="A683" s="150"/>
      <c r="B683" s="150"/>
      <c r="C683" s="150"/>
      <c r="D683" s="150"/>
      <c r="E683" s="151"/>
      <c r="F683" s="151"/>
      <c r="G683" s="150"/>
    </row>
    <row r="684" spans="1:7" ht="17.399999999999999">
      <c r="A684" s="52"/>
      <c r="B684" s="52"/>
      <c r="C684" s="52"/>
      <c r="D684" s="52"/>
      <c r="E684" s="53"/>
      <c r="F684" s="52"/>
      <c r="G684" s="52"/>
    </row>
    <row r="685" spans="1:7" ht="17.399999999999999">
      <c r="A685" s="150"/>
      <c r="B685" s="150"/>
      <c r="C685" s="150"/>
      <c r="D685" s="150"/>
      <c r="E685" s="151"/>
      <c r="F685" s="150"/>
      <c r="G685" s="150"/>
    </row>
    <row r="686" spans="1:7" ht="17.399999999999999">
      <c r="A686" s="150"/>
      <c r="B686" s="150"/>
      <c r="C686" s="150"/>
      <c r="D686" s="150"/>
      <c r="E686" s="151"/>
      <c r="F686" s="150"/>
      <c r="G686" s="150"/>
    </row>
    <row r="687" spans="1:7">
      <c r="A687" s="36"/>
      <c r="B687" s="36"/>
      <c r="C687" s="36"/>
      <c r="D687" s="36"/>
      <c r="E687" s="51"/>
      <c r="F687" s="51"/>
      <c r="G687" s="36"/>
    </row>
    <row r="688" spans="1:7" ht="17.399999999999999">
      <c r="A688" s="150"/>
      <c r="B688" s="150"/>
      <c r="C688" s="150"/>
      <c r="D688" s="150"/>
      <c r="E688" s="151"/>
      <c r="F688" s="151"/>
      <c r="G688" s="150"/>
    </row>
    <row r="689" spans="1:7" ht="17.399999999999999">
      <c r="A689" s="52"/>
      <c r="B689" s="52"/>
      <c r="C689" s="52"/>
      <c r="D689" s="52"/>
      <c r="E689" s="53"/>
      <c r="F689" s="52"/>
      <c r="G689" s="52"/>
    </row>
    <row r="690" spans="1:7" ht="17.399999999999999">
      <c r="A690" s="150"/>
      <c r="B690" s="150"/>
      <c r="C690" s="150"/>
      <c r="D690" s="150"/>
      <c r="E690" s="151"/>
      <c r="F690" s="151"/>
      <c r="G690" s="150"/>
    </row>
    <row r="691" spans="1:7" ht="17.399999999999999">
      <c r="A691" s="150"/>
      <c r="B691" s="150"/>
      <c r="C691" s="150"/>
      <c r="D691" s="150"/>
      <c r="E691" s="151"/>
      <c r="F691" s="150"/>
      <c r="G691" s="150"/>
    </row>
    <row r="692" spans="1:7">
      <c r="A692" s="36"/>
      <c r="B692" s="36"/>
      <c r="C692" s="36"/>
      <c r="D692" s="36"/>
      <c r="E692" s="51"/>
      <c r="F692" s="51"/>
      <c r="G692" s="36"/>
    </row>
    <row r="693" spans="1:7" ht="17.399999999999999">
      <c r="A693" s="150"/>
      <c r="B693" s="150"/>
      <c r="C693" s="150"/>
      <c r="D693" s="150"/>
      <c r="E693" s="151"/>
      <c r="F693" s="150"/>
      <c r="G693" s="150"/>
    </row>
    <row r="694" spans="1:7" ht="17.399999999999999">
      <c r="A694" s="150"/>
      <c r="B694" s="150"/>
      <c r="C694" s="150"/>
      <c r="D694" s="150"/>
      <c r="E694" s="151"/>
      <c r="F694" s="150"/>
      <c r="G694" s="150"/>
    </row>
    <row r="695" spans="1:7" ht="17.399999999999999">
      <c r="A695" s="52"/>
      <c r="B695" s="52"/>
      <c r="C695" s="52"/>
      <c r="D695" s="52"/>
      <c r="E695" s="53"/>
      <c r="F695" s="52"/>
      <c r="G695" s="52"/>
    </row>
    <row r="696" spans="1:7" ht="17.399999999999999">
      <c r="A696" s="150"/>
      <c r="B696" s="150"/>
      <c r="C696" s="150"/>
      <c r="D696" s="150"/>
      <c r="E696" s="151"/>
      <c r="F696" s="150"/>
      <c r="G696" s="150"/>
    </row>
    <row r="697" spans="1:7">
      <c r="A697" s="36"/>
      <c r="B697" s="36"/>
      <c r="C697" s="36"/>
      <c r="D697" s="36"/>
      <c r="E697" s="51"/>
      <c r="F697" s="51"/>
      <c r="G697" s="36"/>
    </row>
    <row r="698" spans="1:7" ht="17.399999999999999">
      <c r="A698" s="150"/>
      <c r="B698" s="150"/>
      <c r="C698" s="150"/>
      <c r="D698" s="150"/>
      <c r="E698" s="151"/>
      <c r="F698" s="151"/>
      <c r="G698" s="150"/>
    </row>
    <row r="699" spans="1:7" ht="17.399999999999999">
      <c r="A699" s="150"/>
      <c r="B699" s="150"/>
      <c r="C699" s="150"/>
      <c r="D699" s="150"/>
      <c r="E699" s="151"/>
      <c r="F699" s="150"/>
      <c r="G699" s="150"/>
    </row>
    <row r="700" spans="1:7" ht="17.399999999999999">
      <c r="A700" s="52"/>
      <c r="B700" s="52"/>
      <c r="C700" s="52"/>
      <c r="D700" s="52"/>
      <c r="E700" s="53"/>
      <c r="F700" s="52"/>
      <c r="G700" s="52"/>
    </row>
    <row r="701" spans="1:7" ht="17.399999999999999">
      <c r="A701" s="150"/>
      <c r="B701" s="150"/>
      <c r="C701" s="150"/>
      <c r="D701" s="150"/>
      <c r="E701" s="151"/>
      <c r="F701" s="150"/>
      <c r="G701" s="150"/>
    </row>
    <row r="702" spans="1:7" ht="17.399999999999999">
      <c r="A702" s="150"/>
      <c r="B702" s="150"/>
      <c r="C702" s="150"/>
      <c r="D702" s="150"/>
      <c r="E702" s="151"/>
      <c r="F702" s="151"/>
      <c r="G702" s="150"/>
    </row>
    <row r="703" spans="1:7" ht="17.399999999999999">
      <c r="A703" s="150"/>
      <c r="B703" s="150"/>
      <c r="C703" s="150"/>
      <c r="D703" s="150"/>
      <c r="E703" s="151"/>
      <c r="F703" s="150"/>
      <c r="G703" s="150"/>
    </row>
    <row r="704" spans="1:7" ht="17.399999999999999">
      <c r="A704" s="150"/>
      <c r="B704" s="150"/>
      <c r="C704" s="150"/>
      <c r="D704" s="150"/>
      <c r="E704" s="151"/>
      <c r="F704" s="150"/>
      <c r="G704" s="150"/>
    </row>
    <row r="705" spans="1:7" ht="17.399999999999999">
      <c r="A705" s="150"/>
      <c r="B705" s="150"/>
      <c r="C705" s="150"/>
      <c r="D705" s="150"/>
      <c r="E705" s="151"/>
      <c r="F705" s="151"/>
      <c r="G705" s="150"/>
    </row>
    <row r="706" spans="1:7">
      <c r="A706" s="36"/>
      <c r="B706" s="36"/>
      <c r="C706" s="36"/>
      <c r="D706" s="36"/>
      <c r="E706" s="51"/>
      <c r="F706" s="51"/>
      <c r="G706" s="36"/>
    </row>
    <row r="707" spans="1:7" ht="17.399999999999999">
      <c r="A707" s="52"/>
      <c r="B707" s="52"/>
      <c r="C707" s="52"/>
      <c r="D707" s="52"/>
      <c r="E707" s="53"/>
      <c r="F707" s="52"/>
      <c r="G707" s="52"/>
    </row>
    <row r="708" spans="1:7">
      <c r="A708" s="36"/>
      <c r="B708" s="36"/>
      <c r="C708" s="36"/>
      <c r="D708" s="36"/>
      <c r="E708" s="51"/>
      <c r="F708" s="51"/>
      <c r="G708" s="36"/>
    </row>
    <row r="709" spans="1:7" ht="17.399999999999999">
      <c r="A709" s="150"/>
      <c r="B709" s="150"/>
      <c r="C709" s="150"/>
      <c r="D709" s="150"/>
      <c r="E709" s="151"/>
      <c r="F709" s="150"/>
      <c r="G709" s="150"/>
    </row>
    <row r="710" spans="1:7">
      <c r="A710" s="36"/>
      <c r="B710" s="36"/>
      <c r="C710" s="36"/>
      <c r="D710" s="36"/>
      <c r="E710" s="51"/>
      <c r="F710" s="51"/>
      <c r="G710" s="36"/>
    </row>
    <row r="711" spans="1:7" ht="17.399999999999999">
      <c r="A711" s="150"/>
      <c r="B711" s="150"/>
      <c r="C711" s="150"/>
      <c r="D711" s="150"/>
      <c r="E711" s="151"/>
      <c r="F711" s="150"/>
      <c r="G711" s="150"/>
    </row>
    <row r="712" spans="1:7" ht="17.399999999999999">
      <c r="A712" s="150"/>
      <c r="B712" s="150"/>
      <c r="C712" s="150"/>
      <c r="D712" s="150"/>
      <c r="E712" s="151"/>
      <c r="F712" s="151"/>
      <c r="G712" s="150"/>
    </row>
    <row r="713" spans="1:7" ht="17.399999999999999">
      <c r="A713" s="150"/>
      <c r="B713" s="150"/>
      <c r="C713" s="150"/>
      <c r="D713" s="150"/>
      <c r="E713" s="151"/>
      <c r="F713" s="151"/>
      <c r="G713" s="150"/>
    </row>
    <row r="714" spans="1:7">
      <c r="A714" s="36"/>
      <c r="B714" s="36"/>
      <c r="C714" s="36"/>
      <c r="D714" s="36"/>
      <c r="E714" s="51"/>
      <c r="F714" s="51"/>
      <c r="G714" s="36"/>
    </row>
    <row r="715" spans="1:7" ht="17.399999999999999">
      <c r="A715" s="52"/>
      <c r="B715" s="52"/>
      <c r="C715" s="52"/>
      <c r="D715" s="52"/>
      <c r="E715" s="53"/>
      <c r="F715" s="52"/>
      <c r="G715" s="52"/>
    </row>
    <row r="716" spans="1:7" ht="17.399999999999999">
      <c r="A716" s="150"/>
      <c r="B716" s="150"/>
      <c r="C716" s="150"/>
      <c r="D716" s="150"/>
      <c r="E716" s="151"/>
      <c r="F716" s="150"/>
      <c r="G716" s="150"/>
    </row>
    <row r="717" spans="1:7" ht="17.399999999999999">
      <c r="A717" s="150"/>
      <c r="B717" s="150"/>
      <c r="C717" s="150"/>
      <c r="D717" s="150"/>
      <c r="E717" s="151"/>
      <c r="F717" s="151"/>
      <c r="G717" s="150"/>
    </row>
    <row r="718" spans="1:7" ht="17.399999999999999">
      <c r="A718" s="150"/>
      <c r="B718" s="150"/>
      <c r="C718" s="150"/>
      <c r="D718" s="150"/>
      <c r="E718" s="151"/>
      <c r="F718" s="150"/>
      <c r="G718" s="150"/>
    </row>
    <row r="719" spans="1:7">
      <c r="A719" s="36"/>
      <c r="B719" s="36"/>
      <c r="C719" s="36"/>
      <c r="D719" s="36"/>
      <c r="E719" s="51"/>
      <c r="F719" s="51"/>
      <c r="G719" s="36"/>
    </row>
    <row r="720" spans="1:7" ht="17.399999999999999">
      <c r="A720" s="150"/>
      <c r="B720" s="150"/>
      <c r="C720" s="150"/>
      <c r="D720" s="150"/>
      <c r="E720" s="151"/>
      <c r="F720" s="150"/>
      <c r="G720" s="150"/>
    </row>
    <row r="721" spans="1:7">
      <c r="A721" s="36"/>
      <c r="B721" s="36"/>
      <c r="C721" s="36"/>
      <c r="D721" s="36"/>
      <c r="E721" s="51"/>
      <c r="F721" s="51"/>
      <c r="G721" s="36"/>
    </row>
    <row r="722" spans="1:7" ht="17.399999999999999">
      <c r="A722" s="150"/>
      <c r="B722" s="150"/>
      <c r="C722" s="150"/>
      <c r="D722" s="150"/>
      <c r="E722" s="151"/>
      <c r="F722" s="151"/>
      <c r="G722" s="150"/>
    </row>
    <row r="723" spans="1:7" ht="17.399999999999999">
      <c r="A723" s="150"/>
      <c r="B723" s="150"/>
      <c r="C723" s="150"/>
      <c r="D723" s="150"/>
      <c r="E723" s="151"/>
      <c r="F723" s="150"/>
      <c r="G723" s="150"/>
    </row>
    <row r="724" spans="1:7">
      <c r="A724" s="36"/>
      <c r="B724" s="36"/>
      <c r="C724" s="36"/>
      <c r="D724" s="36"/>
      <c r="E724" s="51"/>
      <c r="F724" s="51"/>
      <c r="G724" s="36"/>
    </row>
    <row r="725" spans="1:7" ht="17.399999999999999">
      <c r="A725" s="150"/>
      <c r="B725" s="150"/>
      <c r="C725" s="150"/>
      <c r="D725" s="150"/>
      <c r="E725" s="151"/>
      <c r="F725" s="151"/>
      <c r="G725" s="150"/>
    </row>
    <row r="726" spans="1:7" ht="17.399999999999999">
      <c r="A726" s="52"/>
      <c r="B726" s="52"/>
      <c r="C726" s="52"/>
      <c r="D726" s="52"/>
      <c r="E726" s="53"/>
      <c r="F726" s="52"/>
      <c r="G726" s="52"/>
    </row>
    <row r="727" spans="1:7">
      <c r="A727" s="36"/>
      <c r="B727" s="36"/>
      <c r="C727" s="36"/>
      <c r="D727" s="36"/>
      <c r="E727" s="51"/>
      <c r="F727" s="51"/>
      <c r="G727" s="36"/>
    </row>
    <row r="728" spans="1:7">
      <c r="A728" s="36"/>
      <c r="B728" s="36"/>
      <c r="C728" s="36"/>
      <c r="D728" s="36"/>
      <c r="E728" s="51"/>
      <c r="F728" s="51"/>
      <c r="G728" s="36"/>
    </row>
    <row r="729" spans="1:7" ht="17.399999999999999">
      <c r="A729" s="150"/>
      <c r="B729" s="150"/>
      <c r="C729" s="150"/>
      <c r="D729" s="150"/>
      <c r="E729" s="151"/>
      <c r="F729" s="150"/>
      <c r="G729" s="150"/>
    </row>
    <row r="730" spans="1:7" ht="17.399999999999999">
      <c r="A730" s="150"/>
      <c r="B730" s="150"/>
      <c r="C730" s="150"/>
      <c r="D730" s="150"/>
      <c r="E730" s="151"/>
      <c r="F730" s="150"/>
      <c r="G730" s="150"/>
    </row>
    <row r="731" spans="1:7">
      <c r="A731" s="36"/>
      <c r="B731" s="36"/>
      <c r="C731" s="36"/>
      <c r="D731" s="36"/>
      <c r="E731" s="51"/>
      <c r="F731" s="51"/>
      <c r="G731" s="36"/>
    </row>
    <row r="732" spans="1:7" ht="17.399999999999999">
      <c r="A732" s="150"/>
      <c r="B732" s="150"/>
      <c r="C732" s="150"/>
      <c r="D732" s="150"/>
      <c r="E732" s="151"/>
      <c r="F732" s="150"/>
      <c r="G732" s="150"/>
    </row>
    <row r="733" spans="1:7">
      <c r="A733" s="36"/>
      <c r="B733" s="36"/>
      <c r="C733" s="36"/>
      <c r="D733" s="36"/>
      <c r="E733" s="51"/>
      <c r="F733" s="51"/>
      <c r="G733" s="36"/>
    </row>
    <row r="734" spans="1:7" ht="17.399999999999999">
      <c r="A734" s="150"/>
      <c r="B734" s="150"/>
      <c r="C734" s="150"/>
      <c r="D734" s="150"/>
      <c r="E734" s="151"/>
      <c r="F734" s="150"/>
      <c r="G734" s="150"/>
    </row>
    <row r="735" spans="1:7">
      <c r="A735" s="36"/>
      <c r="B735" s="36"/>
      <c r="C735" s="36"/>
      <c r="D735" s="36"/>
      <c r="E735" s="51"/>
      <c r="F735" s="51"/>
      <c r="G735" s="36"/>
    </row>
    <row r="736" spans="1:7" ht="17.399999999999999">
      <c r="A736" s="150"/>
      <c r="B736" s="150"/>
      <c r="C736" s="150"/>
      <c r="D736" s="150"/>
      <c r="E736" s="151"/>
      <c r="F736" s="151"/>
      <c r="G736" s="150"/>
    </row>
    <row r="737" spans="1:7" ht="17.399999999999999">
      <c r="A737" s="52"/>
      <c r="B737" s="52"/>
      <c r="C737" s="52"/>
      <c r="D737" s="52"/>
      <c r="E737" s="53"/>
      <c r="F737" s="52"/>
      <c r="G737" s="52"/>
    </row>
    <row r="738" spans="1:7">
      <c r="A738" s="36"/>
      <c r="B738" s="36"/>
      <c r="C738" s="36"/>
      <c r="D738" s="36"/>
      <c r="E738" s="51"/>
      <c r="F738" s="51"/>
      <c r="G738" s="36"/>
    </row>
    <row r="739" spans="1:7" ht="17.399999999999999">
      <c r="A739" s="150"/>
      <c r="B739" s="150"/>
      <c r="C739" s="150"/>
      <c r="D739" s="150"/>
      <c r="E739" s="151"/>
      <c r="F739" s="150"/>
      <c r="G739" s="150"/>
    </row>
    <row r="740" spans="1:7" ht="17.399999999999999">
      <c r="A740" s="52"/>
      <c r="B740" s="52"/>
      <c r="C740" s="52"/>
      <c r="D740" s="52"/>
      <c r="E740" s="53"/>
      <c r="F740" s="52"/>
      <c r="G740" s="52"/>
    </row>
    <row r="741" spans="1:7" ht="17.399999999999999">
      <c r="A741" s="150"/>
      <c r="B741" s="150"/>
      <c r="C741" s="150"/>
      <c r="D741" s="150"/>
      <c r="E741" s="151"/>
      <c r="F741" s="150"/>
      <c r="G741" s="150"/>
    </row>
    <row r="742" spans="1:7">
      <c r="A742" s="36"/>
      <c r="B742" s="36"/>
      <c r="C742" s="36"/>
      <c r="D742" s="36"/>
      <c r="E742" s="51"/>
      <c r="F742" s="51"/>
      <c r="G742" s="36"/>
    </row>
    <row r="743" spans="1:7" ht="17.399999999999999">
      <c r="A743" s="150"/>
      <c r="B743" s="150"/>
      <c r="C743" s="150"/>
      <c r="D743" s="150"/>
      <c r="E743" s="151"/>
      <c r="F743" s="150"/>
      <c r="G743" s="150"/>
    </row>
    <row r="744" spans="1:7" ht="17.399999999999999">
      <c r="A744" s="150"/>
      <c r="B744" s="150"/>
      <c r="C744" s="150"/>
      <c r="D744" s="150"/>
      <c r="E744" s="151"/>
      <c r="F744" s="151"/>
      <c r="G744" s="150"/>
    </row>
    <row r="745" spans="1:7" ht="17.399999999999999">
      <c r="A745" s="150"/>
      <c r="B745" s="150"/>
      <c r="C745" s="150"/>
      <c r="D745" s="150"/>
      <c r="E745" s="151"/>
      <c r="F745" s="150"/>
      <c r="G745" s="150"/>
    </row>
    <row r="746" spans="1:7">
      <c r="A746" s="36"/>
      <c r="B746" s="36"/>
      <c r="C746" s="36"/>
      <c r="D746" s="36"/>
      <c r="E746" s="51"/>
      <c r="F746" s="51"/>
      <c r="G746" s="36"/>
    </row>
    <row r="747" spans="1:7" ht="17.399999999999999">
      <c r="A747" s="150"/>
      <c r="B747" s="150"/>
      <c r="C747" s="150"/>
      <c r="D747" s="150"/>
      <c r="E747" s="151"/>
      <c r="F747" s="150"/>
      <c r="G747" s="150"/>
    </row>
    <row r="748" spans="1:7" ht="17.399999999999999">
      <c r="A748" s="52"/>
      <c r="B748" s="52"/>
      <c r="C748" s="52"/>
      <c r="D748" s="52"/>
      <c r="E748" s="53"/>
      <c r="F748" s="52"/>
      <c r="G748" s="52"/>
    </row>
    <row r="749" spans="1:7" ht="17.399999999999999">
      <c r="A749" s="150"/>
      <c r="B749" s="150"/>
      <c r="C749" s="150"/>
      <c r="D749" s="150"/>
      <c r="E749" s="151"/>
      <c r="F749" s="150"/>
      <c r="G749" s="150"/>
    </row>
    <row r="750" spans="1:7" ht="17.399999999999999">
      <c r="A750" s="150"/>
      <c r="B750" s="150"/>
      <c r="C750" s="150"/>
      <c r="D750" s="150"/>
      <c r="E750" s="151"/>
      <c r="F750" s="151"/>
      <c r="G750" s="150"/>
    </row>
    <row r="751" spans="1:7" ht="17.399999999999999">
      <c r="A751" s="52"/>
      <c r="B751" s="52"/>
      <c r="C751" s="52"/>
      <c r="D751" s="52"/>
      <c r="E751" s="53"/>
      <c r="F751" s="52"/>
      <c r="G751" s="52"/>
    </row>
    <row r="752" spans="1:7" ht="17.399999999999999">
      <c r="A752" s="150"/>
      <c r="B752" s="150"/>
      <c r="C752" s="150"/>
      <c r="D752" s="150"/>
      <c r="E752" s="151"/>
      <c r="F752" s="151"/>
      <c r="G752" s="150"/>
    </row>
    <row r="753" spans="1:7" ht="17.399999999999999">
      <c r="A753" s="150"/>
      <c r="B753" s="150"/>
      <c r="C753" s="150"/>
      <c r="D753" s="150"/>
      <c r="E753" s="151"/>
      <c r="F753" s="150"/>
      <c r="G753" s="150"/>
    </row>
    <row r="754" spans="1:7" ht="17.399999999999999">
      <c r="A754" s="150"/>
      <c r="B754" s="150"/>
      <c r="C754" s="150"/>
      <c r="D754" s="150"/>
      <c r="E754" s="151"/>
      <c r="F754" s="151"/>
      <c r="G754" s="150"/>
    </row>
    <row r="755" spans="1:7" ht="17.399999999999999">
      <c r="A755" s="150"/>
      <c r="B755" s="150"/>
      <c r="C755" s="150"/>
      <c r="D755" s="150"/>
      <c r="E755" s="151"/>
      <c r="F755" s="150"/>
      <c r="G755" s="150"/>
    </row>
    <row r="756" spans="1:7" ht="17.399999999999999">
      <c r="A756" s="150"/>
      <c r="B756" s="150"/>
      <c r="C756" s="150"/>
      <c r="D756" s="150"/>
      <c r="E756" s="151"/>
      <c r="F756" s="151"/>
      <c r="G756" s="150"/>
    </row>
    <row r="757" spans="1:7">
      <c r="A757" s="36"/>
      <c r="B757" s="36"/>
      <c r="C757" s="36"/>
      <c r="D757" s="36"/>
      <c r="E757" s="51"/>
      <c r="F757" s="51"/>
      <c r="G757" s="36"/>
    </row>
    <row r="758" spans="1:7" ht="17.399999999999999">
      <c r="A758" s="150"/>
      <c r="B758" s="150"/>
      <c r="C758" s="150"/>
      <c r="D758" s="150"/>
      <c r="E758" s="151"/>
      <c r="F758" s="150"/>
      <c r="G758" s="150"/>
    </row>
    <row r="759" spans="1:7" ht="17.399999999999999">
      <c r="A759" s="52"/>
      <c r="B759" s="52"/>
      <c r="C759" s="52"/>
      <c r="D759" s="52"/>
      <c r="E759" s="53"/>
      <c r="F759" s="52"/>
      <c r="G759" s="52"/>
    </row>
    <row r="760" spans="1:7">
      <c r="A760" s="36"/>
      <c r="B760" s="36"/>
      <c r="C760" s="36"/>
      <c r="D760" s="36"/>
      <c r="E760" s="51"/>
      <c r="F760" s="51"/>
      <c r="G760" s="36"/>
    </row>
    <row r="761" spans="1:7" ht="17.399999999999999">
      <c r="A761" s="150"/>
      <c r="B761" s="150"/>
      <c r="C761" s="150"/>
      <c r="D761" s="150"/>
      <c r="E761" s="151"/>
      <c r="F761" s="151"/>
      <c r="G761" s="150"/>
    </row>
    <row r="762" spans="1:7" ht="17.399999999999999">
      <c r="A762" s="150"/>
      <c r="B762" s="150"/>
      <c r="C762" s="150"/>
      <c r="D762" s="150"/>
      <c r="E762" s="151"/>
      <c r="F762" s="151"/>
      <c r="G762" s="150"/>
    </row>
    <row r="763" spans="1:7" ht="17.399999999999999">
      <c r="A763" s="150"/>
      <c r="B763" s="150"/>
      <c r="C763" s="150"/>
      <c r="D763" s="150"/>
      <c r="E763" s="151"/>
      <c r="F763" s="150"/>
      <c r="G763" s="150"/>
    </row>
    <row r="764" spans="1:7" ht="17.399999999999999">
      <c r="A764" s="150"/>
      <c r="B764" s="150"/>
      <c r="C764" s="150"/>
      <c r="D764" s="150"/>
      <c r="E764" s="151"/>
      <c r="F764" s="151"/>
      <c r="G764" s="150"/>
    </row>
    <row r="765" spans="1:7" ht="17.399999999999999">
      <c r="A765" s="52"/>
      <c r="B765" s="52"/>
      <c r="C765" s="52"/>
      <c r="D765" s="52"/>
      <c r="E765" s="53"/>
      <c r="F765" s="52"/>
      <c r="G765" s="52"/>
    </row>
    <row r="766" spans="1:7" ht="17.399999999999999">
      <c r="A766" s="148"/>
      <c r="B766" s="148"/>
      <c r="C766" s="148"/>
      <c r="D766" s="148"/>
      <c r="E766" s="149"/>
      <c r="F766" s="149"/>
      <c r="G766" s="148"/>
    </row>
    <row r="767" spans="1:7" ht="17.399999999999999">
      <c r="A767" s="52"/>
      <c r="B767" s="52"/>
      <c r="C767" s="52"/>
      <c r="D767" s="52"/>
      <c r="E767" s="53"/>
      <c r="F767" s="52"/>
      <c r="G767" s="52"/>
    </row>
    <row r="768" spans="1:7">
      <c r="A768" s="37"/>
      <c r="B768" s="37"/>
      <c r="C768" s="37"/>
      <c r="D768" s="37"/>
      <c r="E768" s="38"/>
      <c r="F768" s="38"/>
      <c r="G768" s="37"/>
    </row>
    <row r="769" spans="1:7" ht="17.399999999999999">
      <c r="A769" s="52"/>
      <c r="B769" s="52"/>
      <c r="C769" s="52"/>
      <c r="D769" s="52"/>
      <c r="E769" s="53"/>
      <c r="F769" s="52"/>
      <c r="G769" s="52"/>
    </row>
    <row r="770" spans="1:7" ht="17.399999999999999">
      <c r="A770" s="148"/>
      <c r="B770" s="148"/>
      <c r="C770" s="148"/>
      <c r="D770" s="148"/>
      <c r="E770" s="149"/>
      <c r="F770" s="149"/>
      <c r="G770" s="148"/>
    </row>
    <row r="771" spans="1:7" ht="17.399999999999999">
      <c r="A771" s="52"/>
      <c r="B771" s="52"/>
      <c r="C771" s="52"/>
      <c r="D771" s="52"/>
      <c r="E771" s="53"/>
      <c r="F771" s="52"/>
      <c r="G771" s="52"/>
    </row>
    <row r="772" spans="1:7" ht="17.399999999999999">
      <c r="A772" s="148"/>
      <c r="B772" s="148"/>
      <c r="C772" s="148"/>
      <c r="D772" s="148"/>
      <c r="E772" s="149"/>
      <c r="F772" s="149"/>
      <c r="G772" s="148"/>
    </row>
    <row r="773" spans="1:7">
      <c r="A773" s="37"/>
      <c r="B773" s="37"/>
      <c r="C773" s="37"/>
      <c r="D773" s="37"/>
      <c r="E773" s="38"/>
      <c r="F773" s="38"/>
      <c r="G773" s="37"/>
    </row>
    <row r="774" spans="1:7" ht="17.399999999999999">
      <c r="A774" s="148"/>
      <c r="B774" s="148"/>
      <c r="C774" s="148"/>
      <c r="D774" s="148"/>
      <c r="E774" s="149"/>
      <c r="F774" s="149"/>
      <c r="G774" s="148"/>
    </row>
    <row r="775" spans="1:7" ht="17.399999999999999">
      <c r="A775" s="52"/>
      <c r="B775" s="52"/>
      <c r="C775" s="52"/>
      <c r="D775" s="52"/>
      <c r="E775" s="53"/>
      <c r="F775" s="52"/>
      <c r="G775" s="52"/>
    </row>
    <row r="776" spans="1:7" ht="17.399999999999999">
      <c r="A776" s="148"/>
      <c r="B776" s="148"/>
      <c r="C776" s="148"/>
      <c r="D776" s="148"/>
      <c r="E776" s="149"/>
      <c r="F776" s="149"/>
      <c r="G776" s="148"/>
    </row>
    <row r="777" spans="1:7" ht="17.399999999999999">
      <c r="A777" s="52"/>
      <c r="B777" s="52"/>
      <c r="C777" s="52"/>
      <c r="D777" s="52"/>
      <c r="E777" s="53"/>
      <c r="F777" s="52"/>
      <c r="G777" s="52"/>
    </row>
    <row r="778" spans="1:7" ht="17.399999999999999">
      <c r="A778" s="148"/>
      <c r="B778" s="148"/>
      <c r="C778" s="148"/>
      <c r="D778" s="148"/>
      <c r="E778" s="149"/>
      <c r="F778" s="149"/>
      <c r="G778" s="148"/>
    </row>
    <row r="779" spans="1:7" ht="17.399999999999999">
      <c r="A779" s="52"/>
      <c r="B779" s="52"/>
      <c r="C779" s="52"/>
      <c r="D779" s="52"/>
      <c r="E779" s="53"/>
      <c r="F779" s="52"/>
      <c r="G779" s="52"/>
    </row>
    <row r="780" spans="1:7" ht="17.399999999999999">
      <c r="A780" s="148"/>
      <c r="B780" s="148"/>
      <c r="C780" s="148"/>
      <c r="D780" s="148"/>
      <c r="E780" s="149"/>
      <c r="F780" s="149"/>
      <c r="G780" s="148"/>
    </row>
    <row r="781" spans="1:7" ht="17.399999999999999">
      <c r="A781" s="148"/>
      <c r="B781" s="148"/>
      <c r="C781" s="148"/>
      <c r="D781" s="148"/>
      <c r="E781" s="149"/>
      <c r="F781" s="149"/>
      <c r="G781" s="148"/>
    </row>
    <row r="782" spans="1:7" ht="17.399999999999999">
      <c r="A782" s="52"/>
      <c r="B782" s="52"/>
      <c r="C782" s="52"/>
      <c r="D782" s="52"/>
      <c r="E782" s="53"/>
      <c r="F782" s="52"/>
      <c r="G782" s="52"/>
    </row>
    <row r="783" spans="1:7">
      <c r="A783" s="37"/>
      <c r="B783" s="37"/>
      <c r="C783" s="37"/>
      <c r="D783" s="37"/>
      <c r="E783" s="38"/>
      <c r="F783" s="38"/>
      <c r="G783" s="37"/>
    </row>
    <row r="784" spans="1:7" ht="17.399999999999999">
      <c r="A784" s="148"/>
      <c r="B784" s="148"/>
      <c r="C784" s="148"/>
      <c r="D784" s="148"/>
      <c r="E784" s="149"/>
      <c r="F784" s="149"/>
      <c r="G784" s="148"/>
    </row>
    <row r="785" spans="1:7">
      <c r="A785" s="37"/>
      <c r="B785" s="37"/>
      <c r="C785" s="37"/>
      <c r="D785" s="37"/>
      <c r="E785" s="38"/>
      <c r="F785" s="38"/>
      <c r="G785" s="37"/>
    </row>
    <row r="786" spans="1:7" ht="17.399999999999999">
      <c r="A786" s="148"/>
      <c r="B786" s="148"/>
      <c r="C786" s="148"/>
      <c r="D786" s="148"/>
      <c r="E786" s="149"/>
      <c r="F786" s="149"/>
      <c r="G786" s="148"/>
    </row>
    <row r="787" spans="1:7" ht="17.399999999999999">
      <c r="A787" s="52"/>
      <c r="B787" s="52"/>
      <c r="C787" s="52"/>
      <c r="D787" s="52"/>
      <c r="E787" s="53"/>
      <c r="F787" s="52"/>
      <c r="G787" s="52"/>
    </row>
    <row r="788" spans="1:7">
      <c r="A788" s="37"/>
      <c r="B788" s="37"/>
      <c r="C788" s="37"/>
      <c r="D788" s="37"/>
      <c r="E788" s="38"/>
      <c r="F788" s="38"/>
      <c r="G788" s="37"/>
    </row>
    <row r="789" spans="1:7" ht="17.399999999999999">
      <c r="A789" s="148"/>
      <c r="B789" s="148"/>
      <c r="C789" s="148"/>
      <c r="D789" s="148"/>
      <c r="E789" s="149"/>
      <c r="F789" s="149"/>
      <c r="G789" s="148"/>
    </row>
    <row r="790" spans="1:7" ht="17.399999999999999">
      <c r="A790" s="148"/>
      <c r="B790" s="148"/>
      <c r="C790" s="148"/>
      <c r="D790" s="148"/>
      <c r="E790" s="149"/>
      <c r="F790" s="149"/>
      <c r="G790" s="148"/>
    </row>
    <row r="791" spans="1:7" ht="17.399999999999999">
      <c r="A791" s="52"/>
      <c r="B791" s="52"/>
      <c r="C791" s="52"/>
      <c r="D791" s="52"/>
      <c r="E791" s="53"/>
      <c r="F791" s="52"/>
      <c r="G791" s="52"/>
    </row>
    <row r="792" spans="1:7" ht="17.399999999999999">
      <c r="A792" s="148"/>
      <c r="B792" s="148"/>
      <c r="C792" s="148"/>
      <c r="D792" s="148"/>
      <c r="E792" s="149"/>
      <c r="F792" s="149"/>
      <c r="G792" s="148"/>
    </row>
    <row r="793" spans="1:7" ht="17.399999999999999">
      <c r="A793" s="148"/>
      <c r="B793" s="148"/>
      <c r="C793" s="148"/>
      <c r="D793" s="148"/>
      <c r="E793" s="149"/>
      <c r="F793" s="149"/>
      <c r="G793" s="148"/>
    </row>
    <row r="794" spans="1:7" ht="17.399999999999999">
      <c r="A794" s="52"/>
      <c r="B794" s="52"/>
      <c r="C794" s="52"/>
      <c r="D794" s="52"/>
      <c r="E794" s="53"/>
      <c r="F794" s="52"/>
      <c r="G794" s="52"/>
    </row>
    <row r="795" spans="1:7" ht="17.399999999999999">
      <c r="A795" s="148"/>
      <c r="B795" s="148"/>
      <c r="C795" s="148"/>
      <c r="D795" s="148"/>
      <c r="E795" s="149"/>
      <c r="F795" s="149"/>
      <c r="G795" s="148"/>
    </row>
    <row r="796" spans="1:7">
      <c r="A796" s="37"/>
      <c r="B796" s="37"/>
      <c r="C796" s="37"/>
      <c r="D796" s="37"/>
      <c r="E796" s="38"/>
      <c r="F796" s="38"/>
      <c r="G796" s="37"/>
    </row>
    <row r="797" spans="1:7" ht="17.399999999999999">
      <c r="A797" s="148"/>
      <c r="B797" s="148"/>
      <c r="C797" s="148"/>
      <c r="D797" s="148"/>
      <c r="E797" s="149"/>
      <c r="F797" s="149"/>
      <c r="G797" s="148"/>
    </row>
    <row r="798" spans="1:7" ht="17.399999999999999">
      <c r="A798" s="148"/>
      <c r="B798" s="148"/>
      <c r="C798" s="148"/>
      <c r="D798" s="148"/>
      <c r="E798" s="149"/>
      <c r="F798" s="149"/>
      <c r="G798" s="148"/>
    </row>
    <row r="799" spans="1:7" ht="17.399999999999999">
      <c r="A799" s="148"/>
      <c r="B799" s="148"/>
      <c r="C799" s="148"/>
      <c r="D799" s="148"/>
      <c r="E799" s="149"/>
      <c r="F799" s="149"/>
      <c r="G799" s="148"/>
    </row>
    <row r="800" spans="1:7">
      <c r="A800" s="37"/>
      <c r="B800" s="37"/>
      <c r="C800" s="37"/>
      <c r="D800" s="37"/>
      <c r="E800" s="38"/>
      <c r="F800" s="38"/>
      <c r="G800" s="37"/>
    </row>
    <row r="801" spans="1:7" ht="17.399999999999999">
      <c r="A801" s="148"/>
      <c r="B801" s="148"/>
      <c r="C801" s="148"/>
      <c r="D801" s="148"/>
      <c r="E801" s="149"/>
      <c r="F801" s="149"/>
      <c r="G801" s="148"/>
    </row>
    <row r="802" spans="1:7" ht="17.399999999999999">
      <c r="A802" s="148"/>
      <c r="B802" s="148"/>
      <c r="C802" s="148"/>
      <c r="D802" s="148"/>
      <c r="E802" s="149"/>
      <c r="F802" s="149"/>
      <c r="G802" s="148"/>
    </row>
    <row r="803" spans="1:7" ht="17.399999999999999">
      <c r="A803" s="52"/>
      <c r="B803" s="52"/>
      <c r="C803" s="52"/>
      <c r="D803" s="52"/>
      <c r="E803" s="53"/>
      <c r="F803" s="52"/>
      <c r="G803" s="52"/>
    </row>
    <row r="804" spans="1:7" ht="17.399999999999999">
      <c r="A804" s="148"/>
      <c r="B804" s="148"/>
      <c r="C804" s="148"/>
      <c r="D804" s="148"/>
      <c r="E804" s="149"/>
      <c r="F804" s="149"/>
      <c r="G804" s="148"/>
    </row>
    <row r="805" spans="1:7" ht="17.399999999999999">
      <c r="A805" s="52"/>
      <c r="B805" s="52"/>
      <c r="C805" s="52"/>
      <c r="D805" s="52"/>
      <c r="E805" s="53"/>
      <c r="F805" s="52"/>
      <c r="G805" s="52"/>
    </row>
    <row r="806" spans="1:7" ht="17.399999999999999">
      <c r="A806" s="148"/>
      <c r="B806" s="148"/>
      <c r="C806" s="148"/>
      <c r="D806" s="148"/>
      <c r="E806" s="149"/>
      <c r="F806" s="149"/>
      <c r="G806" s="148"/>
    </row>
    <row r="807" spans="1:7">
      <c r="A807" s="37"/>
      <c r="B807" s="37"/>
      <c r="C807" s="37"/>
      <c r="D807" s="37"/>
      <c r="E807" s="38"/>
      <c r="F807" s="38"/>
      <c r="G807" s="37"/>
    </row>
    <row r="808" spans="1:7" ht="17.399999999999999">
      <c r="A808" s="52"/>
      <c r="B808" s="52"/>
      <c r="C808" s="52"/>
      <c r="D808" s="52"/>
      <c r="E808" s="53"/>
      <c r="F808" s="52"/>
      <c r="G808" s="52"/>
    </row>
    <row r="809" spans="1:7" ht="17.399999999999999">
      <c r="A809" s="148"/>
      <c r="B809" s="148"/>
      <c r="C809" s="148"/>
      <c r="D809" s="148"/>
      <c r="E809" s="149"/>
      <c r="F809" s="149"/>
      <c r="G809" s="148"/>
    </row>
    <row r="810" spans="1:7">
      <c r="A810" s="37"/>
      <c r="B810" s="37"/>
      <c r="C810" s="37"/>
      <c r="D810" s="37"/>
      <c r="E810" s="38"/>
      <c r="F810" s="38"/>
      <c r="G810" s="37"/>
    </row>
    <row r="811" spans="1:7" ht="17.399999999999999">
      <c r="A811" s="148"/>
      <c r="B811" s="148"/>
      <c r="C811" s="148"/>
      <c r="D811" s="148"/>
      <c r="E811" s="149"/>
      <c r="F811" s="149"/>
      <c r="G811" s="148"/>
    </row>
    <row r="812" spans="1:7" ht="17.399999999999999">
      <c r="A812" s="148"/>
      <c r="B812" s="148"/>
      <c r="C812" s="148"/>
      <c r="D812" s="148"/>
      <c r="E812" s="149"/>
      <c r="F812" s="149"/>
      <c r="G812" s="148"/>
    </row>
    <row r="813" spans="1:7" ht="17.399999999999999">
      <c r="A813" s="52"/>
      <c r="B813" s="52"/>
      <c r="C813" s="52"/>
      <c r="D813" s="52"/>
      <c r="E813" s="53"/>
      <c r="F813" s="52"/>
      <c r="G813" s="52"/>
    </row>
    <row r="814" spans="1:7" ht="17.399999999999999">
      <c r="A814" s="150"/>
      <c r="B814" s="150"/>
      <c r="C814" s="150"/>
      <c r="D814" s="150"/>
      <c r="E814" s="151"/>
      <c r="F814" s="151"/>
      <c r="G814" s="150"/>
    </row>
    <row r="815" spans="1:7" ht="17.399999999999999">
      <c r="A815" s="52"/>
      <c r="B815" s="52"/>
      <c r="C815" s="52"/>
      <c r="D815" s="52"/>
      <c r="E815" s="53"/>
      <c r="F815" s="52"/>
      <c r="G815" s="52"/>
    </row>
    <row r="816" spans="1:7" ht="17.399999999999999">
      <c r="A816" s="150"/>
      <c r="B816" s="150"/>
      <c r="C816" s="150"/>
      <c r="D816" s="150"/>
      <c r="E816" s="151"/>
      <c r="F816" s="151"/>
      <c r="G816" s="150"/>
    </row>
    <row r="817" spans="1:7" ht="17.399999999999999">
      <c r="A817" s="52"/>
      <c r="B817" s="52"/>
      <c r="C817" s="52"/>
      <c r="D817" s="52"/>
      <c r="E817" s="53"/>
      <c r="F817" s="52"/>
      <c r="G817" s="52"/>
    </row>
    <row r="818" spans="1:7" ht="17.399999999999999">
      <c r="A818" s="150"/>
      <c r="B818" s="150"/>
      <c r="C818" s="150"/>
      <c r="D818" s="150"/>
      <c r="E818" s="151"/>
      <c r="F818" s="151"/>
      <c r="G818" s="150"/>
    </row>
    <row r="819" spans="1:7" ht="17.399999999999999">
      <c r="A819" s="150"/>
      <c r="B819" s="150"/>
      <c r="C819" s="150"/>
      <c r="D819" s="150"/>
      <c r="E819" s="151"/>
      <c r="F819" s="150"/>
      <c r="G819" s="150"/>
    </row>
    <row r="820" spans="1:7">
      <c r="A820" s="36"/>
      <c r="B820" s="36"/>
      <c r="C820" s="36"/>
      <c r="D820" s="36"/>
      <c r="E820" s="51"/>
      <c r="F820" s="51"/>
      <c r="G820" s="36"/>
    </row>
    <row r="821" spans="1:7" ht="17.399999999999999">
      <c r="A821" s="52"/>
      <c r="B821" s="52"/>
      <c r="C821" s="52"/>
      <c r="D821" s="52"/>
      <c r="E821" s="53"/>
      <c r="F821" s="52"/>
      <c r="G821" s="52"/>
    </row>
    <row r="822" spans="1:7" ht="17.399999999999999">
      <c r="A822" s="150"/>
      <c r="B822" s="150"/>
      <c r="C822" s="150"/>
      <c r="D822" s="150"/>
      <c r="E822" s="151"/>
      <c r="F822" s="150"/>
      <c r="G822" s="150"/>
    </row>
    <row r="823" spans="1:7" ht="17.399999999999999">
      <c r="A823" s="52"/>
      <c r="B823" s="52"/>
      <c r="C823" s="52"/>
      <c r="D823" s="52"/>
      <c r="E823" s="53"/>
      <c r="F823" s="52"/>
      <c r="G823" s="52"/>
    </row>
    <row r="824" spans="1:7">
      <c r="A824" s="36"/>
      <c r="B824" s="36"/>
      <c r="C824" s="36"/>
      <c r="D824" s="36"/>
      <c r="E824" s="51"/>
      <c r="F824" s="51"/>
      <c r="G824" s="36"/>
    </row>
    <row r="825" spans="1:7">
      <c r="A825" s="36"/>
      <c r="B825" s="36"/>
      <c r="C825" s="36"/>
      <c r="D825" s="36"/>
      <c r="E825" s="51"/>
      <c r="F825" s="51"/>
      <c r="G825" s="36"/>
    </row>
    <row r="826" spans="1:7" ht="17.399999999999999">
      <c r="A826" s="150"/>
      <c r="B826" s="150"/>
      <c r="C826" s="150"/>
      <c r="D826" s="150"/>
      <c r="E826" s="151"/>
      <c r="F826" s="151"/>
      <c r="G826" s="150"/>
    </row>
    <row r="827" spans="1:7" ht="17.399999999999999">
      <c r="A827" s="150"/>
      <c r="B827" s="150"/>
      <c r="C827" s="150"/>
      <c r="D827" s="150"/>
      <c r="E827" s="151"/>
      <c r="F827" s="150"/>
      <c r="G827" s="150"/>
    </row>
    <row r="828" spans="1:7" ht="17.399999999999999">
      <c r="A828" s="52"/>
      <c r="B828" s="52"/>
      <c r="C828" s="52"/>
      <c r="D828" s="52"/>
      <c r="E828" s="53"/>
      <c r="F828" s="52"/>
      <c r="G828" s="52"/>
    </row>
    <row r="829" spans="1:7" ht="17.399999999999999">
      <c r="A829" s="150"/>
      <c r="B829" s="150"/>
      <c r="C829" s="150"/>
      <c r="D829" s="150"/>
      <c r="E829" s="151"/>
      <c r="F829" s="151"/>
      <c r="G829" s="150"/>
    </row>
    <row r="830" spans="1:7" ht="17.399999999999999">
      <c r="A830" s="150"/>
      <c r="B830" s="150"/>
      <c r="C830" s="150"/>
      <c r="D830" s="150"/>
      <c r="E830" s="151"/>
      <c r="F830" s="151"/>
      <c r="G830" s="150"/>
    </row>
    <row r="831" spans="1:7" ht="17.399999999999999">
      <c r="A831" s="150"/>
      <c r="B831" s="150"/>
      <c r="C831" s="150"/>
      <c r="D831" s="150"/>
      <c r="E831" s="151"/>
      <c r="F831" s="151"/>
      <c r="G831" s="150"/>
    </row>
    <row r="832" spans="1:7" ht="17.399999999999999">
      <c r="A832" s="52"/>
      <c r="B832" s="52"/>
      <c r="C832" s="52"/>
      <c r="D832" s="52"/>
      <c r="E832" s="53"/>
      <c r="F832" s="52"/>
      <c r="G832" s="52"/>
    </row>
    <row r="833" spans="1:7">
      <c r="A833" s="36"/>
      <c r="B833" s="36"/>
      <c r="C833" s="36"/>
      <c r="D833" s="36"/>
      <c r="E833" s="51"/>
      <c r="F833" s="51"/>
      <c r="G833" s="36"/>
    </row>
    <row r="834" spans="1:7" ht="17.399999999999999">
      <c r="A834" s="150"/>
      <c r="B834" s="150"/>
      <c r="C834" s="150"/>
      <c r="D834" s="150"/>
      <c r="E834" s="151"/>
      <c r="F834" s="150"/>
      <c r="G834" s="150"/>
    </row>
    <row r="835" spans="1:7" ht="17.399999999999999">
      <c r="A835" s="52"/>
      <c r="B835" s="52"/>
      <c r="C835" s="52"/>
      <c r="D835" s="52"/>
      <c r="E835" s="53"/>
      <c r="F835" s="52"/>
      <c r="G835" s="52"/>
    </row>
    <row r="836" spans="1:7" ht="17.399999999999999">
      <c r="A836" s="150"/>
      <c r="B836" s="150"/>
      <c r="C836" s="150"/>
      <c r="D836" s="150"/>
      <c r="E836" s="151"/>
      <c r="F836" s="151"/>
      <c r="G836" s="150"/>
    </row>
    <row r="837" spans="1:7" ht="17.399999999999999">
      <c r="A837" s="150"/>
      <c r="B837" s="150"/>
      <c r="C837" s="150"/>
      <c r="D837" s="150"/>
      <c r="E837" s="151"/>
      <c r="F837" s="151"/>
      <c r="G837" s="150"/>
    </row>
    <row r="838" spans="1:7" ht="17.399999999999999">
      <c r="A838" s="150"/>
      <c r="B838" s="150"/>
      <c r="C838" s="150"/>
      <c r="D838" s="150"/>
      <c r="E838" s="151"/>
      <c r="F838" s="151"/>
      <c r="G838" s="150"/>
    </row>
    <row r="839" spans="1:7">
      <c r="A839" s="36"/>
      <c r="B839" s="36"/>
      <c r="C839" s="36"/>
      <c r="D839" s="36"/>
      <c r="E839" s="51"/>
      <c r="F839" s="51"/>
      <c r="G839" s="36"/>
    </row>
    <row r="840" spans="1:7" ht="17.399999999999999">
      <c r="A840" s="150"/>
      <c r="B840" s="150"/>
      <c r="C840" s="150"/>
      <c r="D840" s="150"/>
      <c r="E840" s="151"/>
      <c r="F840" s="150"/>
      <c r="G840" s="150"/>
    </row>
    <row r="841" spans="1:7" ht="17.399999999999999">
      <c r="A841" s="150"/>
      <c r="B841" s="150"/>
      <c r="C841" s="150"/>
      <c r="D841" s="150"/>
      <c r="E841" s="151"/>
      <c r="F841" s="151"/>
      <c r="G841" s="150"/>
    </row>
    <row r="842" spans="1:7" ht="17.399999999999999">
      <c r="A842" s="150"/>
      <c r="B842" s="150"/>
      <c r="C842" s="150"/>
      <c r="D842" s="150"/>
      <c r="E842" s="151"/>
      <c r="F842" s="150"/>
      <c r="G842" s="150"/>
    </row>
    <row r="843" spans="1:7" ht="17.399999999999999">
      <c r="A843" s="52"/>
      <c r="B843" s="52"/>
      <c r="C843" s="52"/>
      <c r="D843" s="52"/>
      <c r="E843" s="53"/>
      <c r="F843" s="52"/>
      <c r="G843" s="52"/>
    </row>
    <row r="844" spans="1:7">
      <c r="A844" s="36"/>
      <c r="B844" s="36"/>
      <c r="C844" s="36"/>
      <c r="D844" s="36"/>
      <c r="E844" s="51"/>
      <c r="F844" s="51"/>
      <c r="G844" s="36"/>
    </row>
    <row r="845" spans="1:7" ht="17.399999999999999">
      <c r="A845" s="52"/>
      <c r="B845" s="52"/>
      <c r="C845" s="52"/>
      <c r="D845" s="52"/>
      <c r="E845" s="53"/>
      <c r="F845" s="52"/>
      <c r="G845" s="52"/>
    </row>
    <row r="846" spans="1:7" ht="17.399999999999999">
      <c r="A846" s="150"/>
      <c r="B846" s="150"/>
      <c r="C846" s="150"/>
      <c r="D846" s="150"/>
      <c r="E846" s="151"/>
      <c r="F846" s="151"/>
      <c r="G846" s="150"/>
    </row>
    <row r="847" spans="1:7" ht="17.399999999999999">
      <c r="A847" s="150"/>
      <c r="B847" s="150"/>
      <c r="C847" s="150"/>
      <c r="D847" s="150"/>
      <c r="E847" s="151"/>
      <c r="F847" s="150"/>
      <c r="G847" s="150"/>
    </row>
    <row r="848" spans="1:7" ht="17.399999999999999">
      <c r="A848" s="52"/>
      <c r="B848" s="52"/>
      <c r="C848" s="52"/>
      <c r="D848" s="52"/>
      <c r="E848" s="53"/>
      <c r="F848" s="52"/>
      <c r="G848" s="52"/>
    </row>
    <row r="849" spans="1:7">
      <c r="A849" s="36"/>
      <c r="B849" s="36"/>
      <c r="C849" s="36"/>
      <c r="D849" s="36"/>
      <c r="E849" s="51"/>
      <c r="F849" s="51"/>
      <c r="G849" s="36"/>
    </row>
    <row r="850" spans="1:7" ht="17.399999999999999">
      <c r="A850" s="150"/>
      <c r="B850" s="150"/>
      <c r="C850" s="150"/>
      <c r="D850" s="150"/>
      <c r="E850" s="151"/>
      <c r="F850" s="150"/>
      <c r="G850" s="150"/>
    </row>
    <row r="851" spans="1:7" ht="17.399999999999999">
      <c r="A851" s="150"/>
      <c r="B851" s="150"/>
      <c r="C851" s="150"/>
      <c r="D851" s="150"/>
      <c r="E851" s="151"/>
      <c r="F851" s="151"/>
      <c r="G851" s="150"/>
    </row>
    <row r="852" spans="1:7" ht="17.399999999999999">
      <c r="A852" s="150"/>
      <c r="B852" s="150"/>
      <c r="C852" s="150"/>
      <c r="D852" s="150"/>
      <c r="E852" s="151"/>
      <c r="F852" s="150"/>
      <c r="G852" s="150"/>
    </row>
    <row r="853" spans="1:7" ht="17.399999999999999">
      <c r="A853" s="148"/>
      <c r="B853" s="148"/>
      <c r="C853" s="148"/>
      <c r="D853" s="148"/>
      <c r="E853" s="149"/>
      <c r="F853" s="149"/>
      <c r="G853" s="148"/>
    </row>
    <row r="854" spans="1:7" ht="17.399999999999999">
      <c r="A854" s="148"/>
      <c r="B854" s="148"/>
      <c r="C854" s="148"/>
      <c r="D854" s="148"/>
      <c r="E854" s="149"/>
      <c r="F854" s="149"/>
      <c r="G854" s="148"/>
    </row>
    <row r="855" spans="1:7" ht="17.399999999999999">
      <c r="A855" s="52"/>
      <c r="B855" s="52"/>
      <c r="C855" s="52"/>
      <c r="D855" s="52"/>
      <c r="E855" s="53"/>
      <c r="F855" s="52"/>
      <c r="G855" s="52"/>
    </row>
    <row r="856" spans="1:7" ht="17.399999999999999">
      <c r="A856" s="148"/>
      <c r="B856" s="148"/>
      <c r="C856" s="148"/>
      <c r="D856" s="148"/>
      <c r="E856" s="149"/>
      <c r="F856" s="149"/>
      <c r="G856" s="148"/>
    </row>
    <row r="857" spans="1:7" ht="17.399999999999999">
      <c r="A857" s="52"/>
      <c r="B857" s="52"/>
      <c r="C857" s="52"/>
      <c r="D857" s="52"/>
      <c r="E857" s="53"/>
      <c r="F857" s="52"/>
      <c r="G857" s="52"/>
    </row>
    <row r="858" spans="1:7" ht="17.399999999999999">
      <c r="A858" s="148"/>
      <c r="B858" s="148"/>
      <c r="C858" s="148"/>
      <c r="D858" s="148"/>
      <c r="E858" s="149"/>
      <c r="F858" s="149"/>
      <c r="G858" s="148"/>
    </row>
    <row r="859" spans="1:7" ht="17.399999999999999">
      <c r="A859" s="52"/>
      <c r="B859" s="52"/>
      <c r="C859" s="52"/>
      <c r="D859" s="52"/>
      <c r="E859" s="53"/>
      <c r="F859" s="52"/>
      <c r="G859" s="52"/>
    </row>
    <row r="860" spans="1:7" ht="17.399999999999999">
      <c r="A860" s="148"/>
      <c r="B860" s="148"/>
      <c r="C860" s="148"/>
      <c r="D860" s="148"/>
      <c r="E860" s="149"/>
      <c r="F860" s="149"/>
      <c r="G860" s="148"/>
    </row>
    <row r="861" spans="1:7" ht="17.399999999999999">
      <c r="A861" s="148"/>
      <c r="B861" s="148"/>
      <c r="C861" s="148"/>
      <c r="D861" s="148"/>
      <c r="E861" s="149"/>
      <c r="F861" s="149"/>
      <c r="G861" s="148"/>
    </row>
    <row r="862" spans="1:7" ht="17.399999999999999">
      <c r="A862" s="148"/>
      <c r="B862" s="148"/>
      <c r="C862" s="148"/>
      <c r="D862" s="148"/>
      <c r="E862" s="149"/>
      <c r="F862" s="149"/>
      <c r="G862" s="148"/>
    </row>
    <row r="863" spans="1:7" ht="17.399999999999999">
      <c r="A863" s="52"/>
      <c r="B863" s="52"/>
      <c r="C863" s="52"/>
      <c r="D863" s="52"/>
      <c r="E863" s="53"/>
      <c r="F863" s="52"/>
      <c r="G863" s="52"/>
    </row>
    <row r="864" spans="1:7">
      <c r="A864" s="37"/>
      <c r="B864" s="37"/>
      <c r="C864" s="37"/>
      <c r="D864" s="37"/>
      <c r="E864" s="38"/>
      <c r="F864" s="38"/>
      <c r="G864" s="37"/>
    </row>
    <row r="865" spans="1:7" ht="17.399999999999999">
      <c r="A865" s="52"/>
      <c r="B865" s="52"/>
      <c r="C865" s="52"/>
      <c r="D865" s="52"/>
      <c r="E865" s="53"/>
      <c r="F865" s="52"/>
      <c r="G865" s="52"/>
    </row>
    <row r="866" spans="1:7" ht="17.399999999999999">
      <c r="A866" s="148"/>
      <c r="B866" s="148"/>
      <c r="C866" s="148"/>
      <c r="D866" s="148"/>
      <c r="E866" s="149"/>
      <c r="F866" s="149"/>
      <c r="G866" s="148"/>
    </row>
    <row r="867" spans="1:7" ht="17.399999999999999">
      <c r="A867" s="52"/>
      <c r="B867" s="52"/>
      <c r="C867" s="52"/>
      <c r="D867" s="52"/>
      <c r="E867" s="53"/>
      <c r="F867" s="52"/>
      <c r="G867" s="52"/>
    </row>
    <row r="868" spans="1:7" ht="17.399999999999999">
      <c r="A868" s="148"/>
      <c r="B868" s="148"/>
      <c r="C868" s="148"/>
      <c r="D868" s="148"/>
      <c r="E868" s="149"/>
      <c r="F868" s="149"/>
      <c r="G868" s="148"/>
    </row>
    <row r="869" spans="1:7">
      <c r="A869" s="37"/>
      <c r="B869" s="37"/>
      <c r="C869" s="37"/>
      <c r="D869" s="37"/>
      <c r="E869" s="38"/>
      <c r="F869" s="38"/>
      <c r="G869" s="37"/>
    </row>
    <row r="870" spans="1:7" ht="17.399999999999999">
      <c r="A870" s="148"/>
      <c r="B870" s="148"/>
      <c r="C870" s="148"/>
      <c r="D870" s="148"/>
      <c r="E870" s="149"/>
      <c r="F870" s="149"/>
      <c r="G870" s="148"/>
    </row>
    <row r="871" spans="1:7">
      <c r="A871" s="37"/>
      <c r="B871" s="37"/>
      <c r="C871" s="37"/>
      <c r="D871" s="37"/>
      <c r="E871" s="38"/>
      <c r="F871" s="38"/>
      <c r="G871" s="37"/>
    </row>
    <row r="872" spans="1:7" ht="17.399999999999999">
      <c r="A872" s="52"/>
      <c r="B872" s="52"/>
      <c r="C872" s="52"/>
      <c r="D872" s="52"/>
      <c r="E872" s="53"/>
      <c r="F872" s="52"/>
      <c r="G872" s="52"/>
    </row>
    <row r="873" spans="1:7">
      <c r="A873" s="37"/>
      <c r="B873" s="37"/>
      <c r="C873" s="37"/>
      <c r="D873" s="37"/>
      <c r="E873" s="38"/>
      <c r="F873" s="38"/>
      <c r="G873" s="37"/>
    </row>
    <row r="874" spans="1:7">
      <c r="A874" s="37"/>
      <c r="B874" s="37"/>
      <c r="C874" s="37"/>
      <c r="D874" s="37"/>
      <c r="E874" s="38"/>
      <c r="F874" s="38"/>
      <c r="G874" s="37"/>
    </row>
    <row r="875" spans="1:7" ht="17.399999999999999">
      <c r="A875" s="148"/>
      <c r="B875" s="148"/>
      <c r="C875" s="148"/>
      <c r="D875" s="148"/>
      <c r="E875" s="149"/>
      <c r="F875" s="149"/>
      <c r="G875" s="148"/>
    </row>
    <row r="876" spans="1:7" ht="17.399999999999999">
      <c r="A876" s="52"/>
      <c r="B876" s="52"/>
      <c r="C876" s="52"/>
      <c r="D876" s="52"/>
      <c r="E876" s="53"/>
      <c r="F876" s="52"/>
      <c r="G876" s="52"/>
    </row>
    <row r="877" spans="1:7">
      <c r="A877" s="37"/>
      <c r="B877" s="37"/>
      <c r="C877" s="37"/>
      <c r="D877" s="37"/>
      <c r="E877" s="38"/>
      <c r="F877" s="38"/>
      <c r="G877" s="37"/>
    </row>
    <row r="878" spans="1:7">
      <c r="A878" s="37"/>
      <c r="B878" s="37"/>
      <c r="C878" s="37"/>
      <c r="D878" s="37"/>
      <c r="E878" s="38"/>
      <c r="F878" s="38"/>
      <c r="G878" s="37"/>
    </row>
    <row r="879" spans="1:7" ht="17.399999999999999">
      <c r="A879" s="52"/>
      <c r="B879" s="52"/>
      <c r="C879" s="52"/>
      <c r="D879" s="52"/>
      <c r="E879" s="53"/>
      <c r="F879" s="52"/>
      <c r="G879" s="52"/>
    </row>
    <row r="880" spans="1:7">
      <c r="A880" s="37"/>
      <c r="B880" s="37"/>
      <c r="C880" s="37"/>
      <c r="D880" s="37"/>
      <c r="E880" s="38"/>
      <c r="F880" s="38"/>
      <c r="G880" s="37"/>
    </row>
    <row r="881" spans="1:7" ht="17.399999999999999">
      <c r="A881" s="148"/>
      <c r="B881" s="148"/>
      <c r="C881" s="148"/>
      <c r="D881" s="148"/>
      <c r="E881" s="149"/>
      <c r="F881" s="149"/>
      <c r="G881" s="148"/>
    </row>
    <row r="882" spans="1:7" ht="17.399999999999999">
      <c r="A882" s="148"/>
      <c r="B882" s="148"/>
      <c r="C882" s="148"/>
      <c r="D882" s="148"/>
      <c r="E882" s="149"/>
      <c r="F882" s="149"/>
      <c r="G882" s="148"/>
    </row>
    <row r="883" spans="1:7" ht="17.399999999999999">
      <c r="A883" s="148"/>
      <c r="B883" s="148"/>
      <c r="C883" s="148"/>
      <c r="D883" s="148"/>
      <c r="E883" s="149"/>
      <c r="F883" s="149"/>
      <c r="G883" s="148"/>
    </row>
    <row r="884" spans="1:7">
      <c r="A884" s="37"/>
      <c r="B884" s="37"/>
      <c r="C884" s="37"/>
      <c r="D884" s="37"/>
      <c r="E884" s="38"/>
      <c r="F884" s="38"/>
      <c r="G884" s="37"/>
    </row>
    <row r="885" spans="1:7" ht="17.399999999999999">
      <c r="A885" s="148"/>
      <c r="B885" s="148"/>
      <c r="C885" s="148"/>
      <c r="D885" s="148"/>
      <c r="E885" s="149"/>
      <c r="F885" s="149"/>
      <c r="G885" s="148"/>
    </row>
    <row r="886" spans="1:7" ht="17.399999999999999">
      <c r="A886" s="52"/>
      <c r="B886" s="52"/>
      <c r="C886" s="52"/>
      <c r="D886" s="52"/>
      <c r="E886" s="53"/>
      <c r="F886" s="52"/>
      <c r="G886" s="52"/>
    </row>
    <row r="887" spans="1:7">
      <c r="A887" s="37"/>
      <c r="B887" s="37"/>
      <c r="C887" s="37"/>
      <c r="D887" s="37"/>
      <c r="E887" s="38"/>
      <c r="F887" s="38"/>
      <c r="G887" s="37"/>
    </row>
    <row r="888" spans="1:7" ht="17.399999999999999">
      <c r="A888" s="52"/>
      <c r="B888" s="52"/>
      <c r="C888" s="52"/>
      <c r="D888" s="52"/>
      <c r="E888" s="53"/>
      <c r="F888" s="52"/>
      <c r="G888" s="52"/>
    </row>
    <row r="889" spans="1:7" ht="17.399999999999999">
      <c r="A889" s="148"/>
      <c r="B889" s="148"/>
      <c r="C889" s="148"/>
      <c r="D889" s="148"/>
      <c r="E889" s="149"/>
      <c r="F889" s="149"/>
      <c r="G889" s="148"/>
    </row>
    <row r="890" spans="1:7" ht="17.399999999999999">
      <c r="A890" s="52"/>
      <c r="B890" s="52"/>
      <c r="C890" s="52"/>
      <c r="D890" s="52"/>
      <c r="E890" s="53"/>
      <c r="F890" s="52"/>
      <c r="G890" s="52"/>
    </row>
    <row r="891" spans="1:7" ht="17.399999999999999">
      <c r="A891" s="148"/>
      <c r="B891" s="148"/>
      <c r="C891" s="148"/>
      <c r="D891" s="148"/>
      <c r="E891" s="149"/>
      <c r="F891" s="149"/>
      <c r="G891" s="148"/>
    </row>
    <row r="892" spans="1:7">
      <c r="A892" s="37"/>
      <c r="B892" s="37"/>
      <c r="C892" s="37"/>
      <c r="D892" s="37"/>
      <c r="E892" s="38"/>
      <c r="F892" s="38"/>
      <c r="G892" s="37"/>
    </row>
    <row r="893" spans="1:7" ht="17.399999999999999">
      <c r="A893" s="148"/>
      <c r="B893" s="148"/>
      <c r="C893" s="148"/>
      <c r="D893" s="148"/>
      <c r="E893" s="149"/>
      <c r="F893" s="149"/>
      <c r="G893" s="148"/>
    </row>
    <row r="894" spans="1:7">
      <c r="A894" s="37"/>
      <c r="B894" s="37"/>
      <c r="C894" s="37"/>
      <c r="D894" s="37"/>
      <c r="E894" s="38"/>
      <c r="F894" s="38"/>
      <c r="G894" s="37"/>
    </row>
    <row r="895" spans="1:7" ht="17.399999999999999">
      <c r="A895" s="52"/>
      <c r="B895" s="52"/>
      <c r="C895" s="52"/>
      <c r="D895" s="52"/>
      <c r="E895" s="53"/>
      <c r="F895" s="52"/>
      <c r="G895" s="52"/>
    </row>
    <row r="896" spans="1:7">
      <c r="A896" s="37"/>
      <c r="B896" s="37"/>
      <c r="C896" s="37"/>
      <c r="D896" s="37"/>
      <c r="E896" s="38"/>
      <c r="F896" s="38"/>
      <c r="G896" s="37"/>
    </row>
    <row r="897" spans="1:7" ht="17.399999999999999">
      <c r="A897" s="52"/>
      <c r="B897" s="52"/>
      <c r="C897" s="52"/>
      <c r="D897" s="52"/>
      <c r="E897" s="53"/>
      <c r="F897" s="52"/>
      <c r="G897" s="52"/>
    </row>
    <row r="898" spans="1:7" ht="17.399999999999999">
      <c r="A898" s="148"/>
      <c r="B898" s="148"/>
      <c r="C898" s="148"/>
      <c r="D898" s="148"/>
      <c r="E898" s="149"/>
      <c r="F898" s="149"/>
      <c r="G898" s="148"/>
    </row>
    <row r="899" spans="1:7">
      <c r="A899" s="37"/>
      <c r="B899" s="37"/>
      <c r="C899" s="37"/>
      <c r="D899" s="37"/>
      <c r="E899" s="38"/>
      <c r="F899" s="38"/>
      <c r="G899" s="37"/>
    </row>
    <row r="900" spans="1:7" ht="17.399999999999999">
      <c r="A900" s="52"/>
      <c r="B900" s="52"/>
      <c r="C900" s="52"/>
      <c r="D900" s="52"/>
      <c r="E900" s="53"/>
      <c r="F900" s="52"/>
      <c r="G900" s="52"/>
    </row>
    <row r="901" spans="1:7">
      <c r="A901" s="37"/>
      <c r="B901" s="37"/>
      <c r="C901" s="37"/>
      <c r="D901" s="37"/>
      <c r="E901" s="38"/>
      <c r="F901" s="38"/>
      <c r="G901" s="37"/>
    </row>
    <row r="902" spans="1:7" ht="17.399999999999999">
      <c r="A902" s="52"/>
      <c r="B902" s="52"/>
      <c r="C902" s="52"/>
      <c r="D902" s="52"/>
      <c r="E902" s="53"/>
      <c r="F902" s="52"/>
      <c r="G902" s="52"/>
    </row>
    <row r="903" spans="1:7" ht="17.399999999999999">
      <c r="A903" s="148"/>
      <c r="B903" s="148"/>
      <c r="C903" s="148"/>
      <c r="D903" s="148"/>
      <c r="E903" s="149"/>
      <c r="F903" s="149"/>
      <c r="G903" s="148"/>
    </row>
    <row r="904" spans="1:7">
      <c r="A904" s="37"/>
      <c r="B904" s="37"/>
      <c r="C904" s="37"/>
      <c r="D904" s="37"/>
      <c r="E904" s="38"/>
      <c r="F904" s="38"/>
      <c r="G904" s="37"/>
    </row>
    <row r="905" spans="1:7" ht="17.399999999999999">
      <c r="A905" s="52"/>
      <c r="B905" s="52"/>
      <c r="C905" s="52"/>
      <c r="D905" s="52"/>
      <c r="E905" s="53"/>
      <c r="F905" s="52"/>
      <c r="G905" s="52"/>
    </row>
    <row r="906" spans="1:7">
      <c r="A906" s="37"/>
      <c r="B906" s="37"/>
      <c r="C906" s="37"/>
      <c r="D906" s="37"/>
      <c r="E906" s="38"/>
      <c r="F906" s="38"/>
      <c r="G906" s="37"/>
    </row>
    <row r="907" spans="1:7" ht="17.399999999999999">
      <c r="A907" s="52"/>
      <c r="B907" s="52"/>
      <c r="C907" s="52"/>
      <c r="D907" s="52"/>
      <c r="E907" s="53"/>
      <c r="F907" s="52"/>
      <c r="G907" s="52"/>
    </row>
    <row r="908" spans="1:7" ht="17.399999999999999">
      <c r="A908" s="148"/>
      <c r="B908" s="148"/>
      <c r="C908" s="148"/>
      <c r="D908" s="148"/>
      <c r="E908" s="149"/>
      <c r="F908" s="149"/>
      <c r="G908" s="148"/>
    </row>
    <row r="909" spans="1:7" ht="17.399999999999999">
      <c r="A909" s="52"/>
      <c r="B909" s="52"/>
      <c r="C909" s="52"/>
      <c r="D909" s="52"/>
      <c r="E909" s="53"/>
      <c r="F909" s="52"/>
      <c r="G909" s="52"/>
    </row>
    <row r="910" spans="1:7" ht="17.399999999999999">
      <c r="A910" s="148"/>
      <c r="B910" s="148"/>
      <c r="C910" s="148"/>
      <c r="D910" s="148"/>
      <c r="E910" s="149"/>
      <c r="F910" s="149"/>
      <c r="G910" s="148"/>
    </row>
    <row r="911" spans="1:7" ht="17.399999999999999">
      <c r="A911" s="52"/>
      <c r="B911" s="52"/>
      <c r="C911" s="52"/>
      <c r="D911" s="52"/>
      <c r="E911" s="53"/>
      <c r="F911" s="52"/>
      <c r="G911" s="52"/>
    </row>
    <row r="912" spans="1:7" ht="17.399999999999999">
      <c r="A912" s="148"/>
      <c r="B912" s="148"/>
      <c r="C912" s="148"/>
      <c r="D912" s="148"/>
      <c r="E912" s="149"/>
      <c r="F912" s="149"/>
      <c r="G912" s="148"/>
    </row>
    <row r="913" spans="1:7" ht="17.399999999999999">
      <c r="A913" s="52"/>
      <c r="B913" s="52"/>
      <c r="C913" s="52"/>
      <c r="D913" s="52"/>
      <c r="E913" s="53"/>
      <c r="F913" s="52"/>
      <c r="G913" s="52"/>
    </row>
    <row r="914" spans="1:7" ht="17.399999999999999">
      <c r="A914" s="148"/>
      <c r="B914" s="148"/>
      <c r="C914" s="148"/>
      <c r="D914" s="148"/>
      <c r="E914" s="149"/>
      <c r="F914" s="149"/>
      <c r="G914" s="148"/>
    </row>
    <row r="915" spans="1:7">
      <c r="A915" s="37"/>
      <c r="B915" s="37"/>
      <c r="C915" s="37"/>
      <c r="D915" s="37"/>
      <c r="E915" s="38"/>
      <c r="F915" s="38"/>
      <c r="G915" s="37"/>
    </row>
    <row r="916" spans="1:7" ht="17.399999999999999">
      <c r="A916" s="148"/>
      <c r="B916" s="148"/>
      <c r="C916" s="148"/>
      <c r="D916" s="148"/>
      <c r="E916" s="149"/>
      <c r="F916" s="149"/>
      <c r="G916" s="148"/>
    </row>
    <row r="917" spans="1:7" ht="17.399999999999999">
      <c r="A917" s="52"/>
      <c r="B917" s="52"/>
      <c r="C917" s="52"/>
      <c r="D917" s="52"/>
      <c r="E917" s="53"/>
      <c r="F917" s="52"/>
      <c r="G917" s="52"/>
    </row>
    <row r="918" spans="1:7">
      <c r="A918" s="37"/>
      <c r="B918" s="37"/>
      <c r="C918" s="37"/>
      <c r="D918" s="37"/>
      <c r="E918" s="38"/>
      <c r="F918" s="38"/>
      <c r="G918" s="37"/>
    </row>
    <row r="919" spans="1:7">
      <c r="A919" s="37"/>
      <c r="B919" s="37"/>
      <c r="C919" s="37"/>
      <c r="D919" s="37"/>
      <c r="E919" s="38"/>
      <c r="F919" s="38"/>
      <c r="G919" s="37"/>
    </row>
    <row r="920" spans="1:7" ht="17.399999999999999">
      <c r="A920" s="148"/>
      <c r="B920" s="148"/>
      <c r="C920" s="148"/>
      <c r="D920" s="148"/>
      <c r="E920" s="149"/>
      <c r="F920" s="149"/>
      <c r="G920" s="148"/>
    </row>
    <row r="921" spans="1:7">
      <c r="A921" s="37"/>
      <c r="B921" s="37"/>
      <c r="C921" s="37"/>
      <c r="D921" s="37"/>
      <c r="E921" s="38"/>
      <c r="F921" s="38"/>
      <c r="G921" s="37"/>
    </row>
    <row r="922" spans="1:7" ht="17.399999999999999">
      <c r="A922" s="52"/>
      <c r="B922" s="52"/>
      <c r="C922" s="52"/>
      <c r="D922" s="52"/>
      <c r="E922" s="53"/>
      <c r="F922" s="52"/>
      <c r="G922" s="52"/>
    </row>
    <row r="923" spans="1:7">
      <c r="A923" s="37"/>
      <c r="B923" s="37"/>
      <c r="C923" s="37"/>
      <c r="D923" s="37"/>
      <c r="E923" s="38"/>
      <c r="F923" s="38"/>
      <c r="G923" s="37"/>
    </row>
    <row r="924" spans="1:7">
      <c r="A924" s="37"/>
      <c r="B924" s="37"/>
      <c r="C924" s="37"/>
      <c r="D924" s="37"/>
      <c r="E924" s="38"/>
      <c r="F924" s="38"/>
      <c r="G924" s="37"/>
    </row>
    <row r="925" spans="1:7" ht="17.399999999999999">
      <c r="A925" s="148"/>
      <c r="B925" s="148"/>
      <c r="C925" s="148"/>
      <c r="D925" s="148"/>
      <c r="E925" s="149"/>
      <c r="F925" s="149"/>
      <c r="G925" s="148"/>
    </row>
    <row r="926" spans="1:7" ht="17.399999999999999">
      <c r="A926" s="52"/>
      <c r="B926" s="52"/>
      <c r="C926" s="52"/>
      <c r="D926" s="52"/>
      <c r="E926" s="53"/>
      <c r="F926" s="52"/>
      <c r="G926" s="52"/>
    </row>
    <row r="927" spans="1:7">
      <c r="A927" s="37"/>
      <c r="B927" s="37"/>
      <c r="C927" s="37"/>
      <c r="D927" s="37"/>
      <c r="E927" s="38"/>
      <c r="F927" s="38"/>
      <c r="G927" s="37"/>
    </row>
    <row r="928" spans="1:7">
      <c r="A928" s="37"/>
      <c r="B928" s="37"/>
      <c r="C928" s="37"/>
      <c r="D928" s="37"/>
      <c r="E928" s="38"/>
      <c r="F928" s="38"/>
      <c r="G928" s="37"/>
    </row>
    <row r="929" spans="1:7" ht="17.399999999999999">
      <c r="A929" s="52"/>
      <c r="B929" s="52"/>
      <c r="C929" s="52"/>
      <c r="D929" s="52"/>
      <c r="E929" s="53"/>
      <c r="F929" s="52"/>
      <c r="G929" s="52"/>
    </row>
    <row r="930" spans="1:7">
      <c r="A930" s="37"/>
      <c r="B930" s="37"/>
      <c r="C930" s="37"/>
      <c r="D930" s="37"/>
      <c r="E930" s="38"/>
      <c r="F930" s="38"/>
      <c r="G930" s="37"/>
    </row>
    <row r="931" spans="1:7">
      <c r="A931" s="37"/>
      <c r="B931" s="37"/>
      <c r="C931" s="37"/>
      <c r="D931" s="37"/>
      <c r="E931" s="38"/>
      <c r="F931" s="38"/>
      <c r="G931" s="37"/>
    </row>
    <row r="932" spans="1:7" ht="17.399999999999999">
      <c r="A932" s="148"/>
      <c r="B932" s="148"/>
      <c r="C932" s="148"/>
      <c r="D932" s="148"/>
      <c r="E932" s="149"/>
      <c r="F932" s="149"/>
      <c r="G932" s="148"/>
    </row>
    <row r="933" spans="1:7">
      <c r="A933" s="37"/>
      <c r="B933" s="37"/>
      <c r="C933" s="37"/>
      <c r="D933" s="37"/>
      <c r="E933" s="38"/>
      <c r="F933" s="38"/>
      <c r="G933" s="37"/>
    </row>
    <row r="934" spans="1:7">
      <c r="A934" s="37"/>
      <c r="B934" s="37"/>
      <c r="C934" s="37"/>
      <c r="D934" s="37"/>
      <c r="E934" s="38"/>
      <c r="F934" s="38"/>
      <c r="G934" s="37"/>
    </row>
    <row r="935" spans="1:7">
      <c r="A935" s="37"/>
      <c r="B935" s="37"/>
      <c r="C935" s="37"/>
      <c r="D935" s="37"/>
      <c r="E935" s="38"/>
      <c r="F935" s="38"/>
      <c r="G935" s="37"/>
    </row>
    <row r="936" spans="1:7" ht="17.399999999999999">
      <c r="A936" s="52"/>
      <c r="B936" s="52"/>
      <c r="C936" s="52"/>
      <c r="D936" s="52"/>
      <c r="E936" s="53"/>
      <c r="F936" s="52"/>
      <c r="G936" s="52"/>
    </row>
    <row r="937" spans="1:7">
      <c r="A937" s="37"/>
      <c r="B937" s="37"/>
      <c r="C937" s="37"/>
      <c r="D937" s="37"/>
      <c r="E937" s="38"/>
      <c r="F937" s="38"/>
      <c r="G937" s="37"/>
    </row>
    <row r="938" spans="1:7" ht="17.399999999999999">
      <c r="A938" s="52"/>
      <c r="B938" s="52"/>
      <c r="C938" s="52"/>
      <c r="D938" s="52"/>
      <c r="E938" s="53"/>
      <c r="F938" s="52"/>
      <c r="G938" s="52"/>
    </row>
    <row r="939" spans="1:7" ht="17.399999999999999">
      <c r="A939" s="148"/>
      <c r="B939" s="148"/>
      <c r="C939" s="148"/>
      <c r="D939" s="148"/>
      <c r="E939" s="149"/>
      <c r="F939" s="149"/>
      <c r="G939" s="148"/>
    </row>
    <row r="940" spans="1:7">
      <c r="A940" s="37"/>
      <c r="B940" s="37"/>
      <c r="C940" s="37"/>
      <c r="D940" s="37"/>
      <c r="E940" s="38"/>
      <c r="F940" s="38"/>
      <c r="G940" s="37"/>
    </row>
    <row r="941" spans="1:7" ht="17.399999999999999">
      <c r="A941" s="52"/>
      <c r="B941" s="52"/>
      <c r="C941" s="52"/>
      <c r="D941" s="52"/>
      <c r="E941" s="53"/>
      <c r="F941" s="52"/>
      <c r="G941" s="52"/>
    </row>
    <row r="942" spans="1:7">
      <c r="A942" s="37"/>
      <c r="B942" s="37"/>
      <c r="C942" s="37"/>
      <c r="D942" s="37"/>
      <c r="E942" s="38"/>
      <c r="F942" s="38"/>
      <c r="G942" s="37"/>
    </row>
    <row r="943" spans="1:7">
      <c r="A943" s="37"/>
      <c r="B943" s="37"/>
      <c r="C943" s="37"/>
      <c r="D943" s="37"/>
      <c r="E943" s="38"/>
      <c r="F943" s="38"/>
      <c r="G943" s="37"/>
    </row>
    <row r="944" spans="1:7" ht="17.399999999999999">
      <c r="A944" s="148"/>
      <c r="B944" s="148"/>
      <c r="C944" s="148"/>
      <c r="D944" s="148"/>
      <c r="E944" s="149"/>
      <c r="F944" s="149"/>
      <c r="G944" s="148"/>
    </row>
    <row r="945" spans="1:7">
      <c r="A945" s="37"/>
      <c r="B945" s="37"/>
      <c r="C945" s="37"/>
      <c r="D945" s="37"/>
      <c r="E945" s="38"/>
      <c r="F945" s="38"/>
      <c r="G945" s="37"/>
    </row>
    <row r="946" spans="1:7">
      <c r="A946" s="37"/>
      <c r="B946" s="37"/>
      <c r="C946" s="37"/>
      <c r="D946" s="37"/>
      <c r="E946" s="38"/>
      <c r="F946" s="38"/>
      <c r="G946" s="37"/>
    </row>
    <row r="947" spans="1:7">
      <c r="A947" s="37"/>
      <c r="B947" s="37"/>
      <c r="C947" s="37"/>
      <c r="D947" s="37"/>
      <c r="E947" s="38"/>
      <c r="F947" s="38"/>
      <c r="G947" s="37"/>
    </row>
    <row r="948" spans="1:7">
      <c r="A948" s="37"/>
      <c r="B948" s="37"/>
      <c r="C948" s="37"/>
      <c r="D948" s="37"/>
      <c r="E948" s="38"/>
      <c r="F948" s="38"/>
      <c r="G948" s="37"/>
    </row>
    <row r="949" spans="1:7">
      <c r="A949"/>
    </row>
    <row r="950" spans="1:7">
      <c r="A950"/>
    </row>
    <row r="951" spans="1:7">
      <c r="A951"/>
    </row>
    <row r="952" spans="1:7">
      <c r="A952"/>
    </row>
    <row r="953" spans="1:7">
      <c r="A953"/>
    </row>
    <row r="954" spans="1:7">
      <c r="A954"/>
    </row>
    <row r="955" spans="1:7">
      <c r="A955"/>
    </row>
    <row r="956" spans="1:7">
      <c r="A956"/>
    </row>
    <row r="957" spans="1:7">
      <c r="A957"/>
    </row>
    <row r="958" spans="1:7">
      <c r="A958"/>
    </row>
    <row r="959" spans="1:7">
      <c r="A959"/>
    </row>
    <row r="960" spans="1:7">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row r="1016" spans="1:1">
      <c r="A1016"/>
    </row>
    <row r="1017" spans="1:1">
      <c r="A1017"/>
    </row>
    <row r="1018" spans="1:1">
      <c r="A1018"/>
    </row>
    <row r="1019" spans="1:1">
      <c r="A1019"/>
    </row>
    <row r="1020" spans="1:1">
      <c r="A1020"/>
    </row>
    <row r="1021" spans="1:1">
      <c r="A1021"/>
    </row>
    <row r="1022" spans="1:1">
      <c r="A1022"/>
    </row>
    <row r="1023" spans="1:1">
      <c r="A1023"/>
    </row>
    <row r="1024" spans="1:1">
      <c r="A1024"/>
    </row>
    <row r="1025" spans="1:1">
      <c r="A1025"/>
    </row>
    <row r="1026" spans="1:1">
      <c r="A1026"/>
    </row>
    <row r="1027" spans="1:1">
      <c r="A1027"/>
    </row>
    <row r="1028" spans="1:1">
      <c r="A1028"/>
    </row>
    <row r="1029" spans="1:1">
      <c r="A1029"/>
    </row>
    <row r="1030" spans="1:1">
      <c r="A1030"/>
    </row>
    <row r="1031" spans="1:1">
      <c r="A1031"/>
    </row>
    <row r="1032" spans="1:1">
      <c r="A1032"/>
    </row>
    <row r="1033" spans="1:1">
      <c r="A1033"/>
    </row>
    <row r="1034" spans="1:1">
      <c r="A1034"/>
    </row>
    <row r="1035" spans="1:1">
      <c r="A1035"/>
    </row>
    <row r="1036" spans="1:1">
      <c r="A1036"/>
    </row>
    <row r="1037" spans="1:1">
      <c r="A1037"/>
    </row>
    <row r="1038" spans="1:1">
      <c r="A1038"/>
    </row>
    <row r="1039" spans="1:1">
      <c r="A1039"/>
    </row>
    <row r="1040" spans="1:1">
      <c r="A1040"/>
    </row>
    <row r="1041" spans="1:1">
      <c r="A1041"/>
    </row>
    <row r="1042" spans="1:1">
      <c r="A1042"/>
    </row>
    <row r="1043" spans="1:1">
      <c r="A1043"/>
    </row>
    <row r="1044" spans="1:1">
      <c r="A1044"/>
    </row>
    <row r="1045" spans="1:1">
      <c r="A1045"/>
    </row>
    <row r="1046" spans="1:1">
      <c r="A1046"/>
    </row>
    <row r="1047" spans="1:1">
      <c r="A1047"/>
    </row>
    <row r="1048" spans="1:1">
      <c r="A1048"/>
    </row>
    <row r="1049" spans="1:1">
      <c r="A1049"/>
    </row>
    <row r="1050" spans="1:1">
      <c r="A1050"/>
    </row>
    <row r="1051" spans="1:1">
      <c r="A1051"/>
    </row>
    <row r="1052" spans="1:1">
      <c r="A1052"/>
    </row>
    <row r="1053" spans="1:1">
      <c r="A1053"/>
    </row>
    <row r="1054" spans="1:1">
      <c r="A1054"/>
    </row>
    <row r="1055" spans="1:1">
      <c r="A1055"/>
    </row>
    <row r="1056" spans="1:1">
      <c r="A1056"/>
    </row>
    <row r="1057" spans="1:1">
      <c r="A1057"/>
    </row>
    <row r="1058" spans="1:1">
      <c r="A1058"/>
    </row>
    <row r="1059" spans="1:1">
      <c r="A1059"/>
    </row>
    <row r="1060" spans="1:1">
      <c r="A1060"/>
    </row>
    <row r="1061" spans="1:1">
      <c r="A1061"/>
    </row>
    <row r="1062" spans="1:1">
      <c r="A1062"/>
    </row>
    <row r="1063" spans="1:1">
      <c r="A1063"/>
    </row>
    <row r="1064" spans="1:1">
      <c r="A1064"/>
    </row>
    <row r="1065" spans="1:1">
      <c r="A1065"/>
    </row>
    <row r="1066" spans="1:1">
      <c r="A1066"/>
    </row>
    <row r="1067" spans="1:1">
      <c r="A1067"/>
    </row>
    <row r="1068" spans="1:1">
      <c r="A1068"/>
    </row>
    <row r="1069" spans="1:1">
      <c r="A1069"/>
    </row>
    <row r="1070" spans="1:1">
      <c r="A1070"/>
    </row>
    <row r="1071" spans="1:1">
      <c r="A1071"/>
    </row>
    <row r="1072" spans="1:1">
      <c r="A1072"/>
    </row>
    <row r="1073" spans="1:1">
      <c r="A1073"/>
    </row>
    <row r="1074" spans="1:1">
      <c r="A1074"/>
    </row>
    <row r="1075" spans="1:1">
      <c r="A1075"/>
    </row>
    <row r="1076" spans="1:1">
      <c r="A1076"/>
    </row>
    <row r="1077" spans="1:1">
      <c r="A1077"/>
    </row>
    <row r="1078" spans="1:1">
      <c r="A1078"/>
    </row>
    <row r="1079" spans="1:1">
      <c r="A1079"/>
    </row>
    <row r="1080" spans="1:1">
      <c r="A1080"/>
    </row>
    <row r="1081" spans="1:1">
      <c r="A1081"/>
    </row>
    <row r="1082" spans="1:1">
      <c r="A1082"/>
    </row>
    <row r="1083" spans="1:1">
      <c r="A1083"/>
    </row>
    <row r="1084" spans="1:1">
      <c r="A1084"/>
    </row>
    <row r="1085" spans="1:1">
      <c r="A1085"/>
    </row>
    <row r="1086" spans="1:1">
      <c r="A1086"/>
    </row>
    <row r="1087" spans="1:1">
      <c r="A1087"/>
    </row>
    <row r="1088" spans="1:1">
      <c r="A1088"/>
    </row>
    <row r="1089" spans="1:1">
      <c r="A1089"/>
    </row>
    <row r="1090" spans="1:1">
      <c r="A1090"/>
    </row>
    <row r="1091" spans="1:1">
      <c r="A1091"/>
    </row>
    <row r="1092" spans="1:1">
      <c r="A1092"/>
    </row>
    <row r="1093" spans="1:1">
      <c r="A1093"/>
    </row>
    <row r="1094" spans="1:1">
      <c r="A1094"/>
    </row>
    <row r="1095" spans="1:1">
      <c r="A1095"/>
    </row>
    <row r="1096" spans="1:1">
      <c r="A1096"/>
    </row>
    <row r="1097" spans="1:1">
      <c r="A1097"/>
    </row>
    <row r="1098" spans="1:1">
      <c r="A1098"/>
    </row>
    <row r="1099" spans="1:1">
      <c r="A1099"/>
    </row>
    <row r="1100" spans="1:1">
      <c r="A1100"/>
    </row>
    <row r="1101" spans="1:1">
      <c r="A1101"/>
    </row>
    <row r="1102" spans="1:1">
      <c r="A1102"/>
    </row>
    <row r="1103" spans="1:1">
      <c r="A1103"/>
    </row>
    <row r="1104" spans="1:1">
      <c r="A1104"/>
    </row>
    <row r="1105" spans="1:1">
      <c r="A1105"/>
    </row>
    <row r="1106" spans="1:1">
      <c r="A1106"/>
    </row>
    <row r="1107" spans="1:1">
      <c r="A1107"/>
    </row>
    <row r="1108" spans="1:1">
      <c r="A1108"/>
    </row>
    <row r="1109" spans="1:1">
      <c r="A1109"/>
    </row>
    <row r="1110" spans="1:1">
      <c r="A1110"/>
    </row>
    <row r="1111" spans="1:1">
      <c r="A1111"/>
    </row>
    <row r="1112" spans="1:1">
      <c r="A1112"/>
    </row>
    <row r="1113" spans="1:1">
      <c r="A1113"/>
    </row>
    <row r="1114" spans="1:1">
      <c r="A1114"/>
    </row>
    <row r="1115" spans="1:1">
      <c r="A1115"/>
    </row>
    <row r="1116" spans="1:1">
      <c r="A1116"/>
    </row>
    <row r="1117" spans="1:1">
      <c r="A1117"/>
    </row>
    <row r="1118" spans="1:1">
      <c r="A1118"/>
    </row>
    <row r="1119" spans="1:1">
      <c r="A1119"/>
    </row>
    <row r="1120" spans="1:1">
      <c r="A1120"/>
    </row>
    <row r="1121" spans="1:1">
      <c r="A1121"/>
    </row>
    <row r="1122" spans="1:1">
      <c r="A1122"/>
    </row>
    <row r="1123" spans="1:1">
      <c r="A1123"/>
    </row>
    <row r="1124" spans="1:1">
      <c r="A1124"/>
    </row>
    <row r="1125" spans="1:1">
      <c r="A1125"/>
    </row>
    <row r="1126" spans="1:1">
      <c r="A1126"/>
    </row>
    <row r="1127" spans="1:1">
      <c r="A1127"/>
    </row>
    <row r="1128" spans="1:1">
      <c r="A1128"/>
    </row>
    <row r="1129" spans="1:1">
      <c r="A1129"/>
    </row>
    <row r="1130" spans="1:1">
      <c r="A1130"/>
    </row>
    <row r="1131" spans="1:1">
      <c r="A1131"/>
    </row>
    <row r="1132" spans="1:1">
      <c r="A1132"/>
    </row>
    <row r="1133" spans="1:1">
      <c r="A1133"/>
    </row>
    <row r="1134" spans="1:1">
      <c r="A1134"/>
    </row>
    <row r="1135" spans="1:1">
      <c r="A1135"/>
    </row>
    <row r="1136" spans="1:1">
      <c r="A1136"/>
    </row>
    <row r="1137" spans="1:1">
      <c r="A1137"/>
    </row>
    <row r="1138" spans="1:1">
      <c r="A1138"/>
    </row>
    <row r="1139" spans="1:1">
      <c r="A1139"/>
    </row>
    <row r="1140" spans="1:1">
      <c r="A1140"/>
    </row>
    <row r="1141" spans="1:1">
      <c r="A1141"/>
    </row>
    <row r="1142" spans="1:1">
      <c r="A1142"/>
    </row>
    <row r="1143" spans="1:1">
      <c r="A1143"/>
    </row>
    <row r="1144" spans="1:1">
      <c r="A1144"/>
    </row>
    <row r="1145" spans="1:1">
      <c r="A1145"/>
    </row>
    <row r="1146" spans="1:1">
      <c r="A1146"/>
    </row>
    <row r="1147" spans="1:1">
      <c r="A1147"/>
    </row>
    <row r="1148" spans="1:1">
      <c r="A1148"/>
    </row>
    <row r="1149" spans="1:1">
      <c r="A1149"/>
    </row>
    <row r="1150" spans="1:1">
      <c r="A1150"/>
    </row>
    <row r="1151" spans="1:1">
      <c r="A1151"/>
    </row>
    <row r="1152" spans="1:1">
      <c r="A1152"/>
    </row>
    <row r="1153" spans="1:1">
      <c r="A1153"/>
    </row>
    <row r="1154" spans="1:1">
      <c r="A1154"/>
    </row>
    <row r="1155" spans="1:1">
      <c r="A1155"/>
    </row>
    <row r="1156" spans="1:1">
      <c r="A1156"/>
    </row>
    <row r="1157" spans="1:1">
      <c r="A1157"/>
    </row>
    <row r="1158" spans="1:1">
      <c r="A1158"/>
    </row>
    <row r="1159" spans="1:1">
      <c r="A1159"/>
    </row>
    <row r="1160" spans="1:1">
      <c r="A1160"/>
    </row>
    <row r="1161" spans="1:1">
      <c r="A1161"/>
    </row>
    <row r="1162" spans="1:1">
      <c r="A1162"/>
    </row>
    <row r="1163" spans="1:1">
      <c r="A1163"/>
    </row>
    <row r="1164" spans="1:1">
      <c r="A1164"/>
    </row>
    <row r="1165" spans="1:1">
      <c r="A1165"/>
    </row>
    <row r="1166" spans="1:1">
      <c r="A1166"/>
    </row>
    <row r="1167" spans="1:1">
      <c r="A1167"/>
    </row>
    <row r="1168" spans="1:1">
      <c r="A1168"/>
    </row>
    <row r="1169" spans="1:1">
      <c r="A1169"/>
    </row>
    <row r="1170" spans="1:1">
      <c r="A1170"/>
    </row>
    <row r="1171" spans="1:1">
      <c r="A1171"/>
    </row>
    <row r="1172" spans="1:1">
      <c r="A1172"/>
    </row>
    <row r="1173" spans="1:1">
      <c r="A1173"/>
    </row>
    <row r="1174" spans="1:1">
      <c r="A1174"/>
    </row>
    <row r="1175" spans="1:1">
      <c r="A1175"/>
    </row>
    <row r="1176" spans="1:1">
      <c r="A1176"/>
    </row>
    <row r="1177" spans="1:1">
      <c r="A1177"/>
    </row>
    <row r="1178" spans="1:1">
      <c r="A1178"/>
    </row>
    <row r="1179" spans="1:1">
      <c r="A1179"/>
    </row>
    <row r="1180" spans="1:1">
      <c r="A1180"/>
    </row>
    <row r="1181" spans="1:1">
      <c r="A1181"/>
    </row>
    <row r="1182" spans="1:1">
      <c r="A1182"/>
    </row>
    <row r="1183" spans="1:1">
      <c r="A1183"/>
    </row>
    <row r="1184" spans="1:1">
      <c r="A1184"/>
    </row>
    <row r="1185" spans="1:1">
      <c r="A1185"/>
    </row>
    <row r="1186" spans="1:1">
      <c r="A1186"/>
    </row>
    <row r="1187" spans="1:1">
      <c r="A1187"/>
    </row>
    <row r="1188" spans="1:1">
      <c r="A1188"/>
    </row>
    <row r="1189" spans="1:1">
      <c r="A1189"/>
    </row>
    <row r="1190" spans="1:1">
      <c r="A1190"/>
    </row>
    <row r="1191" spans="1:1">
      <c r="A1191"/>
    </row>
    <row r="1192" spans="1:1">
      <c r="A1192"/>
    </row>
    <row r="1193" spans="1:1">
      <c r="A1193"/>
    </row>
    <row r="1194" spans="1:1">
      <c r="A1194"/>
    </row>
    <row r="1195" spans="1:1">
      <c r="A1195"/>
    </row>
    <row r="1196" spans="1:1">
      <c r="A1196"/>
    </row>
    <row r="1197" spans="1:1">
      <c r="A1197"/>
    </row>
    <row r="1198" spans="1:1">
      <c r="A1198"/>
    </row>
    <row r="1199" spans="1:1">
      <c r="A1199"/>
    </row>
    <row r="1200" spans="1:1">
      <c r="A1200"/>
    </row>
    <row r="1201" spans="1:1">
      <c r="A1201"/>
    </row>
    <row r="1202" spans="1:1">
      <c r="A1202"/>
    </row>
    <row r="1203" spans="1:1">
      <c r="A1203"/>
    </row>
    <row r="1204" spans="1:1">
      <c r="A1204"/>
    </row>
    <row r="1205" spans="1:1">
      <c r="A1205"/>
    </row>
    <row r="1206" spans="1:1">
      <c r="A1206"/>
    </row>
    <row r="1207" spans="1:1">
      <c r="A1207"/>
    </row>
    <row r="1208" spans="1:1">
      <c r="A1208"/>
    </row>
    <row r="1209" spans="1:1">
      <c r="A1209"/>
    </row>
    <row r="1210" spans="1:1">
      <c r="A1210"/>
    </row>
    <row r="1211" spans="1:1">
      <c r="A1211"/>
    </row>
    <row r="1212" spans="1:1">
      <c r="A1212"/>
    </row>
    <row r="1213" spans="1:1">
      <c r="A1213"/>
    </row>
    <row r="1214" spans="1:1">
      <c r="A1214"/>
    </row>
    <row r="1215" spans="1:1">
      <c r="A1215"/>
    </row>
    <row r="1216" spans="1:1">
      <c r="A1216"/>
    </row>
    <row r="1217" spans="1:1">
      <c r="A1217"/>
    </row>
    <row r="1218" spans="1:1">
      <c r="A1218"/>
    </row>
    <row r="1219" spans="1:1">
      <c r="A1219"/>
    </row>
    <row r="1220" spans="1:1">
      <c r="A1220"/>
    </row>
    <row r="1221" spans="1:1">
      <c r="A1221"/>
    </row>
    <row r="1222" spans="1:1">
      <c r="A1222"/>
    </row>
    <row r="1223" spans="1:1">
      <c r="A1223"/>
    </row>
    <row r="1224" spans="1:1">
      <c r="A1224"/>
    </row>
    <row r="1225" spans="1:1">
      <c r="A1225"/>
    </row>
    <row r="1226" spans="1:1">
      <c r="A1226"/>
    </row>
    <row r="1227" spans="1:1">
      <c r="A1227"/>
    </row>
    <row r="1228" spans="1:1">
      <c r="A1228"/>
    </row>
    <row r="1229" spans="1:1">
      <c r="A1229"/>
    </row>
    <row r="1230" spans="1:1">
      <c r="A1230"/>
    </row>
    <row r="1231" spans="1:1">
      <c r="A1231"/>
    </row>
    <row r="1232" spans="1:1">
      <c r="A1232"/>
    </row>
    <row r="1233" spans="1:1">
      <c r="A1233"/>
    </row>
    <row r="1234" spans="1:1">
      <c r="A1234"/>
    </row>
    <row r="1235" spans="1:1">
      <c r="A1235"/>
    </row>
    <row r="1236" spans="1:1">
      <c r="A1236"/>
    </row>
    <row r="1237" spans="1:1">
      <c r="A1237"/>
    </row>
    <row r="1238" spans="1:1">
      <c r="A1238"/>
    </row>
    <row r="1239" spans="1:1">
      <c r="A1239"/>
    </row>
    <row r="1240" spans="1:1">
      <c r="A1240"/>
    </row>
    <row r="1241" spans="1:1">
      <c r="A1241"/>
    </row>
    <row r="1242" spans="1:1">
      <c r="A1242"/>
    </row>
    <row r="1243" spans="1:1">
      <c r="A1243"/>
    </row>
    <row r="1244" spans="1:1">
      <c r="A1244"/>
    </row>
    <row r="1245" spans="1:1">
      <c r="A1245"/>
    </row>
    <row r="1246" spans="1:1">
      <c r="A1246"/>
    </row>
    <row r="1247" spans="1:1">
      <c r="A1247"/>
    </row>
    <row r="1248" spans="1:1">
      <c r="A1248"/>
    </row>
    <row r="1249" spans="1:1">
      <c r="A1249"/>
    </row>
    <row r="1250" spans="1:1">
      <c r="A1250"/>
    </row>
    <row r="1251" spans="1:1">
      <c r="A1251"/>
    </row>
    <row r="1252" spans="1:1">
      <c r="A1252"/>
    </row>
    <row r="1253" spans="1:1">
      <c r="A1253"/>
    </row>
    <row r="1254" spans="1:1">
      <c r="A1254"/>
    </row>
    <row r="1255" spans="1:1">
      <c r="A1255"/>
    </row>
    <row r="1256" spans="1:1">
      <c r="A1256"/>
    </row>
    <row r="1257" spans="1:1">
      <c r="A1257"/>
    </row>
    <row r="1258" spans="1:1">
      <c r="A1258"/>
    </row>
    <row r="1259" spans="1:1">
      <c r="A1259"/>
    </row>
    <row r="1260" spans="1:1">
      <c r="A1260"/>
    </row>
    <row r="1261" spans="1:1">
      <c r="A1261"/>
    </row>
    <row r="1262" spans="1:1">
      <c r="A1262"/>
    </row>
    <row r="1263" spans="1:1">
      <c r="A1263"/>
    </row>
    <row r="1264" spans="1:1">
      <c r="A1264"/>
    </row>
    <row r="1265" spans="1:1">
      <c r="A1265"/>
    </row>
    <row r="1266" spans="1:1">
      <c r="A1266"/>
    </row>
    <row r="1267" spans="1:1">
      <c r="A1267"/>
    </row>
    <row r="1268" spans="1:1">
      <c r="A1268"/>
    </row>
    <row r="1269" spans="1:1">
      <c r="A1269"/>
    </row>
    <row r="1270" spans="1:1">
      <c r="A1270"/>
    </row>
    <row r="1271" spans="1:1">
      <c r="A1271"/>
    </row>
    <row r="1272" spans="1:1">
      <c r="A1272"/>
    </row>
    <row r="1273" spans="1:1">
      <c r="A1273"/>
    </row>
    <row r="1274" spans="1:1">
      <c r="A1274"/>
    </row>
    <row r="1275" spans="1:1">
      <c r="A1275"/>
    </row>
    <row r="1276" spans="1:1">
      <c r="A1276"/>
    </row>
    <row r="1277" spans="1:1">
      <c r="A1277"/>
    </row>
    <row r="1278" spans="1:1">
      <c r="A1278"/>
    </row>
    <row r="1279" spans="1:1">
      <c r="A1279"/>
    </row>
    <row r="1280" spans="1:1">
      <c r="A1280"/>
    </row>
    <row r="1281" spans="1:1">
      <c r="A1281"/>
    </row>
    <row r="1282" spans="1:1">
      <c r="A1282"/>
    </row>
    <row r="1283" spans="1:1">
      <c r="A1283"/>
    </row>
    <row r="1284" spans="1:1">
      <c r="A1284"/>
    </row>
    <row r="1285" spans="1:1">
      <c r="A1285"/>
    </row>
    <row r="1286" spans="1:1">
      <c r="A1286"/>
    </row>
    <row r="1287" spans="1:1">
      <c r="A1287"/>
    </row>
    <row r="1288" spans="1:1">
      <c r="A1288"/>
    </row>
    <row r="1289" spans="1:1">
      <c r="A1289"/>
    </row>
    <row r="1290" spans="1:1">
      <c r="A1290"/>
    </row>
    <row r="1291" spans="1:1">
      <c r="A1291"/>
    </row>
    <row r="1292" spans="1:1">
      <c r="A1292"/>
    </row>
    <row r="1293" spans="1:1">
      <c r="A1293"/>
    </row>
    <row r="1294" spans="1:1">
      <c r="A1294"/>
    </row>
    <row r="1295" spans="1:1">
      <c r="A1295"/>
    </row>
    <row r="1296" spans="1:1">
      <c r="A1296"/>
    </row>
    <row r="1297" spans="1:1">
      <c r="A1297"/>
    </row>
    <row r="1298" spans="1:1">
      <c r="A1298"/>
    </row>
    <row r="1299" spans="1:1">
      <c r="A1299"/>
    </row>
    <row r="1300" spans="1:1">
      <c r="A1300"/>
    </row>
    <row r="1301" spans="1:1">
      <c r="A1301"/>
    </row>
    <row r="1302" spans="1:1">
      <c r="A1302"/>
    </row>
    <row r="1303" spans="1:1">
      <c r="A1303"/>
    </row>
    <row r="1304" spans="1:1">
      <c r="A1304"/>
    </row>
    <row r="1305" spans="1:1">
      <c r="A1305"/>
    </row>
    <row r="1306" spans="1:1">
      <c r="A1306"/>
    </row>
    <row r="1307" spans="1:1">
      <c r="A1307"/>
    </row>
    <row r="1308" spans="1:1">
      <c r="A1308"/>
    </row>
    <row r="1309" spans="1:1">
      <c r="A1309"/>
    </row>
    <row r="1310" spans="1:1">
      <c r="A1310"/>
    </row>
    <row r="1311" spans="1:1">
      <c r="A1311"/>
    </row>
    <row r="1312" spans="1:1">
      <c r="A1312"/>
    </row>
    <row r="1313" spans="1:1">
      <c r="A1313"/>
    </row>
    <row r="1314" spans="1:1">
      <c r="A1314"/>
    </row>
    <row r="1315" spans="1:1">
      <c r="A1315"/>
    </row>
    <row r="1316" spans="1:1">
      <c r="A1316"/>
    </row>
    <row r="1317" spans="1:1">
      <c r="A1317"/>
    </row>
    <row r="1318" spans="1:1">
      <c r="A1318"/>
    </row>
    <row r="1319" spans="1:1">
      <c r="A1319"/>
    </row>
    <row r="1320" spans="1:1">
      <c r="A1320"/>
    </row>
    <row r="1321" spans="1:1">
      <c r="A1321"/>
    </row>
    <row r="1322" spans="1:1">
      <c r="A1322"/>
    </row>
    <row r="1323" spans="1:1">
      <c r="A1323"/>
    </row>
    <row r="1324" spans="1:1">
      <c r="A1324"/>
    </row>
    <row r="1325" spans="1:1">
      <c r="A1325"/>
    </row>
    <row r="1326" spans="1:1">
      <c r="A1326"/>
    </row>
    <row r="1327" spans="1:1">
      <c r="A1327"/>
    </row>
    <row r="1328" spans="1:1">
      <c r="A1328"/>
    </row>
    <row r="1329" spans="1:1">
      <c r="A1329"/>
    </row>
    <row r="1330" spans="1:1">
      <c r="A1330"/>
    </row>
    <row r="1331" spans="1:1">
      <c r="A1331"/>
    </row>
    <row r="1332" spans="1:1">
      <c r="A1332"/>
    </row>
    <row r="1333" spans="1:1">
      <c r="A1333"/>
    </row>
    <row r="1334" spans="1:1">
      <c r="A1334"/>
    </row>
    <row r="1335" spans="1:1">
      <c r="A1335"/>
    </row>
    <row r="1336" spans="1:1">
      <c r="A1336"/>
    </row>
    <row r="1337" spans="1:1">
      <c r="A1337"/>
    </row>
    <row r="1338" spans="1:1">
      <c r="A1338"/>
    </row>
    <row r="1339" spans="1:1">
      <c r="A1339"/>
    </row>
    <row r="1340" spans="1:1">
      <c r="A1340"/>
    </row>
    <row r="1341" spans="1:1">
      <c r="A1341"/>
    </row>
    <row r="1342" spans="1:1">
      <c r="A1342"/>
    </row>
    <row r="1343" spans="1:1">
      <c r="A1343"/>
    </row>
    <row r="1344" spans="1:1">
      <c r="A1344"/>
    </row>
    <row r="1345" spans="1:1">
      <c r="A1345"/>
    </row>
    <row r="1346" spans="1:1">
      <c r="A1346"/>
    </row>
    <row r="1347" spans="1:1">
      <c r="A1347"/>
    </row>
    <row r="1348" spans="1:1">
      <c r="A1348"/>
    </row>
    <row r="1349" spans="1:1">
      <c r="A1349"/>
    </row>
    <row r="1350" spans="1:1">
      <c r="A1350"/>
    </row>
    <row r="1351" spans="1:1">
      <c r="A1351"/>
    </row>
    <row r="1352" spans="1:1">
      <c r="A1352"/>
    </row>
    <row r="1353" spans="1:1">
      <c r="A1353"/>
    </row>
    <row r="1354" spans="1:1">
      <c r="A1354"/>
    </row>
    <row r="1355" spans="1:1">
      <c r="A1355"/>
    </row>
    <row r="1356" spans="1:1">
      <c r="A1356"/>
    </row>
    <row r="1357" spans="1:1">
      <c r="A1357"/>
    </row>
    <row r="1358" spans="1:1">
      <c r="A1358"/>
    </row>
    <row r="1359" spans="1:1">
      <c r="A1359"/>
    </row>
    <row r="1360" spans="1:1">
      <c r="A1360"/>
    </row>
    <row r="1361" spans="1:1">
      <c r="A1361"/>
    </row>
    <row r="1362" spans="1:1">
      <c r="A1362"/>
    </row>
    <row r="1363" spans="1:1">
      <c r="A1363"/>
    </row>
    <row r="1364" spans="1:1">
      <c r="A1364"/>
    </row>
    <row r="1365" spans="1:1">
      <c r="A1365"/>
    </row>
    <row r="1366" spans="1:1">
      <c r="A1366"/>
    </row>
    <row r="1367" spans="1:1">
      <c r="A1367"/>
    </row>
    <row r="1368" spans="1:1">
      <c r="A1368"/>
    </row>
    <row r="1369" spans="1:1">
      <c r="A1369"/>
    </row>
    <row r="1370" spans="1:1">
      <c r="A1370"/>
    </row>
    <row r="1371" spans="1:1">
      <c r="A1371"/>
    </row>
    <row r="1372" spans="1:1">
      <c r="A1372"/>
    </row>
    <row r="1373" spans="1:1">
      <c r="A1373"/>
    </row>
    <row r="1374" spans="1:1">
      <c r="A1374"/>
    </row>
    <row r="1375" spans="1:1">
      <c r="A1375"/>
    </row>
    <row r="1376" spans="1:1">
      <c r="A1376"/>
    </row>
    <row r="1377" spans="1:1">
      <c r="A1377"/>
    </row>
    <row r="1378" spans="1:1">
      <c r="A1378"/>
    </row>
    <row r="1379" spans="1:1">
      <c r="A1379"/>
    </row>
    <row r="1380" spans="1:1">
      <c r="A1380"/>
    </row>
    <row r="1381" spans="1:1">
      <c r="A1381"/>
    </row>
    <row r="1382" spans="1:1">
      <c r="A1382"/>
    </row>
    <row r="1383" spans="1:1">
      <c r="A1383"/>
    </row>
    <row r="1384" spans="1:1">
      <c r="A1384"/>
    </row>
    <row r="1385" spans="1:1">
      <c r="A1385"/>
    </row>
    <row r="1386" spans="1:1">
      <c r="A1386"/>
    </row>
    <row r="1387" spans="1:1">
      <c r="A1387"/>
    </row>
    <row r="1388" spans="1:1">
      <c r="A1388"/>
    </row>
    <row r="1389" spans="1:1">
      <c r="A1389"/>
    </row>
    <row r="1390" spans="1:1">
      <c r="A1390"/>
    </row>
    <row r="1391" spans="1:1">
      <c r="A1391"/>
    </row>
    <row r="1392" spans="1:1">
      <c r="A1392"/>
    </row>
    <row r="1393" spans="1:1">
      <c r="A1393"/>
    </row>
    <row r="1394" spans="1:1">
      <c r="A1394"/>
    </row>
    <row r="1395" spans="1:1">
      <c r="A1395"/>
    </row>
    <row r="1396" spans="1:1">
      <c r="A1396"/>
    </row>
    <row r="1397" spans="1:1">
      <c r="A1397"/>
    </row>
    <row r="1398" spans="1:1">
      <c r="A1398"/>
    </row>
    <row r="1399" spans="1:1">
      <c r="A1399"/>
    </row>
    <row r="1400" spans="1:1">
      <c r="A1400"/>
    </row>
    <row r="1401" spans="1:1">
      <c r="A1401"/>
    </row>
    <row r="1402" spans="1:1">
      <c r="A1402"/>
    </row>
    <row r="1403" spans="1:1">
      <c r="A1403"/>
    </row>
    <row r="1404" spans="1:1">
      <c r="A1404"/>
    </row>
    <row r="1405" spans="1:1">
      <c r="A1405"/>
    </row>
    <row r="1406" spans="1:1">
      <c r="A1406"/>
    </row>
    <row r="1407" spans="1:1">
      <c r="A1407"/>
    </row>
    <row r="1408" spans="1:1">
      <c r="A1408"/>
    </row>
    <row r="1409" spans="1:1">
      <c r="A1409"/>
    </row>
    <row r="1410" spans="1:1">
      <c r="A1410"/>
    </row>
    <row r="1411" spans="1:1">
      <c r="A1411"/>
    </row>
    <row r="1412" spans="1:1">
      <c r="A1412"/>
    </row>
    <row r="1413" spans="1:1">
      <c r="A1413"/>
    </row>
    <row r="1414" spans="1:1">
      <c r="A1414"/>
    </row>
    <row r="1415" spans="1:1">
      <c r="A1415"/>
    </row>
    <row r="1416" spans="1:1">
      <c r="A1416"/>
    </row>
    <row r="1417" spans="1:1">
      <c r="A1417"/>
    </row>
    <row r="1418" spans="1:1">
      <c r="A1418"/>
    </row>
    <row r="1419" spans="1:1">
      <c r="A1419"/>
    </row>
    <row r="1420" spans="1:1">
      <c r="A1420"/>
    </row>
    <row r="1421" spans="1:1">
      <c r="A1421"/>
    </row>
    <row r="1422" spans="1:1">
      <c r="A1422"/>
    </row>
    <row r="1423" spans="1:1">
      <c r="A1423"/>
    </row>
  </sheetData>
  <mergeCells count="2">
    <mergeCell ref="A1:I1"/>
    <mergeCell ref="A2:I2"/>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E6778-47E7-49F2-9420-37E7EE40AF9B}">
  <dimension ref="A1:BS318"/>
  <sheetViews>
    <sheetView workbookViewId="0">
      <pane xSplit="2" ySplit="1" topLeftCell="H268" activePane="bottomRight" state="frozen"/>
      <selection pane="topRight" activeCell="C1" sqref="C1"/>
      <selection pane="bottomLeft" activeCell="A2" sqref="A2"/>
      <selection pane="bottomRight" activeCell="J281" sqref="J281"/>
    </sheetView>
  </sheetViews>
  <sheetFormatPr defaultColWidth="9.109375" defaultRowHeight="15.6"/>
  <cols>
    <col min="1" max="1" width="19" style="50" customWidth="1"/>
    <col min="2" max="2" width="35.33203125" style="50" bestFit="1" customWidth="1"/>
    <col min="3" max="3" width="15.5546875" style="50" bestFit="1" customWidth="1"/>
    <col min="4" max="4" width="9.109375" style="50" bestFit="1"/>
    <col min="5" max="5" width="14.88671875" style="50" customWidth="1"/>
    <col min="6" max="6" width="15.5546875" style="50" bestFit="1" customWidth="1"/>
    <col min="7" max="7" width="9.109375" style="50" bestFit="1"/>
    <col min="8" max="8" width="43.44140625" style="50" bestFit="1" customWidth="1"/>
    <col min="9" max="9" width="9.109375" style="50" bestFit="1"/>
    <col min="10" max="10" width="92.5546875" style="50" customWidth="1"/>
    <col min="11" max="68" width="9.109375" style="50"/>
    <col min="69" max="69" width="83.5546875" style="50" bestFit="1" customWidth="1"/>
    <col min="70" max="70" width="9.109375" style="50"/>
    <col min="71" max="71" width="13.5546875" style="50" bestFit="1" customWidth="1"/>
    <col min="72" max="16384" width="9.109375" style="50"/>
  </cols>
  <sheetData>
    <row r="1" spans="1:71">
      <c r="A1" s="268" t="s">
        <v>0</v>
      </c>
      <c r="B1" s="268" t="s">
        <v>2901</v>
      </c>
      <c r="C1" s="268" t="s">
        <v>3680</v>
      </c>
      <c r="D1" s="268" t="s">
        <v>3681</v>
      </c>
      <c r="E1" s="268" t="s">
        <v>3682</v>
      </c>
      <c r="F1" s="268" t="s">
        <v>3683</v>
      </c>
      <c r="G1" s="268" t="s">
        <v>3684</v>
      </c>
      <c r="H1" s="268" t="s">
        <v>3003</v>
      </c>
      <c r="I1" s="268" t="s">
        <v>3685</v>
      </c>
      <c r="J1" s="268" t="s">
        <v>3686</v>
      </c>
      <c r="K1" s="268" t="s">
        <v>3687</v>
      </c>
      <c r="L1" s="268" t="s">
        <v>3688</v>
      </c>
      <c r="M1" s="268" t="s">
        <v>3689</v>
      </c>
      <c r="N1" s="268" t="s">
        <v>3690</v>
      </c>
      <c r="O1" s="268" t="s">
        <v>3691</v>
      </c>
      <c r="P1" s="268" t="s">
        <v>3692</v>
      </c>
      <c r="Q1" s="268" t="s">
        <v>3693</v>
      </c>
      <c r="R1" s="268" t="s">
        <v>3694</v>
      </c>
      <c r="S1" s="268" t="s">
        <v>3695</v>
      </c>
      <c r="T1" s="268" t="s">
        <v>3696</v>
      </c>
      <c r="U1" s="268" t="s">
        <v>3697</v>
      </c>
      <c r="V1" s="268" t="s">
        <v>3698</v>
      </c>
      <c r="W1" s="268" t="s">
        <v>3699</v>
      </c>
      <c r="X1" s="268" t="s">
        <v>3700</v>
      </c>
      <c r="Y1" s="268" t="s">
        <v>3701</v>
      </c>
      <c r="Z1" s="268" t="s">
        <v>3702</v>
      </c>
      <c r="AA1" s="268" t="s">
        <v>3703</v>
      </c>
      <c r="AB1" s="268" t="s">
        <v>3704</v>
      </c>
      <c r="AC1" s="268" t="s">
        <v>3705</v>
      </c>
      <c r="AD1" s="268" t="s">
        <v>3706</v>
      </c>
      <c r="AE1" s="268" t="s">
        <v>3707</v>
      </c>
      <c r="AF1" s="268" t="s">
        <v>3708</v>
      </c>
      <c r="AG1" s="268" t="s">
        <v>3709</v>
      </c>
      <c r="AH1" s="268" t="s">
        <v>3710</v>
      </c>
      <c r="AI1" s="268" t="s">
        <v>3711</v>
      </c>
      <c r="AJ1" s="268" t="s">
        <v>3712</v>
      </c>
      <c r="AK1" s="268" t="s">
        <v>3713</v>
      </c>
      <c r="AL1" s="268" t="s">
        <v>3714</v>
      </c>
      <c r="AM1" s="268" t="s">
        <v>3715</v>
      </c>
      <c r="AN1" s="268" t="s">
        <v>3716</v>
      </c>
      <c r="AO1" s="268" t="s">
        <v>3717</v>
      </c>
      <c r="AP1" s="268" t="s">
        <v>3718</v>
      </c>
      <c r="AQ1" s="268" t="s">
        <v>3719</v>
      </c>
      <c r="AR1" s="268" t="s">
        <v>3720</v>
      </c>
      <c r="AS1" s="268" t="s">
        <v>3721</v>
      </c>
      <c r="AT1" s="268" t="s">
        <v>3722</v>
      </c>
      <c r="AU1" s="268" t="s">
        <v>3723</v>
      </c>
      <c r="AV1" s="268" t="s">
        <v>3724</v>
      </c>
      <c r="AW1" s="268" t="s">
        <v>3725</v>
      </c>
      <c r="AX1" s="268" t="s">
        <v>3726</v>
      </c>
      <c r="AY1" s="268" t="s">
        <v>3727</v>
      </c>
      <c r="AZ1" s="268" t="s">
        <v>3728</v>
      </c>
      <c r="BA1" s="268" t="s">
        <v>3729</v>
      </c>
      <c r="BB1" s="268" t="s">
        <v>3730</v>
      </c>
      <c r="BC1" s="268" t="s">
        <v>3731</v>
      </c>
      <c r="BD1" s="268" t="s">
        <v>3732</v>
      </c>
      <c r="BE1" s="268" t="s">
        <v>3733</v>
      </c>
      <c r="BF1" s="268" t="s">
        <v>3734</v>
      </c>
      <c r="BG1" s="268" t="s">
        <v>3735</v>
      </c>
      <c r="BH1" s="268" t="s">
        <v>3736</v>
      </c>
      <c r="BI1" s="268" t="s">
        <v>3737</v>
      </c>
      <c r="BJ1" s="268" t="s">
        <v>3738</v>
      </c>
      <c r="BK1" s="268" t="s">
        <v>3739</v>
      </c>
      <c r="BL1" s="268" t="s">
        <v>3740</v>
      </c>
      <c r="BM1" s="268" t="s">
        <v>3741</v>
      </c>
      <c r="BN1" s="268" t="s">
        <v>3742</v>
      </c>
      <c r="BO1" s="268" t="s">
        <v>3743</v>
      </c>
      <c r="BP1" s="268" t="s">
        <v>3744</v>
      </c>
      <c r="BQ1" s="268" t="s">
        <v>3745</v>
      </c>
      <c r="BR1" s="268" t="s">
        <v>1784</v>
      </c>
      <c r="BS1" s="268" t="s">
        <v>3746</v>
      </c>
    </row>
    <row r="2" spans="1:71">
      <c r="A2" s="344" t="s">
        <v>32</v>
      </c>
      <c r="B2" s="344" t="s">
        <v>3747</v>
      </c>
      <c r="C2" s="344" t="s">
        <v>35</v>
      </c>
      <c r="D2" s="344" t="s">
        <v>1784</v>
      </c>
      <c r="E2" s="344" t="s">
        <v>1784</v>
      </c>
      <c r="F2" s="344" t="s">
        <v>1784</v>
      </c>
      <c r="G2" s="344" t="s">
        <v>3748</v>
      </c>
      <c r="H2" s="344" t="s">
        <v>1784</v>
      </c>
      <c r="I2" s="344" t="s">
        <v>3749</v>
      </c>
      <c r="J2" s="344" t="s">
        <v>3750</v>
      </c>
      <c r="K2" s="344" t="s">
        <v>3748</v>
      </c>
      <c r="L2" s="344" t="s">
        <v>1784</v>
      </c>
      <c r="M2" s="344" t="s">
        <v>1784</v>
      </c>
      <c r="N2" s="344" t="s">
        <v>1784</v>
      </c>
      <c r="O2" s="344" t="s">
        <v>1784</v>
      </c>
      <c r="P2" s="344" t="s">
        <v>1784</v>
      </c>
      <c r="Q2" s="344" t="s">
        <v>1784</v>
      </c>
      <c r="R2" s="344" t="s">
        <v>1784</v>
      </c>
      <c r="S2" s="344" t="s">
        <v>1784</v>
      </c>
      <c r="T2" s="344" t="s">
        <v>1784</v>
      </c>
      <c r="U2" s="344" t="s">
        <v>1784</v>
      </c>
      <c r="V2" s="344" t="s">
        <v>1784</v>
      </c>
      <c r="W2" s="344" t="s">
        <v>1784</v>
      </c>
      <c r="X2" s="344" t="s">
        <v>1784</v>
      </c>
      <c r="Y2" s="344" t="s">
        <v>1784</v>
      </c>
      <c r="Z2" s="344" t="s">
        <v>1784</v>
      </c>
      <c r="AA2" s="344" t="s">
        <v>1784</v>
      </c>
      <c r="AB2" s="344" t="s">
        <v>1784</v>
      </c>
      <c r="AC2" s="344" t="s">
        <v>1784</v>
      </c>
      <c r="AD2" s="344" t="s">
        <v>1784</v>
      </c>
      <c r="AE2" s="344" t="s">
        <v>1784</v>
      </c>
      <c r="AF2" s="344" t="s">
        <v>1784</v>
      </c>
      <c r="AG2" s="344" t="s">
        <v>1784</v>
      </c>
      <c r="AH2" s="344" t="s">
        <v>1784</v>
      </c>
      <c r="AI2" s="344" t="s">
        <v>1784</v>
      </c>
      <c r="AJ2" s="344" t="s">
        <v>1784</v>
      </c>
      <c r="AK2" s="344" t="s">
        <v>1784</v>
      </c>
      <c r="AL2" s="344" t="s">
        <v>1784</v>
      </c>
      <c r="AM2" s="344" t="s">
        <v>1784</v>
      </c>
      <c r="AN2" s="344" t="s">
        <v>1784</v>
      </c>
      <c r="AO2" s="344" t="s">
        <v>1784</v>
      </c>
      <c r="AP2" s="344" t="s">
        <v>1784</v>
      </c>
      <c r="AQ2" s="344" t="s">
        <v>1784</v>
      </c>
      <c r="AR2" s="344" t="s">
        <v>1784</v>
      </c>
      <c r="AS2" s="344" t="s">
        <v>1784</v>
      </c>
      <c r="AT2" s="344" t="s">
        <v>1784</v>
      </c>
      <c r="AU2" s="344" t="s">
        <v>1784</v>
      </c>
      <c r="AV2" s="344" t="s">
        <v>1784</v>
      </c>
      <c r="AW2" s="344" t="s">
        <v>1784</v>
      </c>
      <c r="AX2" s="344" t="s">
        <v>1784</v>
      </c>
      <c r="AY2" s="344" t="s">
        <v>1784</v>
      </c>
      <c r="AZ2" s="344" t="s">
        <v>1784</v>
      </c>
      <c r="BA2" s="344" t="s">
        <v>1784</v>
      </c>
      <c r="BB2" s="344" t="s">
        <v>1784</v>
      </c>
      <c r="BC2" s="344" t="s">
        <v>1784</v>
      </c>
      <c r="BD2" s="344" t="s">
        <v>1784</v>
      </c>
      <c r="BE2" s="344" t="s">
        <v>1784</v>
      </c>
      <c r="BF2" s="344" t="s">
        <v>1784</v>
      </c>
      <c r="BG2" s="344" t="s">
        <v>1784</v>
      </c>
      <c r="BH2" s="344" t="s">
        <v>1784</v>
      </c>
      <c r="BI2" s="344" t="s">
        <v>1784</v>
      </c>
      <c r="BJ2" s="344" t="s">
        <v>1784</v>
      </c>
      <c r="BK2" s="344" t="s">
        <v>1784</v>
      </c>
      <c r="BL2" s="344" t="s">
        <v>1784</v>
      </c>
      <c r="BM2" s="344" t="s">
        <v>1784</v>
      </c>
      <c r="BN2" s="344" t="s">
        <v>1784</v>
      </c>
      <c r="BO2" s="344" t="s">
        <v>1784</v>
      </c>
      <c r="BP2" s="344" t="s">
        <v>1784</v>
      </c>
      <c r="BQ2" s="344" t="s">
        <v>3751</v>
      </c>
      <c r="BR2" s="344" t="s">
        <v>1784</v>
      </c>
      <c r="BS2" s="344" t="s">
        <v>1784</v>
      </c>
    </row>
    <row r="3" spans="1:71">
      <c r="A3" s="345" t="s">
        <v>32</v>
      </c>
      <c r="B3" s="345" t="s">
        <v>3080</v>
      </c>
      <c r="C3" s="345" t="s">
        <v>35</v>
      </c>
      <c r="D3" s="345" t="s">
        <v>1784</v>
      </c>
      <c r="E3" s="345" t="s">
        <v>1784</v>
      </c>
      <c r="F3" s="345" t="s">
        <v>1784</v>
      </c>
      <c r="G3" s="345" t="s">
        <v>3748</v>
      </c>
      <c r="H3" s="345" t="s">
        <v>1784</v>
      </c>
      <c r="I3" s="345" t="s">
        <v>3081</v>
      </c>
      <c r="J3" s="345" t="s">
        <v>3083</v>
      </c>
      <c r="K3" s="345" t="s">
        <v>3748</v>
      </c>
      <c r="L3" s="345" t="s">
        <v>1784</v>
      </c>
      <c r="M3" s="345" t="s">
        <v>1784</v>
      </c>
      <c r="N3" s="345" t="s">
        <v>1784</v>
      </c>
      <c r="O3" s="345" t="s">
        <v>1784</v>
      </c>
      <c r="P3" s="345" t="s">
        <v>1784</v>
      </c>
      <c r="Q3" s="345" t="s">
        <v>1784</v>
      </c>
      <c r="R3" s="345" t="s">
        <v>1784</v>
      </c>
      <c r="S3" s="345" t="s">
        <v>1784</v>
      </c>
      <c r="T3" s="345" t="s">
        <v>1784</v>
      </c>
      <c r="U3" s="345" t="s">
        <v>1784</v>
      </c>
      <c r="V3" s="345" t="s">
        <v>1784</v>
      </c>
      <c r="W3" s="345" t="s">
        <v>1784</v>
      </c>
      <c r="X3" s="345" t="s">
        <v>1784</v>
      </c>
      <c r="Y3" s="345" t="s">
        <v>1784</v>
      </c>
      <c r="Z3" s="345" t="s">
        <v>1784</v>
      </c>
      <c r="AA3" s="345" t="s">
        <v>1784</v>
      </c>
      <c r="AB3" s="345" t="s">
        <v>1784</v>
      </c>
      <c r="AC3" s="345" t="s">
        <v>1784</v>
      </c>
      <c r="AD3" s="345" t="s">
        <v>1784</v>
      </c>
      <c r="AE3" s="345" t="s">
        <v>1784</v>
      </c>
      <c r="AF3" s="345" t="s">
        <v>1784</v>
      </c>
      <c r="AG3" s="345" t="s">
        <v>1784</v>
      </c>
      <c r="AH3" s="345" t="s">
        <v>1784</v>
      </c>
      <c r="AI3" s="345" t="s">
        <v>1784</v>
      </c>
      <c r="AJ3" s="345" t="s">
        <v>1784</v>
      </c>
      <c r="AK3" s="345" t="s">
        <v>1784</v>
      </c>
      <c r="AL3" s="345" t="s">
        <v>1784</v>
      </c>
      <c r="AM3" s="345" t="s">
        <v>1784</v>
      </c>
      <c r="AN3" s="345" t="s">
        <v>1784</v>
      </c>
      <c r="AO3" s="345" t="s">
        <v>1784</v>
      </c>
      <c r="AP3" s="345" t="s">
        <v>1784</v>
      </c>
      <c r="AQ3" s="345" t="s">
        <v>1784</v>
      </c>
      <c r="AR3" s="345" t="s">
        <v>1784</v>
      </c>
      <c r="AS3" s="345" t="s">
        <v>1784</v>
      </c>
      <c r="AT3" s="345" t="s">
        <v>1784</v>
      </c>
      <c r="AU3" s="345" t="s">
        <v>1784</v>
      </c>
      <c r="AV3" s="345" t="s">
        <v>1784</v>
      </c>
      <c r="AW3" s="345" t="s">
        <v>1784</v>
      </c>
      <c r="AX3" s="345" t="s">
        <v>1784</v>
      </c>
      <c r="AY3" s="345" t="s">
        <v>1784</v>
      </c>
      <c r="AZ3" s="345" t="s">
        <v>1784</v>
      </c>
      <c r="BA3" s="345" t="s">
        <v>1784</v>
      </c>
      <c r="BB3" s="345" t="s">
        <v>1784</v>
      </c>
      <c r="BC3" s="345" t="s">
        <v>1784</v>
      </c>
      <c r="BD3" s="345" t="s">
        <v>1784</v>
      </c>
      <c r="BE3" s="345" t="s">
        <v>1784</v>
      </c>
      <c r="BF3" s="345" t="s">
        <v>1784</v>
      </c>
      <c r="BG3" s="345" t="s">
        <v>1784</v>
      </c>
      <c r="BH3" s="345" t="s">
        <v>1784</v>
      </c>
      <c r="BI3" s="345" t="s">
        <v>1784</v>
      </c>
      <c r="BJ3" s="345" t="s">
        <v>1784</v>
      </c>
      <c r="BK3" s="345" t="s">
        <v>1784</v>
      </c>
      <c r="BL3" s="345" t="s">
        <v>1784</v>
      </c>
      <c r="BM3" s="345" t="s">
        <v>1784</v>
      </c>
      <c r="BN3" s="345" t="s">
        <v>1784</v>
      </c>
      <c r="BO3" s="345" t="s">
        <v>1784</v>
      </c>
      <c r="BP3" s="345" t="s">
        <v>1784</v>
      </c>
      <c r="BQ3" s="345" t="s">
        <v>3752</v>
      </c>
      <c r="BR3" s="345"/>
      <c r="BS3" s="345"/>
    </row>
    <row r="4" spans="1:71">
      <c r="A4" s="344" t="s">
        <v>32</v>
      </c>
      <c r="B4" s="344" t="s">
        <v>3753</v>
      </c>
      <c r="C4" s="344" t="s">
        <v>35</v>
      </c>
      <c r="D4" s="344" t="s">
        <v>1784</v>
      </c>
      <c r="E4" s="344" t="s">
        <v>1784</v>
      </c>
      <c r="F4" s="344" t="s">
        <v>1784</v>
      </c>
      <c r="G4" s="344" t="s">
        <v>3748</v>
      </c>
      <c r="H4" s="344" t="s">
        <v>1784</v>
      </c>
      <c r="I4" s="344" t="s">
        <v>3754</v>
      </c>
      <c r="J4" s="344" t="s">
        <v>3755</v>
      </c>
      <c r="K4" s="344" t="s">
        <v>3748</v>
      </c>
      <c r="L4" s="344" t="s">
        <v>1784</v>
      </c>
      <c r="M4" s="344" t="s">
        <v>1784</v>
      </c>
      <c r="N4" s="344" t="s">
        <v>1784</v>
      </c>
      <c r="O4" s="344" t="s">
        <v>1784</v>
      </c>
      <c r="P4" s="344" t="s">
        <v>1784</v>
      </c>
      <c r="Q4" s="344" t="s">
        <v>1784</v>
      </c>
      <c r="R4" s="344" t="s">
        <v>1784</v>
      </c>
      <c r="S4" s="344" t="s">
        <v>1784</v>
      </c>
      <c r="T4" s="344" t="s">
        <v>1784</v>
      </c>
      <c r="U4" s="344" t="s">
        <v>1784</v>
      </c>
      <c r="V4" s="344" t="s">
        <v>1784</v>
      </c>
      <c r="W4" s="344" t="s">
        <v>1784</v>
      </c>
      <c r="X4" s="344" t="s">
        <v>1784</v>
      </c>
      <c r="Y4" s="344" t="s">
        <v>1784</v>
      </c>
      <c r="Z4" s="344" t="s">
        <v>1784</v>
      </c>
      <c r="AA4" s="344" t="s">
        <v>1784</v>
      </c>
      <c r="AB4" s="344" t="s">
        <v>1784</v>
      </c>
      <c r="AC4" s="344" t="s">
        <v>1784</v>
      </c>
      <c r="AD4" s="344" t="s">
        <v>1784</v>
      </c>
      <c r="AE4" s="344" t="s">
        <v>1784</v>
      </c>
      <c r="AF4" s="344" t="s">
        <v>1784</v>
      </c>
      <c r="AG4" s="344" t="s">
        <v>1784</v>
      </c>
      <c r="AH4" s="344" t="s">
        <v>1784</v>
      </c>
      <c r="AI4" s="344" t="s">
        <v>1784</v>
      </c>
      <c r="AJ4" s="344" t="s">
        <v>1784</v>
      </c>
      <c r="AK4" s="344" t="s">
        <v>1784</v>
      </c>
      <c r="AL4" s="344" t="s">
        <v>1784</v>
      </c>
      <c r="AM4" s="344" t="s">
        <v>1784</v>
      </c>
      <c r="AN4" s="344" t="s">
        <v>1784</v>
      </c>
      <c r="AO4" s="344" t="s">
        <v>1784</v>
      </c>
      <c r="AP4" s="344" t="s">
        <v>1784</v>
      </c>
      <c r="AQ4" s="344" t="s">
        <v>1784</v>
      </c>
      <c r="AR4" s="344" t="s">
        <v>1784</v>
      </c>
      <c r="AS4" s="344" t="s">
        <v>1784</v>
      </c>
      <c r="AT4" s="344" t="s">
        <v>1784</v>
      </c>
      <c r="AU4" s="344" t="s">
        <v>1784</v>
      </c>
      <c r="AV4" s="344" t="s">
        <v>1784</v>
      </c>
      <c r="AW4" s="344" t="s">
        <v>1784</v>
      </c>
      <c r="AX4" s="344" t="s">
        <v>1784</v>
      </c>
      <c r="AY4" s="344" t="s">
        <v>1784</v>
      </c>
      <c r="AZ4" s="344" t="s">
        <v>1784</v>
      </c>
      <c r="BA4" s="344" t="s">
        <v>1784</v>
      </c>
      <c r="BB4" s="344" t="s">
        <v>1784</v>
      </c>
      <c r="BC4" s="344" t="s">
        <v>1784</v>
      </c>
      <c r="BD4" s="344" t="s">
        <v>1784</v>
      </c>
      <c r="BE4" s="344" t="s">
        <v>1784</v>
      </c>
      <c r="BF4" s="344" t="s">
        <v>1784</v>
      </c>
      <c r="BG4" s="344" t="s">
        <v>1784</v>
      </c>
      <c r="BH4" s="344" t="s">
        <v>1784</v>
      </c>
      <c r="BI4" s="344" t="s">
        <v>1784</v>
      </c>
      <c r="BJ4" s="344" t="s">
        <v>1784</v>
      </c>
      <c r="BK4" s="344" t="s">
        <v>1784</v>
      </c>
      <c r="BL4" s="344" t="s">
        <v>1784</v>
      </c>
      <c r="BM4" s="344" t="s">
        <v>1784</v>
      </c>
      <c r="BN4" s="344" t="s">
        <v>1784</v>
      </c>
      <c r="BO4" s="344" t="s">
        <v>1784</v>
      </c>
      <c r="BP4" s="344" t="s">
        <v>1784</v>
      </c>
      <c r="BQ4" s="344" t="s">
        <v>3756</v>
      </c>
      <c r="BR4" s="344" t="s">
        <v>1784</v>
      </c>
      <c r="BS4" s="344" t="s">
        <v>1784</v>
      </c>
    </row>
    <row r="5" spans="1:71">
      <c r="A5" s="345" t="s">
        <v>32</v>
      </c>
      <c r="B5" s="345" t="s">
        <v>3757</v>
      </c>
      <c r="C5" s="345" t="s">
        <v>35</v>
      </c>
      <c r="D5" s="345" t="s">
        <v>1784</v>
      </c>
      <c r="E5" s="345" t="s">
        <v>1784</v>
      </c>
      <c r="F5" s="345" t="s">
        <v>1784</v>
      </c>
      <c r="G5" s="345" t="s">
        <v>3748</v>
      </c>
      <c r="H5" s="345" t="s">
        <v>1784</v>
      </c>
      <c r="I5" s="345" t="s">
        <v>932</v>
      </c>
      <c r="J5" s="345" t="s">
        <v>3758</v>
      </c>
      <c r="K5" s="345" t="s">
        <v>3748</v>
      </c>
      <c r="L5" s="345" t="s">
        <v>1784</v>
      </c>
      <c r="M5" s="345" t="s">
        <v>1784</v>
      </c>
      <c r="N5" s="345" t="s">
        <v>1784</v>
      </c>
      <c r="O5" s="345" t="s">
        <v>1784</v>
      </c>
      <c r="P5" s="345" t="s">
        <v>1784</v>
      </c>
      <c r="Q5" s="345" t="s">
        <v>1784</v>
      </c>
      <c r="R5" s="345" t="s">
        <v>1784</v>
      </c>
      <c r="S5" s="345" t="s">
        <v>1784</v>
      </c>
      <c r="T5" s="345" t="s">
        <v>1784</v>
      </c>
      <c r="U5" s="345" t="s">
        <v>1784</v>
      </c>
      <c r="V5" s="345" t="s">
        <v>1784</v>
      </c>
      <c r="W5" s="345" t="s">
        <v>1784</v>
      </c>
      <c r="X5" s="345" t="s">
        <v>1784</v>
      </c>
      <c r="Y5" s="345" t="s">
        <v>1784</v>
      </c>
      <c r="Z5" s="345" t="s">
        <v>1784</v>
      </c>
      <c r="AA5" s="345" t="s">
        <v>1784</v>
      </c>
      <c r="AB5" s="345" t="s">
        <v>1784</v>
      </c>
      <c r="AC5" s="345" t="s">
        <v>1784</v>
      </c>
      <c r="AD5" s="345" t="s">
        <v>1784</v>
      </c>
      <c r="AE5" s="345" t="s">
        <v>1784</v>
      </c>
      <c r="AF5" s="345" t="s">
        <v>1784</v>
      </c>
      <c r="AG5" s="345" t="s">
        <v>1784</v>
      </c>
      <c r="AH5" s="345" t="s">
        <v>1784</v>
      </c>
      <c r="AI5" s="345" t="s">
        <v>1784</v>
      </c>
      <c r="AJ5" s="345" t="s">
        <v>1784</v>
      </c>
      <c r="AK5" s="345" t="s">
        <v>1784</v>
      </c>
      <c r="AL5" s="345" t="s">
        <v>1784</v>
      </c>
      <c r="AM5" s="345" t="s">
        <v>1784</v>
      </c>
      <c r="AN5" s="345" t="s">
        <v>1784</v>
      </c>
      <c r="AO5" s="345" t="s">
        <v>1784</v>
      </c>
      <c r="AP5" s="345" t="s">
        <v>1784</v>
      </c>
      <c r="AQ5" s="345" t="s">
        <v>1784</v>
      </c>
      <c r="AR5" s="345" t="s">
        <v>1784</v>
      </c>
      <c r="AS5" s="345" t="s">
        <v>1784</v>
      </c>
      <c r="AT5" s="345" t="s">
        <v>1784</v>
      </c>
      <c r="AU5" s="345" t="s">
        <v>1784</v>
      </c>
      <c r="AV5" s="345" t="s">
        <v>1784</v>
      </c>
      <c r="AW5" s="345" t="s">
        <v>1784</v>
      </c>
      <c r="AX5" s="345" t="s">
        <v>1784</v>
      </c>
      <c r="AY5" s="345" t="s">
        <v>1784</v>
      </c>
      <c r="AZ5" s="345" t="s">
        <v>1784</v>
      </c>
      <c r="BA5" s="345" t="s">
        <v>1784</v>
      </c>
      <c r="BB5" s="345" t="s">
        <v>1784</v>
      </c>
      <c r="BC5" s="345" t="s">
        <v>1784</v>
      </c>
      <c r="BD5" s="345" t="s">
        <v>1784</v>
      </c>
      <c r="BE5" s="345" t="s">
        <v>1784</v>
      </c>
      <c r="BF5" s="345" t="s">
        <v>1784</v>
      </c>
      <c r="BG5" s="345" t="s">
        <v>1784</v>
      </c>
      <c r="BH5" s="345" t="s">
        <v>1784</v>
      </c>
      <c r="BI5" s="345" t="s">
        <v>1784</v>
      </c>
      <c r="BJ5" s="345" t="s">
        <v>1784</v>
      </c>
      <c r="BK5" s="345" t="s">
        <v>1784</v>
      </c>
      <c r="BL5" s="345" t="s">
        <v>1784</v>
      </c>
      <c r="BM5" s="345" t="s">
        <v>1784</v>
      </c>
      <c r="BN5" s="345" t="s">
        <v>1784</v>
      </c>
      <c r="BO5" s="345" t="s">
        <v>1784</v>
      </c>
      <c r="BP5" s="345" t="s">
        <v>1784</v>
      </c>
      <c r="BQ5" s="345" t="s">
        <v>3759</v>
      </c>
      <c r="BR5" s="345"/>
      <c r="BS5" s="345"/>
    </row>
    <row r="6" spans="1:71">
      <c r="A6" s="344" t="s">
        <v>32</v>
      </c>
      <c r="B6" s="344" t="s">
        <v>3084</v>
      </c>
      <c r="C6" s="344" t="s">
        <v>36</v>
      </c>
      <c r="D6" s="344" t="s">
        <v>1784</v>
      </c>
      <c r="E6" s="344" t="s">
        <v>1784</v>
      </c>
      <c r="F6" s="344" t="s">
        <v>1784</v>
      </c>
      <c r="G6" s="344" t="s">
        <v>3748</v>
      </c>
      <c r="H6" s="344" t="s">
        <v>1784</v>
      </c>
      <c r="I6" s="344" t="s">
        <v>666</v>
      </c>
      <c r="J6" s="344" t="s">
        <v>3085</v>
      </c>
      <c r="K6" s="344" t="s">
        <v>3748</v>
      </c>
      <c r="L6" s="344" t="s">
        <v>1784</v>
      </c>
      <c r="M6" s="344" t="s">
        <v>1784</v>
      </c>
      <c r="N6" s="344" t="s">
        <v>1784</v>
      </c>
      <c r="O6" s="344" t="s">
        <v>1784</v>
      </c>
      <c r="P6" s="344" t="s">
        <v>1784</v>
      </c>
      <c r="Q6" s="344" t="s">
        <v>1784</v>
      </c>
      <c r="R6" s="344" t="s">
        <v>1784</v>
      </c>
      <c r="S6" s="344" t="s">
        <v>1784</v>
      </c>
      <c r="T6" s="344" t="s">
        <v>1784</v>
      </c>
      <c r="U6" s="344" t="s">
        <v>1784</v>
      </c>
      <c r="V6" s="344" t="s">
        <v>1784</v>
      </c>
      <c r="W6" s="344" t="s">
        <v>1784</v>
      </c>
      <c r="X6" s="344" t="s">
        <v>1784</v>
      </c>
      <c r="Y6" s="344" t="s">
        <v>1784</v>
      </c>
      <c r="Z6" s="344" t="s">
        <v>1784</v>
      </c>
      <c r="AA6" s="344" t="s">
        <v>1784</v>
      </c>
      <c r="AB6" s="344" t="s">
        <v>1784</v>
      </c>
      <c r="AC6" s="344" t="s">
        <v>1784</v>
      </c>
      <c r="AD6" s="344" t="s">
        <v>1784</v>
      </c>
      <c r="AE6" s="344" t="s">
        <v>1784</v>
      </c>
      <c r="AF6" s="344" t="s">
        <v>1784</v>
      </c>
      <c r="AG6" s="344" t="s">
        <v>1784</v>
      </c>
      <c r="AH6" s="344" t="s">
        <v>1784</v>
      </c>
      <c r="AI6" s="344" t="s">
        <v>1784</v>
      </c>
      <c r="AJ6" s="344" t="s">
        <v>1784</v>
      </c>
      <c r="AK6" s="344" t="s">
        <v>1784</v>
      </c>
      <c r="AL6" s="344" t="s">
        <v>1784</v>
      </c>
      <c r="AM6" s="344" t="s">
        <v>1784</v>
      </c>
      <c r="AN6" s="344" t="s">
        <v>1784</v>
      </c>
      <c r="AO6" s="344" t="s">
        <v>1784</v>
      </c>
      <c r="AP6" s="344" t="s">
        <v>1784</v>
      </c>
      <c r="AQ6" s="344" t="s">
        <v>1784</v>
      </c>
      <c r="AR6" s="344" t="s">
        <v>1784</v>
      </c>
      <c r="AS6" s="344" t="s">
        <v>1784</v>
      </c>
      <c r="AT6" s="344" t="s">
        <v>1784</v>
      </c>
      <c r="AU6" s="344" t="s">
        <v>1784</v>
      </c>
      <c r="AV6" s="344" t="s">
        <v>1784</v>
      </c>
      <c r="AW6" s="344" t="s">
        <v>1784</v>
      </c>
      <c r="AX6" s="344" t="s">
        <v>1784</v>
      </c>
      <c r="AY6" s="344" t="s">
        <v>1784</v>
      </c>
      <c r="AZ6" s="344" t="s">
        <v>1784</v>
      </c>
      <c r="BA6" s="344" t="s">
        <v>1784</v>
      </c>
      <c r="BB6" s="344" t="s">
        <v>1784</v>
      </c>
      <c r="BC6" s="344" t="s">
        <v>1784</v>
      </c>
      <c r="BD6" s="344" t="s">
        <v>1784</v>
      </c>
      <c r="BE6" s="344" t="s">
        <v>1784</v>
      </c>
      <c r="BF6" s="344" t="s">
        <v>1784</v>
      </c>
      <c r="BG6" s="344" t="s">
        <v>1784</v>
      </c>
      <c r="BH6" s="344" t="s">
        <v>1784</v>
      </c>
      <c r="BI6" s="344" t="s">
        <v>1784</v>
      </c>
      <c r="BJ6" s="344" t="s">
        <v>1784</v>
      </c>
      <c r="BK6" s="344" t="s">
        <v>1784</v>
      </c>
      <c r="BL6" s="344" t="s">
        <v>1784</v>
      </c>
      <c r="BM6" s="344" t="s">
        <v>1784</v>
      </c>
      <c r="BN6" s="344" t="s">
        <v>1784</v>
      </c>
      <c r="BO6" s="344" t="s">
        <v>1784</v>
      </c>
      <c r="BP6" s="344" t="s">
        <v>1784</v>
      </c>
      <c r="BQ6" s="344" t="s">
        <v>3760</v>
      </c>
      <c r="BR6" s="344" t="s">
        <v>1784</v>
      </c>
      <c r="BS6" s="344" t="s">
        <v>1784</v>
      </c>
    </row>
    <row r="7" spans="1:71">
      <c r="A7" s="345" t="s">
        <v>32</v>
      </c>
      <c r="B7" s="345" t="s">
        <v>3761</v>
      </c>
      <c r="C7" s="345" t="s">
        <v>40</v>
      </c>
      <c r="D7" s="345" t="s">
        <v>1784</v>
      </c>
      <c r="E7" s="345" t="s">
        <v>1784</v>
      </c>
      <c r="F7" s="345" t="s">
        <v>1784</v>
      </c>
      <c r="G7" s="345" t="s">
        <v>3748</v>
      </c>
      <c r="H7" s="345" t="s">
        <v>1784</v>
      </c>
      <c r="I7" s="345" t="s">
        <v>3762</v>
      </c>
      <c r="J7" s="345" t="s">
        <v>3763</v>
      </c>
      <c r="K7" s="345" t="s">
        <v>3764</v>
      </c>
      <c r="L7" s="345" t="s">
        <v>1784</v>
      </c>
      <c r="M7" s="345" t="s">
        <v>1784</v>
      </c>
      <c r="N7" s="345" t="s">
        <v>1784</v>
      </c>
      <c r="O7" s="345" t="s">
        <v>1784</v>
      </c>
      <c r="P7" s="345" t="s">
        <v>1784</v>
      </c>
      <c r="Q7" s="345" t="s">
        <v>1784</v>
      </c>
      <c r="R7" s="345" t="s">
        <v>1784</v>
      </c>
      <c r="S7" s="345" t="s">
        <v>1784</v>
      </c>
      <c r="T7" s="345" t="s">
        <v>1784</v>
      </c>
      <c r="U7" s="345" t="s">
        <v>1784</v>
      </c>
      <c r="V7" s="345" t="s">
        <v>1784</v>
      </c>
      <c r="W7" s="345" t="s">
        <v>1784</v>
      </c>
      <c r="X7" s="345" t="s">
        <v>1784</v>
      </c>
      <c r="Y7" s="345" t="s">
        <v>1784</v>
      </c>
      <c r="Z7" s="345" t="s">
        <v>1784</v>
      </c>
      <c r="AA7" s="345" t="s">
        <v>1784</v>
      </c>
      <c r="AB7" s="345" t="s">
        <v>1784</v>
      </c>
      <c r="AC7" s="345" t="s">
        <v>1784</v>
      </c>
      <c r="AD7" s="345" t="s">
        <v>1784</v>
      </c>
      <c r="AE7" s="345" t="s">
        <v>1784</v>
      </c>
      <c r="AF7" s="345" t="s">
        <v>1784</v>
      </c>
      <c r="AG7" s="345" t="s">
        <v>1784</v>
      </c>
      <c r="AH7" s="345" t="s">
        <v>1784</v>
      </c>
      <c r="AI7" s="345" t="s">
        <v>1784</v>
      </c>
      <c r="AJ7" s="345" t="s">
        <v>1784</v>
      </c>
      <c r="AK7" s="345" t="s">
        <v>1784</v>
      </c>
      <c r="AL7" s="345" t="s">
        <v>1784</v>
      </c>
      <c r="AM7" s="345" t="s">
        <v>1784</v>
      </c>
      <c r="AN7" s="345" t="s">
        <v>1784</v>
      </c>
      <c r="AO7" s="345" t="s">
        <v>1784</v>
      </c>
      <c r="AP7" s="345" t="s">
        <v>1784</v>
      </c>
      <c r="AQ7" s="345" t="s">
        <v>1784</v>
      </c>
      <c r="AR7" s="345" t="s">
        <v>1784</v>
      </c>
      <c r="AS7" s="345" t="s">
        <v>1784</v>
      </c>
      <c r="AT7" s="345" t="s">
        <v>1784</v>
      </c>
      <c r="AU7" s="345" t="s">
        <v>1784</v>
      </c>
      <c r="AV7" s="345" t="s">
        <v>1784</v>
      </c>
      <c r="AW7" s="345" t="s">
        <v>1784</v>
      </c>
      <c r="AX7" s="345" t="s">
        <v>1784</v>
      </c>
      <c r="AY7" s="345" t="s">
        <v>1784</v>
      </c>
      <c r="AZ7" s="345" t="s">
        <v>1784</v>
      </c>
      <c r="BA7" s="345" t="s">
        <v>1784</v>
      </c>
      <c r="BB7" s="345" t="s">
        <v>1784</v>
      </c>
      <c r="BC7" s="345" t="s">
        <v>1784</v>
      </c>
      <c r="BD7" s="345" t="s">
        <v>1784</v>
      </c>
      <c r="BE7" s="345" t="s">
        <v>1784</v>
      </c>
      <c r="BF7" s="345" t="s">
        <v>1784</v>
      </c>
      <c r="BG7" s="345" t="s">
        <v>1784</v>
      </c>
      <c r="BH7" s="345" t="s">
        <v>1784</v>
      </c>
      <c r="BI7" s="345" t="s">
        <v>1784</v>
      </c>
      <c r="BJ7" s="345" t="s">
        <v>1784</v>
      </c>
      <c r="BK7" s="345" t="s">
        <v>1784</v>
      </c>
      <c r="BL7" s="345" t="s">
        <v>1784</v>
      </c>
      <c r="BM7" s="345" t="s">
        <v>1784</v>
      </c>
      <c r="BN7" s="345" t="s">
        <v>1784</v>
      </c>
      <c r="BO7" s="345" t="s">
        <v>1784</v>
      </c>
      <c r="BP7" s="345" t="s">
        <v>1784</v>
      </c>
      <c r="BQ7" s="345" t="s">
        <v>3765</v>
      </c>
      <c r="BR7" s="345"/>
      <c r="BS7" s="346" t="s">
        <v>3766</v>
      </c>
    </row>
    <row r="8" spans="1:71">
      <c r="A8" s="344" t="s">
        <v>32</v>
      </c>
      <c r="B8" s="344" t="s">
        <v>3767</v>
      </c>
      <c r="C8" s="344" t="s">
        <v>40</v>
      </c>
      <c r="D8" s="344" t="s">
        <v>1784</v>
      </c>
      <c r="E8" s="344" t="s">
        <v>1784</v>
      </c>
      <c r="F8" s="344" t="s">
        <v>1784</v>
      </c>
      <c r="G8" s="344" t="s">
        <v>3748</v>
      </c>
      <c r="H8" s="344" t="s">
        <v>1784</v>
      </c>
      <c r="I8" s="344" t="s">
        <v>3768</v>
      </c>
      <c r="J8" s="344" t="s">
        <v>3769</v>
      </c>
      <c r="K8" s="344" t="s">
        <v>3748</v>
      </c>
      <c r="L8" s="344" t="s">
        <v>3672</v>
      </c>
      <c r="M8" s="344" t="s">
        <v>3769</v>
      </c>
      <c r="N8" s="344" t="s">
        <v>3748</v>
      </c>
      <c r="O8" s="344" t="s">
        <v>1784</v>
      </c>
      <c r="P8" s="344" t="s">
        <v>1784</v>
      </c>
      <c r="Q8" s="344" t="s">
        <v>1784</v>
      </c>
      <c r="R8" s="344" t="s">
        <v>1784</v>
      </c>
      <c r="S8" s="344" t="s">
        <v>1784</v>
      </c>
      <c r="T8" s="344" t="s">
        <v>1784</v>
      </c>
      <c r="U8" s="344" t="s">
        <v>1784</v>
      </c>
      <c r="V8" s="344" t="s">
        <v>1784</v>
      </c>
      <c r="W8" s="344" t="s">
        <v>1784</v>
      </c>
      <c r="X8" s="344" t="s">
        <v>1784</v>
      </c>
      <c r="Y8" s="344" t="s">
        <v>1784</v>
      </c>
      <c r="Z8" s="344" t="s">
        <v>1784</v>
      </c>
      <c r="AA8" s="344" t="s">
        <v>1784</v>
      </c>
      <c r="AB8" s="344" t="s">
        <v>1784</v>
      </c>
      <c r="AC8" s="344" t="s">
        <v>1784</v>
      </c>
      <c r="AD8" s="344" t="s">
        <v>1784</v>
      </c>
      <c r="AE8" s="344" t="s">
        <v>1784</v>
      </c>
      <c r="AF8" s="344" t="s">
        <v>1784</v>
      </c>
      <c r="AG8" s="344" t="s">
        <v>1784</v>
      </c>
      <c r="AH8" s="344" t="s">
        <v>1784</v>
      </c>
      <c r="AI8" s="344" t="s">
        <v>1784</v>
      </c>
      <c r="AJ8" s="344" t="s">
        <v>1784</v>
      </c>
      <c r="AK8" s="344" t="s">
        <v>1784</v>
      </c>
      <c r="AL8" s="344" t="s">
        <v>1784</v>
      </c>
      <c r="AM8" s="344" t="s">
        <v>1784</v>
      </c>
      <c r="AN8" s="344" t="s">
        <v>1784</v>
      </c>
      <c r="AO8" s="344" t="s">
        <v>1784</v>
      </c>
      <c r="AP8" s="344" t="s">
        <v>1784</v>
      </c>
      <c r="AQ8" s="344" t="s">
        <v>1784</v>
      </c>
      <c r="AR8" s="344" t="s">
        <v>1784</v>
      </c>
      <c r="AS8" s="344" t="s">
        <v>1784</v>
      </c>
      <c r="AT8" s="344" t="s">
        <v>1784</v>
      </c>
      <c r="AU8" s="344" t="s">
        <v>1784</v>
      </c>
      <c r="AV8" s="344" t="s">
        <v>1784</v>
      </c>
      <c r="AW8" s="344" t="s">
        <v>1784</v>
      </c>
      <c r="AX8" s="344" t="s">
        <v>1784</v>
      </c>
      <c r="AY8" s="344" t="s">
        <v>1784</v>
      </c>
      <c r="AZ8" s="344" t="s">
        <v>1784</v>
      </c>
      <c r="BA8" s="344" t="s">
        <v>1784</v>
      </c>
      <c r="BB8" s="344" t="s">
        <v>1784</v>
      </c>
      <c r="BC8" s="344" t="s">
        <v>1784</v>
      </c>
      <c r="BD8" s="344" t="s">
        <v>1784</v>
      </c>
      <c r="BE8" s="344" t="s">
        <v>1784</v>
      </c>
      <c r="BF8" s="344" t="s">
        <v>1784</v>
      </c>
      <c r="BG8" s="344" t="s">
        <v>1784</v>
      </c>
      <c r="BH8" s="344" t="s">
        <v>1784</v>
      </c>
      <c r="BI8" s="344" t="s">
        <v>1784</v>
      </c>
      <c r="BJ8" s="344" t="s">
        <v>1784</v>
      </c>
      <c r="BK8" s="344" t="s">
        <v>1784</v>
      </c>
      <c r="BL8" s="344" t="s">
        <v>1784</v>
      </c>
      <c r="BM8" s="344" t="s">
        <v>1784</v>
      </c>
      <c r="BN8" s="344" t="s">
        <v>1784</v>
      </c>
      <c r="BO8" s="344" t="s">
        <v>1784</v>
      </c>
      <c r="BP8" s="344" t="s">
        <v>1784</v>
      </c>
      <c r="BQ8" s="344" t="s">
        <v>3770</v>
      </c>
      <c r="BR8" s="344" t="s">
        <v>1784</v>
      </c>
      <c r="BS8" s="344" t="s">
        <v>1784</v>
      </c>
    </row>
    <row r="9" spans="1:71">
      <c r="A9" s="345" t="s">
        <v>32</v>
      </c>
      <c r="B9" s="345" t="s">
        <v>3771</v>
      </c>
      <c r="C9" s="345" t="s">
        <v>40</v>
      </c>
      <c r="D9" s="345" t="s">
        <v>1784</v>
      </c>
      <c r="E9" s="345" t="s">
        <v>1784</v>
      </c>
      <c r="F9" s="345" t="s">
        <v>1784</v>
      </c>
      <c r="G9" s="345" t="s">
        <v>3748</v>
      </c>
      <c r="H9" s="345" t="s">
        <v>1784</v>
      </c>
      <c r="I9" s="345" t="s">
        <v>1689</v>
      </c>
      <c r="J9" s="345" t="s">
        <v>3772</v>
      </c>
      <c r="K9" s="345" t="s">
        <v>3748</v>
      </c>
      <c r="L9" s="345" t="s">
        <v>1784</v>
      </c>
      <c r="M9" s="345" t="s">
        <v>1784</v>
      </c>
      <c r="N9" s="345" t="s">
        <v>1784</v>
      </c>
      <c r="O9" s="345" t="s">
        <v>1784</v>
      </c>
      <c r="P9" s="345" t="s">
        <v>1784</v>
      </c>
      <c r="Q9" s="345" t="s">
        <v>1784</v>
      </c>
      <c r="R9" s="345" t="s">
        <v>1784</v>
      </c>
      <c r="S9" s="345" t="s">
        <v>1784</v>
      </c>
      <c r="T9" s="345" t="s">
        <v>1784</v>
      </c>
      <c r="U9" s="345" t="s">
        <v>1784</v>
      </c>
      <c r="V9" s="345" t="s">
        <v>1784</v>
      </c>
      <c r="W9" s="345" t="s">
        <v>1784</v>
      </c>
      <c r="X9" s="345" t="s">
        <v>1784</v>
      </c>
      <c r="Y9" s="345" t="s">
        <v>1784</v>
      </c>
      <c r="Z9" s="345" t="s">
        <v>1784</v>
      </c>
      <c r="AA9" s="345" t="s">
        <v>1784</v>
      </c>
      <c r="AB9" s="345" t="s">
        <v>1784</v>
      </c>
      <c r="AC9" s="345" t="s">
        <v>1784</v>
      </c>
      <c r="AD9" s="345" t="s">
        <v>1784</v>
      </c>
      <c r="AE9" s="345" t="s">
        <v>1784</v>
      </c>
      <c r="AF9" s="345" t="s">
        <v>1784</v>
      </c>
      <c r="AG9" s="345" t="s">
        <v>1784</v>
      </c>
      <c r="AH9" s="345" t="s">
        <v>1784</v>
      </c>
      <c r="AI9" s="345" t="s">
        <v>1784</v>
      </c>
      <c r="AJ9" s="345" t="s">
        <v>1784</v>
      </c>
      <c r="AK9" s="345" t="s">
        <v>1784</v>
      </c>
      <c r="AL9" s="345" t="s">
        <v>1784</v>
      </c>
      <c r="AM9" s="345" t="s">
        <v>1784</v>
      </c>
      <c r="AN9" s="345" t="s">
        <v>1784</v>
      </c>
      <c r="AO9" s="345" t="s">
        <v>1784</v>
      </c>
      <c r="AP9" s="345" t="s">
        <v>1784</v>
      </c>
      <c r="AQ9" s="345" t="s">
        <v>1784</v>
      </c>
      <c r="AR9" s="345" t="s">
        <v>1784</v>
      </c>
      <c r="AS9" s="345" t="s">
        <v>1784</v>
      </c>
      <c r="AT9" s="345" t="s">
        <v>1784</v>
      </c>
      <c r="AU9" s="345" t="s">
        <v>1784</v>
      </c>
      <c r="AV9" s="345" t="s">
        <v>1784</v>
      </c>
      <c r="AW9" s="345" t="s">
        <v>1784</v>
      </c>
      <c r="AX9" s="345" t="s">
        <v>1784</v>
      </c>
      <c r="AY9" s="345" t="s">
        <v>1784</v>
      </c>
      <c r="AZ9" s="345" t="s">
        <v>1784</v>
      </c>
      <c r="BA9" s="345" t="s">
        <v>1784</v>
      </c>
      <c r="BB9" s="345" t="s">
        <v>1784</v>
      </c>
      <c r="BC9" s="345" t="s">
        <v>1784</v>
      </c>
      <c r="BD9" s="345" t="s">
        <v>1784</v>
      </c>
      <c r="BE9" s="345" t="s">
        <v>1784</v>
      </c>
      <c r="BF9" s="345" t="s">
        <v>1784</v>
      </c>
      <c r="BG9" s="345" t="s">
        <v>1784</v>
      </c>
      <c r="BH9" s="345" t="s">
        <v>1784</v>
      </c>
      <c r="BI9" s="345" t="s">
        <v>1784</v>
      </c>
      <c r="BJ9" s="345" t="s">
        <v>1784</v>
      </c>
      <c r="BK9" s="345" t="s">
        <v>1784</v>
      </c>
      <c r="BL9" s="345" t="s">
        <v>1784</v>
      </c>
      <c r="BM9" s="345" t="s">
        <v>1784</v>
      </c>
      <c r="BN9" s="345" t="s">
        <v>1784</v>
      </c>
      <c r="BO9" s="345" t="s">
        <v>1784</v>
      </c>
      <c r="BP9" s="345" t="s">
        <v>1784</v>
      </c>
      <c r="BQ9" s="345" t="s">
        <v>3773</v>
      </c>
      <c r="BR9" s="345"/>
      <c r="BS9" s="345"/>
    </row>
    <row r="10" spans="1:71">
      <c r="A10" s="344" t="s">
        <v>32</v>
      </c>
      <c r="B10" s="344" t="s">
        <v>3086</v>
      </c>
      <c r="C10" s="344" t="s">
        <v>40</v>
      </c>
      <c r="D10" s="344" t="s">
        <v>1784</v>
      </c>
      <c r="E10" s="344" t="s">
        <v>1784</v>
      </c>
      <c r="F10" s="344" t="s">
        <v>1784</v>
      </c>
      <c r="G10" s="344" t="s">
        <v>3748</v>
      </c>
      <c r="H10" s="344" t="s">
        <v>1784</v>
      </c>
      <c r="I10" s="344" t="s">
        <v>666</v>
      </c>
      <c r="J10" s="344" t="s">
        <v>3087</v>
      </c>
      <c r="K10" s="344" t="s">
        <v>3764</v>
      </c>
      <c r="L10" s="344" t="s">
        <v>1784</v>
      </c>
      <c r="M10" s="344" t="s">
        <v>1784</v>
      </c>
      <c r="N10" s="344" t="s">
        <v>1784</v>
      </c>
      <c r="O10" s="344" t="s">
        <v>1784</v>
      </c>
      <c r="P10" s="344" t="s">
        <v>1784</v>
      </c>
      <c r="Q10" s="344" t="s">
        <v>1784</v>
      </c>
      <c r="R10" s="344" t="s">
        <v>1784</v>
      </c>
      <c r="S10" s="344" t="s">
        <v>1784</v>
      </c>
      <c r="T10" s="344" t="s">
        <v>1784</v>
      </c>
      <c r="U10" s="344" t="s">
        <v>1784</v>
      </c>
      <c r="V10" s="344" t="s">
        <v>1784</v>
      </c>
      <c r="W10" s="344" t="s">
        <v>1784</v>
      </c>
      <c r="X10" s="344" t="s">
        <v>1784</v>
      </c>
      <c r="Y10" s="344" t="s">
        <v>1784</v>
      </c>
      <c r="Z10" s="344" t="s">
        <v>1784</v>
      </c>
      <c r="AA10" s="344" t="s">
        <v>1784</v>
      </c>
      <c r="AB10" s="344" t="s">
        <v>1784</v>
      </c>
      <c r="AC10" s="344" t="s">
        <v>1784</v>
      </c>
      <c r="AD10" s="344" t="s">
        <v>1784</v>
      </c>
      <c r="AE10" s="344" t="s">
        <v>1784</v>
      </c>
      <c r="AF10" s="344" t="s">
        <v>1784</v>
      </c>
      <c r="AG10" s="344" t="s">
        <v>1784</v>
      </c>
      <c r="AH10" s="344" t="s">
        <v>1784</v>
      </c>
      <c r="AI10" s="344" t="s">
        <v>1784</v>
      </c>
      <c r="AJ10" s="344" t="s">
        <v>1784</v>
      </c>
      <c r="AK10" s="344" t="s">
        <v>1784</v>
      </c>
      <c r="AL10" s="344" t="s">
        <v>1784</v>
      </c>
      <c r="AM10" s="344" t="s">
        <v>1784</v>
      </c>
      <c r="AN10" s="344" t="s">
        <v>1784</v>
      </c>
      <c r="AO10" s="344" t="s">
        <v>1784</v>
      </c>
      <c r="AP10" s="344" t="s">
        <v>1784</v>
      </c>
      <c r="AQ10" s="344" t="s">
        <v>1784</v>
      </c>
      <c r="AR10" s="344" t="s">
        <v>1784</v>
      </c>
      <c r="AS10" s="344" t="s">
        <v>1784</v>
      </c>
      <c r="AT10" s="344" t="s">
        <v>1784</v>
      </c>
      <c r="AU10" s="344" t="s">
        <v>1784</v>
      </c>
      <c r="AV10" s="344" t="s">
        <v>1784</v>
      </c>
      <c r="AW10" s="344" t="s">
        <v>1784</v>
      </c>
      <c r="AX10" s="344" t="s">
        <v>1784</v>
      </c>
      <c r="AY10" s="344" t="s">
        <v>1784</v>
      </c>
      <c r="AZ10" s="344" t="s">
        <v>1784</v>
      </c>
      <c r="BA10" s="344" t="s">
        <v>1784</v>
      </c>
      <c r="BB10" s="344" t="s">
        <v>1784</v>
      </c>
      <c r="BC10" s="344" t="s">
        <v>1784</v>
      </c>
      <c r="BD10" s="344" t="s">
        <v>1784</v>
      </c>
      <c r="BE10" s="344" t="s">
        <v>1784</v>
      </c>
      <c r="BF10" s="344" t="s">
        <v>1784</v>
      </c>
      <c r="BG10" s="344" t="s">
        <v>1784</v>
      </c>
      <c r="BH10" s="344" t="s">
        <v>1784</v>
      </c>
      <c r="BI10" s="344" t="s">
        <v>1784</v>
      </c>
      <c r="BJ10" s="344" t="s">
        <v>1784</v>
      </c>
      <c r="BK10" s="344" t="s">
        <v>1784</v>
      </c>
      <c r="BL10" s="344" t="s">
        <v>1784</v>
      </c>
      <c r="BM10" s="344" t="s">
        <v>1784</v>
      </c>
      <c r="BN10" s="344" t="s">
        <v>1784</v>
      </c>
      <c r="BO10" s="344" t="s">
        <v>1784</v>
      </c>
      <c r="BP10" s="344" t="s">
        <v>1784</v>
      </c>
      <c r="BQ10" s="344" t="s">
        <v>3774</v>
      </c>
      <c r="BR10" s="344" t="s">
        <v>1784</v>
      </c>
      <c r="BS10" s="347" t="s">
        <v>3766</v>
      </c>
    </row>
    <row r="11" spans="1:71">
      <c r="A11" s="345" t="s">
        <v>32</v>
      </c>
      <c r="B11" s="345" t="s">
        <v>3088</v>
      </c>
      <c r="C11" s="345" t="s">
        <v>42</v>
      </c>
      <c r="D11" s="345" t="s">
        <v>1784</v>
      </c>
      <c r="E11" s="345" t="s">
        <v>1784</v>
      </c>
      <c r="F11" s="345" t="s">
        <v>1784</v>
      </c>
      <c r="G11" s="345" t="s">
        <v>3748</v>
      </c>
      <c r="H11" s="345" t="s">
        <v>1784</v>
      </c>
      <c r="I11" s="345" t="s">
        <v>3617</v>
      </c>
      <c r="J11" s="345" t="s">
        <v>3775</v>
      </c>
      <c r="K11" s="345" t="s">
        <v>3748</v>
      </c>
      <c r="L11" s="345" t="s">
        <v>214</v>
      </c>
      <c r="M11" s="345" t="s">
        <v>3775</v>
      </c>
      <c r="N11" s="345" t="s">
        <v>3748</v>
      </c>
      <c r="O11" s="345" t="s">
        <v>666</v>
      </c>
      <c r="P11" s="345" t="s">
        <v>3775</v>
      </c>
      <c r="Q11" s="345" t="s">
        <v>3748</v>
      </c>
      <c r="R11" s="345" t="s">
        <v>1784</v>
      </c>
      <c r="S11" s="345" t="s">
        <v>1784</v>
      </c>
      <c r="T11" s="345" t="s">
        <v>1784</v>
      </c>
      <c r="U11" s="345" t="s">
        <v>1784</v>
      </c>
      <c r="V11" s="345" t="s">
        <v>1784</v>
      </c>
      <c r="W11" s="345" t="s">
        <v>1784</v>
      </c>
      <c r="X11" s="345" t="s">
        <v>1784</v>
      </c>
      <c r="Y11" s="345" t="s">
        <v>1784</v>
      </c>
      <c r="Z11" s="345" t="s">
        <v>1784</v>
      </c>
      <c r="AA11" s="345" t="s">
        <v>1784</v>
      </c>
      <c r="AB11" s="345" t="s">
        <v>1784</v>
      </c>
      <c r="AC11" s="345" t="s">
        <v>1784</v>
      </c>
      <c r="AD11" s="345" t="s">
        <v>1784</v>
      </c>
      <c r="AE11" s="345" t="s">
        <v>1784</v>
      </c>
      <c r="AF11" s="345" t="s">
        <v>1784</v>
      </c>
      <c r="AG11" s="345" t="s">
        <v>1784</v>
      </c>
      <c r="AH11" s="345" t="s">
        <v>1784</v>
      </c>
      <c r="AI11" s="345" t="s">
        <v>1784</v>
      </c>
      <c r="AJ11" s="345" t="s">
        <v>1784</v>
      </c>
      <c r="AK11" s="345" t="s">
        <v>1784</v>
      </c>
      <c r="AL11" s="345" t="s">
        <v>1784</v>
      </c>
      <c r="AM11" s="345" t="s">
        <v>1784</v>
      </c>
      <c r="AN11" s="345" t="s">
        <v>1784</v>
      </c>
      <c r="AO11" s="345" t="s">
        <v>1784</v>
      </c>
      <c r="AP11" s="345" t="s">
        <v>1784</v>
      </c>
      <c r="AQ11" s="345" t="s">
        <v>1784</v>
      </c>
      <c r="AR11" s="345" t="s">
        <v>1784</v>
      </c>
      <c r="AS11" s="345" t="s">
        <v>1784</v>
      </c>
      <c r="AT11" s="345" t="s">
        <v>1784</v>
      </c>
      <c r="AU11" s="345" t="s">
        <v>1784</v>
      </c>
      <c r="AV11" s="345" t="s">
        <v>1784</v>
      </c>
      <c r="AW11" s="345" t="s">
        <v>1784</v>
      </c>
      <c r="AX11" s="345" t="s">
        <v>1784</v>
      </c>
      <c r="AY11" s="345" t="s">
        <v>1784</v>
      </c>
      <c r="AZ11" s="345" t="s">
        <v>1784</v>
      </c>
      <c r="BA11" s="345" t="s">
        <v>1784</v>
      </c>
      <c r="BB11" s="345" t="s">
        <v>1784</v>
      </c>
      <c r="BC11" s="345" t="s">
        <v>1784</v>
      </c>
      <c r="BD11" s="345" t="s">
        <v>1784</v>
      </c>
      <c r="BE11" s="345" t="s">
        <v>1784</v>
      </c>
      <c r="BF11" s="345" t="s">
        <v>1784</v>
      </c>
      <c r="BG11" s="345" t="s">
        <v>1784</v>
      </c>
      <c r="BH11" s="345" t="s">
        <v>1784</v>
      </c>
      <c r="BI11" s="345" t="s">
        <v>1784</v>
      </c>
      <c r="BJ11" s="345" t="s">
        <v>1784</v>
      </c>
      <c r="BK11" s="345" t="s">
        <v>1784</v>
      </c>
      <c r="BL11" s="345" t="s">
        <v>1784</v>
      </c>
      <c r="BM11" s="345" t="s">
        <v>1784</v>
      </c>
      <c r="BN11" s="345" t="s">
        <v>1784</v>
      </c>
      <c r="BO11" s="345" t="s">
        <v>1784</v>
      </c>
      <c r="BP11" s="345" t="s">
        <v>1784</v>
      </c>
      <c r="BQ11" s="345" t="s">
        <v>3776</v>
      </c>
      <c r="BR11" s="345"/>
      <c r="BS11" s="345"/>
    </row>
    <row r="12" spans="1:71">
      <c r="A12" s="344" t="s">
        <v>32</v>
      </c>
      <c r="B12" s="344" t="s">
        <v>3092</v>
      </c>
      <c r="C12" s="344" t="s">
        <v>42</v>
      </c>
      <c r="D12" s="344" t="s">
        <v>1784</v>
      </c>
      <c r="E12" s="344" t="s">
        <v>1784</v>
      </c>
      <c r="F12" s="344" t="s">
        <v>1784</v>
      </c>
      <c r="G12" s="344" t="s">
        <v>3748</v>
      </c>
      <c r="H12" s="344" t="s">
        <v>1784</v>
      </c>
      <c r="I12" s="344" t="s">
        <v>3081</v>
      </c>
      <c r="J12" s="344" t="s">
        <v>3083</v>
      </c>
      <c r="K12" s="344" t="s">
        <v>3748</v>
      </c>
      <c r="L12" s="344" t="s">
        <v>1784</v>
      </c>
      <c r="M12" s="344" t="s">
        <v>1784</v>
      </c>
      <c r="N12" s="344" t="s">
        <v>1784</v>
      </c>
      <c r="O12" s="344" t="s">
        <v>1784</v>
      </c>
      <c r="P12" s="344" t="s">
        <v>1784</v>
      </c>
      <c r="Q12" s="344" t="s">
        <v>1784</v>
      </c>
      <c r="R12" s="344" t="s">
        <v>1784</v>
      </c>
      <c r="S12" s="344" t="s">
        <v>1784</v>
      </c>
      <c r="T12" s="344" t="s">
        <v>1784</v>
      </c>
      <c r="U12" s="344" t="s">
        <v>1784</v>
      </c>
      <c r="V12" s="344" t="s">
        <v>1784</v>
      </c>
      <c r="W12" s="344" t="s">
        <v>1784</v>
      </c>
      <c r="X12" s="344" t="s">
        <v>1784</v>
      </c>
      <c r="Y12" s="344" t="s">
        <v>1784</v>
      </c>
      <c r="Z12" s="344" t="s">
        <v>1784</v>
      </c>
      <c r="AA12" s="344" t="s">
        <v>1784</v>
      </c>
      <c r="AB12" s="344" t="s">
        <v>1784</v>
      </c>
      <c r="AC12" s="344" t="s">
        <v>1784</v>
      </c>
      <c r="AD12" s="344" t="s">
        <v>1784</v>
      </c>
      <c r="AE12" s="344" t="s">
        <v>1784</v>
      </c>
      <c r="AF12" s="344" t="s">
        <v>1784</v>
      </c>
      <c r="AG12" s="344" t="s">
        <v>1784</v>
      </c>
      <c r="AH12" s="344" t="s">
        <v>1784</v>
      </c>
      <c r="AI12" s="344" t="s">
        <v>1784</v>
      </c>
      <c r="AJ12" s="344" t="s">
        <v>1784</v>
      </c>
      <c r="AK12" s="344" t="s">
        <v>1784</v>
      </c>
      <c r="AL12" s="344" t="s">
        <v>1784</v>
      </c>
      <c r="AM12" s="344" t="s">
        <v>1784</v>
      </c>
      <c r="AN12" s="344" t="s">
        <v>1784</v>
      </c>
      <c r="AO12" s="344" t="s">
        <v>1784</v>
      </c>
      <c r="AP12" s="344" t="s">
        <v>1784</v>
      </c>
      <c r="AQ12" s="344" t="s">
        <v>1784</v>
      </c>
      <c r="AR12" s="344" t="s">
        <v>1784</v>
      </c>
      <c r="AS12" s="344" t="s">
        <v>1784</v>
      </c>
      <c r="AT12" s="344" t="s">
        <v>1784</v>
      </c>
      <c r="AU12" s="344" t="s">
        <v>1784</v>
      </c>
      <c r="AV12" s="344" t="s">
        <v>1784</v>
      </c>
      <c r="AW12" s="344" t="s">
        <v>1784</v>
      </c>
      <c r="AX12" s="344" t="s">
        <v>1784</v>
      </c>
      <c r="AY12" s="344" t="s">
        <v>1784</v>
      </c>
      <c r="AZ12" s="344" t="s">
        <v>1784</v>
      </c>
      <c r="BA12" s="344" t="s">
        <v>1784</v>
      </c>
      <c r="BB12" s="344" t="s">
        <v>1784</v>
      </c>
      <c r="BC12" s="344" t="s">
        <v>1784</v>
      </c>
      <c r="BD12" s="344" t="s">
        <v>1784</v>
      </c>
      <c r="BE12" s="344" t="s">
        <v>1784</v>
      </c>
      <c r="BF12" s="344" t="s">
        <v>1784</v>
      </c>
      <c r="BG12" s="344" t="s">
        <v>1784</v>
      </c>
      <c r="BH12" s="344" t="s">
        <v>1784</v>
      </c>
      <c r="BI12" s="344" t="s">
        <v>1784</v>
      </c>
      <c r="BJ12" s="344" t="s">
        <v>1784</v>
      </c>
      <c r="BK12" s="344" t="s">
        <v>1784</v>
      </c>
      <c r="BL12" s="344" t="s">
        <v>1784</v>
      </c>
      <c r="BM12" s="344" t="s">
        <v>1784</v>
      </c>
      <c r="BN12" s="344" t="s">
        <v>1784</v>
      </c>
      <c r="BO12" s="344" t="s">
        <v>1784</v>
      </c>
      <c r="BP12" s="344" t="s">
        <v>1784</v>
      </c>
      <c r="BQ12" s="344" t="s">
        <v>3777</v>
      </c>
      <c r="BR12" s="344" t="s">
        <v>1784</v>
      </c>
      <c r="BS12" s="344" t="s">
        <v>1784</v>
      </c>
    </row>
    <row r="13" spans="1:71">
      <c r="A13" s="345" t="s">
        <v>32</v>
      </c>
      <c r="B13" s="345" t="s">
        <v>3778</v>
      </c>
      <c r="C13" s="345" t="s">
        <v>42</v>
      </c>
      <c r="D13" s="345" t="s">
        <v>1784</v>
      </c>
      <c r="E13" s="345" t="s">
        <v>1784</v>
      </c>
      <c r="F13" s="345" t="s">
        <v>1784</v>
      </c>
      <c r="G13" s="345" t="s">
        <v>3748</v>
      </c>
      <c r="H13" s="345" t="s">
        <v>1784</v>
      </c>
      <c r="I13" s="345" t="s">
        <v>3749</v>
      </c>
      <c r="J13" s="345" t="s">
        <v>3779</v>
      </c>
      <c r="K13" s="345" t="s">
        <v>3748</v>
      </c>
      <c r="L13" s="345" t="s">
        <v>1784</v>
      </c>
      <c r="M13" s="345" t="s">
        <v>1784</v>
      </c>
      <c r="N13" s="345" t="s">
        <v>1784</v>
      </c>
      <c r="O13" s="345" t="s">
        <v>1784</v>
      </c>
      <c r="P13" s="345" t="s">
        <v>1784</v>
      </c>
      <c r="Q13" s="345" t="s">
        <v>1784</v>
      </c>
      <c r="R13" s="345" t="s">
        <v>1784</v>
      </c>
      <c r="S13" s="345" t="s">
        <v>1784</v>
      </c>
      <c r="T13" s="345" t="s">
        <v>1784</v>
      </c>
      <c r="U13" s="345" t="s">
        <v>1784</v>
      </c>
      <c r="V13" s="345" t="s">
        <v>1784</v>
      </c>
      <c r="W13" s="345" t="s">
        <v>1784</v>
      </c>
      <c r="X13" s="345" t="s">
        <v>1784</v>
      </c>
      <c r="Y13" s="345" t="s">
        <v>1784</v>
      </c>
      <c r="Z13" s="345" t="s">
        <v>1784</v>
      </c>
      <c r="AA13" s="345" t="s">
        <v>1784</v>
      </c>
      <c r="AB13" s="345" t="s">
        <v>1784</v>
      </c>
      <c r="AC13" s="345" t="s">
        <v>1784</v>
      </c>
      <c r="AD13" s="345" t="s">
        <v>1784</v>
      </c>
      <c r="AE13" s="345" t="s">
        <v>1784</v>
      </c>
      <c r="AF13" s="345" t="s">
        <v>1784</v>
      </c>
      <c r="AG13" s="345" t="s">
        <v>1784</v>
      </c>
      <c r="AH13" s="345" t="s">
        <v>1784</v>
      </c>
      <c r="AI13" s="345" t="s">
        <v>1784</v>
      </c>
      <c r="AJ13" s="345" t="s">
        <v>1784</v>
      </c>
      <c r="AK13" s="345" t="s">
        <v>1784</v>
      </c>
      <c r="AL13" s="345" t="s">
        <v>1784</v>
      </c>
      <c r="AM13" s="345" t="s">
        <v>1784</v>
      </c>
      <c r="AN13" s="345" t="s">
        <v>1784</v>
      </c>
      <c r="AO13" s="345" t="s">
        <v>1784</v>
      </c>
      <c r="AP13" s="345" t="s">
        <v>1784</v>
      </c>
      <c r="AQ13" s="345" t="s">
        <v>1784</v>
      </c>
      <c r="AR13" s="345" t="s">
        <v>1784</v>
      </c>
      <c r="AS13" s="345" t="s">
        <v>1784</v>
      </c>
      <c r="AT13" s="345" t="s">
        <v>1784</v>
      </c>
      <c r="AU13" s="345" t="s">
        <v>1784</v>
      </c>
      <c r="AV13" s="345" t="s">
        <v>1784</v>
      </c>
      <c r="AW13" s="345" t="s">
        <v>1784</v>
      </c>
      <c r="AX13" s="345" t="s">
        <v>1784</v>
      </c>
      <c r="AY13" s="345" t="s">
        <v>1784</v>
      </c>
      <c r="AZ13" s="345" t="s">
        <v>1784</v>
      </c>
      <c r="BA13" s="345" t="s">
        <v>1784</v>
      </c>
      <c r="BB13" s="345" t="s">
        <v>1784</v>
      </c>
      <c r="BC13" s="345" t="s">
        <v>1784</v>
      </c>
      <c r="BD13" s="345" t="s">
        <v>1784</v>
      </c>
      <c r="BE13" s="345" t="s">
        <v>1784</v>
      </c>
      <c r="BF13" s="345" t="s">
        <v>1784</v>
      </c>
      <c r="BG13" s="345" t="s">
        <v>1784</v>
      </c>
      <c r="BH13" s="345" t="s">
        <v>1784</v>
      </c>
      <c r="BI13" s="345" t="s">
        <v>1784</v>
      </c>
      <c r="BJ13" s="345" t="s">
        <v>1784</v>
      </c>
      <c r="BK13" s="345" t="s">
        <v>1784</v>
      </c>
      <c r="BL13" s="345" t="s">
        <v>1784</v>
      </c>
      <c r="BM13" s="345" t="s">
        <v>1784</v>
      </c>
      <c r="BN13" s="345" t="s">
        <v>1784</v>
      </c>
      <c r="BO13" s="345" t="s">
        <v>1784</v>
      </c>
      <c r="BP13" s="345" t="s">
        <v>1784</v>
      </c>
      <c r="BQ13" s="345" t="s">
        <v>3780</v>
      </c>
      <c r="BR13" s="345"/>
      <c r="BS13" s="345"/>
    </row>
    <row r="14" spans="1:71">
      <c r="A14" s="344" t="s">
        <v>32</v>
      </c>
      <c r="B14" s="344" t="s">
        <v>3093</v>
      </c>
      <c r="C14" s="344" t="s">
        <v>44</v>
      </c>
      <c r="D14" s="344" t="s">
        <v>1784</v>
      </c>
      <c r="E14" s="344" t="s">
        <v>1784</v>
      </c>
      <c r="F14" s="344" t="s">
        <v>1784</v>
      </c>
      <c r="G14" s="344" t="s">
        <v>3748</v>
      </c>
      <c r="H14" s="344" t="s">
        <v>1784</v>
      </c>
      <c r="I14" s="344" t="s">
        <v>666</v>
      </c>
      <c r="J14" s="344" t="s">
        <v>3781</v>
      </c>
      <c r="K14" s="344" t="s">
        <v>3748</v>
      </c>
      <c r="L14" s="344" t="s">
        <v>214</v>
      </c>
      <c r="M14" s="344" t="s">
        <v>3781</v>
      </c>
      <c r="N14" s="344" t="s">
        <v>3748</v>
      </c>
      <c r="O14" s="344" t="s">
        <v>1784</v>
      </c>
      <c r="P14" s="344" t="s">
        <v>1784</v>
      </c>
      <c r="Q14" s="344" t="s">
        <v>1784</v>
      </c>
      <c r="R14" s="344" t="s">
        <v>1784</v>
      </c>
      <c r="S14" s="344" t="s">
        <v>1784</v>
      </c>
      <c r="T14" s="344" t="s">
        <v>1784</v>
      </c>
      <c r="U14" s="344" t="s">
        <v>1784</v>
      </c>
      <c r="V14" s="344" t="s">
        <v>1784</v>
      </c>
      <c r="W14" s="344" t="s">
        <v>1784</v>
      </c>
      <c r="X14" s="344" t="s">
        <v>1784</v>
      </c>
      <c r="Y14" s="344" t="s">
        <v>1784</v>
      </c>
      <c r="Z14" s="344" t="s">
        <v>1784</v>
      </c>
      <c r="AA14" s="344" t="s">
        <v>1784</v>
      </c>
      <c r="AB14" s="344" t="s">
        <v>1784</v>
      </c>
      <c r="AC14" s="344" t="s">
        <v>1784</v>
      </c>
      <c r="AD14" s="344" t="s">
        <v>1784</v>
      </c>
      <c r="AE14" s="344" t="s">
        <v>1784</v>
      </c>
      <c r="AF14" s="344" t="s">
        <v>1784</v>
      </c>
      <c r="AG14" s="344" t="s">
        <v>1784</v>
      </c>
      <c r="AH14" s="344" t="s">
        <v>1784</v>
      </c>
      <c r="AI14" s="344" t="s">
        <v>1784</v>
      </c>
      <c r="AJ14" s="344" t="s">
        <v>1784</v>
      </c>
      <c r="AK14" s="344" t="s">
        <v>1784</v>
      </c>
      <c r="AL14" s="344" t="s">
        <v>1784</v>
      </c>
      <c r="AM14" s="344" t="s">
        <v>1784</v>
      </c>
      <c r="AN14" s="344" t="s">
        <v>1784</v>
      </c>
      <c r="AO14" s="344" t="s">
        <v>1784</v>
      </c>
      <c r="AP14" s="344" t="s">
        <v>1784</v>
      </c>
      <c r="AQ14" s="344" t="s">
        <v>1784</v>
      </c>
      <c r="AR14" s="344" t="s">
        <v>1784</v>
      </c>
      <c r="AS14" s="344" t="s">
        <v>1784</v>
      </c>
      <c r="AT14" s="344" t="s">
        <v>1784</v>
      </c>
      <c r="AU14" s="344" t="s">
        <v>1784</v>
      </c>
      <c r="AV14" s="344" t="s">
        <v>1784</v>
      </c>
      <c r="AW14" s="344" t="s">
        <v>1784</v>
      </c>
      <c r="AX14" s="344" t="s">
        <v>1784</v>
      </c>
      <c r="AY14" s="344" t="s">
        <v>1784</v>
      </c>
      <c r="AZ14" s="344" t="s">
        <v>1784</v>
      </c>
      <c r="BA14" s="344" t="s">
        <v>1784</v>
      </c>
      <c r="BB14" s="344" t="s">
        <v>1784</v>
      </c>
      <c r="BC14" s="344" t="s">
        <v>1784</v>
      </c>
      <c r="BD14" s="344" t="s">
        <v>1784</v>
      </c>
      <c r="BE14" s="344" t="s">
        <v>1784</v>
      </c>
      <c r="BF14" s="344" t="s">
        <v>1784</v>
      </c>
      <c r="BG14" s="344" t="s">
        <v>1784</v>
      </c>
      <c r="BH14" s="344" t="s">
        <v>1784</v>
      </c>
      <c r="BI14" s="344" t="s">
        <v>1784</v>
      </c>
      <c r="BJ14" s="344" t="s">
        <v>1784</v>
      </c>
      <c r="BK14" s="344" t="s">
        <v>1784</v>
      </c>
      <c r="BL14" s="344" t="s">
        <v>1784</v>
      </c>
      <c r="BM14" s="344" t="s">
        <v>1784</v>
      </c>
      <c r="BN14" s="344" t="s">
        <v>1784</v>
      </c>
      <c r="BO14" s="344" t="s">
        <v>1784</v>
      </c>
      <c r="BP14" s="344" t="s">
        <v>1784</v>
      </c>
      <c r="BQ14" s="344" t="s">
        <v>3782</v>
      </c>
      <c r="BR14" s="344" t="s">
        <v>1784</v>
      </c>
      <c r="BS14" s="344" t="s">
        <v>1784</v>
      </c>
    </row>
    <row r="15" spans="1:71">
      <c r="A15" s="345" t="s">
        <v>32</v>
      </c>
      <c r="B15" s="345" t="s">
        <v>3783</v>
      </c>
      <c r="C15" s="345" t="s">
        <v>44</v>
      </c>
      <c r="D15" s="345" t="s">
        <v>1784</v>
      </c>
      <c r="E15" s="345" t="s">
        <v>1784</v>
      </c>
      <c r="F15" s="345" t="s">
        <v>1784</v>
      </c>
      <c r="G15" s="345" t="s">
        <v>3748</v>
      </c>
      <c r="H15" s="345" t="s">
        <v>1784</v>
      </c>
      <c r="I15" s="345" t="s">
        <v>3749</v>
      </c>
      <c r="J15" s="345" t="s">
        <v>1784</v>
      </c>
      <c r="K15" s="345" t="s">
        <v>1784</v>
      </c>
      <c r="L15" s="345" t="s">
        <v>1784</v>
      </c>
      <c r="M15" s="345" t="s">
        <v>1784</v>
      </c>
      <c r="N15" s="345" t="s">
        <v>1784</v>
      </c>
      <c r="O15" s="345" t="s">
        <v>1784</v>
      </c>
      <c r="P15" s="345" t="s">
        <v>1784</v>
      </c>
      <c r="Q15" s="345" t="s">
        <v>1784</v>
      </c>
      <c r="R15" s="345" t="s">
        <v>1784</v>
      </c>
      <c r="S15" s="345" t="s">
        <v>1784</v>
      </c>
      <c r="T15" s="345" t="s">
        <v>1784</v>
      </c>
      <c r="U15" s="345" t="s">
        <v>1784</v>
      </c>
      <c r="V15" s="345" t="s">
        <v>1784</v>
      </c>
      <c r="W15" s="345" t="s">
        <v>1784</v>
      </c>
      <c r="X15" s="345" t="s">
        <v>1784</v>
      </c>
      <c r="Y15" s="345" t="s">
        <v>1784</v>
      </c>
      <c r="Z15" s="345" t="s">
        <v>1784</v>
      </c>
      <c r="AA15" s="345" t="s">
        <v>1784</v>
      </c>
      <c r="AB15" s="345" t="s">
        <v>1784</v>
      </c>
      <c r="AC15" s="345" t="s">
        <v>1784</v>
      </c>
      <c r="AD15" s="345" t="s">
        <v>1784</v>
      </c>
      <c r="AE15" s="345" t="s">
        <v>1784</v>
      </c>
      <c r="AF15" s="345" t="s">
        <v>1784</v>
      </c>
      <c r="AG15" s="345" t="s">
        <v>1784</v>
      </c>
      <c r="AH15" s="345" t="s">
        <v>1784</v>
      </c>
      <c r="AI15" s="345" t="s">
        <v>1784</v>
      </c>
      <c r="AJ15" s="345" t="s">
        <v>1784</v>
      </c>
      <c r="AK15" s="345" t="s">
        <v>1784</v>
      </c>
      <c r="AL15" s="345" t="s">
        <v>1784</v>
      </c>
      <c r="AM15" s="345" t="s">
        <v>1784</v>
      </c>
      <c r="AN15" s="345" t="s">
        <v>1784</v>
      </c>
      <c r="AO15" s="345" t="s">
        <v>1784</v>
      </c>
      <c r="AP15" s="345" t="s">
        <v>1784</v>
      </c>
      <c r="AQ15" s="345" t="s">
        <v>1784</v>
      </c>
      <c r="AR15" s="345" t="s">
        <v>1784</v>
      </c>
      <c r="AS15" s="345" t="s">
        <v>1784</v>
      </c>
      <c r="AT15" s="345" t="s">
        <v>1784</v>
      </c>
      <c r="AU15" s="345" t="s">
        <v>1784</v>
      </c>
      <c r="AV15" s="345" t="s">
        <v>1784</v>
      </c>
      <c r="AW15" s="345" t="s">
        <v>1784</v>
      </c>
      <c r="AX15" s="345" t="s">
        <v>1784</v>
      </c>
      <c r="AY15" s="345" t="s">
        <v>1784</v>
      </c>
      <c r="AZ15" s="345" t="s">
        <v>1784</v>
      </c>
      <c r="BA15" s="345" t="s">
        <v>1784</v>
      </c>
      <c r="BB15" s="345" t="s">
        <v>1784</v>
      </c>
      <c r="BC15" s="345" t="s">
        <v>1784</v>
      </c>
      <c r="BD15" s="345" t="s">
        <v>1784</v>
      </c>
      <c r="BE15" s="345" t="s">
        <v>1784</v>
      </c>
      <c r="BF15" s="345" t="s">
        <v>1784</v>
      </c>
      <c r="BG15" s="345" t="s">
        <v>1784</v>
      </c>
      <c r="BH15" s="345" t="s">
        <v>1784</v>
      </c>
      <c r="BI15" s="345" t="s">
        <v>1784</v>
      </c>
      <c r="BJ15" s="345" t="s">
        <v>1784</v>
      </c>
      <c r="BK15" s="345" t="s">
        <v>1784</v>
      </c>
      <c r="BL15" s="345" t="s">
        <v>1784</v>
      </c>
      <c r="BM15" s="345" t="s">
        <v>1784</v>
      </c>
      <c r="BN15" s="345" t="s">
        <v>1784</v>
      </c>
      <c r="BO15" s="345" t="s">
        <v>1784</v>
      </c>
      <c r="BP15" s="345" t="s">
        <v>1784</v>
      </c>
      <c r="BQ15" s="345" t="s">
        <v>3784</v>
      </c>
      <c r="BR15" s="345"/>
      <c r="BS15" s="345"/>
    </row>
    <row r="16" spans="1:71">
      <c r="A16" s="344" t="s">
        <v>32</v>
      </c>
      <c r="B16" s="344" t="s">
        <v>3095</v>
      </c>
      <c r="C16" s="344" t="s">
        <v>44</v>
      </c>
      <c r="D16" s="344" t="s">
        <v>1784</v>
      </c>
      <c r="E16" s="344" t="s">
        <v>1784</v>
      </c>
      <c r="F16" s="344" t="s">
        <v>1784</v>
      </c>
      <c r="G16" s="344" t="s">
        <v>3748</v>
      </c>
      <c r="H16" s="344" t="s">
        <v>1784</v>
      </c>
      <c r="I16" s="344" t="s">
        <v>214</v>
      </c>
      <c r="J16" s="344" t="s">
        <v>3096</v>
      </c>
      <c r="K16" s="344" t="s">
        <v>3748</v>
      </c>
      <c r="L16" s="344" t="s">
        <v>1784</v>
      </c>
      <c r="M16" s="344" t="s">
        <v>1784</v>
      </c>
      <c r="N16" s="344" t="s">
        <v>1784</v>
      </c>
      <c r="O16" s="344" t="s">
        <v>1784</v>
      </c>
      <c r="P16" s="344" t="s">
        <v>1784</v>
      </c>
      <c r="Q16" s="344" t="s">
        <v>1784</v>
      </c>
      <c r="R16" s="344" t="s">
        <v>1784</v>
      </c>
      <c r="S16" s="344" t="s">
        <v>1784</v>
      </c>
      <c r="T16" s="344" t="s">
        <v>1784</v>
      </c>
      <c r="U16" s="344" t="s">
        <v>1784</v>
      </c>
      <c r="V16" s="344" t="s">
        <v>1784</v>
      </c>
      <c r="W16" s="344" t="s">
        <v>1784</v>
      </c>
      <c r="X16" s="344" t="s">
        <v>1784</v>
      </c>
      <c r="Y16" s="344" t="s">
        <v>1784</v>
      </c>
      <c r="Z16" s="344" t="s">
        <v>1784</v>
      </c>
      <c r="AA16" s="344" t="s">
        <v>1784</v>
      </c>
      <c r="AB16" s="344" t="s">
        <v>1784</v>
      </c>
      <c r="AC16" s="344" t="s">
        <v>1784</v>
      </c>
      <c r="AD16" s="344" t="s">
        <v>1784</v>
      </c>
      <c r="AE16" s="344" t="s">
        <v>1784</v>
      </c>
      <c r="AF16" s="344" t="s">
        <v>1784</v>
      </c>
      <c r="AG16" s="344" t="s">
        <v>1784</v>
      </c>
      <c r="AH16" s="344" t="s">
        <v>1784</v>
      </c>
      <c r="AI16" s="344" t="s">
        <v>1784</v>
      </c>
      <c r="AJ16" s="344" t="s">
        <v>1784</v>
      </c>
      <c r="AK16" s="344" t="s">
        <v>1784</v>
      </c>
      <c r="AL16" s="344" t="s">
        <v>1784</v>
      </c>
      <c r="AM16" s="344" t="s">
        <v>1784</v>
      </c>
      <c r="AN16" s="344" t="s">
        <v>1784</v>
      </c>
      <c r="AO16" s="344" t="s">
        <v>1784</v>
      </c>
      <c r="AP16" s="344" t="s">
        <v>1784</v>
      </c>
      <c r="AQ16" s="344" t="s">
        <v>1784</v>
      </c>
      <c r="AR16" s="344" t="s">
        <v>1784</v>
      </c>
      <c r="AS16" s="344" t="s">
        <v>1784</v>
      </c>
      <c r="AT16" s="344" t="s">
        <v>1784</v>
      </c>
      <c r="AU16" s="344" t="s">
        <v>1784</v>
      </c>
      <c r="AV16" s="344" t="s">
        <v>1784</v>
      </c>
      <c r="AW16" s="344" t="s">
        <v>1784</v>
      </c>
      <c r="AX16" s="344" t="s">
        <v>1784</v>
      </c>
      <c r="AY16" s="344" t="s">
        <v>1784</v>
      </c>
      <c r="AZ16" s="344" t="s">
        <v>1784</v>
      </c>
      <c r="BA16" s="344" t="s">
        <v>1784</v>
      </c>
      <c r="BB16" s="344" t="s">
        <v>1784</v>
      </c>
      <c r="BC16" s="344" t="s">
        <v>1784</v>
      </c>
      <c r="BD16" s="344" t="s">
        <v>1784</v>
      </c>
      <c r="BE16" s="344" t="s">
        <v>1784</v>
      </c>
      <c r="BF16" s="344" t="s">
        <v>1784</v>
      </c>
      <c r="BG16" s="344" t="s">
        <v>1784</v>
      </c>
      <c r="BH16" s="344" t="s">
        <v>1784</v>
      </c>
      <c r="BI16" s="344" t="s">
        <v>1784</v>
      </c>
      <c r="BJ16" s="344" t="s">
        <v>1784</v>
      </c>
      <c r="BK16" s="344" t="s">
        <v>1784</v>
      </c>
      <c r="BL16" s="344" t="s">
        <v>1784</v>
      </c>
      <c r="BM16" s="344" t="s">
        <v>1784</v>
      </c>
      <c r="BN16" s="344" t="s">
        <v>1784</v>
      </c>
      <c r="BO16" s="344" t="s">
        <v>1784</v>
      </c>
      <c r="BP16" s="344" t="s">
        <v>1784</v>
      </c>
      <c r="BQ16" s="344" t="s">
        <v>3785</v>
      </c>
      <c r="BR16" s="344" t="s">
        <v>1784</v>
      </c>
      <c r="BS16" s="344" t="s">
        <v>1784</v>
      </c>
    </row>
    <row r="17" spans="1:71">
      <c r="A17" s="345" t="s">
        <v>32</v>
      </c>
      <c r="B17" s="345" t="s">
        <v>3786</v>
      </c>
      <c r="C17" s="345" t="s">
        <v>44</v>
      </c>
      <c r="D17" s="345" t="s">
        <v>1784</v>
      </c>
      <c r="E17" s="345" t="s">
        <v>1784</v>
      </c>
      <c r="F17" s="345" t="s">
        <v>1784</v>
      </c>
      <c r="G17" s="345" t="s">
        <v>3748</v>
      </c>
      <c r="H17" s="345" t="s">
        <v>1784</v>
      </c>
      <c r="I17" s="345" t="s">
        <v>3768</v>
      </c>
      <c r="J17" s="345" t="s">
        <v>3787</v>
      </c>
      <c r="K17" s="345" t="s">
        <v>3748</v>
      </c>
      <c r="L17" s="345" t="s">
        <v>1784</v>
      </c>
      <c r="M17" s="345" t="s">
        <v>1784</v>
      </c>
      <c r="N17" s="345" t="s">
        <v>1784</v>
      </c>
      <c r="O17" s="345" t="s">
        <v>1784</v>
      </c>
      <c r="P17" s="345" t="s">
        <v>1784</v>
      </c>
      <c r="Q17" s="345" t="s">
        <v>1784</v>
      </c>
      <c r="R17" s="345" t="s">
        <v>1784</v>
      </c>
      <c r="S17" s="345" t="s">
        <v>1784</v>
      </c>
      <c r="T17" s="345" t="s">
        <v>1784</v>
      </c>
      <c r="U17" s="345" t="s">
        <v>1784</v>
      </c>
      <c r="V17" s="345" t="s">
        <v>1784</v>
      </c>
      <c r="W17" s="345" t="s">
        <v>1784</v>
      </c>
      <c r="X17" s="345" t="s">
        <v>1784</v>
      </c>
      <c r="Y17" s="345" t="s">
        <v>1784</v>
      </c>
      <c r="Z17" s="345" t="s">
        <v>1784</v>
      </c>
      <c r="AA17" s="345" t="s">
        <v>1784</v>
      </c>
      <c r="AB17" s="345" t="s">
        <v>1784</v>
      </c>
      <c r="AC17" s="345" t="s">
        <v>1784</v>
      </c>
      <c r="AD17" s="345" t="s">
        <v>1784</v>
      </c>
      <c r="AE17" s="345" t="s">
        <v>1784</v>
      </c>
      <c r="AF17" s="345" t="s">
        <v>1784</v>
      </c>
      <c r="AG17" s="345" t="s">
        <v>1784</v>
      </c>
      <c r="AH17" s="345" t="s">
        <v>1784</v>
      </c>
      <c r="AI17" s="345" t="s">
        <v>1784</v>
      </c>
      <c r="AJ17" s="345" t="s">
        <v>1784</v>
      </c>
      <c r="AK17" s="345" t="s">
        <v>1784</v>
      </c>
      <c r="AL17" s="345" t="s">
        <v>1784</v>
      </c>
      <c r="AM17" s="345" t="s">
        <v>1784</v>
      </c>
      <c r="AN17" s="345" t="s">
        <v>1784</v>
      </c>
      <c r="AO17" s="345" t="s">
        <v>1784</v>
      </c>
      <c r="AP17" s="345" t="s">
        <v>1784</v>
      </c>
      <c r="AQ17" s="345" t="s">
        <v>1784</v>
      </c>
      <c r="AR17" s="345" t="s">
        <v>1784</v>
      </c>
      <c r="AS17" s="345" t="s">
        <v>1784</v>
      </c>
      <c r="AT17" s="345" t="s">
        <v>1784</v>
      </c>
      <c r="AU17" s="345" t="s">
        <v>1784</v>
      </c>
      <c r="AV17" s="345" t="s">
        <v>1784</v>
      </c>
      <c r="AW17" s="345" t="s">
        <v>1784</v>
      </c>
      <c r="AX17" s="345" t="s">
        <v>1784</v>
      </c>
      <c r="AY17" s="345" t="s">
        <v>1784</v>
      </c>
      <c r="AZ17" s="345" t="s">
        <v>1784</v>
      </c>
      <c r="BA17" s="345" t="s">
        <v>1784</v>
      </c>
      <c r="BB17" s="345" t="s">
        <v>1784</v>
      </c>
      <c r="BC17" s="345" t="s">
        <v>1784</v>
      </c>
      <c r="BD17" s="345" t="s">
        <v>1784</v>
      </c>
      <c r="BE17" s="345" t="s">
        <v>1784</v>
      </c>
      <c r="BF17" s="345" t="s">
        <v>1784</v>
      </c>
      <c r="BG17" s="345" t="s">
        <v>1784</v>
      </c>
      <c r="BH17" s="345" t="s">
        <v>1784</v>
      </c>
      <c r="BI17" s="345" t="s">
        <v>1784</v>
      </c>
      <c r="BJ17" s="345" t="s">
        <v>1784</v>
      </c>
      <c r="BK17" s="345" t="s">
        <v>1784</v>
      </c>
      <c r="BL17" s="345" t="s">
        <v>1784</v>
      </c>
      <c r="BM17" s="345" t="s">
        <v>1784</v>
      </c>
      <c r="BN17" s="345" t="s">
        <v>1784</v>
      </c>
      <c r="BO17" s="345" t="s">
        <v>1784</v>
      </c>
      <c r="BP17" s="345" t="s">
        <v>1784</v>
      </c>
      <c r="BQ17" s="345" t="s">
        <v>3788</v>
      </c>
      <c r="BR17" s="345"/>
      <c r="BS17" s="345"/>
    </row>
    <row r="18" spans="1:71">
      <c r="A18" s="345" t="s">
        <v>32</v>
      </c>
      <c r="B18" s="345" t="s">
        <v>3789</v>
      </c>
      <c r="C18" s="156" t="s">
        <v>35</v>
      </c>
      <c r="D18" s="345" t="s">
        <v>1784</v>
      </c>
      <c r="E18" s="345" t="s">
        <v>1784</v>
      </c>
      <c r="F18" s="345" t="s">
        <v>1784</v>
      </c>
      <c r="G18" s="345" t="s">
        <v>3748</v>
      </c>
      <c r="H18" s="345" t="s">
        <v>1784</v>
      </c>
      <c r="I18" s="345" t="s">
        <v>3749</v>
      </c>
      <c r="J18" s="345" t="s">
        <v>1784</v>
      </c>
      <c r="K18" s="345" t="s">
        <v>1784</v>
      </c>
      <c r="L18" s="345" t="s">
        <v>1784</v>
      </c>
      <c r="M18" s="345" t="s">
        <v>1784</v>
      </c>
      <c r="N18" s="345" t="s">
        <v>1784</v>
      </c>
      <c r="O18" s="345" t="s">
        <v>1784</v>
      </c>
      <c r="P18" s="345" t="s">
        <v>1784</v>
      </c>
      <c r="Q18" s="345" t="s">
        <v>1784</v>
      </c>
      <c r="R18" s="345" t="s">
        <v>1784</v>
      </c>
      <c r="S18" s="345" t="s">
        <v>1784</v>
      </c>
      <c r="T18" s="345" t="s">
        <v>1784</v>
      </c>
      <c r="U18" s="345" t="s">
        <v>1784</v>
      </c>
      <c r="V18" s="345" t="s">
        <v>1784</v>
      </c>
      <c r="W18" s="345" t="s">
        <v>1784</v>
      </c>
      <c r="X18" s="345" t="s">
        <v>1784</v>
      </c>
      <c r="Y18" s="345" t="s">
        <v>1784</v>
      </c>
      <c r="Z18" s="345" t="s">
        <v>1784</v>
      </c>
      <c r="AA18" s="345" t="s">
        <v>1784</v>
      </c>
      <c r="AB18" s="345" t="s">
        <v>1784</v>
      </c>
      <c r="AC18" s="345" t="s">
        <v>1784</v>
      </c>
      <c r="AD18" s="345" t="s">
        <v>1784</v>
      </c>
      <c r="AE18" s="345" t="s">
        <v>1784</v>
      </c>
      <c r="AF18" s="345" t="s">
        <v>1784</v>
      </c>
      <c r="AG18" s="345" t="s">
        <v>1784</v>
      </c>
      <c r="AH18" s="345" t="s">
        <v>1784</v>
      </c>
      <c r="AI18" s="345" t="s">
        <v>1784</v>
      </c>
      <c r="AJ18" s="345" t="s">
        <v>1784</v>
      </c>
      <c r="AK18" s="345" t="s">
        <v>1784</v>
      </c>
      <c r="AL18" s="345" t="s">
        <v>1784</v>
      </c>
      <c r="AM18" s="345" t="s">
        <v>1784</v>
      </c>
      <c r="AN18" s="345" t="s">
        <v>1784</v>
      </c>
      <c r="AO18" s="345" t="s">
        <v>1784</v>
      </c>
      <c r="AP18" s="345" t="s">
        <v>1784</v>
      </c>
      <c r="AQ18" s="345" t="s">
        <v>1784</v>
      </c>
      <c r="AR18" s="345" t="s">
        <v>1784</v>
      </c>
      <c r="AS18" s="345" t="s">
        <v>1784</v>
      </c>
      <c r="AT18" s="345" t="s">
        <v>1784</v>
      </c>
      <c r="AU18" s="345" t="s">
        <v>1784</v>
      </c>
      <c r="AV18" s="345" t="s">
        <v>1784</v>
      </c>
      <c r="AW18" s="345" t="s">
        <v>1784</v>
      </c>
      <c r="AX18" s="345" t="s">
        <v>1784</v>
      </c>
      <c r="AY18" s="345" t="s">
        <v>1784</v>
      </c>
      <c r="AZ18" s="345" t="s">
        <v>1784</v>
      </c>
      <c r="BA18" s="345" t="s">
        <v>1784</v>
      </c>
      <c r="BB18" s="345" t="s">
        <v>1784</v>
      </c>
      <c r="BC18" s="345" t="s">
        <v>1784</v>
      </c>
      <c r="BD18" s="345" t="s">
        <v>1784</v>
      </c>
      <c r="BE18" s="345" t="s">
        <v>1784</v>
      </c>
      <c r="BF18" s="345" t="s">
        <v>1784</v>
      </c>
      <c r="BG18" s="345" t="s">
        <v>1784</v>
      </c>
      <c r="BH18" s="345" t="s">
        <v>1784</v>
      </c>
      <c r="BI18" s="345" t="s">
        <v>1784</v>
      </c>
      <c r="BJ18" s="345" t="s">
        <v>1784</v>
      </c>
      <c r="BK18" s="345" t="s">
        <v>1784</v>
      </c>
      <c r="BL18" s="345" t="s">
        <v>1784</v>
      </c>
      <c r="BM18" s="345" t="s">
        <v>1784</v>
      </c>
      <c r="BN18" s="345" t="s">
        <v>1784</v>
      </c>
      <c r="BO18" s="345" t="s">
        <v>1784</v>
      </c>
      <c r="BP18" s="345" t="s">
        <v>1784</v>
      </c>
      <c r="BQ18" s="345" t="s">
        <v>3790</v>
      </c>
      <c r="BR18" s="345"/>
      <c r="BS18" s="345"/>
    </row>
    <row r="19" spans="1:71">
      <c r="A19" s="344" t="s">
        <v>32</v>
      </c>
      <c r="B19" s="344" t="s">
        <v>2908</v>
      </c>
      <c r="C19" s="348" t="s">
        <v>36</v>
      </c>
      <c r="D19" s="344" t="s">
        <v>1784</v>
      </c>
      <c r="E19" s="344" t="s">
        <v>1784</v>
      </c>
      <c r="F19" s="344" t="s">
        <v>1784</v>
      </c>
      <c r="G19" s="344" t="s">
        <v>3748</v>
      </c>
      <c r="H19" s="344" t="s">
        <v>2910</v>
      </c>
      <c r="I19" s="344" t="s">
        <v>1784</v>
      </c>
      <c r="J19" s="344" t="s">
        <v>1784</v>
      </c>
      <c r="K19" s="344" t="s">
        <v>1784</v>
      </c>
      <c r="L19" s="344" t="s">
        <v>1784</v>
      </c>
      <c r="M19" s="344" t="s">
        <v>1784</v>
      </c>
      <c r="N19" s="344" t="s">
        <v>1784</v>
      </c>
      <c r="O19" s="344" t="s">
        <v>1784</v>
      </c>
      <c r="P19" s="344" t="s">
        <v>1784</v>
      </c>
      <c r="Q19" s="344" t="s">
        <v>1784</v>
      </c>
      <c r="R19" s="344" t="s">
        <v>1784</v>
      </c>
      <c r="S19" s="344" t="s">
        <v>1784</v>
      </c>
      <c r="T19" s="344" t="s">
        <v>1784</v>
      </c>
      <c r="U19" s="344" t="s">
        <v>1784</v>
      </c>
      <c r="V19" s="344" t="s">
        <v>1784</v>
      </c>
      <c r="W19" s="344" t="s">
        <v>1784</v>
      </c>
      <c r="X19" s="344" t="s">
        <v>1784</v>
      </c>
      <c r="Y19" s="344" t="s">
        <v>1784</v>
      </c>
      <c r="Z19" s="344" t="s">
        <v>1784</v>
      </c>
      <c r="AA19" s="344" t="s">
        <v>1784</v>
      </c>
      <c r="AB19" s="344" t="s">
        <v>1784</v>
      </c>
      <c r="AC19" s="344" t="s">
        <v>1784</v>
      </c>
      <c r="AD19" s="344" t="s">
        <v>1784</v>
      </c>
      <c r="AE19" s="344" t="s">
        <v>1784</v>
      </c>
      <c r="AF19" s="344" t="s">
        <v>1784</v>
      </c>
      <c r="AG19" s="344" t="s">
        <v>1784</v>
      </c>
      <c r="AH19" s="344" t="s">
        <v>1784</v>
      </c>
      <c r="AI19" s="344" t="s">
        <v>1784</v>
      </c>
      <c r="AJ19" s="344" t="s">
        <v>1784</v>
      </c>
      <c r="AK19" s="344" t="s">
        <v>1784</v>
      </c>
      <c r="AL19" s="344" t="s">
        <v>1784</v>
      </c>
      <c r="AM19" s="344" t="s">
        <v>1784</v>
      </c>
      <c r="AN19" s="344" t="s">
        <v>1784</v>
      </c>
      <c r="AO19" s="344" t="s">
        <v>1784</v>
      </c>
      <c r="AP19" s="344" t="s">
        <v>1784</v>
      </c>
      <c r="AQ19" s="344" t="s">
        <v>1784</v>
      </c>
      <c r="AR19" s="344" t="s">
        <v>1784</v>
      </c>
      <c r="AS19" s="344" t="s">
        <v>1784</v>
      </c>
      <c r="AT19" s="344" t="s">
        <v>1784</v>
      </c>
      <c r="AU19" s="344" t="s">
        <v>1784</v>
      </c>
      <c r="AV19" s="344" t="s">
        <v>1784</v>
      </c>
      <c r="AW19" s="344" t="s">
        <v>1784</v>
      </c>
      <c r="AX19" s="344" t="s">
        <v>1784</v>
      </c>
      <c r="AY19" s="344" t="s">
        <v>1784</v>
      </c>
      <c r="AZ19" s="344" t="s">
        <v>1784</v>
      </c>
      <c r="BA19" s="344" t="s">
        <v>1784</v>
      </c>
      <c r="BB19" s="344" t="s">
        <v>1784</v>
      </c>
      <c r="BC19" s="344" t="s">
        <v>1784</v>
      </c>
      <c r="BD19" s="344" t="s">
        <v>1784</v>
      </c>
      <c r="BE19" s="344" t="s">
        <v>1784</v>
      </c>
      <c r="BF19" s="344" t="s">
        <v>1784</v>
      </c>
      <c r="BG19" s="344" t="s">
        <v>1784</v>
      </c>
      <c r="BH19" s="344" t="s">
        <v>1784</v>
      </c>
      <c r="BI19" s="344" t="s">
        <v>1784</v>
      </c>
      <c r="BJ19" s="344" t="s">
        <v>1784</v>
      </c>
      <c r="BK19" s="344" t="s">
        <v>1784</v>
      </c>
      <c r="BL19" s="344" t="s">
        <v>1784</v>
      </c>
      <c r="BM19" s="344" t="s">
        <v>1784</v>
      </c>
      <c r="BN19" s="344" t="s">
        <v>1784</v>
      </c>
      <c r="BO19" s="344" t="s">
        <v>1784</v>
      </c>
      <c r="BP19" s="344" t="s">
        <v>1784</v>
      </c>
      <c r="BQ19" s="344" t="s">
        <v>3791</v>
      </c>
      <c r="BR19" s="344" t="s">
        <v>1784</v>
      </c>
      <c r="BS19" s="347" t="s">
        <v>3766</v>
      </c>
    </row>
    <row r="20" spans="1:71">
      <c r="A20" s="346" t="s">
        <v>32</v>
      </c>
      <c r="B20" s="346" t="s">
        <v>3792</v>
      </c>
      <c r="C20" s="346" t="s">
        <v>2931</v>
      </c>
      <c r="D20" s="346"/>
      <c r="E20" s="346" t="s">
        <v>3748</v>
      </c>
      <c r="F20" s="346" t="s">
        <v>3748</v>
      </c>
      <c r="G20" s="346" t="s">
        <v>3748</v>
      </c>
      <c r="H20" s="346"/>
      <c r="I20" s="346" t="s">
        <v>1689</v>
      </c>
      <c r="J20" s="346"/>
      <c r="K20" s="346"/>
      <c r="L20" s="346"/>
      <c r="M20" s="346"/>
      <c r="N20" s="346"/>
      <c r="O20" s="346"/>
      <c r="P20" s="346"/>
      <c r="Q20" s="346"/>
      <c r="R20" s="346"/>
      <c r="S20" s="346"/>
      <c r="T20" s="346"/>
      <c r="U20" s="346"/>
      <c r="V20" s="346"/>
      <c r="W20" s="34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t="s">
        <v>3793</v>
      </c>
      <c r="BR20" s="266"/>
      <c r="BS20" s="266"/>
    </row>
    <row r="21" spans="1:71" ht="18" customHeight="1">
      <c r="A21" s="347" t="s">
        <v>32</v>
      </c>
      <c r="B21" s="347" t="s">
        <v>3097</v>
      </c>
      <c r="C21" s="347" t="s">
        <v>2931</v>
      </c>
      <c r="D21" s="347" t="s">
        <v>1784</v>
      </c>
      <c r="E21" s="347" t="s">
        <v>3748</v>
      </c>
      <c r="F21" s="347" t="s">
        <v>3748</v>
      </c>
      <c r="G21" s="347" t="s">
        <v>3748</v>
      </c>
      <c r="H21" s="347" t="s">
        <v>1784</v>
      </c>
      <c r="I21" s="347" t="s">
        <v>3457</v>
      </c>
      <c r="J21" s="349" t="s">
        <v>1784</v>
      </c>
      <c r="K21" s="347" t="s">
        <v>1784</v>
      </c>
      <c r="L21" s="347" t="s">
        <v>677</v>
      </c>
      <c r="M21" s="347" t="s">
        <v>3099</v>
      </c>
      <c r="N21" s="347"/>
      <c r="O21" s="347"/>
      <c r="P21" s="347"/>
      <c r="Q21" s="347"/>
      <c r="R21" s="347"/>
      <c r="S21" s="347"/>
      <c r="T21" s="347"/>
      <c r="U21" s="347" t="s">
        <v>1784</v>
      </c>
      <c r="V21" s="347" t="s">
        <v>1784</v>
      </c>
      <c r="W21" s="347" t="s">
        <v>1784</v>
      </c>
      <c r="X21" s="267" t="s">
        <v>1784</v>
      </c>
      <c r="Y21" s="267" t="s">
        <v>1784</v>
      </c>
      <c r="Z21" s="267" t="s">
        <v>1784</v>
      </c>
      <c r="AA21" s="267" t="s">
        <v>1784</v>
      </c>
      <c r="AB21" s="267" t="s">
        <v>1784</v>
      </c>
      <c r="AC21" s="267" t="s">
        <v>1784</v>
      </c>
      <c r="AD21" s="267" t="s">
        <v>1784</v>
      </c>
      <c r="AE21" s="267" t="s">
        <v>1784</v>
      </c>
      <c r="AF21" s="267" t="s">
        <v>1784</v>
      </c>
      <c r="AG21" s="267" t="s">
        <v>1784</v>
      </c>
      <c r="AH21" s="267" t="s">
        <v>1784</v>
      </c>
      <c r="AI21" s="267" t="s">
        <v>1784</v>
      </c>
      <c r="AJ21" s="267" t="s">
        <v>1784</v>
      </c>
      <c r="AK21" s="267" t="s">
        <v>1784</v>
      </c>
      <c r="AL21" s="267" t="s">
        <v>1784</v>
      </c>
      <c r="AM21" s="267" t="s">
        <v>1784</v>
      </c>
      <c r="AN21" s="267" t="s">
        <v>1784</v>
      </c>
      <c r="AO21" s="267" t="s">
        <v>1784</v>
      </c>
      <c r="AP21" s="267" t="s">
        <v>1784</v>
      </c>
      <c r="AQ21" s="267" t="s">
        <v>1784</v>
      </c>
      <c r="AR21" s="267" t="s">
        <v>1784</v>
      </c>
      <c r="AS21" s="267" t="s">
        <v>1784</v>
      </c>
      <c r="AT21" s="267" t="s">
        <v>1784</v>
      </c>
      <c r="AU21" s="267" t="s">
        <v>1784</v>
      </c>
      <c r="AV21" s="267" t="s">
        <v>1784</v>
      </c>
      <c r="AW21" s="267" t="s">
        <v>1784</v>
      </c>
      <c r="AX21" s="267" t="s">
        <v>1784</v>
      </c>
      <c r="AY21" s="267" t="s">
        <v>1784</v>
      </c>
      <c r="AZ21" s="267" t="s">
        <v>1784</v>
      </c>
      <c r="BA21" s="267" t="s">
        <v>1784</v>
      </c>
      <c r="BB21" s="267" t="s">
        <v>1784</v>
      </c>
      <c r="BC21" s="267" t="s">
        <v>1784</v>
      </c>
      <c r="BD21" s="267" t="s">
        <v>1784</v>
      </c>
      <c r="BE21" s="267" t="s">
        <v>1784</v>
      </c>
      <c r="BF21" s="267" t="s">
        <v>1784</v>
      </c>
      <c r="BG21" s="267" t="s">
        <v>1784</v>
      </c>
      <c r="BH21" s="267" t="s">
        <v>1784</v>
      </c>
      <c r="BI21" s="267" t="s">
        <v>1784</v>
      </c>
      <c r="BJ21" s="267" t="s">
        <v>1784</v>
      </c>
      <c r="BK21" s="267" t="s">
        <v>1784</v>
      </c>
      <c r="BL21" s="267" t="s">
        <v>1784</v>
      </c>
      <c r="BM21" s="267" t="s">
        <v>1784</v>
      </c>
      <c r="BN21" s="267" t="s">
        <v>1784</v>
      </c>
      <c r="BO21" s="267" t="s">
        <v>1784</v>
      </c>
      <c r="BP21" s="267" t="s">
        <v>1784</v>
      </c>
      <c r="BQ21" s="267" t="s">
        <v>3794</v>
      </c>
      <c r="BR21" s="267" t="s">
        <v>1784</v>
      </c>
      <c r="BS21" s="267" t="s">
        <v>1784</v>
      </c>
    </row>
    <row r="22" spans="1:71">
      <c r="A22" s="345" t="s">
        <v>55</v>
      </c>
      <c r="B22" s="345" t="s">
        <v>3795</v>
      </c>
      <c r="C22" s="345" t="s">
        <v>35</v>
      </c>
      <c r="D22" s="345" t="s">
        <v>1784</v>
      </c>
      <c r="E22" s="345" t="s">
        <v>1784</v>
      </c>
      <c r="F22" s="345" t="s">
        <v>1784</v>
      </c>
      <c r="G22" s="345" t="s">
        <v>3748</v>
      </c>
      <c r="H22" s="345" t="s">
        <v>1784</v>
      </c>
      <c r="I22" s="345" t="s">
        <v>3749</v>
      </c>
      <c r="J22" s="345" t="s">
        <v>3796</v>
      </c>
      <c r="K22" s="345" t="s">
        <v>3748</v>
      </c>
      <c r="L22" s="345" t="s">
        <v>1784</v>
      </c>
      <c r="M22" s="345" t="s">
        <v>1784</v>
      </c>
      <c r="N22" s="345" t="s">
        <v>1784</v>
      </c>
      <c r="O22" s="345" t="s">
        <v>1784</v>
      </c>
      <c r="P22" s="345" t="s">
        <v>1784</v>
      </c>
      <c r="Q22" s="345" t="s">
        <v>1784</v>
      </c>
      <c r="R22" s="345" t="s">
        <v>1784</v>
      </c>
      <c r="S22" s="345" t="s">
        <v>1784</v>
      </c>
      <c r="T22" s="345" t="s">
        <v>1784</v>
      </c>
      <c r="U22" s="345" t="s">
        <v>1784</v>
      </c>
      <c r="V22" s="345" t="s">
        <v>1784</v>
      </c>
      <c r="W22" s="345" t="s">
        <v>1784</v>
      </c>
      <c r="X22" s="345" t="s">
        <v>1784</v>
      </c>
      <c r="Y22" s="345" t="s">
        <v>1784</v>
      </c>
      <c r="Z22" s="345" t="s">
        <v>1784</v>
      </c>
      <c r="AA22" s="345" t="s">
        <v>1784</v>
      </c>
      <c r="AB22" s="345" t="s">
        <v>1784</v>
      </c>
      <c r="AC22" s="345" t="s">
        <v>1784</v>
      </c>
      <c r="AD22" s="345" t="s">
        <v>1784</v>
      </c>
      <c r="AE22" s="345" t="s">
        <v>1784</v>
      </c>
      <c r="AF22" s="345" t="s">
        <v>1784</v>
      </c>
      <c r="AG22" s="345" t="s">
        <v>1784</v>
      </c>
      <c r="AH22" s="345" t="s">
        <v>1784</v>
      </c>
      <c r="AI22" s="345" t="s">
        <v>1784</v>
      </c>
      <c r="AJ22" s="345" t="s">
        <v>1784</v>
      </c>
      <c r="AK22" s="345" t="s">
        <v>1784</v>
      </c>
      <c r="AL22" s="345" t="s">
        <v>1784</v>
      </c>
      <c r="AM22" s="345" t="s">
        <v>1784</v>
      </c>
      <c r="AN22" s="345" t="s">
        <v>1784</v>
      </c>
      <c r="AO22" s="345" t="s">
        <v>1784</v>
      </c>
      <c r="AP22" s="345" t="s">
        <v>1784</v>
      </c>
      <c r="AQ22" s="345" t="s">
        <v>1784</v>
      </c>
      <c r="AR22" s="345" t="s">
        <v>1784</v>
      </c>
      <c r="AS22" s="345" t="s">
        <v>1784</v>
      </c>
      <c r="AT22" s="345" t="s">
        <v>1784</v>
      </c>
      <c r="AU22" s="345" t="s">
        <v>1784</v>
      </c>
      <c r="AV22" s="345" t="s">
        <v>1784</v>
      </c>
      <c r="AW22" s="345" t="s">
        <v>1784</v>
      </c>
      <c r="AX22" s="345" t="s">
        <v>1784</v>
      </c>
      <c r="AY22" s="345" t="s">
        <v>1784</v>
      </c>
      <c r="AZ22" s="345" t="s">
        <v>1784</v>
      </c>
      <c r="BA22" s="345" t="s">
        <v>1784</v>
      </c>
      <c r="BB22" s="345" t="s">
        <v>1784</v>
      </c>
      <c r="BC22" s="345" t="s">
        <v>1784</v>
      </c>
      <c r="BD22" s="345" t="s">
        <v>1784</v>
      </c>
      <c r="BE22" s="345" t="s">
        <v>1784</v>
      </c>
      <c r="BF22" s="345" t="s">
        <v>1784</v>
      </c>
      <c r="BG22" s="345" t="s">
        <v>1784</v>
      </c>
      <c r="BH22" s="345" t="s">
        <v>1784</v>
      </c>
      <c r="BI22" s="345" t="s">
        <v>1784</v>
      </c>
      <c r="BJ22" s="345" t="s">
        <v>1784</v>
      </c>
      <c r="BK22" s="345" t="s">
        <v>1784</v>
      </c>
      <c r="BL22" s="345" t="s">
        <v>1784</v>
      </c>
      <c r="BM22" s="345" t="s">
        <v>1784</v>
      </c>
      <c r="BN22" s="345" t="s">
        <v>1784</v>
      </c>
      <c r="BO22" s="345" t="s">
        <v>1784</v>
      </c>
      <c r="BP22" s="345" t="s">
        <v>1784</v>
      </c>
      <c r="BQ22" s="345" t="s">
        <v>3797</v>
      </c>
      <c r="BR22" s="345"/>
      <c r="BS22" s="345"/>
    </row>
    <row r="23" spans="1:71">
      <c r="A23" s="344" t="s">
        <v>55</v>
      </c>
      <c r="B23" s="344" t="s">
        <v>2913</v>
      </c>
      <c r="C23" s="344" t="s">
        <v>35</v>
      </c>
      <c r="D23" s="344" t="s">
        <v>1784</v>
      </c>
      <c r="E23" s="344" t="s">
        <v>1784</v>
      </c>
      <c r="F23" s="344" t="s">
        <v>1784</v>
      </c>
      <c r="G23" s="344" t="s">
        <v>3748</v>
      </c>
      <c r="H23" s="344" t="s">
        <v>1784</v>
      </c>
      <c r="I23" s="344" t="s">
        <v>214</v>
      </c>
      <c r="J23" s="344" t="s">
        <v>3798</v>
      </c>
      <c r="K23" s="344" t="s">
        <v>3748</v>
      </c>
      <c r="L23" s="344" t="s">
        <v>2923</v>
      </c>
      <c r="M23" s="344" t="s">
        <v>3798</v>
      </c>
      <c r="N23" s="344" t="s">
        <v>3748</v>
      </c>
      <c r="O23" s="344" t="s">
        <v>1784</v>
      </c>
      <c r="P23" s="344" t="s">
        <v>1784</v>
      </c>
      <c r="Q23" s="344" t="s">
        <v>1784</v>
      </c>
      <c r="R23" s="344" t="s">
        <v>1784</v>
      </c>
      <c r="S23" s="344" t="s">
        <v>1784</v>
      </c>
      <c r="T23" s="344" t="s">
        <v>1784</v>
      </c>
      <c r="U23" s="344" t="s">
        <v>1784</v>
      </c>
      <c r="V23" s="344" t="s">
        <v>1784</v>
      </c>
      <c r="W23" s="344" t="s">
        <v>1784</v>
      </c>
      <c r="X23" s="344" t="s">
        <v>1784</v>
      </c>
      <c r="Y23" s="344" t="s">
        <v>1784</v>
      </c>
      <c r="Z23" s="344" t="s">
        <v>1784</v>
      </c>
      <c r="AA23" s="344" t="s">
        <v>1784</v>
      </c>
      <c r="AB23" s="344" t="s">
        <v>1784</v>
      </c>
      <c r="AC23" s="344" t="s">
        <v>1784</v>
      </c>
      <c r="AD23" s="344" t="s">
        <v>1784</v>
      </c>
      <c r="AE23" s="344" t="s">
        <v>1784</v>
      </c>
      <c r="AF23" s="344" t="s">
        <v>1784</v>
      </c>
      <c r="AG23" s="344" t="s">
        <v>1784</v>
      </c>
      <c r="AH23" s="344" t="s">
        <v>1784</v>
      </c>
      <c r="AI23" s="344" t="s">
        <v>1784</v>
      </c>
      <c r="AJ23" s="344" t="s">
        <v>1784</v>
      </c>
      <c r="AK23" s="344" t="s">
        <v>1784</v>
      </c>
      <c r="AL23" s="344" t="s">
        <v>1784</v>
      </c>
      <c r="AM23" s="344" t="s">
        <v>1784</v>
      </c>
      <c r="AN23" s="344" t="s">
        <v>1784</v>
      </c>
      <c r="AO23" s="344" t="s">
        <v>1784</v>
      </c>
      <c r="AP23" s="344" t="s">
        <v>1784</v>
      </c>
      <c r="AQ23" s="344" t="s">
        <v>1784</v>
      </c>
      <c r="AR23" s="344" t="s">
        <v>1784</v>
      </c>
      <c r="AS23" s="344" t="s">
        <v>1784</v>
      </c>
      <c r="AT23" s="344" t="s">
        <v>1784</v>
      </c>
      <c r="AU23" s="344" t="s">
        <v>1784</v>
      </c>
      <c r="AV23" s="344" t="s">
        <v>1784</v>
      </c>
      <c r="AW23" s="344" t="s">
        <v>1784</v>
      </c>
      <c r="AX23" s="344" t="s">
        <v>1784</v>
      </c>
      <c r="AY23" s="344" t="s">
        <v>1784</v>
      </c>
      <c r="AZ23" s="344" t="s">
        <v>1784</v>
      </c>
      <c r="BA23" s="344" t="s">
        <v>1784</v>
      </c>
      <c r="BB23" s="344" t="s">
        <v>1784</v>
      </c>
      <c r="BC23" s="344" t="s">
        <v>1784</v>
      </c>
      <c r="BD23" s="344" t="s">
        <v>1784</v>
      </c>
      <c r="BE23" s="344" t="s">
        <v>1784</v>
      </c>
      <c r="BF23" s="344" t="s">
        <v>1784</v>
      </c>
      <c r="BG23" s="344" t="s">
        <v>1784</v>
      </c>
      <c r="BH23" s="344" t="s">
        <v>1784</v>
      </c>
      <c r="BI23" s="344" t="s">
        <v>1784</v>
      </c>
      <c r="BJ23" s="344" t="s">
        <v>1784</v>
      </c>
      <c r="BK23" s="344" t="s">
        <v>1784</v>
      </c>
      <c r="BL23" s="344" t="s">
        <v>1784</v>
      </c>
      <c r="BM23" s="344" t="s">
        <v>1784</v>
      </c>
      <c r="BN23" s="344" t="s">
        <v>1784</v>
      </c>
      <c r="BO23" s="344" t="s">
        <v>1784</v>
      </c>
      <c r="BP23" s="344" t="s">
        <v>1784</v>
      </c>
      <c r="BQ23" s="344" t="s">
        <v>3799</v>
      </c>
      <c r="BR23" s="344" t="s">
        <v>1784</v>
      </c>
      <c r="BS23" s="344" t="s">
        <v>1784</v>
      </c>
    </row>
    <row r="24" spans="1:71">
      <c r="A24" s="345" t="s">
        <v>55</v>
      </c>
      <c r="B24" s="345" t="s">
        <v>3800</v>
      </c>
      <c r="C24" s="345" t="s">
        <v>35</v>
      </c>
      <c r="D24" s="345" t="s">
        <v>1784</v>
      </c>
      <c r="E24" s="345" t="s">
        <v>1784</v>
      </c>
      <c r="F24" s="345" t="s">
        <v>1784</v>
      </c>
      <c r="G24" s="345" t="s">
        <v>3748</v>
      </c>
      <c r="H24" s="345" t="s">
        <v>1784</v>
      </c>
      <c r="I24" s="345" t="s">
        <v>3749</v>
      </c>
      <c r="J24" s="345" t="s">
        <v>1784</v>
      </c>
      <c r="K24" s="345" t="s">
        <v>1784</v>
      </c>
      <c r="L24" s="345" t="s">
        <v>1784</v>
      </c>
      <c r="M24" s="345" t="s">
        <v>1784</v>
      </c>
      <c r="N24" s="345" t="s">
        <v>1784</v>
      </c>
      <c r="O24" s="345" t="s">
        <v>1784</v>
      </c>
      <c r="P24" s="345" t="s">
        <v>1784</v>
      </c>
      <c r="Q24" s="345" t="s">
        <v>1784</v>
      </c>
      <c r="R24" s="345" t="s">
        <v>1784</v>
      </c>
      <c r="S24" s="345" t="s">
        <v>1784</v>
      </c>
      <c r="T24" s="345" t="s">
        <v>1784</v>
      </c>
      <c r="U24" s="345" t="s">
        <v>1784</v>
      </c>
      <c r="V24" s="345" t="s">
        <v>1784</v>
      </c>
      <c r="W24" s="345" t="s">
        <v>1784</v>
      </c>
      <c r="X24" s="345" t="s">
        <v>1784</v>
      </c>
      <c r="Y24" s="345" t="s">
        <v>1784</v>
      </c>
      <c r="Z24" s="345" t="s">
        <v>1784</v>
      </c>
      <c r="AA24" s="345" t="s">
        <v>1784</v>
      </c>
      <c r="AB24" s="345" t="s">
        <v>1784</v>
      </c>
      <c r="AC24" s="345" t="s">
        <v>1784</v>
      </c>
      <c r="AD24" s="345" t="s">
        <v>1784</v>
      </c>
      <c r="AE24" s="345" t="s">
        <v>1784</v>
      </c>
      <c r="AF24" s="345" t="s">
        <v>1784</v>
      </c>
      <c r="AG24" s="345" t="s">
        <v>1784</v>
      </c>
      <c r="AH24" s="345" t="s">
        <v>1784</v>
      </c>
      <c r="AI24" s="345" t="s">
        <v>1784</v>
      </c>
      <c r="AJ24" s="345" t="s">
        <v>1784</v>
      </c>
      <c r="AK24" s="345" t="s">
        <v>1784</v>
      </c>
      <c r="AL24" s="345" t="s">
        <v>1784</v>
      </c>
      <c r="AM24" s="345" t="s">
        <v>1784</v>
      </c>
      <c r="AN24" s="345" t="s">
        <v>1784</v>
      </c>
      <c r="AO24" s="345" t="s">
        <v>1784</v>
      </c>
      <c r="AP24" s="345" t="s">
        <v>1784</v>
      </c>
      <c r="AQ24" s="345" t="s">
        <v>1784</v>
      </c>
      <c r="AR24" s="345" t="s">
        <v>1784</v>
      </c>
      <c r="AS24" s="345" t="s">
        <v>1784</v>
      </c>
      <c r="AT24" s="345" t="s">
        <v>1784</v>
      </c>
      <c r="AU24" s="345" t="s">
        <v>1784</v>
      </c>
      <c r="AV24" s="345" t="s">
        <v>1784</v>
      </c>
      <c r="AW24" s="345" t="s">
        <v>1784</v>
      </c>
      <c r="AX24" s="345" t="s">
        <v>1784</v>
      </c>
      <c r="AY24" s="345" t="s">
        <v>1784</v>
      </c>
      <c r="AZ24" s="345" t="s">
        <v>1784</v>
      </c>
      <c r="BA24" s="345" t="s">
        <v>1784</v>
      </c>
      <c r="BB24" s="345" t="s">
        <v>1784</v>
      </c>
      <c r="BC24" s="345" t="s">
        <v>1784</v>
      </c>
      <c r="BD24" s="345" t="s">
        <v>1784</v>
      </c>
      <c r="BE24" s="345" t="s">
        <v>1784</v>
      </c>
      <c r="BF24" s="345" t="s">
        <v>1784</v>
      </c>
      <c r="BG24" s="345" t="s">
        <v>1784</v>
      </c>
      <c r="BH24" s="345" t="s">
        <v>1784</v>
      </c>
      <c r="BI24" s="345" t="s">
        <v>1784</v>
      </c>
      <c r="BJ24" s="345" t="s">
        <v>1784</v>
      </c>
      <c r="BK24" s="345" t="s">
        <v>1784</v>
      </c>
      <c r="BL24" s="345" t="s">
        <v>1784</v>
      </c>
      <c r="BM24" s="345" t="s">
        <v>1784</v>
      </c>
      <c r="BN24" s="345" t="s">
        <v>1784</v>
      </c>
      <c r="BO24" s="345" t="s">
        <v>1784</v>
      </c>
      <c r="BP24" s="345" t="s">
        <v>1784</v>
      </c>
      <c r="BQ24" s="345" t="s">
        <v>3801</v>
      </c>
      <c r="BR24" s="345"/>
      <c r="BS24" s="345"/>
    </row>
    <row r="25" spans="1:71">
      <c r="A25" s="344" t="s">
        <v>55</v>
      </c>
      <c r="B25" s="344" t="s">
        <v>3802</v>
      </c>
      <c r="C25" s="344" t="s">
        <v>35</v>
      </c>
      <c r="D25" s="344" t="s">
        <v>1784</v>
      </c>
      <c r="E25" s="344" t="s">
        <v>1784</v>
      </c>
      <c r="F25" s="344" t="s">
        <v>1784</v>
      </c>
      <c r="G25" s="344" t="s">
        <v>3748</v>
      </c>
      <c r="H25" s="344" t="s">
        <v>1784</v>
      </c>
      <c r="I25" s="344" t="s">
        <v>3749</v>
      </c>
      <c r="J25" s="344" t="s">
        <v>1784</v>
      </c>
      <c r="K25" s="344" t="s">
        <v>1784</v>
      </c>
      <c r="L25" s="344" t="s">
        <v>1784</v>
      </c>
      <c r="M25" s="344" t="s">
        <v>1784</v>
      </c>
      <c r="N25" s="344" t="s">
        <v>1784</v>
      </c>
      <c r="O25" s="344" t="s">
        <v>1784</v>
      </c>
      <c r="P25" s="344" t="s">
        <v>1784</v>
      </c>
      <c r="Q25" s="344" t="s">
        <v>1784</v>
      </c>
      <c r="R25" s="344" t="s">
        <v>1784</v>
      </c>
      <c r="S25" s="344" t="s">
        <v>1784</v>
      </c>
      <c r="T25" s="344" t="s">
        <v>1784</v>
      </c>
      <c r="U25" s="344" t="s">
        <v>1784</v>
      </c>
      <c r="V25" s="344" t="s">
        <v>1784</v>
      </c>
      <c r="W25" s="344" t="s">
        <v>1784</v>
      </c>
      <c r="X25" s="344" t="s">
        <v>1784</v>
      </c>
      <c r="Y25" s="344" t="s">
        <v>1784</v>
      </c>
      <c r="Z25" s="344" t="s">
        <v>1784</v>
      </c>
      <c r="AA25" s="344" t="s">
        <v>1784</v>
      </c>
      <c r="AB25" s="344" t="s">
        <v>1784</v>
      </c>
      <c r="AC25" s="344" t="s">
        <v>1784</v>
      </c>
      <c r="AD25" s="344" t="s">
        <v>1784</v>
      </c>
      <c r="AE25" s="344" t="s">
        <v>1784</v>
      </c>
      <c r="AF25" s="344" t="s">
        <v>1784</v>
      </c>
      <c r="AG25" s="344" t="s">
        <v>1784</v>
      </c>
      <c r="AH25" s="344" t="s">
        <v>1784</v>
      </c>
      <c r="AI25" s="344" t="s">
        <v>1784</v>
      </c>
      <c r="AJ25" s="344" t="s">
        <v>1784</v>
      </c>
      <c r="AK25" s="344" t="s">
        <v>1784</v>
      </c>
      <c r="AL25" s="344" t="s">
        <v>1784</v>
      </c>
      <c r="AM25" s="344" t="s">
        <v>1784</v>
      </c>
      <c r="AN25" s="344" t="s">
        <v>1784</v>
      </c>
      <c r="AO25" s="344" t="s">
        <v>1784</v>
      </c>
      <c r="AP25" s="344" t="s">
        <v>1784</v>
      </c>
      <c r="AQ25" s="344" t="s">
        <v>1784</v>
      </c>
      <c r="AR25" s="344" t="s">
        <v>1784</v>
      </c>
      <c r="AS25" s="344" t="s">
        <v>1784</v>
      </c>
      <c r="AT25" s="344" t="s">
        <v>1784</v>
      </c>
      <c r="AU25" s="344" t="s">
        <v>1784</v>
      </c>
      <c r="AV25" s="344" t="s">
        <v>1784</v>
      </c>
      <c r="AW25" s="344" t="s">
        <v>1784</v>
      </c>
      <c r="AX25" s="344" t="s">
        <v>1784</v>
      </c>
      <c r="AY25" s="344" t="s">
        <v>1784</v>
      </c>
      <c r="AZ25" s="344" t="s">
        <v>1784</v>
      </c>
      <c r="BA25" s="344" t="s">
        <v>1784</v>
      </c>
      <c r="BB25" s="344" t="s">
        <v>1784</v>
      </c>
      <c r="BC25" s="344" t="s">
        <v>1784</v>
      </c>
      <c r="BD25" s="344" t="s">
        <v>1784</v>
      </c>
      <c r="BE25" s="344" t="s">
        <v>1784</v>
      </c>
      <c r="BF25" s="344" t="s">
        <v>1784</v>
      </c>
      <c r="BG25" s="344" t="s">
        <v>1784</v>
      </c>
      <c r="BH25" s="344" t="s">
        <v>1784</v>
      </c>
      <c r="BI25" s="344" t="s">
        <v>1784</v>
      </c>
      <c r="BJ25" s="344" t="s">
        <v>1784</v>
      </c>
      <c r="BK25" s="344" t="s">
        <v>1784</v>
      </c>
      <c r="BL25" s="344" t="s">
        <v>1784</v>
      </c>
      <c r="BM25" s="344" t="s">
        <v>1784</v>
      </c>
      <c r="BN25" s="344" t="s">
        <v>1784</v>
      </c>
      <c r="BO25" s="344" t="s">
        <v>1784</v>
      </c>
      <c r="BP25" s="344" t="s">
        <v>1784</v>
      </c>
      <c r="BQ25" s="344" t="s">
        <v>3803</v>
      </c>
      <c r="BR25" s="344" t="s">
        <v>1784</v>
      </c>
      <c r="BS25" s="344" t="s">
        <v>1784</v>
      </c>
    </row>
    <row r="26" spans="1:71">
      <c r="A26" s="345" t="s">
        <v>55</v>
      </c>
      <c r="B26" s="345" t="s">
        <v>3804</v>
      </c>
      <c r="C26" s="345" t="s">
        <v>35</v>
      </c>
      <c r="D26" s="345" t="s">
        <v>1784</v>
      </c>
      <c r="E26" s="345" t="s">
        <v>1784</v>
      </c>
      <c r="F26" s="345" t="s">
        <v>1784</v>
      </c>
      <c r="G26" s="345" t="s">
        <v>3748</v>
      </c>
      <c r="H26" s="345" t="s">
        <v>1784</v>
      </c>
      <c r="I26" s="345" t="s">
        <v>3805</v>
      </c>
      <c r="J26" s="345" t="s">
        <v>3806</v>
      </c>
      <c r="K26" s="345" t="s">
        <v>3764</v>
      </c>
      <c r="L26" s="345" t="s">
        <v>3807</v>
      </c>
      <c r="M26" s="345" t="s">
        <v>3806</v>
      </c>
      <c r="N26" s="345" t="s">
        <v>3764</v>
      </c>
      <c r="O26" s="345" t="s">
        <v>1784</v>
      </c>
      <c r="P26" s="345" t="s">
        <v>1784</v>
      </c>
      <c r="Q26" s="345" t="s">
        <v>1784</v>
      </c>
      <c r="R26" s="345" t="s">
        <v>1784</v>
      </c>
      <c r="S26" s="345" t="s">
        <v>1784</v>
      </c>
      <c r="T26" s="345" t="s">
        <v>1784</v>
      </c>
      <c r="U26" s="345" t="s">
        <v>1784</v>
      </c>
      <c r="V26" s="345" t="s">
        <v>1784</v>
      </c>
      <c r="W26" s="345" t="s">
        <v>1784</v>
      </c>
      <c r="X26" s="345" t="s">
        <v>1784</v>
      </c>
      <c r="Y26" s="345" t="s">
        <v>1784</v>
      </c>
      <c r="Z26" s="345" t="s">
        <v>1784</v>
      </c>
      <c r="AA26" s="345" t="s">
        <v>1784</v>
      </c>
      <c r="AB26" s="345" t="s">
        <v>1784</v>
      </c>
      <c r="AC26" s="345" t="s">
        <v>1784</v>
      </c>
      <c r="AD26" s="345" t="s">
        <v>1784</v>
      </c>
      <c r="AE26" s="345" t="s">
        <v>1784</v>
      </c>
      <c r="AF26" s="345" t="s">
        <v>1784</v>
      </c>
      <c r="AG26" s="345" t="s">
        <v>1784</v>
      </c>
      <c r="AH26" s="345" t="s">
        <v>1784</v>
      </c>
      <c r="AI26" s="345" t="s">
        <v>1784</v>
      </c>
      <c r="AJ26" s="345" t="s">
        <v>1784</v>
      </c>
      <c r="AK26" s="345" t="s">
        <v>1784</v>
      </c>
      <c r="AL26" s="345" t="s">
        <v>1784</v>
      </c>
      <c r="AM26" s="345" t="s">
        <v>1784</v>
      </c>
      <c r="AN26" s="345" t="s">
        <v>1784</v>
      </c>
      <c r="AO26" s="345" t="s">
        <v>1784</v>
      </c>
      <c r="AP26" s="345" t="s">
        <v>1784</v>
      </c>
      <c r="AQ26" s="345" t="s">
        <v>1784</v>
      </c>
      <c r="AR26" s="345" t="s">
        <v>1784</v>
      </c>
      <c r="AS26" s="345" t="s">
        <v>1784</v>
      </c>
      <c r="AT26" s="345" t="s">
        <v>1784</v>
      </c>
      <c r="AU26" s="345" t="s">
        <v>1784</v>
      </c>
      <c r="AV26" s="345" t="s">
        <v>1784</v>
      </c>
      <c r="AW26" s="345" t="s">
        <v>1784</v>
      </c>
      <c r="AX26" s="345" t="s">
        <v>1784</v>
      </c>
      <c r="AY26" s="345" t="s">
        <v>1784</v>
      </c>
      <c r="AZ26" s="345" t="s">
        <v>1784</v>
      </c>
      <c r="BA26" s="345" t="s">
        <v>1784</v>
      </c>
      <c r="BB26" s="345" t="s">
        <v>1784</v>
      </c>
      <c r="BC26" s="345" t="s">
        <v>1784</v>
      </c>
      <c r="BD26" s="345" t="s">
        <v>1784</v>
      </c>
      <c r="BE26" s="345" t="s">
        <v>1784</v>
      </c>
      <c r="BF26" s="345" t="s">
        <v>1784</v>
      </c>
      <c r="BG26" s="345" t="s">
        <v>1784</v>
      </c>
      <c r="BH26" s="345" t="s">
        <v>1784</v>
      </c>
      <c r="BI26" s="345" t="s">
        <v>1784</v>
      </c>
      <c r="BJ26" s="345" t="s">
        <v>1784</v>
      </c>
      <c r="BK26" s="345" t="s">
        <v>1784</v>
      </c>
      <c r="BL26" s="345" t="s">
        <v>1784</v>
      </c>
      <c r="BM26" s="345" t="s">
        <v>1784</v>
      </c>
      <c r="BN26" s="345" t="s">
        <v>1784</v>
      </c>
      <c r="BO26" s="345" t="s">
        <v>1784</v>
      </c>
      <c r="BP26" s="345" t="s">
        <v>1784</v>
      </c>
      <c r="BQ26" s="345" t="s">
        <v>3808</v>
      </c>
      <c r="BR26" s="345"/>
      <c r="BS26" s="346" t="s">
        <v>3766</v>
      </c>
    </row>
    <row r="27" spans="1:71">
      <c r="A27" s="344" t="s">
        <v>55</v>
      </c>
      <c r="B27" s="344" t="s">
        <v>3101</v>
      </c>
      <c r="C27" s="344" t="s">
        <v>35</v>
      </c>
      <c r="D27" s="344" t="s">
        <v>3764</v>
      </c>
      <c r="E27" s="344" t="s">
        <v>1784</v>
      </c>
      <c r="F27" s="344" t="s">
        <v>1784</v>
      </c>
      <c r="G27" s="344" t="s">
        <v>3748</v>
      </c>
      <c r="H27" s="344" t="s">
        <v>1784</v>
      </c>
      <c r="I27" s="344" t="s">
        <v>214</v>
      </c>
      <c r="J27" s="344" t="s">
        <v>3104</v>
      </c>
      <c r="K27" s="344" t="s">
        <v>3748</v>
      </c>
      <c r="L27" s="344" t="s">
        <v>1689</v>
      </c>
      <c r="M27" s="344" t="s">
        <v>1784</v>
      </c>
      <c r="N27" s="344" t="s">
        <v>1784</v>
      </c>
      <c r="O27" s="344" t="s">
        <v>1330</v>
      </c>
      <c r="P27" s="344" t="s">
        <v>1784</v>
      </c>
      <c r="Q27" s="344" t="s">
        <v>1784</v>
      </c>
      <c r="R27" s="344" t="s">
        <v>666</v>
      </c>
      <c r="S27" s="344" t="s">
        <v>1784</v>
      </c>
      <c r="T27" s="344" t="s">
        <v>1784</v>
      </c>
      <c r="U27" s="344" t="s">
        <v>3768</v>
      </c>
      <c r="V27" s="344" t="s">
        <v>1784</v>
      </c>
      <c r="W27" s="344" t="s">
        <v>1784</v>
      </c>
      <c r="X27" s="344" t="s">
        <v>934</v>
      </c>
      <c r="Y27" s="344" t="s">
        <v>1784</v>
      </c>
      <c r="Z27" s="344" t="s">
        <v>1784</v>
      </c>
      <c r="AA27" s="344" t="s">
        <v>3809</v>
      </c>
      <c r="AB27" s="344" t="s">
        <v>1784</v>
      </c>
      <c r="AC27" s="344" t="s">
        <v>1784</v>
      </c>
      <c r="AD27" s="344" t="s">
        <v>3520</v>
      </c>
      <c r="AE27" s="344" t="s">
        <v>1784</v>
      </c>
      <c r="AF27" s="344" t="s">
        <v>1784</v>
      </c>
      <c r="AG27" s="344" t="s">
        <v>235</v>
      </c>
      <c r="AH27" s="344" t="s">
        <v>1784</v>
      </c>
      <c r="AI27" s="344" t="s">
        <v>1784</v>
      </c>
      <c r="AJ27" s="344" t="s">
        <v>3672</v>
      </c>
      <c r="AK27" s="344" t="s">
        <v>1784</v>
      </c>
      <c r="AL27" s="344" t="s">
        <v>1784</v>
      </c>
      <c r="AM27" s="344" t="s">
        <v>3810</v>
      </c>
      <c r="AN27" s="344" t="s">
        <v>1784</v>
      </c>
      <c r="AO27" s="344" t="s">
        <v>1784</v>
      </c>
      <c r="AP27" s="344" t="s">
        <v>1784</v>
      </c>
      <c r="AQ27" s="344" t="s">
        <v>1784</v>
      </c>
      <c r="AR27" s="344" t="s">
        <v>1784</v>
      </c>
      <c r="AS27" s="344" t="s">
        <v>1784</v>
      </c>
      <c r="AT27" s="344" t="s">
        <v>1784</v>
      </c>
      <c r="AU27" s="344" t="s">
        <v>1784</v>
      </c>
      <c r="AV27" s="344" t="s">
        <v>1784</v>
      </c>
      <c r="AW27" s="344" t="s">
        <v>1784</v>
      </c>
      <c r="AX27" s="344" t="s">
        <v>1784</v>
      </c>
      <c r="AY27" s="344" t="s">
        <v>1784</v>
      </c>
      <c r="AZ27" s="344" t="s">
        <v>1784</v>
      </c>
      <c r="BA27" s="344" t="s">
        <v>1784</v>
      </c>
      <c r="BB27" s="344" t="s">
        <v>1784</v>
      </c>
      <c r="BC27" s="344" t="s">
        <v>1784</v>
      </c>
      <c r="BD27" s="344" t="s">
        <v>1784</v>
      </c>
      <c r="BE27" s="344" t="s">
        <v>1784</v>
      </c>
      <c r="BF27" s="344" t="s">
        <v>1784</v>
      </c>
      <c r="BG27" s="344" t="s">
        <v>1784</v>
      </c>
      <c r="BH27" s="344" t="s">
        <v>1784</v>
      </c>
      <c r="BI27" s="344" t="s">
        <v>1784</v>
      </c>
      <c r="BJ27" s="344" t="s">
        <v>1784</v>
      </c>
      <c r="BK27" s="344" t="s">
        <v>1784</v>
      </c>
      <c r="BL27" s="344" t="s">
        <v>1784</v>
      </c>
      <c r="BM27" s="344" t="s">
        <v>1784</v>
      </c>
      <c r="BN27" s="344" t="s">
        <v>1784</v>
      </c>
      <c r="BO27" s="344" t="s">
        <v>1784</v>
      </c>
      <c r="BP27" s="344" t="s">
        <v>1784</v>
      </c>
      <c r="BQ27" s="344" t="s">
        <v>3811</v>
      </c>
      <c r="BR27" s="344" t="s">
        <v>1784</v>
      </c>
      <c r="BS27" s="344" t="s">
        <v>1784</v>
      </c>
    </row>
    <row r="28" spans="1:71">
      <c r="A28" s="345" t="s">
        <v>55</v>
      </c>
      <c r="B28" s="345" t="s">
        <v>3812</v>
      </c>
      <c r="C28" s="345" t="s">
        <v>35</v>
      </c>
      <c r="D28" s="345" t="s">
        <v>3764</v>
      </c>
      <c r="E28" s="345" t="s">
        <v>1784</v>
      </c>
      <c r="F28" s="345" t="s">
        <v>1784</v>
      </c>
      <c r="G28" s="345" t="s">
        <v>3748</v>
      </c>
      <c r="H28" s="345" t="s">
        <v>1784</v>
      </c>
      <c r="I28" s="345" t="s">
        <v>3813</v>
      </c>
      <c r="J28" s="345" t="s">
        <v>3814</v>
      </c>
      <c r="K28" s="345" t="s">
        <v>3748</v>
      </c>
      <c r="L28" s="345" t="s">
        <v>1784</v>
      </c>
      <c r="M28" s="345" t="s">
        <v>1784</v>
      </c>
      <c r="N28" s="345" t="s">
        <v>1784</v>
      </c>
      <c r="O28" s="345" t="s">
        <v>1784</v>
      </c>
      <c r="P28" s="345" t="s">
        <v>1784</v>
      </c>
      <c r="Q28" s="345" t="s">
        <v>1784</v>
      </c>
      <c r="R28" s="345" t="s">
        <v>1784</v>
      </c>
      <c r="S28" s="345" t="s">
        <v>1784</v>
      </c>
      <c r="T28" s="345" t="s">
        <v>1784</v>
      </c>
      <c r="U28" s="345" t="s">
        <v>1784</v>
      </c>
      <c r="V28" s="345" t="s">
        <v>1784</v>
      </c>
      <c r="W28" s="345" t="s">
        <v>1784</v>
      </c>
      <c r="X28" s="345" t="s">
        <v>1784</v>
      </c>
      <c r="Y28" s="345" t="s">
        <v>1784</v>
      </c>
      <c r="Z28" s="345" t="s">
        <v>1784</v>
      </c>
      <c r="AA28" s="345" t="s">
        <v>1784</v>
      </c>
      <c r="AB28" s="345" t="s">
        <v>1784</v>
      </c>
      <c r="AC28" s="345" t="s">
        <v>1784</v>
      </c>
      <c r="AD28" s="345" t="s">
        <v>1784</v>
      </c>
      <c r="AE28" s="345" t="s">
        <v>1784</v>
      </c>
      <c r="AF28" s="345" t="s">
        <v>1784</v>
      </c>
      <c r="AG28" s="345" t="s">
        <v>1784</v>
      </c>
      <c r="AH28" s="345" t="s">
        <v>1784</v>
      </c>
      <c r="AI28" s="345" t="s">
        <v>1784</v>
      </c>
      <c r="AJ28" s="345" t="s">
        <v>1784</v>
      </c>
      <c r="AK28" s="345" t="s">
        <v>1784</v>
      </c>
      <c r="AL28" s="345" t="s">
        <v>1784</v>
      </c>
      <c r="AM28" s="345" t="s">
        <v>1784</v>
      </c>
      <c r="AN28" s="345" t="s">
        <v>1784</v>
      </c>
      <c r="AO28" s="345" t="s">
        <v>1784</v>
      </c>
      <c r="AP28" s="345" t="s">
        <v>1784</v>
      </c>
      <c r="AQ28" s="345" t="s">
        <v>1784</v>
      </c>
      <c r="AR28" s="345" t="s">
        <v>1784</v>
      </c>
      <c r="AS28" s="345" t="s">
        <v>1784</v>
      </c>
      <c r="AT28" s="345" t="s">
        <v>1784</v>
      </c>
      <c r="AU28" s="345" t="s">
        <v>1784</v>
      </c>
      <c r="AV28" s="345" t="s">
        <v>1784</v>
      </c>
      <c r="AW28" s="345" t="s">
        <v>1784</v>
      </c>
      <c r="AX28" s="345" t="s">
        <v>1784</v>
      </c>
      <c r="AY28" s="345" t="s">
        <v>1784</v>
      </c>
      <c r="AZ28" s="345" t="s">
        <v>1784</v>
      </c>
      <c r="BA28" s="345" t="s">
        <v>1784</v>
      </c>
      <c r="BB28" s="345" t="s">
        <v>1784</v>
      </c>
      <c r="BC28" s="345" t="s">
        <v>1784</v>
      </c>
      <c r="BD28" s="345" t="s">
        <v>1784</v>
      </c>
      <c r="BE28" s="345" t="s">
        <v>1784</v>
      </c>
      <c r="BF28" s="345" t="s">
        <v>1784</v>
      </c>
      <c r="BG28" s="345" t="s">
        <v>1784</v>
      </c>
      <c r="BH28" s="345" t="s">
        <v>1784</v>
      </c>
      <c r="BI28" s="345" t="s">
        <v>1784</v>
      </c>
      <c r="BJ28" s="345" t="s">
        <v>1784</v>
      </c>
      <c r="BK28" s="345" t="s">
        <v>1784</v>
      </c>
      <c r="BL28" s="345" t="s">
        <v>1784</v>
      </c>
      <c r="BM28" s="345" t="s">
        <v>1784</v>
      </c>
      <c r="BN28" s="345" t="s">
        <v>1784</v>
      </c>
      <c r="BO28" s="345" t="s">
        <v>1784</v>
      </c>
      <c r="BP28" s="345" t="s">
        <v>1784</v>
      </c>
      <c r="BQ28" s="345" t="s">
        <v>3815</v>
      </c>
      <c r="BR28" s="345"/>
      <c r="BS28" s="345"/>
    </row>
    <row r="29" spans="1:71">
      <c r="A29" s="344" t="s">
        <v>55</v>
      </c>
      <c r="B29" s="344" t="s">
        <v>2918</v>
      </c>
      <c r="C29" s="344" t="s">
        <v>36</v>
      </c>
      <c r="D29" s="344" t="s">
        <v>1784</v>
      </c>
      <c r="E29" s="344" t="s">
        <v>1784</v>
      </c>
      <c r="F29" s="344" t="s">
        <v>1784</v>
      </c>
      <c r="G29" s="344" t="s">
        <v>3748</v>
      </c>
      <c r="H29" s="344" t="s">
        <v>1784</v>
      </c>
      <c r="I29" s="344" t="s">
        <v>2919</v>
      </c>
      <c r="J29" s="344" t="s">
        <v>2921</v>
      </c>
      <c r="K29" s="344" t="s">
        <v>3764</v>
      </c>
      <c r="L29" s="344" t="s">
        <v>1784</v>
      </c>
      <c r="M29" s="344" t="s">
        <v>1784</v>
      </c>
      <c r="N29" s="344" t="s">
        <v>1784</v>
      </c>
      <c r="O29" s="344" t="s">
        <v>1784</v>
      </c>
      <c r="P29" s="344" t="s">
        <v>1784</v>
      </c>
      <c r="Q29" s="344" t="s">
        <v>1784</v>
      </c>
      <c r="R29" s="344" t="s">
        <v>1784</v>
      </c>
      <c r="S29" s="344" t="s">
        <v>1784</v>
      </c>
      <c r="T29" s="344" t="s">
        <v>1784</v>
      </c>
      <c r="U29" s="344" t="s">
        <v>1784</v>
      </c>
      <c r="V29" s="344" t="s">
        <v>1784</v>
      </c>
      <c r="W29" s="344" t="s">
        <v>1784</v>
      </c>
      <c r="X29" s="344" t="s">
        <v>1784</v>
      </c>
      <c r="Y29" s="344" t="s">
        <v>1784</v>
      </c>
      <c r="Z29" s="344" t="s">
        <v>1784</v>
      </c>
      <c r="AA29" s="344" t="s">
        <v>1784</v>
      </c>
      <c r="AB29" s="344" t="s">
        <v>1784</v>
      </c>
      <c r="AC29" s="344" t="s">
        <v>1784</v>
      </c>
      <c r="AD29" s="344" t="s">
        <v>1784</v>
      </c>
      <c r="AE29" s="344" t="s">
        <v>1784</v>
      </c>
      <c r="AF29" s="344" t="s">
        <v>1784</v>
      </c>
      <c r="AG29" s="344" t="s">
        <v>1784</v>
      </c>
      <c r="AH29" s="344" t="s">
        <v>1784</v>
      </c>
      <c r="AI29" s="344" t="s">
        <v>1784</v>
      </c>
      <c r="AJ29" s="344" t="s">
        <v>1784</v>
      </c>
      <c r="AK29" s="344" t="s">
        <v>1784</v>
      </c>
      <c r="AL29" s="344" t="s">
        <v>1784</v>
      </c>
      <c r="AM29" s="344" t="s">
        <v>1784</v>
      </c>
      <c r="AN29" s="344" t="s">
        <v>1784</v>
      </c>
      <c r="AO29" s="344" t="s">
        <v>1784</v>
      </c>
      <c r="AP29" s="344" t="s">
        <v>1784</v>
      </c>
      <c r="AQ29" s="344" t="s">
        <v>1784</v>
      </c>
      <c r="AR29" s="344" t="s">
        <v>1784</v>
      </c>
      <c r="AS29" s="344" t="s">
        <v>1784</v>
      </c>
      <c r="AT29" s="344" t="s">
        <v>1784</v>
      </c>
      <c r="AU29" s="344" t="s">
        <v>1784</v>
      </c>
      <c r="AV29" s="344" t="s">
        <v>1784</v>
      </c>
      <c r="AW29" s="344" t="s">
        <v>1784</v>
      </c>
      <c r="AX29" s="344" t="s">
        <v>1784</v>
      </c>
      <c r="AY29" s="344" t="s">
        <v>1784</v>
      </c>
      <c r="AZ29" s="344" t="s">
        <v>1784</v>
      </c>
      <c r="BA29" s="344" t="s">
        <v>1784</v>
      </c>
      <c r="BB29" s="344" t="s">
        <v>1784</v>
      </c>
      <c r="BC29" s="344" t="s">
        <v>1784</v>
      </c>
      <c r="BD29" s="344" t="s">
        <v>1784</v>
      </c>
      <c r="BE29" s="344" t="s">
        <v>1784</v>
      </c>
      <c r="BF29" s="344" t="s">
        <v>1784</v>
      </c>
      <c r="BG29" s="344" t="s">
        <v>1784</v>
      </c>
      <c r="BH29" s="344" t="s">
        <v>1784</v>
      </c>
      <c r="BI29" s="344" t="s">
        <v>1784</v>
      </c>
      <c r="BJ29" s="344" t="s">
        <v>1784</v>
      </c>
      <c r="BK29" s="344" t="s">
        <v>1784</v>
      </c>
      <c r="BL29" s="344" t="s">
        <v>1784</v>
      </c>
      <c r="BM29" s="344" t="s">
        <v>1784</v>
      </c>
      <c r="BN29" s="344" t="s">
        <v>1784</v>
      </c>
      <c r="BO29" s="344" t="s">
        <v>1784</v>
      </c>
      <c r="BP29" s="344" t="s">
        <v>1784</v>
      </c>
      <c r="BQ29" s="344" t="s">
        <v>3816</v>
      </c>
      <c r="BR29" s="344" t="s">
        <v>1784</v>
      </c>
      <c r="BS29" s="347" t="s">
        <v>3766</v>
      </c>
    </row>
    <row r="30" spans="1:71">
      <c r="A30" s="345" t="s">
        <v>55</v>
      </c>
      <c r="B30" s="345" t="s">
        <v>3817</v>
      </c>
      <c r="C30" s="345" t="s">
        <v>36</v>
      </c>
      <c r="D30" s="345" t="s">
        <v>1784</v>
      </c>
      <c r="E30" s="345" t="s">
        <v>1784</v>
      </c>
      <c r="F30" s="345" t="s">
        <v>1784</v>
      </c>
      <c r="G30" s="345" t="s">
        <v>3748</v>
      </c>
      <c r="H30" s="345" t="s">
        <v>1784</v>
      </c>
      <c r="I30" s="345" t="s">
        <v>3749</v>
      </c>
      <c r="J30" s="345" t="s">
        <v>3818</v>
      </c>
      <c r="K30" s="345" t="s">
        <v>3748</v>
      </c>
      <c r="L30" s="345" t="s">
        <v>1784</v>
      </c>
      <c r="M30" s="345" t="s">
        <v>1784</v>
      </c>
      <c r="N30" s="345" t="s">
        <v>1784</v>
      </c>
      <c r="O30" s="345" t="s">
        <v>1784</v>
      </c>
      <c r="P30" s="345" t="s">
        <v>1784</v>
      </c>
      <c r="Q30" s="345" t="s">
        <v>1784</v>
      </c>
      <c r="R30" s="345" t="s">
        <v>1784</v>
      </c>
      <c r="S30" s="345" t="s">
        <v>1784</v>
      </c>
      <c r="T30" s="345" t="s">
        <v>1784</v>
      </c>
      <c r="U30" s="345" t="s">
        <v>1784</v>
      </c>
      <c r="V30" s="345" t="s">
        <v>1784</v>
      </c>
      <c r="W30" s="345" t="s">
        <v>1784</v>
      </c>
      <c r="X30" s="345" t="s">
        <v>1784</v>
      </c>
      <c r="Y30" s="345" t="s">
        <v>1784</v>
      </c>
      <c r="Z30" s="345" t="s">
        <v>1784</v>
      </c>
      <c r="AA30" s="345" t="s">
        <v>1784</v>
      </c>
      <c r="AB30" s="345" t="s">
        <v>1784</v>
      </c>
      <c r="AC30" s="345" t="s">
        <v>1784</v>
      </c>
      <c r="AD30" s="345" t="s">
        <v>1784</v>
      </c>
      <c r="AE30" s="345" t="s">
        <v>1784</v>
      </c>
      <c r="AF30" s="345" t="s">
        <v>1784</v>
      </c>
      <c r="AG30" s="345" t="s">
        <v>1784</v>
      </c>
      <c r="AH30" s="345" t="s">
        <v>1784</v>
      </c>
      <c r="AI30" s="345" t="s">
        <v>1784</v>
      </c>
      <c r="AJ30" s="345" t="s">
        <v>1784</v>
      </c>
      <c r="AK30" s="345" t="s">
        <v>1784</v>
      </c>
      <c r="AL30" s="345" t="s">
        <v>1784</v>
      </c>
      <c r="AM30" s="345" t="s">
        <v>1784</v>
      </c>
      <c r="AN30" s="345" t="s">
        <v>1784</v>
      </c>
      <c r="AO30" s="345" t="s">
        <v>1784</v>
      </c>
      <c r="AP30" s="345" t="s">
        <v>1784</v>
      </c>
      <c r="AQ30" s="345" t="s">
        <v>1784</v>
      </c>
      <c r="AR30" s="345" t="s">
        <v>1784</v>
      </c>
      <c r="AS30" s="345" t="s">
        <v>1784</v>
      </c>
      <c r="AT30" s="345" t="s">
        <v>1784</v>
      </c>
      <c r="AU30" s="345" t="s">
        <v>1784</v>
      </c>
      <c r="AV30" s="345" t="s">
        <v>1784</v>
      </c>
      <c r="AW30" s="345" t="s">
        <v>1784</v>
      </c>
      <c r="AX30" s="345" t="s">
        <v>1784</v>
      </c>
      <c r="AY30" s="345" t="s">
        <v>1784</v>
      </c>
      <c r="AZ30" s="345" t="s">
        <v>1784</v>
      </c>
      <c r="BA30" s="345" t="s">
        <v>1784</v>
      </c>
      <c r="BB30" s="345" t="s">
        <v>1784</v>
      </c>
      <c r="BC30" s="345" t="s">
        <v>1784</v>
      </c>
      <c r="BD30" s="345" t="s">
        <v>1784</v>
      </c>
      <c r="BE30" s="345" t="s">
        <v>1784</v>
      </c>
      <c r="BF30" s="345" t="s">
        <v>1784</v>
      </c>
      <c r="BG30" s="345" t="s">
        <v>1784</v>
      </c>
      <c r="BH30" s="345" t="s">
        <v>1784</v>
      </c>
      <c r="BI30" s="345" t="s">
        <v>1784</v>
      </c>
      <c r="BJ30" s="345" t="s">
        <v>1784</v>
      </c>
      <c r="BK30" s="345" t="s">
        <v>1784</v>
      </c>
      <c r="BL30" s="345" t="s">
        <v>1784</v>
      </c>
      <c r="BM30" s="345" t="s">
        <v>1784</v>
      </c>
      <c r="BN30" s="345" t="s">
        <v>1784</v>
      </c>
      <c r="BO30" s="345" t="s">
        <v>1784</v>
      </c>
      <c r="BP30" s="345" t="s">
        <v>1784</v>
      </c>
      <c r="BQ30" s="345" t="s">
        <v>3819</v>
      </c>
      <c r="BR30" s="345"/>
      <c r="BS30" s="345"/>
    </row>
    <row r="31" spans="1:71">
      <c r="A31" s="344" t="s">
        <v>55</v>
      </c>
      <c r="B31" s="344" t="s">
        <v>3820</v>
      </c>
      <c r="C31" s="344" t="s">
        <v>36</v>
      </c>
      <c r="D31" s="344" t="s">
        <v>1784</v>
      </c>
      <c r="E31" s="344" t="s">
        <v>1784</v>
      </c>
      <c r="F31" s="344" t="s">
        <v>1784</v>
      </c>
      <c r="G31" s="344" t="s">
        <v>3748</v>
      </c>
      <c r="H31" s="344" t="s">
        <v>1784</v>
      </c>
      <c r="I31" s="344" t="s">
        <v>3749</v>
      </c>
      <c r="J31" s="344" t="s">
        <v>3818</v>
      </c>
      <c r="K31" s="344" t="s">
        <v>3748</v>
      </c>
      <c r="L31" s="344" t="s">
        <v>1784</v>
      </c>
      <c r="M31" s="344" t="s">
        <v>1784</v>
      </c>
      <c r="N31" s="344" t="s">
        <v>1784</v>
      </c>
      <c r="O31" s="344" t="s">
        <v>1784</v>
      </c>
      <c r="P31" s="344" t="s">
        <v>1784</v>
      </c>
      <c r="Q31" s="344" t="s">
        <v>1784</v>
      </c>
      <c r="R31" s="344" t="s">
        <v>1784</v>
      </c>
      <c r="S31" s="344" t="s">
        <v>1784</v>
      </c>
      <c r="T31" s="344" t="s">
        <v>1784</v>
      </c>
      <c r="U31" s="344" t="s">
        <v>1784</v>
      </c>
      <c r="V31" s="344" t="s">
        <v>1784</v>
      </c>
      <c r="W31" s="344" t="s">
        <v>1784</v>
      </c>
      <c r="X31" s="344" t="s">
        <v>1784</v>
      </c>
      <c r="Y31" s="344" t="s">
        <v>1784</v>
      </c>
      <c r="Z31" s="344" t="s">
        <v>1784</v>
      </c>
      <c r="AA31" s="344" t="s">
        <v>1784</v>
      </c>
      <c r="AB31" s="344" t="s">
        <v>1784</v>
      </c>
      <c r="AC31" s="344" t="s">
        <v>1784</v>
      </c>
      <c r="AD31" s="344" t="s">
        <v>1784</v>
      </c>
      <c r="AE31" s="344" t="s">
        <v>1784</v>
      </c>
      <c r="AF31" s="344" t="s">
        <v>1784</v>
      </c>
      <c r="AG31" s="344" t="s">
        <v>1784</v>
      </c>
      <c r="AH31" s="344" t="s">
        <v>1784</v>
      </c>
      <c r="AI31" s="344" t="s">
        <v>1784</v>
      </c>
      <c r="AJ31" s="344" t="s">
        <v>1784</v>
      </c>
      <c r="AK31" s="344" t="s">
        <v>1784</v>
      </c>
      <c r="AL31" s="344" t="s">
        <v>1784</v>
      </c>
      <c r="AM31" s="344" t="s">
        <v>1784</v>
      </c>
      <c r="AN31" s="344" t="s">
        <v>1784</v>
      </c>
      <c r="AO31" s="344" t="s">
        <v>1784</v>
      </c>
      <c r="AP31" s="344" t="s">
        <v>1784</v>
      </c>
      <c r="AQ31" s="344" t="s">
        <v>1784</v>
      </c>
      <c r="AR31" s="344" t="s">
        <v>1784</v>
      </c>
      <c r="AS31" s="344" t="s">
        <v>1784</v>
      </c>
      <c r="AT31" s="344" t="s">
        <v>1784</v>
      </c>
      <c r="AU31" s="344" t="s">
        <v>1784</v>
      </c>
      <c r="AV31" s="344" t="s">
        <v>1784</v>
      </c>
      <c r="AW31" s="344" t="s">
        <v>1784</v>
      </c>
      <c r="AX31" s="344" t="s">
        <v>1784</v>
      </c>
      <c r="AY31" s="344" t="s">
        <v>1784</v>
      </c>
      <c r="AZ31" s="344" t="s">
        <v>1784</v>
      </c>
      <c r="BA31" s="344" t="s">
        <v>1784</v>
      </c>
      <c r="BB31" s="344" t="s">
        <v>1784</v>
      </c>
      <c r="BC31" s="344" t="s">
        <v>1784</v>
      </c>
      <c r="BD31" s="344" t="s">
        <v>1784</v>
      </c>
      <c r="BE31" s="344" t="s">
        <v>1784</v>
      </c>
      <c r="BF31" s="344" t="s">
        <v>1784</v>
      </c>
      <c r="BG31" s="344" t="s">
        <v>1784</v>
      </c>
      <c r="BH31" s="344" t="s">
        <v>1784</v>
      </c>
      <c r="BI31" s="344" t="s">
        <v>1784</v>
      </c>
      <c r="BJ31" s="344" t="s">
        <v>1784</v>
      </c>
      <c r="BK31" s="344" t="s">
        <v>1784</v>
      </c>
      <c r="BL31" s="344" t="s">
        <v>1784</v>
      </c>
      <c r="BM31" s="344" t="s">
        <v>1784</v>
      </c>
      <c r="BN31" s="344" t="s">
        <v>1784</v>
      </c>
      <c r="BO31" s="344" t="s">
        <v>1784</v>
      </c>
      <c r="BP31" s="344" t="s">
        <v>1784</v>
      </c>
      <c r="BQ31" s="344" t="s">
        <v>3821</v>
      </c>
      <c r="BR31" s="344" t="s">
        <v>1784</v>
      </c>
      <c r="BS31" s="344" t="s">
        <v>1784</v>
      </c>
    </row>
    <row r="32" spans="1:71">
      <c r="A32" s="345" t="s">
        <v>55</v>
      </c>
      <c r="B32" s="345" t="s">
        <v>3822</v>
      </c>
      <c r="C32" s="345" t="s">
        <v>36</v>
      </c>
      <c r="D32" s="345" t="s">
        <v>1784</v>
      </c>
      <c r="E32" s="345" t="s">
        <v>1784</v>
      </c>
      <c r="F32" s="345" t="s">
        <v>1784</v>
      </c>
      <c r="G32" s="345" t="s">
        <v>3748</v>
      </c>
      <c r="H32" s="345" t="s">
        <v>1784</v>
      </c>
      <c r="I32" s="345" t="s">
        <v>3749</v>
      </c>
      <c r="J32" s="345" t="s">
        <v>3823</v>
      </c>
      <c r="K32" s="345" t="s">
        <v>3748</v>
      </c>
      <c r="L32" s="345" t="s">
        <v>1784</v>
      </c>
      <c r="M32" s="345" t="s">
        <v>1784</v>
      </c>
      <c r="N32" s="345" t="s">
        <v>1784</v>
      </c>
      <c r="O32" s="345" t="s">
        <v>1784</v>
      </c>
      <c r="P32" s="345" t="s">
        <v>1784</v>
      </c>
      <c r="Q32" s="345" t="s">
        <v>1784</v>
      </c>
      <c r="R32" s="345" t="s">
        <v>1784</v>
      </c>
      <c r="S32" s="345" t="s">
        <v>1784</v>
      </c>
      <c r="T32" s="345" t="s">
        <v>1784</v>
      </c>
      <c r="U32" s="345" t="s">
        <v>1784</v>
      </c>
      <c r="V32" s="345" t="s">
        <v>1784</v>
      </c>
      <c r="W32" s="345" t="s">
        <v>1784</v>
      </c>
      <c r="X32" s="345" t="s">
        <v>1784</v>
      </c>
      <c r="Y32" s="345" t="s">
        <v>1784</v>
      </c>
      <c r="Z32" s="345" t="s">
        <v>1784</v>
      </c>
      <c r="AA32" s="345" t="s">
        <v>1784</v>
      </c>
      <c r="AB32" s="345" t="s">
        <v>1784</v>
      </c>
      <c r="AC32" s="345" t="s">
        <v>1784</v>
      </c>
      <c r="AD32" s="345" t="s">
        <v>1784</v>
      </c>
      <c r="AE32" s="345" t="s">
        <v>1784</v>
      </c>
      <c r="AF32" s="345" t="s">
        <v>1784</v>
      </c>
      <c r="AG32" s="345" t="s">
        <v>1784</v>
      </c>
      <c r="AH32" s="345" t="s">
        <v>1784</v>
      </c>
      <c r="AI32" s="345" t="s">
        <v>1784</v>
      </c>
      <c r="AJ32" s="345" t="s">
        <v>1784</v>
      </c>
      <c r="AK32" s="345" t="s">
        <v>1784</v>
      </c>
      <c r="AL32" s="345" t="s">
        <v>1784</v>
      </c>
      <c r="AM32" s="345" t="s">
        <v>1784</v>
      </c>
      <c r="AN32" s="345" t="s">
        <v>1784</v>
      </c>
      <c r="AO32" s="345" t="s">
        <v>1784</v>
      </c>
      <c r="AP32" s="345" t="s">
        <v>1784</v>
      </c>
      <c r="AQ32" s="345" t="s">
        <v>1784</v>
      </c>
      <c r="AR32" s="345" t="s">
        <v>1784</v>
      </c>
      <c r="AS32" s="345" t="s">
        <v>1784</v>
      </c>
      <c r="AT32" s="345" t="s">
        <v>1784</v>
      </c>
      <c r="AU32" s="345" t="s">
        <v>1784</v>
      </c>
      <c r="AV32" s="345" t="s">
        <v>1784</v>
      </c>
      <c r="AW32" s="345" t="s">
        <v>1784</v>
      </c>
      <c r="AX32" s="345" t="s">
        <v>1784</v>
      </c>
      <c r="AY32" s="345" t="s">
        <v>1784</v>
      </c>
      <c r="AZ32" s="345" t="s">
        <v>1784</v>
      </c>
      <c r="BA32" s="345" t="s">
        <v>1784</v>
      </c>
      <c r="BB32" s="345" t="s">
        <v>1784</v>
      </c>
      <c r="BC32" s="345" t="s">
        <v>1784</v>
      </c>
      <c r="BD32" s="345" t="s">
        <v>1784</v>
      </c>
      <c r="BE32" s="345" t="s">
        <v>1784</v>
      </c>
      <c r="BF32" s="345" t="s">
        <v>1784</v>
      </c>
      <c r="BG32" s="345" t="s">
        <v>1784</v>
      </c>
      <c r="BH32" s="345" t="s">
        <v>1784</v>
      </c>
      <c r="BI32" s="345" t="s">
        <v>1784</v>
      </c>
      <c r="BJ32" s="345" t="s">
        <v>1784</v>
      </c>
      <c r="BK32" s="345" t="s">
        <v>1784</v>
      </c>
      <c r="BL32" s="345" t="s">
        <v>1784</v>
      </c>
      <c r="BM32" s="345" t="s">
        <v>1784</v>
      </c>
      <c r="BN32" s="345" t="s">
        <v>1784</v>
      </c>
      <c r="BO32" s="345" t="s">
        <v>1784</v>
      </c>
      <c r="BP32" s="345" t="s">
        <v>1784</v>
      </c>
      <c r="BQ32" s="345" t="s">
        <v>3824</v>
      </c>
      <c r="BR32" s="345"/>
      <c r="BS32" s="345"/>
    </row>
    <row r="33" spans="1:71">
      <c r="A33" s="344" t="s">
        <v>55</v>
      </c>
      <c r="B33" s="344" t="s">
        <v>3106</v>
      </c>
      <c r="C33" s="344" t="s">
        <v>36</v>
      </c>
      <c r="D33" s="344" t="s">
        <v>3764</v>
      </c>
      <c r="E33" s="344" t="s">
        <v>1784</v>
      </c>
      <c r="F33" s="344" t="s">
        <v>1784</v>
      </c>
      <c r="G33" s="344" t="s">
        <v>3748</v>
      </c>
      <c r="H33" s="344" t="s">
        <v>1784</v>
      </c>
      <c r="I33" s="344" t="s">
        <v>214</v>
      </c>
      <c r="J33" s="344" t="s">
        <v>3107</v>
      </c>
      <c r="K33" s="344" t="s">
        <v>3764</v>
      </c>
      <c r="L33" s="344"/>
      <c r="M33" s="344"/>
      <c r="N33" s="344"/>
      <c r="O33" s="344" t="s">
        <v>1784</v>
      </c>
      <c r="P33" s="344" t="s">
        <v>1784</v>
      </c>
      <c r="Q33" s="344" t="s">
        <v>1784</v>
      </c>
      <c r="R33" s="344" t="s">
        <v>1784</v>
      </c>
      <c r="S33" s="344" t="s">
        <v>1784</v>
      </c>
      <c r="T33" s="344" t="s">
        <v>1784</v>
      </c>
      <c r="U33" s="344" t="s">
        <v>1784</v>
      </c>
      <c r="V33" s="344" t="s">
        <v>1784</v>
      </c>
      <c r="W33" s="344" t="s">
        <v>1784</v>
      </c>
      <c r="X33" s="344" t="s">
        <v>1784</v>
      </c>
      <c r="Y33" s="344" t="s">
        <v>1784</v>
      </c>
      <c r="Z33" s="344" t="s">
        <v>1784</v>
      </c>
      <c r="AA33" s="344" t="s">
        <v>1784</v>
      </c>
      <c r="AB33" s="344" t="s">
        <v>1784</v>
      </c>
      <c r="AC33" s="344" t="s">
        <v>1784</v>
      </c>
      <c r="AD33" s="344" t="s">
        <v>1784</v>
      </c>
      <c r="AE33" s="344" t="s">
        <v>1784</v>
      </c>
      <c r="AF33" s="344" t="s">
        <v>1784</v>
      </c>
      <c r="AG33" s="344" t="s">
        <v>1784</v>
      </c>
      <c r="AH33" s="344" t="s">
        <v>1784</v>
      </c>
      <c r="AI33" s="344" t="s">
        <v>1784</v>
      </c>
      <c r="AJ33" s="344" t="s">
        <v>1784</v>
      </c>
      <c r="AK33" s="344" t="s">
        <v>1784</v>
      </c>
      <c r="AL33" s="344" t="s">
        <v>1784</v>
      </c>
      <c r="AM33" s="344" t="s">
        <v>1784</v>
      </c>
      <c r="AN33" s="344" t="s">
        <v>1784</v>
      </c>
      <c r="AO33" s="344" t="s">
        <v>1784</v>
      </c>
      <c r="AP33" s="344" t="s">
        <v>1784</v>
      </c>
      <c r="AQ33" s="344" t="s">
        <v>1784</v>
      </c>
      <c r="AR33" s="344" t="s">
        <v>1784</v>
      </c>
      <c r="AS33" s="344" t="s">
        <v>1784</v>
      </c>
      <c r="AT33" s="344" t="s">
        <v>1784</v>
      </c>
      <c r="AU33" s="344" t="s">
        <v>1784</v>
      </c>
      <c r="AV33" s="344" t="s">
        <v>1784</v>
      </c>
      <c r="AW33" s="344" t="s">
        <v>1784</v>
      </c>
      <c r="AX33" s="344" t="s">
        <v>1784</v>
      </c>
      <c r="AY33" s="344" t="s">
        <v>1784</v>
      </c>
      <c r="AZ33" s="344" t="s">
        <v>1784</v>
      </c>
      <c r="BA33" s="344" t="s">
        <v>1784</v>
      </c>
      <c r="BB33" s="344" t="s">
        <v>1784</v>
      </c>
      <c r="BC33" s="344" t="s">
        <v>1784</v>
      </c>
      <c r="BD33" s="344" t="s">
        <v>1784</v>
      </c>
      <c r="BE33" s="344" t="s">
        <v>1784</v>
      </c>
      <c r="BF33" s="344" t="s">
        <v>1784</v>
      </c>
      <c r="BG33" s="344" t="s">
        <v>1784</v>
      </c>
      <c r="BH33" s="344" t="s">
        <v>1784</v>
      </c>
      <c r="BI33" s="344" t="s">
        <v>1784</v>
      </c>
      <c r="BJ33" s="344" t="s">
        <v>1784</v>
      </c>
      <c r="BK33" s="344" t="s">
        <v>1784</v>
      </c>
      <c r="BL33" s="344" t="s">
        <v>1784</v>
      </c>
      <c r="BM33" s="344" t="s">
        <v>1784</v>
      </c>
      <c r="BN33" s="344" t="s">
        <v>1784</v>
      </c>
      <c r="BO33" s="344" t="s">
        <v>1784</v>
      </c>
      <c r="BP33" s="344" t="s">
        <v>1784</v>
      </c>
      <c r="BQ33" s="344" t="s">
        <v>3825</v>
      </c>
      <c r="BR33" s="344" t="s">
        <v>1784</v>
      </c>
      <c r="BS33" s="347" t="s">
        <v>3766</v>
      </c>
    </row>
    <row r="34" spans="1:71">
      <c r="A34" s="344" t="s">
        <v>55</v>
      </c>
      <c r="B34" s="344" t="s">
        <v>3108</v>
      </c>
      <c r="C34" s="344" t="s">
        <v>36</v>
      </c>
      <c r="D34" s="344" t="s">
        <v>3764</v>
      </c>
      <c r="E34" s="344" t="s">
        <v>1784</v>
      </c>
      <c r="F34" s="344" t="s">
        <v>1784</v>
      </c>
      <c r="G34" s="344" t="s">
        <v>3748</v>
      </c>
      <c r="H34" s="344" t="s">
        <v>1784</v>
      </c>
      <c r="I34" s="344" t="s">
        <v>666</v>
      </c>
      <c r="J34" s="344" t="s">
        <v>3826</v>
      </c>
      <c r="K34" s="344" t="s">
        <v>3748</v>
      </c>
      <c r="L34" s="344" t="s">
        <v>3768</v>
      </c>
      <c r="M34" s="344" t="s">
        <v>3827</v>
      </c>
      <c r="N34" s="344" t="s">
        <v>3748</v>
      </c>
      <c r="O34" s="344" t="s">
        <v>1784</v>
      </c>
      <c r="P34" s="344" t="s">
        <v>1784</v>
      </c>
      <c r="Q34" s="344" t="s">
        <v>1784</v>
      </c>
      <c r="R34" s="344" t="s">
        <v>1784</v>
      </c>
      <c r="S34" s="344" t="s">
        <v>1784</v>
      </c>
      <c r="T34" s="344" t="s">
        <v>1784</v>
      </c>
      <c r="U34" s="344" t="s">
        <v>1784</v>
      </c>
      <c r="V34" s="344" t="s">
        <v>1784</v>
      </c>
      <c r="W34" s="344" t="s">
        <v>1784</v>
      </c>
      <c r="X34" s="344" t="s">
        <v>1784</v>
      </c>
      <c r="Y34" s="344" t="s">
        <v>1784</v>
      </c>
      <c r="Z34" s="344" t="s">
        <v>1784</v>
      </c>
      <c r="AA34" s="344" t="s">
        <v>1784</v>
      </c>
      <c r="AB34" s="344" t="s">
        <v>1784</v>
      </c>
      <c r="AC34" s="344" t="s">
        <v>1784</v>
      </c>
      <c r="AD34" s="344" t="s">
        <v>1784</v>
      </c>
      <c r="AE34" s="344" t="s">
        <v>1784</v>
      </c>
      <c r="AF34" s="344" t="s">
        <v>1784</v>
      </c>
      <c r="AG34" s="344" t="s">
        <v>1784</v>
      </c>
      <c r="AH34" s="344" t="s">
        <v>1784</v>
      </c>
      <c r="AI34" s="344" t="s">
        <v>1784</v>
      </c>
      <c r="AJ34" s="344" t="s">
        <v>1784</v>
      </c>
      <c r="AK34" s="344" t="s">
        <v>1784</v>
      </c>
      <c r="AL34" s="344" t="s">
        <v>1784</v>
      </c>
      <c r="AM34" s="344" t="s">
        <v>1784</v>
      </c>
      <c r="AN34" s="344" t="s">
        <v>1784</v>
      </c>
      <c r="AO34" s="344" t="s">
        <v>1784</v>
      </c>
      <c r="AP34" s="344" t="s">
        <v>1784</v>
      </c>
      <c r="AQ34" s="344" t="s">
        <v>1784</v>
      </c>
      <c r="AR34" s="344" t="s">
        <v>1784</v>
      </c>
      <c r="AS34" s="344" t="s">
        <v>1784</v>
      </c>
      <c r="AT34" s="344" t="s">
        <v>1784</v>
      </c>
      <c r="AU34" s="344" t="s">
        <v>1784</v>
      </c>
      <c r="AV34" s="344" t="s">
        <v>1784</v>
      </c>
      <c r="AW34" s="344" t="s">
        <v>1784</v>
      </c>
      <c r="AX34" s="344" t="s">
        <v>1784</v>
      </c>
      <c r="AY34" s="344" t="s">
        <v>1784</v>
      </c>
      <c r="AZ34" s="344" t="s">
        <v>1784</v>
      </c>
      <c r="BA34" s="344" t="s">
        <v>1784</v>
      </c>
      <c r="BB34" s="344" t="s">
        <v>1784</v>
      </c>
      <c r="BC34" s="344" t="s">
        <v>1784</v>
      </c>
      <c r="BD34" s="344" t="s">
        <v>1784</v>
      </c>
      <c r="BE34" s="344" t="s">
        <v>1784</v>
      </c>
      <c r="BF34" s="344" t="s">
        <v>1784</v>
      </c>
      <c r="BG34" s="344" t="s">
        <v>1784</v>
      </c>
      <c r="BH34" s="344" t="s">
        <v>1784</v>
      </c>
      <c r="BI34" s="344" t="s">
        <v>1784</v>
      </c>
      <c r="BJ34" s="344" t="s">
        <v>1784</v>
      </c>
      <c r="BK34" s="344" t="s">
        <v>1784</v>
      </c>
      <c r="BL34" s="344" t="s">
        <v>1784</v>
      </c>
      <c r="BM34" s="344" t="s">
        <v>1784</v>
      </c>
      <c r="BN34" s="344" t="s">
        <v>1784</v>
      </c>
      <c r="BO34" s="344" t="s">
        <v>1784</v>
      </c>
      <c r="BP34" s="344" t="s">
        <v>1784</v>
      </c>
      <c r="BQ34" s="344" t="s">
        <v>3828</v>
      </c>
      <c r="BR34" s="344" t="s">
        <v>1784</v>
      </c>
      <c r="BS34" s="344" t="s">
        <v>1784</v>
      </c>
    </row>
    <row r="35" spans="1:71">
      <c r="A35" s="344" t="s">
        <v>55</v>
      </c>
      <c r="B35" s="344" t="s">
        <v>3111</v>
      </c>
      <c r="C35" s="344" t="s">
        <v>38</v>
      </c>
      <c r="D35" s="344" t="s">
        <v>1784</v>
      </c>
      <c r="E35" s="344" t="s">
        <v>1784</v>
      </c>
      <c r="F35" s="344" t="s">
        <v>1784</v>
      </c>
      <c r="G35" s="344" t="s">
        <v>3748</v>
      </c>
      <c r="H35" s="344" t="s">
        <v>1784</v>
      </c>
      <c r="I35" s="344" t="s">
        <v>666</v>
      </c>
      <c r="J35" s="344" t="s">
        <v>1784</v>
      </c>
      <c r="K35" s="344" t="s">
        <v>1784</v>
      </c>
      <c r="L35" s="344" t="s">
        <v>1784</v>
      </c>
      <c r="M35" s="344" t="s">
        <v>1784</v>
      </c>
      <c r="N35" s="344" t="s">
        <v>1784</v>
      </c>
      <c r="O35" s="344" t="s">
        <v>1784</v>
      </c>
      <c r="P35" s="344" t="s">
        <v>1784</v>
      </c>
      <c r="Q35" s="344" t="s">
        <v>1784</v>
      </c>
      <c r="R35" s="344" t="s">
        <v>1784</v>
      </c>
      <c r="S35" s="344" t="s">
        <v>1784</v>
      </c>
      <c r="T35" s="344" t="s">
        <v>1784</v>
      </c>
      <c r="U35" s="344" t="s">
        <v>1784</v>
      </c>
      <c r="V35" s="344" t="s">
        <v>1784</v>
      </c>
      <c r="W35" s="344" t="s">
        <v>1784</v>
      </c>
      <c r="X35" s="344" t="s">
        <v>1784</v>
      </c>
      <c r="Y35" s="344" t="s">
        <v>1784</v>
      </c>
      <c r="Z35" s="344" t="s">
        <v>1784</v>
      </c>
      <c r="AA35" s="344" t="s">
        <v>1784</v>
      </c>
      <c r="AB35" s="344" t="s">
        <v>1784</v>
      </c>
      <c r="AC35" s="344" t="s">
        <v>1784</v>
      </c>
      <c r="AD35" s="344" t="s">
        <v>1784</v>
      </c>
      <c r="AE35" s="344" t="s">
        <v>1784</v>
      </c>
      <c r="AF35" s="344" t="s">
        <v>1784</v>
      </c>
      <c r="AG35" s="344" t="s">
        <v>1784</v>
      </c>
      <c r="AH35" s="344" t="s">
        <v>1784</v>
      </c>
      <c r="AI35" s="344" t="s">
        <v>1784</v>
      </c>
      <c r="AJ35" s="344" t="s">
        <v>1784</v>
      </c>
      <c r="AK35" s="344" t="s">
        <v>1784</v>
      </c>
      <c r="AL35" s="344" t="s">
        <v>1784</v>
      </c>
      <c r="AM35" s="344" t="s">
        <v>1784</v>
      </c>
      <c r="AN35" s="344" t="s">
        <v>1784</v>
      </c>
      <c r="AO35" s="344" t="s">
        <v>1784</v>
      </c>
      <c r="AP35" s="344" t="s">
        <v>1784</v>
      </c>
      <c r="AQ35" s="344" t="s">
        <v>1784</v>
      </c>
      <c r="AR35" s="344" t="s">
        <v>1784</v>
      </c>
      <c r="AS35" s="344" t="s">
        <v>1784</v>
      </c>
      <c r="AT35" s="344" t="s">
        <v>1784</v>
      </c>
      <c r="AU35" s="344" t="s">
        <v>1784</v>
      </c>
      <c r="AV35" s="344" t="s">
        <v>1784</v>
      </c>
      <c r="AW35" s="344" t="s">
        <v>1784</v>
      </c>
      <c r="AX35" s="344" t="s">
        <v>1784</v>
      </c>
      <c r="AY35" s="344" t="s">
        <v>1784</v>
      </c>
      <c r="AZ35" s="344" t="s">
        <v>1784</v>
      </c>
      <c r="BA35" s="344" t="s">
        <v>1784</v>
      </c>
      <c r="BB35" s="344" t="s">
        <v>1784</v>
      </c>
      <c r="BC35" s="344" t="s">
        <v>1784</v>
      </c>
      <c r="BD35" s="344" t="s">
        <v>1784</v>
      </c>
      <c r="BE35" s="344" t="s">
        <v>1784</v>
      </c>
      <c r="BF35" s="344" t="s">
        <v>1784</v>
      </c>
      <c r="BG35" s="344" t="s">
        <v>1784</v>
      </c>
      <c r="BH35" s="344" t="s">
        <v>1784</v>
      </c>
      <c r="BI35" s="344" t="s">
        <v>1784</v>
      </c>
      <c r="BJ35" s="344" t="s">
        <v>1784</v>
      </c>
      <c r="BK35" s="344" t="s">
        <v>1784</v>
      </c>
      <c r="BL35" s="344" t="s">
        <v>1784</v>
      </c>
      <c r="BM35" s="344" t="s">
        <v>1784</v>
      </c>
      <c r="BN35" s="344" t="s">
        <v>1784</v>
      </c>
      <c r="BO35" s="344" t="s">
        <v>1784</v>
      </c>
      <c r="BP35" s="344" t="s">
        <v>1784</v>
      </c>
      <c r="BQ35" s="344" t="s">
        <v>3829</v>
      </c>
      <c r="BR35" s="344" t="s">
        <v>1784</v>
      </c>
      <c r="BS35" s="344" t="s">
        <v>1784</v>
      </c>
    </row>
    <row r="36" spans="1:71">
      <c r="A36" s="344" t="s">
        <v>55</v>
      </c>
      <c r="B36" s="344" t="s">
        <v>3830</v>
      </c>
      <c r="C36" s="344" t="s">
        <v>38</v>
      </c>
      <c r="D36" s="344" t="s">
        <v>1784</v>
      </c>
      <c r="E36" s="344" t="s">
        <v>1784</v>
      </c>
      <c r="F36" s="344" t="s">
        <v>1784</v>
      </c>
      <c r="G36" s="344" t="s">
        <v>3748</v>
      </c>
      <c r="H36" s="344" t="s">
        <v>1784</v>
      </c>
      <c r="I36" s="344" t="s">
        <v>3749</v>
      </c>
      <c r="J36" s="344" t="s">
        <v>3818</v>
      </c>
      <c r="K36" s="344" t="s">
        <v>3748</v>
      </c>
      <c r="L36" s="344" t="s">
        <v>1784</v>
      </c>
      <c r="M36" s="344" t="s">
        <v>1784</v>
      </c>
      <c r="N36" s="344" t="s">
        <v>1784</v>
      </c>
      <c r="O36" s="344" t="s">
        <v>1784</v>
      </c>
      <c r="P36" s="344" t="s">
        <v>1784</v>
      </c>
      <c r="Q36" s="344" t="s">
        <v>1784</v>
      </c>
      <c r="R36" s="344" t="s">
        <v>1784</v>
      </c>
      <c r="S36" s="344" t="s">
        <v>1784</v>
      </c>
      <c r="T36" s="344" t="s">
        <v>1784</v>
      </c>
      <c r="U36" s="344" t="s">
        <v>1784</v>
      </c>
      <c r="V36" s="344" t="s">
        <v>1784</v>
      </c>
      <c r="W36" s="344" t="s">
        <v>1784</v>
      </c>
      <c r="X36" s="344" t="s">
        <v>1784</v>
      </c>
      <c r="Y36" s="344" t="s">
        <v>1784</v>
      </c>
      <c r="Z36" s="344" t="s">
        <v>1784</v>
      </c>
      <c r="AA36" s="344" t="s">
        <v>1784</v>
      </c>
      <c r="AB36" s="344" t="s">
        <v>1784</v>
      </c>
      <c r="AC36" s="344" t="s">
        <v>1784</v>
      </c>
      <c r="AD36" s="344" t="s">
        <v>1784</v>
      </c>
      <c r="AE36" s="344" t="s">
        <v>1784</v>
      </c>
      <c r="AF36" s="344" t="s">
        <v>1784</v>
      </c>
      <c r="AG36" s="344" t="s">
        <v>1784</v>
      </c>
      <c r="AH36" s="344" t="s">
        <v>1784</v>
      </c>
      <c r="AI36" s="344" t="s">
        <v>1784</v>
      </c>
      <c r="AJ36" s="344" t="s">
        <v>1784</v>
      </c>
      <c r="AK36" s="344" t="s">
        <v>1784</v>
      </c>
      <c r="AL36" s="344" t="s">
        <v>1784</v>
      </c>
      <c r="AM36" s="344" t="s">
        <v>1784</v>
      </c>
      <c r="AN36" s="344" t="s">
        <v>1784</v>
      </c>
      <c r="AO36" s="344" t="s">
        <v>1784</v>
      </c>
      <c r="AP36" s="344" t="s">
        <v>1784</v>
      </c>
      <c r="AQ36" s="344" t="s">
        <v>1784</v>
      </c>
      <c r="AR36" s="344" t="s">
        <v>1784</v>
      </c>
      <c r="AS36" s="344" t="s">
        <v>1784</v>
      </c>
      <c r="AT36" s="344" t="s">
        <v>1784</v>
      </c>
      <c r="AU36" s="344" t="s">
        <v>1784</v>
      </c>
      <c r="AV36" s="344" t="s">
        <v>1784</v>
      </c>
      <c r="AW36" s="344" t="s">
        <v>1784</v>
      </c>
      <c r="AX36" s="344" t="s">
        <v>1784</v>
      </c>
      <c r="AY36" s="344" t="s">
        <v>1784</v>
      </c>
      <c r="AZ36" s="344" t="s">
        <v>1784</v>
      </c>
      <c r="BA36" s="344" t="s">
        <v>1784</v>
      </c>
      <c r="BB36" s="344" t="s">
        <v>1784</v>
      </c>
      <c r="BC36" s="344" t="s">
        <v>1784</v>
      </c>
      <c r="BD36" s="344" t="s">
        <v>1784</v>
      </c>
      <c r="BE36" s="344" t="s">
        <v>1784</v>
      </c>
      <c r="BF36" s="344" t="s">
        <v>1784</v>
      </c>
      <c r="BG36" s="344" t="s">
        <v>1784</v>
      </c>
      <c r="BH36" s="344" t="s">
        <v>1784</v>
      </c>
      <c r="BI36" s="344" t="s">
        <v>1784</v>
      </c>
      <c r="BJ36" s="344" t="s">
        <v>1784</v>
      </c>
      <c r="BK36" s="344" t="s">
        <v>1784</v>
      </c>
      <c r="BL36" s="344" t="s">
        <v>1784</v>
      </c>
      <c r="BM36" s="344" t="s">
        <v>1784</v>
      </c>
      <c r="BN36" s="344" t="s">
        <v>1784</v>
      </c>
      <c r="BO36" s="344" t="s">
        <v>1784</v>
      </c>
      <c r="BP36" s="344" t="s">
        <v>1784</v>
      </c>
      <c r="BQ36" s="344" t="s">
        <v>3831</v>
      </c>
      <c r="BR36" s="344" t="s">
        <v>1784</v>
      </c>
      <c r="BS36" s="344" t="s">
        <v>1784</v>
      </c>
    </row>
    <row r="37" spans="1:71">
      <c r="A37" s="344" t="s">
        <v>55</v>
      </c>
      <c r="B37" s="344" t="s">
        <v>3832</v>
      </c>
      <c r="C37" s="344" t="s">
        <v>38</v>
      </c>
      <c r="D37" s="344" t="s">
        <v>1784</v>
      </c>
      <c r="E37" s="344" t="s">
        <v>1784</v>
      </c>
      <c r="F37" s="344" t="s">
        <v>1784</v>
      </c>
      <c r="G37" s="344" t="s">
        <v>3748</v>
      </c>
      <c r="H37" s="344" t="s">
        <v>1784</v>
      </c>
      <c r="I37" s="344" t="s">
        <v>3749</v>
      </c>
      <c r="J37" s="344" t="s">
        <v>3818</v>
      </c>
      <c r="K37" s="344" t="s">
        <v>3748</v>
      </c>
      <c r="L37" s="344" t="s">
        <v>1784</v>
      </c>
      <c r="M37" s="344" t="s">
        <v>1784</v>
      </c>
      <c r="N37" s="344" t="s">
        <v>1784</v>
      </c>
      <c r="O37" s="344" t="s">
        <v>1784</v>
      </c>
      <c r="P37" s="344" t="s">
        <v>1784</v>
      </c>
      <c r="Q37" s="344" t="s">
        <v>1784</v>
      </c>
      <c r="R37" s="344" t="s">
        <v>1784</v>
      </c>
      <c r="S37" s="344" t="s">
        <v>1784</v>
      </c>
      <c r="T37" s="344" t="s">
        <v>1784</v>
      </c>
      <c r="U37" s="344" t="s">
        <v>1784</v>
      </c>
      <c r="V37" s="344" t="s">
        <v>1784</v>
      </c>
      <c r="W37" s="344" t="s">
        <v>1784</v>
      </c>
      <c r="X37" s="344" t="s">
        <v>1784</v>
      </c>
      <c r="Y37" s="344" t="s">
        <v>1784</v>
      </c>
      <c r="Z37" s="344" t="s">
        <v>1784</v>
      </c>
      <c r="AA37" s="344" t="s">
        <v>1784</v>
      </c>
      <c r="AB37" s="344" t="s">
        <v>1784</v>
      </c>
      <c r="AC37" s="344" t="s">
        <v>1784</v>
      </c>
      <c r="AD37" s="344" t="s">
        <v>1784</v>
      </c>
      <c r="AE37" s="344" t="s">
        <v>1784</v>
      </c>
      <c r="AF37" s="344" t="s">
        <v>1784</v>
      </c>
      <c r="AG37" s="344" t="s">
        <v>1784</v>
      </c>
      <c r="AH37" s="344" t="s">
        <v>1784</v>
      </c>
      <c r="AI37" s="344" t="s">
        <v>1784</v>
      </c>
      <c r="AJ37" s="344" t="s">
        <v>1784</v>
      </c>
      <c r="AK37" s="344" t="s">
        <v>1784</v>
      </c>
      <c r="AL37" s="344" t="s">
        <v>1784</v>
      </c>
      <c r="AM37" s="344" t="s">
        <v>1784</v>
      </c>
      <c r="AN37" s="344" t="s">
        <v>1784</v>
      </c>
      <c r="AO37" s="344" t="s">
        <v>1784</v>
      </c>
      <c r="AP37" s="344" t="s">
        <v>1784</v>
      </c>
      <c r="AQ37" s="344" t="s">
        <v>1784</v>
      </c>
      <c r="AR37" s="344" t="s">
        <v>1784</v>
      </c>
      <c r="AS37" s="344" t="s">
        <v>1784</v>
      </c>
      <c r="AT37" s="344" t="s">
        <v>1784</v>
      </c>
      <c r="AU37" s="344" t="s">
        <v>1784</v>
      </c>
      <c r="AV37" s="344" t="s">
        <v>1784</v>
      </c>
      <c r="AW37" s="344" t="s">
        <v>1784</v>
      </c>
      <c r="AX37" s="344" t="s">
        <v>1784</v>
      </c>
      <c r="AY37" s="344" t="s">
        <v>1784</v>
      </c>
      <c r="AZ37" s="344" t="s">
        <v>1784</v>
      </c>
      <c r="BA37" s="344" t="s">
        <v>1784</v>
      </c>
      <c r="BB37" s="344" t="s">
        <v>1784</v>
      </c>
      <c r="BC37" s="344" t="s">
        <v>1784</v>
      </c>
      <c r="BD37" s="344" t="s">
        <v>1784</v>
      </c>
      <c r="BE37" s="344" t="s">
        <v>1784</v>
      </c>
      <c r="BF37" s="344" t="s">
        <v>1784</v>
      </c>
      <c r="BG37" s="344" t="s">
        <v>1784</v>
      </c>
      <c r="BH37" s="344" t="s">
        <v>1784</v>
      </c>
      <c r="BI37" s="344" t="s">
        <v>1784</v>
      </c>
      <c r="BJ37" s="344" t="s">
        <v>1784</v>
      </c>
      <c r="BK37" s="344" t="s">
        <v>1784</v>
      </c>
      <c r="BL37" s="344" t="s">
        <v>1784</v>
      </c>
      <c r="BM37" s="344" t="s">
        <v>1784</v>
      </c>
      <c r="BN37" s="344" t="s">
        <v>1784</v>
      </c>
      <c r="BO37" s="344" t="s">
        <v>1784</v>
      </c>
      <c r="BP37" s="344" t="s">
        <v>1784</v>
      </c>
      <c r="BQ37" s="344" t="s">
        <v>3833</v>
      </c>
      <c r="BR37" s="344" t="s">
        <v>1784</v>
      </c>
      <c r="BS37" s="344" t="s">
        <v>1784</v>
      </c>
    </row>
    <row r="38" spans="1:71">
      <c r="A38" s="344" t="s">
        <v>55</v>
      </c>
      <c r="B38" s="344" t="s">
        <v>3112</v>
      </c>
      <c r="C38" s="344" t="s">
        <v>38</v>
      </c>
      <c r="D38" s="344" t="s">
        <v>1784</v>
      </c>
      <c r="E38" s="344" t="s">
        <v>1784</v>
      </c>
      <c r="F38" s="344" t="s">
        <v>1784</v>
      </c>
      <c r="G38" s="344" t="s">
        <v>3748</v>
      </c>
      <c r="H38" s="344" t="s">
        <v>1784</v>
      </c>
      <c r="I38" s="344" t="s">
        <v>3749</v>
      </c>
      <c r="J38" s="344" t="s">
        <v>3834</v>
      </c>
      <c r="K38" s="344" t="s">
        <v>3748</v>
      </c>
      <c r="L38" s="344" t="s">
        <v>1330</v>
      </c>
      <c r="M38" s="344" t="s">
        <v>3834</v>
      </c>
      <c r="N38" s="344" t="s">
        <v>3748</v>
      </c>
      <c r="O38" s="344" t="s">
        <v>1784</v>
      </c>
      <c r="P38" s="344" t="s">
        <v>1784</v>
      </c>
      <c r="Q38" s="344" t="s">
        <v>1784</v>
      </c>
      <c r="R38" s="344" t="s">
        <v>1784</v>
      </c>
      <c r="S38" s="344" t="s">
        <v>1784</v>
      </c>
      <c r="T38" s="344" t="s">
        <v>1784</v>
      </c>
      <c r="U38" s="344" t="s">
        <v>1784</v>
      </c>
      <c r="V38" s="344" t="s">
        <v>1784</v>
      </c>
      <c r="W38" s="344" t="s">
        <v>1784</v>
      </c>
      <c r="X38" s="344" t="s">
        <v>1784</v>
      </c>
      <c r="Y38" s="344" t="s">
        <v>1784</v>
      </c>
      <c r="Z38" s="344" t="s">
        <v>1784</v>
      </c>
      <c r="AA38" s="344" t="s">
        <v>1784</v>
      </c>
      <c r="AB38" s="344" t="s">
        <v>1784</v>
      </c>
      <c r="AC38" s="344" t="s">
        <v>1784</v>
      </c>
      <c r="AD38" s="344" t="s">
        <v>1784</v>
      </c>
      <c r="AE38" s="344" t="s">
        <v>1784</v>
      </c>
      <c r="AF38" s="344" t="s">
        <v>1784</v>
      </c>
      <c r="AG38" s="344" t="s">
        <v>1784</v>
      </c>
      <c r="AH38" s="344" t="s">
        <v>1784</v>
      </c>
      <c r="AI38" s="344" t="s">
        <v>1784</v>
      </c>
      <c r="AJ38" s="344" t="s">
        <v>1784</v>
      </c>
      <c r="AK38" s="344" t="s">
        <v>1784</v>
      </c>
      <c r="AL38" s="344" t="s">
        <v>1784</v>
      </c>
      <c r="AM38" s="344" t="s">
        <v>1784</v>
      </c>
      <c r="AN38" s="344" t="s">
        <v>1784</v>
      </c>
      <c r="AO38" s="344" t="s">
        <v>1784</v>
      </c>
      <c r="AP38" s="344" t="s">
        <v>1784</v>
      </c>
      <c r="AQ38" s="344" t="s">
        <v>1784</v>
      </c>
      <c r="AR38" s="344" t="s">
        <v>1784</v>
      </c>
      <c r="AS38" s="344" t="s">
        <v>1784</v>
      </c>
      <c r="AT38" s="344" t="s">
        <v>1784</v>
      </c>
      <c r="AU38" s="344" t="s">
        <v>1784</v>
      </c>
      <c r="AV38" s="344" t="s">
        <v>1784</v>
      </c>
      <c r="AW38" s="344" t="s">
        <v>1784</v>
      </c>
      <c r="AX38" s="344" t="s">
        <v>1784</v>
      </c>
      <c r="AY38" s="344" t="s">
        <v>1784</v>
      </c>
      <c r="AZ38" s="344" t="s">
        <v>1784</v>
      </c>
      <c r="BA38" s="344" t="s">
        <v>1784</v>
      </c>
      <c r="BB38" s="344" t="s">
        <v>1784</v>
      </c>
      <c r="BC38" s="344" t="s">
        <v>1784</v>
      </c>
      <c r="BD38" s="344" t="s">
        <v>1784</v>
      </c>
      <c r="BE38" s="344" t="s">
        <v>1784</v>
      </c>
      <c r="BF38" s="344" t="s">
        <v>1784</v>
      </c>
      <c r="BG38" s="344" t="s">
        <v>1784</v>
      </c>
      <c r="BH38" s="344" t="s">
        <v>1784</v>
      </c>
      <c r="BI38" s="344" t="s">
        <v>1784</v>
      </c>
      <c r="BJ38" s="344" t="s">
        <v>1784</v>
      </c>
      <c r="BK38" s="344" t="s">
        <v>1784</v>
      </c>
      <c r="BL38" s="344" t="s">
        <v>1784</v>
      </c>
      <c r="BM38" s="344" t="s">
        <v>1784</v>
      </c>
      <c r="BN38" s="344" t="s">
        <v>1784</v>
      </c>
      <c r="BO38" s="344" t="s">
        <v>1784</v>
      </c>
      <c r="BP38" s="344" t="s">
        <v>1784</v>
      </c>
      <c r="BQ38" s="344" t="s">
        <v>3835</v>
      </c>
      <c r="BR38" s="344" t="s">
        <v>1784</v>
      </c>
      <c r="BS38" s="344" t="s">
        <v>1784</v>
      </c>
    </row>
    <row r="39" spans="1:71">
      <c r="A39" s="344" t="s">
        <v>55</v>
      </c>
      <c r="B39" s="344" t="s">
        <v>3836</v>
      </c>
      <c r="C39" s="344" t="s">
        <v>38</v>
      </c>
      <c r="D39" s="344" t="s">
        <v>1784</v>
      </c>
      <c r="E39" s="344" t="s">
        <v>1784</v>
      </c>
      <c r="F39" s="344" t="s">
        <v>1784</v>
      </c>
      <c r="G39" s="344" t="s">
        <v>3748</v>
      </c>
      <c r="H39" s="344" t="s">
        <v>1784</v>
      </c>
      <c r="I39" s="344" t="s">
        <v>3749</v>
      </c>
      <c r="J39" s="344" t="s">
        <v>3818</v>
      </c>
      <c r="K39" s="344" t="s">
        <v>3748</v>
      </c>
      <c r="L39" s="344" t="s">
        <v>1784</v>
      </c>
      <c r="M39" s="344" t="s">
        <v>1784</v>
      </c>
      <c r="N39" s="344" t="s">
        <v>1784</v>
      </c>
      <c r="O39" s="344" t="s">
        <v>1784</v>
      </c>
      <c r="P39" s="344" t="s">
        <v>1784</v>
      </c>
      <c r="Q39" s="344" t="s">
        <v>1784</v>
      </c>
      <c r="R39" s="344" t="s">
        <v>1784</v>
      </c>
      <c r="S39" s="344" t="s">
        <v>1784</v>
      </c>
      <c r="T39" s="344" t="s">
        <v>1784</v>
      </c>
      <c r="U39" s="344" t="s">
        <v>1784</v>
      </c>
      <c r="V39" s="344" t="s">
        <v>1784</v>
      </c>
      <c r="W39" s="344" t="s">
        <v>1784</v>
      </c>
      <c r="X39" s="344" t="s">
        <v>1784</v>
      </c>
      <c r="Y39" s="344" t="s">
        <v>1784</v>
      </c>
      <c r="Z39" s="344" t="s">
        <v>1784</v>
      </c>
      <c r="AA39" s="344" t="s">
        <v>1784</v>
      </c>
      <c r="AB39" s="344" t="s">
        <v>1784</v>
      </c>
      <c r="AC39" s="344" t="s">
        <v>1784</v>
      </c>
      <c r="AD39" s="344" t="s">
        <v>1784</v>
      </c>
      <c r="AE39" s="344" t="s">
        <v>1784</v>
      </c>
      <c r="AF39" s="344" t="s">
        <v>1784</v>
      </c>
      <c r="AG39" s="344" t="s">
        <v>1784</v>
      </c>
      <c r="AH39" s="344" t="s">
        <v>1784</v>
      </c>
      <c r="AI39" s="344" t="s">
        <v>1784</v>
      </c>
      <c r="AJ39" s="344" t="s">
        <v>1784</v>
      </c>
      <c r="AK39" s="344" t="s">
        <v>1784</v>
      </c>
      <c r="AL39" s="344" t="s">
        <v>1784</v>
      </c>
      <c r="AM39" s="344" t="s">
        <v>1784</v>
      </c>
      <c r="AN39" s="344" t="s">
        <v>1784</v>
      </c>
      <c r="AO39" s="344" t="s">
        <v>1784</v>
      </c>
      <c r="AP39" s="344" t="s">
        <v>1784</v>
      </c>
      <c r="AQ39" s="344" t="s">
        <v>1784</v>
      </c>
      <c r="AR39" s="344" t="s">
        <v>1784</v>
      </c>
      <c r="AS39" s="344" t="s">
        <v>1784</v>
      </c>
      <c r="AT39" s="344" t="s">
        <v>1784</v>
      </c>
      <c r="AU39" s="344" t="s">
        <v>1784</v>
      </c>
      <c r="AV39" s="344" t="s">
        <v>1784</v>
      </c>
      <c r="AW39" s="344" t="s">
        <v>1784</v>
      </c>
      <c r="AX39" s="344" t="s">
        <v>1784</v>
      </c>
      <c r="AY39" s="344" t="s">
        <v>1784</v>
      </c>
      <c r="AZ39" s="344" t="s">
        <v>1784</v>
      </c>
      <c r="BA39" s="344" t="s">
        <v>1784</v>
      </c>
      <c r="BB39" s="344" t="s">
        <v>1784</v>
      </c>
      <c r="BC39" s="344" t="s">
        <v>1784</v>
      </c>
      <c r="BD39" s="344" t="s">
        <v>1784</v>
      </c>
      <c r="BE39" s="344" t="s">
        <v>1784</v>
      </c>
      <c r="BF39" s="344" t="s">
        <v>1784</v>
      </c>
      <c r="BG39" s="344" t="s">
        <v>1784</v>
      </c>
      <c r="BH39" s="344" t="s">
        <v>1784</v>
      </c>
      <c r="BI39" s="344" t="s">
        <v>1784</v>
      </c>
      <c r="BJ39" s="344" t="s">
        <v>1784</v>
      </c>
      <c r="BK39" s="344" t="s">
        <v>1784</v>
      </c>
      <c r="BL39" s="344" t="s">
        <v>1784</v>
      </c>
      <c r="BM39" s="344" t="s">
        <v>1784</v>
      </c>
      <c r="BN39" s="344" t="s">
        <v>1784</v>
      </c>
      <c r="BO39" s="344" t="s">
        <v>1784</v>
      </c>
      <c r="BP39" s="344" t="s">
        <v>1784</v>
      </c>
      <c r="BQ39" s="344" t="s">
        <v>3837</v>
      </c>
      <c r="BR39" s="344" t="s">
        <v>1784</v>
      </c>
      <c r="BS39" s="344" t="s">
        <v>1784</v>
      </c>
    </row>
    <row r="40" spans="1:71">
      <c r="A40" s="344" t="s">
        <v>55</v>
      </c>
      <c r="B40" s="344" t="s">
        <v>3838</v>
      </c>
      <c r="C40" s="344" t="s">
        <v>38</v>
      </c>
      <c r="D40" s="344" t="s">
        <v>1784</v>
      </c>
      <c r="E40" s="344" t="s">
        <v>1784</v>
      </c>
      <c r="F40" s="344" t="s">
        <v>1784</v>
      </c>
      <c r="G40" s="344" t="s">
        <v>3748</v>
      </c>
      <c r="H40" s="344" t="s">
        <v>1784</v>
      </c>
      <c r="I40" s="344" t="s">
        <v>3749</v>
      </c>
      <c r="J40" s="344" t="s">
        <v>3818</v>
      </c>
      <c r="K40" s="344" t="s">
        <v>3748</v>
      </c>
      <c r="L40" s="344" t="s">
        <v>1784</v>
      </c>
      <c r="M40" s="344" t="s">
        <v>1784</v>
      </c>
      <c r="N40" s="344" t="s">
        <v>1784</v>
      </c>
      <c r="O40" s="344" t="s">
        <v>1784</v>
      </c>
      <c r="P40" s="344" t="s">
        <v>1784</v>
      </c>
      <c r="Q40" s="344" t="s">
        <v>1784</v>
      </c>
      <c r="R40" s="344" t="s">
        <v>1784</v>
      </c>
      <c r="S40" s="344" t="s">
        <v>1784</v>
      </c>
      <c r="T40" s="344" t="s">
        <v>1784</v>
      </c>
      <c r="U40" s="344" t="s">
        <v>1784</v>
      </c>
      <c r="V40" s="344" t="s">
        <v>1784</v>
      </c>
      <c r="W40" s="344" t="s">
        <v>1784</v>
      </c>
      <c r="X40" s="344" t="s">
        <v>1784</v>
      </c>
      <c r="Y40" s="344" t="s">
        <v>1784</v>
      </c>
      <c r="Z40" s="344" t="s">
        <v>1784</v>
      </c>
      <c r="AA40" s="344" t="s">
        <v>1784</v>
      </c>
      <c r="AB40" s="344" t="s">
        <v>1784</v>
      </c>
      <c r="AC40" s="344" t="s">
        <v>1784</v>
      </c>
      <c r="AD40" s="344" t="s">
        <v>1784</v>
      </c>
      <c r="AE40" s="344" t="s">
        <v>1784</v>
      </c>
      <c r="AF40" s="344" t="s">
        <v>1784</v>
      </c>
      <c r="AG40" s="344" t="s">
        <v>1784</v>
      </c>
      <c r="AH40" s="344" t="s">
        <v>1784</v>
      </c>
      <c r="AI40" s="344" t="s">
        <v>1784</v>
      </c>
      <c r="AJ40" s="344" t="s">
        <v>1784</v>
      </c>
      <c r="AK40" s="344" t="s">
        <v>1784</v>
      </c>
      <c r="AL40" s="344" t="s">
        <v>1784</v>
      </c>
      <c r="AM40" s="344" t="s">
        <v>1784</v>
      </c>
      <c r="AN40" s="344" t="s">
        <v>1784</v>
      </c>
      <c r="AO40" s="344" t="s">
        <v>1784</v>
      </c>
      <c r="AP40" s="344" t="s">
        <v>1784</v>
      </c>
      <c r="AQ40" s="344" t="s">
        <v>1784</v>
      </c>
      <c r="AR40" s="344" t="s">
        <v>1784</v>
      </c>
      <c r="AS40" s="344" t="s">
        <v>1784</v>
      </c>
      <c r="AT40" s="344" t="s">
        <v>1784</v>
      </c>
      <c r="AU40" s="344" t="s">
        <v>1784</v>
      </c>
      <c r="AV40" s="344" t="s">
        <v>1784</v>
      </c>
      <c r="AW40" s="344" t="s">
        <v>1784</v>
      </c>
      <c r="AX40" s="344" t="s">
        <v>1784</v>
      </c>
      <c r="AY40" s="344" t="s">
        <v>1784</v>
      </c>
      <c r="AZ40" s="344" t="s">
        <v>1784</v>
      </c>
      <c r="BA40" s="344" t="s">
        <v>1784</v>
      </c>
      <c r="BB40" s="344" t="s">
        <v>1784</v>
      </c>
      <c r="BC40" s="344" t="s">
        <v>1784</v>
      </c>
      <c r="BD40" s="344" t="s">
        <v>1784</v>
      </c>
      <c r="BE40" s="344" t="s">
        <v>1784</v>
      </c>
      <c r="BF40" s="344" t="s">
        <v>1784</v>
      </c>
      <c r="BG40" s="344" t="s">
        <v>1784</v>
      </c>
      <c r="BH40" s="344" t="s">
        <v>1784</v>
      </c>
      <c r="BI40" s="344" t="s">
        <v>1784</v>
      </c>
      <c r="BJ40" s="344" t="s">
        <v>1784</v>
      </c>
      <c r="BK40" s="344" t="s">
        <v>1784</v>
      </c>
      <c r="BL40" s="344" t="s">
        <v>1784</v>
      </c>
      <c r="BM40" s="344" t="s">
        <v>1784</v>
      </c>
      <c r="BN40" s="344" t="s">
        <v>1784</v>
      </c>
      <c r="BO40" s="344" t="s">
        <v>1784</v>
      </c>
      <c r="BP40" s="344" t="s">
        <v>1784</v>
      </c>
      <c r="BQ40" s="344" t="s">
        <v>3839</v>
      </c>
      <c r="BR40" s="344" t="s">
        <v>1784</v>
      </c>
      <c r="BS40" s="344" t="s">
        <v>1784</v>
      </c>
    </row>
    <row r="41" spans="1:71">
      <c r="A41" s="344" t="s">
        <v>55</v>
      </c>
      <c r="B41" s="344" t="s">
        <v>3840</v>
      </c>
      <c r="C41" s="344" t="s">
        <v>38</v>
      </c>
      <c r="D41" s="344" t="s">
        <v>1784</v>
      </c>
      <c r="E41" s="344" t="s">
        <v>1784</v>
      </c>
      <c r="F41" s="344" t="s">
        <v>1784</v>
      </c>
      <c r="G41" s="344" t="s">
        <v>3748</v>
      </c>
      <c r="H41" s="344" t="s">
        <v>1784</v>
      </c>
      <c r="I41" s="344" t="s">
        <v>3749</v>
      </c>
      <c r="J41" s="344" t="s">
        <v>1784</v>
      </c>
      <c r="K41" s="344" t="s">
        <v>1784</v>
      </c>
      <c r="L41" s="344" t="s">
        <v>1784</v>
      </c>
      <c r="M41" s="344" t="s">
        <v>1784</v>
      </c>
      <c r="N41" s="344" t="s">
        <v>1784</v>
      </c>
      <c r="O41" s="344" t="s">
        <v>1784</v>
      </c>
      <c r="P41" s="344" t="s">
        <v>1784</v>
      </c>
      <c r="Q41" s="344" t="s">
        <v>1784</v>
      </c>
      <c r="R41" s="344" t="s">
        <v>1784</v>
      </c>
      <c r="S41" s="344" t="s">
        <v>1784</v>
      </c>
      <c r="T41" s="344" t="s">
        <v>1784</v>
      </c>
      <c r="U41" s="344" t="s">
        <v>1784</v>
      </c>
      <c r="V41" s="344" t="s">
        <v>1784</v>
      </c>
      <c r="W41" s="344" t="s">
        <v>1784</v>
      </c>
      <c r="X41" s="344" t="s">
        <v>1784</v>
      </c>
      <c r="Y41" s="344" t="s">
        <v>1784</v>
      </c>
      <c r="Z41" s="344" t="s">
        <v>1784</v>
      </c>
      <c r="AA41" s="344" t="s">
        <v>1784</v>
      </c>
      <c r="AB41" s="344" t="s">
        <v>1784</v>
      </c>
      <c r="AC41" s="344" t="s">
        <v>1784</v>
      </c>
      <c r="AD41" s="344" t="s">
        <v>1784</v>
      </c>
      <c r="AE41" s="344" t="s">
        <v>1784</v>
      </c>
      <c r="AF41" s="344" t="s">
        <v>1784</v>
      </c>
      <c r="AG41" s="344" t="s">
        <v>1784</v>
      </c>
      <c r="AH41" s="344" t="s">
        <v>1784</v>
      </c>
      <c r="AI41" s="344" t="s">
        <v>1784</v>
      </c>
      <c r="AJ41" s="344" t="s">
        <v>1784</v>
      </c>
      <c r="AK41" s="344" t="s">
        <v>1784</v>
      </c>
      <c r="AL41" s="344" t="s">
        <v>1784</v>
      </c>
      <c r="AM41" s="344" t="s">
        <v>1784</v>
      </c>
      <c r="AN41" s="344" t="s">
        <v>1784</v>
      </c>
      <c r="AO41" s="344" t="s">
        <v>1784</v>
      </c>
      <c r="AP41" s="344" t="s">
        <v>1784</v>
      </c>
      <c r="AQ41" s="344" t="s">
        <v>1784</v>
      </c>
      <c r="AR41" s="344" t="s">
        <v>1784</v>
      </c>
      <c r="AS41" s="344" t="s">
        <v>1784</v>
      </c>
      <c r="AT41" s="344" t="s">
        <v>1784</v>
      </c>
      <c r="AU41" s="344" t="s">
        <v>1784</v>
      </c>
      <c r="AV41" s="344" t="s">
        <v>1784</v>
      </c>
      <c r="AW41" s="344" t="s">
        <v>1784</v>
      </c>
      <c r="AX41" s="344" t="s">
        <v>1784</v>
      </c>
      <c r="AY41" s="344" t="s">
        <v>1784</v>
      </c>
      <c r="AZ41" s="344" t="s">
        <v>1784</v>
      </c>
      <c r="BA41" s="344" t="s">
        <v>1784</v>
      </c>
      <c r="BB41" s="344" t="s">
        <v>1784</v>
      </c>
      <c r="BC41" s="344" t="s">
        <v>1784</v>
      </c>
      <c r="BD41" s="344" t="s">
        <v>1784</v>
      </c>
      <c r="BE41" s="344" t="s">
        <v>1784</v>
      </c>
      <c r="BF41" s="344" t="s">
        <v>1784</v>
      </c>
      <c r="BG41" s="344" t="s">
        <v>1784</v>
      </c>
      <c r="BH41" s="344" t="s">
        <v>1784</v>
      </c>
      <c r="BI41" s="344" t="s">
        <v>1784</v>
      </c>
      <c r="BJ41" s="344" t="s">
        <v>1784</v>
      </c>
      <c r="BK41" s="344" t="s">
        <v>1784</v>
      </c>
      <c r="BL41" s="344" t="s">
        <v>1784</v>
      </c>
      <c r="BM41" s="344" t="s">
        <v>1784</v>
      </c>
      <c r="BN41" s="344" t="s">
        <v>1784</v>
      </c>
      <c r="BO41" s="344" t="s">
        <v>1784</v>
      </c>
      <c r="BP41" s="344" t="s">
        <v>1784</v>
      </c>
      <c r="BQ41" s="344" t="s">
        <v>3841</v>
      </c>
      <c r="BR41" s="344" t="s">
        <v>1784</v>
      </c>
      <c r="BS41" s="344" t="s">
        <v>1784</v>
      </c>
    </row>
    <row r="42" spans="1:71">
      <c r="A42" s="344" t="s">
        <v>55</v>
      </c>
      <c r="B42" s="344" t="s">
        <v>2922</v>
      </c>
      <c r="C42" s="344" t="s">
        <v>38</v>
      </c>
      <c r="D42" s="344" t="s">
        <v>1784</v>
      </c>
      <c r="E42" s="344" t="s">
        <v>1784</v>
      </c>
      <c r="F42" s="344" t="s">
        <v>1784</v>
      </c>
      <c r="G42" s="344" t="s">
        <v>3748</v>
      </c>
      <c r="H42" s="344" t="s">
        <v>1784</v>
      </c>
      <c r="I42" s="344" t="s">
        <v>2923</v>
      </c>
      <c r="J42" s="344" t="s">
        <v>2924</v>
      </c>
      <c r="K42" s="344" t="s">
        <v>3748</v>
      </c>
      <c r="L42" s="344" t="s">
        <v>1784</v>
      </c>
      <c r="M42" s="344" t="s">
        <v>1784</v>
      </c>
      <c r="N42" s="344" t="s">
        <v>1784</v>
      </c>
      <c r="O42" s="344" t="s">
        <v>1784</v>
      </c>
      <c r="P42" s="344" t="s">
        <v>1784</v>
      </c>
      <c r="Q42" s="344" t="s">
        <v>1784</v>
      </c>
      <c r="R42" s="344" t="s">
        <v>1784</v>
      </c>
      <c r="S42" s="344" t="s">
        <v>1784</v>
      </c>
      <c r="T42" s="344" t="s">
        <v>1784</v>
      </c>
      <c r="U42" s="344" t="s">
        <v>1784</v>
      </c>
      <c r="V42" s="344" t="s">
        <v>1784</v>
      </c>
      <c r="W42" s="344" t="s">
        <v>1784</v>
      </c>
      <c r="X42" s="344" t="s">
        <v>1784</v>
      </c>
      <c r="Y42" s="344" t="s">
        <v>1784</v>
      </c>
      <c r="Z42" s="344" t="s">
        <v>1784</v>
      </c>
      <c r="AA42" s="344" t="s">
        <v>1784</v>
      </c>
      <c r="AB42" s="344" t="s">
        <v>1784</v>
      </c>
      <c r="AC42" s="344" t="s">
        <v>1784</v>
      </c>
      <c r="AD42" s="344" t="s">
        <v>1784</v>
      </c>
      <c r="AE42" s="344" t="s">
        <v>1784</v>
      </c>
      <c r="AF42" s="344" t="s">
        <v>1784</v>
      </c>
      <c r="AG42" s="344" t="s">
        <v>1784</v>
      </c>
      <c r="AH42" s="344" t="s">
        <v>1784</v>
      </c>
      <c r="AI42" s="344" t="s">
        <v>1784</v>
      </c>
      <c r="AJ42" s="344" t="s">
        <v>1784</v>
      </c>
      <c r="AK42" s="344" t="s">
        <v>1784</v>
      </c>
      <c r="AL42" s="344" t="s">
        <v>1784</v>
      </c>
      <c r="AM42" s="344" t="s">
        <v>1784</v>
      </c>
      <c r="AN42" s="344" t="s">
        <v>1784</v>
      </c>
      <c r="AO42" s="344" t="s">
        <v>1784</v>
      </c>
      <c r="AP42" s="344" t="s">
        <v>1784</v>
      </c>
      <c r="AQ42" s="344" t="s">
        <v>1784</v>
      </c>
      <c r="AR42" s="344" t="s">
        <v>1784</v>
      </c>
      <c r="AS42" s="344" t="s">
        <v>1784</v>
      </c>
      <c r="AT42" s="344" t="s">
        <v>1784</v>
      </c>
      <c r="AU42" s="344" t="s">
        <v>1784</v>
      </c>
      <c r="AV42" s="344" t="s">
        <v>1784</v>
      </c>
      <c r="AW42" s="344" t="s">
        <v>1784</v>
      </c>
      <c r="AX42" s="344" t="s">
        <v>1784</v>
      </c>
      <c r="AY42" s="344" t="s">
        <v>1784</v>
      </c>
      <c r="AZ42" s="344" t="s">
        <v>1784</v>
      </c>
      <c r="BA42" s="344" t="s">
        <v>1784</v>
      </c>
      <c r="BB42" s="344" t="s">
        <v>1784</v>
      </c>
      <c r="BC42" s="344" t="s">
        <v>1784</v>
      </c>
      <c r="BD42" s="344" t="s">
        <v>1784</v>
      </c>
      <c r="BE42" s="344" t="s">
        <v>1784</v>
      </c>
      <c r="BF42" s="344" t="s">
        <v>1784</v>
      </c>
      <c r="BG42" s="344" t="s">
        <v>1784</v>
      </c>
      <c r="BH42" s="344" t="s">
        <v>1784</v>
      </c>
      <c r="BI42" s="344" t="s">
        <v>1784</v>
      </c>
      <c r="BJ42" s="344" t="s">
        <v>1784</v>
      </c>
      <c r="BK42" s="344" t="s">
        <v>1784</v>
      </c>
      <c r="BL42" s="344" t="s">
        <v>1784</v>
      </c>
      <c r="BM42" s="344" t="s">
        <v>1784</v>
      </c>
      <c r="BN42" s="344" t="s">
        <v>1784</v>
      </c>
      <c r="BO42" s="344" t="s">
        <v>1784</v>
      </c>
      <c r="BP42" s="344" t="s">
        <v>1784</v>
      </c>
      <c r="BQ42" s="344" t="s">
        <v>3842</v>
      </c>
      <c r="BR42" s="344" t="s">
        <v>1784</v>
      </c>
      <c r="BS42" s="344" t="s">
        <v>1784</v>
      </c>
    </row>
    <row r="43" spans="1:71">
      <c r="A43" s="344" t="s">
        <v>55</v>
      </c>
      <c r="B43" s="344" t="s">
        <v>3843</v>
      </c>
      <c r="C43" s="344" t="s">
        <v>38</v>
      </c>
      <c r="D43" s="344" t="s">
        <v>3764</v>
      </c>
      <c r="E43" s="344" t="s">
        <v>1784</v>
      </c>
      <c r="F43" s="344" t="s">
        <v>1784</v>
      </c>
      <c r="G43" s="344" t="s">
        <v>3748</v>
      </c>
      <c r="H43" s="344" t="s">
        <v>1784</v>
      </c>
      <c r="I43" s="344" t="s">
        <v>3754</v>
      </c>
      <c r="J43" s="344" t="s">
        <v>3844</v>
      </c>
      <c r="K43" s="344" t="s">
        <v>3748</v>
      </c>
      <c r="L43" s="344" t="s">
        <v>3813</v>
      </c>
      <c r="M43" s="344" t="s">
        <v>3844</v>
      </c>
      <c r="N43" s="344" t="s">
        <v>3748</v>
      </c>
      <c r="O43" s="344" t="s">
        <v>3845</v>
      </c>
      <c r="P43" s="344" t="s">
        <v>1784</v>
      </c>
      <c r="Q43" s="344" t="s">
        <v>1784</v>
      </c>
      <c r="R43" s="344" t="s">
        <v>1784</v>
      </c>
      <c r="S43" s="344" t="s">
        <v>1784</v>
      </c>
      <c r="T43" s="344" t="s">
        <v>1784</v>
      </c>
      <c r="U43" s="344" t="s">
        <v>1784</v>
      </c>
      <c r="V43" s="344" t="s">
        <v>1784</v>
      </c>
      <c r="W43" s="344" t="s">
        <v>1784</v>
      </c>
      <c r="X43" s="344" t="s">
        <v>1784</v>
      </c>
      <c r="Y43" s="344" t="s">
        <v>1784</v>
      </c>
      <c r="Z43" s="344" t="s">
        <v>1784</v>
      </c>
      <c r="AA43" s="344" t="s">
        <v>1784</v>
      </c>
      <c r="AB43" s="344" t="s">
        <v>1784</v>
      </c>
      <c r="AC43" s="344" t="s">
        <v>1784</v>
      </c>
      <c r="AD43" s="344" t="s">
        <v>1784</v>
      </c>
      <c r="AE43" s="344" t="s">
        <v>1784</v>
      </c>
      <c r="AF43" s="344" t="s">
        <v>1784</v>
      </c>
      <c r="AG43" s="344" t="s">
        <v>1784</v>
      </c>
      <c r="AH43" s="344" t="s">
        <v>1784</v>
      </c>
      <c r="AI43" s="344" t="s">
        <v>1784</v>
      </c>
      <c r="AJ43" s="344" t="s">
        <v>1784</v>
      </c>
      <c r="AK43" s="344" t="s">
        <v>1784</v>
      </c>
      <c r="AL43" s="344" t="s">
        <v>1784</v>
      </c>
      <c r="AM43" s="344" t="s">
        <v>1784</v>
      </c>
      <c r="AN43" s="344" t="s">
        <v>1784</v>
      </c>
      <c r="AO43" s="344" t="s">
        <v>1784</v>
      </c>
      <c r="AP43" s="344" t="s">
        <v>1784</v>
      </c>
      <c r="AQ43" s="344" t="s">
        <v>1784</v>
      </c>
      <c r="AR43" s="344" t="s">
        <v>1784</v>
      </c>
      <c r="AS43" s="344" t="s">
        <v>1784</v>
      </c>
      <c r="AT43" s="344" t="s">
        <v>1784</v>
      </c>
      <c r="AU43" s="344" t="s">
        <v>1784</v>
      </c>
      <c r="AV43" s="344" t="s">
        <v>1784</v>
      </c>
      <c r="AW43" s="344" t="s">
        <v>1784</v>
      </c>
      <c r="AX43" s="344" t="s">
        <v>1784</v>
      </c>
      <c r="AY43" s="344" t="s">
        <v>1784</v>
      </c>
      <c r="AZ43" s="344" t="s">
        <v>1784</v>
      </c>
      <c r="BA43" s="344" t="s">
        <v>1784</v>
      </c>
      <c r="BB43" s="344" t="s">
        <v>1784</v>
      </c>
      <c r="BC43" s="344" t="s">
        <v>1784</v>
      </c>
      <c r="BD43" s="344" t="s">
        <v>1784</v>
      </c>
      <c r="BE43" s="344" t="s">
        <v>1784</v>
      </c>
      <c r="BF43" s="344" t="s">
        <v>1784</v>
      </c>
      <c r="BG43" s="344" t="s">
        <v>1784</v>
      </c>
      <c r="BH43" s="344" t="s">
        <v>1784</v>
      </c>
      <c r="BI43" s="344" t="s">
        <v>1784</v>
      </c>
      <c r="BJ43" s="344" t="s">
        <v>1784</v>
      </c>
      <c r="BK43" s="344" t="s">
        <v>1784</v>
      </c>
      <c r="BL43" s="344" t="s">
        <v>1784</v>
      </c>
      <c r="BM43" s="344" t="s">
        <v>1784</v>
      </c>
      <c r="BN43" s="344" t="s">
        <v>1784</v>
      </c>
      <c r="BO43" s="344" t="s">
        <v>1784</v>
      </c>
      <c r="BP43" s="344" t="s">
        <v>1784</v>
      </c>
      <c r="BQ43" s="344" t="s">
        <v>3846</v>
      </c>
      <c r="BR43" s="344" t="s">
        <v>1784</v>
      </c>
      <c r="BS43" s="344" t="s">
        <v>1784</v>
      </c>
    </row>
    <row r="44" spans="1:71">
      <c r="A44" s="344" t="s">
        <v>55</v>
      </c>
      <c r="B44" s="344" t="s">
        <v>3847</v>
      </c>
      <c r="C44" s="344" t="s">
        <v>38</v>
      </c>
      <c r="D44" s="344" t="s">
        <v>1784</v>
      </c>
      <c r="E44" s="344" t="s">
        <v>1784</v>
      </c>
      <c r="F44" s="344" t="s">
        <v>1784</v>
      </c>
      <c r="G44" s="344" t="s">
        <v>3748</v>
      </c>
      <c r="H44" s="344" t="s">
        <v>1784</v>
      </c>
      <c r="I44" s="344" t="s">
        <v>1689</v>
      </c>
      <c r="J44" s="344" t="s">
        <v>3848</v>
      </c>
      <c r="K44" s="344" t="s">
        <v>3748</v>
      </c>
      <c r="L44" s="344" t="s">
        <v>1784</v>
      </c>
      <c r="M44" s="344" t="s">
        <v>1784</v>
      </c>
      <c r="N44" s="344" t="s">
        <v>1784</v>
      </c>
      <c r="O44" s="344" t="s">
        <v>1784</v>
      </c>
      <c r="P44" s="344" t="s">
        <v>1784</v>
      </c>
      <c r="Q44" s="344" t="s">
        <v>1784</v>
      </c>
      <c r="R44" s="344" t="s">
        <v>1784</v>
      </c>
      <c r="S44" s="344" t="s">
        <v>1784</v>
      </c>
      <c r="T44" s="344" t="s">
        <v>1784</v>
      </c>
      <c r="U44" s="344" t="s">
        <v>1784</v>
      </c>
      <c r="V44" s="344" t="s">
        <v>1784</v>
      </c>
      <c r="W44" s="344" t="s">
        <v>1784</v>
      </c>
      <c r="X44" s="344" t="s">
        <v>1784</v>
      </c>
      <c r="Y44" s="344" t="s">
        <v>1784</v>
      </c>
      <c r="Z44" s="344" t="s">
        <v>1784</v>
      </c>
      <c r="AA44" s="344" t="s">
        <v>1784</v>
      </c>
      <c r="AB44" s="344" t="s">
        <v>1784</v>
      </c>
      <c r="AC44" s="344" t="s">
        <v>1784</v>
      </c>
      <c r="AD44" s="344" t="s">
        <v>1784</v>
      </c>
      <c r="AE44" s="344" t="s">
        <v>1784</v>
      </c>
      <c r="AF44" s="344" t="s">
        <v>1784</v>
      </c>
      <c r="AG44" s="344" t="s">
        <v>1784</v>
      </c>
      <c r="AH44" s="344" t="s">
        <v>1784</v>
      </c>
      <c r="AI44" s="344" t="s">
        <v>1784</v>
      </c>
      <c r="AJ44" s="344" t="s">
        <v>1784</v>
      </c>
      <c r="AK44" s="344" t="s">
        <v>1784</v>
      </c>
      <c r="AL44" s="344" t="s">
        <v>1784</v>
      </c>
      <c r="AM44" s="344" t="s">
        <v>1784</v>
      </c>
      <c r="AN44" s="344" t="s">
        <v>1784</v>
      </c>
      <c r="AO44" s="344" t="s">
        <v>1784</v>
      </c>
      <c r="AP44" s="344" t="s">
        <v>1784</v>
      </c>
      <c r="AQ44" s="344" t="s">
        <v>1784</v>
      </c>
      <c r="AR44" s="344" t="s">
        <v>1784</v>
      </c>
      <c r="AS44" s="344" t="s">
        <v>1784</v>
      </c>
      <c r="AT44" s="344" t="s">
        <v>1784</v>
      </c>
      <c r="AU44" s="344" t="s">
        <v>1784</v>
      </c>
      <c r="AV44" s="344" t="s">
        <v>1784</v>
      </c>
      <c r="AW44" s="344" t="s">
        <v>1784</v>
      </c>
      <c r="AX44" s="344" t="s">
        <v>1784</v>
      </c>
      <c r="AY44" s="344" t="s">
        <v>1784</v>
      </c>
      <c r="AZ44" s="344" t="s">
        <v>1784</v>
      </c>
      <c r="BA44" s="344" t="s">
        <v>1784</v>
      </c>
      <c r="BB44" s="344" t="s">
        <v>1784</v>
      </c>
      <c r="BC44" s="344" t="s">
        <v>1784</v>
      </c>
      <c r="BD44" s="344" t="s">
        <v>1784</v>
      </c>
      <c r="BE44" s="344" t="s">
        <v>1784</v>
      </c>
      <c r="BF44" s="344" t="s">
        <v>1784</v>
      </c>
      <c r="BG44" s="344" t="s">
        <v>1784</v>
      </c>
      <c r="BH44" s="344" t="s">
        <v>1784</v>
      </c>
      <c r="BI44" s="344" t="s">
        <v>1784</v>
      </c>
      <c r="BJ44" s="344" t="s">
        <v>1784</v>
      </c>
      <c r="BK44" s="344" t="s">
        <v>1784</v>
      </c>
      <c r="BL44" s="344" t="s">
        <v>1784</v>
      </c>
      <c r="BM44" s="344" t="s">
        <v>1784</v>
      </c>
      <c r="BN44" s="344" t="s">
        <v>1784</v>
      </c>
      <c r="BO44" s="344" t="s">
        <v>1784</v>
      </c>
      <c r="BP44" s="344" t="s">
        <v>1784</v>
      </c>
      <c r="BQ44" s="344" t="s">
        <v>3849</v>
      </c>
      <c r="BR44" s="344" t="s">
        <v>1784</v>
      </c>
      <c r="BS44" s="344" t="s">
        <v>1784</v>
      </c>
    </row>
    <row r="45" spans="1:71">
      <c r="A45" s="344" t="s">
        <v>55</v>
      </c>
      <c r="B45" s="344" t="s">
        <v>3850</v>
      </c>
      <c r="C45" s="344" t="s">
        <v>40</v>
      </c>
      <c r="D45" s="344" t="s">
        <v>1784</v>
      </c>
      <c r="E45" s="344" t="s">
        <v>1784</v>
      </c>
      <c r="F45" s="344" t="s">
        <v>1784</v>
      </c>
      <c r="G45" s="344" t="s">
        <v>3748</v>
      </c>
      <c r="H45" s="344" t="s">
        <v>1784</v>
      </c>
      <c r="I45" s="344" t="s">
        <v>3749</v>
      </c>
      <c r="J45" s="344" t="s">
        <v>1784</v>
      </c>
      <c r="K45" s="344" t="s">
        <v>1784</v>
      </c>
      <c r="L45" s="344" t="s">
        <v>1784</v>
      </c>
      <c r="M45" s="344" t="s">
        <v>1784</v>
      </c>
      <c r="N45" s="344" t="s">
        <v>1784</v>
      </c>
      <c r="O45" s="344" t="s">
        <v>1784</v>
      </c>
      <c r="P45" s="344" t="s">
        <v>1784</v>
      </c>
      <c r="Q45" s="344" t="s">
        <v>1784</v>
      </c>
      <c r="R45" s="344" t="s">
        <v>1784</v>
      </c>
      <c r="S45" s="344" t="s">
        <v>1784</v>
      </c>
      <c r="T45" s="344" t="s">
        <v>1784</v>
      </c>
      <c r="U45" s="344" t="s">
        <v>1784</v>
      </c>
      <c r="V45" s="344" t="s">
        <v>1784</v>
      </c>
      <c r="W45" s="344" t="s">
        <v>1784</v>
      </c>
      <c r="X45" s="344" t="s">
        <v>1784</v>
      </c>
      <c r="Y45" s="344" t="s">
        <v>1784</v>
      </c>
      <c r="Z45" s="344" t="s">
        <v>1784</v>
      </c>
      <c r="AA45" s="344" t="s">
        <v>1784</v>
      </c>
      <c r="AB45" s="344" t="s">
        <v>1784</v>
      </c>
      <c r="AC45" s="344" t="s">
        <v>1784</v>
      </c>
      <c r="AD45" s="344" t="s">
        <v>1784</v>
      </c>
      <c r="AE45" s="344" t="s">
        <v>1784</v>
      </c>
      <c r="AF45" s="344" t="s">
        <v>1784</v>
      </c>
      <c r="AG45" s="344" t="s">
        <v>1784</v>
      </c>
      <c r="AH45" s="344" t="s">
        <v>1784</v>
      </c>
      <c r="AI45" s="344" t="s">
        <v>1784</v>
      </c>
      <c r="AJ45" s="344" t="s">
        <v>1784</v>
      </c>
      <c r="AK45" s="344" t="s">
        <v>1784</v>
      </c>
      <c r="AL45" s="344" t="s">
        <v>1784</v>
      </c>
      <c r="AM45" s="344" t="s">
        <v>1784</v>
      </c>
      <c r="AN45" s="344" t="s">
        <v>1784</v>
      </c>
      <c r="AO45" s="344" t="s">
        <v>1784</v>
      </c>
      <c r="AP45" s="344" t="s">
        <v>1784</v>
      </c>
      <c r="AQ45" s="344" t="s">
        <v>1784</v>
      </c>
      <c r="AR45" s="344" t="s">
        <v>1784</v>
      </c>
      <c r="AS45" s="344" t="s">
        <v>1784</v>
      </c>
      <c r="AT45" s="344" t="s">
        <v>1784</v>
      </c>
      <c r="AU45" s="344" t="s">
        <v>1784</v>
      </c>
      <c r="AV45" s="344" t="s">
        <v>1784</v>
      </c>
      <c r="AW45" s="344" t="s">
        <v>1784</v>
      </c>
      <c r="AX45" s="344" t="s">
        <v>1784</v>
      </c>
      <c r="AY45" s="344" t="s">
        <v>1784</v>
      </c>
      <c r="AZ45" s="344" t="s">
        <v>1784</v>
      </c>
      <c r="BA45" s="344" t="s">
        <v>1784</v>
      </c>
      <c r="BB45" s="344" t="s">
        <v>1784</v>
      </c>
      <c r="BC45" s="344" t="s">
        <v>1784</v>
      </c>
      <c r="BD45" s="344" t="s">
        <v>1784</v>
      </c>
      <c r="BE45" s="344" t="s">
        <v>1784</v>
      </c>
      <c r="BF45" s="344" t="s">
        <v>1784</v>
      </c>
      <c r="BG45" s="344" t="s">
        <v>1784</v>
      </c>
      <c r="BH45" s="344" t="s">
        <v>1784</v>
      </c>
      <c r="BI45" s="344" t="s">
        <v>1784</v>
      </c>
      <c r="BJ45" s="344" t="s">
        <v>1784</v>
      </c>
      <c r="BK45" s="344" t="s">
        <v>1784</v>
      </c>
      <c r="BL45" s="344" t="s">
        <v>1784</v>
      </c>
      <c r="BM45" s="344" t="s">
        <v>1784</v>
      </c>
      <c r="BN45" s="344" t="s">
        <v>1784</v>
      </c>
      <c r="BO45" s="344" t="s">
        <v>1784</v>
      </c>
      <c r="BP45" s="344" t="s">
        <v>1784</v>
      </c>
      <c r="BQ45" s="344" t="s">
        <v>3851</v>
      </c>
      <c r="BR45" s="344" t="s">
        <v>1784</v>
      </c>
      <c r="BS45" s="344" t="s">
        <v>1784</v>
      </c>
    </row>
    <row r="46" spans="1:71">
      <c r="A46" s="344" t="s">
        <v>55</v>
      </c>
      <c r="B46" s="344" t="s">
        <v>3852</v>
      </c>
      <c r="C46" s="344" t="s">
        <v>42</v>
      </c>
      <c r="D46" s="344" t="s">
        <v>1784</v>
      </c>
      <c r="E46" s="344" t="s">
        <v>1784</v>
      </c>
      <c r="F46" s="344" t="s">
        <v>1784</v>
      </c>
      <c r="G46" s="344" t="s">
        <v>3748</v>
      </c>
      <c r="H46" s="344" t="s">
        <v>1784</v>
      </c>
      <c r="I46" s="344" t="s">
        <v>3749</v>
      </c>
      <c r="J46" s="344" t="s">
        <v>3853</v>
      </c>
      <c r="K46" s="344" t="s">
        <v>3748</v>
      </c>
      <c r="L46" s="344" t="s">
        <v>1784</v>
      </c>
      <c r="M46" s="344" t="s">
        <v>1784</v>
      </c>
      <c r="N46" s="344" t="s">
        <v>1784</v>
      </c>
      <c r="O46" s="344" t="s">
        <v>1784</v>
      </c>
      <c r="P46" s="344" t="s">
        <v>1784</v>
      </c>
      <c r="Q46" s="344" t="s">
        <v>1784</v>
      </c>
      <c r="R46" s="344" t="s">
        <v>1784</v>
      </c>
      <c r="S46" s="344" t="s">
        <v>1784</v>
      </c>
      <c r="T46" s="344" t="s">
        <v>1784</v>
      </c>
      <c r="U46" s="344" t="s">
        <v>1784</v>
      </c>
      <c r="V46" s="344" t="s">
        <v>1784</v>
      </c>
      <c r="W46" s="344" t="s">
        <v>1784</v>
      </c>
      <c r="X46" s="344" t="s">
        <v>1784</v>
      </c>
      <c r="Y46" s="344" t="s">
        <v>1784</v>
      </c>
      <c r="Z46" s="344" t="s">
        <v>1784</v>
      </c>
      <c r="AA46" s="344" t="s">
        <v>1784</v>
      </c>
      <c r="AB46" s="344" t="s">
        <v>1784</v>
      </c>
      <c r="AC46" s="344" t="s">
        <v>1784</v>
      </c>
      <c r="AD46" s="344" t="s">
        <v>1784</v>
      </c>
      <c r="AE46" s="344" t="s">
        <v>1784</v>
      </c>
      <c r="AF46" s="344" t="s">
        <v>1784</v>
      </c>
      <c r="AG46" s="344" t="s">
        <v>1784</v>
      </c>
      <c r="AH46" s="344" t="s">
        <v>1784</v>
      </c>
      <c r="AI46" s="344" t="s">
        <v>1784</v>
      </c>
      <c r="AJ46" s="344" t="s">
        <v>1784</v>
      </c>
      <c r="AK46" s="344" t="s">
        <v>1784</v>
      </c>
      <c r="AL46" s="344" t="s">
        <v>1784</v>
      </c>
      <c r="AM46" s="344" t="s">
        <v>1784</v>
      </c>
      <c r="AN46" s="344" t="s">
        <v>1784</v>
      </c>
      <c r="AO46" s="344" t="s">
        <v>1784</v>
      </c>
      <c r="AP46" s="344" t="s">
        <v>1784</v>
      </c>
      <c r="AQ46" s="344" t="s">
        <v>1784</v>
      </c>
      <c r="AR46" s="344" t="s">
        <v>1784</v>
      </c>
      <c r="AS46" s="344" t="s">
        <v>1784</v>
      </c>
      <c r="AT46" s="344" t="s">
        <v>1784</v>
      </c>
      <c r="AU46" s="344" t="s">
        <v>1784</v>
      </c>
      <c r="AV46" s="344" t="s">
        <v>1784</v>
      </c>
      <c r="AW46" s="344" t="s">
        <v>1784</v>
      </c>
      <c r="AX46" s="344" t="s">
        <v>1784</v>
      </c>
      <c r="AY46" s="344" t="s">
        <v>1784</v>
      </c>
      <c r="AZ46" s="344" t="s">
        <v>1784</v>
      </c>
      <c r="BA46" s="344" t="s">
        <v>1784</v>
      </c>
      <c r="BB46" s="344" t="s">
        <v>1784</v>
      </c>
      <c r="BC46" s="344" t="s">
        <v>1784</v>
      </c>
      <c r="BD46" s="344" t="s">
        <v>1784</v>
      </c>
      <c r="BE46" s="344" t="s">
        <v>1784</v>
      </c>
      <c r="BF46" s="344" t="s">
        <v>1784</v>
      </c>
      <c r="BG46" s="344" t="s">
        <v>1784</v>
      </c>
      <c r="BH46" s="344" t="s">
        <v>1784</v>
      </c>
      <c r="BI46" s="344" t="s">
        <v>1784</v>
      </c>
      <c r="BJ46" s="344" t="s">
        <v>1784</v>
      </c>
      <c r="BK46" s="344" t="s">
        <v>1784</v>
      </c>
      <c r="BL46" s="344" t="s">
        <v>1784</v>
      </c>
      <c r="BM46" s="344" t="s">
        <v>1784</v>
      </c>
      <c r="BN46" s="344" t="s">
        <v>1784</v>
      </c>
      <c r="BO46" s="344" t="s">
        <v>1784</v>
      </c>
      <c r="BP46" s="344" t="s">
        <v>1784</v>
      </c>
      <c r="BQ46" s="344" t="s">
        <v>3854</v>
      </c>
      <c r="BR46" s="344" t="s">
        <v>1784</v>
      </c>
      <c r="BS46" s="344" t="s">
        <v>1784</v>
      </c>
    </row>
    <row r="47" spans="1:71">
      <c r="A47" s="344" t="s">
        <v>55</v>
      </c>
      <c r="B47" s="344" t="s">
        <v>3115</v>
      </c>
      <c r="C47" s="344" t="s">
        <v>42</v>
      </c>
      <c r="D47" s="344" t="s">
        <v>1784</v>
      </c>
      <c r="E47" s="344" t="s">
        <v>1784</v>
      </c>
      <c r="F47" s="344" t="s">
        <v>1784</v>
      </c>
      <c r="G47" s="344" t="s">
        <v>3748</v>
      </c>
      <c r="H47" s="344" t="s">
        <v>1784</v>
      </c>
      <c r="I47" s="344" t="s">
        <v>214</v>
      </c>
      <c r="J47" s="344" t="s">
        <v>3116</v>
      </c>
      <c r="K47" s="344" t="s">
        <v>3748</v>
      </c>
      <c r="L47" s="344"/>
      <c r="M47" s="344"/>
      <c r="N47" s="344"/>
      <c r="O47" s="344" t="s">
        <v>1784</v>
      </c>
      <c r="P47" s="344" t="s">
        <v>1784</v>
      </c>
      <c r="Q47" s="344" t="s">
        <v>1784</v>
      </c>
      <c r="R47" s="344" t="s">
        <v>1784</v>
      </c>
      <c r="S47" s="344" t="s">
        <v>1784</v>
      </c>
      <c r="T47" s="344" t="s">
        <v>1784</v>
      </c>
      <c r="U47" s="344" t="s">
        <v>1784</v>
      </c>
      <c r="V47" s="344" t="s">
        <v>1784</v>
      </c>
      <c r="W47" s="344" t="s">
        <v>1784</v>
      </c>
      <c r="X47" s="344" t="s">
        <v>1784</v>
      </c>
      <c r="Y47" s="344" t="s">
        <v>1784</v>
      </c>
      <c r="Z47" s="344" t="s">
        <v>1784</v>
      </c>
      <c r="AA47" s="344" t="s">
        <v>1784</v>
      </c>
      <c r="AB47" s="344" t="s">
        <v>1784</v>
      </c>
      <c r="AC47" s="344" t="s">
        <v>1784</v>
      </c>
      <c r="AD47" s="344" t="s">
        <v>1784</v>
      </c>
      <c r="AE47" s="344" t="s">
        <v>1784</v>
      </c>
      <c r="AF47" s="344" t="s">
        <v>1784</v>
      </c>
      <c r="AG47" s="344" t="s">
        <v>1784</v>
      </c>
      <c r="AH47" s="344" t="s">
        <v>1784</v>
      </c>
      <c r="AI47" s="344" t="s">
        <v>1784</v>
      </c>
      <c r="AJ47" s="344" t="s">
        <v>1784</v>
      </c>
      <c r="AK47" s="344" t="s">
        <v>1784</v>
      </c>
      <c r="AL47" s="344" t="s">
        <v>1784</v>
      </c>
      <c r="AM47" s="344" t="s">
        <v>1784</v>
      </c>
      <c r="AN47" s="344" t="s">
        <v>1784</v>
      </c>
      <c r="AO47" s="344" t="s">
        <v>1784</v>
      </c>
      <c r="AP47" s="344" t="s">
        <v>1784</v>
      </c>
      <c r="AQ47" s="344" t="s">
        <v>1784</v>
      </c>
      <c r="AR47" s="344" t="s">
        <v>1784</v>
      </c>
      <c r="AS47" s="344" t="s">
        <v>1784</v>
      </c>
      <c r="AT47" s="344" t="s">
        <v>1784</v>
      </c>
      <c r="AU47" s="344" t="s">
        <v>1784</v>
      </c>
      <c r="AV47" s="344" t="s">
        <v>1784</v>
      </c>
      <c r="AW47" s="344" t="s">
        <v>1784</v>
      </c>
      <c r="AX47" s="344" t="s">
        <v>1784</v>
      </c>
      <c r="AY47" s="344" t="s">
        <v>1784</v>
      </c>
      <c r="AZ47" s="344" t="s">
        <v>1784</v>
      </c>
      <c r="BA47" s="344" t="s">
        <v>1784</v>
      </c>
      <c r="BB47" s="344" t="s">
        <v>1784</v>
      </c>
      <c r="BC47" s="344" t="s">
        <v>1784</v>
      </c>
      <c r="BD47" s="344" t="s">
        <v>1784</v>
      </c>
      <c r="BE47" s="344" t="s">
        <v>1784</v>
      </c>
      <c r="BF47" s="344" t="s">
        <v>1784</v>
      </c>
      <c r="BG47" s="344" t="s">
        <v>1784</v>
      </c>
      <c r="BH47" s="344" t="s">
        <v>1784</v>
      </c>
      <c r="BI47" s="344" t="s">
        <v>1784</v>
      </c>
      <c r="BJ47" s="344" t="s">
        <v>1784</v>
      </c>
      <c r="BK47" s="344" t="s">
        <v>1784</v>
      </c>
      <c r="BL47" s="344" t="s">
        <v>1784</v>
      </c>
      <c r="BM47" s="344" t="s">
        <v>1784</v>
      </c>
      <c r="BN47" s="344" t="s">
        <v>1784</v>
      </c>
      <c r="BO47" s="344" t="s">
        <v>1784</v>
      </c>
      <c r="BP47" s="344" t="s">
        <v>1784</v>
      </c>
      <c r="BQ47" s="344" t="s">
        <v>3855</v>
      </c>
      <c r="BR47" s="344" t="s">
        <v>1784</v>
      </c>
      <c r="BS47" s="344" t="s">
        <v>1784</v>
      </c>
    </row>
    <row r="48" spans="1:71">
      <c r="A48" s="344" t="s">
        <v>55</v>
      </c>
      <c r="B48" s="344" t="s">
        <v>2925</v>
      </c>
      <c r="C48" s="344" t="s">
        <v>42</v>
      </c>
      <c r="D48" s="344" t="s">
        <v>1784</v>
      </c>
      <c r="E48" s="344" t="s">
        <v>1784</v>
      </c>
      <c r="F48" s="344" t="s">
        <v>1784</v>
      </c>
      <c r="G48" s="344" t="s">
        <v>3748</v>
      </c>
      <c r="H48" s="344" t="s">
        <v>1784</v>
      </c>
      <c r="I48" s="344" t="s">
        <v>2919</v>
      </c>
      <c r="J48" s="344" t="s">
        <v>2926</v>
      </c>
      <c r="K48" s="344" t="s">
        <v>3748</v>
      </c>
      <c r="L48" s="344" t="s">
        <v>1784</v>
      </c>
      <c r="M48" s="344" t="s">
        <v>1784</v>
      </c>
      <c r="N48" s="344" t="s">
        <v>1784</v>
      </c>
      <c r="O48" s="344" t="s">
        <v>1784</v>
      </c>
      <c r="P48" s="344" t="s">
        <v>1784</v>
      </c>
      <c r="Q48" s="344" t="s">
        <v>1784</v>
      </c>
      <c r="R48" s="344" t="s">
        <v>1784</v>
      </c>
      <c r="S48" s="344" t="s">
        <v>1784</v>
      </c>
      <c r="T48" s="344" t="s">
        <v>1784</v>
      </c>
      <c r="U48" s="344" t="s">
        <v>1784</v>
      </c>
      <c r="V48" s="344" t="s">
        <v>1784</v>
      </c>
      <c r="W48" s="344" t="s">
        <v>1784</v>
      </c>
      <c r="X48" s="344" t="s">
        <v>1784</v>
      </c>
      <c r="Y48" s="344" t="s">
        <v>1784</v>
      </c>
      <c r="Z48" s="344" t="s">
        <v>1784</v>
      </c>
      <c r="AA48" s="344" t="s">
        <v>1784</v>
      </c>
      <c r="AB48" s="344" t="s">
        <v>1784</v>
      </c>
      <c r="AC48" s="344" t="s">
        <v>1784</v>
      </c>
      <c r="AD48" s="344" t="s">
        <v>1784</v>
      </c>
      <c r="AE48" s="344" t="s">
        <v>1784</v>
      </c>
      <c r="AF48" s="344" t="s">
        <v>1784</v>
      </c>
      <c r="AG48" s="344" t="s">
        <v>1784</v>
      </c>
      <c r="AH48" s="344" t="s">
        <v>1784</v>
      </c>
      <c r="AI48" s="344" t="s">
        <v>1784</v>
      </c>
      <c r="AJ48" s="344" t="s">
        <v>1784</v>
      </c>
      <c r="AK48" s="344" t="s">
        <v>1784</v>
      </c>
      <c r="AL48" s="344" t="s">
        <v>1784</v>
      </c>
      <c r="AM48" s="344" t="s">
        <v>1784</v>
      </c>
      <c r="AN48" s="344" t="s">
        <v>1784</v>
      </c>
      <c r="AO48" s="344" t="s">
        <v>1784</v>
      </c>
      <c r="AP48" s="344" t="s">
        <v>1784</v>
      </c>
      <c r="AQ48" s="344" t="s">
        <v>1784</v>
      </c>
      <c r="AR48" s="344" t="s">
        <v>1784</v>
      </c>
      <c r="AS48" s="344" t="s">
        <v>1784</v>
      </c>
      <c r="AT48" s="344" t="s">
        <v>1784</v>
      </c>
      <c r="AU48" s="344" t="s">
        <v>1784</v>
      </c>
      <c r="AV48" s="344" t="s">
        <v>1784</v>
      </c>
      <c r="AW48" s="344" t="s">
        <v>1784</v>
      </c>
      <c r="AX48" s="344" t="s">
        <v>1784</v>
      </c>
      <c r="AY48" s="344" t="s">
        <v>1784</v>
      </c>
      <c r="AZ48" s="344" t="s">
        <v>1784</v>
      </c>
      <c r="BA48" s="344" t="s">
        <v>1784</v>
      </c>
      <c r="BB48" s="344" t="s">
        <v>1784</v>
      </c>
      <c r="BC48" s="344" t="s">
        <v>1784</v>
      </c>
      <c r="BD48" s="344" t="s">
        <v>1784</v>
      </c>
      <c r="BE48" s="344" t="s">
        <v>1784</v>
      </c>
      <c r="BF48" s="344" t="s">
        <v>1784</v>
      </c>
      <c r="BG48" s="344" t="s">
        <v>1784</v>
      </c>
      <c r="BH48" s="344" t="s">
        <v>1784</v>
      </c>
      <c r="BI48" s="344" t="s">
        <v>1784</v>
      </c>
      <c r="BJ48" s="344" t="s">
        <v>1784</v>
      </c>
      <c r="BK48" s="344" t="s">
        <v>1784</v>
      </c>
      <c r="BL48" s="344" t="s">
        <v>1784</v>
      </c>
      <c r="BM48" s="344" t="s">
        <v>1784</v>
      </c>
      <c r="BN48" s="344" t="s">
        <v>1784</v>
      </c>
      <c r="BO48" s="344" t="s">
        <v>1784</v>
      </c>
      <c r="BP48" s="344" t="s">
        <v>1784</v>
      </c>
      <c r="BQ48" s="344" t="s">
        <v>3856</v>
      </c>
      <c r="BR48" s="344" t="s">
        <v>1784</v>
      </c>
      <c r="BS48" s="344" t="s">
        <v>1784</v>
      </c>
    </row>
    <row r="49" spans="1:71">
      <c r="A49" s="344" t="s">
        <v>55</v>
      </c>
      <c r="B49" s="344" t="s">
        <v>3857</v>
      </c>
      <c r="C49" s="344" t="s">
        <v>42</v>
      </c>
      <c r="D49" s="344" t="s">
        <v>1784</v>
      </c>
      <c r="E49" s="344" t="s">
        <v>1784</v>
      </c>
      <c r="F49" s="344" t="s">
        <v>1784</v>
      </c>
      <c r="G49" s="344" t="s">
        <v>3748</v>
      </c>
      <c r="H49" s="344" t="s">
        <v>1784</v>
      </c>
      <c r="I49" s="344" t="s">
        <v>3749</v>
      </c>
      <c r="J49" s="344" t="s">
        <v>3818</v>
      </c>
      <c r="K49" s="344" t="s">
        <v>3748</v>
      </c>
      <c r="L49" s="344" t="s">
        <v>1784</v>
      </c>
      <c r="M49" s="344" t="s">
        <v>1784</v>
      </c>
      <c r="N49" s="344" t="s">
        <v>1784</v>
      </c>
      <c r="O49" s="344" t="s">
        <v>1784</v>
      </c>
      <c r="P49" s="344" t="s">
        <v>1784</v>
      </c>
      <c r="Q49" s="344" t="s">
        <v>1784</v>
      </c>
      <c r="R49" s="344" t="s">
        <v>1784</v>
      </c>
      <c r="S49" s="344" t="s">
        <v>1784</v>
      </c>
      <c r="T49" s="344" t="s">
        <v>1784</v>
      </c>
      <c r="U49" s="344" t="s">
        <v>1784</v>
      </c>
      <c r="V49" s="344" t="s">
        <v>1784</v>
      </c>
      <c r="W49" s="344" t="s">
        <v>1784</v>
      </c>
      <c r="X49" s="344" t="s">
        <v>1784</v>
      </c>
      <c r="Y49" s="344" t="s">
        <v>1784</v>
      </c>
      <c r="Z49" s="344" t="s">
        <v>1784</v>
      </c>
      <c r="AA49" s="344" t="s">
        <v>1784</v>
      </c>
      <c r="AB49" s="344" t="s">
        <v>1784</v>
      </c>
      <c r="AC49" s="344" t="s">
        <v>1784</v>
      </c>
      <c r="AD49" s="344" t="s">
        <v>1784</v>
      </c>
      <c r="AE49" s="344" t="s">
        <v>1784</v>
      </c>
      <c r="AF49" s="344" t="s">
        <v>1784</v>
      </c>
      <c r="AG49" s="344" t="s">
        <v>1784</v>
      </c>
      <c r="AH49" s="344" t="s">
        <v>1784</v>
      </c>
      <c r="AI49" s="344" t="s">
        <v>1784</v>
      </c>
      <c r="AJ49" s="344" t="s">
        <v>1784</v>
      </c>
      <c r="AK49" s="344" t="s">
        <v>1784</v>
      </c>
      <c r="AL49" s="344" t="s">
        <v>1784</v>
      </c>
      <c r="AM49" s="344" t="s">
        <v>1784</v>
      </c>
      <c r="AN49" s="344" t="s">
        <v>1784</v>
      </c>
      <c r="AO49" s="344" t="s">
        <v>1784</v>
      </c>
      <c r="AP49" s="344" t="s">
        <v>1784</v>
      </c>
      <c r="AQ49" s="344" t="s">
        <v>1784</v>
      </c>
      <c r="AR49" s="344" t="s">
        <v>1784</v>
      </c>
      <c r="AS49" s="344" t="s">
        <v>1784</v>
      </c>
      <c r="AT49" s="344" t="s">
        <v>1784</v>
      </c>
      <c r="AU49" s="344" t="s">
        <v>1784</v>
      </c>
      <c r="AV49" s="344" t="s">
        <v>1784</v>
      </c>
      <c r="AW49" s="344" t="s">
        <v>1784</v>
      </c>
      <c r="AX49" s="344" t="s">
        <v>1784</v>
      </c>
      <c r="AY49" s="344" t="s">
        <v>1784</v>
      </c>
      <c r="AZ49" s="344" t="s">
        <v>1784</v>
      </c>
      <c r="BA49" s="344" t="s">
        <v>1784</v>
      </c>
      <c r="BB49" s="344" t="s">
        <v>1784</v>
      </c>
      <c r="BC49" s="344" t="s">
        <v>1784</v>
      </c>
      <c r="BD49" s="344" t="s">
        <v>1784</v>
      </c>
      <c r="BE49" s="344" t="s">
        <v>1784</v>
      </c>
      <c r="BF49" s="344" t="s">
        <v>1784</v>
      </c>
      <c r="BG49" s="344" t="s">
        <v>1784</v>
      </c>
      <c r="BH49" s="344" t="s">
        <v>1784</v>
      </c>
      <c r="BI49" s="344" t="s">
        <v>1784</v>
      </c>
      <c r="BJ49" s="344" t="s">
        <v>1784</v>
      </c>
      <c r="BK49" s="344" t="s">
        <v>1784</v>
      </c>
      <c r="BL49" s="344" t="s">
        <v>1784</v>
      </c>
      <c r="BM49" s="344" t="s">
        <v>1784</v>
      </c>
      <c r="BN49" s="344" t="s">
        <v>1784</v>
      </c>
      <c r="BO49" s="344" t="s">
        <v>1784</v>
      </c>
      <c r="BP49" s="344" t="s">
        <v>1784</v>
      </c>
      <c r="BQ49" s="344" t="s">
        <v>3858</v>
      </c>
      <c r="BR49" s="344" t="s">
        <v>1784</v>
      </c>
      <c r="BS49" s="344" t="s">
        <v>1784</v>
      </c>
    </row>
    <row r="50" spans="1:71">
      <c r="A50" s="344" t="s">
        <v>55</v>
      </c>
      <c r="B50" s="344" t="s">
        <v>3117</v>
      </c>
      <c r="C50" s="344" t="s">
        <v>42</v>
      </c>
      <c r="D50" s="344" t="s">
        <v>1784</v>
      </c>
      <c r="E50" s="344" t="s">
        <v>1784</v>
      </c>
      <c r="F50" s="344" t="s">
        <v>1784</v>
      </c>
      <c r="G50" s="344" t="s">
        <v>3748</v>
      </c>
      <c r="H50" s="344" t="s">
        <v>1784</v>
      </c>
      <c r="I50" s="344" t="s">
        <v>3768</v>
      </c>
      <c r="J50" s="344" t="s">
        <v>3859</v>
      </c>
      <c r="K50" s="344" t="s">
        <v>3748</v>
      </c>
      <c r="L50" s="344" t="s">
        <v>666</v>
      </c>
      <c r="M50" s="344" t="s">
        <v>3860</v>
      </c>
      <c r="N50" s="344" t="s">
        <v>3748</v>
      </c>
      <c r="O50" s="344" t="s">
        <v>1689</v>
      </c>
      <c r="P50" s="344" t="s">
        <v>3860</v>
      </c>
      <c r="Q50" s="344" t="s">
        <v>3748</v>
      </c>
      <c r="R50" s="344" t="s">
        <v>1784</v>
      </c>
      <c r="S50" s="344" t="s">
        <v>1784</v>
      </c>
      <c r="T50" s="344" t="s">
        <v>1784</v>
      </c>
      <c r="U50" s="344" t="s">
        <v>1784</v>
      </c>
      <c r="V50" s="344" t="s">
        <v>1784</v>
      </c>
      <c r="W50" s="344" t="s">
        <v>1784</v>
      </c>
      <c r="X50" s="344" t="s">
        <v>1784</v>
      </c>
      <c r="Y50" s="344" t="s">
        <v>1784</v>
      </c>
      <c r="Z50" s="344" t="s">
        <v>1784</v>
      </c>
      <c r="AA50" s="344" t="s">
        <v>1784</v>
      </c>
      <c r="AB50" s="344" t="s">
        <v>1784</v>
      </c>
      <c r="AC50" s="344" t="s">
        <v>1784</v>
      </c>
      <c r="AD50" s="344" t="s">
        <v>1784</v>
      </c>
      <c r="AE50" s="344" t="s">
        <v>1784</v>
      </c>
      <c r="AF50" s="344" t="s">
        <v>1784</v>
      </c>
      <c r="AG50" s="344" t="s">
        <v>1784</v>
      </c>
      <c r="AH50" s="344" t="s">
        <v>1784</v>
      </c>
      <c r="AI50" s="344" t="s">
        <v>1784</v>
      </c>
      <c r="AJ50" s="344" t="s">
        <v>1784</v>
      </c>
      <c r="AK50" s="344" t="s">
        <v>1784</v>
      </c>
      <c r="AL50" s="344" t="s">
        <v>1784</v>
      </c>
      <c r="AM50" s="344" t="s">
        <v>1784</v>
      </c>
      <c r="AN50" s="344" t="s">
        <v>1784</v>
      </c>
      <c r="AO50" s="344" t="s">
        <v>1784</v>
      </c>
      <c r="AP50" s="344" t="s">
        <v>1784</v>
      </c>
      <c r="AQ50" s="344" t="s">
        <v>1784</v>
      </c>
      <c r="AR50" s="344" t="s">
        <v>1784</v>
      </c>
      <c r="AS50" s="344" t="s">
        <v>1784</v>
      </c>
      <c r="AT50" s="344" t="s">
        <v>1784</v>
      </c>
      <c r="AU50" s="344" t="s">
        <v>1784</v>
      </c>
      <c r="AV50" s="344" t="s">
        <v>1784</v>
      </c>
      <c r="AW50" s="344" t="s">
        <v>1784</v>
      </c>
      <c r="AX50" s="344" t="s">
        <v>1784</v>
      </c>
      <c r="AY50" s="344" t="s">
        <v>1784</v>
      </c>
      <c r="AZ50" s="344" t="s">
        <v>1784</v>
      </c>
      <c r="BA50" s="344" t="s">
        <v>1784</v>
      </c>
      <c r="BB50" s="344" t="s">
        <v>1784</v>
      </c>
      <c r="BC50" s="344" t="s">
        <v>1784</v>
      </c>
      <c r="BD50" s="344" t="s">
        <v>1784</v>
      </c>
      <c r="BE50" s="344" t="s">
        <v>1784</v>
      </c>
      <c r="BF50" s="344" t="s">
        <v>1784</v>
      </c>
      <c r="BG50" s="344" t="s">
        <v>1784</v>
      </c>
      <c r="BH50" s="344" t="s">
        <v>1784</v>
      </c>
      <c r="BI50" s="344" t="s">
        <v>1784</v>
      </c>
      <c r="BJ50" s="344" t="s">
        <v>1784</v>
      </c>
      <c r="BK50" s="344" t="s">
        <v>1784</v>
      </c>
      <c r="BL50" s="344" t="s">
        <v>1784</v>
      </c>
      <c r="BM50" s="344" t="s">
        <v>1784</v>
      </c>
      <c r="BN50" s="344" t="s">
        <v>1784</v>
      </c>
      <c r="BO50" s="344" t="s">
        <v>1784</v>
      </c>
      <c r="BP50" s="344" t="s">
        <v>1784</v>
      </c>
      <c r="BQ50" s="344" t="s">
        <v>3861</v>
      </c>
      <c r="BR50" s="344" t="s">
        <v>1784</v>
      </c>
      <c r="BS50" s="344" t="s">
        <v>1784</v>
      </c>
    </row>
    <row r="51" spans="1:71">
      <c r="A51" s="344" t="s">
        <v>55</v>
      </c>
      <c r="B51" s="344" t="s">
        <v>3862</v>
      </c>
      <c r="C51" s="344" t="s">
        <v>42</v>
      </c>
      <c r="D51" s="344" t="s">
        <v>1784</v>
      </c>
      <c r="E51" s="344" t="s">
        <v>1784</v>
      </c>
      <c r="F51" s="344" t="s">
        <v>1784</v>
      </c>
      <c r="G51" s="344" t="s">
        <v>3748</v>
      </c>
      <c r="H51" s="344" t="s">
        <v>1784</v>
      </c>
      <c r="I51" s="344" t="s">
        <v>3749</v>
      </c>
      <c r="J51" s="344" t="s">
        <v>3823</v>
      </c>
      <c r="K51" s="344" t="s">
        <v>3748</v>
      </c>
      <c r="L51" s="344" t="s">
        <v>1784</v>
      </c>
      <c r="M51" s="344" t="s">
        <v>1784</v>
      </c>
      <c r="N51" s="344" t="s">
        <v>1784</v>
      </c>
      <c r="O51" s="344" t="s">
        <v>1784</v>
      </c>
      <c r="P51" s="344" t="s">
        <v>1784</v>
      </c>
      <c r="Q51" s="344" t="s">
        <v>1784</v>
      </c>
      <c r="R51" s="344" t="s">
        <v>1784</v>
      </c>
      <c r="S51" s="344" t="s">
        <v>1784</v>
      </c>
      <c r="T51" s="344" t="s">
        <v>1784</v>
      </c>
      <c r="U51" s="344" t="s">
        <v>1784</v>
      </c>
      <c r="V51" s="344" t="s">
        <v>1784</v>
      </c>
      <c r="W51" s="344" t="s">
        <v>1784</v>
      </c>
      <c r="X51" s="344" t="s">
        <v>1784</v>
      </c>
      <c r="Y51" s="344" t="s">
        <v>1784</v>
      </c>
      <c r="Z51" s="344" t="s">
        <v>1784</v>
      </c>
      <c r="AA51" s="344" t="s">
        <v>1784</v>
      </c>
      <c r="AB51" s="344" t="s">
        <v>1784</v>
      </c>
      <c r="AC51" s="344" t="s">
        <v>1784</v>
      </c>
      <c r="AD51" s="344" t="s">
        <v>1784</v>
      </c>
      <c r="AE51" s="344" t="s">
        <v>1784</v>
      </c>
      <c r="AF51" s="344" t="s">
        <v>1784</v>
      </c>
      <c r="AG51" s="344" t="s">
        <v>1784</v>
      </c>
      <c r="AH51" s="344" t="s">
        <v>1784</v>
      </c>
      <c r="AI51" s="344" t="s">
        <v>1784</v>
      </c>
      <c r="AJ51" s="344" t="s">
        <v>1784</v>
      </c>
      <c r="AK51" s="344" t="s">
        <v>1784</v>
      </c>
      <c r="AL51" s="344" t="s">
        <v>1784</v>
      </c>
      <c r="AM51" s="344" t="s">
        <v>1784</v>
      </c>
      <c r="AN51" s="344" t="s">
        <v>1784</v>
      </c>
      <c r="AO51" s="344" t="s">
        <v>1784</v>
      </c>
      <c r="AP51" s="344" t="s">
        <v>1784</v>
      </c>
      <c r="AQ51" s="344" t="s">
        <v>1784</v>
      </c>
      <c r="AR51" s="344" t="s">
        <v>1784</v>
      </c>
      <c r="AS51" s="344" t="s">
        <v>1784</v>
      </c>
      <c r="AT51" s="344" t="s">
        <v>1784</v>
      </c>
      <c r="AU51" s="344" t="s">
        <v>1784</v>
      </c>
      <c r="AV51" s="344" t="s">
        <v>1784</v>
      </c>
      <c r="AW51" s="344" t="s">
        <v>1784</v>
      </c>
      <c r="AX51" s="344" t="s">
        <v>1784</v>
      </c>
      <c r="AY51" s="344" t="s">
        <v>1784</v>
      </c>
      <c r="AZ51" s="344" t="s">
        <v>1784</v>
      </c>
      <c r="BA51" s="344" t="s">
        <v>1784</v>
      </c>
      <c r="BB51" s="344" t="s">
        <v>1784</v>
      </c>
      <c r="BC51" s="344" t="s">
        <v>1784</v>
      </c>
      <c r="BD51" s="344" t="s">
        <v>1784</v>
      </c>
      <c r="BE51" s="344" t="s">
        <v>1784</v>
      </c>
      <c r="BF51" s="344" t="s">
        <v>1784</v>
      </c>
      <c r="BG51" s="344" t="s">
        <v>1784</v>
      </c>
      <c r="BH51" s="344" t="s">
        <v>1784</v>
      </c>
      <c r="BI51" s="344" t="s">
        <v>1784</v>
      </c>
      <c r="BJ51" s="344" t="s">
        <v>1784</v>
      </c>
      <c r="BK51" s="344" t="s">
        <v>1784</v>
      </c>
      <c r="BL51" s="344" t="s">
        <v>1784</v>
      </c>
      <c r="BM51" s="344" t="s">
        <v>1784</v>
      </c>
      <c r="BN51" s="344" t="s">
        <v>1784</v>
      </c>
      <c r="BO51" s="344" t="s">
        <v>1784</v>
      </c>
      <c r="BP51" s="344" t="s">
        <v>1784</v>
      </c>
      <c r="BQ51" s="344" t="s">
        <v>3863</v>
      </c>
      <c r="BR51" s="344" t="s">
        <v>1784</v>
      </c>
      <c r="BS51" s="344" t="s">
        <v>1784</v>
      </c>
    </row>
    <row r="52" spans="1:71">
      <c r="A52" s="344" t="s">
        <v>55</v>
      </c>
      <c r="B52" s="344" t="s">
        <v>3120</v>
      </c>
      <c r="C52" s="344" t="s">
        <v>44</v>
      </c>
      <c r="D52" s="344" t="s">
        <v>1784</v>
      </c>
      <c r="E52" s="344" t="s">
        <v>1784</v>
      </c>
      <c r="F52" s="344" t="s">
        <v>1784</v>
      </c>
      <c r="G52" s="344" t="s">
        <v>3748</v>
      </c>
      <c r="H52" s="344" t="s">
        <v>1784</v>
      </c>
      <c r="I52" s="344" t="s">
        <v>214</v>
      </c>
      <c r="J52" s="344" t="s">
        <v>3121</v>
      </c>
      <c r="K52" s="344" t="s">
        <v>3748</v>
      </c>
      <c r="L52" s="344"/>
      <c r="M52" s="344"/>
      <c r="N52" s="344"/>
      <c r="O52" s="344" t="s">
        <v>1784</v>
      </c>
      <c r="P52" s="344" t="s">
        <v>1784</v>
      </c>
      <c r="Q52" s="344" t="s">
        <v>1784</v>
      </c>
      <c r="R52" s="344" t="s">
        <v>1784</v>
      </c>
      <c r="S52" s="344" t="s">
        <v>1784</v>
      </c>
      <c r="T52" s="344" t="s">
        <v>1784</v>
      </c>
      <c r="U52" s="344" t="s">
        <v>1784</v>
      </c>
      <c r="V52" s="344" t="s">
        <v>1784</v>
      </c>
      <c r="W52" s="344" t="s">
        <v>1784</v>
      </c>
      <c r="X52" s="344" t="s">
        <v>1784</v>
      </c>
      <c r="Y52" s="344" t="s">
        <v>1784</v>
      </c>
      <c r="Z52" s="344" t="s">
        <v>1784</v>
      </c>
      <c r="AA52" s="344" t="s">
        <v>1784</v>
      </c>
      <c r="AB52" s="344" t="s">
        <v>1784</v>
      </c>
      <c r="AC52" s="344" t="s">
        <v>1784</v>
      </c>
      <c r="AD52" s="344" t="s">
        <v>1784</v>
      </c>
      <c r="AE52" s="344" t="s">
        <v>1784</v>
      </c>
      <c r="AF52" s="344" t="s">
        <v>1784</v>
      </c>
      <c r="AG52" s="344" t="s">
        <v>1784</v>
      </c>
      <c r="AH52" s="344" t="s">
        <v>1784</v>
      </c>
      <c r="AI52" s="344" t="s">
        <v>1784</v>
      </c>
      <c r="AJ52" s="344" t="s">
        <v>1784</v>
      </c>
      <c r="AK52" s="344" t="s">
        <v>1784</v>
      </c>
      <c r="AL52" s="344" t="s">
        <v>1784</v>
      </c>
      <c r="AM52" s="344" t="s">
        <v>1784</v>
      </c>
      <c r="AN52" s="344" t="s">
        <v>1784</v>
      </c>
      <c r="AO52" s="344" t="s">
        <v>1784</v>
      </c>
      <c r="AP52" s="344" t="s">
        <v>1784</v>
      </c>
      <c r="AQ52" s="344" t="s">
        <v>1784</v>
      </c>
      <c r="AR52" s="344" t="s">
        <v>1784</v>
      </c>
      <c r="AS52" s="344" t="s">
        <v>1784</v>
      </c>
      <c r="AT52" s="344" t="s">
        <v>1784</v>
      </c>
      <c r="AU52" s="344" t="s">
        <v>1784</v>
      </c>
      <c r="AV52" s="344" t="s">
        <v>1784</v>
      </c>
      <c r="AW52" s="344" t="s">
        <v>1784</v>
      </c>
      <c r="AX52" s="344" t="s">
        <v>1784</v>
      </c>
      <c r="AY52" s="344" t="s">
        <v>1784</v>
      </c>
      <c r="AZ52" s="344" t="s">
        <v>1784</v>
      </c>
      <c r="BA52" s="344" t="s">
        <v>1784</v>
      </c>
      <c r="BB52" s="344" t="s">
        <v>1784</v>
      </c>
      <c r="BC52" s="344" t="s">
        <v>1784</v>
      </c>
      <c r="BD52" s="344" t="s">
        <v>1784</v>
      </c>
      <c r="BE52" s="344" t="s">
        <v>1784</v>
      </c>
      <c r="BF52" s="344" t="s">
        <v>1784</v>
      </c>
      <c r="BG52" s="344" t="s">
        <v>1784</v>
      </c>
      <c r="BH52" s="344" t="s">
        <v>1784</v>
      </c>
      <c r="BI52" s="344" t="s">
        <v>1784</v>
      </c>
      <c r="BJ52" s="344" t="s">
        <v>1784</v>
      </c>
      <c r="BK52" s="344" t="s">
        <v>1784</v>
      </c>
      <c r="BL52" s="344" t="s">
        <v>1784</v>
      </c>
      <c r="BM52" s="344" t="s">
        <v>1784</v>
      </c>
      <c r="BN52" s="344" t="s">
        <v>1784</v>
      </c>
      <c r="BO52" s="344" t="s">
        <v>1784</v>
      </c>
      <c r="BP52" s="344" t="s">
        <v>1784</v>
      </c>
      <c r="BQ52" s="344" t="s">
        <v>3864</v>
      </c>
      <c r="BR52" s="344" t="s">
        <v>1784</v>
      </c>
      <c r="BS52" s="344" t="s">
        <v>1784</v>
      </c>
    </row>
    <row r="53" spans="1:71">
      <c r="A53" s="344" t="s">
        <v>55</v>
      </c>
      <c r="B53" s="344" t="s">
        <v>2927</v>
      </c>
      <c r="C53" s="344" t="s">
        <v>44</v>
      </c>
      <c r="D53" s="344" t="s">
        <v>1784</v>
      </c>
      <c r="E53" s="344" t="s">
        <v>1784</v>
      </c>
      <c r="F53" s="344" t="s">
        <v>1784</v>
      </c>
      <c r="G53" s="344" t="s">
        <v>3748</v>
      </c>
      <c r="H53" s="344" t="s">
        <v>1784</v>
      </c>
      <c r="I53" s="344" t="s">
        <v>2919</v>
      </c>
      <c r="J53" s="344" t="s">
        <v>1784</v>
      </c>
      <c r="K53" s="344" t="s">
        <v>1784</v>
      </c>
      <c r="L53" s="344" t="s">
        <v>1784</v>
      </c>
      <c r="M53" s="344" t="s">
        <v>1784</v>
      </c>
      <c r="N53" s="344" t="s">
        <v>1784</v>
      </c>
      <c r="O53" s="344" t="s">
        <v>1784</v>
      </c>
      <c r="P53" s="344" t="s">
        <v>1784</v>
      </c>
      <c r="Q53" s="344" t="s">
        <v>1784</v>
      </c>
      <c r="R53" s="344" t="s">
        <v>1784</v>
      </c>
      <c r="S53" s="344" t="s">
        <v>1784</v>
      </c>
      <c r="T53" s="344" t="s">
        <v>1784</v>
      </c>
      <c r="U53" s="344" t="s">
        <v>1784</v>
      </c>
      <c r="V53" s="344" t="s">
        <v>1784</v>
      </c>
      <c r="W53" s="344" t="s">
        <v>1784</v>
      </c>
      <c r="X53" s="344" t="s">
        <v>1784</v>
      </c>
      <c r="Y53" s="344" t="s">
        <v>1784</v>
      </c>
      <c r="Z53" s="344" t="s">
        <v>1784</v>
      </c>
      <c r="AA53" s="344" t="s">
        <v>1784</v>
      </c>
      <c r="AB53" s="344" t="s">
        <v>1784</v>
      </c>
      <c r="AC53" s="344" t="s">
        <v>1784</v>
      </c>
      <c r="AD53" s="344" t="s">
        <v>1784</v>
      </c>
      <c r="AE53" s="344" t="s">
        <v>1784</v>
      </c>
      <c r="AF53" s="344" t="s">
        <v>1784</v>
      </c>
      <c r="AG53" s="344" t="s">
        <v>1784</v>
      </c>
      <c r="AH53" s="344" t="s">
        <v>1784</v>
      </c>
      <c r="AI53" s="344" t="s">
        <v>1784</v>
      </c>
      <c r="AJ53" s="344" t="s">
        <v>1784</v>
      </c>
      <c r="AK53" s="344" t="s">
        <v>1784</v>
      </c>
      <c r="AL53" s="344" t="s">
        <v>1784</v>
      </c>
      <c r="AM53" s="344" t="s">
        <v>1784</v>
      </c>
      <c r="AN53" s="344" t="s">
        <v>1784</v>
      </c>
      <c r="AO53" s="344" t="s">
        <v>1784</v>
      </c>
      <c r="AP53" s="344" t="s">
        <v>1784</v>
      </c>
      <c r="AQ53" s="344" t="s">
        <v>1784</v>
      </c>
      <c r="AR53" s="344" t="s">
        <v>1784</v>
      </c>
      <c r="AS53" s="344" t="s">
        <v>1784</v>
      </c>
      <c r="AT53" s="344" t="s">
        <v>1784</v>
      </c>
      <c r="AU53" s="344" t="s">
        <v>1784</v>
      </c>
      <c r="AV53" s="344" t="s">
        <v>1784</v>
      </c>
      <c r="AW53" s="344" t="s">
        <v>1784</v>
      </c>
      <c r="AX53" s="344" t="s">
        <v>1784</v>
      </c>
      <c r="AY53" s="344" t="s">
        <v>1784</v>
      </c>
      <c r="AZ53" s="344" t="s">
        <v>1784</v>
      </c>
      <c r="BA53" s="344" t="s">
        <v>1784</v>
      </c>
      <c r="BB53" s="344" t="s">
        <v>1784</v>
      </c>
      <c r="BC53" s="344" t="s">
        <v>1784</v>
      </c>
      <c r="BD53" s="344" t="s">
        <v>1784</v>
      </c>
      <c r="BE53" s="344" t="s">
        <v>1784</v>
      </c>
      <c r="BF53" s="344" t="s">
        <v>1784</v>
      </c>
      <c r="BG53" s="344" t="s">
        <v>1784</v>
      </c>
      <c r="BH53" s="344" t="s">
        <v>1784</v>
      </c>
      <c r="BI53" s="344" t="s">
        <v>1784</v>
      </c>
      <c r="BJ53" s="344" t="s">
        <v>1784</v>
      </c>
      <c r="BK53" s="344" t="s">
        <v>1784</v>
      </c>
      <c r="BL53" s="344" t="s">
        <v>1784</v>
      </c>
      <c r="BM53" s="344" t="s">
        <v>1784</v>
      </c>
      <c r="BN53" s="344" t="s">
        <v>1784</v>
      </c>
      <c r="BO53" s="344" t="s">
        <v>1784</v>
      </c>
      <c r="BP53" s="344" t="s">
        <v>1784</v>
      </c>
      <c r="BQ53" s="344" t="s">
        <v>3865</v>
      </c>
      <c r="BR53" s="344" t="s">
        <v>1784</v>
      </c>
      <c r="BS53" s="344" t="s">
        <v>1784</v>
      </c>
    </row>
    <row r="54" spans="1:71">
      <c r="A54" s="344" t="s">
        <v>55</v>
      </c>
      <c r="B54" s="344" t="s">
        <v>2928</v>
      </c>
      <c r="C54" s="348" t="s">
        <v>57</v>
      </c>
      <c r="D54" s="344" t="s">
        <v>1784</v>
      </c>
      <c r="E54" s="344" t="s">
        <v>1784</v>
      </c>
      <c r="F54" s="344" t="s">
        <v>1784</v>
      </c>
      <c r="G54" s="344" t="s">
        <v>3748</v>
      </c>
      <c r="H54" s="344" t="s">
        <v>1784</v>
      </c>
      <c r="I54" s="344" t="s">
        <v>2919</v>
      </c>
      <c r="J54" s="344" t="s">
        <v>1784</v>
      </c>
      <c r="K54" s="344" t="s">
        <v>1784</v>
      </c>
      <c r="L54" s="344" t="s">
        <v>1784</v>
      </c>
      <c r="M54" s="344" t="s">
        <v>1784</v>
      </c>
      <c r="N54" s="344" t="s">
        <v>1784</v>
      </c>
      <c r="O54" s="344" t="s">
        <v>1784</v>
      </c>
      <c r="P54" s="344" t="s">
        <v>1784</v>
      </c>
      <c r="Q54" s="344" t="s">
        <v>1784</v>
      </c>
      <c r="R54" s="344" t="s">
        <v>1784</v>
      </c>
      <c r="S54" s="344" t="s">
        <v>1784</v>
      </c>
      <c r="T54" s="344" t="s">
        <v>1784</v>
      </c>
      <c r="U54" s="344" t="s">
        <v>1784</v>
      </c>
      <c r="V54" s="344" t="s">
        <v>1784</v>
      </c>
      <c r="W54" s="344" t="s">
        <v>1784</v>
      </c>
      <c r="X54" s="344" t="s">
        <v>1784</v>
      </c>
      <c r="Y54" s="344" t="s">
        <v>1784</v>
      </c>
      <c r="Z54" s="344" t="s">
        <v>1784</v>
      </c>
      <c r="AA54" s="344" t="s">
        <v>1784</v>
      </c>
      <c r="AB54" s="344" t="s">
        <v>1784</v>
      </c>
      <c r="AC54" s="344" t="s">
        <v>1784</v>
      </c>
      <c r="AD54" s="344" t="s">
        <v>1784</v>
      </c>
      <c r="AE54" s="344" t="s">
        <v>1784</v>
      </c>
      <c r="AF54" s="344" t="s">
        <v>1784</v>
      </c>
      <c r="AG54" s="344" t="s">
        <v>1784</v>
      </c>
      <c r="AH54" s="344" t="s">
        <v>1784</v>
      </c>
      <c r="AI54" s="344" t="s">
        <v>1784</v>
      </c>
      <c r="AJ54" s="344" t="s">
        <v>1784</v>
      </c>
      <c r="AK54" s="344" t="s">
        <v>1784</v>
      </c>
      <c r="AL54" s="344" t="s">
        <v>1784</v>
      </c>
      <c r="AM54" s="344" t="s">
        <v>1784</v>
      </c>
      <c r="AN54" s="344" t="s">
        <v>1784</v>
      </c>
      <c r="AO54" s="344" t="s">
        <v>1784</v>
      </c>
      <c r="AP54" s="344" t="s">
        <v>1784</v>
      </c>
      <c r="AQ54" s="344" t="s">
        <v>1784</v>
      </c>
      <c r="AR54" s="344" t="s">
        <v>1784</v>
      </c>
      <c r="AS54" s="344" t="s">
        <v>1784</v>
      </c>
      <c r="AT54" s="344" t="s">
        <v>1784</v>
      </c>
      <c r="AU54" s="344" t="s">
        <v>1784</v>
      </c>
      <c r="AV54" s="344" t="s">
        <v>1784</v>
      </c>
      <c r="AW54" s="344" t="s">
        <v>1784</v>
      </c>
      <c r="AX54" s="344" t="s">
        <v>1784</v>
      </c>
      <c r="AY54" s="344" t="s">
        <v>1784</v>
      </c>
      <c r="AZ54" s="344" t="s">
        <v>1784</v>
      </c>
      <c r="BA54" s="344" t="s">
        <v>1784</v>
      </c>
      <c r="BB54" s="344" t="s">
        <v>1784</v>
      </c>
      <c r="BC54" s="344" t="s">
        <v>1784</v>
      </c>
      <c r="BD54" s="344" t="s">
        <v>1784</v>
      </c>
      <c r="BE54" s="344" t="s">
        <v>1784</v>
      </c>
      <c r="BF54" s="344" t="s">
        <v>1784</v>
      </c>
      <c r="BG54" s="344" t="s">
        <v>1784</v>
      </c>
      <c r="BH54" s="344" t="s">
        <v>1784</v>
      </c>
      <c r="BI54" s="344" t="s">
        <v>1784</v>
      </c>
      <c r="BJ54" s="344" t="s">
        <v>1784</v>
      </c>
      <c r="BK54" s="344" t="s">
        <v>1784</v>
      </c>
      <c r="BL54" s="344" t="s">
        <v>1784</v>
      </c>
      <c r="BM54" s="344" t="s">
        <v>1784</v>
      </c>
      <c r="BN54" s="344" t="s">
        <v>1784</v>
      </c>
      <c r="BO54" s="344" t="s">
        <v>1784</v>
      </c>
      <c r="BP54" s="344" t="s">
        <v>1784</v>
      </c>
      <c r="BQ54" s="344" t="s">
        <v>3866</v>
      </c>
      <c r="BR54" s="344" t="s">
        <v>1784</v>
      </c>
      <c r="BS54" s="344" t="s">
        <v>1784</v>
      </c>
    </row>
    <row r="55" spans="1:71">
      <c r="A55" s="344" t="s">
        <v>55</v>
      </c>
      <c r="B55" s="344" t="s">
        <v>3867</v>
      </c>
      <c r="C55" s="344" t="s">
        <v>56</v>
      </c>
      <c r="D55" s="344" t="s">
        <v>1784</v>
      </c>
      <c r="E55" s="344" t="s">
        <v>1784</v>
      </c>
      <c r="F55" s="344" t="s">
        <v>1784</v>
      </c>
      <c r="G55" s="344" t="s">
        <v>3748</v>
      </c>
      <c r="H55" s="344" t="s">
        <v>1784</v>
      </c>
      <c r="I55" s="344" t="s">
        <v>3749</v>
      </c>
      <c r="J55" s="344" t="s">
        <v>1784</v>
      </c>
      <c r="K55" s="344" t="s">
        <v>1784</v>
      </c>
      <c r="L55" s="344" t="s">
        <v>1784</v>
      </c>
      <c r="M55" s="344" t="s">
        <v>1784</v>
      </c>
      <c r="N55" s="344" t="s">
        <v>1784</v>
      </c>
      <c r="O55" s="344" t="s">
        <v>1784</v>
      </c>
      <c r="P55" s="344" t="s">
        <v>1784</v>
      </c>
      <c r="Q55" s="344" t="s">
        <v>1784</v>
      </c>
      <c r="R55" s="344" t="s">
        <v>1784</v>
      </c>
      <c r="S55" s="344" t="s">
        <v>1784</v>
      </c>
      <c r="T55" s="344" t="s">
        <v>1784</v>
      </c>
      <c r="U55" s="344" t="s">
        <v>1784</v>
      </c>
      <c r="V55" s="344" t="s">
        <v>1784</v>
      </c>
      <c r="W55" s="344" t="s">
        <v>1784</v>
      </c>
      <c r="X55" s="344" t="s">
        <v>1784</v>
      </c>
      <c r="Y55" s="344" t="s">
        <v>1784</v>
      </c>
      <c r="Z55" s="344" t="s">
        <v>1784</v>
      </c>
      <c r="AA55" s="344" t="s">
        <v>1784</v>
      </c>
      <c r="AB55" s="344" t="s">
        <v>1784</v>
      </c>
      <c r="AC55" s="344" t="s">
        <v>1784</v>
      </c>
      <c r="AD55" s="344" t="s">
        <v>1784</v>
      </c>
      <c r="AE55" s="344" t="s">
        <v>1784</v>
      </c>
      <c r="AF55" s="344" t="s">
        <v>1784</v>
      </c>
      <c r="AG55" s="344" t="s">
        <v>1784</v>
      </c>
      <c r="AH55" s="344" t="s">
        <v>1784</v>
      </c>
      <c r="AI55" s="344" t="s">
        <v>1784</v>
      </c>
      <c r="AJ55" s="344" t="s">
        <v>1784</v>
      </c>
      <c r="AK55" s="344" t="s">
        <v>1784</v>
      </c>
      <c r="AL55" s="344" t="s">
        <v>1784</v>
      </c>
      <c r="AM55" s="344" t="s">
        <v>1784</v>
      </c>
      <c r="AN55" s="344" t="s">
        <v>1784</v>
      </c>
      <c r="AO55" s="344" t="s">
        <v>1784</v>
      </c>
      <c r="AP55" s="344" t="s">
        <v>1784</v>
      </c>
      <c r="AQ55" s="344" t="s">
        <v>1784</v>
      </c>
      <c r="AR55" s="344" t="s">
        <v>1784</v>
      </c>
      <c r="AS55" s="344" t="s">
        <v>1784</v>
      </c>
      <c r="AT55" s="344" t="s">
        <v>1784</v>
      </c>
      <c r="AU55" s="344" t="s">
        <v>1784</v>
      </c>
      <c r="AV55" s="344" t="s">
        <v>1784</v>
      </c>
      <c r="AW55" s="344" t="s">
        <v>1784</v>
      </c>
      <c r="AX55" s="344" t="s">
        <v>1784</v>
      </c>
      <c r="AY55" s="344" t="s">
        <v>1784</v>
      </c>
      <c r="AZ55" s="344" t="s">
        <v>1784</v>
      </c>
      <c r="BA55" s="344" t="s">
        <v>1784</v>
      </c>
      <c r="BB55" s="344" t="s">
        <v>1784</v>
      </c>
      <c r="BC55" s="344" t="s">
        <v>1784</v>
      </c>
      <c r="BD55" s="344" t="s">
        <v>1784</v>
      </c>
      <c r="BE55" s="344" t="s">
        <v>1784</v>
      </c>
      <c r="BF55" s="344" t="s">
        <v>1784</v>
      </c>
      <c r="BG55" s="344" t="s">
        <v>1784</v>
      </c>
      <c r="BH55" s="344" t="s">
        <v>1784</v>
      </c>
      <c r="BI55" s="344" t="s">
        <v>1784</v>
      </c>
      <c r="BJ55" s="344" t="s">
        <v>1784</v>
      </c>
      <c r="BK55" s="344" t="s">
        <v>1784</v>
      </c>
      <c r="BL55" s="344" t="s">
        <v>1784</v>
      </c>
      <c r="BM55" s="344" t="s">
        <v>1784</v>
      </c>
      <c r="BN55" s="344" t="s">
        <v>1784</v>
      </c>
      <c r="BO55" s="344" t="s">
        <v>1784</v>
      </c>
      <c r="BP55" s="344" t="s">
        <v>1784</v>
      </c>
      <c r="BQ55" s="344" t="s">
        <v>3868</v>
      </c>
      <c r="BR55" s="344" t="s">
        <v>1784</v>
      </c>
      <c r="BS55" s="344" t="s">
        <v>1784</v>
      </c>
    </row>
    <row r="56" spans="1:71">
      <c r="A56" s="344" t="s">
        <v>55</v>
      </c>
      <c r="B56" s="344" t="s">
        <v>2929</v>
      </c>
      <c r="C56" s="344" t="s">
        <v>56</v>
      </c>
      <c r="D56" s="344" t="s">
        <v>1784</v>
      </c>
      <c r="E56" s="344" t="s">
        <v>1784</v>
      </c>
      <c r="F56" s="344" t="s">
        <v>1784</v>
      </c>
      <c r="G56" s="344" t="s">
        <v>3748</v>
      </c>
      <c r="H56" s="344" t="s">
        <v>1784</v>
      </c>
      <c r="I56" s="344" t="s">
        <v>2923</v>
      </c>
      <c r="J56" s="344" t="s">
        <v>2924</v>
      </c>
      <c r="K56" s="344" t="s">
        <v>3748</v>
      </c>
      <c r="L56" s="344" t="s">
        <v>1784</v>
      </c>
      <c r="M56" s="344" t="s">
        <v>1784</v>
      </c>
      <c r="N56" s="344" t="s">
        <v>1784</v>
      </c>
      <c r="O56" s="344" t="s">
        <v>1784</v>
      </c>
      <c r="P56" s="344" t="s">
        <v>1784</v>
      </c>
      <c r="Q56" s="344" t="s">
        <v>1784</v>
      </c>
      <c r="R56" s="344" t="s">
        <v>1784</v>
      </c>
      <c r="S56" s="344" t="s">
        <v>1784</v>
      </c>
      <c r="T56" s="344" t="s">
        <v>1784</v>
      </c>
      <c r="U56" s="344" t="s">
        <v>1784</v>
      </c>
      <c r="V56" s="344" t="s">
        <v>1784</v>
      </c>
      <c r="W56" s="344" t="s">
        <v>1784</v>
      </c>
      <c r="X56" s="344" t="s">
        <v>1784</v>
      </c>
      <c r="Y56" s="344" t="s">
        <v>1784</v>
      </c>
      <c r="Z56" s="344" t="s">
        <v>1784</v>
      </c>
      <c r="AA56" s="344" t="s">
        <v>1784</v>
      </c>
      <c r="AB56" s="344" t="s">
        <v>1784</v>
      </c>
      <c r="AC56" s="344" t="s">
        <v>1784</v>
      </c>
      <c r="AD56" s="344" t="s">
        <v>1784</v>
      </c>
      <c r="AE56" s="344" t="s">
        <v>1784</v>
      </c>
      <c r="AF56" s="344" t="s">
        <v>1784</v>
      </c>
      <c r="AG56" s="344" t="s">
        <v>1784</v>
      </c>
      <c r="AH56" s="344" t="s">
        <v>1784</v>
      </c>
      <c r="AI56" s="344" t="s">
        <v>1784</v>
      </c>
      <c r="AJ56" s="344" t="s">
        <v>1784</v>
      </c>
      <c r="AK56" s="344" t="s">
        <v>1784</v>
      </c>
      <c r="AL56" s="344" t="s">
        <v>1784</v>
      </c>
      <c r="AM56" s="344" t="s">
        <v>1784</v>
      </c>
      <c r="AN56" s="344" t="s">
        <v>1784</v>
      </c>
      <c r="AO56" s="344" t="s">
        <v>1784</v>
      </c>
      <c r="AP56" s="344" t="s">
        <v>1784</v>
      </c>
      <c r="AQ56" s="344" t="s">
        <v>1784</v>
      </c>
      <c r="AR56" s="344" t="s">
        <v>1784</v>
      </c>
      <c r="AS56" s="344" t="s">
        <v>1784</v>
      </c>
      <c r="AT56" s="344" t="s">
        <v>1784</v>
      </c>
      <c r="AU56" s="344" t="s">
        <v>1784</v>
      </c>
      <c r="AV56" s="344" t="s">
        <v>1784</v>
      </c>
      <c r="AW56" s="344" t="s">
        <v>1784</v>
      </c>
      <c r="AX56" s="344" t="s">
        <v>1784</v>
      </c>
      <c r="AY56" s="344" t="s">
        <v>1784</v>
      </c>
      <c r="AZ56" s="344" t="s">
        <v>1784</v>
      </c>
      <c r="BA56" s="344" t="s">
        <v>1784</v>
      </c>
      <c r="BB56" s="344" t="s">
        <v>1784</v>
      </c>
      <c r="BC56" s="344" t="s">
        <v>1784</v>
      </c>
      <c r="BD56" s="344" t="s">
        <v>1784</v>
      </c>
      <c r="BE56" s="344" t="s">
        <v>1784</v>
      </c>
      <c r="BF56" s="344" t="s">
        <v>1784</v>
      </c>
      <c r="BG56" s="344" t="s">
        <v>1784</v>
      </c>
      <c r="BH56" s="344" t="s">
        <v>1784</v>
      </c>
      <c r="BI56" s="344" t="s">
        <v>1784</v>
      </c>
      <c r="BJ56" s="344" t="s">
        <v>1784</v>
      </c>
      <c r="BK56" s="344" t="s">
        <v>1784</v>
      </c>
      <c r="BL56" s="344" t="s">
        <v>1784</v>
      </c>
      <c r="BM56" s="344" t="s">
        <v>1784</v>
      </c>
      <c r="BN56" s="344" t="s">
        <v>1784</v>
      </c>
      <c r="BO56" s="344" t="s">
        <v>1784</v>
      </c>
      <c r="BP56" s="344" t="s">
        <v>1784</v>
      </c>
      <c r="BQ56" s="344" t="s">
        <v>3869</v>
      </c>
      <c r="BR56" s="344" t="s">
        <v>1784</v>
      </c>
      <c r="BS56" s="344" t="s">
        <v>1784</v>
      </c>
    </row>
    <row r="57" spans="1:71">
      <c r="A57" s="344" t="s">
        <v>55</v>
      </c>
      <c r="B57" s="344" t="s">
        <v>3122</v>
      </c>
      <c r="C57" s="344" t="s">
        <v>56</v>
      </c>
      <c r="D57" s="344" t="s">
        <v>1784</v>
      </c>
      <c r="E57" s="344" t="s">
        <v>1784</v>
      </c>
      <c r="F57" s="344" t="s">
        <v>1784</v>
      </c>
      <c r="G57" s="344" t="s">
        <v>3748</v>
      </c>
      <c r="H57" s="344" t="s">
        <v>1784</v>
      </c>
      <c r="I57" s="344" t="s">
        <v>3081</v>
      </c>
      <c r="J57" s="344" t="s">
        <v>3123</v>
      </c>
      <c r="K57" s="344" t="s">
        <v>3764</v>
      </c>
      <c r="L57" s="344" t="s">
        <v>1784</v>
      </c>
      <c r="M57" s="344" t="s">
        <v>1784</v>
      </c>
      <c r="N57" s="344" t="s">
        <v>1784</v>
      </c>
      <c r="O57" s="344" t="s">
        <v>1784</v>
      </c>
      <c r="P57" s="344" t="s">
        <v>1784</v>
      </c>
      <c r="Q57" s="344" t="s">
        <v>1784</v>
      </c>
      <c r="R57" s="344" t="s">
        <v>1784</v>
      </c>
      <c r="S57" s="344" t="s">
        <v>1784</v>
      </c>
      <c r="T57" s="344" t="s">
        <v>1784</v>
      </c>
      <c r="U57" s="344" t="s">
        <v>1784</v>
      </c>
      <c r="V57" s="344" t="s">
        <v>1784</v>
      </c>
      <c r="W57" s="344" t="s">
        <v>1784</v>
      </c>
      <c r="X57" s="344" t="s">
        <v>1784</v>
      </c>
      <c r="Y57" s="344" t="s">
        <v>1784</v>
      </c>
      <c r="Z57" s="344" t="s">
        <v>1784</v>
      </c>
      <c r="AA57" s="344" t="s">
        <v>1784</v>
      </c>
      <c r="AB57" s="344" t="s">
        <v>1784</v>
      </c>
      <c r="AC57" s="344" t="s">
        <v>1784</v>
      </c>
      <c r="AD57" s="344" t="s">
        <v>1784</v>
      </c>
      <c r="AE57" s="344" t="s">
        <v>1784</v>
      </c>
      <c r="AF57" s="344" t="s">
        <v>1784</v>
      </c>
      <c r="AG57" s="344" t="s">
        <v>1784</v>
      </c>
      <c r="AH57" s="344" t="s">
        <v>1784</v>
      </c>
      <c r="AI57" s="344" t="s">
        <v>1784</v>
      </c>
      <c r="AJ57" s="344" t="s">
        <v>1784</v>
      </c>
      <c r="AK57" s="344" t="s">
        <v>1784</v>
      </c>
      <c r="AL57" s="344" t="s">
        <v>1784</v>
      </c>
      <c r="AM57" s="344" t="s">
        <v>1784</v>
      </c>
      <c r="AN57" s="344" t="s">
        <v>1784</v>
      </c>
      <c r="AO57" s="344" t="s">
        <v>1784</v>
      </c>
      <c r="AP57" s="344" t="s">
        <v>1784</v>
      </c>
      <c r="AQ57" s="344" t="s">
        <v>1784</v>
      </c>
      <c r="AR57" s="344" t="s">
        <v>1784</v>
      </c>
      <c r="AS57" s="344" t="s">
        <v>1784</v>
      </c>
      <c r="AT57" s="344" t="s">
        <v>1784</v>
      </c>
      <c r="AU57" s="344" t="s">
        <v>1784</v>
      </c>
      <c r="AV57" s="344" t="s">
        <v>1784</v>
      </c>
      <c r="AW57" s="344" t="s">
        <v>1784</v>
      </c>
      <c r="AX57" s="344" t="s">
        <v>1784</v>
      </c>
      <c r="AY57" s="344" t="s">
        <v>1784</v>
      </c>
      <c r="AZ57" s="344" t="s">
        <v>1784</v>
      </c>
      <c r="BA57" s="344" t="s">
        <v>1784</v>
      </c>
      <c r="BB57" s="344" t="s">
        <v>1784</v>
      </c>
      <c r="BC57" s="344" t="s">
        <v>1784</v>
      </c>
      <c r="BD57" s="344" t="s">
        <v>1784</v>
      </c>
      <c r="BE57" s="344" t="s">
        <v>1784</v>
      </c>
      <c r="BF57" s="344" t="s">
        <v>1784</v>
      </c>
      <c r="BG57" s="344" t="s">
        <v>1784</v>
      </c>
      <c r="BH57" s="344" t="s">
        <v>1784</v>
      </c>
      <c r="BI57" s="344" t="s">
        <v>1784</v>
      </c>
      <c r="BJ57" s="344" t="s">
        <v>1784</v>
      </c>
      <c r="BK57" s="344" t="s">
        <v>1784</v>
      </c>
      <c r="BL57" s="344" t="s">
        <v>1784</v>
      </c>
      <c r="BM57" s="344" t="s">
        <v>1784</v>
      </c>
      <c r="BN57" s="344" t="s">
        <v>1784</v>
      </c>
      <c r="BO57" s="344" t="s">
        <v>1784</v>
      </c>
      <c r="BP57" s="344" t="s">
        <v>1784</v>
      </c>
      <c r="BQ57" s="344" t="s">
        <v>3870</v>
      </c>
      <c r="BR57" s="344" t="s">
        <v>1784</v>
      </c>
      <c r="BS57" s="347" t="s">
        <v>3766</v>
      </c>
    </row>
    <row r="58" spans="1:71">
      <c r="A58" s="344" t="s">
        <v>55</v>
      </c>
      <c r="B58" s="344" t="s">
        <v>3871</v>
      </c>
      <c r="C58" s="344" t="s">
        <v>56</v>
      </c>
      <c r="D58" s="344" t="s">
        <v>1784</v>
      </c>
      <c r="E58" s="344" t="s">
        <v>1784</v>
      </c>
      <c r="F58" s="344" t="s">
        <v>1784</v>
      </c>
      <c r="G58" s="344" t="s">
        <v>3748</v>
      </c>
      <c r="H58" s="344" t="s">
        <v>1784</v>
      </c>
      <c r="I58" s="344" t="s">
        <v>3749</v>
      </c>
      <c r="J58" s="344" t="s">
        <v>1784</v>
      </c>
      <c r="K58" s="344" t="s">
        <v>1784</v>
      </c>
      <c r="L58" s="344" t="s">
        <v>1784</v>
      </c>
      <c r="M58" s="344" t="s">
        <v>1784</v>
      </c>
      <c r="N58" s="344" t="s">
        <v>1784</v>
      </c>
      <c r="O58" s="344" t="s">
        <v>1784</v>
      </c>
      <c r="P58" s="344" t="s">
        <v>1784</v>
      </c>
      <c r="Q58" s="344" t="s">
        <v>1784</v>
      </c>
      <c r="R58" s="344" t="s">
        <v>1784</v>
      </c>
      <c r="S58" s="344" t="s">
        <v>1784</v>
      </c>
      <c r="T58" s="344" t="s">
        <v>1784</v>
      </c>
      <c r="U58" s="344" t="s">
        <v>1784</v>
      </c>
      <c r="V58" s="344" t="s">
        <v>1784</v>
      </c>
      <c r="W58" s="344" t="s">
        <v>1784</v>
      </c>
      <c r="X58" s="344" t="s">
        <v>1784</v>
      </c>
      <c r="Y58" s="344" t="s">
        <v>1784</v>
      </c>
      <c r="Z58" s="344" t="s">
        <v>1784</v>
      </c>
      <c r="AA58" s="344" t="s">
        <v>1784</v>
      </c>
      <c r="AB58" s="344" t="s">
        <v>1784</v>
      </c>
      <c r="AC58" s="344" t="s">
        <v>1784</v>
      </c>
      <c r="AD58" s="344" t="s">
        <v>1784</v>
      </c>
      <c r="AE58" s="344" t="s">
        <v>1784</v>
      </c>
      <c r="AF58" s="344" t="s">
        <v>1784</v>
      </c>
      <c r="AG58" s="344" t="s">
        <v>1784</v>
      </c>
      <c r="AH58" s="344" t="s">
        <v>1784</v>
      </c>
      <c r="AI58" s="344" t="s">
        <v>1784</v>
      </c>
      <c r="AJ58" s="344" t="s">
        <v>1784</v>
      </c>
      <c r="AK58" s="344" t="s">
        <v>1784</v>
      </c>
      <c r="AL58" s="344" t="s">
        <v>1784</v>
      </c>
      <c r="AM58" s="344" t="s">
        <v>1784</v>
      </c>
      <c r="AN58" s="344" t="s">
        <v>1784</v>
      </c>
      <c r="AO58" s="344" t="s">
        <v>1784</v>
      </c>
      <c r="AP58" s="344" t="s">
        <v>1784</v>
      </c>
      <c r="AQ58" s="344" t="s">
        <v>1784</v>
      </c>
      <c r="AR58" s="344" t="s">
        <v>1784</v>
      </c>
      <c r="AS58" s="344" t="s">
        <v>1784</v>
      </c>
      <c r="AT58" s="344" t="s">
        <v>1784</v>
      </c>
      <c r="AU58" s="344" t="s">
        <v>1784</v>
      </c>
      <c r="AV58" s="344" t="s">
        <v>1784</v>
      </c>
      <c r="AW58" s="344" t="s">
        <v>1784</v>
      </c>
      <c r="AX58" s="344" t="s">
        <v>1784</v>
      </c>
      <c r="AY58" s="344" t="s">
        <v>1784</v>
      </c>
      <c r="AZ58" s="344" t="s">
        <v>1784</v>
      </c>
      <c r="BA58" s="344" t="s">
        <v>1784</v>
      </c>
      <c r="BB58" s="344" t="s">
        <v>1784</v>
      </c>
      <c r="BC58" s="344" t="s">
        <v>1784</v>
      </c>
      <c r="BD58" s="344" t="s">
        <v>1784</v>
      </c>
      <c r="BE58" s="344" t="s">
        <v>1784</v>
      </c>
      <c r="BF58" s="344" t="s">
        <v>1784</v>
      </c>
      <c r="BG58" s="344" t="s">
        <v>1784</v>
      </c>
      <c r="BH58" s="344" t="s">
        <v>1784</v>
      </c>
      <c r="BI58" s="344" t="s">
        <v>1784</v>
      </c>
      <c r="BJ58" s="344" t="s">
        <v>1784</v>
      </c>
      <c r="BK58" s="344" t="s">
        <v>1784</v>
      </c>
      <c r="BL58" s="344" t="s">
        <v>1784</v>
      </c>
      <c r="BM58" s="344" t="s">
        <v>1784</v>
      </c>
      <c r="BN58" s="344" t="s">
        <v>1784</v>
      </c>
      <c r="BO58" s="344" t="s">
        <v>1784</v>
      </c>
      <c r="BP58" s="344" t="s">
        <v>1784</v>
      </c>
      <c r="BQ58" s="344" t="s">
        <v>3872</v>
      </c>
      <c r="BR58" s="344" t="s">
        <v>1784</v>
      </c>
      <c r="BS58" s="344" t="s">
        <v>1784</v>
      </c>
    </row>
    <row r="59" spans="1:71">
      <c r="A59" s="344" t="s">
        <v>55</v>
      </c>
      <c r="B59" s="344" t="s">
        <v>3873</v>
      </c>
      <c r="C59" s="344" t="s">
        <v>57</v>
      </c>
      <c r="D59" s="344" t="s">
        <v>1784</v>
      </c>
      <c r="E59" s="344" t="s">
        <v>1784</v>
      </c>
      <c r="F59" s="344" t="s">
        <v>1784</v>
      </c>
      <c r="G59" s="344" t="s">
        <v>3748</v>
      </c>
      <c r="H59" s="344" t="s">
        <v>1784</v>
      </c>
      <c r="I59" s="344" t="s">
        <v>3768</v>
      </c>
      <c r="J59" s="344" t="s">
        <v>3874</v>
      </c>
      <c r="K59" s="344" t="s">
        <v>3748</v>
      </c>
      <c r="L59" s="344" t="s">
        <v>1784</v>
      </c>
      <c r="M59" s="344" t="s">
        <v>1784</v>
      </c>
      <c r="N59" s="344" t="s">
        <v>1784</v>
      </c>
      <c r="O59" s="344" t="s">
        <v>1784</v>
      </c>
      <c r="P59" s="344" t="s">
        <v>1784</v>
      </c>
      <c r="Q59" s="344" t="s">
        <v>1784</v>
      </c>
      <c r="R59" s="344" t="s">
        <v>1784</v>
      </c>
      <c r="S59" s="344" t="s">
        <v>1784</v>
      </c>
      <c r="T59" s="344" t="s">
        <v>1784</v>
      </c>
      <c r="U59" s="344" t="s">
        <v>1784</v>
      </c>
      <c r="V59" s="344" t="s">
        <v>1784</v>
      </c>
      <c r="W59" s="344" t="s">
        <v>1784</v>
      </c>
      <c r="X59" s="344" t="s">
        <v>1784</v>
      </c>
      <c r="Y59" s="344" t="s">
        <v>1784</v>
      </c>
      <c r="Z59" s="344" t="s">
        <v>1784</v>
      </c>
      <c r="AA59" s="344" t="s">
        <v>1784</v>
      </c>
      <c r="AB59" s="344" t="s">
        <v>1784</v>
      </c>
      <c r="AC59" s="344" t="s">
        <v>1784</v>
      </c>
      <c r="AD59" s="344" t="s">
        <v>1784</v>
      </c>
      <c r="AE59" s="344" t="s">
        <v>1784</v>
      </c>
      <c r="AF59" s="344" t="s">
        <v>1784</v>
      </c>
      <c r="AG59" s="344" t="s">
        <v>1784</v>
      </c>
      <c r="AH59" s="344" t="s">
        <v>1784</v>
      </c>
      <c r="AI59" s="344" t="s">
        <v>1784</v>
      </c>
      <c r="AJ59" s="344" t="s">
        <v>1784</v>
      </c>
      <c r="AK59" s="344" t="s">
        <v>1784</v>
      </c>
      <c r="AL59" s="344" t="s">
        <v>1784</v>
      </c>
      <c r="AM59" s="344" t="s">
        <v>1784</v>
      </c>
      <c r="AN59" s="344" t="s">
        <v>1784</v>
      </c>
      <c r="AO59" s="344" t="s">
        <v>1784</v>
      </c>
      <c r="AP59" s="344" t="s">
        <v>1784</v>
      </c>
      <c r="AQ59" s="344" t="s">
        <v>1784</v>
      </c>
      <c r="AR59" s="344" t="s">
        <v>1784</v>
      </c>
      <c r="AS59" s="344" t="s">
        <v>1784</v>
      </c>
      <c r="AT59" s="344" t="s">
        <v>1784</v>
      </c>
      <c r="AU59" s="344" t="s">
        <v>1784</v>
      </c>
      <c r="AV59" s="344" t="s">
        <v>1784</v>
      </c>
      <c r="AW59" s="344" t="s">
        <v>1784</v>
      </c>
      <c r="AX59" s="344" t="s">
        <v>1784</v>
      </c>
      <c r="AY59" s="344" t="s">
        <v>1784</v>
      </c>
      <c r="AZ59" s="344" t="s">
        <v>1784</v>
      </c>
      <c r="BA59" s="344" t="s">
        <v>1784</v>
      </c>
      <c r="BB59" s="344" t="s">
        <v>1784</v>
      </c>
      <c r="BC59" s="344" t="s">
        <v>1784</v>
      </c>
      <c r="BD59" s="344" t="s">
        <v>1784</v>
      </c>
      <c r="BE59" s="344" t="s">
        <v>1784</v>
      </c>
      <c r="BF59" s="344" t="s">
        <v>1784</v>
      </c>
      <c r="BG59" s="344" t="s">
        <v>1784</v>
      </c>
      <c r="BH59" s="344" t="s">
        <v>1784</v>
      </c>
      <c r="BI59" s="344" t="s">
        <v>1784</v>
      </c>
      <c r="BJ59" s="344" t="s">
        <v>1784</v>
      </c>
      <c r="BK59" s="344" t="s">
        <v>1784</v>
      </c>
      <c r="BL59" s="344" t="s">
        <v>1784</v>
      </c>
      <c r="BM59" s="344" t="s">
        <v>1784</v>
      </c>
      <c r="BN59" s="344" t="s">
        <v>1784</v>
      </c>
      <c r="BO59" s="344" t="s">
        <v>1784</v>
      </c>
      <c r="BP59" s="344" t="s">
        <v>1784</v>
      </c>
      <c r="BQ59" s="344" t="s">
        <v>3875</v>
      </c>
      <c r="BR59" s="344" t="s">
        <v>1784</v>
      </c>
      <c r="BS59" s="344" t="s">
        <v>1784</v>
      </c>
    </row>
    <row r="60" spans="1:71">
      <c r="A60" s="344" t="s">
        <v>55</v>
      </c>
      <c r="B60" s="344" t="s">
        <v>3124</v>
      </c>
      <c r="C60" s="344" t="s">
        <v>57</v>
      </c>
      <c r="D60" s="344" t="s">
        <v>1784</v>
      </c>
      <c r="E60" s="344" t="s">
        <v>1784</v>
      </c>
      <c r="F60" s="344" t="s">
        <v>1784</v>
      </c>
      <c r="G60" s="344" t="s">
        <v>3748</v>
      </c>
      <c r="H60" s="344" t="s">
        <v>1784</v>
      </c>
      <c r="I60" s="344" t="s">
        <v>214</v>
      </c>
      <c r="J60" s="344" t="s">
        <v>3876</v>
      </c>
      <c r="K60" s="344" t="s">
        <v>3748</v>
      </c>
      <c r="L60" s="344" t="s">
        <v>3877</v>
      </c>
      <c r="M60" s="344" t="s">
        <v>3876</v>
      </c>
      <c r="N60" s="344" t="s">
        <v>3748</v>
      </c>
      <c r="O60" s="344" t="s">
        <v>3768</v>
      </c>
      <c r="P60" s="344" t="s">
        <v>3876</v>
      </c>
      <c r="Q60" s="344" t="s">
        <v>3748</v>
      </c>
      <c r="R60" s="344" t="s">
        <v>1689</v>
      </c>
      <c r="S60" s="344" t="s">
        <v>3876</v>
      </c>
      <c r="T60" s="344" t="s">
        <v>3748</v>
      </c>
      <c r="U60" s="344" t="s">
        <v>1689</v>
      </c>
      <c r="V60" s="344" t="s">
        <v>3876</v>
      </c>
      <c r="W60" s="344" t="s">
        <v>3748</v>
      </c>
      <c r="X60" s="344" t="s">
        <v>1784</v>
      </c>
      <c r="Y60" s="344" t="s">
        <v>1784</v>
      </c>
      <c r="Z60" s="344" t="s">
        <v>1784</v>
      </c>
      <c r="AA60" s="344" t="s">
        <v>1784</v>
      </c>
      <c r="AB60" s="344" t="s">
        <v>1784</v>
      </c>
      <c r="AC60" s="344" t="s">
        <v>1784</v>
      </c>
      <c r="AD60" s="344" t="s">
        <v>1784</v>
      </c>
      <c r="AE60" s="344" t="s">
        <v>1784</v>
      </c>
      <c r="AF60" s="344" t="s">
        <v>1784</v>
      </c>
      <c r="AG60" s="344" t="s">
        <v>1784</v>
      </c>
      <c r="AH60" s="344" t="s">
        <v>1784</v>
      </c>
      <c r="AI60" s="344" t="s">
        <v>1784</v>
      </c>
      <c r="AJ60" s="344" t="s">
        <v>1784</v>
      </c>
      <c r="AK60" s="344" t="s">
        <v>1784</v>
      </c>
      <c r="AL60" s="344" t="s">
        <v>1784</v>
      </c>
      <c r="AM60" s="344" t="s">
        <v>1784</v>
      </c>
      <c r="AN60" s="344" t="s">
        <v>1784</v>
      </c>
      <c r="AO60" s="344" t="s">
        <v>1784</v>
      </c>
      <c r="AP60" s="344" t="s">
        <v>1784</v>
      </c>
      <c r="AQ60" s="344" t="s">
        <v>1784</v>
      </c>
      <c r="AR60" s="344" t="s">
        <v>1784</v>
      </c>
      <c r="AS60" s="344" t="s">
        <v>1784</v>
      </c>
      <c r="AT60" s="344" t="s">
        <v>1784</v>
      </c>
      <c r="AU60" s="344" t="s">
        <v>1784</v>
      </c>
      <c r="AV60" s="344" t="s">
        <v>1784</v>
      </c>
      <c r="AW60" s="344" t="s">
        <v>1784</v>
      </c>
      <c r="AX60" s="344" t="s">
        <v>1784</v>
      </c>
      <c r="AY60" s="344" t="s">
        <v>1784</v>
      </c>
      <c r="AZ60" s="344" t="s">
        <v>1784</v>
      </c>
      <c r="BA60" s="344" t="s">
        <v>1784</v>
      </c>
      <c r="BB60" s="344" t="s">
        <v>1784</v>
      </c>
      <c r="BC60" s="344" t="s">
        <v>1784</v>
      </c>
      <c r="BD60" s="344" t="s">
        <v>1784</v>
      </c>
      <c r="BE60" s="344" t="s">
        <v>1784</v>
      </c>
      <c r="BF60" s="344" t="s">
        <v>1784</v>
      </c>
      <c r="BG60" s="344" t="s">
        <v>1784</v>
      </c>
      <c r="BH60" s="344" t="s">
        <v>1784</v>
      </c>
      <c r="BI60" s="344" t="s">
        <v>1784</v>
      </c>
      <c r="BJ60" s="344" t="s">
        <v>1784</v>
      </c>
      <c r="BK60" s="344" t="s">
        <v>1784</v>
      </c>
      <c r="BL60" s="344" t="s">
        <v>1784</v>
      </c>
      <c r="BM60" s="344" t="s">
        <v>1784</v>
      </c>
      <c r="BN60" s="344" t="s">
        <v>1784</v>
      </c>
      <c r="BO60" s="344" t="s">
        <v>1784</v>
      </c>
      <c r="BP60" s="344" t="s">
        <v>1784</v>
      </c>
      <c r="BQ60" s="344" t="s">
        <v>3878</v>
      </c>
      <c r="BR60" s="344" t="s">
        <v>1784</v>
      </c>
      <c r="BS60" s="344" t="s">
        <v>1784</v>
      </c>
    </row>
    <row r="61" spans="1:71">
      <c r="A61" s="344" t="s">
        <v>55</v>
      </c>
      <c r="B61" s="344" t="s">
        <v>3879</v>
      </c>
      <c r="C61" s="344" t="s">
        <v>57</v>
      </c>
      <c r="D61" s="344" t="s">
        <v>1784</v>
      </c>
      <c r="E61" s="344" t="s">
        <v>1784</v>
      </c>
      <c r="F61" s="344" t="s">
        <v>1784</v>
      </c>
      <c r="G61" s="344" t="s">
        <v>3748</v>
      </c>
      <c r="H61" s="344" t="s">
        <v>1784</v>
      </c>
      <c r="I61" s="344" t="s">
        <v>3749</v>
      </c>
      <c r="J61" s="344" t="s">
        <v>3880</v>
      </c>
      <c r="K61" s="344" t="s">
        <v>3748</v>
      </c>
      <c r="L61" s="344" t="s">
        <v>1784</v>
      </c>
      <c r="M61" s="344" t="s">
        <v>1784</v>
      </c>
      <c r="N61" s="344" t="s">
        <v>1784</v>
      </c>
      <c r="O61" s="344" t="s">
        <v>1784</v>
      </c>
      <c r="P61" s="344" t="s">
        <v>1784</v>
      </c>
      <c r="Q61" s="344" t="s">
        <v>1784</v>
      </c>
      <c r="R61" s="344" t="s">
        <v>1784</v>
      </c>
      <c r="S61" s="344" t="s">
        <v>1784</v>
      </c>
      <c r="T61" s="344" t="s">
        <v>1784</v>
      </c>
      <c r="U61" s="344" t="s">
        <v>1784</v>
      </c>
      <c r="V61" s="344" t="s">
        <v>1784</v>
      </c>
      <c r="W61" s="344" t="s">
        <v>1784</v>
      </c>
      <c r="X61" s="344" t="s">
        <v>1784</v>
      </c>
      <c r="Y61" s="344" t="s">
        <v>1784</v>
      </c>
      <c r="Z61" s="344" t="s">
        <v>1784</v>
      </c>
      <c r="AA61" s="344" t="s">
        <v>1784</v>
      </c>
      <c r="AB61" s="344" t="s">
        <v>1784</v>
      </c>
      <c r="AC61" s="344" t="s">
        <v>1784</v>
      </c>
      <c r="AD61" s="344" t="s">
        <v>1784</v>
      </c>
      <c r="AE61" s="344" t="s">
        <v>1784</v>
      </c>
      <c r="AF61" s="344" t="s">
        <v>1784</v>
      </c>
      <c r="AG61" s="344" t="s">
        <v>1784</v>
      </c>
      <c r="AH61" s="344" t="s">
        <v>1784</v>
      </c>
      <c r="AI61" s="344" t="s">
        <v>1784</v>
      </c>
      <c r="AJ61" s="344" t="s">
        <v>1784</v>
      </c>
      <c r="AK61" s="344" t="s">
        <v>1784</v>
      </c>
      <c r="AL61" s="344" t="s">
        <v>1784</v>
      </c>
      <c r="AM61" s="344" t="s">
        <v>1784</v>
      </c>
      <c r="AN61" s="344" t="s">
        <v>1784</v>
      </c>
      <c r="AO61" s="344" t="s">
        <v>1784</v>
      </c>
      <c r="AP61" s="344" t="s">
        <v>1784</v>
      </c>
      <c r="AQ61" s="344" t="s">
        <v>1784</v>
      </c>
      <c r="AR61" s="344" t="s">
        <v>1784</v>
      </c>
      <c r="AS61" s="344" t="s">
        <v>1784</v>
      </c>
      <c r="AT61" s="344" t="s">
        <v>1784</v>
      </c>
      <c r="AU61" s="344" t="s">
        <v>1784</v>
      </c>
      <c r="AV61" s="344" t="s">
        <v>1784</v>
      </c>
      <c r="AW61" s="344" t="s">
        <v>1784</v>
      </c>
      <c r="AX61" s="344" t="s">
        <v>1784</v>
      </c>
      <c r="AY61" s="344" t="s">
        <v>1784</v>
      </c>
      <c r="AZ61" s="344" t="s">
        <v>1784</v>
      </c>
      <c r="BA61" s="344" t="s">
        <v>1784</v>
      </c>
      <c r="BB61" s="344" t="s">
        <v>1784</v>
      </c>
      <c r="BC61" s="344" t="s">
        <v>1784</v>
      </c>
      <c r="BD61" s="344" t="s">
        <v>1784</v>
      </c>
      <c r="BE61" s="344" t="s">
        <v>1784</v>
      </c>
      <c r="BF61" s="344" t="s">
        <v>1784</v>
      </c>
      <c r="BG61" s="344" t="s">
        <v>1784</v>
      </c>
      <c r="BH61" s="344" t="s">
        <v>1784</v>
      </c>
      <c r="BI61" s="344" t="s">
        <v>1784</v>
      </c>
      <c r="BJ61" s="344" t="s">
        <v>1784</v>
      </c>
      <c r="BK61" s="344" t="s">
        <v>1784</v>
      </c>
      <c r="BL61" s="344" t="s">
        <v>1784</v>
      </c>
      <c r="BM61" s="344" t="s">
        <v>1784</v>
      </c>
      <c r="BN61" s="344" t="s">
        <v>1784</v>
      </c>
      <c r="BO61" s="344" t="s">
        <v>1784</v>
      </c>
      <c r="BP61" s="344" t="s">
        <v>1784</v>
      </c>
      <c r="BQ61" s="344" t="s">
        <v>3881</v>
      </c>
      <c r="BR61" s="344" t="s">
        <v>1784</v>
      </c>
      <c r="BS61" s="344" t="s">
        <v>1784</v>
      </c>
    </row>
    <row r="62" spans="1:71">
      <c r="A62" s="344" t="s">
        <v>55</v>
      </c>
      <c r="B62" s="344" t="s">
        <v>3882</v>
      </c>
      <c r="C62" s="344" t="s">
        <v>58</v>
      </c>
      <c r="D62" s="344" t="s">
        <v>1784</v>
      </c>
      <c r="E62" s="344" t="s">
        <v>1784</v>
      </c>
      <c r="F62" s="344" t="s">
        <v>1784</v>
      </c>
      <c r="G62" s="344" t="s">
        <v>3748</v>
      </c>
      <c r="H62" s="344" t="s">
        <v>1784</v>
      </c>
      <c r="I62" s="344" t="s">
        <v>3768</v>
      </c>
      <c r="J62" s="344" t="s">
        <v>3883</v>
      </c>
      <c r="K62" s="344" t="s">
        <v>3748</v>
      </c>
      <c r="L62" s="344" t="s">
        <v>1784</v>
      </c>
      <c r="M62" s="344" t="s">
        <v>1784</v>
      </c>
      <c r="N62" s="344" t="s">
        <v>1784</v>
      </c>
      <c r="O62" s="344" t="s">
        <v>1784</v>
      </c>
      <c r="P62" s="344" t="s">
        <v>1784</v>
      </c>
      <c r="Q62" s="344" t="s">
        <v>1784</v>
      </c>
      <c r="R62" s="344" t="s">
        <v>1784</v>
      </c>
      <c r="S62" s="344" t="s">
        <v>1784</v>
      </c>
      <c r="T62" s="344" t="s">
        <v>1784</v>
      </c>
      <c r="U62" s="344" t="s">
        <v>1784</v>
      </c>
      <c r="V62" s="344" t="s">
        <v>1784</v>
      </c>
      <c r="W62" s="344" t="s">
        <v>1784</v>
      </c>
      <c r="X62" s="344" t="s">
        <v>1784</v>
      </c>
      <c r="Y62" s="344" t="s">
        <v>1784</v>
      </c>
      <c r="Z62" s="344" t="s">
        <v>1784</v>
      </c>
      <c r="AA62" s="344" t="s">
        <v>1784</v>
      </c>
      <c r="AB62" s="344" t="s">
        <v>1784</v>
      </c>
      <c r="AC62" s="344" t="s">
        <v>1784</v>
      </c>
      <c r="AD62" s="344" t="s">
        <v>1784</v>
      </c>
      <c r="AE62" s="344" t="s">
        <v>1784</v>
      </c>
      <c r="AF62" s="344" t="s">
        <v>1784</v>
      </c>
      <c r="AG62" s="344" t="s">
        <v>1784</v>
      </c>
      <c r="AH62" s="344" t="s">
        <v>1784</v>
      </c>
      <c r="AI62" s="344" t="s">
        <v>1784</v>
      </c>
      <c r="AJ62" s="344" t="s">
        <v>1784</v>
      </c>
      <c r="AK62" s="344" t="s">
        <v>1784</v>
      </c>
      <c r="AL62" s="344" t="s">
        <v>1784</v>
      </c>
      <c r="AM62" s="344" t="s">
        <v>1784</v>
      </c>
      <c r="AN62" s="344" t="s">
        <v>1784</v>
      </c>
      <c r="AO62" s="344" t="s">
        <v>1784</v>
      </c>
      <c r="AP62" s="344" t="s">
        <v>1784</v>
      </c>
      <c r="AQ62" s="344" t="s">
        <v>1784</v>
      </c>
      <c r="AR62" s="344" t="s">
        <v>1784</v>
      </c>
      <c r="AS62" s="344" t="s">
        <v>1784</v>
      </c>
      <c r="AT62" s="344" t="s">
        <v>1784</v>
      </c>
      <c r="AU62" s="344" t="s">
        <v>1784</v>
      </c>
      <c r="AV62" s="344" t="s">
        <v>1784</v>
      </c>
      <c r="AW62" s="344" t="s">
        <v>1784</v>
      </c>
      <c r="AX62" s="344" t="s">
        <v>1784</v>
      </c>
      <c r="AY62" s="344" t="s">
        <v>1784</v>
      </c>
      <c r="AZ62" s="344" t="s">
        <v>1784</v>
      </c>
      <c r="BA62" s="344" t="s">
        <v>1784</v>
      </c>
      <c r="BB62" s="344" t="s">
        <v>1784</v>
      </c>
      <c r="BC62" s="344" t="s">
        <v>1784</v>
      </c>
      <c r="BD62" s="344" t="s">
        <v>1784</v>
      </c>
      <c r="BE62" s="344" t="s">
        <v>1784</v>
      </c>
      <c r="BF62" s="344" t="s">
        <v>1784</v>
      </c>
      <c r="BG62" s="344" t="s">
        <v>1784</v>
      </c>
      <c r="BH62" s="344" t="s">
        <v>1784</v>
      </c>
      <c r="BI62" s="344" t="s">
        <v>1784</v>
      </c>
      <c r="BJ62" s="344" t="s">
        <v>1784</v>
      </c>
      <c r="BK62" s="344" t="s">
        <v>1784</v>
      </c>
      <c r="BL62" s="344" t="s">
        <v>1784</v>
      </c>
      <c r="BM62" s="344" t="s">
        <v>1784</v>
      </c>
      <c r="BN62" s="344" t="s">
        <v>1784</v>
      </c>
      <c r="BO62" s="344" t="s">
        <v>1784</v>
      </c>
      <c r="BP62" s="344" t="s">
        <v>1784</v>
      </c>
      <c r="BQ62" s="344" t="s">
        <v>3884</v>
      </c>
      <c r="BR62" s="344" t="s">
        <v>1784</v>
      </c>
      <c r="BS62" s="344" t="s">
        <v>1784</v>
      </c>
    </row>
    <row r="63" spans="1:71">
      <c r="A63" s="344" t="s">
        <v>55</v>
      </c>
      <c r="B63" s="344" t="s">
        <v>3885</v>
      </c>
      <c r="C63" s="344" t="s">
        <v>58</v>
      </c>
      <c r="D63" s="344" t="s">
        <v>1784</v>
      </c>
      <c r="E63" s="344" t="s">
        <v>1784</v>
      </c>
      <c r="F63" s="344" t="s">
        <v>1784</v>
      </c>
      <c r="G63" s="344" t="s">
        <v>3748</v>
      </c>
      <c r="H63" s="344" t="s">
        <v>1784</v>
      </c>
      <c r="I63" s="344" t="s">
        <v>3749</v>
      </c>
      <c r="J63" s="344" t="s">
        <v>3818</v>
      </c>
      <c r="K63" s="344" t="s">
        <v>3748</v>
      </c>
      <c r="L63" s="344" t="s">
        <v>1784</v>
      </c>
      <c r="M63" s="344" t="s">
        <v>1784</v>
      </c>
      <c r="N63" s="344" t="s">
        <v>1784</v>
      </c>
      <c r="O63" s="344" t="s">
        <v>1784</v>
      </c>
      <c r="P63" s="344" t="s">
        <v>1784</v>
      </c>
      <c r="Q63" s="344" t="s">
        <v>1784</v>
      </c>
      <c r="R63" s="344" t="s">
        <v>1784</v>
      </c>
      <c r="S63" s="344" t="s">
        <v>1784</v>
      </c>
      <c r="T63" s="344" t="s">
        <v>1784</v>
      </c>
      <c r="U63" s="344" t="s">
        <v>1784</v>
      </c>
      <c r="V63" s="344" t="s">
        <v>1784</v>
      </c>
      <c r="W63" s="344" t="s">
        <v>1784</v>
      </c>
      <c r="X63" s="344" t="s">
        <v>1784</v>
      </c>
      <c r="Y63" s="344" t="s">
        <v>1784</v>
      </c>
      <c r="Z63" s="344" t="s">
        <v>1784</v>
      </c>
      <c r="AA63" s="344" t="s">
        <v>1784</v>
      </c>
      <c r="AB63" s="344" t="s">
        <v>1784</v>
      </c>
      <c r="AC63" s="344" t="s">
        <v>1784</v>
      </c>
      <c r="AD63" s="344" t="s">
        <v>1784</v>
      </c>
      <c r="AE63" s="344" t="s">
        <v>1784</v>
      </c>
      <c r="AF63" s="344" t="s">
        <v>1784</v>
      </c>
      <c r="AG63" s="344" t="s">
        <v>1784</v>
      </c>
      <c r="AH63" s="344" t="s">
        <v>1784</v>
      </c>
      <c r="AI63" s="344" t="s">
        <v>1784</v>
      </c>
      <c r="AJ63" s="344" t="s">
        <v>1784</v>
      </c>
      <c r="AK63" s="344" t="s">
        <v>1784</v>
      </c>
      <c r="AL63" s="344" t="s">
        <v>1784</v>
      </c>
      <c r="AM63" s="344" t="s">
        <v>1784</v>
      </c>
      <c r="AN63" s="344" t="s">
        <v>1784</v>
      </c>
      <c r="AO63" s="344" t="s">
        <v>1784</v>
      </c>
      <c r="AP63" s="344" t="s">
        <v>1784</v>
      </c>
      <c r="AQ63" s="344" t="s">
        <v>1784</v>
      </c>
      <c r="AR63" s="344" t="s">
        <v>1784</v>
      </c>
      <c r="AS63" s="344" t="s">
        <v>1784</v>
      </c>
      <c r="AT63" s="344" t="s">
        <v>1784</v>
      </c>
      <c r="AU63" s="344" t="s">
        <v>1784</v>
      </c>
      <c r="AV63" s="344" t="s">
        <v>1784</v>
      </c>
      <c r="AW63" s="344" t="s">
        <v>1784</v>
      </c>
      <c r="AX63" s="344" t="s">
        <v>1784</v>
      </c>
      <c r="AY63" s="344" t="s">
        <v>1784</v>
      </c>
      <c r="AZ63" s="344" t="s">
        <v>1784</v>
      </c>
      <c r="BA63" s="344" t="s">
        <v>1784</v>
      </c>
      <c r="BB63" s="344" t="s">
        <v>1784</v>
      </c>
      <c r="BC63" s="344" t="s">
        <v>1784</v>
      </c>
      <c r="BD63" s="344" t="s">
        <v>1784</v>
      </c>
      <c r="BE63" s="344" t="s">
        <v>1784</v>
      </c>
      <c r="BF63" s="344" t="s">
        <v>1784</v>
      </c>
      <c r="BG63" s="344" t="s">
        <v>1784</v>
      </c>
      <c r="BH63" s="344" t="s">
        <v>1784</v>
      </c>
      <c r="BI63" s="344" t="s">
        <v>1784</v>
      </c>
      <c r="BJ63" s="344" t="s">
        <v>1784</v>
      </c>
      <c r="BK63" s="344" t="s">
        <v>1784</v>
      </c>
      <c r="BL63" s="344" t="s">
        <v>1784</v>
      </c>
      <c r="BM63" s="344" t="s">
        <v>1784</v>
      </c>
      <c r="BN63" s="344" t="s">
        <v>1784</v>
      </c>
      <c r="BO63" s="344" t="s">
        <v>1784</v>
      </c>
      <c r="BP63" s="344" t="s">
        <v>1784</v>
      </c>
      <c r="BQ63" s="344" t="s">
        <v>3886</v>
      </c>
      <c r="BR63" s="344" t="s">
        <v>1784</v>
      </c>
      <c r="BS63" s="344" t="s">
        <v>1784</v>
      </c>
    </row>
    <row r="64" spans="1:71">
      <c r="A64" s="344" t="s">
        <v>55</v>
      </c>
      <c r="B64" s="344" t="s">
        <v>3127</v>
      </c>
      <c r="C64" s="344" t="s">
        <v>58</v>
      </c>
      <c r="D64" s="344" t="s">
        <v>1784</v>
      </c>
      <c r="E64" s="344" t="s">
        <v>1784</v>
      </c>
      <c r="F64" s="344" t="s">
        <v>1784</v>
      </c>
      <c r="G64" s="344" t="s">
        <v>3748</v>
      </c>
      <c r="H64" s="344" t="s">
        <v>1784</v>
      </c>
      <c r="I64" s="344" t="s">
        <v>3749</v>
      </c>
      <c r="J64" s="344" t="s">
        <v>3834</v>
      </c>
      <c r="K64" s="344" t="s">
        <v>3748</v>
      </c>
      <c r="L64" s="344" t="s">
        <v>1330</v>
      </c>
      <c r="M64" s="344" t="s">
        <v>3834</v>
      </c>
      <c r="N64" s="344" t="s">
        <v>3748</v>
      </c>
      <c r="O64" s="344" t="s">
        <v>1784</v>
      </c>
      <c r="P64" s="344" t="s">
        <v>1784</v>
      </c>
      <c r="Q64" s="344" t="s">
        <v>1784</v>
      </c>
      <c r="R64" s="344" t="s">
        <v>1784</v>
      </c>
      <c r="S64" s="344" t="s">
        <v>1784</v>
      </c>
      <c r="T64" s="344" t="s">
        <v>1784</v>
      </c>
      <c r="U64" s="344" t="s">
        <v>1784</v>
      </c>
      <c r="V64" s="344" t="s">
        <v>1784</v>
      </c>
      <c r="W64" s="344" t="s">
        <v>1784</v>
      </c>
      <c r="X64" s="344" t="s">
        <v>1784</v>
      </c>
      <c r="Y64" s="344" t="s">
        <v>1784</v>
      </c>
      <c r="Z64" s="344" t="s">
        <v>1784</v>
      </c>
      <c r="AA64" s="344" t="s">
        <v>1784</v>
      </c>
      <c r="AB64" s="344" t="s">
        <v>1784</v>
      </c>
      <c r="AC64" s="344" t="s">
        <v>1784</v>
      </c>
      <c r="AD64" s="344" t="s">
        <v>1784</v>
      </c>
      <c r="AE64" s="344" t="s">
        <v>1784</v>
      </c>
      <c r="AF64" s="344" t="s">
        <v>1784</v>
      </c>
      <c r="AG64" s="344" t="s">
        <v>1784</v>
      </c>
      <c r="AH64" s="344" t="s">
        <v>1784</v>
      </c>
      <c r="AI64" s="344" t="s">
        <v>1784</v>
      </c>
      <c r="AJ64" s="344" t="s">
        <v>1784</v>
      </c>
      <c r="AK64" s="344" t="s">
        <v>1784</v>
      </c>
      <c r="AL64" s="344" t="s">
        <v>1784</v>
      </c>
      <c r="AM64" s="344" t="s">
        <v>1784</v>
      </c>
      <c r="AN64" s="344" t="s">
        <v>1784</v>
      </c>
      <c r="AO64" s="344" t="s">
        <v>1784</v>
      </c>
      <c r="AP64" s="344" t="s">
        <v>1784</v>
      </c>
      <c r="AQ64" s="344" t="s">
        <v>1784</v>
      </c>
      <c r="AR64" s="344" t="s">
        <v>1784</v>
      </c>
      <c r="AS64" s="344" t="s">
        <v>1784</v>
      </c>
      <c r="AT64" s="344" t="s">
        <v>1784</v>
      </c>
      <c r="AU64" s="344" t="s">
        <v>1784</v>
      </c>
      <c r="AV64" s="344" t="s">
        <v>1784</v>
      </c>
      <c r="AW64" s="344" t="s">
        <v>1784</v>
      </c>
      <c r="AX64" s="344" t="s">
        <v>1784</v>
      </c>
      <c r="AY64" s="344" t="s">
        <v>1784</v>
      </c>
      <c r="AZ64" s="344" t="s">
        <v>1784</v>
      </c>
      <c r="BA64" s="344" t="s">
        <v>1784</v>
      </c>
      <c r="BB64" s="344" t="s">
        <v>1784</v>
      </c>
      <c r="BC64" s="344" t="s">
        <v>1784</v>
      </c>
      <c r="BD64" s="344" t="s">
        <v>1784</v>
      </c>
      <c r="BE64" s="344" t="s">
        <v>1784</v>
      </c>
      <c r="BF64" s="344" t="s">
        <v>1784</v>
      </c>
      <c r="BG64" s="344" t="s">
        <v>1784</v>
      </c>
      <c r="BH64" s="344" t="s">
        <v>1784</v>
      </c>
      <c r="BI64" s="344" t="s">
        <v>1784</v>
      </c>
      <c r="BJ64" s="344" t="s">
        <v>1784</v>
      </c>
      <c r="BK64" s="344" t="s">
        <v>1784</v>
      </c>
      <c r="BL64" s="344" t="s">
        <v>1784</v>
      </c>
      <c r="BM64" s="344" t="s">
        <v>1784</v>
      </c>
      <c r="BN64" s="344" t="s">
        <v>1784</v>
      </c>
      <c r="BO64" s="344" t="s">
        <v>1784</v>
      </c>
      <c r="BP64" s="344" t="s">
        <v>1784</v>
      </c>
      <c r="BQ64" s="344" t="s">
        <v>3887</v>
      </c>
      <c r="BR64" s="344" t="s">
        <v>1784</v>
      </c>
      <c r="BS64" s="344" t="s">
        <v>1784</v>
      </c>
    </row>
    <row r="65" spans="1:71">
      <c r="A65" s="344" t="s">
        <v>55</v>
      </c>
      <c r="B65" s="344" t="s">
        <v>2930</v>
      </c>
      <c r="C65" s="344" t="s">
        <v>2931</v>
      </c>
      <c r="D65" s="344" t="s">
        <v>1784</v>
      </c>
      <c r="E65" s="344" t="s">
        <v>1784</v>
      </c>
      <c r="F65" s="344" t="s">
        <v>1784</v>
      </c>
      <c r="G65" s="344" t="s">
        <v>3764</v>
      </c>
      <c r="H65" s="344" t="s">
        <v>2910</v>
      </c>
      <c r="I65" s="344" t="s">
        <v>1784</v>
      </c>
      <c r="J65" s="344" t="s">
        <v>1784</v>
      </c>
      <c r="K65" s="344" t="s">
        <v>1784</v>
      </c>
      <c r="L65" s="344" t="s">
        <v>1784</v>
      </c>
      <c r="M65" s="344" t="s">
        <v>1784</v>
      </c>
      <c r="N65" s="344" t="s">
        <v>1784</v>
      </c>
      <c r="O65" s="344" t="s">
        <v>1784</v>
      </c>
      <c r="P65" s="344" t="s">
        <v>1784</v>
      </c>
      <c r="Q65" s="344" t="s">
        <v>1784</v>
      </c>
      <c r="R65" s="344" t="s">
        <v>1784</v>
      </c>
      <c r="S65" s="344" t="s">
        <v>1784</v>
      </c>
      <c r="T65" s="344" t="s">
        <v>1784</v>
      </c>
      <c r="U65" s="344" t="s">
        <v>1784</v>
      </c>
      <c r="V65" s="344" t="s">
        <v>1784</v>
      </c>
      <c r="W65" s="344" t="s">
        <v>1784</v>
      </c>
      <c r="X65" s="344" t="s">
        <v>1784</v>
      </c>
      <c r="Y65" s="344" t="s">
        <v>1784</v>
      </c>
      <c r="Z65" s="344" t="s">
        <v>1784</v>
      </c>
      <c r="AA65" s="344" t="s">
        <v>1784</v>
      </c>
      <c r="AB65" s="344" t="s">
        <v>1784</v>
      </c>
      <c r="AC65" s="344" t="s">
        <v>1784</v>
      </c>
      <c r="AD65" s="344" t="s">
        <v>1784</v>
      </c>
      <c r="AE65" s="344" t="s">
        <v>1784</v>
      </c>
      <c r="AF65" s="344" t="s">
        <v>1784</v>
      </c>
      <c r="AG65" s="344" t="s">
        <v>1784</v>
      </c>
      <c r="AH65" s="344" t="s">
        <v>1784</v>
      </c>
      <c r="AI65" s="344" t="s">
        <v>1784</v>
      </c>
      <c r="AJ65" s="344" t="s">
        <v>1784</v>
      </c>
      <c r="AK65" s="344" t="s">
        <v>1784</v>
      </c>
      <c r="AL65" s="344" t="s">
        <v>1784</v>
      </c>
      <c r="AM65" s="344" t="s">
        <v>1784</v>
      </c>
      <c r="AN65" s="344" t="s">
        <v>1784</v>
      </c>
      <c r="AO65" s="344" t="s">
        <v>1784</v>
      </c>
      <c r="AP65" s="344" t="s">
        <v>1784</v>
      </c>
      <c r="AQ65" s="344" t="s">
        <v>1784</v>
      </c>
      <c r="AR65" s="344" t="s">
        <v>1784</v>
      </c>
      <c r="AS65" s="344" t="s">
        <v>1784</v>
      </c>
      <c r="AT65" s="344" t="s">
        <v>1784</v>
      </c>
      <c r="AU65" s="344" t="s">
        <v>1784</v>
      </c>
      <c r="AV65" s="344" t="s">
        <v>1784</v>
      </c>
      <c r="AW65" s="344" t="s">
        <v>1784</v>
      </c>
      <c r="AX65" s="344" t="s">
        <v>1784</v>
      </c>
      <c r="AY65" s="344" t="s">
        <v>1784</v>
      </c>
      <c r="AZ65" s="344" t="s">
        <v>1784</v>
      </c>
      <c r="BA65" s="344" t="s">
        <v>1784</v>
      </c>
      <c r="BB65" s="344" t="s">
        <v>1784</v>
      </c>
      <c r="BC65" s="344" t="s">
        <v>1784</v>
      </c>
      <c r="BD65" s="344" t="s">
        <v>1784</v>
      </c>
      <c r="BE65" s="344" t="s">
        <v>1784</v>
      </c>
      <c r="BF65" s="344" t="s">
        <v>1784</v>
      </c>
      <c r="BG65" s="344" t="s">
        <v>1784</v>
      </c>
      <c r="BH65" s="344" t="s">
        <v>1784</v>
      </c>
      <c r="BI65" s="344" t="s">
        <v>1784</v>
      </c>
      <c r="BJ65" s="344" t="s">
        <v>1784</v>
      </c>
      <c r="BK65" s="344" t="s">
        <v>1784</v>
      </c>
      <c r="BL65" s="344" t="s">
        <v>1784</v>
      </c>
      <c r="BM65" s="344" t="s">
        <v>1784</v>
      </c>
      <c r="BN65" s="344" t="s">
        <v>1784</v>
      </c>
      <c r="BO65" s="344" t="s">
        <v>1784</v>
      </c>
      <c r="BP65" s="344" t="s">
        <v>1784</v>
      </c>
      <c r="BQ65" s="344" t="s">
        <v>3888</v>
      </c>
      <c r="BR65" s="344" t="s">
        <v>1784</v>
      </c>
      <c r="BS65" s="344" t="s">
        <v>1784</v>
      </c>
    </row>
    <row r="66" spans="1:71">
      <c r="A66" s="344" t="s">
        <v>55</v>
      </c>
      <c r="B66" s="344" t="s">
        <v>2932</v>
      </c>
      <c r="C66" s="344" t="s">
        <v>2931</v>
      </c>
      <c r="D66" s="344" t="s">
        <v>1784</v>
      </c>
      <c r="E66" s="344" t="s">
        <v>1784</v>
      </c>
      <c r="F66" s="344" t="s">
        <v>1784</v>
      </c>
      <c r="G66" s="344" t="s">
        <v>3764</v>
      </c>
      <c r="H66" s="344" t="s">
        <v>2910</v>
      </c>
      <c r="I66" s="344" t="s">
        <v>1784</v>
      </c>
      <c r="J66" s="344" t="s">
        <v>1784</v>
      </c>
      <c r="K66" s="344" t="s">
        <v>1784</v>
      </c>
      <c r="L66" s="344" t="s">
        <v>1784</v>
      </c>
      <c r="M66" s="344" t="s">
        <v>1784</v>
      </c>
      <c r="N66" s="344" t="s">
        <v>1784</v>
      </c>
      <c r="O66" s="344" t="s">
        <v>1784</v>
      </c>
      <c r="P66" s="344" t="s">
        <v>1784</v>
      </c>
      <c r="Q66" s="344" t="s">
        <v>1784</v>
      </c>
      <c r="R66" s="344" t="s">
        <v>1784</v>
      </c>
      <c r="S66" s="344" t="s">
        <v>1784</v>
      </c>
      <c r="T66" s="344" t="s">
        <v>1784</v>
      </c>
      <c r="U66" s="344" t="s">
        <v>1784</v>
      </c>
      <c r="V66" s="344" t="s">
        <v>1784</v>
      </c>
      <c r="W66" s="344" t="s">
        <v>1784</v>
      </c>
      <c r="X66" s="344" t="s">
        <v>1784</v>
      </c>
      <c r="Y66" s="344" t="s">
        <v>1784</v>
      </c>
      <c r="Z66" s="344" t="s">
        <v>1784</v>
      </c>
      <c r="AA66" s="344" t="s">
        <v>1784</v>
      </c>
      <c r="AB66" s="344" t="s">
        <v>1784</v>
      </c>
      <c r="AC66" s="344" t="s">
        <v>1784</v>
      </c>
      <c r="AD66" s="344" t="s">
        <v>1784</v>
      </c>
      <c r="AE66" s="344" t="s">
        <v>1784</v>
      </c>
      <c r="AF66" s="344" t="s">
        <v>1784</v>
      </c>
      <c r="AG66" s="344" t="s">
        <v>1784</v>
      </c>
      <c r="AH66" s="344" t="s">
        <v>1784</v>
      </c>
      <c r="AI66" s="344" t="s">
        <v>1784</v>
      </c>
      <c r="AJ66" s="344" t="s">
        <v>1784</v>
      </c>
      <c r="AK66" s="344" t="s">
        <v>1784</v>
      </c>
      <c r="AL66" s="344" t="s">
        <v>1784</v>
      </c>
      <c r="AM66" s="344" t="s">
        <v>1784</v>
      </c>
      <c r="AN66" s="344" t="s">
        <v>1784</v>
      </c>
      <c r="AO66" s="344" t="s">
        <v>1784</v>
      </c>
      <c r="AP66" s="344" t="s">
        <v>1784</v>
      </c>
      <c r="AQ66" s="344" t="s">
        <v>1784</v>
      </c>
      <c r="AR66" s="344" t="s">
        <v>1784</v>
      </c>
      <c r="AS66" s="344" t="s">
        <v>1784</v>
      </c>
      <c r="AT66" s="344" t="s">
        <v>1784</v>
      </c>
      <c r="AU66" s="344" t="s">
        <v>1784</v>
      </c>
      <c r="AV66" s="344" t="s">
        <v>1784</v>
      </c>
      <c r="AW66" s="344" t="s">
        <v>1784</v>
      </c>
      <c r="AX66" s="344" t="s">
        <v>1784</v>
      </c>
      <c r="AY66" s="344" t="s">
        <v>1784</v>
      </c>
      <c r="AZ66" s="344" t="s">
        <v>1784</v>
      </c>
      <c r="BA66" s="344" t="s">
        <v>1784</v>
      </c>
      <c r="BB66" s="344" t="s">
        <v>1784</v>
      </c>
      <c r="BC66" s="344" t="s">
        <v>1784</v>
      </c>
      <c r="BD66" s="344" t="s">
        <v>1784</v>
      </c>
      <c r="BE66" s="344" t="s">
        <v>1784</v>
      </c>
      <c r="BF66" s="344" t="s">
        <v>1784</v>
      </c>
      <c r="BG66" s="344" t="s">
        <v>1784</v>
      </c>
      <c r="BH66" s="344" t="s">
        <v>1784</v>
      </c>
      <c r="BI66" s="344" t="s">
        <v>1784</v>
      </c>
      <c r="BJ66" s="344" t="s">
        <v>1784</v>
      </c>
      <c r="BK66" s="344" t="s">
        <v>1784</v>
      </c>
      <c r="BL66" s="344" t="s">
        <v>1784</v>
      </c>
      <c r="BM66" s="344" t="s">
        <v>1784</v>
      </c>
      <c r="BN66" s="344" t="s">
        <v>1784</v>
      </c>
      <c r="BO66" s="344" t="s">
        <v>1784</v>
      </c>
      <c r="BP66" s="344" t="s">
        <v>1784</v>
      </c>
      <c r="BQ66" s="344" t="s">
        <v>3889</v>
      </c>
      <c r="BR66" s="344" t="s">
        <v>1784</v>
      </c>
      <c r="BS66" s="344" t="s">
        <v>1784</v>
      </c>
    </row>
    <row r="67" spans="1:71">
      <c r="A67" s="344" t="s">
        <v>55</v>
      </c>
      <c r="B67" s="344" t="s">
        <v>2933</v>
      </c>
      <c r="C67" s="344" t="s">
        <v>2934</v>
      </c>
      <c r="D67" s="344" t="s">
        <v>1784</v>
      </c>
      <c r="E67" s="344" t="s">
        <v>1784</v>
      </c>
      <c r="F67" s="344" t="s">
        <v>1784</v>
      </c>
      <c r="G67" s="344" t="s">
        <v>3764</v>
      </c>
      <c r="H67" s="344" t="s">
        <v>2910</v>
      </c>
      <c r="I67" s="344" t="s">
        <v>1784</v>
      </c>
      <c r="J67" s="344" t="s">
        <v>1784</v>
      </c>
      <c r="K67" s="344" t="s">
        <v>1784</v>
      </c>
      <c r="L67" s="344" t="s">
        <v>1784</v>
      </c>
      <c r="M67" s="344" t="s">
        <v>1784</v>
      </c>
      <c r="N67" s="344" t="s">
        <v>1784</v>
      </c>
      <c r="O67" s="344" t="s">
        <v>1784</v>
      </c>
      <c r="P67" s="344" t="s">
        <v>1784</v>
      </c>
      <c r="Q67" s="344" t="s">
        <v>1784</v>
      </c>
      <c r="R67" s="344" t="s">
        <v>1784</v>
      </c>
      <c r="S67" s="344" t="s">
        <v>1784</v>
      </c>
      <c r="T67" s="344" t="s">
        <v>1784</v>
      </c>
      <c r="U67" s="344" t="s">
        <v>1784</v>
      </c>
      <c r="V67" s="344" t="s">
        <v>1784</v>
      </c>
      <c r="W67" s="344" t="s">
        <v>1784</v>
      </c>
      <c r="X67" s="344" t="s">
        <v>1784</v>
      </c>
      <c r="Y67" s="344" t="s">
        <v>1784</v>
      </c>
      <c r="Z67" s="344" t="s">
        <v>1784</v>
      </c>
      <c r="AA67" s="344" t="s">
        <v>1784</v>
      </c>
      <c r="AB67" s="344" t="s">
        <v>1784</v>
      </c>
      <c r="AC67" s="344" t="s">
        <v>1784</v>
      </c>
      <c r="AD67" s="344" t="s">
        <v>1784</v>
      </c>
      <c r="AE67" s="344" t="s">
        <v>1784</v>
      </c>
      <c r="AF67" s="344" t="s">
        <v>1784</v>
      </c>
      <c r="AG67" s="344" t="s">
        <v>1784</v>
      </c>
      <c r="AH67" s="344" t="s">
        <v>1784</v>
      </c>
      <c r="AI67" s="344" t="s">
        <v>1784</v>
      </c>
      <c r="AJ67" s="344" t="s">
        <v>1784</v>
      </c>
      <c r="AK67" s="344" t="s">
        <v>1784</v>
      </c>
      <c r="AL67" s="344" t="s">
        <v>1784</v>
      </c>
      <c r="AM67" s="344" t="s">
        <v>1784</v>
      </c>
      <c r="AN67" s="344" t="s">
        <v>1784</v>
      </c>
      <c r="AO67" s="344" t="s">
        <v>1784</v>
      </c>
      <c r="AP67" s="344" t="s">
        <v>1784</v>
      </c>
      <c r="AQ67" s="344" t="s">
        <v>1784</v>
      </c>
      <c r="AR67" s="344" t="s">
        <v>1784</v>
      </c>
      <c r="AS67" s="344" t="s">
        <v>1784</v>
      </c>
      <c r="AT67" s="344" t="s">
        <v>1784</v>
      </c>
      <c r="AU67" s="344" t="s">
        <v>1784</v>
      </c>
      <c r="AV67" s="344" t="s">
        <v>1784</v>
      </c>
      <c r="AW67" s="344" t="s">
        <v>1784</v>
      </c>
      <c r="AX67" s="344" t="s">
        <v>1784</v>
      </c>
      <c r="AY67" s="344" t="s">
        <v>1784</v>
      </c>
      <c r="AZ67" s="344" t="s">
        <v>1784</v>
      </c>
      <c r="BA67" s="344" t="s">
        <v>1784</v>
      </c>
      <c r="BB67" s="344" t="s">
        <v>1784</v>
      </c>
      <c r="BC67" s="344" t="s">
        <v>1784</v>
      </c>
      <c r="BD67" s="344" t="s">
        <v>1784</v>
      </c>
      <c r="BE67" s="344" t="s">
        <v>1784</v>
      </c>
      <c r="BF67" s="344" t="s">
        <v>1784</v>
      </c>
      <c r="BG67" s="344" t="s">
        <v>1784</v>
      </c>
      <c r="BH67" s="344" t="s">
        <v>1784</v>
      </c>
      <c r="BI67" s="344" t="s">
        <v>1784</v>
      </c>
      <c r="BJ67" s="344" t="s">
        <v>1784</v>
      </c>
      <c r="BK67" s="344" t="s">
        <v>1784</v>
      </c>
      <c r="BL67" s="344" t="s">
        <v>1784</v>
      </c>
      <c r="BM67" s="344" t="s">
        <v>1784</v>
      </c>
      <c r="BN67" s="344" t="s">
        <v>1784</v>
      </c>
      <c r="BO67" s="344" t="s">
        <v>1784</v>
      </c>
      <c r="BP67" s="344" t="s">
        <v>1784</v>
      </c>
      <c r="BQ67" s="344" t="s">
        <v>3890</v>
      </c>
      <c r="BR67" s="344" t="s">
        <v>1784</v>
      </c>
      <c r="BS67" s="344" t="s">
        <v>1784</v>
      </c>
    </row>
    <row r="68" spans="1:71">
      <c r="A68" s="345" t="s">
        <v>55</v>
      </c>
      <c r="B68" s="345" t="s">
        <v>2935</v>
      </c>
      <c r="C68" s="345" t="s">
        <v>2936</v>
      </c>
      <c r="D68" s="345" t="s">
        <v>1784</v>
      </c>
      <c r="E68" s="345" t="s">
        <v>1784</v>
      </c>
      <c r="F68" s="345" t="s">
        <v>1784</v>
      </c>
      <c r="G68" s="345" t="s">
        <v>3764</v>
      </c>
      <c r="H68" s="345" t="s">
        <v>2910</v>
      </c>
      <c r="I68" s="345"/>
      <c r="J68" s="345" t="s">
        <v>1784</v>
      </c>
      <c r="K68" s="345" t="s">
        <v>1784</v>
      </c>
      <c r="L68" s="345" t="s">
        <v>1784</v>
      </c>
      <c r="M68" s="345" t="s">
        <v>1784</v>
      </c>
      <c r="N68" s="345" t="s">
        <v>1784</v>
      </c>
      <c r="O68" s="345" t="s">
        <v>1784</v>
      </c>
      <c r="P68" s="345" t="s">
        <v>1784</v>
      </c>
      <c r="Q68" s="345" t="s">
        <v>1784</v>
      </c>
      <c r="R68" s="345" t="s">
        <v>1784</v>
      </c>
      <c r="S68" s="345" t="s">
        <v>1784</v>
      </c>
      <c r="T68" s="345" t="s">
        <v>1784</v>
      </c>
      <c r="U68" s="345" t="s">
        <v>1784</v>
      </c>
      <c r="V68" s="345" t="s">
        <v>1784</v>
      </c>
      <c r="W68" s="345" t="s">
        <v>1784</v>
      </c>
      <c r="X68" s="345" t="s">
        <v>1784</v>
      </c>
      <c r="Y68" s="345" t="s">
        <v>1784</v>
      </c>
      <c r="Z68" s="345" t="s">
        <v>1784</v>
      </c>
      <c r="AA68" s="345" t="s">
        <v>1784</v>
      </c>
      <c r="AB68" s="345" t="s">
        <v>1784</v>
      </c>
      <c r="AC68" s="345" t="s">
        <v>1784</v>
      </c>
      <c r="AD68" s="345" t="s">
        <v>1784</v>
      </c>
      <c r="AE68" s="345" t="s">
        <v>1784</v>
      </c>
      <c r="AF68" s="345" t="s">
        <v>1784</v>
      </c>
      <c r="AG68" s="345" t="s">
        <v>1784</v>
      </c>
      <c r="AH68" s="345" t="s">
        <v>1784</v>
      </c>
      <c r="AI68" s="345" t="s">
        <v>1784</v>
      </c>
      <c r="AJ68" s="345" t="s">
        <v>1784</v>
      </c>
      <c r="AK68" s="345" t="s">
        <v>1784</v>
      </c>
      <c r="AL68" s="345" t="s">
        <v>1784</v>
      </c>
      <c r="AM68" s="345" t="s">
        <v>1784</v>
      </c>
      <c r="AN68" s="345" t="s">
        <v>1784</v>
      </c>
      <c r="AO68" s="345" t="s">
        <v>1784</v>
      </c>
      <c r="AP68" s="345" t="s">
        <v>1784</v>
      </c>
      <c r="AQ68" s="345" t="s">
        <v>1784</v>
      </c>
      <c r="AR68" s="345" t="s">
        <v>1784</v>
      </c>
      <c r="AS68" s="345" t="s">
        <v>1784</v>
      </c>
      <c r="AT68" s="345" t="s">
        <v>1784</v>
      </c>
      <c r="AU68" s="345" t="s">
        <v>1784</v>
      </c>
      <c r="AV68" s="345" t="s">
        <v>1784</v>
      </c>
      <c r="AW68" s="345" t="s">
        <v>1784</v>
      </c>
      <c r="AX68" s="345" t="s">
        <v>1784</v>
      </c>
      <c r="AY68" s="345" t="s">
        <v>1784</v>
      </c>
      <c r="AZ68" s="345" t="s">
        <v>1784</v>
      </c>
      <c r="BA68" s="345" t="s">
        <v>1784</v>
      </c>
      <c r="BB68" s="345" t="s">
        <v>1784</v>
      </c>
      <c r="BC68" s="345" t="s">
        <v>1784</v>
      </c>
      <c r="BD68" s="345" t="s">
        <v>1784</v>
      </c>
      <c r="BE68" s="345" t="s">
        <v>1784</v>
      </c>
      <c r="BF68" s="345" t="s">
        <v>1784</v>
      </c>
      <c r="BG68" s="345" t="s">
        <v>1784</v>
      </c>
      <c r="BH68" s="345" t="s">
        <v>1784</v>
      </c>
      <c r="BI68" s="345" t="s">
        <v>1784</v>
      </c>
      <c r="BJ68" s="345" t="s">
        <v>1784</v>
      </c>
      <c r="BK68" s="345" t="s">
        <v>1784</v>
      </c>
      <c r="BL68" s="345" t="s">
        <v>1784</v>
      </c>
      <c r="BM68" s="345" t="s">
        <v>1784</v>
      </c>
      <c r="BN68" s="345" t="s">
        <v>1784</v>
      </c>
      <c r="BO68" s="345" t="s">
        <v>1784</v>
      </c>
      <c r="BP68" s="345" t="s">
        <v>1784</v>
      </c>
      <c r="BQ68" s="345" t="s">
        <v>3891</v>
      </c>
      <c r="BR68" s="345"/>
      <c r="BS68" s="346" t="s">
        <v>3766</v>
      </c>
    </row>
    <row r="69" spans="1:71">
      <c r="A69" s="344" t="s">
        <v>55</v>
      </c>
      <c r="B69" s="344" t="s">
        <v>2937</v>
      </c>
      <c r="C69" s="344" t="s">
        <v>2936</v>
      </c>
      <c r="D69" s="344" t="s">
        <v>1784</v>
      </c>
      <c r="E69" s="344" t="s">
        <v>1784</v>
      </c>
      <c r="F69" s="344" t="s">
        <v>1784</v>
      </c>
      <c r="G69" s="344" t="s">
        <v>3764</v>
      </c>
      <c r="H69" s="344" t="s">
        <v>2910</v>
      </c>
      <c r="I69" s="344" t="s">
        <v>1784</v>
      </c>
      <c r="J69" s="344" t="s">
        <v>1784</v>
      </c>
      <c r="K69" s="344" t="s">
        <v>1784</v>
      </c>
      <c r="L69" s="344" t="s">
        <v>1784</v>
      </c>
      <c r="M69" s="344" t="s">
        <v>1784</v>
      </c>
      <c r="N69" s="344" t="s">
        <v>1784</v>
      </c>
      <c r="O69" s="344" t="s">
        <v>1784</v>
      </c>
      <c r="P69" s="344" t="s">
        <v>1784</v>
      </c>
      <c r="Q69" s="344" t="s">
        <v>1784</v>
      </c>
      <c r="R69" s="344" t="s">
        <v>1784</v>
      </c>
      <c r="S69" s="344" t="s">
        <v>1784</v>
      </c>
      <c r="T69" s="344" t="s">
        <v>1784</v>
      </c>
      <c r="U69" s="344" t="s">
        <v>1784</v>
      </c>
      <c r="V69" s="344" t="s">
        <v>1784</v>
      </c>
      <c r="W69" s="344" t="s">
        <v>1784</v>
      </c>
      <c r="X69" s="344" t="s">
        <v>1784</v>
      </c>
      <c r="Y69" s="344" t="s">
        <v>1784</v>
      </c>
      <c r="Z69" s="344" t="s">
        <v>1784</v>
      </c>
      <c r="AA69" s="344" t="s">
        <v>1784</v>
      </c>
      <c r="AB69" s="344" t="s">
        <v>1784</v>
      </c>
      <c r="AC69" s="344" t="s">
        <v>1784</v>
      </c>
      <c r="AD69" s="344" t="s">
        <v>1784</v>
      </c>
      <c r="AE69" s="344" t="s">
        <v>1784</v>
      </c>
      <c r="AF69" s="344" t="s">
        <v>1784</v>
      </c>
      <c r="AG69" s="344" t="s">
        <v>1784</v>
      </c>
      <c r="AH69" s="344" t="s">
        <v>1784</v>
      </c>
      <c r="AI69" s="344" t="s">
        <v>1784</v>
      </c>
      <c r="AJ69" s="344" t="s">
        <v>1784</v>
      </c>
      <c r="AK69" s="344" t="s">
        <v>1784</v>
      </c>
      <c r="AL69" s="344" t="s">
        <v>1784</v>
      </c>
      <c r="AM69" s="344" t="s">
        <v>1784</v>
      </c>
      <c r="AN69" s="344" t="s">
        <v>1784</v>
      </c>
      <c r="AO69" s="344" t="s">
        <v>1784</v>
      </c>
      <c r="AP69" s="344" t="s">
        <v>1784</v>
      </c>
      <c r="AQ69" s="344" t="s">
        <v>1784</v>
      </c>
      <c r="AR69" s="344" t="s">
        <v>1784</v>
      </c>
      <c r="AS69" s="344" t="s">
        <v>1784</v>
      </c>
      <c r="AT69" s="344" t="s">
        <v>1784</v>
      </c>
      <c r="AU69" s="344" t="s">
        <v>1784</v>
      </c>
      <c r="AV69" s="344" t="s">
        <v>1784</v>
      </c>
      <c r="AW69" s="344" t="s">
        <v>1784</v>
      </c>
      <c r="AX69" s="344" t="s">
        <v>1784</v>
      </c>
      <c r="AY69" s="344" t="s">
        <v>1784</v>
      </c>
      <c r="AZ69" s="344" t="s">
        <v>1784</v>
      </c>
      <c r="BA69" s="344" t="s">
        <v>1784</v>
      </c>
      <c r="BB69" s="344" t="s">
        <v>1784</v>
      </c>
      <c r="BC69" s="344" t="s">
        <v>1784</v>
      </c>
      <c r="BD69" s="344" t="s">
        <v>1784</v>
      </c>
      <c r="BE69" s="344" t="s">
        <v>1784</v>
      </c>
      <c r="BF69" s="344" t="s">
        <v>1784</v>
      </c>
      <c r="BG69" s="344" t="s">
        <v>1784</v>
      </c>
      <c r="BH69" s="344" t="s">
        <v>1784</v>
      </c>
      <c r="BI69" s="344" t="s">
        <v>1784</v>
      </c>
      <c r="BJ69" s="344" t="s">
        <v>1784</v>
      </c>
      <c r="BK69" s="344" t="s">
        <v>1784</v>
      </c>
      <c r="BL69" s="344" t="s">
        <v>1784</v>
      </c>
      <c r="BM69" s="344" t="s">
        <v>1784</v>
      </c>
      <c r="BN69" s="344" t="s">
        <v>1784</v>
      </c>
      <c r="BO69" s="344" t="s">
        <v>1784</v>
      </c>
      <c r="BP69" s="344" t="s">
        <v>1784</v>
      </c>
      <c r="BQ69" s="344" t="s">
        <v>3892</v>
      </c>
      <c r="BR69" s="344" t="s">
        <v>1784</v>
      </c>
      <c r="BS69" s="347" t="s">
        <v>3766</v>
      </c>
    </row>
    <row r="70" spans="1:71">
      <c r="A70" s="345" t="s">
        <v>55</v>
      </c>
      <c r="B70" s="345" t="s">
        <v>2938</v>
      </c>
      <c r="C70" s="345" t="s">
        <v>2936</v>
      </c>
      <c r="D70" s="345" t="s">
        <v>1784</v>
      </c>
      <c r="E70" s="345" t="s">
        <v>1784</v>
      </c>
      <c r="F70" s="345" t="s">
        <v>1784</v>
      </c>
      <c r="G70" s="345" t="s">
        <v>3764</v>
      </c>
      <c r="H70" s="345" t="s">
        <v>2910</v>
      </c>
      <c r="I70" s="345"/>
      <c r="J70" s="345" t="s">
        <v>1784</v>
      </c>
      <c r="K70" s="345" t="s">
        <v>1784</v>
      </c>
      <c r="L70" s="345" t="s">
        <v>1784</v>
      </c>
      <c r="M70" s="345" t="s">
        <v>1784</v>
      </c>
      <c r="N70" s="345" t="s">
        <v>1784</v>
      </c>
      <c r="O70" s="345" t="s">
        <v>1784</v>
      </c>
      <c r="P70" s="345" t="s">
        <v>1784</v>
      </c>
      <c r="Q70" s="345" t="s">
        <v>1784</v>
      </c>
      <c r="R70" s="345" t="s">
        <v>1784</v>
      </c>
      <c r="S70" s="345" t="s">
        <v>1784</v>
      </c>
      <c r="T70" s="345" t="s">
        <v>1784</v>
      </c>
      <c r="U70" s="345" t="s">
        <v>1784</v>
      </c>
      <c r="V70" s="345" t="s">
        <v>1784</v>
      </c>
      <c r="W70" s="345" t="s">
        <v>1784</v>
      </c>
      <c r="X70" s="345" t="s">
        <v>1784</v>
      </c>
      <c r="Y70" s="345" t="s">
        <v>1784</v>
      </c>
      <c r="Z70" s="345" t="s">
        <v>1784</v>
      </c>
      <c r="AA70" s="345" t="s">
        <v>1784</v>
      </c>
      <c r="AB70" s="345" t="s">
        <v>1784</v>
      </c>
      <c r="AC70" s="345" t="s">
        <v>1784</v>
      </c>
      <c r="AD70" s="345" t="s">
        <v>1784</v>
      </c>
      <c r="AE70" s="345" t="s">
        <v>1784</v>
      </c>
      <c r="AF70" s="345" t="s">
        <v>1784</v>
      </c>
      <c r="AG70" s="345" t="s">
        <v>1784</v>
      </c>
      <c r="AH70" s="345" t="s">
        <v>1784</v>
      </c>
      <c r="AI70" s="345" t="s">
        <v>1784</v>
      </c>
      <c r="AJ70" s="345" t="s">
        <v>1784</v>
      </c>
      <c r="AK70" s="345" t="s">
        <v>1784</v>
      </c>
      <c r="AL70" s="345" t="s">
        <v>1784</v>
      </c>
      <c r="AM70" s="345" t="s">
        <v>1784</v>
      </c>
      <c r="AN70" s="345" t="s">
        <v>1784</v>
      </c>
      <c r="AO70" s="345" t="s">
        <v>1784</v>
      </c>
      <c r="AP70" s="345" t="s">
        <v>1784</v>
      </c>
      <c r="AQ70" s="345" t="s">
        <v>1784</v>
      </c>
      <c r="AR70" s="345" t="s">
        <v>1784</v>
      </c>
      <c r="AS70" s="345" t="s">
        <v>1784</v>
      </c>
      <c r="AT70" s="345" t="s">
        <v>1784</v>
      </c>
      <c r="AU70" s="345" t="s">
        <v>1784</v>
      </c>
      <c r="AV70" s="345" t="s">
        <v>1784</v>
      </c>
      <c r="AW70" s="345" t="s">
        <v>1784</v>
      </c>
      <c r="AX70" s="345" t="s">
        <v>1784</v>
      </c>
      <c r="AY70" s="345" t="s">
        <v>1784</v>
      </c>
      <c r="AZ70" s="345" t="s">
        <v>1784</v>
      </c>
      <c r="BA70" s="345" t="s">
        <v>1784</v>
      </c>
      <c r="BB70" s="345" t="s">
        <v>1784</v>
      </c>
      <c r="BC70" s="345" t="s">
        <v>1784</v>
      </c>
      <c r="BD70" s="345" t="s">
        <v>1784</v>
      </c>
      <c r="BE70" s="345" t="s">
        <v>1784</v>
      </c>
      <c r="BF70" s="345" t="s">
        <v>1784</v>
      </c>
      <c r="BG70" s="345" t="s">
        <v>1784</v>
      </c>
      <c r="BH70" s="345" t="s">
        <v>1784</v>
      </c>
      <c r="BI70" s="345" t="s">
        <v>1784</v>
      </c>
      <c r="BJ70" s="345" t="s">
        <v>1784</v>
      </c>
      <c r="BK70" s="345" t="s">
        <v>1784</v>
      </c>
      <c r="BL70" s="345" t="s">
        <v>1784</v>
      </c>
      <c r="BM70" s="345" t="s">
        <v>1784</v>
      </c>
      <c r="BN70" s="345" t="s">
        <v>1784</v>
      </c>
      <c r="BO70" s="345" t="s">
        <v>1784</v>
      </c>
      <c r="BP70" s="345" t="s">
        <v>1784</v>
      </c>
      <c r="BQ70" s="345" t="s">
        <v>3893</v>
      </c>
      <c r="BR70" s="345"/>
      <c r="BS70" s="346" t="s">
        <v>3766</v>
      </c>
    </row>
    <row r="71" spans="1:71">
      <c r="A71" s="344" t="s">
        <v>55</v>
      </c>
      <c r="B71" s="344" t="s">
        <v>2939</v>
      </c>
      <c r="C71" s="344" t="s">
        <v>2936</v>
      </c>
      <c r="D71" s="344" t="s">
        <v>1784</v>
      </c>
      <c r="E71" s="344" t="s">
        <v>1784</v>
      </c>
      <c r="F71" s="344" t="s">
        <v>1784</v>
      </c>
      <c r="G71" s="344" t="s">
        <v>3764</v>
      </c>
      <c r="H71" s="344" t="s">
        <v>2910</v>
      </c>
      <c r="I71" s="344" t="s">
        <v>1784</v>
      </c>
      <c r="J71" s="344" t="s">
        <v>1784</v>
      </c>
      <c r="K71" s="344" t="s">
        <v>1784</v>
      </c>
      <c r="L71" s="344" t="s">
        <v>1784</v>
      </c>
      <c r="M71" s="344" t="s">
        <v>1784</v>
      </c>
      <c r="N71" s="344" t="s">
        <v>1784</v>
      </c>
      <c r="O71" s="344" t="s">
        <v>1784</v>
      </c>
      <c r="P71" s="344" t="s">
        <v>1784</v>
      </c>
      <c r="Q71" s="344" t="s">
        <v>1784</v>
      </c>
      <c r="R71" s="344" t="s">
        <v>1784</v>
      </c>
      <c r="S71" s="344" t="s">
        <v>1784</v>
      </c>
      <c r="T71" s="344" t="s">
        <v>1784</v>
      </c>
      <c r="U71" s="344" t="s">
        <v>1784</v>
      </c>
      <c r="V71" s="344" t="s">
        <v>1784</v>
      </c>
      <c r="W71" s="344" t="s">
        <v>1784</v>
      </c>
      <c r="X71" s="344" t="s">
        <v>1784</v>
      </c>
      <c r="Y71" s="344" t="s">
        <v>1784</v>
      </c>
      <c r="Z71" s="344" t="s">
        <v>1784</v>
      </c>
      <c r="AA71" s="344" t="s">
        <v>1784</v>
      </c>
      <c r="AB71" s="344" t="s">
        <v>1784</v>
      </c>
      <c r="AC71" s="344" t="s">
        <v>1784</v>
      </c>
      <c r="AD71" s="344" t="s">
        <v>1784</v>
      </c>
      <c r="AE71" s="344" t="s">
        <v>1784</v>
      </c>
      <c r="AF71" s="344" t="s">
        <v>1784</v>
      </c>
      <c r="AG71" s="344" t="s">
        <v>1784</v>
      </c>
      <c r="AH71" s="344" t="s">
        <v>1784</v>
      </c>
      <c r="AI71" s="344" t="s">
        <v>1784</v>
      </c>
      <c r="AJ71" s="344" t="s">
        <v>1784</v>
      </c>
      <c r="AK71" s="344" t="s">
        <v>1784</v>
      </c>
      <c r="AL71" s="344" t="s">
        <v>1784</v>
      </c>
      <c r="AM71" s="344" t="s">
        <v>1784</v>
      </c>
      <c r="AN71" s="344" t="s">
        <v>1784</v>
      </c>
      <c r="AO71" s="344" t="s">
        <v>1784</v>
      </c>
      <c r="AP71" s="344" t="s">
        <v>1784</v>
      </c>
      <c r="AQ71" s="344" t="s">
        <v>1784</v>
      </c>
      <c r="AR71" s="344" t="s">
        <v>1784</v>
      </c>
      <c r="AS71" s="344" t="s">
        <v>1784</v>
      </c>
      <c r="AT71" s="344" t="s">
        <v>1784</v>
      </c>
      <c r="AU71" s="344" t="s">
        <v>1784</v>
      </c>
      <c r="AV71" s="344" t="s">
        <v>1784</v>
      </c>
      <c r="AW71" s="344" t="s">
        <v>1784</v>
      </c>
      <c r="AX71" s="344" t="s">
        <v>1784</v>
      </c>
      <c r="AY71" s="344" t="s">
        <v>1784</v>
      </c>
      <c r="AZ71" s="344" t="s">
        <v>1784</v>
      </c>
      <c r="BA71" s="344" t="s">
        <v>1784</v>
      </c>
      <c r="BB71" s="344" t="s">
        <v>1784</v>
      </c>
      <c r="BC71" s="344" t="s">
        <v>1784</v>
      </c>
      <c r="BD71" s="344" t="s">
        <v>1784</v>
      </c>
      <c r="BE71" s="344" t="s">
        <v>1784</v>
      </c>
      <c r="BF71" s="344" t="s">
        <v>1784</v>
      </c>
      <c r="BG71" s="344" t="s">
        <v>1784</v>
      </c>
      <c r="BH71" s="344" t="s">
        <v>1784</v>
      </c>
      <c r="BI71" s="344" t="s">
        <v>1784</v>
      </c>
      <c r="BJ71" s="344" t="s">
        <v>1784</v>
      </c>
      <c r="BK71" s="344" t="s">
        <v>1784</v>
      </c>
      <c r="BL71" s="344" t="s">
        <v>1784</v>
      </c>
      <c r="BM71" s="344" t="s">
        <v>1784</v>
      </c>
      <c r="BN71" s="344" t="s">
        <v>1784</v>
      </c>
      <c r="BO71" s="344" t="s">
        <v>1784</v>
      </c>
      <c r="BP71" s="344" t="s">
        <v>1784</v>
      </c>
      <c r="BQ71" s="344" t="s">
        <v>3894</v>
      </c>
      <c r="BR71" s="344" t="s">
        <v>1784</v>
      </c>
      <c r="BS71" s="347" t="s">
        <v>3766</v>
      </c>
    </row>
    <row r="72" spans="1:71">
      <c r="A72" s="344" t="s">
        <v>55</v>
      </c>
      <c r="B72" s="344" t="s">
        <v>2940</v>
      </c>
      <c r="C72" s="348" t="s">
        <v>36</v>
      </c>
      <c r="D72" s="344" t="s">
        <v>1784</v>
      </c>
      <c r="E72" s="344" t="s">
        <v>1784</v>
      </c>
      <c r="F72" s="344" t="s">
        <v>1784</v>
      </c>
      <c r="G72" s="344" t="s">
        <v>3748</v>
      </c>
      <c r="H72" s="344" t="s">
        <v>2910</v>
      </c>
      <c r="I72" s="344" t="s">
        <v>1784</v>
      </c>
      <c r="J72" s="344" t="s">
        <v>1784</v>
      </c>
      <c r="K72" s="344" t="s">
        <v>1784</v>
      </c>
      <c r="L72" s="344" t="s">
        <v>1784</v>
      </c>
      <c r="M72" s="344" t="s">
        <v>1784</v>
      </c>
      <c r="N72" s="344" t="s">
        <v>1784</v>
      </c>
      <c r="O72" s="344" t="s">
        <v>1784</v>
      </c>
      <c r="P72" s="344" t="s">
        <v>1784</v>
      </c>
      <c r="Q72" s="344" t="s">
        <v>1784</v>
      </c>
      <c r="R72" s="344" t="s">
        <v>1784</v>
      </c>
      <c r="S72" s="344" t="s">
        <v>1784</v>
      </c>
      <c r="T72" s="344" t="s">
        <v>1784</v>
      </c>
      <c r="U72" s="344" t="s">
        <v>1784</v>
      </c>
      <c r="V72" s="344" t="s">
        <v>1784</v>
      </c>
      <c r="W72" s="344" t="s">
        <v>1784</v>
      </c>
      <c r="X72" s="344" t="s">
        <v>1784</v>
      </c>
      <c r="Y72" s="344" t="s">
        <v>1784</v>
      </c>
      <c r="Z72" s="344" t="s">
        <v>1784</v>
      </c>
      <c r="AA72" s="344" t="s">
        <v>1784</v>
      </c>
      <c r="AB72" s="344" t="s">
        <v>1784</v>
      </c>
      <c r="AC72" s="344" t="s">
        <v>1784</v>
      </c>
      <c r="AD72" s="344" t="s">
        <v>1784</v>
      </c>
      <c r="AE72" s="344" t="s">
        <v>1784</v>
      </c>
      <c r="AF72" s="344" t="s">
        <v>1784</v>
      </c>
      <c r="AG72" s="344" t="s">
        <v>1784</v>
      </c>
      <c r="AH72" s="344" t="s">
        <v>1784</v>
      </c>
      <c r="AI72" s="344" t="s">
        <v>1784</v>
      </c>
      <c r="AJ72" s="344" t="s">
        <v>1784</v>
      </c>
      <c r="AK72" s="344" t="s">
        <v>1784</v>
      </c>
      <c r="AL72" s="344" t="s">
        <v>1784</v>
      </c>
      <c r="AM72" s="344" t="s">
        <v>1784</v>
      </c>
      <c r="AN72" s="344" t="s">
        <v>1784</v>
      </c>
      <c r="AO72" s="344" t="s">
        <v>1784</v>
      </c>
      <c r="AP72" s="344" t="s">
        <v>1784</v>
      </c>
      <c r="AQ72" s="344" t="s">
        <v>1784</v>
      </c>
      <c r="AR72" s="344" t="s">
        <v>1784</v>
      </c>
      <c r="AS72" s="344" t="s">
        <v>1784</v>
      </c>
      <c r="AT72" s="344" t="s">
        <v>1784</v>
      </c>
      <c r="AU72" s="344" t="s">
        <v>1784</v>
      </c>
      <c r="AV72" s="344" t="s">
        <v>1784</v>
      </c>
      <c r="AW72" s="344" t="s">
        <v>1784</v>
      </c>
      <c r="AX72" s="344" t="s">
        <v>1784</v>
      </c>
      <c r="AY72" s="344" t="s">
        <v>1784</v>
      </c>
      <c r="AZ72" s="344" t="s">
        <v>1784</v>
      </c>
      <c r="BA72" s="344" t="s">
        <v>1784</v>
      </c>
      <c r="BB72" s="344" t="s">
        <v>1784</v>
      </c>
      <c r="BC72" s="344" t="s">
        <v>1784</v>
      </c>
      <c r="BD72" s="344" t="s">
        <v>1784</v>
      </c>
      <c r="BE72" s="344" t="s">
        <v>1784</v>
      </c>
      <c r="BF72" s="344" t="s">
        <v>1784</v>
      </c>
      <c r="BG72" s="344" t="s">
        <v>1784</v>
      </c>
      <c r="BH72" s="344" t="s">
        <v>1784</v>
      </c>
      <c r="BI72" s="344" t="s">
        <v>1784</v>
      </c>
      <c r="BJ72" s="344" t="s">
        <v>1784</v>
      </c>
      <c r="BK72" s="344" t="s">
        <v>1784</v>
      </c>
      <c r="BL72" s="344" t="s">
        <v>1784</v>
      </c>
      <c r="BM72" s="344" t="s">
        <v>1784</v>
      </c>
      <c r="BN72" s="344" t="s">
        <v>1784</v>
      </c>
      <c r="BO72" s="344" t="s">
        <v>1784</v>
      </c>
      <c r="BP72" s="344" t="s">
        <v>1784</v>
      </c>
      <c r="BQ72" s="344" t="s">
        <v>3895</v>
      </c>
      <c r="BR72" s="344" t="s">
        <v>1784</v>
      </c>
      <c r="BS72" s="347" t="s">
        <v>3766</v>
      </c>
    </row>
    <row r="73" spans="1:71">
      <c r="A73" s="345" t="s">
        <v>55</v>
      </c>
      <c r="B73" s="345" t="s">
        <v>2941</v>
      </c>
      <c r="C73" s="156" t="s">
        <v>35</v>
      </c>
      <c r="D73" s="345" t="s">
        <v>1784</v>
      </c>
      <c r="E73" s="345" t="s">
        <v>1784</v>
      </c>
      <c r="F73" s="345" t="s">
        <v>1784</v>
      </c>
      <c r="G73" s="345" t="s">
        <v>3748</v>
      </c>
      <c r="H73" s="345" t="s">
        <v>2910</v>
      </c>
      <c r="I73" s="345"/>
      <c r="J73" s="345"/>
      <c r="K73" s="345"/>
      <c r="L73" s="345" t="s">
        <v>1784</v>
      </c>
      <c r="M73" s="345" t="s">
        <v>1784</v>
      </c>
      <c r="N73" s="345" t="s">
        <v>1784</v>
      </c>
      <c r="O73" s="345" t="s">
        <v>1784</v>
      </c>
      <c r="P73" s="345" t="s">
        <v>1784</v>
      </c>
      <c r="Q73" s="345" t="s">
        <v>1784</v>
      </c>
      <c r="R73" s="345" t="s">
        <v>1784</v>
      </c>
      <c r="S73" s="345" t="s">
        <v>1784</v>
      </c>
      <c r="T73" s="345" t="s">
        <v>1784</v>
      </c>
      <c r="U73" s="345" t="s">
        <v>1784</v>
      </c>
      <c r="V73" s="345" t="s">
        <v>1784</v>
      </c>
      <c r="W73" s="345" t="s">
        <v>1784</v>
      </c>
      <c r="X73" s="345" t="s">
        <v>1784</v>
      </c>
      <c r="Y73" s="345" t="s">
        <v>1784</v>
      </c>
      <c r="Z73" s="345" t="s">
        <v>1784</v>
      </c>
      <c r="AA73" s="345" t="s">
        <v>1784</v>
      </c>
      <c r="AB73" s="345" t="s">
        <v>1784</v>
      </c>
      <c r="AC73" s="345" t="s">
        <v>1784</v>
      </c>
      <c r="AD73" s="345" t="s">
        <v>1784</v>
      </c>
      <c r="AE73" s="345" t="s">
        <v>1784</v>
      </c>
      <c r="AF73" s="345" t="s">
        <v>1784</v>
      </c>
      <c r="AG73" s="345" t="s">
        <v>1784</v>
      </c>
      <c r="AH73" s="345" t="s">
        <v>1784</v>
      </c>
      <c r="AI73" s="345" t="s">
        <v>1784</v>
      </c>
      <c r="AJ73" s="345" t="s">
        <v>1784</v>
      </c>
      <c r="AK73" s="345" t="s">
        <v>1784</v>
      </c>
      <c r="AL73" s="345" t="s">
        <v>1784</v>
      </c>
      <c r="AM73" s="345" t="s">
        <v>1784</v>
      </c>
      <c r="AN73" s="345" t="s">
        <v>1784</v>
      </c>
      <c r="AO73" s="345" t="s">
        <v>1784</v>
      </c>
      <c r="AP73" s="345" t="s">
        <v>1784</v>
      </c>
      <c r="AQ73" s="345" t="s">
        <v>1784</v>
      </c>
      <c r="AR73" s="345" t="s">
        <v>1784</v>
      </c>
      <c r="AS73" s="345" t="s">
        <v>1784</v>
      </c>
      <c r="AT73" s="345" t="s">
        <v>1784</v>
      </c>
      <c r="AU73" s="345" t="s">
        <v>1784</v>
      </c>
      <c r="AV73" s="345" t="s">
        <v>1784</v>
      </c>
      <c r="AW73" s="345" t="s">
        <v>1784</v>
      </c>
      <c r="AX73" s="345" t="s">
        <v>1784</v>
      </c>
      <c r="AY73" s="345" t="s">
        <v>1784</v>
      </c>
      <c r="AZ73" s="345" t="s">
        <v>1784</v>
      </c>
      <c r="BA73" s="345" t="s">
        <v>1784</v>
      </c>
      <c r="BB73" s="345" t="s">
        <v>1784</v>
      </c>
      <c r="BC73" s="345" t="s">
        <v>1784</v>
      </c>
      <c r="BD73" s="345" t="s">
        <v>1784</v>
      </c>
      <c r="BE73" s="345" t="s">
        <v>1784</v>
      </c>
      <c r="BF73" s="345" t="s">
        <v>1784</v>
      </c>
      <c r="BG73" s="345" t="s">
        <v>1784</v>
      </c>
      <c r="BH73" s="345" t="s">
        <v>1784</v>
      </c>
      <c r="BI73" s="345" t="s">
        <v>1784</v>
      </c>
      <c r="BJ73" s="345" t="s">
        <v>1784</v>
      </c>
      <c r="BK73" s="345" t="s">
        <v>1784</v>
      </c>
      <c r="BL73" s="345" t="s">
        <v>1784</v>
      </c>
      <c r="BM73" s="345" t="s">
        <v>1784</v>
      </c>
      <c r="BN73" s="345" t="s">
        <v>1784</v>
      </c>
      <c r="BO73" s="345" t="s">
        <v>1784</v>
      </c>
      <c r="BP73" s="345" t="s">
        <v>1784</v>
      </c>
      <c r="BQ73" s="345" t="s">
        <v>3896</v>
      </c>
      <c r="BR73" s="345"/>
      <c r="BS73" s="346" t="s">
        <v>3766</v>
      </c>
    </row>
    <row r="74" spans="1:71">
      <c r="A74" s="344" t="s">
        <v>55</v>
      </c>
      <c r="B74" s="344" t="s">
        <v>2942</v>
      </c>
      <c r="C74" s="348" t="s">
        <v>40</v>
      </c>
      <c r="D74" s="344" t="s">
        <v>1784</v>
      </c>
      <c r="E74" s="344" t="s">
        <v>1784</v>
      </c>
      <c r="F74" s="344" t="s">
        <v>1784</v>
      </c>
      <c r="G74" s="344" t="s">
        <v>3748</v>
      </c>
      <c r="H74" s="344" t="s">
        <v>2910</v>
      </c>
      <c r="I74" s="344" t="s">
        <v>1784</v>
      </c>
      <c r="J74" s="344" t="s">
        <v>1784</v>
      </c>
      <c r="K74" s="344" t="s">
        <v>1784</v>
      </c>
      <c r="L74" s="344" t="s">
        <v>1784</v>
      </c>
      <c r="M74" s="344" t="s">
        <v>1784</v>
      </c>
      <c r="N74" s="344" t="s">
        <v>1784</v>
      </c>
      <c r="O74" s="344" t="s">
        <v>1784</v>
      </c>
      <c r="P74" s="344" t="s">
        <v>1784</v>
      </c>
      <c r="Q74" s="344" t="s">
        <v>1784</v>
      </c>
      <c r="R74" s="344" t="s">
        <v>1784</v>
      </c>
      <c r="S74" s="344" t="s">
        <v>1784</v>
      </c>
      <c r="T74" s="344" t="s">
        <v>1784</v>
      </c>
      <c r="U74" s="344" t="s">
        <v>1784</v>
      </c>
      <c r="V74" s="344" t="s">
        <v>1784</v>
      </c>
      <c r="W74" s="344" t="s">
        <v>1784</v>
      </c>
      <c r="X74" s="344" t="s">
        <v>1784</v>
      </c>
      <c r="Y74" s="344" t="s">
        <v>1784</v>
      </c>
      <c r="Z74" s="344" t="s">
        <v>1784</v>
      </c>
      <c r="AA74" s="344" t="s">
        <v>1784</v>
      </c>
      <c r="AB74" s="344" t="s">
        <v>1784</v>
      </c>
      <c r="AC74" s="344" t="s">
        <v>1784</v>
      </c>
      <c r="AD74" s="344" t="s">
        <v>1784</v>
      </c>
      <c r="AE74" s="344" t="s">
        <v>1784</v>
      </c>
      <c r="AF74" s="344" t="s">
        <v>1784</v>
      </c>
      <c r="AG74" s="344" t="s">
        <v>1784</v>
      </c>
      <c r="AH74" s="344" t="s">
        <v>1784</v>
      </c>
      <c r="AI74" s="344" t="s">
        <v>1784</v>
      </c>
      <c r="AJ74" s="344" t="s">
        <v>1784</v>
      </c>
      <c r="AK74" s="344" t="s">
        <v>1784</v>
      </c>
      <c r="AL74" s="344" t="s">
        <v>1784</v>
      </c>
      <c r="AM74" s="344" t="s">
        <v>1784</v>
      </c>
      <c r="AN74" s="344" t="s">
        <v>1784</v>
      </c>
      <c r="AO74" s="344" t="s">
        <v>1784</v>
      </c>
      <c r="AP74" s="344" t="s">
        <v>1784</v>
      </c>
      <c r="AQ74" s="344" t="s">
        <v>1784</v>
      </c>
      <c r="AR74" s="344" t="s">
        <v>1784</v>
      </c>
      <c r="AS74" s="344" t="s">
        <v>1784</v>
      </c>
      <c r="AT74" s="344" t="s">
        <v>1784</v>
      </c>
      <c r="AU74" s="344" t="s">
        <v>1784</v>
      </c>
      <c r="AV74" s="344" t="s">
        <v>1784</v>
      </c>
      <c r="AW74" s="344" t="s">
        <v>1784</v>
      </c>
      <c r="AX74" s="344" t="s">
        <v>1784</v>
      </c>
      <c r="AY74" s="344" t="s">
        <v>1784</v>
      </c>
      <c r="AZ74" s="344" t="s">
        <v>1784</v>
      </c>
      <c r="BA74" s="344" t="s">
        <v>1784</v>
      </c>
      <c r="BB74" s="344" t="s">
        <v>1784</v>
      </c>
      <c r="BC74" s="344" t="s">
        <v>1784</v>
      </c>
      <c r="BD74" s="344" t="s">
        <v>1784</v>
      </c>
      <c r="BE74" s="344" t="s">
        <v>1784</v>
      </c>
      <c r="BF74" s="344" t="s">
        <v>1784</v>
      </c>
      <c r="BG74" s="344" t="s">
        <v>1784</v>
      </c>
      <c r="BH74" s="344" t="s">
        <v>1784</v>
      </c>
      <c r="BI74" s="344" t="s">
        <v>1784</v>
      </c>
      <c r="BJ74" s="344" t="s">
        <v>1784</v>
      </c>
      <c r="BK74" s="344" t="s">
        <v>1784</v>
      </c>
      <c r="BL74" s="344" t="s">
        <v>1784</v>
      </c>
      <c r="BM74" s="344" t="s">
        <v>1784</v>
      </c>
      <c r="BN74" s="344" t="s">
        <v>1784</v>
      </c>
      <c r="BO74" s="344" t="s">
        <v>1784</v>
      </c>
      <c r="BP74" s="344" t="s">
        <v>1784</v>
      </c>
      <c r="BQ74" s="344" t="s">
        <v>3897</v>
      </c>
      <c r="BR74" s="344" t="s">
        <v>1784</v>
      </c>
      <c r="BS74" s="347" t="s">
        <v>3766</v>
      </c>
    </row>
    <row r="75" spans="1:71">
      <c r="A75" s="345" t="s">
        <v>55</v>
      </c>
      <c r="B75" s="345" t="s">
        <v>2943</v>
      </c>
      <c r="C75" s="345" t="s">
        <v>2944</v>
      </c>
      <c r="D75" s="345" t="s">
        <v>1784</v>
      </c>
      <c r="E75" s="345" t="s">
        <v>1784</v>
      </c>
      <c r="F75" s="345" t="s">
        <v>1784</v>
      </c>
      <c r="G75" s="345" t="s">
        <v>3748</v>
      </c>
      <c r="H75" s="345" t="s">
        <v>2910</v>
      </c>
      <c r="I75" s="345"/>
      <c r="J75" s="345"/>
      <c r="K75" s="345"/>
      <c r="L75" s="345" t="s">
        <v>1784</v>
      </c>
      <c r="M75" s="345" t="s">
        <v>1784</v>
      </c>
      <c r="N75" s="345" t="s">
        <v>1784</v>
      </c>
      <c r="O75" s="345" t="s">
        <v>1784</v>
      </c>
      <c r="P75" s="345" t="s">
        <v>1784</v>
      </c>
      <c r="Q75" s="345" t="s">
        <v>1784</v>
      </c>
      <c r="R75" s="345" t="s">
        <v>1784</v>
      </c>
      <c r="S75" s="345" t="s">
        <v>1784</v>
      </c>
      <c r="T75" s="345" t="s">
        <v>1784</v>
      </c>
      <c r="U75" s="345" t="s">
        <v>1784</v>
      </c>
      <c r="V75" s="345" t="s">
        <v>1784</v>
      </c>
      <c r="W75" s="345" t="s">
        <v>1784</v>
      </c>
      <c r="X75" s="345" t="s">
        <v>1784</v>
      </c>
      <c r="Y75" s="345" t="s">
        <v>1784</v>
      </c>
      <c r="Z75" s="345" t="s">
        <v>1784</v>
      </c>
      <c r="AA75" s="345" t="s">
        <v>1784</v>
      </c>
      <c r="AB75" s="345" t="s">
        <v>1784</v>
      </c>
      <c r="AC75" s="345" t="s">
        <v>1784</v>
      </c>
      <c r="AD75" s="345" t="s">
        <v>1784</v>
      </c>
      <c r="AE75" s="345" t="s">
        <v>1784</v>
      </c>
      <c r="AF75" s="345" t="s">
        <v>1784</v>
      </c>
      <c r="AG75" s="345" t="s">
        <v>1784</v>
      </c>
      <c r="AH75" s="345" t="s">
        <v>1784</v>
      </c>
      <c r="AI75" s="345" t="s">
        <v>1784</v>
      </c>
      <c r="AJ75" s="345" t="s">
        <v>1784</v>
      </c>
      <c r="AK75" s="345" t="s">
        <v>1784</v>
      </c>
      <c r="AL75" s="345" t="s">
        <v>1784</v>
      </c>
      <c r="AM75" s="345" t="s">
        <v>1784</v>
      </c>
      <c r="AN75" s="345" t="s">
        <v>1784</v>
      </c>
      <c r="AO75" s="345" t="s">
        <v>1784</v>
      </c>
      <c r="AP75" s="345" t="s">
        <v>1784</v>
      </c>
      <c r="AQ75" s="345" t="s">
        <v>1784</v>
      </c>
      <c r="AR75" s="345" t="s">
        <v>1784</v>
      </c>
      <c r="AS75" s="345" t="s">
        <v>1784</v>
      </c>
      <c r="AT75" s="345" t="s">
        <v>1784</v>
      </c>
      <c r="AU75" s="345" t="s">
        <v>1784</v>
      </c>
      <c r="AV75" s="345" t="s">
        <v>1784</v>
      </c>
      <c r="AW75" s="345" t="s">
        <v>1784</v>
      </c>
      <c r="AX75" s="345" t="s">
        <v>1784</v>
      </c>
      <c r="AY75" s="345" t="s">
        <v>1784</v>
      </c>
      <c r="AZ75" s="345" t="s">
        <v>1784</v>
      </c>
      <c r="BA75" s="345" t="s">
        <v>1784</v>
      </c>
      <c r="BB75" s="345" t="s">
        <v>1784</v>
      </c>
      <c r="BC75" s="345" t="s">
        <v>1784</v>
      </c>
      <c r="BD75" s="345" t="s">
        <v>1784</v>
      </c>
      <c r="BE75" s="345" t="s">
        <v>1784</v>
      </c>
      <c r="BF75" s="345" t="s">
        <v>1784</v>
      </c>
      <c r="BG75" s="345" t="s">
        <v>1784</v>
      </c>
      <c r="BH75" s="345" t="s">
        <v>1784</v>
      </c>
      <c r="BI75" s="345" t="s">
        <v>1784</v>
      </c>
      <c r="BJ75" s="345" t="s">
        <v>1784</v>
      </c>
      <c r="BK75" s="345" t="s">
        <v>1784</v>
      </c>
      <c r="BL75" s="345" t="s">
        <v>1784</v>
      </c>
      <c r="BM75" s="345" t="s">
        <v>1784</v>
      </c>
      <c r="BN75" s="345" t="s">
        <v>1784</v>
      </c>
      <c r="BO75" s="345" t="s">
        <v>1784</v>
      </c>
      <c r="BP75" s="345" t="s">
        <v>1784</v>
      </c>
      <c r="BQ75" s="345" t="s">
        <v>3898</v>
      </c>
      <c r="BR75" s="345"/>
      <c r="BS75" s="346" t="s">
        <v>3766</v>
      </c>
    </row>
    <row r="76" spans="1:71">
      <c r="A76" s="344" t="s">
        <v>55</v>
      </c>
      <c r="B76" s="344" t="s">
        <v>2945</v>
      </c>
      <c r="C76" s="348" t="s">
        <v>35</v>
      </c>
      <c r="D76" s="344" t="s">
        <v>1784</v>
      </c>
      <c r="E76" s="344" t="s">
        <v>1784</v>
      </c>
      <c r="F76" s="344" t="s">
        <v>1784</v>
      </c>
      <c r="G76" s="344" t="s">
        <v>3748</v>
      </c>
      <c r="H76" s="344" t="s">
        <v>2910</v>
      </c>
      <c r="I76" s="344" t="s">
        <v>1784</v>
      </c>
      <c r="J76" s="344" t="s">
        <v>1784</v>
      </c>
      <c r="K76" s="344" t="s">
        <v>1784</v>
      </c>
      <c r="L76" s="344" t="s">
        <v>1784</v>
      </c>
      <c r="M76" s="344" t="s">
        <v>1784</v>
      </c>
      <c r="N76" s="344" t="s">
        <v>1784</v>
      </c>
      <c r="O76" s="344" t="s">
        <v>1784</v>
      </c>
      <c r="P76" s="344" t="s">
        <v>1784</v>
      </c>
      <c r="Q76" s="344" t="s">
        <v>1784</v>
      </c>
      <c r="R76" s="344" t="s">
        <v>1784</v>
      </c>
      <c r="S76" s="344" t="s">
        <v>1784</v>
      </c>
      <c r="T76" s="344" t="s">
        <v>1784</v>
      </c>
      <c r="U76" s="344" t="s">
        <v>1784</v>
      </c>
      <c r="V76" s="344" t="s">
        <v>1784</v>
      </c>
      <c r="W76" s="344" t="s">
        <v>1784</v>
      </c>
      <c r="X76" s="344" t="s">
        <v>1784</v>
      </c>
      <c r="Y76" s="344" t="s">
        <v>1784</v>
      </c>
      <c r="Z76" s="344" t="s">
        <v>1784</v>
      </c>
      <c r="AA76" s="344" t="s">
        <v>1784</v>
      </c>
      <c r="AB76" s="344" t="s">
        <v>1784</v>
      </c>
      <c r="AC76" s="344" t="s">
        <v>1784</v>
      </c>
      <c r="AD76" s="344" t="s">
        <v>1784</v>
      </c>
      <c r="AE76" s="344" t="s">
        <v>1784</v>
      </c>
      <c r="AF76" s="344" t="s">
        <v>1784</v>
      </c>
      <c r="AG76" s="344" t="s">
        <v>1784</v>
      </c>
      <c r="AH76" s="344" t="s">
        <v>1784</v>
      </c>
      <c r="AI76" s="344" t="s">
        <v>1784</v>
      </c>
      <c r="AJ76" s="344" t="s">
        <v>1784</v>
      </c>
      <c r="AK76" s="344" t="s">
        <v>1784</v>
      </c>
      <c r="AL76" s="344" t="s">
        <v>1784</v>
      </c>
      <c r="AM76" s="344" t="s">
        <v>1784</v>
      </c>
      <c r="AN76" s="344" t="s">
        <v>1784</v>
      </c>
      <c r="AO76" s="344" t="s">
        <v>1784</v>
      </c>
      <c r="AP76" s="344" t="s">
        <v>1784</v>
      </c>
      <c r="AQ76" s="344" t="s">
        <v>1784</v>
      </c>
      <c r="AR76" s="344" t="s">
        <v>1784</v>
      </c>
      <c r="AS76" s="344" t="s">
        <v>1784</v>
      </c>
      <c r="AT76" s="344" t="s">
        <v>1784</v>
      </c>
      <c r="AU76" s="344" t="s">
        <v>1784</v>
      </c>
      <c r="AV76" s="344" t="s">
        <v>1784</v>
      </c>
      <c r="AW76" s="344" t="s">
        <v>1784</v>
      </c>
      <c r="AX76" s="344" t="s">
        <v>1784</v>
      </c>
      <c r="AY76" s="344" t="s">
        <v>1784</v>
      </c>
      <c r="AZ76" s="344" t="s">
        <v>1784</v>
      </c>
      <c r="BA76" s="344" t="s">
        <v>1784</v>
      </c>
      <c r="BB76" s="344" t="s">
        <v>1784</v>
      </c>
      <c r="BC76" s="344" t="s">
        <v>1784</v>
      </c>
      <c r="BD76" s="344" t="s">
        <v>1784</v>
      </c>
      <c r="BE76" s="344" t="s">
        <v>1784</v>
      </c>
      <c r="BF76" s="344" t="s">
        <v>1784</v>
      </c>
      <c r="BG76" s="344" t="s">
        <v>1784</v>
      </c>
      <c r="BH76" s="344" t="s">
        <v>1784</v>
      </c>
      <c r="BI76" s="344" t="s">
        <v>1784</v>
      </c>
      <c r="BJ76" s="344" t="s">
        <v>1784</v>
      </c>
      <c r="BK76" s="344" t="s">
        <v>1784</v>
      </c>
      <c r="BL76" s="344" t="s">
        <v>1784</v>
      </c>
      <c r="BM76" s="344" t="s">
        <v>1784</v>
      </c>
      <c r="BN76" s="344" t="s">
        <v>1784</v>
      </c>
      <c r="BO76" s="344" t="s">
        <v>1784</v>
      </c>
      <c r="BP76" s="344" t="s">
        <v>1784</v>
      </c>
      <c r="BQ76" s="344" t="s">
        <v>3899</v>
      </c>
      <c r="BR76" s="344" t="s">
        <v>1784</v>
      </c>
      <c r="BS76" s="347" t="s">
        <v>3766</v>
      </c>
    </row>
    <row r="77" spans="1:71">
      <c r="A77" s="345" t="s">
        <v>55</v>
      </c>
      <c r="B77" s="345" t="s">
        <v>2946</v>
      </c>
      <c r="C77" s="156" t="s">
        <v>42</v>
      </c>
      <c r="D77" s="345" t="s">
        <v>1784</v>
      </c>
      <c r="E77" s="345" t="s">
        <v>1784</v>
      </c>
      <c r="F77" s="345" t="s">
        <v>1784</v>
      </c>
      <c r="G77" s="345" t="s">
        <v>3748</v>
      </c>
      <c r="H77" s="345" t="s">
        <v>1784</v>
      </c>
      <c r="I77" s="345" t="s">
        <v>2919</v>
      </c>
      <c r="J77" s="345" t="s">
        <v>2947</v>
      </c>
      <c r="K77" s="345" t="s">
        <v>3764</v>
      </c>
      <c r="L77" s="345" t="s">
        <v>1784</v>
      </c>
      <c r="M77" s="345" t="s">
        <v>1784</v>
      </c>
      <c r="N77" s="345" t="s">
        <v>1784</v>
      </c>
      <c r="O77" s="345" t="s">
        <v>1784</v>
      </c>
      <c r="P77" s="345" t="s">
        <v>1784</v>
      </c>
      <c r="Q77" s="345" t="s">
        <v>1784</v>
      </c>
      <c r="R77" s="345" t="s">
        <v>1784</v>
      </c>
      <c r="S77" s="345" t="s">
        <v>1784</v>
      </c>
      <c r="T77" s="345" t="s">
        <v>1784</v>
      </c>
      <c r="U77" s="345" t="s">
        <v>1784</v>
      </c>
      <c r="V77" s="345" t="s">
        <v>1784</v>
      </c>
      <c r="W77" s="345" t="s">
        <v>1784</v>
      </c>
      <c r="X77" s="345" t="s">
        <v>1784</v>
      </c>
      <c r="Y77" s="345" t="s">
        <v>1784</v>
      </c>
      <c r="Z77" s="345" t="s">
        <v>1784</v>
      </c>
      <c r="AA77" s="345" t="s">
        <v>1784</v>
      </c>
      <c r="AB77" s="345" t="s">
        <v>1784</v>
      </c>
      <c r="AC77" s="345" t="s">
        <v>1784</v>
      </c>
      <c r="AD77" s="345" t="s">
        <v>1784</v>
      </c>
      <c r="AE77" s="345" t="s">
        <v>1784</v>
      </c>
      <c r="AF77" s="345" t="s">
        <v>1784</v>
      </c>
      <c r="AG77" s="345" t="s">
        <v>1784</v>
      </c>
      <c r="AH77" s="345" t="s">
        <v>1784</v>
      </c>
      <c r="AI77" s="345" t="s">
        <v>1784</v>
      </c>
      <c r="AJ77" s="345" t="s">
        <v>1784</v>
      </c>
      <c r="AK77" s="345" t="s">
        <v>1784</v>
      </c>
      <c r="AL77" s="345" t="s">
        <v>1784</v>
      </c>
      <c r="AM77" s="345" t="s">
        <v>1784</v>
      </c>
      <c r="AN77" s="345" t="s">
        <v>1784</v>
      </c>
      <c r="AO77" s="345" t="s">
        <v>1784</v>
      </c>
      <c r="AP77" s="345" t="s">
        <v>1784</v>
      </c>
      <c r="AQ77" s="345" t="s">
        <v>1784</v>
      </c>
      <c r="AR77" s="345" t="s">
        <v>1784</v>
      </c>
      <c r="AS77" s="345" t="s">
        <v>1784</v>
      </c>
      <c r="AT77" s="345" t="s">
        <v>1784</v>
      </c>
      <c r="AU77" s="345" t="s">
        <v>1784</v>
      </c>
      <c r="AV77" s="345" t="s">
        <v>1784</v>
      </c>
      <c r="AW77" s="345" t="s">
        <v>1784</v>
      </c>
      <c r="AX77" s="345" t="s">
        <v>1784</v>
      </c>
      <c r="AY77" s="345" t="s">
        <v>1784</v>
      </c>
      <c r="AZ77" s="345" t="s">
        <v>1784</v>
      </c>
      <c r="BA77" s="345" t="s">
        <v>1784</v>
      </c>
      <c r="BB77" s="345" t="s">
        <v>1784</v>
      </c>
      <c r="BC77" s="345" t="s">
        <v>1784</v>
      </c>
      <c r="BD77" s="345" t="s">
        <v>1784</v>
      </c>
      <c r="BE77" s="345" t="s">
        <v>1784</v>
      </c>
      <c r="BF77" s="345" t="s">
        <v>1784</v>
      </c>
      <c r="BG77" s="345" t="s">
        <v>1784</v>
      </c>
      <c r="BH77" s="345" t="s">
        <v>1784</v>
      </c>
      <c r="BI77" s="345" t="s">
        <v>1784</v>
      </c>
      <c r="BJ77" s="345" t="s">
        <v>1784</v>
      </c>
      <c r="BK77" s="345" t="s">
        <v>1784</v>
      </c>
      <c r="BL77" s="345" t="s">
        <v>1784</v>
      </c>
      <c r="BM77" s="345" t="s">
        <v>1784</v>
      </c>
      <c r="BN77" s="345" t="s">
        <v>1784</v>
      </c>
      <c r="BO77" s="345" t="s">
        <v>1784</v>
      </c>
      <c r="BP77" s="345" t="s">
        <v>1784</v>
      </c>
      <c r="BQ77" s="345" t="s">
        <v>3900</v>
      </c>
      <c r="BR77" s="345"/>
      <c r="BS77" s="346" t="s">
        <v>3766</v>
      </c>
    </row>
    <row r="78" spans="1:71">
      <c r="A78" s="347" t="s">
        <v>55</v>
      </c>
      <c r="B78" s="347" t="s">
        <v>3901</v>
      </c>
      <c r="C78" s="347" t="s">
        <v>2949</v>
      </c>
      <c r="D78" s="347" t="s">
        <v>3764</v>
      </c>
      <c r="E78" s="347" t="s">
        <v>3748</v>
      </c>
      <c r="F78" s="347" t="s">
        <v>3764</v>
      </c>
      <c r="G78" s="347" t="s">
        <v>3748</v>
      </c>
      <c r="H78" s="347" t="s">
        <v>1784</v>
      </c>
      <c r="I78" s="347" t="s">
        <v>3845</v>
      </c>
      <c r="J78" s="347"/>
      <c r="K78" s="347" t="s">
        <v>1784</v>
      </c>
      <c r="L78" s="347" t="s">
        <v>3768</v>
      </c>
      <c r="M78" s="347" t="s">
        <v>1784</v>
      </c>
      <c r="N78" s="347" t="s">
        <v>1784</v>
      </c>
      <c r="O78" s="347" t="s">
        <v>1784</v>
      </c>
      <c r="P78" s="347" t="s">
        <v>1784</v>
      </c>
      <c r="Q78" s="347" t="s">
        <v>1784</v>
      </c>
      <c r="R78" s="347" t="s">
        <v>1784</v>
      </c>
      <c r="S78" s="347" t="s">
        <v>1784</v>
      </c>
      <c r="T78" s="347" t="s">
        <v>1784</v>
      </c>
      <c r="U78" s="347" t="s">
        <v>1784</v>
      </c>
      <c r="V78" s="347" t="s">
        <v>1784</v>
      </c>
      <c r="W78" s="347" t="s">
        <v>1784</v>
      </c>
      <c r="X78" s="267" t="s">
        <v>1784</v>
      </c>
      <c r="Y78" s="267" t="s">
        <v>1784</v>
      </c>
      <c r="Z78" s="267" t="s">
        <v>1784</v>
      </c>
      <c r="AA78" s="267" t="s">
        <v>1784</v>
      </c>
      <c r="AB78" s="267" t="s">
        <v>1784</v>
      </c>
      <c r="AC78" s="267" t="s">
        <v>1784</v>
      </c>
      <c r="AD78" s="267" t="s">
        <v>1784</v>
      </c>
      <c r="AE78" s="267" t="s">
        <v>1784</v>
      </c>
      <c r="AF78" s="267" t="s">
        <v>1784</v>
      </c>
      <c r="AG78" s="267" t="s">
        <v>1784</v>
      </c>
      <c r="AH78" s="267" t="s">
        <v>1784</v>
      </c>
      <c r="AI78" s="267" t="s">
        <v>1784</v>
      </c>
      <c r="AJ78" s="267" t="s">
        <v>1784</v>
      </c>
      <c r="AK78" s="267" t="s">
        <v>1784</v>
      </c>
      <c r="AL78" s="267" t="s">
        <v>1784</v>
      </c>
      <c r="AM78" s="267" t="s">
        <v>1784</v>
      </c>
      <c r="AN78" s="267" t="s">
        <v>1784</v>
      </c>
      <c r="AO78" s="267" t="s">
        <v>1784</v>
      </c>
      <c r="AP78" s="267" t="s">
        <v>1784</v>
      </c>
      <c r="AQ78" s="267" t="s">
        <v>1784</v>
      </c>
      <c r="AR78" s="267" t="s">
        <v>1784</v>
      </c>
      <c r="AS78" s="267" t="s">
        <v>1784</v>
      </c>
      <c r="AT78" s="267" t="s">
        <v>1784</v>
      </c>
      <c r="AU78" s="267" t="s">
        <v>1784</v>
      </c>
      <c r="AV78" s="267" t="s">
        <v>1784</v>
      </c>
      <c r="AW78" s="267" t="s">
        <v>1784</v>
      </c>
      <c r="AX78" s="267" t="s">
        <v>1784</v>
      </c>
      <c r="AY78" s="267" t="s">
        <v>1784</v>
      </c>
      <c r="AZ78" s="267" t="s">
        <v>1784</v>
      </c>
      <c r="BA78" s="267" t="s">
        <v>1784</v>
      </c>
      <c r="BB78" s="267" t="s">
        <v>1784</v>
      </c>
      <c r="BC78" s="267" t="s">
        <v>1784</v>
      </c>
      <c r="BD78" s="267" t="s">
        <v>1784</v>
      </c>
      <c r="BE78" s="267" t="s">
        <v>1784</v>
      </c>
      <c r="BF78" s="267" t="s">
        <v>1784</v>
      </c>
      <c r="BG78" s="267" t="s">
        <v>1784</v>
      </c>
      <c r="BH78" s="267" t="s">
        <v>1784</v>
      </c>
      <c r="BI78" s="267" t="s">
        <v>1784</v>
      </c>
      <c r="BJ78" s="267" t="s">
        <v>1784</v>
      </c>
      <c r="BK78" s="267" t="s">
        <v>1784</v>
      </c>
      <c r="BL78" s="267" t="s">
        <v>1784</v>
      </c>
      <c r="BM78" s="267" t="s">
        <v>1784</v>
      </c>
      <c r="BN78" s="267" t="s">
        <v>1784</v>
      </c>
      <c r="BO78" s="267" t="s">
        <v>1784</v>
      </c>
      <c r="BP78" s="267" t="s">
        <v>1784</v>
      </c>
      <c r="BQ78" s="267" t="s">
        <v>3902</v>
      </c>
      <c r="BR78" s="267" t="s">
        <v>1784</v>
      </c>
      <c r="BS78" s="267" t="s">
        <v>1784</v>
      </c>
    </row>
    <row r="79" spans="1:71">
      <c r="A79" s="346" t="s">
        <v>55</v>
      </c>
      <c r="B79" s="346" t="s">
        <v>3903</v>
      </c>
      <c r="C79" s="346" t="s">
        <v>2949</v>
      </c>
      <c r="D79" s="346" t="s">
        <v>3764</v>
      </c>
      <c r="E79" s="346" t="s">
        <v>3748</v>
      </c>
      <c r="F79" s="346" t="s">
        <v>3764</v>
      </c>
      <c r="G79" s="346" t="s">
        <v>3748</v>
      </c>
      <c r="H79" s="346"/>
      <c r="I79" s="346" t="s">
        <v>3768</v>
      </c>
      <c r="J79" s="346" t="s">
        <v>3877</v>
      </c>
      <c r="K79" s="346"/>
      <c r="L79" s="346"/>
      <c r="M79" s="346"/>
      <c r="N79" s="346"/>
      <c r="O79" s="346"/>
      <c r="P79" s="346"/>
      <c r="Q79" s="346"/>
      <c r="R79" s="346"/>
      <c r="S79" s="346"/>
      <c r="T79" s="346"/>
      <c r="U79" s="346"/>
      <c r="V79" s="346"/>
      <c r="W79" s="346"/>
      <c r="X79" s="266"/>
      <c r="Y79" s="266"/>
      <c r="Z79" s="266"/>
      <c r="AA79" s="266"/>
      <c r="AB79" s="266"/>
      <c r="AC79" s="266"/>
      <c r="AD79" s="266"/>
      <c r="AE79" s="266"/>
      <c r="AF79" s="266"/>
      <c r="AG79" s="266"/>
      <c r="AH79" s="266"/>
      <c r="AI79" s="266"/>
      <c r="AJ79" s="266"/>
      <c r="AK79" s="266"/>
      <c r="AL79" s="266"/>
      <c r="AM79" s="266"/>
      <c r="AN79" s="266"/>
      <c r="AO79" s="266"/>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6"/>
      <c r="BP79" s="266"/>
      <c r="BQ79" s="266" t="s">
        <v>3904</v>
      </c>
      <c r="BR79" s="266"/>
      <c r="BS79" s="266"/>
    </row>
    <row r="80" spans="1:71">
      <c r="A80" s="347" t="s">
        <v>55</v>
      </c>
      <c r="B80" s="347" t="s">
        <v>3128</v>
      </c>
      <c r="C80" s="347" t="s">
        <v>2949</v>
      </c>
      <c r="D80" s="347" t="s">
        <v>1784</v>
      </c>
      <c r="E80" s="347" t="s">
        <v>3748</v>
      </c>
      <c r="F80" s="347" t="s">
        <v>3764</v>
      </c>
      <c r="G80" s="347" t="s">
        <v>3748</v>
      </c>
      <c r="H80" s="347" t="s">
        <v>1784</v>
      </c>
      <c r="I80" s="347" t="s">
        <v>3081</v>
      </c>
      <c r="J80" s="347"/>
      <c r="K80" s="347" t="s">
        <v>1784</v>
      </c>
      <c r="L80" s="347" t="s">
        <v>1784</v>
      </c>
      <c r="M80" s="347" t="s">
        <v>1784</v>
      </c>
      <c r="N80" s="347" t="s">
        <v>1784</v>
      </c>
      <c r="O80" s="347" t="s">
        <v>1784</v>
      </c>
      <c r="P80" s="347" t="s">
        <v>1784</v>
      </c>
      <c r="Q80" s="347" t="s">
        <v>1784</v>
      </c>
      <c r="R80" s="347" t="s">
        <v>1784</v>
      </c>
      <c r="S80" s="347" t="s">
        <v>1784</v>
      </c>
      <c r="T80" s="347" t="s">
        <v>1784</v>
      </c>
      <c r="U80" s="347" t="s">
        <v>1784</v>
      </c>
      <c r="V80" s="347" t="s">
        <v>1784</v>
      </c>
      <c r="W80" s="347" t="s">
        <v>1784</v>
      </c>
      <c r="X80" s="267" t="s">
        <v>1784</v>
      </c>
      <c r="Y80" s="267" t="s">
        <v>1784</v>
      </c>
      <c r="Z80" s="267" t="s">
        <v>1784</v>
      </c>
      <c r="AA80" s="267" t="s">
        <v>1784</v>
      </c>
      <c r="AB80" s="267" t="s">
        <v>1784</v>
      </c>
      <c r="AC80" s="267" t="s">
        <v>1784</v>
      </c>
      <c r="AD80" s="267" t="s">
        <v>1784</v>
      </c>
      <c r="AE80" s="267" t="s">
        <v>1784</v>
      </c>
      <c r="AF80" s="267" t="s">
        <v>1784</v>
      </c>
      <c r="AG80" s="267" t="s">
        <v>1784</v>
      </c>
      <c r="AH80" s="267" t="s">
        <v>1784</v>
      </c>
      <c r="AI80" s="267" t="s">
        <v>1784</v>
      </c>
      <c r="AJ80" s="267" t="s">
        <v>1784</v>
      </c>
      <c r="AK80" s="267" t="s">
        <v>1784</v>
      </c>
      <c r="AL80" s="267" t="s">
        <v>1784</v>
      </c>
      <c r="AM80" s="267" t="s">
        <v>1784</v>
      </c>
      <c r="AN80" s="267" t="s">
        <v>1784</v>
      </c>
      <c r="AO80" s="267" t="s">
        <v>1784</v>
      </c>
      <c r="AP80" s="267" t="s">
        <v>1784</v>
      </c>
      <c r="AQ80" s="267" t="s">
        <v>1784</v>
      </c>
      <c r="AR80" s="267" t="s">
        <v>1784</v>
      </c>
      <c r="AS80" s="267" t="s">
        <v>1784</v>
      </c>
      <c r="AT80" s="267" t="s">
        <v>1784</v>
      </c>
      <c r="AU80" s="267" t="s">
        <v>1784</v>
      </c>
      <c r="AV80" s="267" t="s">
        <v>1784</v>
      </c>
      <c r="AW80" s="267" t="s">
        <v>1784</v>
      </c>
      <c r="AX80" s="267" t="s">
        <v>1784</v>
      </c>
      <c r="AY80" s="267" t="s">
        <v>1784</v>
      </c>
      <c r="AZ80" s="267" t="s">
        <v>1784</v>
      </c>
      <c r="BA80" s="267" t="s">
        <v>1784</v>
      </c>
      <c r="BB80" s="267" t="s">
        <v>1784</v>
      </c>
      <c r="BC80" s="267" t="s">
        <v>1784</v>
      </c>
      <c r="BD80" s="267" t="s">
        <v>1784</v>
      </c>
      <c r="BE80" s="267" t="s">
        <v>1784</v>
      </c>
      <c r="BF80" s="267" t="s">
        <v>1784</v>
      </c>
      <c r="BG80" s="267" t="s">
        <v>1784</v>
      </c>
      <c r="BH80" s="267" t="s">
        <v>1784</v>
      </c>
      <c r="BI80" s="267" t="s">
        <v>1784</v>
      </c>
      <c r="BJ80" s="267" t="s">
        <v>1784</v>
      </c>
      <c r="BK80" s="267" t="s">
        <v>1784</v>
      </c>
      <c r="BL80" s="267" t="s">
        <v>1784</v>
      </c>
      <c r="BM80" s="267" t="s">
        <v>1784</v>
      </c>
      <c r="BN80" s="267" t="s">
        <v>1784</v>
      </c>
      <c r="BO80" s="267" t="s">
        <v>1784</v>
      </c>
      <c r="BP80" s="267" t="s">
        <v>1784</v>
      </c>
      <c r="BQ80" s="267" t="s">
        <v>3905</v>
      </c>
      <c r="BR80" s="267" t="s">
        <v>1784</v>
      </c>
      <c r="BS80" s="267" t="s">
        <v>1784</v>
      </c>
    </row>
    <row r="81" spans="1:71">
      <c r="A81" s="201" t="s">
        <v>55</v>
      </c>
      <c r="B81" s="201" t="s">
        <v>3129</v>
      </c>
      <c r="C81" s="201" t="s">
        <v>36</v>
      </c>
      <c r="D81" s="201" t="s">
        <v>3764</v>
      </c>
      <c r="E81" s="266"/>
      <c r="F81" s="266"/>
      <c r="G81" s="266"/>
      <c r="H81" s="266"/>
      <c r="I81" s="201" t="s">
        <v>3081</v>
      </c>
      <c r="J81" s="201"/>
      <c r="K81" s="266"/>
      <c r="L81" s="266"/>
      <c r="M81" s="266"/>
      <c r="N81" s="266"/>
      <c r="O81" s="266"/>
      <c r="P81" s="266"/>
      <c r="Q81" s="266"/>
      <c r="R81" s="266"/>
      <c r="S81" s="266"/>
      <c r="T81" s="266"/>
      <c r="U81" s="266"/>
      <c r="V81" s="266"/>
      <c r="W81" s="266"/>
      <c r="X81" s="266"/>
      <c r="Y81" s="266"/>
      <c r="Z81" s="266"/>
      <c r="AA81" s="266"/>
      <c r="AB81" s="266"/>
      <c r="AC81" s="266"/>
      <c r="AD81" s="266"/>
      <c r="AE81" s="266"/>
      <c r="AF81" s="266"/>
      <c r="AG81" s="266"/>
      <c r="AH81" s="266"/>
      <c r="AI81" s="266"/>
      <c r="AJ81" s="266"/>
      <c r="AK81" s="266"/>
      <c r="AL81" s="266"/>
      <c r="AM81" s="266"/>
      <c r="AN81" s="266"/>
      <c r="AO81" s="266"/>
      <c r="AP81" s="266"/>
      <c r="AQ81" s="266"/>
      <c r="AR81" s="266"/>
      <c r="AS81" s="266"/>
      <c r="AT81" s="266"/>
      <c r="AU81" s="266"/>
      <c r="AV81" s="266"/>
      <c r="AW81" s="266"/>
      <c r="AX81" s="266"/>
      <c r="AY81" s="266"/>
      <c r="AZ81" s="266"/>
      <c r="BA81" s="266"/>
      <c r="BB81" s="266"/>
      <c r="BC81" s="266"/>
      <c r="BD81" s="266"/>
      <c r="BE81" s="266"/>
      <c r="BF81" s="266"/>
      <c r="BG81" s="266"/>
      <c r="BH81" s="266"/>
      <c r="BI81" s="266"/>
      <c r="BJ81" s="266"/>
      <c r="BK81" s="266"/>
      <c r="BL81" s="266"/>
      <c r="BM81" s="266"/>
      <c r="BN81" s="266"/>
      <c r="BO81" s="266"/>
      <c r="BP81" s="266"/>
      <c r="BQ81" s="266" t="s">
        <v>3906</v>
      </c>
      <c r="BR81" s="266"/>
      <c r="BS81" s="266"/>
    </row>
    <row r="82" spans="1:71">
      <c r="A82" s="280" t="s">
        <v>55</v>
      </c>
      <c r="B82" s="280" t="s">
        <v>3130</v>
      </c>
      <c r="C82" s="280" t="s">
        <v>35</v>
      </c>
      <c r="D82" s="280" t="s">
        <v>3764</v>
      </c>
      <c r="E82" s="267" t="s">
        <v>1784</v>
      </c>
      <c r="F82" s="267" t="s">
        <v>1784</v>
      </c>
      <c r="G82" s="267" t="s">
        <v>1784</v>
      </c>
      <c r="H82" s="267" t="s">
        <v>1784</v>
      </c>
      <c r="I82" s="280" t="s">
        <v>666</v>
      </c>
      <c r="J82" s="280" t="s">
        <v>3131</v>
      </c>
      <c r="K82" s="267" t="s">
        <v>1784</v>
      </c>
      <c r="L82" s="267" t="s">
        <v>1784</v>
      </c>
      <c r="M82" s="267" t="s">
        <v>1784</v>
      </c>
      <c r="N82" s="267" t="s">
        <v>1784</v>
      </c>
      <c r="O82" s="267" t="s">
        <v>1784</v>
      </c>
      <c r="P82" s="267" t="s">
        <v>1784</v>
      </c>
      <c r="Q82" s="267" t="s">
        <v>1784</v>
      </c>
      <c r="R82" s="267" t="s">
        <v>1784</v>
      </c>
      <c r="S82" s="267" t="s">
        <v>1784</v>
      </c>
      <c r="T82" s="267" t="s">
        <v>1784</v>
      </c>
      <c r="U82" s="267" t="s">
        <v>1784</v>
      </c>
      <c r="V82" s="267" t="s">
        <v>1784</v>
      </c>
      <c r="W82" s="267" t="s">
        <v>1784</v>
      </c>
      <c r="X82" s="267" t="s">
        <v>1784</v>
      </c>
      <c r="Y82" s="267" t="s">
        <v>1784</v>
      </c>
      <c r="Z82" s="267" t="s">
        <v>1784</v>
      </c>
      <c r="AA82" s="267" t="s">
        <v>1784</v>
      </c>
      <c r="AB82" s="267" t="s">
        <v>1784</v>
      </c>
      <c r="AC82" s="267" t="s">
        <v>1784</v>
      </c>
      <c r="AD82" s="267" t="s">
        <v>1784</v>
      </c>
      <c r="AE82" s="267" t="s">
        <v>1784</v>
      </c>
      <c r="AF82" s="267" t="s">
        <v>1784</v>
      </c>
      <c r="AG82" s="267" t="s">
        <v>1784</v>
      </c>
      <c r="AH82" s="267" t="s">
        <v>1784</v>
      </c>
      <c r="AI82" s="267" t="s">
        <v>1784</v>
      </c>
      <c r="AJ82" s="267" t="s">
        <v>1784</v>
      </c>
      <c r="AK82" s="267" t="s">
        <v>1784</v>
      </c>
      <c r="AL82" s="267" t="s">
        <v>1784</v>
      </c>
      <c r="AM82" s="267" t="s">
        <v>1784</v>
      </c>
      <c r="AN82" s="267" t="s">
        <v>1784</v>
      </c>
      <c r="AO82" s="267" t="s">
        <v>1784</v>
      </c>
      <c r="AP82" s="267" t="s">
        <v>1784</v>
      </c>
      <c r="AQ82" s="267" t="s">
        <v>1784</v>
      </c>
      <c r="AR82" s="267" t="s">
        <v>1784</v>
      </c>
      <c r="AS82" s="267" t="s">
        <v>1784</v>
      </c>
      <c r="AT82" s="267" t="s">
        <v>1784</v>
      </c>
      <c r="AU82" s="267" t="s">
        <v>1784</v>
      </c>
      <c r="AV82" s="267" t="s">
        <v>1784</v>
      </c>
      <c r="AW82" s="267" t="s">
        <v>1784</v>
      </c>
      <c r="AX82" s="267" t="s">
        <v>1784</v>
      </c>
      <c r="AY82" s="267" t="s">
        <v>1784</v>
      </c>
      <c r="AZ82" s="267" t="s">
        <v>1784</v>
      </c>
      <c r="BA82" s="267" t="s">
        <v>1784</v>
      </c>
      <c r="BB82" s="267" t="s">
        <v>1784</v>
      </c>
      <c r="BC82" s="267" t="s">
        <v>1784</v>
      </c>
      <c r="BD82" s="267" t="s">
        <v>1784</v>
      </c>
      <c r="BE82" s="267" t="s">
        <v>1784</v>
      </c>
      <c r="BF82" s="267" t="s">
        <v>1784</v>
      </c>
      <c r="BG82" s="267" t="s">
        <v>1784</v>
      </c>
      <c r="BH82" s="267" t="s">
        <v>1784</v>
      </c>
      <c r="BI82" s="267" t="s">
        <v>1784</v>
      </c>
      <c r="BJ82" s="267" t="s">
        <v>1784</v>
      </c>
      <c r="BK82" s="267" t="s">
        <v>1784</v>
      </c>
      <c r="BL82" s="267" t="s">
        <v>1784</v>
      </c>
      <c r="BM82" s="267" t="s">
        <v>1784</v>
      </c>
      <c r="BN82" s="267" t="s">
        <v>1784</v>
      </c>
      <c r="BO82" s="267" t="s">
        <v>1784</v>
      </c>
      <c r="BP82" s="267" t="s">
        <v>1784</v>
      </c>
      <c r="BQ82" s="267" t="s">
        <v>3907</v>
      </c>
      <c r="BR82" s="267" t="s">
        <v>1784</v>
      </c>
      <c r="BS82" s="267" t="s">
        <v>1784</v>
      </c>
    </row>
    <row r="83" spans="1:71">
      <c r="A83" s="201" t="s">
        <v>55</v>
      </c>
      <c r="B83" s="201" t="s">
        <v>3132</v>
      </c>
      <c r="C83" s="201" t="s">
        <v>33</v>
      </c>
      <c r="D83" s="201" t="s">
        <v>3764</v>
      </c>
      <c r="E83" s="266"/>
      <c r="F83" s="266"/>
      <c r="G83" s="266"/>
      <c r="H83" s="266"/>
      <c r="I83" s="201" t="s">
        <v>3081</v>
      </c>
      <c r="J83" s="201"/>
      <c r="K83" s="266"/>
      <c r="L83" s="266"/>
      <c r="M83" s="266"/>
      <c r="N83" s="266"/>
      <c r="O83" s="266"/>
      <c r="P83" s="266"/>
      <c r="Q83" s="266"/>
      <c r="R83" s="266"/>
      <c r="S83" s="266"/>
      <c r="T83" s="266"/>
      <c r="U83" s="266"/>
      <c r="V83" s="266"/>
      <c r="W83" s="266"/>
      <c r="X83" s="266"/>
      <c r="Y83" s="266"/>
      <c r="Z83" s="266"/>
      <c r="AA83" s="266"/>
      <c r="AB83" s="266"/>
      <c r="AC83" s="266"/>
      <c r="AD83" s="266"/>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6"/>
      <c r="BD83" s="266"/>
      <c r="BE83" s="266"/>
      <c r="BF83" s="266"/>
      <c r="BG83" s="266"/>
      <c r="BH83" s="266"/>
      <c r="BI83" s="266"/>
      <c r="BJ83" s="266"/>
      <c r="BK83" s="266"/>
      <c r="BL83" s="266"/>
      <c r="BM83" s="266"/>
      <c r="BN83" s="266"/>
      <c r="BO83" s="266"/>
      <c r="BP83" s="266"/>
      <c r="BQ83" s="266" t="s">
        <v>3908</v>
      </c>
      <c r="BR83" s="266"/>
      <c r="BS83" s="266"/>
    </row>
    <row r="84" spans="1:71">
      <c r="A84" s="266" t="s">
        <v>55</v>
      </c>
      <c r="B84" s="266" t="s">
        <v>3133</v>
      </c>
      <c r="C84" s="266" t="s">
        <v>3134</v>
      </c>
      <c r="D84" s="266"/>
      <c r="E84" s="266" t="s">
        <v>3909</v>
      </c>
      <c r="F84" s="266" t="s">
        <v>3909</v>
      </c>
      <c r="G84" s="266"/>
      <c r="H84" s="266"/>
      <c r="I84" s="266" t="s">
        <v>1330</v>
      </c>
      <c r="J84" s="266" t="s">
        <v>3135</v>
      </c>
      <c r="K84" s="266"/>
      <c r="L84" s="266"/>
      <c r="M84" s="266"/>
      <c r="N84" s="266"/>
      <c r="O84" s="266"/>
      <c r="P84" s="266"/>
      <c r="Q84" s="266"/>
      <c r="R84" s="266"/>
      <c r="S84" s="266"/>
      <c r="T84" s="266"/>
      <c r="U84" s="266"/>
      <c r="V84" s="266"/>
      <c r="W84" s="266"/>
      <c r="X84" s="266"/>
      <c r="Y84" s="266"/>
      <c r="Z84" s="266"/>
      <c r="AA84" s="266"/>
      <c r="AB84" s="266"/>
      <c r="AC84" s="266"/>
      <c r="AD84" s="266"/>
      <c r="AE84" s="266"/>
      <c r="AF84" s="266"/>
      <c r="AG84" s="266"/>
      <c r="AH84" s="266"/>
      <c r="AI84" s="266"/>
      <c r="AJ84" s="266"/>
      <c r="AK84" s="266"/>
      <c r="AL84" s="266"/>
      <c r="AM84" s="266"/>
      <c r="AN84" s="266"/>
      <c r="AO84" s="266"/>
      <c r="AP84" s="266"/>
      <c r="AQ84" s="266"/>
      <c r="AR84" s="266"/>
      <c r="AS84" s="266"/>
      <c r="AT84" s="266"/>
      <c r="AU84" s="266"/>
      <c r="AV84" s="266"/>
      <c r="AW84" s="266"/>
      <c r="AX84" s="266"/>
      <c r="AY84" s="266"/>
      <c r="AZ84" s="266"/>
      <c r="BA84" s="266"/>
      <c r="BB84" s="266"/>
      <c r="BC84" s="266"/>
      <c r="BD84" s="266"/>
      <c r="BE84" s="266"/>
      <c r="BF84" s="266"/>
      <c r="BG84" s="266"/>
      <c r="BH84" s="266"/>
      <c r="BI84" s="266"/>
      <c r="BJ84" s="266"/>
      <c r="BK84" s="266"/>
      <c r="BL84" s="266"/>
      <c r="BM84" s="266"/>
      <c r="BN84" s="266"/>
      <c r="BO84" s="266"/>
      <c r="BP84" s="266"/>
      <c r="BQ84" s="266" t="s">
        <v>3910</v>
      </c>
      <c r="BR84" s="266"/>
      <c r="BS84" s="266"/>
    </row>
    <row r="85" spans="1:71">
      <c r="A85" s="266" t="s">
        <v>55</v>
      </c>
      <c r="B85" s="207" t="s">
        <v>3911</v>
      </c>
      <c r="C85" s="207" t="s">
        <v>3912</v>
      </c>
      <c r="E85" s="207" t="s">
        <v>3909</v>
      </c>
      <c r="F85" s="207" t="s">
        <v>3913</v>
      </c>
      <c r="I85" s="267" t="s">
        <v>3749</v>
      </c>
      <c r="J85" s="207"/>
      <c r="BQ85" s="50" t="s">
        <v>3914</v>
      </c>
    </row>
    <row r="86" spans="1:71">
      <c r="A86" s="266" t="s">
        <v>55</v>
      </c>
      <c r="B86" s="207" t="s">
        <v>2948</v>
      </c>
      <c r="C86" s="207" t="s">
        <v>2949</v>
      </c>
      <c r="E86" s="207" t="s">
        <v>3909</v>
      </c>
      <c r="F86" s="207" t="s">
        <v>3909</v>
      </c>
      <c r="I86" s="207" t="s">
        <v>2923</v>
      </c>
      <c r="J86" s="207" t="s">
        <v>2950</v>
      </c>
      <c r="BQ86" s="50" t="s">
        <v>3915</v>
      </c>
    </row>
    <row r="87" spans="1:71">
      <c r="A87" s="266" t="s">
        <v>55</v>
      </c>
      <c r="B87" s="207" t="s">
        <v>3916</v>
      </c>
      <c r="C87" s="207" t="s">
        <v>3134</v>
      </c>
      <c r="E87" s="207" t="s">
        <v>3913</v>
      </c>
      <c r="F87" s="207" t="s">
        <v>3913</v>
      </c>
      <c r="I87" s="267" t="s">
        <v>3749</v>
      </c>
      <c r="J87" s="207"/>
      <c r="BQ87" s="50" t="s">
        <v>3917</v>
      </c>
    </row>
    <row r="88" spans="1:71">
      <c r="A88" s="266" t="s">
        <v>55</v>
      </c>
      <c r="B88" s="207" t="s">
        <v>3918</v>
      </c>
      <c r="C88" s="207" t="s">
        <v>3919</v>
      </c>
      <c r="E88" s="207" t="s">
        <v>3909</v>
      </c>
      <c r="F88" s="207" t="s">
        <v>3909</v>
      </c>
      <c r="I88" s="267" t="s">
        <v>3749</v>
      </c>
      <c r="J88" s="207"/>
      <c r="BQ88" s="50" t="s">
        <v>3920</v>
      </c>
    </row>
    <row r="89" spans="1:71">
      <c r="A89" s="348" t="s">
        <v>3921</v>
      </c>
      <c r="B89" s="344" t="s">
        <v>3922</v>
      </c>
      <c r="C89" s="348" t="s">
        <v>57</v>
      </c>
      <c r="D89" s="344" t="s">
        <v>1784</v>
      </c>
      <c r="E89" s="344" t="s">
        <v>1784</v>
      </c>
      <c r="F89" s="344" t="s">
        <v>1784</v>
      </c>
      <c r="G89" s="344" t="s">
        <v>3748</v>
      </c>
      <c r="H89" s="344" t="s">
        <v>1784</v>
      </c>
      <c r="I89" s="344" t="s">
        <v>3749</v>
      </c>
      <c r="J89" s="344" t="s">
        <v>1784</v>
      </c>
      <c r="K89" s="344" t="s">
        <v>1784</v>
      </c>
      <c r="L89" s="344" t="s">
        <v>1784</v>
      </c>
      <c r="M89" s="344" t="s">
        <v>1784</v>
      </c>
      <c r="N89" s="344" t="s">
        <v>1784</v>
      </c>
      <c r="O89" s="344" t="s">
        <v>1784</v>
      </c>
      <c r="P89" s="344" t="s">
        <v>1784</v>
      </c>
      <c r="Q89" s="344" t="s">
        <v>1784</v>
      </c>
      <c r="R89" s="344" t="s">
        <v>1784</v>
      </c>
      <c r="S89" s="344" t="s">
        <v>1784</v>
      </c>
      <c r="T89" s="344" t="s">
        <v>1784</v>
      </c>
      <c r="U89" s="344" t="s">
        <v>1784</v>
      </c>
      <c r="V89" s="344" t="s">
        <v>1784</v>
      </c>
      <c r="W89" s="344" t="s">
        <v>1784</v>
      </c>
      <c r="X89" s="344" t="s">
        <v>1784</v>
      </c>
      <c r="Y89" s="344" t="s">
        <v>1784</v>
      </c>
      <c r="Z89" s="344" t="s">
        <v>1784</v>
      </c>
      <c r="AA89" s="344" t="s">
        <v>1784</v>
      </c>
      <c r="AB89" s="344" t="s">
        <v>1784</v>
      </c>
      <c r="AC89" s="344" t="s">
        <v>1784</v>
      </c>
      <c r="AD89" s="344" t="s">
        <v>1784</v>
      </c>
      <c r="AE89" s="344" t="s">
        <v>1784</v>
      </c>
      <c r="AF89" s="344" t="s">
        <v>1784</v>
      </c>
      <c r="AG89" s="344" t="s">
        <v>1784</v>
      </c>
      <c r="AH89" s="344" t="s">
        <v>1784</v>
      </c>
      <c r="AI89" s="344" t="s">
        <v>1784</v>
      </c>
      <c r="AJ89" s="344" t="s">
        <v>1784</v>
      </c>
      <c r="AK89" s="344" t="s">
        <v>1784</v>
      </c>
      <c r="AL89" s="344" t="s">
        <v>1784</v>
      </c>
      <c r="AM89" s="344" t="s">
        <v>1784</v>
      </c>
      <c r="AN89" s="344" t="s">
        <v>1784</v>
      </c>
      <c r="AO89" s="344" t="s">
        <v>1784</v>
      </c>
      <c r="AP89" s="344" t="s">
        <v>1784</v>
      </c>
      <c r="AQ89" s="344" t="s">
        <v>1784</v>
      </c>
      <c r="AR89" s="344" t="s">
        <v>1784</v>
      </c>
      <c r="AS89" s="344" t="s">
        <v>1784</v>
      </c>
      <c r="AT89" s="344" t="s">
        <v>1784</v>
      </c>
      <c r="AU89" s="344" t="s">
        <v>1784</v>
      </c>
      <c r="AV89" s="344" t="s">
        <v>1784</v>
      </c>
      <c r="AW89" s="344" t="s">
        <v>1784</v>
      </c>
      <c r="AX89" s="344" t="s">
        <v>1784</v>
      </c>
      <c r="AY89" s="344" t="s">
        <v>1784</v>
      </c>
      <c r="AZ89" s="344" t="s">
        <v>1784</v>
      </c>
      <c r="BA89" s="344" t="s">
        <v>1784</v>
      </c>
      <c r="BB89" s="344" t="s">
        <v>1784</v>
      </c>
      <c r="BC89" s="344" t="s">
        <v>1784</v>
      </c>
      <c r="BD89" s="344" t="s">
        <v>1784</v>
      </c>
      <c r="BE89" s="344" t="s">
        <v>1784</v>
      </c>
      <c r="BF89" s="344" t="s">
        <v>1784</v>
      </c>
      <c r="BG89" s="344" t="s">
        <v>1784</v>
      </c>
      <c r="BH89" s="344" t="s">
        <v>1784</v>
      </c>
      <c r="BI89" s="344" t="s">
        <v>1784</v>
      </c>
      <c r="BJ89" s="344" t="s">
        <v>1784</v>
      </c>
      <c r="BK89" s="344" t="s">
        <v>1784</v>
      </c>
      <c r="BL89" s="344" t="s">
        <v>1784</v>
      </c>
      <c r="BM89" s="344" t="s">
        <v>1784</v>
      </c>
      <c r="BN89" s="344" t="s">
        <v>1784</v>
      </c>
      <c r="BO89" s="344" t="s">
        <v>1784</v>
      </c>
      <c r="BP89" s="344" t="s">
        <v>1784</v>
      </c>
      <c r="BQ89" s="344" t="s">
        <v>3923</v>
      </c>
      <c r="BR89" s="344" t="s">
        <v>1784</v>
      </c>
      <c r="BS89" s="344" t="s">
        <v>1784</v>
      </c>
    </row>
    <row r="90" spans="1:71">
      <c r="A90" s="348" t="s">
        <v>59</v>
      </c>
      <c r="B90" s="344" t="s">
        <v>3924</v>
      </c>
      <c r="C90" s="344" t="s">
        <v>35</v>
      </c>
      <c r="D90" s="344" t="s">
        <v>1784</v>
      </c>
      <c r="E90" s="344" t="s">
        <v>1784</v>
      </c>
      <c r="F90" s="344" t="s">
        <v>1784</v>
      </c>
      <c r="G90" s="344" t="s">
        <v>3748</v>
      </c>
      <c r="H90" s="344" t="s">
        <v>1784</v>
      </c>
      <c r="I90" s="344" t="s">
        <v>3749</v>
      </c>
      <c r="J90" s="344" t="s">
        <v>3796</v>
      </c>
      <c r="K90" s="344" t="s">
        <v>3748</v>
      </c>
      <c r="L90" s="344" t="s">
        <v>1784</v>
      </c>
      <c r="M90" s="344" t="s">
        <v>1784</v>
      </c>
      <c r="N90" s="344" t="s">
        <v>1784</v>
      </c>
      <c r="O90" s="344" t="s">
        <v>1784</v>
      </c>
      <c r="P90" s="344" t="s">
        <v>1784</v>
      </c>
      <c r="Q90" s="344" t="s">
        <v>1784</v>
      </c>
      <c r="R90" s="344" t="s">
        <v>1784</v>
      </c>
      <c r="S90" s="344" t="s">
        <v>1784</v>
      </c>
      <c r="T90" s="344" t="s">
        <v>1784</v>
      </c>
      <c r="U90" s="344" t="s">
        <v>1784</v>
      </c>
      <c r="V90" s="344" t="s">
        <v>1784</v>
      </c>
      <c r="W90" s="344" t="s">
        <v>1784</v>
      </c>
      <c r="X90" s="344" t="s">
        <v>1784</v>
      </c>
      <c r="Y90" s="344" t="s">
        <v>1784</v>
      </c>
      <c r="Z90" s="344" t="s">
        <v>1784</v>
      </c>
      <c r="AA90" s="344" t="s">
        <v>1784</v>
      </c>
      <c r="AB90" s="344" t="s">
        <v>1784</v>
      </c>
      <c r="AC90" s="344" t="s">
        <v>1784</v>
      </c>
      <c r="AD90" s="344" t="s">
        <v>1784</v>
      </c>
      <c r="AE90" s="344" t="s">
        <v>1784</v>
      </c>
      <c r="AF90" s="344" t="s">
        <v>1784</v>
      </c>
      <c r="AG90" s="344" t="s">
        <v>1784</v>
      </c>
      <c r="AH90" s="344" t="s">
        <v>1784</v>
      </c>
      <c r="AI90" s="344" t="s">
        <v>1784</v>
      </c>
      <c r="AJ90" s="344" t="s">
        <v>1784</v>
      </c>
      <c r="AK90" s="344" t="s">
        <v>1784</v>
      </c>
      <c r="AL90" s="344" t="s">
        <v>1784</v>
      </c>
      <c r="AM90" s="344" t="s">
        <v>1784</v>
      </c>
      <c r="AN90" s="344" t="s">
        <v>1784</v>
      </c>
      <c r="AO90" s="344" t="s">
        <v>1784</v>
      </c>
      <c r="AP90" s="344" t="s">
        <v>1784</v>
      </c>
      <c r="AQ90" s="344" t="s">
        <v>1784</v>
      </c>
      <c r="AR90" s="344" t="s">
        <v>1784</v>
      </c>
      <c r="AS90" s="344" t="s">
        <v>1784</v>
      </c>
      <c r="AT90" s="344" t="s">
        <v>1784</v>
      </c>
      <c r="AU90" s="344" t="s">
        <v>1784</v>
      </c>
      <c r="AV90" s="344" t="s">
        <v>1784</v>
      </c>
      <c r="AW90" s="344" t="s">
        <v>1784</v>
      </c>
      <c r="AX90" s="344" t="s">
        <v>1784</v>
      </c>
      <c r="AY90" s="344" t="s">
        <v>1784</v>
      </c>
      <c r="AZ90" s="344" t="s">
        <v>1784</v>
      </c>
      <c r="BA90" s="344" t="s">
        <v>1784</v>
      </c>
      <c r="BB90" s="344" t="s">
        <v>1784</v>
      </c>
      <c r="BC90" s="344" t="s">
        <v>1784</v>
      </c>
      <c r="BD90" s="344" t="s">
        <v>1784</v>
      </c>
      <c r="BE90" s="344" t="s">
        <v>1784</v>
      </c>
      <c r="BF90" s="344" t="s">
        <v>1784</v>
      </c>
      <c r="BG90" s="344" t="s">
        <v>1784</v>
      </c>
      <c r="BH90" s="344" t="s">
        <v>1784</v>
      </c>
      <c r="BI90" s="344" t="s">
        <v>1784</v>
      </c>
      <c r="BJ90" s="344" t="s">
        <v>1784</v>
      </c>
      <c r="BK90" s="344" t="s">
        <v>1784</v>
      </c>
      <c r="BL90" s="344" t="s">
        <v>1784</v>
      </c>
      <c r="BM90" s="344" t="s">
        <v>1784</v>
      </c>
      <c r="BN90" s="344" t="s">
        <v>1784</v>
      </c>
      <c r="BO90" s="344" t="s">
        <v>1784</v>
      </c>
      <c r="BP90" s="344" t="s">
        <v>1784</v>
      </c>
      <c r="BQ90" s="344" t="s">
        <v>3925</v>
      </c>
      <c r="BR90" s="344" t="s">
        <v>1784</v>
      </c>
      <c r="BS90" s="344" t="s">
        <v>1784</v>
      </c>
    </row>
    <row r="91" spans="1:71">
      <c r="A91" s="344" t="s">
        <v>59</v>
      </c>
      <c r="B91" s="344" t="s">
        <v>3137</v>
      </c>
      <c r="C91" s="344" t="s">
        <v>35</v>
      </c>
      <c r="D91" s="344" t="s">
        <v>1784</v>
      </c>
      <c r="E91" s="344" t="s">
        <v>1784</v>
      </c>
      <c r="F91" s="344" t="s">
        <v>1784</v>
      </c>
      <c r="G91" s="344" t="s">
        <v>3748</v>
      </c>
      <c r="H91" s="344" t="s">
        <v>1784</v>
      </c>
      <c r="I91" s="344" t="s">
        <v>666</v>
      </c>
      <c r="J91" s="344" t="s">
        <v>3138</v>
      </c>
      <c r="K91" s="344" t="s">
        <v>3748</v>
      </c>
      <c r="L91" s="344" t="s">
        <v>1784</v>
      </c>
      <c r="M91" s="344" t="s">
        <v>1784</v>
      </c>
      <c r="N91" s="344" t="s">
        <v>1784</v>
      </c>
      <c r="O91" s="344" t="s">
        <v>1784</v>
      </c>
      <c r="P91" s="344" t="s">
        <v>1784</v>
      </c>
      <c r="Q91" s="344" t="s">
        <v>1784</v>
      </c>
      <c r="R91" s="344" t="s">
        <v>1784</v>
      </c>
      <c r="S91" s="344" t="s">
        <v>1784</v>
      </c>
      <c r="T91" s="344" t="s">
        <v>1784</v>
      </c>
      <c r="U91" s="344" t="s">
        <v>1784</v>
      </c>
      <c r="V91" s="344" t="s">
        <v>1784</v>
      </c>
      <c r="W91" s="344" t="s">
        <v>1784</v>
      </c>
      <c r="X91" s="344" t="s">
        <v>1784</v>
      </c>
      <c r="Y91" s="344" t="s">
        <v>1784</v>
      </c>
      <c r="Z91" s="344" t="s">
        <v>1784</v>
      </c>
      <c r="AA91" s="344" t="s">
        <v>1784</v>
      </c>
      <c r="AB91" s="344" t="s">
        <v>1784</v>
      </c>
      <c r="AC91" s="344" t="s">
        <v>1784</v>
      </c>
      <c r="AD91" s="344" t="s">
        <v>1784</v>
      </c>
      <c r="AE91" s="344" t="s">
        <v>1784</v>
      </c>
      <c r="AF91" s="344" t="s">
        <v>1784</v>
      </c>
      <c r="AG91" s="344" t="s">
        <v>1784</v>
      </c>
      <c r="AH91" s="344" t="s">
        <v>1784</v>
      </c>
      <c r="AI91" s="344" t="s">
        <v>1784</v>
      </c>
      <c r="AJ91" s="344" t="s">
        <v>1784</v>
      </c>
      <c r="AK91" s="344" t="s">
        <v>1784</v>
      </c>
      <c r="AL91" s="344" t="s">
        <v>1784</v>
      </c>
      <c r="AM91" s="344" t="s">
        <v>1784</v>
      </c>
      <c r="AN91" s="344" t="s">
        <v>1784</v>
      </c>
      <c r="AO91" s="344" t="s">
        <v>1784</v>
      </c>
      <c r="AP91" s="344" t="s">
        <v>1784</v>
      </c>
      <c r="AQ91" s="344" t="s">
        <v>1784</v>
      </c>
      <c r="AR91" s="344" t="s">
        <v>1784</v>
      </c>
      <c r="AS91" s="344" t="s">
        <v>1784</v>
      </c>
      <c r="AT91" s="344" t="s">
        <v>1784</v>
      </c>
      <c r="AU91" s="344" t="s">
        <v>1784</v>
      </c>
      <c r="AV91" s="344" t="s">
        <v>1784</v>
      </c>
      <c r="AW91" s="344" t="s">
        <v>1784</v>
      </c>
      <c r="AX91" s="344" t="s">
        <v>1784</v>
      </c>
      <c r="AY91" s="344" t="s">
        <v>1784</v>
      </c>
      <c r="AZ91" s="344" t="s">
        <v>1784</v>
      </c>
      <c r="BA91" s="344" t="s">
        <v>1784</v>
      </c>
      <c r="BB91" s="344" t="s">
        <v>1784</v>
      </c>
      <c r="BC91" s="344" t="s">
        <v>1784</v>
      </c>
      <c r="BD91" s="344" t="s">
        <v>1784</v>
      </c>
      <c r="BE91" s="344" t="s">
        <v>1784</v>
      </c>
      <c r="BF91" s="344" t="s">
        <v>1784</v>
      </c>
      <c r="BG91" s="344" t="s">
        <v>1784</v>
      </c>
      <c r="BH91" s="344" t="s">
        <v>1784</v>
      </c>
      <c r="BI91" s="344" t="s">
        <v>1784</v>
      </c>
      <c r="BJ91" s="344" t="s">
        <v>1784</v>
      </c>
      <c r="BK91" s="344" t="s">
        <v>1784</v>
      </c>
      <c r="BL91" s="344" t="s">
        <v>1784</v>
      </c>
      <c r="BM91" s="344" t="s">
        <v>1784</v>
      </c>
      <c r="BN91" s="344" t="s">
        <v>1784</v>
      </c>
      <c r="BO91" s="344" t="s">
        <v>1784</v>
      </c>
      <c r="BP91" s="344" t="s">
        <v>1784</v>
      </c>
      <c r="BQ91" s="344" t="s">
        <v>3926</v>
      </c>
      <c r="BR91" s="344" t="s">
        <v>1784</v>
      </c>
      <c r="BS91" s="344" t="s">
        <v>1784</v>
      </c>
    </row>
    <row r="92" spans="1:71">
      <c r="A92" s="344" t="s">
        <v>59</v>
      </c>
      <c r="B92" s="344" t="s">
        <v>3927</v>
      </c>
      <c r="C92" s="344" t="s">
        <v>35</v>
      </c>
      <c r="D92" s="344" t="s">
        <v>1784</v>
      </c>
      <c r="E92" s="344" t="s">
        <v>1784</v>
      </c>
      <c r="F92" s="344" t="s">
        <v>1784</v>
      </c>
      <c r="G92" s="344" t="s">
        <v>3748</v>
      </c>
      <c r="H92" s="344" t="s">
        <v>1784</v>
      </c>
      <c r="I92" s="344" t="s">
        <v>3813</v>
      </c>
      <c r="J92" s="344" t="s">
        <v>3928</v>
      </c>
      <c r="K92" s="344" t="s">
        <v>3748</v>
      </c>
      <c r="L92" s="344" t="s">
        <v>551</v>
      </c>
      <c r="M92" s="344" t="s">
        <v>3929</v>
      </c>
      <c r="N92" s="344" t="s">
        <v>1784</v>
      </c>
      <c r="O92" s="344" t="s">
        <v>3845</v>
      </c>
      <c r="P92" s="344" t="s">
        <v>3930</v>
      </c>
      <c r="Q92" s="344" t="s">
        <v>1784</v>
      </c>
      <c r="R92" s="344" t="s">
        <v>1784</v>
      </c>
      <c r="S92" s="344" t="s">
        <v>1784</v>
      </c>
      <c r="T92" s="344" t="s">
        <v>1784</v>
      </c>
      <c r="U92" s="344" t="s">
        <v>1784</v>
      </c>
      <c r="V92" s="344" t="s">
        <v>1784</v>
      </c>
      <c r="W92" s="344" t="s">
        <v>1784</v>
      </c>
      <c r="X92" s="344" t="s">
        <v>1784</v>
      </c>
      <c r="Y92" s="344" t="s">
        <v>1784</v>
      </c>
      <c r="Z92" s="344" t="s">
        <v>1784</v>
      </c>
      <c r="AA92" s="344" t="s">
        <v>1784</v>
      </c>
      <c r="AB92" s="344" t="s">
        <v>1784</v>
      </c>
      <c r="AC92" s="344" t="s">
        <v>1784</v>
      </c>
      <c r="AD92" s="344" t="s">
        <v>1784</v>
      </c>
      <c r="AE92" s="344" t="s">
        <v>1784</v>
      </c>
      <c r="AF92" s="344" t="s">
        <v>1784</v>
      </c>
      <c r="AG92" s="344" t="s">
        <v>1784</v>
      </c>
      <c r="AH92" s="344" t="s">
        <v>1784</v>
      </c>
      <c r="AI92" s="344" t="s">
        <v>1784</v>
      </c>
      <c r="AJ92" s="344" t="s">
        <v>1784</v>
      </c>
      <c r="AK92" s="344" t="s">
        <v>1784</v>
      </c>
      <c r="AL92" s="344" t="s">
        <v>1784</v>
      </c>
      <c r="AM92" s="344" t="s">
        <v>1784</v>
      </c>
      <c r="AN92" s="344" t="s">
        <v>1784</v>
      </c>
      <c r="AO92" s="344" t="s">
        <v>1784</v>
      </c>
      <c r="AP92" s="344" t="s">
        <v>1784</v>
      </c>
      <c r="AQ92" s="344" t="s">
        <v>1784</v>
      </c>
      <c r="AR92" s="344" t="s">
        <v>1784</v>
      </c>
      <c r="AS92" s="344" t="s">
        <v>1784</v>
      </c>
      <c r="AT92" s="344" t="s">
        <v>1784</v>
      </c>
      <c r="AU92" s="344" t="s">
        <v>1784</v>
      </c>
      <c r="AV92" s="344" t="s">
        <v>1784</v>
      </c>
      <c r="AW92" s="344" t="s">
        <v>1784</v>
      </c>
      <c r="AX92" s="344" t="s">
        <v>1784</v>
      </c>
      <c r="AY92" s="344" t="s">
        <v>1784</v>
      </c>
      <c r="AZ92" s="344" t="s">
        <v>1784</v>
      </c>
      <c r="BA92" s="344" t="s">
        <v>1784</v>
      </c>
      <c r="BB92" s="344" t="s">
        <v>1784</v>
      </c>
      <c r="BC92" s="344" t="s">
        <v>1784</v>
      </c>
      <c r="BD92" s="344" t="s">
        <v>1784</v>
      </c>
      <c r="BE92" s="344" t="s">
        <v>1784</v>
      </c>
      <c r="BF92" s="344" t="s">
        <v>1784</v>
      </c>
      <c r="BG92" s="344" t="s">
        <v>1784</v>
      </c>
      <c r="BH92" s="344" t="s">
        <v>1784</v>
      </c>
      <c r="BI92" s="344" t="s">
        <v>1784</v>
      </c>
      <c r="BJ92" s="344" t="s">
        <v>1784</v>
      </c>
      <c r="BK92" s="344" t="s">
        <v>1784</v>
      </c>
      <c r="BL92" s="344" t="s">
        <v>1784</v>
      </c>
      <c r="BM92" s="344" t="s">
        <v>1784</v>
      </c>
      <c r="BN92" s="344" t="s">
        <v>1784</v>
      </c>
      <c r="BO92" s="344" t="s">
        <v>1784</v>
      </c>
      <c r="BP92" s="344" t="s">
        <v>1784</v>
      </c>
      <c r="BQ92" s="344" t="s">
        <v>3931</v>
      </c>
      <c r="BR92" s="344" t="s">
        <v>1784</v>
      </c>
      <c r="BS92" s="344" t="s">
        <v>1784</v>
      </c>
    </row>
    <row r="93" spans="1:71">
      <c r="A93" s="344" t="s">
        <v>59</v>
      </c>
      <c r="B93" s="344" t="s">
        <v>3932</v>
      </c>
      <c r="C93" s="344" t="s">
        <v>35</v>
      </c>
      <c r="D93" s="344" t="s">
        <v>1784</v>
      </c>
      <c r="E93" s="344" t="s">
        <v>1784</v>
      </c>
      <c r="F93" s="344" t="s">
        <v>1784</v>
      </c>
      <c r="G93" s="344" t="s">
        <v>3748</v>
      </c>
      <c r="H93" s="344" t="s">
        <v>1784</v>
      </c>
      <c r="I93" s="344" t="s">
        <v>3749</v>
      </c>
      <c r="J93" s="344" t="s">
        <v>3853</v>
      </c>
      <c r="K93" s="344" t="s">
        <v>3748</v>
      </c>
      <c r="L93" s="344" t="s">
        <v>3805</v>
      </c>
      <c r="M93" s="344" t="s">
        <v>1784</v>
      </c>
      <c r="N93" s="344" t="s">
        <v>1784</v>
      </c>
      <c r="O93" s="344" t="s">
        <v>3807</v>
      </c>
      <c r="P93" s="344" t="s">
        <v>1784</v>
      </c>
      <c r="Q93" s="344" t="s">
        <v>1784</v>
      </c>
      <c r="R93" s="344" t="s">
        <v>1784</v>
      </c>
      <c r="S93" s="344" t="s">
        <v>1784</v>
      </c>
      <c r="T93" s="344" t="s">
        <v>1784</v>
      </c>
      <c r="U93" s="344" t="s">
        <v>1784</v>
      </c>
      <c r="V93" s="344" t="s">
        <v>1784</v>
      </c>
      <c r="W93" s="344" t="s">
        <v>1784</v>
      </c>
      <c r="X93" s="344" t="s">
        <v>1784</v>
      </c>
      <c r="Y93" s="344" t="s">
        <v>1784</v>
      </c>
      <c r="Z93" s="344" t="s">
        <v>1784</v>
      </c>
      <c r="AA93" s="344" t="s">
        <v>1784</v>
      </c>
      <c r="AB93" s="344" t="s">
        <v>1784</v>
      </c>
      <c r="AC93" s="344" t="s">
        <v>1784</v>
      </c>
      <c r="AD93" s="344" t="s">
        <v>1784</v>
      </c>
      <c r="AE93" s="344" t="s">
        <v>1784</v>
      </c>
      <c r="AF93" s="344" t="s">
        <v>1784</v>
      </c>
      <c r="AG93" s="344" t="s">
        <v>1784</v>
      </c>
      <c r="AH93" s="344" t="s">
        <v>1784</v>
      </c>
      <c r="AI93" s="344" t="s">
        <v>1784</v>
      </c>
      <c r="AJ93" s="344" t="s">
        <v>1784</v>
      </c>
      <c r="AK93" s="344" t="s">
        <v>1784</v>
      </c>
      <c r="AL93" s="344" t="s">
        <v>1784</v>
      </c>
      <c r="AM93" s="344" t="s">
        <v>1784</v>
      </c>
      <c r="AN93" s="344" t="s">
        <v>1784</v>
      </c>
      <c r="AO93" s="344" t="s">
        <v>1784</v>
      </c>
      <c r="AP93" s="344" t="s">
        <v>1784</v>
      </c>
      <c r="AQ93" s="344" t="s">
        <v>1784</v>
      </c>
      <c r="AR93" s="344" t="s">
        <v>1784</v>
      </c>
      <c r="AS93" s="344" t="s">
        <v>1784</v>
      </c>
      <c r="AT93" s="344" t="s">
        <v>1784</v>
      </c>
      <c r="AU93" s="344" t="s">
        <v>1784</v>
      </c>
      <c r="AV93" s="344" t="s">
        <v>1784</v>
      </c>
      <c r="AW93" s="344" t="s">
        <v>1784</v>
      </c>
      <c r="AX93" s="344" t="s">
        <v>1784</v>
      </c>
      <c r="AY93" s="344" t="s">
        <v>1784</v>
      </c>
      <c r="AZ93" s="344" t="s">
        <v>1784</v>
      </c>
      <c r="BA93" s="344" t="s">
        <v>1784</v>
      </c>
      <c r="BB93" s="344" t="s">
        <v>1784</v>
      </c>
      <c r="BC93" s="344" t="s">
        <v>1784</v>
      </c>
      <c r="BD93" s="344" t="s">
        <v>1784</v>
      </c>
      <c r="BE93" s="344" t="s">
        <v>1784</v>
      </c>
      <c r="BF93" s="344" t="s">
        <v>1784</v>
      </c>
      <c r="BG93" s="344" t="s">
        <v>1784</v>
      </c>
      <c r="BH93" s="344" t="s">
        <v>1784</v>
      </c>
      <c r="BI93" s="344" t="s">
        <v>1784</v>
      </c>
      <c r="BJ93" s="344" t="s">
        <v>1784</v>
      </c>
      <c r="BK93" s="344" t="s">
        <v>1784</v>
      </c>
      <c r="BL93" s="344" t="s">
        <v>1784</v>
      </c>
      <c r="BM93" s="344" t="s">
        <v>1784</v>
      </c>
      <c r="BN93" s="344" t="s">
        <v>1784</v>
      </c>
      <c r="BO93" s="344" t="s">
        <v>1784</v>
      </c>
      <c r="BP93" s="344" t="s">
        <v>1784</v>
      </c>
      <c r="BQ93" s="344" t="s">
        <v>3933</v>
      </c>
      <c r="BR93" s="344" t="s">
        <v>1784</v>
      </c>
      <c r="BS93" s="344" t="s">
        <v>1784</v>
      </c>
    </row>
    <row r="94" spans="1:71">
      <c r="A94" s="344" t="s">
        <v>59</v>
      </c>
      <c r="B94" s="344" t="s">
        <v>3139</v>
      </c>
      <c r="C94" s="344" t="s">
        <v>35</v>
      </c>
      <c r="D94" s="344" t="s">
        <v>1784</v>
      </c>
      <c r="E94" s="344" t="s">
        <v>1784</v>
      </c>
      <c r="F94" s="344" t="s">
        <v>1784</v>
      </c>
      <c r="G94" s="344" t="s">
        <v>3748</v>
      </c>
      <c r="H94" s="344" t="s">
        <v>1784</v>
      </c>
      <c r="I94" s="344" t="s">
        <v>214</v>
      </c>
      <c r="J94" s="344" t="s">
        <v>1784</v>
      </c>
      <c r="K94" s="344" t="s">
        <v>1784</v>
      </c>
      <c r="L94" s="344" t="s">
        <v>1784</v>
      </c>
      <c r="M94" s="344" t="s">
        <v>1784</v>
      </c>
      <c r="N94" s="344" t="s">
        <v>1784</v>
      </c>
      <c r="O94" s="344" t="s">
        <v>1784</v>
      </c>
      <c r="P94" s="344" t="s">
        <v>1784</v>
      </c>
      <c r="Q94" s="344" t="s">
        <v>1784</v>
      </c>
      <c r="R94" s="344" t="s">
        <v>1784</v>
      </c>
      <c r="S94" s="344" t="s">
        <v>1784</v>
      </c>
      <c r="T94" s="344" t="s">
        <v>1784</v>
      </c>
      <c r="U94" s="344" t="s">
        <v>1784</v>
      </c>
      <c r="V94" s="344" t="s">
        <v>1784</v>
      </c>
      <c r="W94" s="344" t="s">
        <v>1784</v>
      </c>
      <c r="X94" s="344" t="s">
        <v>1784</v>
      </c>
      <c r="Y94" s="344" t="s">
        <v>1784</v>
      </c>
      <c r="Z94" s="344" t="s">
        <v>1784</v>
      </c>
      <c r="AA94" s="344" t="s">
        <v>1784</v>
      </c>
      <c r="AB94" s="344" t="s">
        <v>1784</v>
      </c>
      <c r="AC94" s="344" t="s">
        <v>1784</v>
      </c>
      <c r="AD94" s="344" t="s">
        <v>1784</v>
      </c>
      <c r="AE94" s="344" t="s">
        <v>1784</v>
      </c>
      <c r="AF94" s="344" t="s">
        <v>1784</v>
      </c>
      <c r="AG94" s="344" t="s">
        <v>1784</v>
      </c>
      <c r="AH94" s="344" t="s">
        <v>1784</v>
      </c>
      <c r="AI94" s="344" t="s">
        <v>1784</v>
      </c>
      <c r="AJ94" s="344" t="s">
        <v>1784</v>
      </c>
      <c r="AK94" s="344" t="s">
        <v>1784</v>
      </c>
      <c r="AL94" s="344" t="s">
        <v>1784</v>
      </c>
      <c r="AM94" s="344" t="s">
        <v>1784</v>
      </c>
      <c r="AN94" s="344" t="s">
        <v>1784</v>
      </c>
      <c r="AO94" s="344" t="s">
        <v>1784</v>
      </c>
      <c r="AP94" s="344" t="s">
        <v>1784</v>
      </c>
      <c r="AQ94" s="344" t="s">
        <v>1784</v>
      </c>
      <c r="AR94" s="344" t="s">
        <v>1784</v>
      </c>
      <c r="AS94" s="344" t="s">
        <v>1784</v>
      </c>
      <c r="AT94" s="344" t="s">
        <v>1784</v>
      </c>
      <c r="AU94" s="344" t="s">
        <v>1784</v>
      </c>
      <c r="AV94" s="344" t="s">
        <v>1784</v>
      </c>
      <c r="AW94" s="344" t="s">
        <v>1784</v>
      </c>
      <c r="AX94" s="344" t="s">
        <v>1784</v>
      </c>
      <c r="AY94" s="344" t="s">
        <v>1784</v>
      </c>
      <c r="AZ94" s="344" t="s">
        <v>1784</v>
      </c>
      <c r="BA94" s="344" t="s">
        <v>1784</v>
      </c>
      <c r="BB94" s="344" t="s">
        <v>1784</v>
      </c>
      <c r="BC94" s="344" t="s">
        <v>1784</v>
      </c>
      <c r="BD94" s="344" t="s">
        <v>1784</v>
      </c>
      <c r="BE94" s="344" t="s">
        <v>1784</v>
      </c>
      <c r="BF94" s="344" t="s">
        <v>1784</v>
      </c>
      <c r="BG94" s="344" t="s">
        <v>1784</v>
      </c>
      <c r="BH94" s="344" t="s">
        <v>1784</v>
      </c>
      <c r="BI94" s="344" t="s">
        <v>1784</v>
      </c>
      <c r="BJ94" s="344" t="s">
        <v>1784</v>
      </c>
      <c r="BK94" s="344" t="s">
        <v>1784</v>
      </c>
      <c r="BL94" s="344" t="s">
        <v>1784</v>
      </c>
      <c r="BM94" s="344" t="s">
        <v>1784</v>
      </c>
      <c r="BN94" s="344" t="s">
        <v>1784</v>
      </c>
      <c r="BO94" s="344" t="s">
        <v>1784</v>
      </c>
      <c r="BP94" s="344" t="s">
        <v>1784</v>
      </c>
      <c r="BQ94" s="344" t="s">
        <v>3934</v>
      </c>
      <c r="BR94" s="344" t="s">
        <v>1784</v>
      </c>
      <c r="BS94" s="344" t="s">
        <v>1784</v>
      </c>
    </row>
    <row r="95" spans="1:71">
      <c r="A95" s="344" t="s">
        <v>59</v>
      </c>
      <c r="B95" s="344" t="s">
        <v>3140</v>
      </c>
      <c r="C95" s="344" t="s">
        <v>35</v>
      </c>
      <c r="D95" s="344" t="s">
        <v>1784</v>
      </c>
      <c r="E95" s="344" t="s">
        <v>1784</v>
      </c>
      <c r="F95" s="344" t="s">
        <v>1784</v>
      </c>
      <c r="G95" s="344" t="s">
        <v>3748</v>
      </c>
      <c r="H95" s="344" t="s">
        <v>1784</v>
      </c>
      <c r="I95" s="344" t="s">
        <v>666</v>
      </c>
      <c r="J95" s="344" t="s">
        <v>3141</v>
      </c>
      <c r="K95" s="344" t="s">
        <v>3748</v>
      </c>
      <c r="L95" s="344" t="s">
        <v>1784</v>
      </c>
      <c r="M95" s="344" t="s">
        <v>1784</v>
      </c>
      <c r="N95" s="344" t="s">
        <v>1784</v>
      </c>
      <c r="O95" s="344" t="s">
        <v>1784</v>
      </c>
      <c r="P95" s="344" t="s">
        <v>1784</v>
      </c>
      <c r="Q95" s="344" t="s">
        <v>1784</v>
      </c>
      <c r="R95" s="344" t="s">
        <v>1784</v>
      </c>
      <c r="S95" s="344" t="s">
        <v>1784</v>
      </c>
      <c r="T95" s="344" t="s">
        <v>1784</v>
      </c>
      <c r="U95" s="344" t="s">
        <v>1784</v>
      </c>
      <c r="V95" s="344" t="s">
        <v>1784</v>
      </c>
      <c r="W95" s="344" t="s">
        <v>1784</v>
      </c>
      <c r="X95" s="344" t="s">
        <v>1784</v>
      </c>
      <c r="Y95" s="344" t="s">
        <v>1784</v>
      </c>
      <c r="Z95" s="344" t="s">
        <v>1784</v>
      </c>
      <c r="AA95" s="344" t="s">
        <v>1784</v>
      </c>
      <c r="AB95" s="344" t="s">
        <v>1784</v>
      </c>
      <c r="AC95" s="344" t="s">
        <v>1784</v>
      </c>
      <c r="AD95" s="344" t="s">
        <v>1784</v>
      </c>
      <c r="AE95" s="344" t="s">
        <v>1784</v>
      </c>
      <c r="AF95" s="344" t="s">
        <v>1784</v>
      </c>
      <c r="AG95" s="344" t="s">
        <v>1784</v>
      </c>
      <c r="AH95" s="344" t="s">
        <v>1784</v>
      </c>
      <c r="AI95" s="344" t="s">
        <v>1784</v>
      </c>
      <c r="AJ95" s="344" t="s">
        <v>1784</v>
      </c>
      <c r="AK95" s="344" t="s">
        <v>1784</v>
      </c>
      <c r="AL95" s="344" t="s">
        <v>1784</v>
      </c>
      <c r="AM95" s="344" t="s">
        <v>1784</v>
      </c>
      <c r="AN95" s="344" t="s">
        <v>1784</v>
      </c>
      <c r="AO95" s="344" t="s">
        <v>1784</v>
      </c>
      <c r="AP95" s="344" t="s">
        <v>1784</v>
      </c>
      <c r="AQ95" s="344" t="s">
        <v>1784</v>
      </c>
      <c r="AR95" s="344" t="s">
        <v>1784</v>
      </c>
      <c r="AS95" s="344" t="s">
        <v>1784</v>
      </c>
      <c r="AT95" s="344" t="s">
        <v>1784</v>
      </c>
      <c r="AU95" s="344" t="s">
        <v>1784</v>
      </c>
      <c r="AV95" s="344" t="s">
        <v>1784</v>
      </c>
      <c r="AW95" s="344" t="s">
        <v>1784</v>
      </c>
      <c r="AX95" s="344" t="s">
        <v>1784</v>
      </c>
      <c r="AY95" s="344" t="s">
        <v>1784</v>
      </c>
      <c r="AZ95" s="344" t="s">
        <v>1784</v>
      </c>
      <c r="BA95" s="344" t="s">
        <v>1784</v>
      </c>
      <c r="BB95" s="344" t="s">
        <v>1784</v>
      </c>
      <c r="BC95" s="344" t="s">
        <v>1784</v>
      </c>
      <c r="BD95" s="344" t="s">
        <v>1784</v>
      </c>
      <c r="BE95" s="344" t="s">
        <v>1784</v>
      </c>
      <c r="BF95" s="344" t="s">
        <v>1784</v>
      </c>
      <c r="BG95" s="344" t="s">
        <v>1784</v>
      </c>
      <c r="BH95" s="344" t="s">
        <v>1784</v>
      </c>
      <c r="BI95" s="344" t="s">
        <v>1784</v>
      </c>
      <c r="BJ95" s="344" t="s">
        <v>1784</v>
      </c>
      <c r="BK95" s="344" t="s">
        <v>1784</v>
      </c>
      <c r="BL95" s="344" t="s">
        <v>1784</v>
      </c>
      <c r="BM95" s="344" t="s">
        <v>1784</v>
      </c>
      <c r="BN95" s="344" t="s">
        <v>1784</v>
      </c>
      <c r="BO95" s="344" t="s">
        <v>1784</v>
      </c>
      <c r="BP95" s="344" t="s">
        <v>1784</v>
      </c>
      <c r="BQ95" s="344" t="s">
        <v>3935</v>
      </c>
      <c r="BR95" s="344" t="s">
        <v>1784</v>
      </c>
      <c r="BS95" s="344" t="s">
        <v>1784</v>
      </c>
    </row>
    <row r="96" spans="1:71">
      <c r="A96" s="344" t="s">
        <v>59</v>
      </c>
      <c r="B96" s="344" t="s">
        <v>3142</v>
      </c>
      <c r="C96" s="344" t="s">
        <v>35</v>
      </c>
      <c r="D96" s="344" t="s">
        <v>1784</v>
      </c>
      <c r="E96" s="344" t="s">
        <v>1784</v>
      </c>
      <c r="F96" s="344" t="s">
        <v>1784</v>
      </c>
      <c r="G96" s="344" t="s">
        <v>3748</v>
      </c>
      <c r="H96" s="344" t="s">
        <v>1784</v>
      </c>
      <c r="I96" s="344" t="s">
        <v>214</v>
      </c>
      <c r="J96" s="344" t="s">
        <v>3143</v>
      </c>
      <c r="K96" s="344" t="s">
        <v>3748</v>
      </c>
      <c r="L96" s="344"/>
      <c r="M96" s="344"/>
      <c r="N96" s="344"/>
      <c r="O96" s="344" t="s">
        <v>1784</v>
      </c>
      <c r="P96" s="344" t="s">
        <v>1784</v>
      </c>
      <c r="Q96" s="344" t="s">
        <v>1784</v>
      </c>
      <c r="R96" s="344" t="s">
        <v>1784</v>
      </c>
      <c r="S96" s="344" t="s">
        <v>1784</v>
      </c>
      <c r="T96" s="344" t="s">
        <v>1784</v>
      </c>
      <c r="U96" s="344" t="s">
        <v>1784</v>
      </c>
      <c r="V96" s="344" t="s">
        <v>1784</v>
      </c>
      <c r="W96" s="344" t="s">
        <v>1784</v>
      </c>
      <c r="X96" s="344" t="s">
        <v>1784</v>
      </c>
      <c r="Y96" s="344" t="s">
        <v>1784</v>
      </c>
      <c r="Z96" s="344" t="s">
        <v>1784</v>
      </c>
      <c r="AA96" s="344" t="s">
        <v>1784</v>
      </c>
      <c r="AB96" s="344" t="s">
        <v>1784</v>
      </c>
      <c r="AC96" s="344" t="s">
        <v>1784</v>
      </c>
      <c r="AD96" s="344" t="s">
        <v>1784</v>
      </c>
      <c r="AE96" s="344" t="s">
        <v>1784</v>
      </c>
      <c r="AF96" s="344" t="s">
        <v>1784</v>
      </c>
      <c r="AG96" s="344" t="s">
        <v>1784</v>
      </c>
      <c r="AH96" s="344" t="s">
        <v>1784</v>
      </c>
      <c r="AI96" s="344" t="s">
        <v>1784</v>
      </c>
      <c r="AJ96" s="344" t="s">
        <v>1784</v>
      </c>
      <c r="AK96" s="344" t="s">
        <v>1784</v>
      </c>
      <c r="AL96" s="344" t="s">
        <v>1784</v>
      </c>
      <c r="AM96" s="344" t="s">
        <v>1784</v>
      </c>
      <c r="AN96" s="344" t="s">
        <v>1784</v>
      </c>
      <c r="AO96" s="344" t="s">
        <v>1784</v>
      </c>
      <c r="AP96" s="344" t="s">
        <v>1784</v>
      </c>
      <c r="AQ96" s="344" t="s">
        <v>1784</v>
      </c>
      <c r="AR96" s="344" t="s">
        <v>1784</v>
      </c>
      <c r="AS96" s="344" t="s">
        <v>1784</v>
      </c>
      <c r="AT96" s="344" t="s">
        <v>1784</v>
      </c>
      <c r="AU96" s="344" t="s">
        <v>1784</v>
      </c>
      <c r="AV96" s="344" t="s">
        <v>1784</v>
      </c>
      <c r="AW96" s="344" t="s">
        <v>1784</v>
      </c>
      <c r="AX96" s="344" t="s">
        <v>1784</v>
      </c>
      <c r="AY96" s="344" t="s">
        <v>1784</v>
      </c>
      <c r="AZ96" s="344" t="s">
        <v>1784</v>
      </c>
      <c r="BA96" s="344" t="s">
        <v>1784</v>
      </c>
      <c r="BB96" s="344" t="s">
        <v>1784</v>
      </c>
      <c r="BC96" s="344" t="s">
        <v>1784</v>
      </c>
      <c r="BD96" s="344" t="s">
        <v>1784</v>
      </c>
      <c r="BE96" s="344" t="s">
        <v>1784</v>
      </c>
      <c r="BF96" s="344" t="s">
        <v>1784</v>
      </c>
      <c r="BG96" s="344" t="s">
        <v>1784</v>
      </c>
      <c r="BH96" s="344" t="s">
        <v>1784</v>
      </c>
      <c r="BI96" s="344" t="s">
        <v>1784</v>
      </c>
      <c r="BJ96" s="344" t="s">
        <v>1784</v>
      </c>
      <c r="BK96" s="344" t="s">
        <v>1784</v>
      </c>
      <c r="BL96" s="344" t="s">
        <v>1784</v>
      </c>
      <c r="BM96" s="344" t="s">
        <v>1784</v>
      </c>
      <c r="BN96" s="344" t="s">
        <v>1784</v>
      </c>
      <c r="BO96" s="344" t="s">
        <v>1784</v>
      </c>
      <c r="BP96" s="344" t="s">
        <v>1784</v>
      </c>
      <c r="BQ96" s="344" t="s">
        <v>3936</v>
      </c>
      <c r="BR96" s="344" t="s">
        <v>1784</v>
      </c>
      <c r="BS96" s="344" t="s">
        <v>1784</v>
      </c>
    </row>
    <row r="97" spans="1:71">
      <c r="A97" s="344" t="s">
        <v>59</v>
      </c>
      <c r="B97" s="344" t="s">
        <v>3590</v>
      </c>
      <c r="C97" s="344" t="s">
        <v>36</v>
      </c>
      <c r="D97" s="344" t="s">
        <v>1784</v>
      </c>
      <c r="E97" s="344" t="s">
        <v>1784</v>
      </c>
      <c r="F97" s="344" t="s">
        <v>1784</v>
      </c>
      <c r="G97" s="344" t="s">
        <v>3748</v>
      </c>
      <c r="H97" s="344" t="s">
        <v>1784</v>
      </c>
      <c r="I97" s="344" t="s">
        <v>235</v>
      </c>
      <c r="J97" s="344" t="s">
        <v>1784</v>
      </c>
      <c r="K97" s="344" t="s">
        <v>1784</v>
      </c>
      <c r="L97" s="344" t="s">
        <v>1784</v>
      </c>
      <c r="M97" s="344" t="s">
        <v>1784</v>
      </c>
      <c r="N97" s="344" t="s">
        <v>1784</v>
      </c>
      <c r="O97" s="344" t="s">
        <v>1784</v>
      </c>
      <c r="P97" s="344" t="s">
        <v>1784</v>
      </c>
      <c r="Q97" s="344" t="s">
        <v>1784</v>
      </c>
      <c r="R97" s="344" t="s">
        <v>1784</v>
      </c>
      <c r="S97" s="344" t="s">
        <v>1784</v>
      </c>
      <c r="T97" s="344" t="s">
        <v>1784</v>
      </c>
      <c r="U97" s="344" t="s">
        <v>1784</v>
      </c>
      <c r="V97" s="344" t="s">
        <v>1784</v>
      </c>
      <c r="W97" s="344" t="s">
        <v>1784</v>
      </c>
      <c r="X97" s="344" t="s">
        <v>1784</v>
      </c>
      <c r="Y97" s="344" t="s">
        <v>1784</v>
      </c>
      <c r="Z97" s="344" t="s">
        <v>1784</v>
      </c>
      <c r="AA97" s="344" t="s">
        <v>1784</v>
      </c>
      <c r="AB97" s="344" t="s">
        <v>1784</v>
      </c>
      <c r="AC97" s="344" t="s">
        <v>1784</v>
      </c>
      <c r="AD97" s="344" t="s">
        <v>1784</v>
      </c>
      <c r="AE97" s="344" t="s">
        <v>1784</v>
      </c>
      <c r="AF97" s="344" t="s">
        <v>1784</v>
      </c>
      <c r="AG97" s="344" t="s">
        <v>1784</v>
      </c>
      <c r="AH97" s="344" t="s">
        <v>1784</v>
      </c>
      <c r="AI97" s="344" t="s">
        <v>1784</v>
      </c>
      <c r="AJ97" s="344" t="s">
        <v>1784</v>
      </c>
      <c r="AK97" s="344" t="s">
        <v>1784</v>
      </c>
      <c r="AL97" s="344" t="s">
        <v>1784</v>
      </c>
      <c r="AM97" s="344" t="s">
        <v>1784</v>
      </c>
      <c r="AN97" s="344" t="s">
        <v>1784</v>
      </c>
      <c r="AO97" s="344" t="s">
        <v>1784</v>
      </c>
      <c r="AP97" s="344" t="s">
        <v>1784</v>
      </c>
      <c r="AQ97" s="344" t="s">
        <v>1784</v>
      </c>
      <c r="AR97" s="344" t="s">
        <v>1784</v>
      </c>
      <c r="AS97" s="344" t="s">
        <v>1784</v>
      </c>
      <c r="AT97" s="344" t="s">
        <v>1784</v>
      </c>
      <c r="AU97" s="344" t="s">
        <v>1784</v>
      </c>
      <c r="AV97" s="344" t="s">
        <v>1784</v>
      </c>
      <c r="AW97" s="344" t="s">
        <v>1784</v>
      </c>
      <c r="AX97" s="344" t="s">
        <v>1784</v>
      </c>
      <c r="AY97" s="344" t="s">
        <v>1784</v>
      </c>
      <c r="AZ97" s="344" t="s">
        <v>1784</v>
      </c>
      <c r="BA97" s="344" t="s">
        <v>1784</v>
      </c>
      <c r="BB97" s="344" t="s">
        <v>1784</v>
      </c>
      <c r="BC97" s="344" t="s">
        <v>1784</v>
      </c>
      <c r="BD97" s="344" t="s">
        <v>1784</v>
      </c>
      <c r="BE97" s="344" t="s">
        <v>1784</v>
      </c>
      <c r="BF97" s="344" t="s">
        <v>1784</v>
      </c>
      <c r="BG97" s="344" t="s">
        <v>1784</v>
      </c>
      <c r="BH97" s="344" t="s">
        <v>1784</v>
      </c>
      <c r="BI97" s="344" t="s">
        <v>1784</v>
      </c>
      <c r="BJ97" s="344" t="s">
        <v>1784</v>
      </c>
      <c r="BK97" s="344" t="s">
        <v>1784</v>
      </c>
      <c r="BL97" s="344" t="s">
        <v>1784</v>
      </c>
      <c r="BM97" s="344" t="s">
        <v>1784</v>
      </c>
      <c r="BN97" s="344" t="s">
        <v>1784</v>
      </c>
      <c r="BO97" s="344" t="s">
        <v>1784</v>
      </c>
      <c r="BP97" s="344" t="s">
        <v>1784</v>
      </c>
      <c r="BQ97" s="344" t="s">
        <v>3937</v>
      </c>
      <c r="BR97" s="344" t="s">
        <v>1784</v>
      </c>
      <c r="BS97" s="344" t="s">
        <v>1784</v>
      </c>
    </row>
    <row r="98" spans="1:71">
      <c r="A98" s="344" t="s">
        <v>59</v>
      </c>
      <c r="B98" s="344" t="s">
        <v>3938</v>
      </c>
      <c r="C98" s="344" t="s">
        <v>36</v>
      </c>
      <c r="D98" s="344" t="s">
        <v>1784</v>
      </c>
      <c r="E98" s="344" t="s">
        <v>1784</v>
      </c>
      <c r="F98" s="344" t="s">
        <v>1784</v>
      </c>
      <c r="G98" s="344" t="s">
        <v>3748</v>
      </c>
      <c r="H98" s="344" t="s">
        <v>1784</v>
      </c>
      <c r="I98" s="344" t="s">
        <v>1689</v>
      </c>
      <c r="J98" s="344" t="s">
        <v>1784</v>
      </c>
      <c r="K98" s="344" t="s">
        <v>1784</v>
      </c>
      <c r="L98" s="344" t="s">
        <v>1784</v>
      </c>
      <c r="M98" s="344" t="s">
        <v>1784</v>
      </c>
      <c r="N98" s="344" t="s">
        <v>1784</v>
      </c>
      <c r="O98" s="344" t="s">
        <v>1784</v>
      </c>
      <c r="P98" s="344" t="s">
        <v>1784</v>
      </c>
      <c r="Q98" s="344" t="s">
        <v>1784</v>
      </c>
      <c r="R98" s="344" t="s">
        <v>1784</v>
      </c>
      <c r="S98" s="344" t="s">
        <v>1784</v>
      </c>
      <c r="T98" s="344" t="s">
        <v>1784</v>
      </c>
      <c r="U98" s="344" t="s">
        <v>1784</v>
      </c>
      <c r="V98" s="344" t="s">
        <v>1784</v>
      </c>
      <c r="W98" s="344" t="s">
        <v>1784</v>
      </c>
      <c r="X98" s="344" t="s">
        <v>1784</v>
      </c>
      <c r="Y98" s="344" t="s">
        <v>1784</v>
      </c>
      <c r="Z98" s="344" t="s">
        <v>1784</v>
      </c>
      <c r="AA98" s="344" t="s">
        <v>1784</v>
      </c>
      <c r="AB98" s="344" t="s">
        <v>1784</v>
      </c>
      <c r="AC98" s="344" t="s">
        <v>1784</v>
      </c>
      <c r="AD98" s="344" t="s">
        <v>1784</v>
      </c>
      <c r="AE98" s="344" t="s">
        <v>1784</v>
      </c>
      <c r="AF98" s="344" t="s">
        <v>1784</v>
      </c>
      <c r="AG98" s="344" t="s">
        <v>1784</v>
      </c>
      <c r="AH98" s="344" t="s">
        <v>1784</v>
      </c>
      <c r="AI98" s="344" t="s">
        <v>1784</v>
      </c>
      <c r="AJ98" s="344" t="s">
        <v>1784</v>
      </c>
      <c r="AK98" s="344" t="s">
        <v>1784</v>
      </c>
      <c r="AL98" s="344" t="s">
        <v>1784</v>
      </c>
      <c r="AM98" s="344" t="s">
        <v>1784</v>
      </c>
      <c r="AN98" s="344" t="s">
        <v>1784</v>
      </c>
      <c r="AO98" s="344" t="s">
        <v>1784</v>
      </c>
      <c r="AP98" s="344" t="s">
        <v>1784</v>
      </c>
      <c r="AQ98" s="344" t="s">
        <v>1784</v>
      </c>
      <c r="AR98" s="344" t="s">
        <v>1784</v>
      </c>
      <c r="AS98" s="344" t="s">
        <v>1784</v>
      </c>
      <c r="AT98" s="344" t="s">
        <v>1784</v>
      </c>
      <c r="AU98" s="344" t="s">
        <v>1784</v>
      </c>
      <c r="AV98" s="344" t="s">
        <v>1784</v>
      </c>
      <c r="AW98" s="344" t="s">
        <v>1784</v>
      </c>
      <c r="AX98" s="344" t="s">
        <v>1784</v>
      </c>
      <c r="AY98" s="344" t="s">
        <v>1784</v>
      </c>
      <c r="AZ98" s="344" t="s">
        <v>1784</v>
      </c>
      <c r="BA98" s="344" t="s">
        <v>1784</v>
      </c>
      <c r="BB98" s="344" t="s">
        <v>1784</v>
      </c>
      <c r="BC98" s="344" t="s">
        <v>1784</v>
      </c>
      <c r="BD98" s="344" t="s">
        <v>1784</v>
      </c>
      <c r="BE98" s="344" t="s">
        <v>1784</v>
      </c>
      <c r="BF98" s="344" t="s">
        <v>1784</v>
      </c>
      <c r="BG98" s="344" t="s">
        <v>1784</v>
      </c>
      <c r="BH98" s="344" t="s">
        <v>1784</v>
      </c>
      <c r="BI98" s="344" t="s">
        <v>1784</v>
      </c>
      <c r="BJ98" s="344" t="s">
        <v>1784</v>
      </c>
      <c r="BK98" s="344" t="s">
        <v>1784</v>
      </c>
      <c r="BL98" s="344" t="s">
        <v>1784</v>
      </c>
      <c r="BM98" s="344" t="s">
        <v>1784</v>
      </c>
      <c r="BN98" s="344" t="s">
        <v>1784</v>
      </c>
      <c r="BO98" s="344" t="s">
        <v>1784</v>
      </c>
      <c r="BP98" s="344" t="s">
        <v>1784</v>
      </c>
      <c r="BQ98" s="344" t="s">
        <v>3939</v>
      </c>
      <c r="BR98" s="344" t="s">
        <v>1784</v>
      </c>
      <c r="BS98" s="344" t="s">
        <v>1784</v>
      </c>
    </row>
    <row r="99" spans="1:71">
      <c r="A99" s="344" t="s">
        <v>59</v>
      </c>
      <c r="B99" s="344" t="s">
        <v>3144</v>
      </c>
      <c r="C99" s="344" t="s">
        <v>38</v>
      </c>
      <c r="D99" s="344" t="s">
        <v>1784</v>
      </c>
      <c r="E99" s="344" t="s">
        <v>1784</v>
      </c>
      <c r="F99" s="344" t="s">
        <v>1784</v>
      </c>
      <c r="G99" s="344" t="s">
        <v>3748</v>
      </c>
      <c r="H99" s="344" t="s">
        <v>1784</v>
      </c>
      <c r="I99" s="344" t="s">
        <v>214</v>
      </c>
      <c r="J99" s="344" t="s">
        <v>3940</v>
      </c>
      <c r="K99" s="344" t="s">
        <v>3748</v>
      </c>
      <c r="L99" s="344" t="s">
        <v>3941</v>
      </c>
      <c r="M99" s="344" t="s">
        <v>3940</v>
      </c>
      <c r="N99" s="344" t="s">
        <v>3748</v>
      </c>
      <c r="O99" s="344" t="s">
        <v>3942</v>
      </c>
      <c r="P99" s="344" t="s">
        <v>3940</v>
      </c>
      <c r="Q99" s="344" t="s">
        <v>3748</v>
      </c>
      <c r="U99" s="344" t="s">
        <v>1784</v>
      </c>
      <c r="V99" s="344" t="s">
        <v>1784</v>
      </c>
      <c r="W99" s="344" t="s">
        <v>1784</v>
      </c>
      <c r="X99" s="344" t="s">
        <v>1784</v>
      </c>
      <c r="Y99" s="344" t="s">
        <v>1784</v>
      </c>
      <c r="Z99" s="344" t="s">
        <v>1784</v>
      </c>
      <c r="AA99" s="344" t="s">
        <v>1784</v>
      </c>
      <c r="AB99" s="344" t="s">
        <v>1784</v>
      </c>
      <c r="AC99" s="344" t="s">
        <v>1784</v>
      </c>
      <c r="AD99" s="344" t="s">
        <v>1784</v>
      </c>
      <c r="AE99" s="344" t="s">
        <v>1784</v>
      </c>
      <c r="AF99" s="344" t="s">
        <v>1784</v>
      </c>
      <c r="AG99" s="344" t="s">
        <v>1784</v>
      </c>
      <c r="AH99" s="344" t="s">
        <v>1784</v>
      </c>
      <c r="AI99" s="344" t="s">
        <v>1784</v>
      </c>
      <c r="AJ99" s="344" t="s">
        <v>1784</v>
      </c>
      <c r="AK99" s="344" t="s">
        <v>1784</v>
      </c>
      <c r="AL99" s="344" t="s">
        <v>1784</v>
      </c>
      <c r="AM99" s="344" t="s">
        <v>1784</v>
      </c>
      <c r="AN99" s="344" t="s">
        <v>1784</v>
      </c>
      <c r="AO99" s="344" t="s">
        <v>1784</v>
      </c>
      <c r="AP99" s="344" t="s">
        <v>1784</v>
      </c>
      <c r="AQ99" s="344" t="s">
        <v>1784</v>
      </c>
      <c r="AR99" s="344" t="s">
        <v>1784</v>
      </c>
      <c r="AS99" s="344" t="s">
        <v>1784</v>
      </c>
      <c r="AT99" s="344" t="s">
        <v>1784</v>
      </c>
      <c r="AU99" s="344" t="s">
        <v>1784</v>
      </c>
      <c r="AV99" s="344" t="s">
        <v>1784</v>
      </c>
      <c r="AW99" s="344" t="s">
        <v>1784</v>
      </c>
      <c r="AX99" s="344" t="s">
        <v>1784</v>
      </c>
      <c r="AY99" s="344" t="s">
        <v>1784</v>
      </c>
      <c r="AZ99" s="344" t="s">
        <v>1784</v>
      </c>
      <c r="BA99" s="344" t="s">
        <v>1784</v>
      </c>
      <c r="BB99" s="344" t="s">
        <v>1784</v>
      </c>
      <c r="BC99" s="344" t="s">
        <v>1784</v>
      </c>
      <c r="BD99" s="344" t="s">
        <v>1784</v>
      </c>
      <c r="BE99" s="344" t="s">
        <v>1784</v>
      </c>
      <c r="BF99" s="344" t="s">
        <v>1784</v>
      </c>
      <c r="BG99" s="344" t="s">
        <v>1784</v>
      </c>
      <c r="BH99" s="344" t="s">
        <v>1784</v>
      </c>
      <c r="BI99" s="344" t="s">
        <v>1784</v>
      </c>
      <c r="BJ99" s="344" t="s">
        <v>1784</v>
      </c>
      <c r="BK99" s="344" t="s">
        <v>1784</v>
      </c>
      <c r="BL99" s="344" t="s">
        <v>1784</v>
      </c>
      <c r="BM99" s="344" t="s">
        <v>1784</v>
      </c>
      <c r="BN99" s="344" t="s">
        <v>1784</v>
      </c>
      <c r="BO99" s="344" t="s">
        <v>1784</v>
      </c>
      <c r="BP99" s="344" t="s">
        <v>1784</v>
      </c>
      <c r="BQ99" s="344" t="s">
        <v>3943</v>
      </c>
      <c r="BR99" s="344" t="s">
        <v>1784</v>
      </c>
      <c r="BS99" s="344" t="s">
        <v>1784</v>
      </c>
    </row>
    <row r="100" spans="1:71">
      <c r="A100" s="344" t="s">
        <v>59</v>
      </c>
      <c r="B100" s="344" t="s">
        <v>3147</v>
      </c>
      <c r="C100" s="344" t="s">
        <v>40</v>
      </c>
      <c r="D100" s="344" t="s">
        <v>1784</v>
      </c>
      <c r="E100" s="344" t="s">
        <v>1784</v>
      </c>
      <c r="F100" s="344" t="s">
        <v>1784</v>
      </c>
      <c r="G100" s="344" t="s">
        <v>3748</v>
      </c>
      <c r="H100" s="344" t="s">
        <v>1784</v>
      </c>
      <c r="I100" s="344" t="s">
        <v>214</v>
      </c>
      <c r="J100" s="344" t="s">
        <v>3944</v>
      </c>
      <c r="K100" s="344" t="s">
        <v>3764</v>
      </c>
      <c r="L100" s="344" t="s">
        <v>3617</v>
      </c>
      <c r="M100" s="344" t="s">
        <v>3944</v>
      </c>
      <c r="N100" s="344" t="s">
        <v>3764</v>
      </c>
      <c r="O100" s="344" t="s">
        <v>235</v>
      </c>
      <c r="P100" s="344" t="s">
        <v>3944</v>
      </c>
      <c r="Q100" s="344" t="s">
        <v>3764</v>
      </c>
      <c r="R100" s="344" t="s">
        <v>3768</v>
      </c>
      <c r="S100" s="344" t="s">
        <v>3945</v>
      </c>
      <c r="T100" s="344" t="s">
        <v>3764</v>
      </c>
      <c r="U100" s="344"/>
      <c r="V100" s="344"/>
      <c r="W100" s="344"/>
      <c r="X100" s="344" t="s">
        <v>1784</v>
      </c>
      <c r="Y100" s="344" t="s">
        <v>1784</v>
      </c>
      <c r="Z100" s="344" t="s">
        <v>1784</v>
      </c>
      <c r="AA100" s="344" t="s">
        <v>1784</v>
      </c>
      <c r="AB100" s="344" t="s">
        <v>1784</v>
      </c>
      <c r="AC100" s="344" t="s">
        <v>1784</v>
      </c>
      <c r="AD100" s="344" t="s">
        <v>1784</v>
      </c>
      <c r="AE100" s="344" t="s">
        <v>1784</v>
      </c>
      <c r="AF100" s="344" t="s">
        <v>1784</v>
      </c>
      <c r="AG100" s="344" t="s">
        <v>1784</v>
      </c>
      <c r="AH100" s="344" t="s">
        <v>1784</v>
      </c>
      <c r="AI100" s="344" t="s">
        <v>1784</v>
      </c>
      <c r="AJ100" s="344" t="s">
        <v>1784</v>
      </c>
      <c r="AK100" s="344" t="s">
        <v>1784</v>
      </c>
      <c r="AL100" s="344" t="s">
        <v>1784</v>
      </c>
      <c r="AM100" s="344" t="s">
        <v>1784</v>
      </c>
      <c r="AN100" s="344" t="s">
        <v>1784</v>
      </c>
      <c r="AO100" s="344" t="s">
        <v>1784</v>
      </c>
      <c r="AP100" s="344" t="s">
        <v>1784</v>
      </c>
      <c r="AQ100" s="344" t="s">
        <v>1784</v>
      </c>
      <c r="AR100" s="344" t="s">
        <v>1784</v>
      </c>
      <c r="AS100" s="344" t="s">
        <v>1784</v>
      </c>
      <c r="AT100" s="344" t="s">
        <v>1784</v>
      </c>
      <c r="AU100" s="344" t="s">
        <v>1784</v>
      </c>
      <c r="AV100" s="344" t="s">
        <v>1784</v>
      </c>
      <c r="AW100" s="344" t="s">
        <v>1784</v>
      </c>
      <c r="AX100" s="344" t="s">
        <v>1784</v>
      </c>
      <c r="AY100" s="344" t="s">
        <v>1784</v>
      </c>
      <c r="AZ100" s="344" t="s">
        <v>1784</v>
      </c>
      <c r="BA100" s="344" t="s">
        <v>1784</v>
      </c>
      <c r="BB100" s="344" t="s">
        <v>1784</v>
      </c>
      <c r="BC100" s="344" t="s">
        <v>1784</v>
      </c>
      <c r="BD100" s="344" t="s">
        <v>1784</v>
      </c>
      <c r="BE100" s="344" t="s">
        <v>1784</v>
      </c>
      <c r="BF100" s="344" t="s">
        <v>1784</v>
      </c>
      <c r="BG100" s="344" t="s">
        <v>1784</v>
      </c>
      <c r="BH100" s="344" t="s">
        <v>1784</v>
      </c>
      <c r="BI100" s="344" t="s">
        <v>1784</v>
      </c>
      <c r="BJ100" s="344" t="s">
        <v>1784</v>
      </c>
      <c r="BK100" s="344" t="s">
        <v>1784</v>
      </c>
      <c r="BL100" s="344" t="s">
        <v>1784</v>
      </c>
      <c r="BM100" s="344" t="s">
        <v>1784</v>
      </c>
      <c r="BN100" s="344" t="s">
        <v>1784</v>
      </c>
      <c r="BO100" s="344" t="s">
        <v>1784</v>
      </c>
      <c r="BP100" s="344" t="s">
        <v>1784</v>
      </c>
      <c r="BQ100" s="344" t="s">
        <v>3946</v>
      </c>
      <c r="BR100" s="344" t="s">
        <v>1784</v>
      </c>
      <c r="BS100" s="344" t="s">
        <v>1784</v>
      </c>
    </row>
    <row r="101" spans="1:71">
      <c r="A101" s="344" t="s">
        <v>59</v>
      </c>
      <c r="B101" s="344" t="s">
        <v>3947</v>
      </c>
      <c r="C101" s="344" t="s">
        <v>40</v>
      </c>
      <c r="D101" s="344" t="s">
        <v>1784</v>
      </c>
      <c r="E101" s="344" t="s">
        <v>1784</v>
      </c>
      <c r="F101" s="344" t="s">
        <v>1784</v>
      </c>
      <c r="G101" s="344" t="s">
        <v>3748</v>
      </c>
      <c r="H101" s="344" t="s">
        <v>1784</v>
      </c>
      <c r="I101" s="344" t="s">
        <v>3749</v>
      </c>
      <c r="J101" s="344" t="s">
        <v>3948</v>
      </c>
      <c r="K101" s="344" t="s">
        <v>3748</v>
      </c>
      <c r="L101" s="344" t="s">
        <v>1784</v>
      </c>
      <c r="M101" s="344" t="s">
        <v>1784</v>
      </c>
      <c r="N101" s="344" t="s">
        <v>1784</v>
      </c>
      <c r="O101" s="344" t="s">
        <v>1784</v>
      </c>
      <c r="P101" s="344" t="s">
        <v>1784</v>
      </c>
      <c r="Q101" s="344" t="s">
        <v>1784</v>
      </c>
      <c r="R101" s="344" t="s">
        <v>1784</v>
      </c>
      <c r="S101" s="344" t="s">
        <v>1784</v>
      </c>
      <c r="T101" s="344" t="s">
        <v>1784</v>
      </c>
      <c r="U101" s="344" t="s">
        <v>1784</v>
      </c>
      <c r="V101" s="344" t="s">
        <v>1784</v>
      </c>
      <c r="W101" s="344" t="s">
        <v>1784</v>
      </c>
      <c r="X101" s="344" t="s">
        <v>1784</v>
      </c>
      <c r="Y101" s="344" t="s">
        <v>1784</v>
      </c>
      <c r="Z101" s="344" t="s">
        <v>1784</v>
      </c>
      <c r="AA101" s="344" t="s">
        <v>1784</v>
      </c>
      <c r="AB101" s="344" t="s">
        <v>1784</v>
      </c>
      <c r="AC101" s="344" t="s">
        <v>1784</v>
      </c>
      <c r="AD101" s="344" t="s">
        <v>1784</v>
      </c>
      <c r="AE101" s="344" t="s">
        <v>1784</v>
      </c>
      <c r="AF101" s="344" t="s">
        <v>1784</v>
      </c>
      <c r="AG101" s="344" t="s">
        <v>1784</v>
      </c>
      <c r="AH101" s="344" t="s">
        <v>1784</v>
      </c>
      <c r="AI101" s="344" t="s">
        <v>1784</v>
      </c>
      <c r="AJ101" s="344" t="s">
        <v>1784</v>
      </c>
      <c r="AK101" s="344" t="s">
        <v>1784</v>
      </c>
      <c r="AL101" s="344" t="s">
        <v>1784</v>
      </c>
      <c r="AM101" s="344" t="s">
        <v>1784</v>
      </c>
      <c r="AN101" s="344" t="s">
        <v>1784</v>
      </c>
      <c r="AO101" s="344" t="s">
        <v>1784</v>
      </c>
      <c r="AP101" s="344" t="s">
        <v>1784</v>
      </c>
      <c r="AQ101" s="344" t="s">
        <v>1784</v>
      </c>
      <c r="AR101" s="344" t="s">
        <v>1784</v>
      </c>
      <c r="AS101" s="344" t="s">
        <v>1784</v>
      </c>
      <c r="AT101" s="344" t="s">
        <v>1784</v>
      </c>
      <c r="AU101" s="344" t="s">
        <v>1784</v>
      </c>
      <c r="AV101" s="344" t="s">
        <v>1784</v>
      </c>
      <c r="AW101" s="344" t="s">
        <v>1784</v>
      </c>
      <c r="AX101" s="344" t="s">
        <v>1784</v>
      </c>
      <c r="AY101" s="344" t="s">
        <v>1784</v>
      </c>
      <c r="AZ101" s="344" t="s">
        <v>1784</v>
      </c>
      <c r="BA101" s="344" t="s">
        <v>1784</v>
      </c>
      <c r="BB101" s="344" t="s">
        <v>1784</v>
      </c>
      <c r="BC101" s="344" t="s">
        <v>1784</v>
      </c>
      <c r="BD101" s="344" t="s">
        <v>1784</v>
      </c>
      <c r="BE101" s="344" t="s">
        <v>1784</v>
      </c>
      <c r="BF101" s="344" t="s">
        <v>1784</v>
      </c>
      <c r="BG101" s="344" t="s">
        <v>1784</v>
      </c>
      <c r="BH101" s="344" t="s">
        <v>1784</v>
      </c>
      <c r="BI101" s="344" t="s">
        <v>1784</v>
      </c>
      <c r="BJ101" s="344" t="s">
        <v>1784</v>
      </c>
      <c r="BK101" s="344" t="s">
        <v>1784</v>
      </c>
      <c r="BL101" s="344" t="s">
        <v>1784</v>
      </c>
      <c r="BM101" s="344" t="s">
        <v>1784</v>
      </c>
      <c r="BN101" s="344" t="s">
        <v>1784</v>
      </c>
      <c r="BO101" s="344" t="s">
        <v>1784</v>
      </c>
      <c r="BP101" s="344" t="s">
        <v>1784</v>
      </c>
      <c r="BQ101" s="344" t="s">
        <v>3949</v>
      </c>
      <c r="BR101" s="344" t="s">
        <v>1784</v>
      </c>
      <c r="BS101" s="344" t="s">
        <v>1784</v>
      </c>
    </row>
    <row r="102" spans="1:71">
      <c r="A102" s="344" t="s">
        <v>59</v>
      </c>
      <c r="B102" s="344" t="s">
        <v>3950</v>
      </c>
      <c r="C102" s="344" t="s">
        <v>40</v>
      </c>
      <c r="D102" s="344" t="s">
        <v>1784</v>
      </c>
      <c r="E102" s="344" t="s">
        <v>1784</v>
      </c>
      <c r="F102" s="344" t="s">
        <v>1784</v>
      </c>
      <c r="G102" s="344" t="s">
        <v>3748</v>
      </c>
      <c r="H102" s="344" t="s">
        <v>1784</v>
      </c>
      <c r="I102" s="344" t="s">
        <v>3951</v>
      </c>
      <c r="J102" s="344" t="s">
        <v>3952</v>
      </c>
      <c r="K102" s="344" t="s">
        <v>3748</v>
      </c>
      <c r="L102" s="344" t="s">
        <v>1784</v>
      </c>
      <c r="M102" s="344" t="s">
        <v>1784</v>
      </c>
      <c r="N102" s="344" t="s">
        <v>1784</v>
      </c>
      <c r="O102" s="344" t="s">
        <v>1784</v>
      </c>
      <c r="P102" s="344" t="s">
        <v>1784</v>
      </c>
      <c r="Q102" s="344" t="s">
        <v>1784</v>
      </c>
      <c r="R102" s="344" t="s">
        <v>1784</v>
      </c>
      <c r="S102" s="344" t="s">
        <v>1784</v>
      </c>
      <c r="T102" s="344" t="s">
        <v>1784</v>
      </c>
      <c r="U102" s="344" t="s">
        <v>1784</v>
      </c>
      <c r="V102" s="344" t="s">
        <v>1784</v>
      </c>
      <c r="W102" s="344" t="s">
        <v>1784</v>
      </c>
      <c r="X102" s="344" t="s">
        <v>1784</v>
      </c>
      <c r="Y102" s="344" t="s">
        <v>1784</v>
      </c>
      <c r="Z102" s="344" t="s">
        <v>1784</v>
      </c>
      <c r="AA102" s="344" t="s">
        <v>1784</v>
      </c>
      <c r="AB102" s="344" t="s">
        <v>1784</v>
      </c>
      <c r="AC102" s="344" t="s">
        <v>1784</v>
      </c>
      <c r="AD102" s="344" t="s">
        <v>1784</v>
      </c>
      <c r="AE102" s="344" t="s">
        <v>1784</v>
      </c>
      <c r="AF102" s="344" t="s">
        <v>1784</v>
      </c>
      <c r="AG102" s="344" t="s">
        <v>1784</v>
      </c>
      <c r="AH102" s="344" t="s">
        <v>1784</v>
      </c>
      <c r="AI102" s="344" t="s">
        <v>1784</v>
      </c>
      <c r="AJ102" s="344" t="s">
        <v>1784</v>
      </c>
      <c r="AK102" s="344" t="s">
        <v>1784</v>
      </c>
      <c r="AL102" s="344" t="s">
        <v>1784</v>
      </c>
      <c r="AM102" s="344" t="s">
        <v>1784</v>
      </c>
      <c r="AN102" s="344" t="s">
        <v>1784</v>
      </c>
      <c r="AO102" s="344" t="s">
        <v>1784</v>
      </c>
      <c r="AP102" s="344" t="s">
        <v>1784</v>
      </c>
      <c r="AQ102" s="344" t="s">
        <v>1784</v>
      </c>
      <c r="AR102" s="344" t="s">
        <v>1784</v>
      </c>
      <c r="AS102" s="344" t="s">
        <v>1784</v>
      </c>
      <c r="AT102" s="344" t="s">
        <v>1784</v>
      </c>
      <c r="AU102" s="344" t="s">
        <v>1784</v>
      </c>
      <c r="AV102" s="344" t="s">
        <v>1784</v>
      </c>
      <c r="AW102" s="344" t="s">
        <v>1784</v>
      </c>
      <c r="AX102" s="344" t="s">
        <v>1784</v>
      </c>
      <c r="AY102" s="344" t="s">
        <v>1784</v>
      </c>
      <c r="AZ102" s="344" t="s">
        <v>1784</v>
      </c>
      <c r="BA102" s="344" t="s">
        <v>1784</v>
      </c>
      <c r="BB102" s="344" t="s">
        <v>1784</v>
      </c>
      <c r="BC102" s="344" t="s">
        <v>1784</v>
      </c>
      <c r="BD102" s="344" t="s">
        <v>1784</v>
      </c>
      <c r="BE102" s="344" t="s">
        <v>1784</v>
      </c>
      <c r="BF102" s="344" t="s">
        <v>1784</v>
      </c>
      <c r="BG102" s="344" t="s">
        <v>1784</v>
      </c>
      <c r="BH102" s="344" t="s">
        <v>1784</v>
      </c>
      <c r="BI102" s="344" t="s">
        <v>1784</v>
      </c>
      <c r="BJ102" s="344" t="s">
        <v>1784</v>
      </c>
      <c r="BK102" s="344" t="s">
        <v>1784</v>
      </c>
      <c r="BL102" s="344" t="s">
        <v>1784</v>
      </c>
      <c r="BM102" s="344" t="s">
        <v>1784</v>
      </c>
      <c r="BN102" s="344" t="s">
        <v>1784</v>
      </c>
      <c r="BO102" s="344" t="s">
        <v>1784</v>
      </c>
      <c r="BP102" s="344" t="s">
        <v>1784</v>
      </c>
      <c r="BQ102" s="344" t="s">
        <v>3953</v>
      </c>
      <c r="BR102" s="344" t="s">
        <v>1784</v>
      </c>
      <c r="BS102" s="344" t="s">
        <v>1784</v>
      </c>
    </row>
    <row r="103" spans="1:71">
      <c r="A103" s="344" t="s">
        <v>59</v>
      </c>
      <c r="B103" s="344" t="s">
        <v>3150</v>
      </c>
      <c r="C103" s="344" t="s">
        <v>42</v>
      </c>
      <c r="D103" s="344" t="s">
        <v>1784</v>
      </c>
      <c r="E103" s="344" t="s">
        <v>1784</v>
      </c>
      <c r="F103" s="344" t="s">
        <v>1784</v>
      </c>
      <c r="G103" s="344" t="s">
        <v>3748</v>
      </c>
      <c r="H103" s="344" t="s">
        <v>1784</v>
      </c>
      <c r="I103" s="344" t="s">
        <v>214</v>
      </c>
      <c r="J103" s="344" t="s">
        <v>3151</v>
      </c>
      <c r="K103" s="344" t="s">
        <v>3748</v>
      </c>
      <c r="L103" s="344" t="s">
        <v>1784</v>
      </c>
      <c r="M103" s="344" t="s">
        <v>1784</v>
      </c>
      <c r="N103" s="344" t="s">
        <v>1784</v>
      </c>
      <c r="O103" s="344" t="s">
        <v>1784</v>
      </c>
      <c r="P103" s="344" t="s">
        <v>1784</v>
      </c>
      <c r="Q103" s="344" t="s">
        <v>1784</v>
      </c>
      <c r="R103" s="344" t="s">
        <v>1784</v>
      </c>
      <c r="S103" s="344" t="s">
        <v>1784</v>
      </c>
      <c r="T103" s="344" t="s">
        <v>1784</v>
      </c>
      <c r="U103" s="344" t="s">
        <v>1784</v>
      </c>
      <c r="V103" s="344" t="s">
        <v>1784</v>
      </c>
      <c r="W103" s="344" t="s">
        <v>1784</v>
      </c>
      <c r="X103" s="344" t="s">
        <v>1784</v>
      </c>
      <c r="Y103" s="344" t="s">
        <v>1784</v>
      </c>
      <c r="Z103" s="344" t="s">
        <v>1784</v>
      </c>
      <c r="AA103" s="344" t="s">
        <v>1784</v>
      </c>
      <c r="AB103" s="344" t="s">
        <v>1784</v>
      </c>
      <c r="AC103" s="344" t="s">
        <v>1784</v>
      </c>
      <c r="AD103" s="344" t="s">
        <v>1784</v>
      </c>
      <c r="AE103" s="344" t="s">
        <v>1784</v>
      </c>
      <c r="AF103" s="344" t="s">
        <v>1784</v>
      </c>
      <c r="AG103" s="344" t="s">
        <v>1784</v>
      </c>
      <c r="AH103" s="344" t="s">
        <v>1784</v>
      </c>
      <c r="AI103" s="344" t="s">
        <v>1784</v>
      </c>
      <c r="AJ103" s="344" t="s">
        <v>1784</v>
      </c>
      <c r="AK103" s="344" t="s">
        <v>1784</v>
      </c>
      <c r="AL103" s="344" t="s">
        <v>1784</v>
      </c>
      <c r="AM103" s="344" t="s">
        <v>1784</v>
      </c>
      <c r="AN103" s="344" t="s">
        <v>1784</v>
      </c>
      <c r="AO103" s="344" t="s">
        <v>1784</v>
      </c>
      <c r="AP103" s="344" t="s">
        <v>1784</v>
      </c>
      <c r="AQ103" s="344" t="s">
        <v>1784</v>
      </c>
      <c r="AR103" s="344" t="s">
        <v>1784</v>
      </c>
      <c r="AS103" s="344" t="s">
        <v>1784</v>
      </c>
      <c r="AT103" s="344" t="s">
        <v>1784</v>
      </c>
      <c r="AU103" s="344" t="s">
        <v>1784</v>
      </c>
      <c r="AV103" s="344" t="s">
        <v>1784</v>
      </c>
      <c r="AW103" s="344" t="s">
        <v>1784</v>
      </c>
      <c r="AX103" s="344" t="s">
        <v>1784</v>
      </c>
      <c r="AY103" s="344" t="s">
        <v>1784</v>
      </c>
      <c r="AZ103" s="344" t="s">
        <v>1784</v>
      </c>
      <c r="BA103" s="344" t="s">
        <v>1784</v>
      </c>
      <c r="BB103" s="344" t="s">
        <v>1784</v>
      </c>
      <c r="BC103" s="344" t="s">
        <v>1784</v>
      </c>
      <c r="BD103" s="344" t="s">
        <v>1784</v>
      </c>
      <c r="BE103" s="344" t="s">
        <v>1784</v>
      </c>
      <c r="BF103" s="344" t="s">
        <v>1784</v>
      </c>
      <c r="BG103" s="344" t="s">
        <v>1784</v>
      </c>
      <c r="BH103" s="344" t="s">
        <v>1784</v>
      </c>
      <c r="BI103" s="344" t="s">
        <v>1784</v>
      </c>
      <c r="BJ103" s="344" t="s">
        <v>1784</v>
      </c>
      <c r="BK103" s="344" t="s">
        <v>1784</v>
      </c>
      <c r="BL103" s="344" t="s">
        <v>1784</v>
      </c>
      <c r="BM103" s="344" t="s">
        <v>1784</v>
      </c>
      <c r="BN103" s="344" t="s">
        <v>1784</v>
      </c>
      <c r="BO103" s="344" t="s">
        <v>1784</v>
      </c>
      <c r="BP103" s="344" t="s">
        <v>1784</v>
      </c>
      <c r="BQ103" s="344" t="s">
        <v>3954</v>
      </c>
      <c r="BR103" s="344" t="s">
        <v>1784</v>
      </c>
      <c r="BS103" s="344" t="s">
        <v>1784</v>
      </c>
    </row>
    <row r="104" spans="1:71">
      <c r="A104" s="344" t="s">
        <v>59</v>
      </c>
      <c r="B104" s="344" t="s">
        <v>3152</v>
      </c>
      <c r="C104" s="344" t="s">
        <v>44</v>
      </c>
      <c r="D104" s="344" t="s">
        <v>1784</v>
      </c>
      <c r="E104" s="344" t="s">
        <v>1784</v>
      </c>
      <c r="F104" s="344" t="s">
        <v>1784</v>
      </c>
      <c r="G104" s="344" t="s">
        <v>3748</v>
      </c>
      <c r="H104" s="344" t="s">
        <v>1784</v>
      </c>
      <c r="I104" s="344" t="s">
        <v>214</v>
      </c>
      <c r="J104" s="344" t="s">
        <v>3153</v>
      </c>
      <c r="K104" s="344" t="s">
        <v>3748</v>
      </c>
      <c r="L104" s="344"/>
      <c r="M104" s="344"/>
      <c r="N104" s="344"/>
      <c r="O104" s="344" t="s">
        <v>1784</v>
      </c>
      <c r="P104" s="344" t="s">
        <v>1784</v>
      </c>
      <c r="Q104" s="344" t="s">
        <v>1784</v>
      </c>
      <c r="R104" s="344" t="s">
        <v>1784</v>
      </c>
      <c r="S104" s="344" t="s">
        <v>1784</v>
      </c>
      <c r="T104" s="344" t="s">
        <v>1784</v>
      </c>
      <c r="U104" s="344" t="s">
        <v>1784</v>
      </c>
      <c r="V104" s="344" t="s">
        <v>1784</v>
      </c>
      <c r="W104" s="344" t="s">
        <v>1784</v>
      </c>
      <c r="X104" s="344" t="s">
        <v>1784</v>
      </c>
      <c r="Y104" s="344" t="s">
        <v>1784</v>
      </c>
      <c r="Z104" s="344" t="s">
        <v>1784</v>
      </c>
      <c r="AA104" s="344" t="s">
        <v>1784</v>
      </c>
      <c r="AB104" s="344" t="s">
        <v>1784</v>
      </c>
      <c r="AC104" s="344" t="s">
        <v>1784</v>
      </c>
      <c r="AD104" s="344" t="s">
        <v>1784</v>
      </c>
      <c r="AE104" s="344" t="s">
        <v>1784</v>
      </c>
      <c r="AF104" s="344" t="s">
        <v>1784</v>
      </c>
      <c r="AG104" s="344" t="s">
        <v>1784</v>
      </c>
      <c r="AH104" s="344" t="s">
        <v>1784</v>
      </c>
      <c r="AI104" s="344" t="s">
        <v>1784</v>
      </c>
      <c r="AJ104" s="344" t="s">
        <v>1784</v>
      </c>
      <c r="AK104" s="344" t="s">
        <v>1784</v>
      </c>
      <c r="AL104" s="344" t="s">
        <v>1784</v>
      </c>
      <c r="AM104" s="344" t="s">
        <v>1784</v>
      </c>
      <c r="AN104" s="344" t="s">
        <v>1784</v>
      </c>
      <c r="AO104" s="344" t="s">
        <v>1784</v>
      </c>
      <c r="AP104" s="344" t="s">
        <v>1784</v>
      </c>
      <c r="AQ104" s="344" t="s">
        <v>1784</v>
      </c>
      <c r="AR104" s="344" t="s">
        <v>1784</v>
      </c>
      <c r="AS104" s="344" t="s">
        <v>1784</v>
      </c>
      <c r="AT104" s="344" t="s">
        <v>1784</v>
      </c>
      <c r="AU104" s="344" t="s">
        <v>1784</v>
      </c>
      <c r="AV104" s="344" t="s">
        <v>1784</v>
      </c>
      <c r="AW104" s="344" t="s">
        <v>1784</v>
      </c>
      <c r="AX104" s="344" t="s">
        <v>1784</v>
      </c>
      <c r="AY104" s="344" t="s">
        <v>1784</v>
      </c>
      <c r="AZ104" s="344" t="s">
        <v>1784</v>
      </c>
      <c r="BA104" s="344" t="s">
        <v>1784</v>
      </c>
      <c r="BB104" s="344" t="s">
        <v>1784</v>
      </c>
      <c r="BC104" s="344" t="s">
        <v>1784</v>
      </c>
      <c r="BD104" s="344" t="s">
        <v>1784</v>
      </c>
      <c r="BE104" s="344" t="s">
        <v>1784</v>
      </c>
      <c r="BF104" s="344" t="s">
        <v>1784</v>
      </c>
      <c r="BG104" s="344" t="s">
        <v>1784</v>
      </c>
      <c r="BH104" s="344" t="s">
        <v>1784</v>
      </c>
      <c r="BI104" s="344" t="s">
        <v>1784</v>
      </c>
      <c r="BJ104" s="344" t="s">
        <v>1784</v>
      </c>
      <c r="BK104" s="344" t="s">
        <v>1784</v>
      </c>
      <c r="BL104" s="344" t="s">
        <v>1784</v>
      </c>
      <c r="BM104" s="344" t="s">
        <v>1784</v>
      </c>
      <c r="BN104" s="344" t="s">
        <v>1784</v>
      </c>
      <c r="BO104" s="344" t="s">
        <v>1784</v>
      </c>
      <c r="BP104" s="344" t="s">
        <v>1784</v>
      </c>
      <c r="BQ104" s="344" t="s">
        <v>3955</v>
      </c>
      <c r="BR104" s="344" t="s">
        <v>1784</v>
      </c>
      <c r="BS104" s="344" t="s">
        <v>1784</v>
      </c>
    </row>
    <row r="105" spans="1:71">
      <c r="A105" s="344" t="s">
        <v>59</v>
      </c>
      <c r="B105" s="344" t="s">
        <v>3154</v>
      </c>
      <c r="C105" s="344" t="s">
        <v>44</v>
      </c>
      <c r="D105" s="344" t="s">
        <v>1784</v>
      </c>
      <c r="E105" s="344" t="s">
        <v>1784</v>
      </c>
      <c r="F105" s="344" t="s">
        <v>1784</v>
      </c>
      <c r="G105" s="344" t="s">
        <v>3748</v>
      </c>
      <c r="H105" s="344" t="s">
        <v>1784</v>
      </c>
      <c r="I105" s="344" t="s">
        <v>214</v>
      </c>
      <c r="J105" s="344" t="s">
        <v>3155</v>
      </c>
      <c r="K105" s="344" t="s">
        <v>3748</v>
      </c>
      <c r="L105" s="344"/>
      <c r="M105" s="344"/>
      <c r="N105" s="344"/>
      <c r="O105" s="344" t="s">
        <v>1784</v>
      </c>
      <c r="P105" s="344" t="s">
        <v>1784</v>
      </c>
      <c r="Q105" s="344" t="s">
        <v>1784</v>
      </c>
      <c r="R105" s="344" t="s">
        <v>1784</v>
      </c>
      <c r="S105" s="344" t="s">
        <v>1784</v>
      </c>
      <c r="T105" s="344" t="s">
        <v>1784</v>
      </c>
      <c r="U105" s="344" t="s">
        <v>1784</v>
      </c>
      <c r="V105" s="344" t="s">
        <v>1784</v>
      </c>
      <c r="W105" s="344" t="s">
        <v>1784</v>
      </c>
      <c r="X105" s="344" t="s">
        <v>1784</v>
      </c>
      <c r="Y105" s="344" t="s">
        <v>1784</v>
      </c>
      <c r="Z105" s="344" t="s">
        <v>1784</v>
      </c>
      <c r="AA105" s="344" t="s">
        <v>1784</v>
      </c>
      <c r="AB105" s="344" t="s">
        <v>1784</v>
      </c>
      <c r="AC105" s="344" t="s">
        <v>1784</v>
      </c>
      <c r="AD105" s="344" t="s">
        <v>1784</v>
      </c>
      <c r="AE105" s="344" t="s">
        <v>1784</v>
      </c>
      <c r="AF105" s="344" t="s">
        <v>1784</v>
      </c>
      <c r="AG105" s="344" t="s">
        <v>1784</v>
      </c>
      <c r="AH105" s="344" t="s">
        <v>1784</v>
      </c>
      <c r="AI105" s="344" t="s">
        <v>1784</v>
      </c>
      <c r="AJ105" s="344" t="s">
        <v>1784</v>
      </c>
      <c r="AK105" s="344" t="s">
        <v>1784</v>
      </c>
      <c r="AL105" s="344" t="s">
        <v>1784</v>
      </c>
      <c r="AM105" s="344" t="s">
        <v>1784</v>
      </c>
      <c r="AN105" s="344" t="s">
        <v>1784</v>
      </c>
      <c r="AO105" s="344" t="s">
        <v>1784</v>
      </c>
      <c r="AP105" s="344" t="s">
        <v>1784</v>
      </c>
      <c r="AQ105" s="344" t="s">
        <v>1784</v>
      </c>
      <c r="AR105" s="344" t="s">
        <v>1784</v>
      </c>
      <c r="AS105" s="344" t="s">
        <v>1784</v>
      </c>
      <c r="AT105" s="344" t="s">
        <v>1784</v>
      </c>
      <c r="AU105" s="344" t="s">
        <v>1784</v>
      </c>
      <c r="AV105" s="344" t="s">
        <v>1784</v>
      </c>
      <c r="AW105" s="344" t="s">
        <v>1784</v>
      </c>
      <c r="AX105" s="344" t="s">
        <v>1784</v>
      </c>
      <c r="AY105" s="344" t="s">
        <v>1784</v>
      </c>
      <c r="AZ105" s="344" t="s">
        <v>1784</v>
      </c>
      <c r="BA105" s="344" t="s">
        <v>1784</v>
      </c>
      <c r="BB105" s="344" t="s">
        <v>1784</v>
      </c>
      <c r="BC105" s="344" t="s">
        <v>1784</v>
      </c>
      <c r="BD105" s="344" t="s">
        <v>1784</v>
      </c>
      <c r="BE105" s="344" t="s">
        <v>1784</v>
      </c>
      <c r="BF105" s="344" t="s">
        <v>1784</v>
      </c>
      <c r="BG105" s="344" t="s">
        <v>1784</v>
      </c>
      <c r="BH105" s="344" t="s">
        <v>1784</v>
      </c>
      <c r="BI105" s="344" t="s">
        <v>1784</v>
      </c>
      <c r="BJ105" s="344" t="s">
        <v>1784</v>
      </c>
      <c r="BK105" s="344" t="s">
        <v>1784</v>
      </c>
      <c r="BL105" s="344" t="s">
        <v>1784</v>
      </c>
      <c r="BM105" s="344" t="s">
        <v>1784</v>
      </c>
      <c r="BN105" s="344" t="s">
        <v>1784</v>
      </c>
      <c r="BO105" s="344" t="s">
        <v>1784</v>
      </c>
      <c r="BP105" s="344" t="s">
        <v>1784</v>
      </c>
      <c r="BQ105" s="344" t="s">
        <v>3956</v>
      </c>
      <c r="BR105" s="344" t="s">
        <v>1784</v>
      </c>
      <c r="BS105" s="344" t="s">
        <v>1784</v>
      </c>
    </row>
    <row r="106" spans="1:71">
      <c r="A106" s="344" t="s">
        <v>59</v>
      </c>
      <c r="B106" s="344" t="s">
        <v>3957</v>
      </c>
      <c r="C106" s="344" t="s">
        <v>44</v>
      </c>
      <c r="D106" s="344" t="s">
        <v>1784</v>
      </c>
      <c r="E106" s="344" t="s">
        <v>1784</v>
      </c>
      <c r="F106" s="344" t="s">
        <v>1784</v>
      </c>
      <c r="G106" s="344" t="s">
        <v>3748</v>
      </c>
      <c r="H106" s="344" t="s">
        <v>1784</v>
      </c>
      <c r="I106" s="344" t="s">
        <v>3749</v>
      </c>
      <c r="J106" s="344" t="s">
        <v>3948</v>
      </c>
      <c r="K106" s="344" t="s">
        <v>3748</v>
      </c>
      <c r="L106" s="344" t="s">
        <v>1784</v>
      </c>
      <c r="M106" s="344" t="s">
        <v>1784</v>
      </c>
      <c r="N106" s="344" t="s">
        <v>1784</v>
      </c>
      <c r="O106" s="344" t="s">
        <v>1784</v>
      </c>
      <c r="P106" s="344" t="s">
        <v>1784</v>
      </c>
      <c r="Q106" s="344" t="s">
        <v>1784</v>
      </c>
      <c r="R106" s="344" t="s">
        <v>1784</v>
      </c>
      <c r="S106" s="344" t="s">
        <v>1784</v>
      </c>
      <c r="T106" s="344" t="s">
        <v>1784</v>
      </c>
      <c r="U106" s="344" t="s">
        <v>1784</v>
      </c>
      <c r="V106" s="344" t="s">
        <v>1784</v>
      </c>
      <c r="W106" s="344" t="s">
        <v>1784</v>
      </c>
      <c r="X106" s="344" t="s">
        <v>1784</v>
      </c>
      <c r="Y106" s="344" t="s">
        <v>1784</v>
      </c>
      <c r="Z106" s="344" t="s">
        <v>1784</v>
      </c>
      <c r="AA106" s="344" t="s">
        <v>1784</v>
      </c>
      <c r="AB106" s="344" t="s">
        <v>1784</v>
      </c>
      <c r="AC106" s="344" t="s">
        <v>1784</v>
      </c>
      <c r="AD106" s="344" t="s">
        <v>1784</v>
      </c>
      <c r="AE106" s="344" t="s">
        <v>1784</v>
      </c>
      <c r="AF106" s="344" t="s">
        <v>1784</v>
      </c>
      <c r="AG106" s="344" t="s">
        <v>1784</v>
      </c>
      <c r="AH106" s="344" t="s">
        <v>1784</v>
      </c>
      <c r="AI106" s="344" t="s">
        <v>1784</v>
      </c>
      <c r="AJ106" s="344" t="s">
        <v>1784</v>
      </c>
      <c r="AK106" s="344" t="s">
        <v>1784</v>
      </c>
      <c r="AL106" s="344" t="s">
        <v>1784</v>
      </c>
      <c r="AM106" s="344" t="s">
        <v>1784</v>
      </c>
      <c r="AN106" s="344" t="s">
        <v>1784</v>
      </c>
      <c r="AO106" s="344" t="s">
        <v>1784</v>
      </c>
      <c r="AP106" s="344" t="s">
        <v>1784</v>
      </c>
      <c r="AQ106" s="344" t="s">
        <v>1784</v>
      </c>
      <c r="AR106" s="344" t="s">
        <v>1784</v>
      </c>
      <c r="AS106" s="344" t="s">
        <v>1784</v>
      </c>
      <c r="AT106" s="344" t="s">
        <v>1784</v>
      </c>
      <c r="AU106" s="344" t="s">
        <v>1784</v>
      </c>
      <c r="AV106" s="344" t="s">
        <v>1784</v>
      </c>
      <c r="AW106" s="344" t="s">
        <v>1784</v>
      </c>
      <c r="AX106" s="344" t="s">
        <v>1784</v>
      </c>
      <c r="AY106" s="344" t="s">
        <v>1784</v>
      </c>
      <c r="AZ106" s="344" t="s">
        <v>1784</v>
      </c>
      <c r="BA106" s="344" t="s">
        <v>1784</v>
      </c>
      <c r="BB106" s="344" t="s">
        <v>1784</v>
      </c>
      <c r="BC106" s="344" t="s">
        <v>1784</v>
      </c>
      <c r="BD106" s="344" t="s">
        <v>1784</v>
      </c>
      <c r="BE106" s="344" t="s">
        <v>1784</v>
      </c>
      <c r="BF106" s="344" t="s">
        <v>1784</v>
      </c>
      <c r="BG106" s="344" t="s">
        <v>1784</v>
      </c>
      <c r="BH106" s="344" t="s">
        <v>1784</v>
      </c>
      <c r="BI106" s="344" t="s">
        <v>1784</v>
      </c>
      <c r="BJ106" s="344" t="s">
        <v>1784</v>
      </c>
      <c r="BK106" s="344" t="s">
        <v>1784</v>
      </c>
      <c r="BL106" s="344" t="s">
        <v>1784</v>
      </c>
      <c r="BM106" s="344" t="s">
        <v>1784</v>
      </c>
      <c r="BN106" s="344" t="s">
        <v>1784</v>
      </c>
      <c r="BO106" s="344" t="s">
        <v>1784</v>
      </c>
      <c r="BP106" s="344" t="s">
        <v>1784</v>
      </c>
      <c r="BQ106" s="344" t="s">
        <v>3958</v>
      </c>
      <c r="BR106" s="344" t="s">
        <v>1784</v>
      </c>
      <c r="BS106" s="344" t="s">
        <v>1784</v>
      </c>
    </row>
    <row r="107" spans="1:71">
      <c r="A107" s="344" t="s">
        <v>59</v>
      </c>
      <c r="B107" s="344" t="s">
        <v>3156</v>
      </c>
      <c r="C107" s="344" t="s">
        <v>57</v>
      </c>
      <c r="D107" s="344" t="s">
        <v>1784</v>
      </c>
      <c r="E107" s="344" t="s">
        <v>1784</v>
      </c>
      <c r="F107" s="344" t="s">
        <v>1784</v>
      </c>
      <c r="G107" s="344" t="s">
        <v>3748</v>
      </c>
      <c r="H107" s="344" t="s">
        <v>1784</v>
      </c>
      <c r="I107" s="344" t="s">
        <v>214</v>
      </c>
      <c r="J107" s="344" t="s">
        <v>3157</v>
      </c>
      <c r="K107" s="344" t="s">
        <v>3748</v>
      </c>
      <c r="L107" s="344"/>
      <c r="M107" s="344"/>
      <c r="N107" s="344"/>
      <c r="O107" s="344" t="s">
        <v>1784</v>
      </c>
      <c r="P107" s="344" t="s">
        <v>1784</v>
      </c>
      <c r="Q107" s="344" t="s">
        <v>1784</v>
      </c>
      <c r="R107" s="344" t="s">
        <v>1784</v>
      </c>
      <c r="S107" s="344" t="s">
        <v>1784</v>
      </c>
      <c r="T107" s="344" t="s">
        <v>1784</v>
      </c>
      <c r="U107" s="344" t="s">
        <v>1784</v>
      </c>
      <c r="V107" s="344" t="s">
        <v>1784</v>
      </c>
      <c r="W107" s="344" t="s">
        <v>1784</v>
      </c>
      <c r="X107" s="344" t="s">
        <v>1784</v>
      </c>
      <c r="Y107" s="344" t="s">
        <v>1784</v>
      </c>
      <c r="Z107" s="344" t="s">
        <v>1784</v>
      </c>
      <c r="AA107" s="344" t="s">
        <v>1784</v>
      </c>
      <c r="AB107" s="344" t="s">
        <v>1784</v>
      </c>
      <c r="AC107" s="344" t="s">
        <v>1784</v>
      </c>
      <c r="AD107" s="344" t="s">
        <v>1784</v>
      </c>
      <c r="AE107" s="344" t="s">
        <v>1784</v>
      </c>
      <c r="AF107" s="344" t="s">
        <v>1784</v>
      </c>
      <c r="AG107" s="344" t="s">
        <v>1784</v>
      </c>
      <c r="AH107" s="344" t="s">
        <v>1784</v>
      </c>
      <c r="AI107" s="344" t="s">
        <v>1784</v>
      </c>
      <c r="AJ107" s="344" t="s">
        <v>1784</v>
      </c>
      <c r="AK107" s="344" t="s">
        <v>1784</v>
      </c>
      <c r="AL107" s="344" t="s">
        <v>1784</v>
      </c>
      <c r="AM107" s="344" t="s">
        <v>1784</v>
      </c>
      <c r="AN107" s="344" t="s">
        <v>1784</v>
      </c>
      <c r="AO107" s="344" t="s">
        <v>1784</v>
      </c>
      <c r="AP107" s="344" t="s">
        <v>1784</v>
      </c>
      <c r="AQ107" s="344" t="s">
        <v>1784</v>
      </c>
      <c r="AR107" s="344" t="s">
        <v>1784</v>
      </c>
      <c r="AS107" s="344" t="s">
        <v>1784</v>
      </c>
      <c r="AT107" s="344" t="s">
        <v>1784</v>
      </c>
      <c r="AU107" s="344" t="s">
        <v>1784</v>
      </c>
      <c r="AV107" s="344" t="s">
        <v>1784</v>
      </c>
      <c r="AW107" s="344" t="s">
        <v>1784</v>
      </c>
      <c r="AX107" s="344" t="s">
        <v>1784</v>
      </c>
      <c r="AY107" s="344" t="s">
        <v>1784</v>
      </c>
      <c r="AZ107" s="344" t="s">
        <v>1784</v>
      </c>
      <c r="BA107" s="344" t="s">
        <v>1784</v>
      </c>
      <c r="BB107" s="344" t="s">
        <v>1784</v>
      </c>
      <c r="BC107" s="344" t="s">
        <v>1784</v>
      </c>
      <c r="BD107" s="344" t="s">
        <v>1784</v>
      </c>
      <c r="BE107" s="344" t="s">
        <v>1784</v>
      </c>
      <c r="BF107" s="344" t="s">
        <v>1784</v>
      </c>
      <c r="BG107" s="344" t="s">
        <v>1784</v>
      </c>
      <c r="BH107" s="344" t="s">
        <v>1784</v>
      </c>
      <c r="BI107" s="344" t="s">
        <v>1784</v>
      </c>
      <c r="BJ107" s="344" t="s">
        <v>1784</v>
      </c>
      <c r="BK107" s="344" t="s">
        <v>1784</v>
      </c>
      <c r="BL107" s="344" t="s">
        <v>1784</v>
      </c>
      <c r="BM107" s="344" t="s">
        <v>1784</v>
      </c>
      <c r="BN107" s="344" t="s">
        <v>1784</v>
      </c>
      <c r="BO107" s="344" t="s">
        <v>1784</v>
      </c>
      <c r="BP107" s="344" t="s">
        <v>1784</v>
      </c>
      <c r="BQ107" s="344" t="s">
        <v>3959</v>
      </c>
      <c r="BR107" s="344" t="s">
        <v>1784</v>
      </c>
      <c r="BS107" s="344" t="s">
        <v>1784</v>
      </c>
    </row>
    <row r="108" spans="1:71">
      <c r="A108" s="344" t="s">
        <v>59</v>
      </c>
      <c r="B108" s="344" t="s">
        <v>3960</v>
      </c>
      <c r="C108" s="344" t="s">
        <v>58</v>
      </c>
      <c r="D108" s="344" t="s">
        <v>1784</v>
      </c>
      <c r="E108" s="344" t="s">
        <v>1784</v>
      </c>
      <c r="F108" s="344" t="s">
        <v>1784</v>
      </c>
      <c r="G108" s="344" t="s">
        <v>3748</v>
      </c>
      <c r="H108" s="344" t="s">
        <v>1784</v>
      </c>
      <c r="I108" s="344" t="s">
        <v>3749</v>
      </c>
      <c r="J108" s="344" t="s">
        <v>3961</v>
      </c>
      <c r="K108" s="344" t="s">
        <v>3748</v>
      </c>
      <c r="L108" s="344" t="s">
        <v>1784</v>
      </c>
      <c r="M108" s="344" t="s">
        <v>1784</v>
      </c>
      <c r="N108" s="344" t="s">
        <v>1784</v>
      </c>
      <c r="O108" s="344" t="s">
        <v>1784</v>
      </c>
      <c r="P108" s="344" t="s">
        <v>1784</v>
      </c>
      <c r="Q108" s="344" t="s">
        <v>1784</v>
      </c>
      <c r="R108" s="344" t="s">
        <v>1784</v>
      </c>
      <c r="S108" s="344" t="s">
        <v>1784</v>
      </c>
      <c r="T108" s="344" t="s">
        <v>1784</v>
      </c>
      <c r="U108" s="344" t="s">
        <v>1784</v>
      </c>
      <c r="V108" s="344" t="s">
        <v>1784</v>
      </c>
      <c r="W108" s="344" t="s">
        <v>1784</v>
      </c>
      <c r="X108" s="344" t="s">
        <v>1784</v>
      </c>
      <c r="Y108" s="344" t="s">
        <v>1784</v>
      </c>
      <c r="Z108" s="344" t="s">
        <v>1784</v>
      </c>
      <c r="AA108" s="344" t="s">
        <v>1784</v>
      </c>
      <c r="AB108" s="344" t="s">
        <v>1784</v>
      </c>
      <c r="AC108" s="344" t="s">
        <v>1784</v>
      </c>
      <c r="AD108" s="344" t="s">
        <v>1784</v>
      </c>
      <c r="AE108" s="344" t="s">
        <v>1784</v>
      </c>
      <c r="AF108" s="344" t="s">
        <v>1784</v>
      </c>
      <c r="AG108" s="344" t="s">
        <v>1784</v>
      </c>
      <c r="AH108" s="344" t="s">
        <v>1784</v>
      </c>
      <c r="AI108" s="344" t="s">
        <v>1784</v>
      </c>
      <c r="AJ108" s="344" t="s">
        <v>1784</v>
      </c>
      <c r="AK108" s="344" t="s">
        <v>1784</v>
      </c>
      <c r="AL108" s="344" t="s">
        <v>1784</v>
      </c>
      <c r="AM108" s="344" t="s">
        <v>1784</v>
      </c>
      <c r="AN108" s="344" t="s">
        <v>1784</v>
      </c>
      <c r="AO108" s="344" t="s">
        <v>1784</v>
      </c>
      <c r="AP108" s="344" t="s">
        <v>1784</v>
      </c>
      <c r="AQ108" s="344" t="s">
        <v>1784</v>
      </c>
      <c r="AR108" s="344" t="s">
        <v>1784</v>
      </c>
      <c r="AS108" s="344" t="s">
        <v>1784</v>
      </c>
      <c r="AT108" s="344" t="s">
        <v>1784</v>
      </c>
      <c r="AU108" s="344" t="s">
        <v>1784</v>
      </c>
      <c r="AV108" s="344" t="s">
        <v>1784</v>
      </c>
      <c r="AW108" s="344" t="s">
        <v>1784</v>
      </c>
      <c r="AX108" s="344" t="s">
        <v>1784</v>
      </c>
      <c r="AY108" s="344" t="s">
        <v>1784</v>
      </c>
      <c r="AZ108" s="344" t="s">
        <v>1784</v>
      </c>
      <c r="BA108" s="344" t="s">
        <v>1784</v>
      </c>
      <c r="BB108" s="344" t="s">
        <v>1784</v>
      </c>
      <c r="BC108" s="344" t="s">
        <v>1784</v>
      </c>
      <c r="BD108" s="344" t="s">
        <v>1784</v>
      </c>
      <c r="BE108" s="344" t="s">
        <v>1784</v>
      </c>
      <c r="BF108" s="344" t="s">
        <v>1784</v>
      </c>
      <c r="BG108" s="344" t="s">
        <v>1784</v>
      </c>
      <c r="BH108" s="344" t="s">
        <v>1784</v>
      </c>
      <c r="BI108" s="344" t="s">
        <v>1784</v>
      </c>
      <c r="BJ108" s="344" t="s">
        <v>1784</v>
      </c>
      <c r="BK108" s="344" t="s">
        <v>1784</v>
      </c>
      <c r="BL108" s="344" t="s">
        <v>1784</v>
      </c>
      <c r="BM108" s="344" t="s">
        <v>1784</v>
      </c>
      <c r="BN108" s="344" t="s">
        <v>1784</v>
      </c>
      <c r="BO108" s="344" t="s">
        <v>1784</v>
      </c>
      <c r="BP108" s="344" t="s">
        <v>1784</v>
      </c>
      <c r="BQ108" s="344" t="s">
        <v>3962</v>
      </c>
      <c r="BR108" s="344" t="s">
        <v>1784</v>
      </c>
      <c r="BS108" s="344" t="s">
        <v>1784</v>
      </c>
    </row>
    <row r="109" spans="1:71">
      <c r="A109" s="344" t="s">
        <v>59</v>
      </c>
      <c r="B109" s="344" t="s">
        <v>3963</v>
      </c>
      <c r="C109" s="344" t="s">
        <v>58</v>
      </c>
      <c r="D109" s="344" t="s">
        <v>1784</v>
      </c>
      <c r="E109" s="344" t="s">
        <v>1784</v>
      </c>
      <c r="F109" s="344" t="s">
        <v>1784</v>
      </c>
      <c r="G109" s="344" t="s">
        <v>3748</v>
      </c>
      <c r="H109" s="344" t="s">
        <v>1784</v>
      </c>
      <c r="I109" s="344" t="s">
        <v>1689</v>
      </c>
      <c r="J109" s="344" t="s">
        <v>3964</v>
      </c>
      <c r="K109" s="344" t="s">
        <v>3764</v>
      </c>
      <c r="L109" s="344" t="s">
        <v>3877</v>
      </c>
      <c r="M109" s="344" t="s">
        <v>3965</v>
      </c>
      <c r="N109" s="344" t="s">
        <v>3764</v>
      </c>
      <c r="O109" s="344" t="s">
        <v>1784</v>
      </c>
      <c r="P109" s="344" t="s">
        <v>1784</v>
      </c>
      <c r="Q109" s="344" t="s">
        <v>1784</v>
      </c>
      <c r="R109" s="344" t="s">
        <v>1784</v>
      </c>
      <c r="S109" s="344" t="s">
        <v>1784</v>
      </c>
      <c r="T109" s="344" t="s">
        <v>1784</v>
      </c>
      <c r="U109" s="344" t="s">
        <v>1784</v>
      </c>
      <c r="V109" s="344" t="s">
        <v>1784</v>
      </c>
      <c r="W109" s="344" t="s">
        <v>1784</v>
      </c>
      <c r="X109" s="344" t="s">
        <v>1784</v>
      </c>
      <c r="Y109" s="344" t="s">
        <v>1784</v>
      </c>
      <c r="Z109" s="344" t="s">
        <v>1784</v>
      </c>
      <c r="AA109" s="344" t="s">
        <v>1784</v>
      </c>
      <c r="AB109" s="344" t="s">
        <v>1784</v>
      </c>
      <c r="AC109" s="344" t="s">
        <v>1784</v>
      </c>
      <c r="AD109" s="344" t="s">
        <v>1784</v>
      </c>
      <c r="AE109" s="344" t="s">
        <v>1784</v>
      </c>
      <c r="AF109" s="344" t="s">
        <v>1784</v>
      </c>
      <c r="AG109" s="344" t="s">
        <v>1784</v>
      </c>
      <c r="AH109" s="344" t="s">
        <v>1784</v>
      </c>
      <c r="AI109" s="344" t="s">
        <v>1784</v>
      </c>
      <c r="AJ109" s="344" t="s">
        <v>1784</v>
      </c>
      <c r="AK109" s="344" t="s">
        <v>1784</v>
      </c>
      <c r="AL109" s="344" t="s">
        <v>1784</v>
      </c>
      <c r="AM109" s="344" t="s">
        <v>1784</v>
      </c>
      <c r="AN109" s="344" t="s">
        <v>1784</v>
      </c>
      <c r="AO109" s="344" t="s">
        <v>1784</v>
      </c>
      <c r="AP109" s="344" t="s">
        <v>1784</v>
      </c>
      <c r="AQ109" s="344" t="s">
        <v>1784</v>
      </c>
      <c r="AR109" s="344" t="s">
        <v>1784</v>
      </c>
      <c r="AS109" s="344" t="s">
        <v>1784</v>
      </c>
      <c r="AT109" s="344" t="s">
        <v>1784</v>
      </c>
      <c r="AU109" s="344" t="s">
        <v>1784</v>
      </c>
      <c r="AV109" s="344" t="s">
        <v>1784</v>
      </c>
      <c r="AW109" s="344" t="s">
        <v>1784</v>
      </c>
      <c r="AX109" s="344" t="s">
        <v>1784</v>
      </c>
      <c r="AY109" s="344" t="s">
        <v>1784</v>
      </c>
      <c r="AZ109" s="344" t="s">
        <v>1784</v>
      </c>
      <c r="BA109" s="344" t="s">
        <v>1784</v>
      </c>
      <c r="BB109" s="344" t="s">
        <v>1784</v>
      </c>
      <c r="BC109" s="344" t="s">
        <v>1784</v>
      </c>
      <c r="BD109" s="344" t="s">
        <v>1784</v>
      </c>
      <c r="BE109" s="344" t="s">
        <v>1784</v>
      </c>
      <c r="BF109" s="344" t="s">
        <v>1784</v>
      </c>
      <c r="BG109" s="344" t="s">
        <v>1784</v>
      </c>
      <c r="BH109" s="344" t="s">
        <v>1784</v>
      </c>
      <c r="BI109" s="344" t="s">
        <v>1784</v>
      </c>
      <c r="BJ109" s="344" t="s">
        <v>1784</v>
      </c>
      <c r="BK109" s="344" t="s">
        <v>1784</v>
      </c>
      <c r="BL109" s="344" t="s">
        <v>1784</v>
      </c>
      <c r="BM109" s="344" t="s">
        <v>1784</v>
      </c>
      <c r="BN109" s="344" t="s">
        <v>1784</v>
      </c>
      <c r="BO109" s="344" t="s">
        <v>1784</v>
      </c>
      <c r="BP109" s="344" t="s">
        <v>1784</v>
      </c>
      <c r="BQ109" s="344" t="s">
        <v>3966</v>
      </c>
      <c r="BR109" s="344" t="s">
        <v>1784</v>
      </c>
      <c r="BS109" s="347" t="s">
        <v>3766</v>
      </c>
    </row>
    <row r="110" spans="1:71">
      <c r="A110" s="344" t="s">
        <v>59</v>
      </c>
      <c r="B110" s="344" t="s">
        <v>3967</v>
      </c>
      <c r="C110" s="344" t="s">
        <v>58</v>
      </c>
      <c r="D110" s="344" t="s">
        <v>1784</v>
      </c>
      <c r="E110" s="344" t="s">
        <v>1784</v>
      </c>
      <c r="F110" s="344" t="s">
        <v>1784</v>
      </c>
      <c r="G110" s="344" t="s">
        <v>3748</v>
      </c>
      <c r="H110" s="344" t="s">
        <v>1784</v>
      </c>
      <c r="I110" s="344" t="s">
        <v>3768</v>
      </c>
      <c r="J110" s="344" t="s">
        <v>3968</v>
      </c>
      <c r="K110" s="344" t="s">
        <v>3748</v>
      </c>
      <c r="L110" s="344" t="s">
        <v>1784</v>
      </c>
      <c r="M110" s="344" t="s">
        <v>1784</v>
      </c>
      <c r="N110" s="344" t="s">
        <v>1784</v>
      </c>
      <c r="O110" s="344" t="s">
        <v>1784</v>
      </c>
      <c r="P110" s="344" t="s">
        <v>1784</v>
      </c>
      <c r="Q110" s="344" t="s">
        <v>1784</v>
      </c>
      <c r="R110" s="344" t="s">
        <v>1784</v>
      </c>
      <c r="S110" s="344" t="s">
        <v>1784</v>
      </c>
      <c r="T110" s="344" t="s">
        <v>1784</v>
      </c>
      <c r="U110" s="344" t="s">
        <v>1784</v>
      </c>
      <c r="V110" s="344" t="s">
        <v>1784</v>
      </c>
      <c r="W110" s="344" t="s">
        <v>1784</v>
      </c>
      <c r="X110" s="344" t="s">
        <v>1784</v>
      </c>
      <c r="Y110" s="344" t="s">
        <v>1784</v>
      </c>
      <c r="Z110" s="344" t="s">
        <v>1784</v>
      </c>
      <c r="AA110" s="344" t="s">
        <v>1784</v>
      </c>
      <c r="AB110" s="344" t="s">
        <v>1784</v>
      </c>
      <c r="AC110" s="344" t="s">
        <v>1784</v>
      </c>
      <c r="AD110" s="344" t="s">
        <v>1784</v>
      </c>
      <c r="AE110" s="344" t="s">
        <v>1784</v>
      </c>
      <c r="AF110" s="344" t="s">
        <v>1784</v>
      </c>
      <c r="AG110" s="344" t="s">
        <v>1784</v>
      </c>
      <c r="AH110" s="344" t="s">
        <v>1784</v>
      </c>
      <c r="AI110" s="344" t="s">
        <v>1784</v>
      </c>
      <c r="AJ110" s="344" t="s">
        <v>1784</v>
      </c>
      <c r="AK110" s="344" t="s">
        <v>1784</v>
      </c>
      <c r="AL110" s="344" t="s">
        <v>1784</v>
      </c>
      <c r="AM110" s="344" t="s">
        <v>1784</v>
      </c>
      <c r="AN110" s="344" t="s">
        <v>1784</v>
      </c>
      <c r="AO110" s="344" t="s">
        <v>1784</v>
      </c>
      <c r="AP110" s="344" t="s">
        <v>1784</v>
      </c>
      <c r="AQ110" s="344" t="s">
        <v>1784</v>
      </c>
      <c r="AR110" s="344" t="s">
        <v>1784</v>
      </c>
      <c r="AS110" s="344" t="s">
        <v>1784</v>
      </c>
      <c r="AT110" s="344" t="s">
        <v>1784</v>
      </c>
      <c r="AU110" s="344" t="s">
        <v>1784</v>
      </c>
      <c r="AV110" s="344" t="s">
        <v>1784</v>
      </c>
      <c r="AW110" s="344" t="s">
        <v>1784</v>
      </c>
      <c r="AX110" s="344" t="s">
        <v>1784</v>
      </c>
      <c r="AY110" s="344" t="s">
        <v>1784</v>
      </c>
      <c r="AZ110" s="344" t="s">
        <v>1784</v>
      </c>
      <c r="BA110" s="344" t="s">
        <v>1784</v>
      </c>
      <c r="BB110" s="344" t="s">
        <v>1784</v>
      </c>
      <c r="BC110" s="344" t="s">
        <v>1784</v>
      </c>
      <c r="BD110" s="344" t="s">
        <v>1784</v>
      </c>
      <c r="BE110" s="344" t="s">
        <v>1784</v>
      </c>
      <c r="BF110" s="344" t="s">
        <v>1784</v>
      </c>
      <c r="BG110" s="344" t="s">
        <v>1784</v>
      </c>
      <c r="BH110" s="344" t="s">
        <v>1784</v>
      </c>
      <c r="BI110" s="344" t="s">
        <v>1784</v>
      </c>
      <c r="BJ110" s="344" t="s">
        <v>1784</v>
      </c>
      <c r="BK110" s="344" t="s">
        <v>1784</v>
      </c>
      <c r="BL110" s="344" t="s">
        <v>1784</v>
      </c>
      <c r="BM110" s="344" t="s">
        <v>1784</v>
      </c>
      <c r="BN110" s="344" t="s">
        <v>1784</v>
      </c>
      <c r="BO110" s="344" t="s">
        <v>1784</v>
      </c>
      <c r="BP110" s="344" t="s">
        <v>1784</v>
      </c>
      <c r="BQ110" s="344" t="s">
        <v>3969</v>
      </c>
      <c r="BR110" s="344" t="s">
        <v>1784</v>
      </c>
      <c r="BS110" s="344" t="s">
        <v>1784</v>
      </c>
    </row>
    <row r="111" spans="1:71">
      <c r="A111" s="344" t="s">
        <v>59</v>
      </c>
      <c r="B111" s="344" t="s">
        <v>3158</v>
      </c>
      <c r="C111" s="348" t="s">
        <v>56</v>
      </c>
      <c r="D111" s="344" t="s">
        <v>1784</v>
      </c>
      <c r="E111" s="344" t="s">
        <v>1784</v>
      </c>
      <c r="F111" s="344" t="s">
        <v>1784</v>
      </c>
      <c r="G111" s="344" t="s">
        <v>3748</v>
      </c>
      <c r="H111" s="344" t="s">
        <v>1784</v>
      </c>
      <c r="I111" s="344" t="s">
        <v>214</v>
      </c>
      <c r="J111" s="344" t="s">
        <v>1784</v>
      </c>
      <c r="K111" s="344" t="s">
        <v>1784</v>
      </c>
      <c r="L111" s="344" t="s">
        <v>1784</v>
      </c>
      <c r="M111" s="344" t="s">
        <v>1784</v>
      </c>
      <c r="N111" s="344" t="s">
        <v>1784</v>
      </c>
      <c r="O111" s="344" t="s">
        <v>1784</v>
      </c>
      <c r="P111" s="344" t="s">
        <v>1784</v>
      </c>
      <c r="Q111" s="344" t="s">
        <v>1784</v>
      </c>
      <c r="R111" s="344" t="s">
        <v>1784</v>
      </c>
      <c r="S111" s="344" t="s">
        <v>1784</v>
      </c>
      <c r="T111" s="344" t="s">
        <v>1784</v>
      </c>
      <c r="U111" s="344" t="s">
        <v>1784</v>
      </c>
      <c r="V111" s="344" t="s">
        <v>1784</v>
      </c>
      <c r="W111" s="344" t="s">
        <v>1784</v>
      </c>
      <c r="X111" s="344" t="s">
        <v>1784</v>
      </c>
      <c r="Y111" s="344" t="s">
        <v>1784</v>
      </c>
      <c r="Z111" s="344" t="s">
        <v>1784</v>
      </c>
      <c r="AA111" s="344" t="s">
        <v>1784</v>
      </c>
      <c r="AB111" s="344" t="s">
        <v>1784</v>
      </c>
      <c r="AC111" s="344" t="s">
        <v>1784</v>
      </c>
      <c r="AD111" s="344" t="s">
        <v>1784</v>
      </c>
      <c r="AE111" s="344" t="s">
        <v>1784</v>
      </c>
      <c r="AF111" s="344" t="s">
        <v>1784</v>
      </c>
      <c r="AG111" s="344" t="s">
        <v>1784</v>
      </c>
      <c r="AH111" s="344" t="s">
        <v>1784</v>
      </c>
      <c r="AI111" s="344" t="s">
        <v>1784</v>
      </c>
      <c r="AJ111" s="344" t="s">
        <v>1784</v>
      </c>
      <c r="AK111" s="344" t="s">
        <v>1784</v>
      </c>
      <c r="AL111" s="344" t="s">
        <v>1784</v>
      </c>
      <c r="AM111" s="344" t="s">
        <v>1784</v>
      </c>
      <c r="AN111" s="344" t="s">
        <v>1784</v>
      </c>
      <c r="AO111" s="344" t="s">
        <v>1784</v>
      </c>
      <c r="AP111" s="344" t="s">
        <v>1784</v>
      </c>
      <c r="AQ111" s="344" t="s">
        <v>1784</v>
      </c>
      <c r="AR111" s="344" t="s">
        <v>1784</v>
      </c>
      <c r="AS111" s="344" t="s">
        <v>1784</v>
      </c>
      <c r="AT111" s="344" t="s">
        <v>1784</v>
      </c>
      <c r="AU111" s="344" t="s">
        <v>1784</v>
      </c>
      <c r="AV111" s="344" t="s">
        <v>1784</v>
      </c>
      <c r="AW111" s="344" t="s">
        <v>1784</v>
      </c>
      <c r="AX111" s="344" t="s">
        <v>1784</v>
      </c>
      <c r="AY111" s="344" t="s">
        <v>1784</v>
      </c>
      <c r="AZ111" s="344" t="s">
        <v>1784</v>
      </c>
      <c r="BA111" s="344" t="s">
        <v>1784</v>
      </c>
      <c r="BB111" s="344" t="s">
        <v>1784</v>
      </c>
      <c r="BC111" s="344" t="s">
        <v>1784</v>
      </c>
      <c r="BD111" s="344" t="s">
        <v>1784</v>
      </c>
      <c r="BE111" s="344" t="s">
        <v>1784</v>
      </c>
      <c r="BF111" s="344" t="s">
        <v>1784</v>
      </c>
      <c r="BG111" s="344" t="s">
        <v>1784</v>
      </c>
      <c r="BH111" s="344" t="s">
        <v>1784</v>
      </c>
      <c r="BI111" s="344" t="s">
        <v>1784</v>
      </c>
      <c r="BJ111" s="344" t="s">
        <v>1784</v>
      </c>
      <c r="BK111" s="344" t="s">
        <v>1784</v>
      </c>
      <c r="BL111" s="344" t="s">
        <v>1784</v>
      </c>
      <c r="BM111" s="344" t="s">
        <v>1784</v>
      </c>
      <c r="BN111" s="344" t="s">
        <v>1784</v>
      </c>
      <c r="BO111" s="344" t="s">
        <v>1784</v>
      </c>
      <c r="BP111" s="344" t="s">
        <v>1784</v>
      </c>
      <c r="BQ111" s="344" t="s">
        <v>3970</v>
      </c>
      <c r="BR111" s="344" t="s">
        <v>1784</v>
      </c>
      <c r="BS111" s="344" t="s">
        <v>1784</v>
      </c>
    </row>
    <row r="112" spans="1:71">
      <c r="A112" s="347" t="s">
        <v>59</v>
      </c>
      <c r="B112" s="347" t="s">
        <v>3159</v>
      </c>
      <c r="C112" s="347" t="s">
        <v>3160</v>
      </c>
      <c r="D112" s="347" t="s">
        <v>1784</v>
      </c>
      <c r="E112" s="347" t="s">
        <v>3748</v>
      </c>
      <c r="F112" s="347" t="s">
        <v>3748</v>
      </c>
      <c r="G112" s="347" t="s">
        <v>3748</v>
      </c>
      <c r="H112" s="347" t="s">
        <v>1784</v>
      </c>
      <c r="I112" s="347" t="s">
        <v>3081</v>
      </c>
      <c r="J112" s="347"/>
      <c r="K112" s="347" t="s">
        <v>1784</v>
      </c>
      <c r="L112" s="347" t="s">
        <v>1784</v>
      </c>
      <c r="M112" s="347" t="s">
        <v>1784</v>
      </c>
      <c r="N112" s="347" t="s">
        <v>1784</v>
      </c>
      <c r="O112" s="347" t="s">
        <v>1784</v>
      </c>
      <c r="P112" s="347" t="s">
        <v>1784</v>
      </c>
      <c r="Q112" s="347" t="s">
        <v>1784</v>
      </c>
      <c r="R112" s="347" t="s">
        <v>1784</v>
      </c>
      <c r="S112" s="347" t="s">
        <v>1784</v>
      </c>
      <c r="T112" s="347" t="s">
        <v>1784</v>
      </c>
      <c r="U112" s="347" t="s">
        <v>1784</v>
      </c>
      <c r="V112" s="347" t="s">
        <v>1784</v>
      </c>
      <c r="W112" s="347" t="s">
        <v>1784</v>
      </c>
      <c r="X112" s="267" t="s">
        <v>1784</v>
      </c>
      <c r="Y112" s="267" t="s">
        <v>1784</v>
      </c>
      <c r="Z112" s="267" t="s">
        <v>1784</v>
      </c>
      <c r="AA112" s="267" t="s">
        <v>1784</v>
      </c>
      <c r="AB112" s="267" t="s">
        <v>1784</v>
      </c>
      <c r="AC112" s="267" t="s">
        <v>1784</v>
      </c>
      <c r="AD112" s="267" t="s">
        <v>1784</v>
      </c>
      <c r="AE112" s="267" t="s">
        <v>1784</v>
      </c>
      <c r="AF112" s="267" t="s">
        <v>1784</v>
      </c>
      <c r="AG112" s="267" t="s">
        <v>1784</v>
      </c>
      <c r="AH112" s="267" t="s">
        <v>1784</v>
      </c>
      <c r="AI112" s="267" t="s">
        <v>1784</v>
      </c>
      <c r="AJ112" s="267" t="s">
        <v>1784</v>
      </c>
      <c r="AK112" s="267" t="s">
        <v>1784</v>
      </c>
      <c r="AL112" s="267" t="s">
        <v>1784</v>
      </c>
      <c r="AM112" s="267" t="s">
        <v>1784</v>
      </c>
      <c r="AN112" s="267" t="s">
        <v>1784</v>
      </c>
      <c r="AO112" s="267" t="s">
        <v>1784</v>
      </c>
      <c r="AP112" s="267" t="s">
        <v>1784</v>
      </c>
      <c r="AQ112" s="267" t="s">
        <v>1784</v>
      </c>
      <c r="AR112" s="267" t="s">
        <v>1784</v>
      </c>
      <c r="AS112" s="267" t="s">
        <v>1784</v>
      </c>
      <c r="AT112" s="267" t="s">
        <v>1784</v>
      </c>
      <c r="AU112" s="267" t="s">
        <v>1784</v>
      </c>
      <c r="AV112" s="267" t="s">
        <v>1784</v>
      </c>
      <c r="AW112" s="267" t="s">
        <v>1784</v>
      </c>
      <c r="AX112" s="267" t="s">
        <v>1784</v>
      </c>
      <c r="AY112" s="267" t="s">
        <v>1784</v>
      </c>
      <c r="AZ112" s="267" t="s">
        <v>1784</v>
      </c>
      <c r="BA112" s="267" t="s">
        <v>1784</v>
      </c>
      <c r="BB112" s="267" t="s">
        <v>1784</v>
      </c>
      <c r="BC112" s="267" t="s">
        <v>1784</v>
      </c>
      <c r="BD112" s="267" t="s">
        <v>1784</v>
      </c>
      <c r="BE112" s="267" t="s">
        <v>1784</v>
      </c>
      <c r="BF112" s="267" t="s">
        <v>1784</v>
      </c>
      <c r="BG112" s="267" t="s">
        <v>1784</v>
      </c>
      <c r="BH112" s="267" t="s">
        <v>1784</v>
      </c>
      <c r="BI112" s="267" t="s">
        <v>1784</v>
      </c>
      <c r="BJ112" s="267" t="s">
        <v>1784</v>
      </c>
      <c r="BK112" s="267" t="s">
        <v>1784</v>
      </c>
      <c r="BL112" s="267" t="s">
        <v>1784</v>
      </c>
      <c r="BM112" s="267" t="s">
        <v>1784</v>
      </c>
      <c r="BN112" s="267" t="s">
        <v>1784</v>
      </c>
      <c r="BO112" s="267" t="s">
        <v>1784</v>
      </c>
      <c r="BP112" s="267" t="s">
        <v>1784</v>
      </c>
      <c r="BQ112" s="267" t="s">
        <v>3971</v>
      </c>
      <c r="BR112" s="267"/>
      <c r="BS112" s="267" t="s">
        <v>1784</v>
      </c>
    </row>
    <row r="113" spans="1:71">
      <c r="A113" s="347" t="s">
        <v>59</v>
      </c>
      <c r="B113" s="347" t="s">
        <v>3972</v>
      </c>
      <c r="C113" s="347" t="s">
        <v>2931</v>
      </c>
      <c r="D113" s="347" t="s">
        <v>1784</v>
      </c>
      <c r="E113" s="347" t="s">
        <v>3748</v>
      </c>
      <c r="F113" s="347" t="s">
        <v>3764</v>
      </c>
      <c r="G113" s="347" t="s">
        <v>3748</v>
      </c>
      <c r="H113" s="347" t="s">
        <v>1784</v>
      </c>
      <c r="I113" s="347" t="s">
        <v>3754</v>
      </c>
      <c r="J113" s="347"/>
      <c r="K113" s="347" t="s">
        <v>1784</v>
      </c>
      <c r="L113" s="347" t="s">
        <v>214</v>
      </c>
      <c r="M113" s="347"/>
      <c r="N113" s="347"/>
      <c r="O113" s="347"/>
      <c r="P113" s="347" t="s">
        <v>1784</v>
      </c>
      <c r="Q113" s="347" t="s">
        <v>1784</v>
      </c>
      <c r="R113" s="347" t="s">
        <v>1784</v>
      </c>
      <c r="S113" s="347" t="s">
        <v>1784</v>
      </c>
      <c r="T113" s="347" t="s">
        <v>1784</v>
      </c>
      <c r="U113" s="347" t="s">
        <v>1784</v>
      </c>
      <c r="V113" s="347" t="s">
        <v>1784</v>
      </c>
      <c r="W113" s="347" t="s">
        <v>1784</v>
      </c>
      <c r="X113" s="267" t="s">
        <v>1784</v>
      </c>
      <c r="Y113" s="267" t="s">
        <v>1784</v>
      </c>
      <c r="Z113" s="267" t="s">
        <v>1784</v>
      </c>
      <c r="AA113" s="267" t="s">
        <v>1784</v>
      </c>
      <c r="AB113" s="267" t="s">
        <v>1784</v>
      </c>
      <c r="AC113" s="267" t="s">
        <v>1784</v>
      </c>
      <c r="AD113" s="267" t="s">
        <v>1784</v>
      </c>
      <c r="AE113" s="267" t="s">
        <v>1784</v>
      </c>
      <c r="AF113" s="267" t="s">
        <v>1784</v>
      </c>
      <c r="AG113" s="267" t="s">
        <v>1784</v>
      </c>
      <c r="AH113" s="267" t="s">
        <v>1784</v>
      </c>
      <c r="AI113" s="267" t="s">
        <v>1784</v>
      </c>
      <c r="AJ113" s="267" t="s">
        <v>1784</v>
      </c>
      <c r="AK113" s="267" t="s">
        <v>1784</v>
      </c>
      <c r="AL113" s="267" t="s">
        <v>1784</v>
      </c>
      <c r="AM113" s="267" t="s">
        <v>1784</v>
      </c>
      <c r="AN113" s="267" t="s">
        <v>1784</v>
      </c>
      <c r="AO113" s="267" t="s">
        <v>1784</v>
      </c>
      <c r="AP113" s="267" t="s">
        <v>1784</v>
      </c>
      <c r="AQ113" s="267" t="s">
        <v>1784</v>
      </c>
      <c r="AR113" s="267" t="s">
        <v>1784</v>
      </c>
      <c r="AS113" s="267" t="s">
        <v>1784</v>
      </c>
      <c r="AT113" s="267" t="s">
        <v>1784</v>
      </c>
      <c r="AU113" s="267" t="s">
        <v>1784</v>
      </c>
      <c r="AV113" s="267" t="s">
        <v>1784</v>
      </c>
      <c r="AW113" s="267" t="s">
        <v>1784</v>
      </c>
      <c r="AX113" s="267" t="s">
        <v>1784</v>
      </c>
      <c r="AY113" s="267" t="s">
        <v>1784</v>
      </c>
      <c r="AZ113" s="267" t="s">
        <v>1784</v>
      </c>
      <c r="BA113" s="267" t="s">
        <v>1784</v>
      </c>
      <c r="BB113" s="267" t="s">
        <v>1784</v>
      </c>
      <c r="BC113" s="267" t="s">
        <v>1784</v>
      </c>
      <c r="BD113" s="267" t="s">
        <v>1784</v>
      </c>
      <c r="BE113" s="267" t="s">
        <v>1784</v>
      </c>
      <c r="BF113" s="267" t="s">
        <v>1784</v>
      </c>
      <c r="BG113" s="267" t="s">
        <v>1784</v>
      </c>
      <c r="BH113" s="267" t="s">
        <v>1784</v>
      </c>
      <c r="BI113" s="267" t="s">
        <v>1784</v>
      </c>
      <c r="BJ113" s="267" t="s">
        <v>1784</v>
      </c>
      <c r="BK113" s="267" t="s">
        <v>1784</v>
      </c>
      <c r="BL113" s="267" t="s">
        <v>1784</v>
      </c>
      <c r="BM113" s="267" t="s">
        <v>1784</v>
      </c>
      <c r="BN113" s="267" t="s">
        <v>1784</v>
      </c>
      <c r="BO113" s="267" t="s">
        <v>1784</v>
      </c>
      <c r="BP113" s="267" t="s">
        <v>1784</v>
      </c>
      <c r="BQ113" s="267" t="s">
        <v>3973</v>
      </c>
      <c r="BR113" s="267" t="s">
        <v>1784</v>
      </c>
      <c r="BS113" s="267" t="s">
        <v>1784</v>
      </c>
    </row>
    <row r="114" spans="1:71">
      <c r="A114" s="347" t="s">
        <v>59</v>
      </c>
      <c r="B114" s="347" t="s">
        <v>3161</v>
      </c>
      <c r="C114" s="347" t="s">
        <v>2931</v>
      </c>
      <c r="D114" s="347" t="s">
        <v>1784</v>
      </c>
      <c r="E114" s="347" t="s">
        <v>3748</v>
      </c>
      <c r="F114" s="347" t="s">
        <v>3748</v>
      </c>
      <c r="G114" s="347" t="s">
        <v>3748</v>
      </c>
      <c r="H114" s="347" t="s">
        <v>1784</v>
      </c>
      <c r="I114" s="347" t="s">
        <v>666</v>
      </c>
      <c r="J114" s="347" t="s">
        <v>1784</v>
      </c>
      <c r="K114" s="347" t="s">
        <v>1784</v>
      </c>
      <c r="L114" s="347" t="s">
        <v>1784</v>
      </c>
      <c r="M114" s="347" t="s">
        <v>1784</v>
      </c>
      <c r="N114" s="347" t="s">
        <v>1784</v>
      </c>
      <c r="O114" s="347" t="s">
        <v>1784</v>
      </c>
      <c r="P114" s="347" t="s">
        <v>1784</v>
      </c>
      <c r="Q114" s="347" t="s">
        <v>1784</v>
      </c>
      <c r="R114" s="347" t="s">
        <v>1784</v>
      </c>
      <c r="S114" s="347" t="s">
        <v>1784</v>
      </c>
      <c r="T114" s="347" t="s">
        <v>1784</v>
      </c>
      <c r="U114" s="347" t="s">
        <v>1784</v>
      </c>
      <c r="V114" s="347" t="s">
        <v>1784</v>
      </c>
      <c r="W114" s="347" t="s">
        <v>1784</v>
      </c>
      <c r="X114" s="267" t="s">
        <v>1784</v>
      </c>
      <c r="Y114" s="267" t="s">
        <v>1784</v>
      </c>
      <c r="Z114" s="267" t="s">
        <v>1784</v>
      </c>
      <c r="AA114" s="267" t="s">
        <v>1784</v>
      </c>
      <c r="AB114" s="267" t="s">
        <v>1784</v>
      </c>
      <c r="AC114" s="267" t="s">
        <v>1784</v>
      </c>
      <c r="AD114" s="267" t="s">
        <v>1784</v>
      </c>
      <c r="AE114" s="267" t="s">
        <v>1784</v>
      </c>
      <c r="AF114" s="267" t="s">
        <v>1784</v>
      </c>
      <c r="AG114" s="267" t="s">
        <v>1784</v>
      </c>
      <c r="AH114" s="267" t="s">
        <v>1784</v>
      </c>
      <c r="AI114" s="267" t="s">
        <v>1784</v>
      </c>
      <c r="AJ114" s="267" t="s">
        <v>1784</v>
      </c>
      <c r="AK114" s="267" t="s">
        <v>1784</v>
      </c>
      <c r="AL114" s="267" t="s">
        <v>1784</v>
      </c>
      <c r="AM114" s="267" t="s">
        <v>1784</v>
      </c>
      <c r="AN114" s="267" t="s">
        <v>1784</v>
      </c>
      <c r="AO114" s="267" t="s">
        <v>1784</v>
      </c>
      <c r="AP114" s="267" t="s">
        <v>1784</v>
      </c>
      <c r="AQ114" s="267" t="s">
        <v>1784</v>
      </c>
      <c r="AR114" s="267" t="s">
        <v>1784</v>
      </c>
      <c r="AS114" s="267" t="s">
        <v>1784</v>
      </c>
      <c r="AT114" s="267" t="s">
        <v>1784</v>
      </c>
      <c r="AU114" s="267" t="s">
        <v>1784</v>
      </c>
      <c r="AV114" s="267" t="s">
        <v>1784</v>
      </c>
      <c r="AW114" s="267" t="s">
        <v>1784</v>
      </c>
      <c r="AX114" s="267" t="s">
        <v>1784</v>
      </c>
      <c r="AY114" s="267" t="s">
        <v>1784</v>
      </c>
      <c r="AZ114" s="267" t="s">
        <v>1784</v>
      </c>
      <c r="BA114" s="267" t="s">
        <v>1784</v>
      </c>
      <c r="BB114" s="267" t="s">
        <v>1784</v>
      </c>
      <c r="BC114" s="267" t="s">
        <v>1784</v>
      </c>
      <c r="BD114" s="267" t="s">
        <v>1784</v>
      </c>
      <c r="BE114" s="267" t="s">
        <v>1784</v>
      </c>
      <c r="BF114" s="267" t="s">
        <v>1784</v>
      </c>
      <c r="BG114" s="267" t="s">
        <v>1784</v>
      </c>
      <c r="BH114" s="267" t="s">
        <v>1784</v>
      </c>
      <c r="BI114" s="267" t="s">
        <v>1784</v>
      </c>
      <c r="BJ114" s="267" t="s">
        <v>1784</v>
      </c>
      <c r="BK114" s="267" t="s">
        <v>1784</v>
      </c>
      <c r="BL114" s="267" t="s">
        <v>1784</v>
      </c>
      <c r="BM114" s="267" t="s">
        <v>1784</v>
      </c>
      <c r="BN114" s="267" t="s">
        <v>1784</v>
      </c>
      <c r="BO114" s="267" t="s">
        <v>1784</v>
      </c>
      <c r="BP114" s="267" t="s">
        <v>1784</v>
      </c>
      <c r="BQ114" s="267" t="s">
        <v>3974</v>
      </c>
      <c r="BR114" s="267" t="s">
        <v>1784</v>
      </c>
      <c r="BS114" s="267" t="s">
        <v>1784</v>
      </c>
    </row>
    <row r="115" spans="1:71">
      <c r="A115" s="347" t="s">
        <v>59</v>
      </c>
      <c r="B115" s="347" t="s">
        <v>3975</v>
      </c>
      <c r="C115" s="347" t="s">
        <v>2931</v>
      </c>
      <c r="D115" s="347" t="s">
        <v>1784</v>
      </c>
      <c r="E115" s="347" t="s">
        <v>3748</v>
      </c>
      <c r="F115" s="347" t="s">
        <v>3748</v>
      </c>
      <c r="G115" s="347" t="s">
        <v>3748</v>
      </c>
      <c r="H115" s="347" t="s">
        <v>1784</v>
      </c>
      <c r="I115" s="347" t="s">
        <v>3877</v>
      </c>
      <c r="J115" s="347" t="s">
        <v>1784</v>
      </c>
      <c r="K115" s="347" t="s">
        <v>1784</v>
      </c>
      <c r="L115" s="347" t="s">
        <v>1784</v>
      </c>
      <c r="M115" s="347" t="s">
        <v>1784</v>
      </c>
      <c r="N115" s="347" t="s">
        <v>1784</v>
      </c>
      <c r="O115" s="347" t="s">
        <v>1784</v>
      </c>
      <c r="P115" s="347" t="s">
        <v>1784</v>
      </c>
      <c r="Q115" s="347" t="s">
        <v>1784</v>
      </c>
      <c r="R115" s="347" t="s">
        <v>1784</v>
      </c>
      <c r="S115" s="347" t="s">
        <v>1784</v>
      </c>
      <c r="T115" s="347" t="s">
        <v>1784</v>
      </c>
      <c r="U115" s="347" t="s">
        <v>1784</v>
      </c>
      <c r="V115" s="347" t="s">
        <v>1784</v>
      </c>
      <c r="W115" s="347" t="s">
        <v>1784</v>
      </c>
      <c r="X115" s="267" t="s">
        <v>1784</v>
      </c>
      <c r="Y115" s="267" t="s">
        <v>1784</v>
      </c>
      <c r="Z115" s="267" t="s">
        <v>1784</v>
      </c>
      <c r="AA115" s="267" t="s">
        <v>1784</v>
      </c>
      <c r="AB115" s="267" t="s">
        <v>1784</v>
      </c>
      <c r="AC115" s="267" t="s">
        <v>1784</v>
      </c>
      <c r="AD115" s="267" t="s">
        <v>1784</v>
      </c>
      <c r="AE115" s="267" t="s">
        <v>1784</v>
      </c>
      <c r="AF115" s="267" t="s">
        <v>1784</v>
      </c>
      <c r="AG115" s="267" t="s">
        <v>1784</v>
      </c>
      <c r="AH115" s="267" t="s">
        <v>1784</v>
      </c>
      <c r="AI115" s="267" t="s">
        <v>1784</v>
      </c>
      <c r="AJ115" s="267" t="s">
        <v>1784</v>
      </c>
      <c r="AK115" s="267" t="s">
        <v>1784</v>
      </c>
      <c r="AL115" s="267" t="s">
        <v>1784</v>
      </c>
      <c r="AM115" s="267" t="s">
        <v>1784</v>
      </c>
      <c r="AN115" s="267" t="s">
        <v>1784</v>
      </c>
      <c r="AO115" s="267" t="s">
        <v>1784</v>
      </c>
      <c r="AP115" s="267" t="s">
        <v>1784</v>
      </c>
      <c r="AQ115" s="267" t="s">
        <v>1784</v>
      </c>
      <c r="AR115" s="267" t="s">
        <v>1784</v>
      </c>
      <c r="AS115" s="267" t="s">
        <v>1784</v>
      </c>
      <c r="AT115" s="267" t="s">
        <v>1784</v>
      </c>
      <c r="AU115" s="267" t="s">
        <v>1784</v>
      </c>
      <c r="AV115" s="267" t="s">
        <v>1784</v>
      </c>
      <c r="AW115" s="267" t="s">
        <v>1784</v>
      </c>
      <c r="AX115" s="267" t="s">
        <v>1784</v>
      </c>
      <c r="AY115" s="267" t="s">
        <v>1784</v>
      </c>
      <c r="AZ115" s="267" t="s">
        <v>1784</v>
      </c>
      <c r="BA115" s="267" t="s">
        <v>1784</v>
      </c>
      <c r="BB115" s="267" t="s">
        <v>1784</v>
      </c>
      <c r="BC115" s="267" t="s">
        <v>1784</v>
      </c>
      <c r="BD115" s="267" t="s">
        <v>1784</v>
      </c>
      <c r="BE115" s="267" t="s">
        <v>1784</v>
      </c>
      <c r="BF115" s="267" t="s">
        <v>1784</v>
      </c>
      <c r="BG115" s="267" t="s">
        <v>1784</v>
      </c>
      <c r="BH115" s="267" t="s">
        <v>1784</v>
      </c>
      <c r="BI115" s="267" t="s">
        <v>1784</v>
      </c>
      <c r="BJ115" s="267" t="s">
        <v>1784</v>
      </c>
      <c r="BK115" s="267" t="s">
        <v>1784</v>
      </c>
      <c r="BL115" s="267" t="s">
        <v>1784</v>
      </c>
      <c r="BM115" s="267" t="s">
        <v>1784</v>
      </c>
      <c r="BN115" s="267" t="s">
        <v>1784</v>
      </c>
      <c r="BO115" s="267" t="s">
        <v>1784</v>
      </c>
      <c r="BP115" s="267" t="s">
        <v>1784</v>
      </c>
      <c r="BQ115" s="267" t="s">
        <v>3976</v>
      </c>
      <c r="BR115" s="267" t="s">
        <v>1784</v>
      </c>
      <c r="BS115" s="267" t="s">
        <v>1784</v>
      </c>
    </row>
    <row r="116" spans="1:71">
      <c r="A116" s="347" t="s">
        <v>59</v>
      </c>
      <c r="B116" s="347" t="s">
        <v>3977</v>
      </c>
      <c r="C116" s="347" t="s">
        <v>3978</v>
      </c>
      <c r="D116" s="347" t="s">
        <v>1784</v>
      </c>
      <c r="E116" s="347" t="s">
        <v>3748</v>
      </c>
      <c r="F116" s="347" t="s">
        <v>3748</v>
      </c>
      <c r="G116" s="347" t="s">
        <v>3748</v>
      </c>
      <c r="H116" s="347" t="s">
        <v>1784</v>
      </c>
      <c r="I116" s="347" t="s">
        <v>3979</v>
      </c>
      <c r="J116" s="347"/>
      <c r="K116" s="347" t="s">
        <v>1784</v>
      </c>
      <c r="L116" s="347" t="s">
        <v>1784</v>
      </c>
      <c r="M116" s="347" t="s">
        <v>1784</v>
      </c>
      <c r="N116" s="347" t="s">
        <v>1784</v>
      </c>
      <c r="O116" s="347" t="s">
        <v>1784</v>
      </c>
      <c r="P116" s="347" t="s">
        <v>1784</v>
      </c>
      <c r="Q116" s="347" t="s">
        <v>1784</v>
      </c>
      <c r="R116" s="347" t="s">
        <v>1784</v>
      </c>
      <c r="S116" s="347" t="s">
        <v>1784</v>
      </c>
      <c r="T116" s="347" t="s">
        <v>1784</v>
      </c>
      <c r="U116" s="347" t="s">
        <v>1784</v>
      </c>
      <c r="V116" s="347" t="s">
        <v>1784</v>
      </c>
      <c r="W116" s="347" t="s">
        <v>1784</v>
      </c>
      <c r="X116" s="267" t="s">
        <v>1784</v>
      </c>
      <c r="Y116" s="267" t="s">
        <v>1784</v>
      </c>
      <c r="Z116" s="267" t="s">
        <v>1784</v>
      </c>
      <c r="AA116" s="267" t="s">
        <v>1784</v>
      </c>
      <c r="AB116" s="267" t="s">
        <v>1784</v>
      </c>
      <c r="AC116" s="267" t="s">
        <v>1784</v>
      </c>
      <c r="AD116" s="267" t="s">
        <v>1784</v>
      </c>
      <c r="AE116" s="267" t="s">
        <v>1784</v>
      </c>
      <c r="AF116" s="267" t="s">
        <v>1784</v>
      </c>
      <c r="AG116" s="267" t="s">
        <v>1784</v>
      </c>
      <c r="AH116" s="267" t="s">
        <v>1784</v>
      </c>
      <c r="AI116" s="267" t="s">
        <v>1784</v>
      </c>
      <c r="AJ116" s="267" t="s">
        <v>1784</v>
      </c>
      <c r="AK116" s="267" t="s">
        <v>1784</v>
      </c>
      <c r="AL116" s="267" t="s">
        <v>1784</v>
      </c>
      <c r="AM116" s="267" t="s">
        <v>1784</v>
      </c>
      <c r="AN116" s="267" t="s">
        <v>1784</v>
      </c>
      <c r="AO116" s="267" t="s">
        <v>1784</v>
      </c>
      <c r="AP116" s="267" t="s">
        <v>1784</v>
      </c>
      <c r="AQ116" s="267" t="s">
        <v>1784</v>
      </c>
      <c r="AR116" s="267" t="s">
        <v>1784</v>
      </c>
      <c r="AS116" s="267" t="s">
        <v>1784</v>
      </c>
      <c r="AT116" s="267" t="s">
        <v>1784</v>
      </c>
      <c r="AU116" s="267" t="s">
        <v>1784</v>
      </c>
      <c r="AV116" s="267" t="s">
        <v>1784</v>
      </c>
      <c r="AW116" s="267" t="s">
        <v>1784</v>
      </c>
      <c r="AX116" s="267" t="s">
        <v>1784</v>
      </c>
      <c r="AY116" s="267" t="s">
        <v>1784</v>
      </c>
      <c r="AZ116" s="267" t="s">
        <v>1784</v>
      </c>
      <c r="BA116" s="267" t="s">
        <v>1784</v>
      </c>
      <c r="BB116" s="267" t="s">
        <v>1784</v>
      </c>
      <c r="BC116" s="267" t="s">
        <v>1784</v>
      </c>
      <c r="BD116" s="267" t="s">
        <v>1784</v>
      </c>
      <c r="BE116" s="267" t="s">
        <v>1784</v>
      </c>
      <c r="BF116" s="267" t="s">
        <v>1784</v>
      </c>
      <c r="BG116" s="267" t="s">
        <v>1784</v>
      </c>
      <c r="BH116" s="267" t="s">
        <v>1784</v>
      </c>
      <c r="BI116" s="267" t="s">
        <v>1784</v>
      </c>
      <c r="BJ116" s="267" t="s">
        <v>1784</v>
      </c>
      <c r="BK116" s="267" t="s">
        <v>1784</v>
      </c>
      <c r="BL116" s="267" t="s">
        <v>1784</v>
      </c>
      <c r="BM116" s="267" t="s">
        <v>1784</v>
      </c>
      <c r="BN116" s="267" t="s">
        <v>1784</v>
      </c>
      <c r="BO116" s="267" t="s">
        <v>1784</v>
      </c>
      <c r="BP116" s="267" t="s">
        <v>1784</v>
      </c>
      <c r="BQ116" s="267" t="s">
        <v>3980</v>
      </c>
      <c r="BR116" s="267" t="s">
        <v>1784</v>
      </c>
      <c r="BS116" s="267" t="s">
        <v>1784</v>
      </c>
    </row>
    <row r="117" spans="1:71">
      <c r="A117" s="267" t="s">
        <v>59</v>
      </c>
      <c r="B117" s="267" t="s">
        <v>3981</v>
      </c>
      <c r="C117" s="267" t="s">
        <v>57</v>
      </c>
      <c r="D117" s="267" t="s">
        <v>1784</v>
      </c>
      <c r="E117" s="267" t="s">
        <v>1784</v>
      </c>
      <c r="F117" s="267" t="s">
        <v>1784</v>
      </c>
      <c r="G117" s="267" t="s">
        <v>1784</v>
      </c>
      <c r="H117" s="267" t="s">
        <v>1784</v>
      </c>
      <c r="I117" s="267" t="s">
        <v>3768</v>
      </c>
      <c r="J117" s="267" t="s">
        <v>1784</v>
      </c>
      <c r="K117" s="267" t="s">
        <v>1784</v>
      </c>
      <c r="L117" s="267" t="s">
        <v>1784</v>
      </c>
      <c r="M117" s="267" t="s">
        <v>1784</v>
      </c>
      <c r="N117" s="267" t="s">
        <v>1784</v>
      </c>
      <c r="O117" s="267" t="s">
        <v>1784</v>
      </c>
      <c r="P117" s="267" t="s">
        <v>1784</v>
      </c>
      <c r="Q117" s="267" t="s">
        <v>1784</v>
      </c>
      <c r="R117" s="267" t="s">
        <v>1784</v>
      </c>
      <c r="S117" s="267" t="s">
        <v>1784</v>
      </c>
      <c r="T117" s="267" t="s">
        <v>1784</v>
      </c>
      <c r="U117" s="267" t="s">
        <v>1784</v>
      </c>
      <c r="V117" s="267" t="s">
        <v>1784</v>
      </c>
      <c r="W117" s="267" t="s">
        <v>1784</v>
      </c>
      <c r="X117" s="267" t="s">
        <v>1784</v>
      </c>
      <c r="Y117" s="267" t="s">
        <v>1784</v>
      </c>
      <c r="Z117" s="267" t="s">
        <v>1784</v>
      </c>
      <c r="AA117" s="267" t="s">
        <v>1784</v>
      </c>
      <c r="AB117" s="267" t="s">
        <v>1784</v>
      </c>
      <c r="AC117" s="267" t="s">
        <v>1784</v>
      </c>
      <c r="AD117" s="267" t="s">
        <v>1784</v>
      </c>
      <c r="AE117" s="267" t="s">
        <v>1784</v>
      </c>
      <c r="AF117" s="267" t="s">
        <v>1784</v>
      </c>
      <c r="AG117" s="267" t="s">
        <v>1784</v>
      </c>
      <c r="AH117" s="267" t="s">
        <v>1784</v>
      </c>
      <c r="AI117" s="267" t="s">
        <v>1784</v>
      </c>
      <c r="AJ117" s="267" t="s">
        <v>1784</v>
      </c>
      <c r="AK117" s="267" t="s">
        <v>1784</v>
      </c>
      <c r="AL117" s="267" t="s">
        <v>1784</v>
      </c>
      <c r="AM117" s="267" t="s">
        <v>1784</v>
      </c>
      <c r="AN117" s="267" t="s">
        <v>1784</v>
      </c>
      <c r="AO117" s="267" t="s">
        <v>1784</v>
      </c>
      <c r="AP117" s="267" t="s">
        <v>1784</v>
      </c>
      <c r="AQ117" s="267" t="s">
        <v>1784</v>
      </c>
      <c r="AR117" s="267" t="s">
        <v>1784</v>
      </c>
      <c r="AS117" s="267" t="s">
        <v>1784</v>
      </c>
      <c r="AT117" s="267" t="s">
        <v>1784</v>
      </c>
      <c r="AU117" s="267" t="s">
        <v>1784</v>
      </c>
      <c r="AV117" s="267" t="s">
        <v>1784</v>
      </c>
      <c r="AW117" s="267" t="s">
        <v>1784</v>
      </c>
      <c r="AX117" s="267" t="s">
        <v>1784</v>
      </c>
      <c r="AY117" s="267" t="s">
        <v>1784</v>
      </c>
      <c r="AZ117" s="267" t="s">
        <v>1784</v>
      </c>
      <c r="BA117" s="267" t="s">
        <v>1784</v>
      </c>
      <c r="BB117" s="267" t="s">
        <v>1784</v>
      </c>
      <c r="BC117" s="267" t="s">
        <v>1784</v>
      </c>
      <c r="BD117" s="267" t="s">
        <v>1784</v>
      </c>
      <c r="BE117" s="267" t="s">
        <v>1784</v>
      </c>
      <c r="BF117" s="267" t="s">
        <v>1784</v>
      </c>
      <c r="BG117" s="267" t="s">
        <v>1784</v>
      </c>
      <c r="BH117" s="267" t="s">
        <v>1784</v>
      </c>
      <c r="BI117" s="267" t="s">
        <v>1784</v>
      </c>
      <c r="BJ117" s="267" t="s">
        <v>1784</v>
      </c>
      <c r="BK117" s="267" t="s">
        <v>1784</v>
      </c>
      <c r="BL117" s="267" t="s">
        <v>1784</v>
      </c>
      <c r="BM117" s="267" t="s">
        <v>1784</v>
      </c>
      <c r="BN117" s="267" t="s">
        <v>1784</v>
      </c>
      <c r="BO117" s="267" t="s">
        <v>1784</v>
      </c>
      <c r="BP117" s="267" t="s">
        <v>1784</v>
      </c>
      <c r="BQ117" s="267" t="s">
        <v>3982</v>
      </c>
      <c r="BR117" s="267" t="s">
        <v>1784</v>
      </c>
      <c r="BS117" s="267" t="s">
        <v>1784</v>
      </c>
    </row>
    <row r="118" spans="1:71">
      <c r="A118" s="267" t="s">
        <v>59</v>
      </c>
      <c r="B118" s="267" t="s">
        <v>2952</v>
      </c>
      <c r="C118" s="267" t="s">
        <v>40</v>
      </c>
      <c r="D118" s="267" t="s">
        <v>1784</v>
      </c>
      <c r="E118" s="267" t="s">
        <v>1784</v>
      </c>
      <c r="F118" s="267" t="s">
        <v>1784</v>
      </c>
      <c r="G118" s="267" t="s">
        <v>3764</v>
      </c>
      <c r="H118" s="267" t="s">
        <v>2910</v>
      </c>
      <c r="I118" s="267" t="s">
        <v>1784</v>
      </c>
      <c r="J118" s="280" t="s">
        <v>3983</v>
      </c>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67" t="s">
        <v>1784</v>
      </c>
      <c r="AK118" s="267" t="s">
        <v>1784</v>
      </c>
      <c r="AL118" s="267" t="s">
        <v>1784</v>
      </c>
      <c r="AM118" s="267" t="s">
        <v>1784</v>
      </c>
      <c r="AN118" s="267" t="s">
        <v>1784</v>
      </c>
      <c r="AO118" s="267" t="s">
        <v>1784</v>
      </c>
      <c r="AP118" s="267" t="s">
        <v>1784</v>
      </c>
      <c r="AQ118" s="267" t="s">
        <v>1784</v>
      </c>
      <c r="AR118" s="267" t="s">
        <v>1784</v>
      </c>
      <c r="AS118" s="267" t="s">
        <v>1784</v>
      </c>
      <c r="AT118" s="267" t="s">
        <v>1784</v>
      </c>
      <c r="AU118" s="267" t="s">
        <v>1784</v>
      </c>
      <c r="AV118" s="267" t="s">
        <v>1784</v>
      </c>
      <c r="AW118" s="267" t="s">
        <v>1784</v>
      </c>
      <c r="AX118" s="267" t="s">
        <v>1784</v>
      </c>
      <c r="AY118" s="267" t="s">
        <v>1784</v>
      </c>
      <c r="AZ118" s="267" t="s">
        <v>1784</v>
      </c>
      <c r="BA118" s="267" t="s">
        <v>1784</v>
      </c>
      <c r="BB118" s="267" t="s">
        <v>1784</v>
      </c>
      <c r="BC118" s="267" t="s">
        <v>1784</v>
      </c>
      <c r="BD118" s="267" t="s">
        <v>1784</v>
      </c>
      <c r="BE118" s="267" t="s">
        <v>1784</v>
      </c>
      <c r="BF118" s="267" t="s">
        <v>1784</v>
      </c>
      <c r="BG118" s="267" t="s">
        <v>1784</v>
      </c>
      <c r="BH118" s="267" t="s">
        <v>1784</v>
      </c>
      <c r="BI118" s="267" t="s">
        <v>1784</v>
      </c>
      <c r="BJ118" s="267" t="s">
        <v>1784</v>
      </c>
      <c r="BK118" s="267" t="s">
        <v>1784</v>
      </c>
      <c r="BL118" s="267" t="s">
        <v>1784</v>
      </c>
      <c r="BM118" s="267" t="s">
        <v>1784</v>
      </c>
      <c r="BN118" s="267" t="s">
        <v>1784</v>
      </c>
      <c r="BO118" s="267" t="s">
        <v>1784</v>
      </c>
      <c r="BP118" s="267" t="s">
        <v>1784</v>
      </c>
      <c r="BQ118" s="267" t="s">
        <v>3984</v>
      </c>
      <c r="BR118" s="267" t="s">
        <v>1784</v>
      </c>
      <c r="BS118" s="267" t="s">
        <v>1784</v>
      </c>
    </row>
    <row r="119" spans="1:71">
      <c r="A119" s="50" t="s">
        <v>59</v>
      </c>
      <c r="B119" s="207" t="s">
        <v>3985</v>
      </c>
      <c r="C119" s="207" t="s">
        <v>3269</v>
      </c>
      <c r="E119" s="207" t="s">
        <v>3909</v>
      </c>
      <c r="F119" s="207" t="s">
        <v>3909</v>
      </c>
      <c r="I119" s="207" t="s">
        <v>3986</v>
      </c>
      <c r="J119" s="207" t="s">
        <v>3987</v>
      </c>
      <c r="BQ119" s="50" t="s">
        <v>3988</v>
      </c>
    </row>
    <row r="120" spans="1:71">
      <c r="A120" s="344" t="s">
        <v>70</v>
      </c>
      <c r="B120" s="344" t="s">
        <v>3163</v>
      </c>
      <c r="C120" s="344" t="s">
        <v>36</v>
      </c>
      <c r="D120" s="344" t="s">
        <v>1784</v>
      </c>
      <c r="E120" s="344" t="s">
        <v>1784</v>
      </c>
      <c r="F120" s="344" t="s">
        <v>1784</v>
      </c>
      <c r="G120" s="344" t="s">
        <v>3748</v>
      </c>
      <c r="H120" s="344" t="s">
        <v>1784</v>
      </c>
      <c r="I120" s="344" t="s">
        <v>3081</v>
      </c>
      <c r="J120" s="344" t="s">
        <v>3164</v>
      </c>
      <c r="K120" s="344" t="s">
        <v>3748</v>
      </c>
      <c r="L120" s="344" t="s">
        <v>1784</v>
      </c>
      <c r="M120" s="344" t="s">
        <v>1784</v>
      </c>
      <c r="N120" s="344" t="s">
        <v>1784</v>
      </c>
      <c r="O120" s="344" t="s">
        <v>1784</v>
      </c>
      <c r="P120" s="344" t="s">
        <v>1784</v>
      </c>
      <c r="Q120" s="344" t="s">
        <v>1784</v>
      </c>
      <c r="R120" s="344" t="s">
        <v>1784</v>
      </c>
      <c r="S120" s="344" t="s">
        <v>1784</v>
      </c>
      <c r="T120" s="344" t="s">
        <v>1784</v>
      </c>
      <c r="U120" s="344" t="s">
        <v>1784</v>
      </c>
      <c r="V120" s="344" t="s">
        <v>1784</v>
      </c>
      <c r="W120" s="344" t="s">
        <v>1784</v>
      </c>
      <c r="X120" s="344" t="s">
        <v>1784</v>
      </c>
      <c r="Y120" s="344" t="s">
        <v>1784</v>
      </c>
      <c r="Z120" s="344" t="s">
        <v>1784</v>
      </c>
      <c r="AA120" s="344" t="s">
        <v>1784</v>
      </c>
      <c r="AB120" s="344" t="s">
        <v>1784</v>
      </c>
      <c r="AC120" s="344" t="s">
        <v>1784</v>
      </c>
      <c r="AD120" s="344" t="s">
        <v>1784</v>
      </c>
      <c r="AE120" s="344" t="s">
        <v>1784</v>
      </c>
      <c r="AF120" s="344" t="s">
        <v>1784</v>
      </c>
      <c r="AG120" s="344" t="s">
        <v>1784</v>
      </c>
      <c r="AH120" s="344" t="s">
        <v>1784</v>
      </c>
      <c r="AI120" s="344" t="s">
        <v>1784</v>
      </c>
      <c r="AJ120" s="344" t="s">
        <v>1784</v>
      </c>
      <c r="AK120" s="344" t="s">
        <v>1784</v>
      </c>
      <c r="AL120" s="344" t="s">
        <v>1784</v>
      </c>
      <c r="AM120" s="344" t="s">
        <v>1784</v>
      </c>
      <c r="AN120" s="344" t="s">
        <v>1784</v>
      </c>
      <c r="AO120" s="344" t="s">
        <v>1784</v>
      </c>
      <c r="AP120" s="344" t="s">
        <v>1784</v>
      </c>
      <c r="AQ120" s="344" t="s">
        <v>1784</v>
      </c>
      <c r="AR120" s="344" t="s">
        <v>1784</v>
      </c>
      <c r="AS120" s="344" t="s">
        <v>1784</v>
      </c>
      <c r="AT120" s="344" t="s">
        <v>1784</v>
      </c>
      <c r="AU120" s="344" t="s">
        <v>1784</v>
      </c>
      <c r="AV120" s="344" t="s">
        <v>1784</v>
      </c>
      <c r="AW120" s="344" t="s">
        <v>1784</v>
      </c>
      <c r="AX120" s="344" t="s">
        <v>1784</v>
      </c>
      <c r="AY120" s="344" t="s">
        <v>1784</v>
      </c>
      <c r="AZ120" s="344" t="s">
        <v>1784</v>
      </c>
      <c r="BA120" s="344" t="s">
        <v>1784</v>
      </c>
      <c r="BB120" s="344" t="s">
        <v>1784</v>
      </c>
      <c r="BC120" s="344" t="s">
        <v>1784</v>
      </c>
      <c r="BD120" s="344" t="s">
        <v>1784</v>
      </c>
      <c r="BE120" s="344" t="s">
        <v>1784</v>
      </c>
      <c r="BF120" s="344" t="s">
        <v>1784</v>
      </c>
      <c r="BG120" s="344" t="s">
        <v>1784</v>
      </c>
      <c r="BH120" s="344" t="s">
        <v>1784</v>
      </c>
      <c r="BI120" s="344" t="s">
        <v>1784</v>
      </c>
      <c r="BJ120" s="344" t="s">
        <v>1784</v>
      </c>
      <c r="BK120" s="344" t="s">
        <v>1784</v>
      </c>
      <c r="BL120" s="344" t="s">
        <v>1784</v>
      </c>
      <c r="BM120" s="344" t="s">
        <v>1784</v>
      </c>
      <c r="BN120" s="344" t="s">
        <v>1784</v>
      </c>
      <c r="BO120" s="344" t="s">
        <v>1784</v>
      </c>
      <c r="BP120" s="344" t="s">
        <v>1784</v>
      </c>
      <c r="BQ120" s="344" t="s">
        <v>3989</v>
      </c>
      <c r="BR120" s="344" t="s">
        <v>1784</v>
      </c>
      <c r="BS120" s="344" t="s">
        <v>1784</v>
      </c>
    </row>
    <row r="121" spans="1:71">
      <c r="A121" s="344" t="s">
        <v>70</v>
      </c>
      <c r="B121" s="344" t="s">
        <v>3990</v>
      </c>
      <c r="C121" s="344" t="s">
        <v>38</v>
      </c>
      <c r="D121" s="344" t="s">
        <v>1784</v>
      </c>
      <c r="E121" s="344" t="s">
        <v>1784</v>
      </c>
      <c r="F121" s="344" t="s">
        <v>1784</v>
      </c>
      <c r="G121" s="344" t="s">
        <v>3748</v>
      </c>
      <c r="H121" s="344" t="s">
        <v>1784</v>
      </c>
      <c r="I121" s="344" t="s">
        <v>3813</v>
      </c>
      <c r="J121" s="344" t="s">
        <v>3991</v>
      </c>
      <c r="K121" s="344"/>
      <c r="L121" s="344"/>
      <c r="M121" s="344"/>
      <c r="N121" s="344"/>
      <c r="O121" s="344"/>
      <c r="P121" s="344"/>
      <c r="Q121" s="344"/>
      <c r="R121" s="344"/>
      <c r="S121" s="344"/>
      <c r="T121" s="344"/>
      <c r="U121" s="344"/>
      <c r="V121" s="344"/>
      <c r="W121" s="344"/>
      <c r="X121" s="344"/>
      <c r="Y121" s="344"/>
      <c r="Z121" s="344"/>
      <c r="AA121" s="344"/>
      <c r="AB121" s="344"/>
      <c r="AC121" s="344"/>
      <c r="AD121" s="344"/>
      <c r="AE121" s="344"/>
      <c r="AF121" s="344"/>
      <c r="AG121" s="344"/>
      <c r="AH121" s="344"/>
      <c r="AI121" s="344"/>
      <c r="AJ121" s="344"/>
      <c r="AK121" s="344"/>
      <c r="AL121" s="344"/>
      <c r="AM121" s="344"/>
      <c r="AN121" s="344"/>
      <c r="AO121" s="344"/>
      <c r="AP121" s="344"/>
      <c r="AQ121" s="344"/>
      <c r="AR121" s="344"/>
      <c r="AS121" s="344"/>
      <c r="AT121" s="344"/>
      <c r="AU121" s="344"/>
      <c r="AV121" s="344"/>
      <c r="AW121" s="344"/>
      <c r="AX121" s="344"/>
      <c r="AY121" s="344"/>
      <c r="AZ121" s="344"/>
      <c r="BA121" s="344"/>
      <c r="BB121" s="344"/>
      <c r="BC121" s="344"/>
      <c r="BD121" s="344"/>
      <c r="BE121" s="344"/>
      <c r="BF121" s="344"/>
      <c r="BG121" s="344"/>
      <c r="BH121" s="344"/>
      <c r="BI121" s="344"/>
      <c r="BJ121" s="344"/>
      <c r="BK121" s="344"/>
      <c r="BL121" s="344"/>
      <c r="BM121" s="344"/>
      <c r="BN121" s="344"/>
      <c r="BO121" s="344"/>
      <c r="BP121" s="344"/>
      <c r="BQ121" s="344" t="s">
        <v>3992</v>
      </c>
      <c r="BR121" s="344"/>
      <c r="BS121" s="344"/>
    </row>
    <row r="122" spans="1:71">
      <c r="A122" s="344" t="s">
        <v>70</v>
      </c>
      <c r="B122" s="344" t="s">
        <v>3165</v>
      </c>
      <c r="C122" s="344" t="s">
        <v>38</v>
      </c>
      <c r="D122" s="344" t="s">
        <v>1784</v>
      </c>
      <c r="E122" s="344" t="s">
        <v>1784</v>
      </c>
      <c r="F122" s="344" t="s">
        <v>1784</v>
      </c>
      <c r="G122" s="344" t="s">
        <v>3748</v>
      </c>
      <c r="H122" s="344" t="s">
        <v>1784</v>
      </c>
      <c r="I122" s="344" t="s">
        <v>3081</v>
      </c>
      <c r="J122" s="344" t="s">
        <v>3166</v>
      </c>
      <c r="K122" s="344" t="s">
        <v>3748</v>
      </c>
      <c r="L122" s="344" t="s">
        <v>1784</v>
      </c>
      <c r="M122" s="344" t="s">
        <v>1784</v>
      </c>
      <c r="N122" s="344" t="s">
        <v>1784</v>
      </c>
      <c r="O122" s="344" t="s">
        <v>1784</v>
      </c>
      <c r="P122" s="344" t="s">
        <v>1784</v>
      </c>
      <c r="Q122" s="344" t="s">
        <v>1784</v>
      </c>
      <c r="R122" s="344" t="s">
        <v>1784</v>
      </c>
      <c r="S122" s="344" t="s">
        <v>1784</v>
      </c>
      <c r="T122" s="344" t="s">
        <v>1784</v>
      </c>
      <c r="U122" s="344" t="s">
        <v>1784</v>
      </c>
      <c r="V122" s="344" t="s">
        <v>1784</v>
      </c>
      <c r="W122" s="344" t="s">
        <v>1784</v>
      </c>
      <c r="X122" s="344" t="s">
        <v>1784</v>
      </c>
      <c r="Y122" s="344" t="s">
        <v>1784</v>
      </c>
      <c r="Z122" s="344" t="s">
        <v>1784</v>
      </c>
      <c r="AA122" s="344" t="s">
        <v>1784</v>
      </c>
      <c r="AB122" s="344" t="s">
        <v>1784</v>
      </c>
      <c r="AC122" s="344" t="s">
        <v>1784</v>
      </c>
      <c r="AD122" s="344" t="s">
        <v>1784</v>
      </c>
      <c r="AE122" s="344" t="s">
        <v>1784</v>
      </c>
      <c r="AF122" s="344" t="s">
        <v>1784</v>
      </c>
      <c r="AG122" s="344" t="s">
        <v>1784</v>
      </c>
      <c r="AH122" s="344" t="s">
        <v>1784</v>
      </c>
      <c r="AI122" s="344" t="s">
        <v>1784</v>
      </c>
      <c r="AJ122" s="344" t="s">
        <v>1784</v>
      </c>
      <c r="AK122" s="344" t="s">
        <v>1784</v>
      </c>
      <c r="AL122" s="344" t="s">
        <v>1784</v>
      </c>
      <c r="AM122" s="344" t="s">
        <v>1784</v>
      </c>
      <c r="AN122" s="344" t="s">
        <v>1784</v>
      </c>
      <c r="AO122" s="344" t="s">
        <v>1784</v>
      </c>
      <c r="AP122" s="344" t="s">
        <v>1784</v>
      </c>
      <c r="AQ122" s="344" t="s">
        <v>1784</v>
      </c>
      <c r="AR122" s="344" t="s">
        <v>1784</v>
      </c>
      <c r="AS122" s="344" t="s">
        <v>1784</v>
      </c>
      <c r="AT122" s="344" t="s">
        <v>1784</v>
      </c>
      <c r="AU122" s="344" t="s">
        <v>1784</v>
      </c>
      <c r="AV122" s="344" t="s">
        <v>1784</v>
      </c>
      <c r="AW122" s="344" t="s">
        <v>1784</v>
      </c>
      <c r="AX122" s="344" t="s">
        <v>1784</v>
      </c>
      <c r="AY122" s="344" t="s">
        <v>1784</v>
      </c>
      <c r="AZ122" s="344" t="s">
        <v>1784</v>
      </c>
      <c r="BA122" s="344" t="s">
        <v>1784</v>
      </c>
      <c r="BB122" s="344" t="s">
        <v>1784</v>
      </c>
      <c r="BC122" s="344" t="s">
        <v>1784</v>
      </c>
      <c r="BD122" s="344" t="s">
        <v>1784</v>
      </c>
      <c r="BE122" s="344" t="s">
        <v>1784</v>
      </c>
      <c r="BF122" s="344" t="s">
        <v>1784</v>
      </c>
      <c r="BG122" s="344" t="s">
        <v>1784</v>
      </c>
      <c r="BH122" s="344" t="s">
        <v>1784</v>
      </c>
      <c r="BI122" s="344" t="s">
        <v>1784</v>
      </c>
      <c r="BJ122" s="344" t="s">
        <v>1784</v>
      </c>
      <c r="BK122" s="344" t="s">
        <v>1784</v>
      </c>
      <c r="BL122" s="344" t="s">
        <v>1784</v>
      </c>
      <c r="BM122" s="344" t="s">
        <v>1784</v>
      </c>
      <c r="BN122" s="344" t="s">
        <v>1784</v>
      </c>
      <c r="BO122" s="344" t="s">
        <v>1784</v>
      </c>
      <c r="BP122" s="344" t="s">
        <v>1784</v>
      </c>
      <c r="BQ122" s="344" t="s">
        <v>3993</v>
      </c>
      <c r="BR122" s="344" t="s">
        <v>1784</v>
      </c>
      <c r="BS122" s="344" t="s">
        <v>1784</v>
      </c>
    </row>
    <row r="123" spans="1:71">
      <c r="A123" s="344" t="s">
        <v>70</v>
      </c>
      <c r="B123" s="344" t="s">
        <v>3994</v>
      </c>
      <c r="C123" s="344" t="s">
        <v>40</v>
      </c>
      <c r="D123" s="344" t="s">
        <v>1784</v>
      </c>
      <c r="E123" s="344" t="s">
        <v>1784</v>
      </c>
      <c r="F123" s="344" t="s">
        <v>1784</v>
      </c>
      <c r="G123" s="344" t="s">
        <v>3748</v>
      </c>
      <c r="H123" s="344" t="s">
        <v>1784</v>
      </c>
      <c r="I123" s="344" t="s">
        <v>3749</v>
      </c>
      <c r="J123" s="344" t="s">
        <v>1784</v>
      </c>
      <c r="K123" s="344" t="s">
        <v>1784</v>
      </c>
      <c r="L123" s="344" t="s">
        <v>1784</v>
      </c>
      <c r="M123" s="344" t="s">
        <v>1784</v>
      </c>
      <c r="N123" s="344" t="s">
        <v>1784</v>
      </c>
      <c r="O123" s="344" t="s">
        <v>1784</v>
      </c>
      <c r="P123" s="344" t="s">
        <v>1784</v>
      </c>
      <c r="Q123" s="344" t="s">
        <v>1784</v>
      </c>
      <c r="R123" s="344" t="s">
        <v>1784</v>
      </c>
      <c r="S123" s="344" t="s">
        <v>1784</v>
      </c>
      <c r="T123" s="344" t="s">
        <v>1784</v>
      </c>
      <c r="U123" s="344" t="s">
        <v>1784</v>
      </c>
      <c r="V123" s="344" t="s">
        <v>1784</v>
      </c>
      <c r="W123" s="344" t="s">
        <v>1784</v>
      </c>
      <c r="X123" s="344" t="s">
        <v>1784</v>
      </c>
      <c r="Y123" s="344" t="s">
        <v>1784</v>
      </c>
      <c r="Z123" s="344" t="s">
        <v>1784</v>
      </c>
      <c r="AA123" s="344" t="s">
        <v>1784</v>
      </c>
      <c r="AB123" s="344" t="s">
        <v>1784</v>
      </c>
      <c r="AC123" s="344" t="s">
        <v>1784</v>
      </c>
      <c r="AD123" s="344" t="s">
        <v>1784</v>
      </c>
      <c r="AE123" s="344" t="s">
        <v>1784</v>
      </c>
      <c r="AF123" s="344" t="s">
        <v>1784</v>
      </c>
      <c r="AG123" s="344" t="s">
        <v>1784</v>
      </c>
      <c r="AH123" s="344" t="s">
        <v>1784</v>
      </c>
      <c r="AI123" s="344" t="s">
        <v>1784</v>
      </c>
      <c r="AJ123" s="344" t="s">
        <v>1784</v>
      </c>
      <c r="AK123" s="344" t="s">
        <v>1784</v>
      </c>
      <c r="AL123" s="344" t="s">
        <v>1784</v>
      </c>
      <c r="AM123" s="344" t="s">
        <v>1784</v>
      </c>
      <c r="AN123" s="344" t="s">
        <v>1784</v>
      </c>
      <c r="AO123" s="344" t="s">
        <v>1784</v>
      </c>
      <c r="AP123" s="344" t="s">
        <v>1784</v>
      </c>
      <c r="AQ123" s="344" t="s">
        <v>1784</v>
      </c>
      <c r="AR123" s="344" t="s">
        <v>1784</v>
      </c>
      <c r="AS123" s="344" t="s">
        <v>1784</v>
      </c>
      <c r="AT123" s="344" t="s">
        <v>1784</v>
      </c>
      <c r="AU123" s="344" t="s">
        <v>1784</v>
      </c>
      <c r="AV123" s="344" t="s">
        <v>1784</v>
      </c>
      <c r="AW123" s="344" t="s">
        <v>1784</v>
      </c>
      <c r="AX123" s="344" t="s">
        <v>1784</v>
      </c>
      <c r="AY123" s="344" t="s">
        <v>1784</v>
      </c>
      <c r="AZ123" s="344" t="s">
        <v>1784</v>
      </c>
      <c r="BA123" s="344" t="s">
        <v>1784</v>
      </c>
      <c r="BB123" s="344" t="s">
        <v>1784</v>
      </c>
      <c r="BC123" s="344" t="s">
        <v>1784</v>
      </c>
      <c r="BD123" s="344" t="s">
        <v>1784</v>
      </c>
      <c r="BE123" s="344" t="s">
        <v>1784</v>
      </c>
      <c r="BF123" s="344" t="s">
        <v>1784</v>
      </c>
      <c r="BG123" s="344" t="s">
        <v>1784</v>
      </c>
      <c r="BH123" s="344" t="s">
        <v>1784</v>
      </c>
      <c r="BI123" s="344" t="s">
        <v>1784</v>
      </c>
      <c r="BJ123" s="344" t="s">
        <v>1784</v>
      </c>
      <c r="BK123" s="344" t="s">
        <v>1784</v>
      </c>
      <c r="BL123" s="344" t="s">
        <v>1784</v>
      </c>
      <c r="BM123" s="344" t="s">
        <v>1784</v>
      </c>
      <c r="BN123" s="344" t="s">
        <v>1784</v>
      </c>
      <c r="BO123" s="344" t="s">
        <v>1784</v>
      </c>
      <c r="BP123" s="344" t="s">
        <v>1784</v>
      </c>
      <c r="BQ123" s="344" t="s">
        <v>3995</v>
      </c>
      <c r="BR123" s="344"/>
      <c r="BS123" s="344"/>
    </row>
    <row r="124" spans="1:71">
      <c r="A124" s="344" t="s">
        <v>70</v>
      </c>
      <c r="B124" s="344" t="s">
        <v>3996</v>
      </c>
      <c r="C124" s="344" t="s">
        <v>40</v>
      </c>
      <c r="D124" s="344" t="s">
        <v>1784</v>
      </c>
      <c r="E124" s="344" t="s">
        <v>1784</v>
      </c>
      <c r="F124" s="344" t="s">
        <v>1784</v>
      </c>
      <c r="G124" s="344" t="s">
        <v>3748</v>
      </c>
      <c r="H124" s="344" t="s">
        <v>1784</v>
      </c>
      <c r="I124" s="344" t="s">
        <v>3749</v>
      </c>
      <c r="J124" s="344" t="s">
        <v>1784</v>
      </c>
      <c r="K124" s="344" t="s">
        <v>1784</v>
      </c>
      <c r="L124" s="344" t="s">
        <v>1784</v>
      </c>
      <c r="M124" s="344" t="s">
        <v>1784</v>
      </c>
      <c r="N124" s="344" t="s">
        <v>1784</v>
      </c>
      <c r="O124" s="344" t="s">
        <v>1784</v>
      </c>
      <c r="P124" s="344" t="s">
        <v>1784</v>
      </c>
      <c r="Q124" s="344" t="s">
        <v>1784</v>
      </c>
      <c r="R124" s="344" t="s">
        <v>1784</v>
      </c>
      <c r="S124" s="344" t="s">
        <v>1784</v>
      </c>
      <c r="T124" s="344" t="s">
        <v>1784</v>
      </c>
      <c r="U124" s="344" t="s">
        <v>1784</v>
      </c>
      <c r="V124" s="344" t="s">
        <v>1784</v>
      </c>
      <c r="W124" s="344" t="s">
        <v>1784</v>
      </c>
      <c r="X124" s="344" t="s">
        <v>1784</v>
      </c>
      <c r="Y124" s="344" t="s">
        <v>1784</v>
      </c>
      <c r="Z124" s="344" t="s">
        <v>1784</v>
      </c>
      <c r="AA124" s="344" t="s">
        <v>1784</v>
      </c>
      <c r="AB124" s="344" t="s">
        <v>1784</v>
      </c>
      <c r="AC124" s="344" t="s">
        <v>1784</v>
      </c>
      <c r="AD124" s="344" t="s">
        <v>1784</v>
      </c>
      <c r="AE124" s="344" t="s">
        <v>1784</v>
      </c>
      <c r="AF124" s="344" t="s">
        <v>1784</v>
      </c>
      <c r="AG124" s="344" t="s">
        <v>1784</v>
      </c>
      <c r="AH124" s="344" t="s">
        <v>1784</v>
      </c>
      <c r="AI124" s="344" t="s">
        <v>1784</v>
      </c>
      <c r="AJ124" s="344" t="s">
        <v>1784</v>
      </c>
      <c r="AK124" s="344" t="s">
        <v>1784</v>
      </c>
      <c r="AL124" s="344" t="s">
        <v>1784</v>
      </c>
      <c r="AM124" s="344" t="s">
        <v>1784</v>
      </c>
      <c r="AN124" s="344" t="s">
        <v>1784</v>
      </c>
      <c r="AO124" s="344" t="s">
        <v>1784</v>
      </c>
      <c r="AP124" s="344" t="s">
        <v>1784</v>
      </c>
      <c r="AQ124" s="344" t="s">
        <v>1784</v>
      </c>
      <c r="AR124" s="344" t="s">
        <v>1784</v>
      </c>
      <c r="AS124" s="344" t="s">
        <v>1784</v>
      </c>
      <c r="AT124" s="344" t="s">
        <v>1784</v>
      </c>
      <c r="AU124" s="344" t="s">
        <v>1784</v>
      </c>
      <c r="AV124" s="344" t="s">
        <v>1784</v>
      </c>
      <c r="AW124" s="344" t="s">
        <v>1784</v>
      </c>
      <c r="AX124" s="344" t="s">
        <v>1784</v>
      </c>
      <c r="AY124" s="344" t="s">
        <v>1784</v>
      </c>
      <c r="AZ124" s="344" t="s">
        <v>1784</v>
      </c>
      <c r="BA124" s="344" t="s">
        <v>1784</v>
      </c>
      <c r="BB124" s="344" t="s">
        <v>1784</v>
      </c>
      <c r="BC124" s="344" t="s">
        <v>1784</v>
      </c>
      <c r="BD124" s="344" t="s">
        <v>1784</v>
      </c>
      <c r="BE124" s="344" t="s">
        <v>1784</v>
      </c>
      <c r="BF124" s="344" t="s">
        <v>1784</v>
      </c>
      <c r="BG124" s="344" t="s">
        <v>1784</v>
      </c>
      <c r="BH124" s="344" t="s">
        <v>1784</v>
      </c>
      <c r="BI124" s="344" t="s">
        <v>1784</v>
      </c>
      <c r="BJ124" s="344" t="s">
        <v>1784</v>
      </c>
      <c r="BK124" s="344" t="s">
        <v>1784</v>
      </c>
      <c r="BL124" s="344" t="s">
        <v>1784</v>
      </c>
      <c r="BM124" s="344" t="s">
        <v>1784</v>
      </c>
      <c r="BN124" s="344" t="s">
        <v>1784</v>
      </c>
      <c r="BO124" s="344" t="s">
        <v>1784</v>
      </c>
      <c r="BP124" s="344" t="s">
        <v>1784</v>
      </c>
      <c r="BQ124" s="344" t="s">
        <v>3997</v>
      </c>
      <c r="BR124" s="344" t="s">
        <v>1784</v>
      </c>
      <c r="BS124" s="344" t="s">
        <v>1784</v>
      </c>
    </row>
    <row r="125" spans="1:71">
      <c r="A125" s="344" t="s">
        <v>70</v>
      </c>
      <c r="B125" s="344" t="s">
        <v>3167</v>
      </c>
      <c r="C125" s="344" t="s">
        <v>40</v>
      </c>
      <c r="D125" s="344" t="s">
        <v>1784</v>
      </c>
      <c r="E125" s="344" t="s">
        <v>1784</v>
      </c>
      <c r="F125" s="344" t="s">
        <v>1784</v>
      </c>
      <c r="G125" s="344" t="s">
        <v>3748</v>
      </c>
      <c r="H125" s="344" t="s">
        <v>1784</v>
      </c>
      <c r="I125" s="344" t="s">
        <v>666</v>
      </c>
      <c r="J125" s="344" t="s">
        <v>3998</v>
      </c>
      <c r="K125" s="344" t="s">
        <v>3748</v>
      </c>
      <c r="L125" s="344" t="s">
        <v>3813</v>
      </c>
      <c r="M125" s="344" t="s">
        <v>3999</v>
      </c>
      <c r="N125" s="344" t="s">
        <v>3748</v>
      </c>
      <c r="O125" s="344" t="s">
        <v>3672</v>
      </c>
      <c r="P125" s="344" t="s">
        <v>3999</v>
      </c>
      <c r="Q125" s="344" t="s">
        <v>3748</v>
      </c>
      <c r="R125" s="344" t="s">
        <v>1784</v>
      </c>
      <c r="S125" s="344" t="s">
        <v>1784</v>
      </c>
      <c r="T125" s="344" t="s">
        <v>1784</v>
      </c>
      <c r="U125" s="344" t="s">
        <v>1784</v>
      </c>
      <c r="V125" s="344" t="s">
        <v>1784</v>
      </c>
      <c r="W125" s="344" t="s">
        <v>1784</v>
      </c>
      <c r="X125" s="344" t="s">
        <v>1784</v>
      </c>
      <c r="Y125" s="344" t="s">
        <v>1784</v>
      </c>
      <c r="Z125" s="344" t="s">
        <v>1784</v>
      </c>
      <c r="AA125" s="344" t="s">
        <v>1784</v>
      </c>
      <c r="AB125" s="344" t="s">
        <v>1784</v>
      </c>
      <c r="AC125" s="344" t="s">
        <v>1784</v>
      </c>
      <c r="AD125" s="344" t="s">
        <v>1784</v>
      </c>
      <c r="AE125" s="344" t="s">
        <v>1784</v>
      </c>
      <c r="AF125" s="344" t="s">
        <v>1784</v>
      </c>
      <c r="AG125" s="344" t="s">
        <v>1784</v>
      </c>
      <c r="AH125" s="344" t="s">
        <v>1784</v>
      </c>
      <c r="AI125" s="344" t="s">
        <v>1784</v>
      </c>
      <c r="AJ125" s="344" t="s">
        <v>1784</v>
      </c>
      <c r="AK125" s="344" t="s">
        <v>1784</v>
      </c>
      <c r="AL125" s="344" t="s">
        <v>1784</v>
      </c>
      <c r="AM125" s="344" t="s">
        <v>1784</v>
      </c>
      <c r="AN125" s="344" t="s">
        <v>1784</v>
      </c>
      <c r="AO125" s="344" t="s">
        <v>1784</v>
      </c>
      <c r="AP125" s="344" t="s">
        <v>1784</v>
      </c>
      <c r="AQ125" s="344" t="s">
        <v>1784</v>
      </c>
      <c r="AR125" s="344" t="s">
        <v>1784</v>
      </c>
      <c r="AS125" s="344" t="s">
        <v>1784</v>
      </c>
      <c r="AT125" s="344" t="s">
        <v>1784</v>
      </c>
      <c r="AU125" s="344" t="s">
        <v>1784</v>
      </c>
      <c r="AV125" s="344" t="s">
        <v>1784</v>
      </c>
      <c r="AW125" s="344" t="s">
        <v>1784</v>
      </c>
      <c r="AX125" s="344" t="s">
        <v>1784</v>
      </c>
      <c r="AY125" s="344" t="s">
        <v>1784</v>
      </c>
      <c r="AZ125" s="344" t="s">
        <v>1784</v>
      </c>
      <c r="BA125" s="344" t="s">
        <v>1784</v>
      </c>
      <c r="BB125" s="344" t="s">
        <v>1784</v>
      </c>
      <c r="BC125" s="344" t="s">
        <v>1784</v>
      </c>
      <c r="BD125" s="344" t="s">
        <v>1784</v>
      </c>
      <c r="BE125" s="344" t="s">
        <v>1784</v>
      </c>
      <c r="BF125" s="344" t="s">
        <v>1784</v>
      </c>
      <c r="BG125" s="344" t="s">
        <v>1784</v>
      </c>
      <c r="BH125" s="344" t="s">
        <v>1784</v>
      </c>
      <c r="BI125" s="344" t="s">
        <v>1784</v>
      </c>
      <c r="BJ125" s="344" t="s">
        <v>1784</v>
      </c>
      <c r="BK125" s="344" t="s">
        <v>1784</v>
      </c>
      <c r="BL125" s="344" t="s">
        <v>1784</v>
      </c>
      <c r="BM125" s="344" t="s">
        <v>1784</v>
      </c>
      <c r="BN125" s="344" t="s">
        <v>1784</v>
      </c>
      <c r="BO125" s="344" t="s">
        <v>1784</v>
      </c>
      <c r="BP125" s="344" t="s">
        <v>1784</v>
      </c>
      <c r="BQ125" s="344" t="s">
        <v>4000</v>
      </c>
      <c r="BR125" s="344"/>
      <c r="BS125" s="344"/>
    </row>
    <row r="126" spans="1:71">
      <c r="A126" s="344" t="s">
        <v>70</v>
      </c>
      <c r="B126" s="344" t="s">
        <v>3170</v>
      </c>
      <c r="C126" s="344" t="s">
        <v>42</v>
      </c>
      <c r="D126" s="344" t="s">
        <v>1784</v>
      </c>
      <c r="E126" s="344" t="s">
        <v>1784</v>
      </c>
      <c r="F126" s="344" t="s">
        <v>1784</v>
      </c>
      <c r="G126" s="344" t="s">
        <v>3748</v>
      </c>
      <c r="H126" s="344" t="s">
        <v>1784</v>
      </c>
      <c r="I126" s="344" t="s">
        <v>3768</v>
      </c>
      <c r="J126" s="344" t="s">
        <v>4001</v>
      </c>
      <c r="K126" s="344" t="s">
        <v>3748</v>
      </c>
      <c r="L126" s="344" t="s">
        <v>214</v>
      </c>
      <c r="M126" s="344" t="s">
        <v>4001</v>
      </c>
      <c r="N126" s="344" t="s">
        <v>3748</v>
      </c>
      <c r="O126" s="344" t="s">
        <v>3877</v>
      </c>
      <c r="P126" s="344" t="s">
        <v>1784</v>
      </c>
      <c r="Q126" s="344" t="s">
        <v>1784</v>
      </c>
      <c r="R126" s="344" t="s">
        <v>1689</v>
      </c>
      <c r="S126" s="344" t="s">
        <v>1784</v>
      </c>
      <c r="T126" s="344" t="s">
        <v>1784</v>
      </c>
      <c r="U126" s="344" t="s">
        <v>4002</v>
      </c>
      <c r="Y126" s="344" t="s">
        <v>1784</v>
      </c>
      <c r="Z126" s="344" t="s">
        <v>1784</v>
      </c>
      <c r="AA126" s="344" t="s">
        <v>1784</v>
      </c>
      <c r="AB126" s="344" t="s">
        <v>1784</v>
      </c>
      <c r="AC126" s="344" t="s">
        <v>1784</v>
      </c>
      <c r="AD126" s="344" t="s">
        <v>1784</v>
      </c>
      <c r="AE126" s="344" t="s">
        <v>1784</v>
      </c>
      <c r="AF126" s="344" t="s">
        <v>1784</v>
      </c>
      <c r="AG126" s="344" t="s">
        <v>1784</v>
      </c>
      <c r="AH126" s="344" t="s">
        <v>1784</v>
      </c>
      <c r="AI126" s="344" t="s">
        <v>1784</v>
      </c>
      <c r="AJ126" s="344" t="s">
        <v>1784</v>
      </c>
      <c r="AK126" s="344" t="s">
        <v>1784</v>
      </c>
      <c r="AL126" s="344" t="s">
        <v>1784</v>
      </c>
      <c r="AM126" s="344" t="s">
        <v>1784</v>
      </c>
      <c r="AN126" s="344" t="s">
        <v>1784</v>
      </c>
      <c r="AO126" s="344" t="s">
        <v>1784</v>
      </c>
      <c r="AP126" s="344" t="s">
        <v>1784</v>
      </c>
      <c r="AQ126" s="344" t="s">
        <v>1784</v>
      </c>
      <c r="AR126" s="344" t="s">
        <v>1784</v>
      </c>
      <c r="AS126" s="344" t="s">
        <v>1784</v>
      </c>
      <c r="AT126" s="344" t="s">
        <v>1784</v>
      </c>
      <c r="AU126" s="344" t="s">
        <v>1784</v>
      </c>
      <c r="AV126" s="344" t="s">
        <v>1784</v>
      </c>
      <c r="AW126" s="344" t="s">
        <v>1784</v>
      </c>
      <c r="AX126" s="344" t="s">
        <v>1784</v>
      </c>
      <c r="AY126" s="344" t="s">
        <v>1784</v>
      </c>
      <c r="AZ126" s="344" t="s">
        <v>1784</v>
      </c>
      <c r="BA126" s="344" t="s">
        <v>1784</v>
      </c>
      <c r="BB126" s="344" t="s">
        <v>1784</v>
      </c>
      <c r="BC126" s="344" t="s">
        <v>1784</v>
      </c>
      <c r="BD126" s="344" t="s">
        <v>1784</v>
      </c>
      <c r="BE126" s="344" t="s">
        <v>1784</v>
      </c>
      <c r="BF126" s="344" t="s">
        <v>1784</v>
      </c>
      <c r="BG126" s="344" t="s">
        <v>1784</v>
      </c>
      <c r="BH126" s="344" t="s">
        <v>1784</v>
      </c>
      <c r="BI126" s="344" t="s">
        <v>1784</v>
      </c>
      <c r="BJ126" s="344" t="s">
        <v>1784</v>
      </c>
      <c r="BK126" s="344" t="s">
        <v>1784</v>
      </c>
      <c r="BL126" s="344" t="s">
        <v>1784</v>
      </c>
      <c r="BM126" s="344" t="s">
        <v>1784</v>
      </c>
      <c r="BN126" s="344" t="s">
        <v>1784</v>
      </c>
      <c r="BO126" s="344" t="s">
        <v>1784</v>
      </c>
      <c r="BP126" s="344" t="s">
        <v>1784</v>
      </c>
      <c r="BQ126" s="344" t="s">
        <v>4003</v>
      </c>
      <c r="BR126" s="344" t="s">
        <v>1784</v>
      </c>
      <c r="BS126" s="344" t="s">
        <v>1784</v>
      </c>
    </row>
    <row r="127" spans="1:71">
      <c r="A127" s="344" t="s">
        <v>70</v>
      </c>
      <c r="B127" s="344" t="s">
        <v>4004</v>
      </c>
      <c r="C127" s="344" t="s">
        <v>42</v>
      </c>
      <c r="D127" s="344" t="s">
        <v>1784</v>
      </c>
      <c r="E127" s="344" t="s">
        <v>1784</v>
      </c>
      <c r="F127" s="344" t="s">
        <v>1784</v>
      </c>
      <c r="G127" s="344" t="s">
        <v>3748</v>
      </c>
      <c r="H127" s="344" t="s">
        <v>1784</v>
      </c>
      <c r="I127" s="344" t="s">
        <v>3749</v>
      </c>
      <c r="J127" s="344" t="s">
        <v>4005</v>
      </c>
      <c r="K127" s="344" t="s">
        <v>3748</v>
      </c>
      <c r="L127" s="344" t="s">
        <v>1784</v>
      </c>
      <c r="M127" s="344" t="s">
        <v>1784</v>
      </c>
      <c r="N127" s="344" t="s">
        <v>1784</v>
      </c>
      <c r="O127" s="344" t="s">
        <v>1784</v>
      </c>
      <c r="P127" s="344" t="s">
        <v>1784</v>
      </c>
      <c r="Q127" s="344" t="s">
        <v>1784</v>
      </c>
      <c r="R127" s="344" t="s">
        <v>1784</v>
      </c>
      <c r="S127" s="344" t="s">
        <v>1784</v>
      </c>
      <c r="T127" s="344" t="s">
        <v>1784</v>
      </c>
      <c r="U127" s="344" t="s">
        <v>1784</v>
      </c>
      <c r="V127" s="344" t="s">
        <v>1784</v>
      </c>
      <c r="W127" s="344" t="s">
        <v>1784</v>
      </c>
      <c r="X127" s="344" t="s">
        <v>1784</v>
      </c>
      <c r="Y127" s="344" t="s">
        <v>1784</v>
      </c>
      <c r="Z127" s="344" t="s">
        <v>1784</v>
      </c>
      <c r="AA127" s="344" t="s">
        <v>1784</v>
      </c>
      <c r="AB127" s="344" t="s">
        <v>1784</v>
      </c>
      <c r="AC127" s="344" t="s">
        <v>1784</v>
      </c>
      <c r="AD127" s="344" t="s">
        <v>1784</v>
      </c>
      <c r="AE127" s="344" t="s">
        <v>1784</v>
      </c>
      <c r="AF127" s="344" t="s">
        <v>1784</v>
      </c>
      <c r="AG127" s="344" t="s">
        <v>1784</v>
      </c>
      <c r="AH127" s="344" t="s">
        <v>1784</v>
      </c>
      <c r="AI127" s="344" t="s">
        <v>1784</v>
      </c>
      <c r="AJ127" s="344" t="s">
        <v>1784</v>
      </c>
      <c r="AK127" s="344" t="s">
        <v>1784</v>
      </c>
      <c r="AL127" s="344" t="s">
        <v>1784</v>
      </c>
      <c r="AM127" s="344" t="s">
        <v>1784</v>
      </c>
      <c r="AN127" s="344" t="s">
        <v>1784</v>
      </c>
      <c r="AO127" s="344" t="s">
        <v>1784</v>
      </c>
      <c r="AP127" s="344" t="s">
        <v>1784</v>
      </c>
      <c r="AQ127" s="344" t="s">
        <v>1784</v>
      </c>
      <c r="AR127" s="344" t="s">
        <v>1784</v>
      </c>
      <c r="AS127" s="344" t="s">
        <v>1784</v>
      </c>
      <c r="AT127" s="344" t="s">
        <v>1784</v>
      </c>
      <c r="AU127" s="344" t="s">
        <v>1784</v>
      </c>
      <c r="AV127" s="344" t="s">
        <v>1784</v>
      </c>
      <c r="AW127" s="344" t="s">
        <v>1784</v>
      </c>
      <c r="AX127" s="344" t="s">
        <v>1784</v>
      </c>
      <c r="AY127" s="344" t="s">
        <v>1784</v>
      </c>
      <c r="AZ127" s="344" t="s">
        <v>1784</v>
      </c>
      <c r="BA127" s="344" t="s">
        <v>1784</v>
      </c>
      <c r="BB127" s="344" t="s">
        <v>1784</v>
      </c>
      <c r="BC127" s="344" t="s">
        <v>1784</v>
      </c>
      <c r="BD127" s="344" t="s">
        <v>1784</v>
      </c>
      <c r="BE127" s="344" t="s">
        <v>1784</v>
      </c>
      <c r="BF127" s="344" t="s">
        <v>1784</v>
      </c>
      <c r="BG127" s="344" t="s">
        <v>1784</v>
      </c>
      <c r="BH127" s="344" t="s">
        <v>1784</v>
      </c>
      <c r="BI127" s="344" t="s">
        <v>1784</v>
      </c>
      <c r="BJ127" s="344" t="s">
        <v>1784</v>
      </c>
      <c r="BK127" s="344" t="s">
        <v>1784</v>
      </c>
      <c r="BL127" s="344" t="s">
        <v>1784</v>
      </c>
      <c r="BM127" s="344" t="s">
        <v>1784</v>
      </c>
      <c r="BN127" s="344" t="s">
        <v>1784</v>
      </c>
      <c r="BO127" s="344" t="s">
        <v>1784</v>
      </c>
      <c r="BP127" s="344" t="s">
        <v>1784</v>
      </c>
      <c r="BQ127" s="344" t="s">
        <v>4006</v>
      </c>
      <c r="BR127" s="344"/>
      <c r="BS127" s="344"/>
    </row>
    <row r="128" spans="1:71">
      <c r="A128" s="344" t="s">
        <v>70</v>
      </c>
      <c r="B128" s="344" t="s">
        <v>2955</v>
      </c>
      <c r="C128" s="344" t="s">
        <v>42</v>
      </c>
      <c r="D128" s="344" t="s">
        <v>1784</v>
      </c>
      <c r="E128" s="344" t="s">
        <v>1784</v>
      </c>
      <c r="F128" s="344" t="s">
        <v>1784</v>
      </c>
      <c r="G128" s="344" t="s">
        <v>3748</v>
      </c>
      <c r="H128" s="344" t="s">
        <v>1784</v>
      </c>
      <c r="I128" s="344" t="s">
        <v>2919</v>
      </c>
      <c r="J128" s="344" t="s">
        <v>2956</v>
      </c>
      <c r="K128" s="344" t="s">
        <v>3748</v>
      </c>
      <c r="L128" s="344" t="s">
        <v>1784</v>
      </c>
      <c r="M128" s="344" t="s">
        <v>1784</v>
      </c>
      <c r="N128" s="344" t="s">
        <v>1784</v>
      </c>
      <c r="O128" s="344" t="s">
        <v>1784</v>
      </c>
      <c r="P128" s="344" t="s">
        <v>1784</v>
      </c>
      <c r="Q128" s="344" t="s">
        <v>1784</v>
      </c>
      <c r="R128" s="344" t="s">
        <v>1784</v>
      </c>
      <c r="S128" s="344" t="s">
        <v>1784</v>
      </c>
      <c r="T128" s="344" t="s">
        <v>1784</v>
      </c>
      <c r="U128" s="344" t="s">
        <v>1784</v>
      </c>
      <c r="V128" s="344" t="s">
        <v>1784</v>
      </c>
      <c r="W128" s="344" t="s">
        <v>1784</v>
      </c>
      <c r="X128" s="344" t="s">
        <v>1784</v>
      </c>
      <c r="Y128" s="344" t="s">
        <v>1784</v>
      </c>
      <c r="Z128" s="344" t="s">
        <v>1784</v>
      </c>
      <c r="AA128" s="344" t="s">
        <v>1784</v>
      </c>
      <c r="AB128" s="344" t="s">
        <v>1784</v>
      </c>
      <c r="AC128" s="344" t="s">
        <v>1784</v>
      </c>
      <c r="AD128" s="344" t="s">
        <v>1784</v>
      </c>
      <c r="AE128" s="344" t="s">
        <v>1784</v>
      </c>
      <c r="AF128" s="344" t="s">
        <v>1784</v>
      </c>
      <c r="AG128" s="344" t="s">
        <v>1784</v>
      </c>
      <c r="AH128" s="344" t="s">
        <v>1784</v>
      </c>
      <c r="AI128" s="344" t="s">
        <v>1784</v>
      </c>
      <c r="AJ128" s="344" t="s">
        <v>1784</v>
      </c>
      <c r="AK128" s="344" t="s">
        <v>1784</v>
      </c>
      <c r="AL128" s="344" t="s">
        <v>1784</v>
      </c>
      <c r="AM128" s="344" t="s">
        <v>1784</v>
      </c>
      <c r="AN128" s="344" t="s">
        <v>1784</v>
      </c>
      <c r="AO128" s="344" t="s">
        <v>1784</v>
      </c>
      <c r="AP128" s="344" t="s">
        <v>1784</v>
      </c>
      <c r="AQ128" s="344" t="s">
        <v>1784</v>
      </c>
      <c r="AR128" s="344" t="s">
        <v>1784</v>
      </c>
      <c r="AS128" s="344" t="s">
        <v>1784</v>
      </c>
      <c r="AT128" s="344" t="s">
        <v>1784</v>
      </c>
      <c r="AU128" s="344" t="s">
        <v>1784</v>
      </c>
      <c r="AV128" s="344" t="s">
        <v>1784</v>
      </c>
      <c r="AW128" s="344" t="s">
        <v>1784</v>
      </c>
      <c r="AX128" s="344" t="s">
        <v>1784</v>
      </c>
      <c r="AY128" s="344" t="s">
        <v>1784</v>
      </c>
      <c r="AZ128" s="344" t="s">
        <v>1784</v>
      </c>
      <c r="BA128" s="344" t="s">
        <v>1784</v>
      </c>
      <c r="BB128" s="344" t="s">
        <v>1784</v>
      </c>
      <c r="BC128" s="344" t="s">
        <v>1784</v>
      </c>
      <c r="BD128" s="344" t="s">
        <v>1784</v>
      </c>
      <c r="BE128" s="344" t="s">
        <v>1784</v>
      </c>
      <c r="BF128" s="344" t="s">
        <v>1784</v>
      </c>
      <c r="BG128" s="344" t="s">
        <v>1784</v>
      </c>
      <c r="BH128" s="344" t="s">
        <v>1784</v>
      </c>
      <c r="BI128" s="344" t="s">
        <v>1784</v>
      </c>
      <c r="BJ128" s="344" t="s">
        <v>1784</v>
      </c>
      <c r="BK128" s="344" t="s">
        <v>1784</v>
      </c>
      <c r="BL128" s="344" t="s">
        <v>1784</v>
      </c>
      <c r="BM128" s="344" t="s">
        <v>1784</v>
      </c>
      <c r="BN128" s="344" t="s">
        <v>1784</v>
      </c>
      <c r="BO128" s="344" t="s">
        <v>1784</v>
      </c>
      <c r="BP128" s="344" t="s">
        <v>1784</v>
      </c>
      <c r="BQ128" s="344" t="s">
        <v>4007</v>
      </c>
      <c r="BR128" s="344" t="s">
        <v>1784</v>
      </c>
      <c r="BS128" s="344" t="s">
        <v>1784</v>
      </c>
    </row>
    <row r="129" spans="1:71">
      <c r="A129" s="344" t="s">
        <v>70</v>
      </c>
      <c r="B129" s="344" t="s">
        <v>2957</v>
      </c>
      <c r="C129" s="344" t="s">
        <v>42</v>
      </c>
      <c r="D129" s="344" t="s">
        <v>1784</v>
      </c>
      <c r="E129" s="344" t="s">
        <v>1784</v>
      </c>
      <c r="F129" s="344" t="s">
        <v>1784</v>
      </c>
      <c r="G129" s="344" t="s">
        <v>3748</v>
      </c>
      <c r="H129" s="344" t="s">
        <v>1784</v>
      </c>
      <c r="I129" s="344" t="s">
        <v>2958</v>
      </c>
      <c r="J129" s="344" t="s">
        <v>2960</v>
      </c>
      <c r="K129" s="344" t="s">
        <v>3748</v>
      </c>
      <c r="L129" s="344" t="s">
        <v>1784</v>
      </c>
      <c r="M129" s="344" t="s">
        <v>1784</v>
      </c>
      <c r="N129" s="344" t="s">
        <v>1784</v>
      </c>
      <c r="O129" s="344" t="s">
        <v>1784</v>
      </c>
      <c r="P129" s="344" t="s">
        <v>1784</v>
      </c>
      <c r="Q129" s="344" t="s">
        <v>1784</v>
      </c>
      <c r="R129" s="344" t="s">
        <v>1784</v>
      </c>
      <c r="S129" s="344" t="s">
        <v>1784</v>
      </c>
      <c r="T129" s="344" t="s">
        <v>1784</v>
      </c>
      <c r="U129" s="344" t="s">
        <v>1784</v>
      </c>
      <c r="V129" s="344" t="s">
        <v>1784</v>
      </c>
      <c r="W129" s="344" t="s">
        <v>1784</v>
      </c>
      <c r="X129" s="344" t="s">
        <v>1784</v>
      </c>
      <c r="Y129" s="344" t="s">
        <v>1784</v>
      </c>
      <c r="Z129" s="344" t="s">
        <v>1784</v>
      </c>
      <c r="AA129" s="344" t="s">
        <v>1784</v>
      </c>
      <c r="AB129" s="344" t="s">
        <v>1784</v>
      </c>
      <c r="AC129" s="344" t="s">
        <v>1784</v>
      </c>
      <c r="AD129" s="344" t="s">
        <v>1784</v>
      </c>
      <c r="AE129" s="344" t="s">
        <v>1784</v>
      </c>
      <c r="AF129" s="344" t="s">
        <v>1784</v>
      </c>
      <c r="AG129" s="344" t="s">
        <v>1784</v>
      </c>
      <c r="AH129" s="344" t="s">
        <v>1784</v>
      </c>
      <c r="AI129" s="344" t="s">
        <v>1784</v>
      </c>
      <c r="AJ129" s="344" t="s">
        <v>1784</v>
      </c>
      <c r="AK129" s="344" t="s">
        <v>1784</v>
      </c>
      <c r="AL129" s="344" t="s">
        <v>1784</v>
      </c>
      <c r="AM129" s="344" t="s">
        <v>1784</v>
      </c>
      <c r="AN129" s="344" t="s">
        <v>1784</v>
      </c>
      <c r="AO129" s="344" t="s">
        <v>1784</v>
      </c>
      <c r="AP129" s="344" t="s">
        <v>1784</v>
      </c>
      <c r="AQ129" s="344" t="s">
        <v>1784</v>
      </c>
      <c r="AR129" s="344" t="s">
        <v>1784</v>
      </c>
      <c r="AS129" s="344" t="s">
        <v>1784</v>
      </c>
      <c r="AT129" s="344" t="s">
        <v>1784</v>
      </c>
      <c r="AU129" s="344" t="s">
        <v>1784</v>
      </c>
      <c r="AV129" s="344" t="s">
        <v>1784</v>
      </c>
      <c r="AW129" s="344" t="s">
        <v>1784</v>
      </c>
      <c r="AX129" s="344" t="s">
        <v>1784</v>
      </c>
      <c r="AY129" s="344" t="s">
        <v>1784</v>
      </c>
      <c r="AZ129" s="344" t="s">
        <v>1784</v>
      </c>
      <c r="BA129" s="344" t="s">
        <v>1784</v>
      </c>
      <c r="BB129" s="344" t="s">
        <v>1784</v>
      </c>
      <c r="BC129" s="344" t="s">
        <v>1784</v>
      </c>
      <c r="BD129" s="344" t="s">
        <v>1784</v>
      </c>
      <c r="BE129" s="344" t="s">
        <v>1784</v>
      </c>
      <c r="BF129" s="344" t="s">
        <v>1784</v>
      </c>
      <c r="BG129" s="344" t="s">
        <v>1784</v>
      </c>
      <c r="BH129" s="344" t="s">
        <v>1784</v>
      </c>
      <c r="BI129" s="344" t="s">
        <v>1784</v>
      </c>
      <c r="BJ129" s="344" t="s">
        <v>1784</v>
      </c>
      <c r="BK129" s="344" t="s">
        <v>1784</v>
      </c>
      <c r="BL129" s="344" t="s">
        <v>1784</v>
      </c>
      <c r="BM129" s="344" t="s">
        <v>1784</v>
      </c>
      <c r="BN129" s="344" t="s">
        <v>1784</v>
      </c>
      <c r="BO129" s="344" t="s">
        <v>1784</v>
      </c>
      <c r="BP129" s="344" t="s">
        <v>1784</v>
      </c>
      <c r="BQ129" s="344" t="s">
        <v>4008</v>
      </c>
      <c r="BR129" s="344"/>
      <c r="BS129" s="344"/>
    </row>
    <row r="130" spans="1:71">
      <c r="A130" s="344" t="s">
        <v>70</v>
      </c>
      <c r="B130" s="344" t="s">
        <v>4009</v>
      </c>
      <c r="C130" s="344" t="s">
        <v>44</v>
      </c>
      <c r="D130" s="344" t="s">
        <v>1784</v>
      </c>
      <c r="E130" s="344" t="s">
        <v>1784</v>
      </c>
      <c r="F130" s="344" t="s">
        <v>1784</v>
      </c>
      <c r="G130" s="344" t="s">
        <v>3748</v>
      </c>
      <c r="H130" s="344" t="s">
        <v>1784</v>
      </c>
      <c r="I130" s="344" t="s">
        <v>3749</v>
      </c>
      <c r="J130" s="344" t="s">
        <v>1784</v>
      </c>
      <c r="K130" s="344" t="s">
        <v>1784</v>
      </c>
      <c r="L130" s="344" t="s">
        <v>1784</v>
      </c>
      <c r="M130" s="344" t="s">
        <v>1784</v>
      </c>
      <c r="N130" s="344" t="s">
        <v>1784</v>
      </c>
      <c r="O130" s="344" t="s">
        <v>1784</v>
      </c>
      <c r="P130" s="344" t="s">
        <v>1784</v>
      </c>
      <c r="Q130" s="344" t="s">
        <v>1784</v>
      </c>
      <c r="R130" s="344" t="s">
        <v>1784</v>
      </c>
      <c r="S130" s="344" t="s">
        <v>1784</v>
      </c>
      <c r="T130" s="344" t="s">
        <v>1784</v>
      </c>
      <c r="U130" s="344" t="s">
        <v>1784</v>
      </c>
      <c r="V130" s="344" t="s">
        <v>1784</v>
      </c>
      <c r="W130" s="344" t="s">
        <v>1784</v>
      </c>
      <c r="X130" s="344" t="s">
        <v>1784</v>
      </c>
      <c r="Y130" s="344" t="s">
        <v>1784</v>
      </c>
      <c r="Z130" s="344" t="s">
        <v>1784</v>
      </c>
      <c r="AA130" s="344" t="s">
        <v>1784</v>
      </c>
      <c r="AB130" s="344" t="s">
        <v>1784</v>
      </c>
      <c r="AC130" s="344" t="s">
        <v>1784</v>
      </c>
      <c r="AD130" s="344" t="s">
        <v>1784</v>
      </c>
      <c r="AE130" s="344" t="s">
        <v>1784</v>
      </c>
      <c r="AF130" s="344" t="s">
        <v>1784</v>
      </c>
      <c r="AG130" s="344" t="s">
        <v>1784</v>
      </c>
      <c r="AH130" s="344" t="s">
        <v>1784</v>
      </c>
      <c r="AI130" s="344" t="s">
        <v>1784</v>
      </c>
      <c r="AJ130" s="344" t="s">
        <v>1784</v>
      </c>
      <c r="AK130" s="344" t="s">
        <v>1784</v>
      </c>
      <c r="AL130" s="344" t="s">
        <v>1784</v>
      </c>
      <c r="AM130" s="344" t="s">
        <v>1784</v>
      </c>
      <c r="AN130" s="344" t="s">
        <v>1784</v>
      </c>
      <c r="AO130" s="344" t="s">
        <v>1784</v>
      </c>
      <c r="AP130" s="344" t="s">
        <v>1784</v>
      </c>
      <c r="AQ130" s="344" t="s">
        <v>1784</v>
      </c>
      <c r="AR130" s="344" t="s">
        <v>1784</v>
      </c>
      <c r="AS130" s="344" t="s">
        <v>1784</v>
      </c>
      <c r="AT130" s="344" t="s">
        <v>1784</v>
      </c>
      <c r="AU130" s="344" t="s">
        <v>1784</v>
      </c>
      <c r="AV130" s="344" t="s">
        <v>1784</v>
      </c>
      <c r="AW130" s="344" t="s">
        <v>1784</v>
      </c>
      <c r="AX130" s="344" t="s">
        <v>1784</v>
      </c>
      <c r="AY130" s="344" t="s">
        <v>1784</v>
      </c>
      <c r="AZ130" s="344" t="s">
        <v>1784</v>
      </c>
      <c r="BA130" s="344" t="s">
        <v>1784</v>
      </c>
      <c r="BB130" s="344" t="s">
        <v>1784</v>
      </c>
      <c r="BC130" s="344" t="s">
        <v>1784</v>
      </c>
      <c r="BD130" s="344" t="s">
        <v>1784</v>
      </c>
      <c r="BE130" s="344" t="s">
        <v>1784</v>
      </c>
      <c r="BF130" s="344" t="s">
        <v>1784</v>
      </c>
      <c r="BG130" s="344" t="s">
        <v>1784</v>
      </c>
      <c r="BH130" s="344" t="s">
        <v>1784</v>
      </c>
      <c r="BI130" s="344" t="s">
        <v>1784</v>
      </c>
      <c r="BJ130" s="344" t="s">
        <v>1784</v>
      </c>
      <c r="BK130" s="344" t="s">
        <v>1784</v>
      </c>
      <c r="BL130" s="344" t="s">
        <v>1784</v>
      </c>
      <c r="BM130" s="344" t="s">
        <v>1784</v>
      </c>
      <c r="BN130" s="344" t="s">
        <v>1784</v>
      </c>
      <c r="BO130" s="344" t="s">
        <v>1784</v>
      </c>
      <c r="BP130" s="344" t="s">
        <v>1784</v>
      </c>
      <c r="BQ130" s="344" t="s">
        <v>4010</v>
      </c>
      <c r="BR130" s="344" t="s">
        <v>1784</v>
      </c>
      <c r="BS130" s="344" t="s">
        <v>1784</v>
      </c>
    </row>
    <row r="131" spans="1:71">
      <c r="A131" s="344" t="s">
        <v>70</v>
      </c>
      <c r="B131" s="344" t="s">
        <v>3174</v>
      </c>
      <c r="C131" s="344" t="s">
        <v>44</v>
      </c>
      <c r="D131" s="344" t="s">
        <v>1784</v>
      </c>
      <c r="E131" s="344" t="s">
        <v>1784</v>
      </c>
      <c r="F131" s="344" t="s">
        <v>1784</v>
      </c>
      <c r="G131" s="344" t="s">
        <v>3748</v>
      </c>
      <c r="H131" s="344" t="s">
        <v>1784</v>
      </c>
      <c r="I131" s="344" t="s">
        <v>214</v>
      </c>
      <c r="J131" s="344" t="s">
        <v>3175</v>
      </c>
      <c r="K131" s="344" t="s">
        <v>3764</v>
      </c>
      <c r="L131" s="344"/>
      <c r="M131" s="344"/>
      <c r="N131" s="344"/>
      <c r="O131" s="344" t="s">
        <v>1784</v>
      </c>
      <c r="P131" s="344" t="s">
        <v>1784</v>
      </c>
      <c r="Q131" s="344" t="s">
        <v>1784</v>
      </c>
      <c r="R131" s="344" t="s">
        <v>1784</v>
      </c>
      <c r="S131" s="344" t="s">
        <v>1784</v>
      </c>
      <c r="T131" s="344" t="s">
        <v>1784</v>
      </c>
      <c r="U131" s="344" t="s">
        <v>1784</v>
      </c>
      <c r="V131" s="344" t="s">
        <v>1784</v>
      </c>
      <c r="W131" s="344" t="s">
        <v>1784</v>
      </c>
      <c r="X131" s="344" t="s">
        <v>1784</v>
      </c>
      <c r="Y131" s="344" t="s">
        <v>1784</v>
      </c>
      <c r="Z131" s="344" t="s">
        <v>1784</v>
      </c>
      <c r="AA131" s="344" t="s">
        <v>1784</v>
      </c>
      <c r="AB131" s="344" t="s">
        <v>1784</v>
      </c>
      <c r="AC131" s="344" t="s">
        <v>1784</v>
      </c>
      <c r="AD131" s="344" t="s">
        <v>1784</v>
      </c>
      <c r="AE131" s="344" t="s">
        <v>1784</v>
      </c>
      <c r="AF131" s="344" t="s">
        <v>1784</v>
      </c>
      <c r="AG131" s="344" t="s">
        <v>1784</v>
      </c>
      <c r="AH131" s="344" t="s">
        <v>1784</v>
      </c>
      <c r="AI131" s="344" t="s">
        <v>1784</v>
      </c>
      <c r="AJ131" s="344" t="s">
        <v>1784</v>
      </c>
      <c r="AK131" s="344" t="s">
        <v>1784</v>
      </c>
      <c r="AL131" s="344" t="s">
        <v>1784</v>
      </c>
      <c r="AM131" s="344" t="s">
        <v>1784</v>
      </c>
      <c r="AN131" s="344" t="s">
        <v>1784</v>
      </c>
      <c r="AO131" s="344" t="s">
        <v>1784</v>
      </c>
      <c r="AP131" s="344" t="s">
        <v>1784</v>
      </c>
      <c r="AQ131" s="344" t="s">
        <v>1784</v>
      </c>
      <c r="AR131" s="344" t="s">
        <v>1784</v>
      </c>
      <c r="AS131" s="344" t="s">
        <v>1784</v>
      </c>
      <c r="AT131" s="344" t="s">
        <v>1784</v>
      </c>
      <c r="AU131" s="344" t="s">
        <v>1784</v>
      </c>
      <c r="AV131" s="344" t="s">
        <v>1784</v>
      </c>
      <c r="AW131" s="344" t="s">
        <v>1784</v>
      </c>
      <c r="AX131" s="344" t="s">
        <v>1784</v>
      </c>
      <c r="AY131" s="344" t="s">
        <v>1784</v>
      </c>
      <c r="AZ131" s="344" t="s">
        <v>1784</v>
      </c>
      <c r="BA131" s="344" t="s">
        <v>1784</v>
      </c>
      <c r="BB131" s="344" t="s">
        <v>1784</v>
      </c>
      <c r="BC131" s="344" t="s">
        <v>1784</v>
      </c>
      <c r="BD131" s="344" t="s">
        <v>1784</v>
      </c>
      <c r="BE131" s="344" t="s">
        <v>1784</v>
      </c>
      <c r="BF131" s="344" t="s">
        <v>1784</v>
      </c>
      <c r="BG131" s="344" t="s">
        <v>1784</v>
      </c>
      <c r="BH131" s="344" t="s">
        <v>1784</v>
      </c>
      <c r="BI131" s="344" t="s">
        <v>1784</v>
      </c>
      <c r="BJ131" s="344" t="s">
        <v>1784</v>
      </c>
      <c r="BK131" s="344" t="s">
        <v>1784</v>
      </c>
      <c r="BL131" s="344" t="s">
        <v>1784</v>
      </c>
      <c r="BM131" s="344" t="s">
        <v>1784</v>
      </c>
      <c r="BN131" s="344" t="s">
        <v>1784</v>
      </c>
      <c r="BO131" s="344" t="s">
        <v>1784</v>
      </c>
      <c r="BP131" s="344" t="s">
        <v>1784</v>
      </c>
      <c r="BQ131" s="344" t="s">
        <v>4011</v>
      </c>
      <c r="BR131" s="344"/>
      <c r="BS131" s="347" t="s">
        <v>3766</v>
      </c>
    </row>
    <row r="132" spans="1:71">
      <c r="A132" s="344" t="s">
        <v>70</v>
      </c>
      <c r="B132" s="344" t="s">
        <v>3176</v>
      </c>
      <c r="C132" s="344" t="s">
        <v>44</v>
      </c>
      <c r="D132" s="344" t="s">
        <v>1784</v>
      </c>
      <c r="E132" s="344" t="s">
        <v>1784</v>
      </c>
      <c r="F132" s="344" t="s">
        <v>1784</v>
      </c>
      <c r="G132" s="344" t="s">
        <v>3748</v>
      </c>
      <c r="H132" s="344" t="s">
        <v>1784</v>
      </c>
      <c r="I132" s="344" t="s">
        <v>214</v>
      </c>
      <c r="J132" s="344" t="s">
        <v>1784</v>
      </c>
      <c r="K132" s="344" t="s">
        <v>1784</v>
      </c>
      <c r="L132" s="344"/>
      <c r="M132" s="344" t="s">
        <v>1784</v>
      </c>
      <c r="N132" s="344" t="s">
        <v>1784</v>
      </c>
      <c r="O132" s="344" t="s">
        <v>1784</v>
      </c>
      <c r="P132" s="344" t="s">
        <v>1784</v>
      </c>
      <c r="Q132" s="344" t="s">
        <v>1784</v>
      </c>
      <c r="R132" s="344" t="s">
        <v>1784</v>
      </c>
      <c r="S132" s="344" t="s">
        <v>1784</v>
      </c>
      <c r="T132" s="344" t="s">
        <v>1784</v>
      </c>
      <c r="U132" s="344" t="s">
        <v>1784</v>
      </c>
      <c r="V132" s="344" t="s">
        <v>1784</v>
      </c>
      <c r="W132" s="344" t="s">
        <v>1784</v>
      </c>
      <c r="X132" s="344" t="s">
        <v>1784</v>
      </c>
      <c r="Y132" s="344" t="s">
        <v>1784</v>
      </c>
      <c r="Z132" s="344" t="s">
        <v>1784</v>
      </c>
      <c r="AA132" s="344" t="s">
        <v>1784</v>
      </c>
      <c r="AB132" s="344" t="s">
        <v>1784</v>
      </c>
      <c r="AC132" s="344" t="s">
        <v>1784</v>
      </c>
      <c r="AD132" s="344" t="s">
        <v>1784</v>
      </c>
      <c r="AE132" s="344" t="s">
        <v>1784</v>
      </c>
      <c r="AF132" s="344" t="s">
        <v>1784</v>
      </c>
      <c r="AG132" s="344" t="s">
        <v>1784</v>
      </c>
      <c r="AH132" s="344" t="s">
        <v>1784</v>
      </c>
      <c r="AI132" s="344" t="s">
        <v>1784</v>
      </c>
      <c r="AJ132" s="344" t="s">
        <v>1784</v>
      </c>
      <c r="AK132" s="344" t="s">
        <v>1784</v>
      </c>
      <c r="AL132" s="344" t="s">
        <v>1784</v>
      </c>
      <c r="AM132" s="344" t="s">
        <v>1784</v>
      </c>
      <c r="AN132" s="344" t="s">
        <v>1784</v>
      </c>
      <c r="AO132" s="344" t="s">
        <v>1784</v>
      </c>
      <c r="AP132" s="344" t="s">
        <v>1784</v>
      </c>
      <c r="AQ132" s="344" t="s">
        <v>1784</v>
      </c>
      <c r="AR132" s="344" t="s">
        <v>1784</v>
      </c>
      <c r="AS132" s="344" t="s">
        <v>1784</v>
      </c>
      <c r="AT132" s="344" t="s">
        <v>1784</v>
      </c>
      <c r="AU132" s="344" t="s">
        <v>1784</v>
      </c>
      <c r="AV132" s="344" t="s">
        <v>1784</v>
      </c>
      <c r="AW132" s="344" t="s">
        <v>1784</v>
      </c>
      <c r="AX132" s="344" t="s">
        <v>1784</v>
      </c>
      <c r="AY132" s="344" t="s">
        <v>1784</v>
      </c>
      <c r="AZ132" s="344" t="s">
        <v>1784</v>
      </c>
      <c r="BA132" s="344" t="s">
        <v>1784</v>
      </c>
      <c r="BB132" s="344" t="s">
        <v>1784</v>
      </c>
      <c r="BC132" s="344" t="s">
        <v>1784</v>
      </c>
      <c r="BD132" s="344" t="s">
        <v>1784</v>
      </c>
      <c r="BE132" s="344" t="s">
        <v>1784</v>
      </c>
      <c r="BF132" s="344" t="s">
        <v>1784</v>
      </c>
      <c r="BG132" s="344" t="s">
        <v>1784</v>
      </c>
      <c r="BH132" s="344" t="s">
        <v>1784</v>
      </c>
      <c r="BI132" s="344" t="s">
        <v>1784</v>
      </c>
      <c r="BJ132" s="344" t="s">
        <v>1784</v>
      </c>
      <c r="BK132" s="344" t="s">
        <v>1784</v>
      </c>
      <c r="BL132" s="344" t="s">
        <v>1784</v>
      </c>
      <c r="BM132" s="344" t="s">
        <v>1784</v>
      </c>
      <c r="BN132" s="344" t="s">
        <v>1784</v>
      </c>
      <c r="BO132" s="344" t="s">
        <v>1784</v>
      </c>
      <c r="BP132" s="344" t="s">
        <v>1784</v>
      </c>
      <c r="BQ132" s="344" t="s">
        <v>4012</v>
      </c>
      <c r="BR132" s="344" t="s">
        <v>1784</v>
      </c>
      <c r="BS132" s="344" t="s">
        <v>1784</v>
      </c>
    </row>
    <row r="133" spans="1:71">
      <c r="A133" s="344" t="s">
        <v>70</v>
      </c>
      <c r="B133" s="344" t="s">
        <v>3177</v>
      </c>
      <c r="C133" s="344" t="s">
        <v>44</v>
      </c>
      <c r="D133" s="344" t="s">
        <v>1784</v>
      </c>
      <c r="E133" s="344" t="s">
        <v>1784</v>
      </c>
      <c r="F133" s="344" t="s">
        <v>1784</v>
      </c>
      <c r="G133" s="344" t="s">
        <v>3748</v>
      </c>
      <c r="H133" s="344" t="s">
        <v>1784</v>
      </c>
      <c r="I133" s="344" t="s">
        <v>214</v>
      </c>
      <c r="J133" s="344" t="s">
        <v>4013</v>
      </c>
      <c r="K133" s="344" t="s">
        <v>3748</v>
      </c>
      <c r="L133" s="344" t="s">
        <v>1330</v>
      </c>
      <c r="M133" s="344" t="s">
        <v>4013</v>
      </c>
      <c r="N133" s="344" t="s">
        <v>3748</v>
      </c>
      <c r="O133" s="344"/>
      <c r="P133" s="344"/>
      <c r="Q133" s="344"/>
      <c r="R133" s="344" t="s">
        <v>1784</v>
      </c>
      <c r="S133" s="344" t="s">
        <v>1784</v>
      </c>
      <c r="T133" s="344" t="s">
        <v>1784</v>
      </c>
      <c r="U133" s="344" t="s">
        <v>1784</v>
      </c>
      <c r="V133" s="344" t="s">
        <v>1784</v>
      </c>
      <c r="W133" s="344" t="s">
        <v>1784</v>
      </c>
      <c r="X133" s="344" t="s">
        <v>1784</v>
      </c>
      <c r="Y133" s="344" t="s">
        <v>1784</v>
      </c>
      <c r="Z133" s="344" t="s">
        <v>1784</v>
      </c>
      <c r="AA133" s="344" t="s">
        <v>1784</v>
      </c>
      <c r="AB133" s="344" t="s">
        <v>1784</v>
      </c>
      <c r="AC133" s="344" t="s">
        <v>1784</v>
      </c>
      <c r="AD133" s="344" t="s">
        <v>1784</v>
      </c>
      <c r="AE133" s="344" t="s">
        <v>1784</v>
      </c>
      <c r="AF133" s="344" t="s">
        <v>1784</v>
      </c>
      <c r="AG133" s="344" t="s">
        <v>1784</v>
      </c>
      <c r="AH133" s="344" t="s">
        <v>1784</v>
      </c>
      <c r="AI133" s="344" t="s">
        <v>1784</v>
      </c>
      <c r="AJ133" s="344" t="s">
        <v>1784</v>
      </c>
      <c r="AK133" s="344" t="s">
        <v>1784</v>
      </c>
      <c r="AL133" s="344" t="s">
        <v>1784</v>
      </c>
      <c r="AM133" s="344" t="s">
        <v>1784</v>
      </c>
      <c r="AN133" s="344" t="s">
        <v>1784</v>
      </c>
      <c r="AO133" s="344" t="s">
        <v>1784</v>
      </c>
      <c r="AP133" s="344" t="s">
        <v>1784</v>
      </c>
      <c r="AQ133" s="344" t="s">
        <v>1784</v>
      </c>
      <c r="AR133" s="344" t="s">
        <v>1784</v>
      </c>
      <c r="AS133" s="344" t="s">
        <v>1784</v>
      </c>
      <c r="AT133" s="344" t="s">
        <v>1784</v>
      </c>
      <c r="AU133" s="344" t="s">
        <v>1784</v>
      </c>
      <c r="AV133" s="344" t="s">
        <v>1784</v>
      </c>
      <c r="AW133" s="344" t="s">
        <v>1784</v>
      </c>
      <c r="AX133" s="344" t="s">
        <v>1784</v>
      </c>
      <c r="AY133" s="344" t="s">
        <v>1784</v>
      </c>
      <c r="AZ133" s="344" t="s">
        <v>1784</v>
      </c>
      <c r="BA133" s="344" t="s">
        <v>1784</v>
      </c>
      <c r="BB133" s="344" t="s">
        <v>1784</v>
      </c>
      <c r="BC133" s="344" t="s">
        <v>1784</v>
      </c>
      <c r="BD133" s="344" t="s">
        <v>1784</v>
      </c>
      <c r="BE133" s="344" t="s">
        <v>1784</v>
      </c>
      <c r="BF133" s="344" t="s">
        <v>1784</v>
      </c>
      <c r="BG133" s="344" t="s">
        <v>1784</v>
      </c>
      <c r="BH133" s="344" t="s">
        <v>1784</v>
      </c>
      <c r="BI133" s="344" t="s">
        <v>1784</v>
      </c>
      <c r="BJ133" s="344" t="s">
        <v>1784</v>
      </c>
      <c r="BK133" s="344" t="s">
        <v>1784</v>
      </c>
      <c r="BL133" s="344" t="s">
        <v>1784</v>
      </c>
      <c r="BM133" s="344" t="s">
        <v>1784</v>
      </c>
      <c r="BN133" s="344" t="s">
        <v>1784</v>
      </c>
      <c r="BO133" s="344" t="s">
        <v>1784</v>
      </c>
      <c r="BP133" s="344" t="s">
        <v>1784</v>
      </c>
      <c r="BQ133" s="344" t="s">
        <v>4014</v>
      </c>
      <c r="BR133" s="344"/>
      <c r="BS133" s="344"/>
    </row>
    <row r="134" spans="1:71">
      <c r="A134" s="344" t="s">
        <v>70</v>
      </c>
      <c r="B134" s="344" t="s">
        <v>4015</v>
      </c>
      <c r="C134" s="344" t="s">
        <v>44</v>
      </c>
      <c r="D134" s="344" t="s">
        <v>1784</v>
      </c>
      <c r="E134" s="344" t="s">
        <v>1784</v>
      </c>
      <c r="F134" s="344" t="s">
        <v>1784</v>
      </c>
      <c r="G134" s="344" t="s">
        <v>3748</v>
      </c>
      <c r="H134" s="344" t="s">
        <v>1784</v>
      </c>
      <c r="I134" s="344" t="s">
        <v>4016</v>
      </c>
      <c r="J134" s="344" t="s">
        <v>4017</v>
      </c>
      <c r="K134" s="344" t="s">
        <v>3748</v>
      </c>
      <c r="L134" s="344" t="s">
        <v>4018</v>
      </c>
      <c r="M134" s="344" t="s">
        <v>4019</v>
      </c>
      <c r="N134" s="344" t="s">
        <v>3764</v>
      </c>
      <c r="O134" s="344" t="s">
        <v>3807</v>
      </c>
      <c r="P134" s="344" t="s">
        <v>4019</v>
      </c>
      <c r="Q134" s="344" t="s">
        <v>3764</v>
      </c>
      <c r="R134" s="344" t="s">
        <v>1784</v>
      </c>
      <c r="S134" s="344" t="s">
        <v>1784</v>
      </c>
      <c r="T134" s="344" t="s">
        <v>1784</v>
      </c>
      <c r="U134" s="344" t="s">
        <v>1784</v>
      </c>
      <c r="V134" s="344" t="s">
        <v>1784</v>
      </c>
      <c r="W134" s="344" t="s">
        <v>1784</v>
      </c>
      <c r="X134" s="344" t="s">
        <v>1784</v>
      </c>
      <c r="Y134" s="344" t="s">
        <v>1784</v>
      </c>
      <c r="Z134" s="344" t="s">
        <v>1784</v>
      </c>
      <c r="AA134" s="344" t="s">
        <v>1784</v>
      </c>
      <c r="AB134" s="344" t="s">
        <v>1784</v>
      </c>
      <c r="AC134" s="344" t="s">
        <v>1784</v>
      </c>
      <c r="AD134" s="344" t="s">
        <v>1784</v>
      </c>
      <c r="AE134" s="344" t="s">
        <v>1784</v>
      </c>
      <c r="AF134" s="344" t="s">
        <v>1784</v>
      </c>
      <c r="AG134" s="344" t="s">
        <v>1784</v>
      </c>
      <c r="AH134" s="344" t="s">
        <v>1784</v>
      </c>
      <c r="AI134" s="344" t="s">
        <v>1784</v>
      </c>
      <c r="AJ134" s="344" t="s">
        <v>1784</v>
      </c>
      <c r="AK134" s="344" t="s">
        <v>1784</v>
      </c>
      <c r="AL134" s="344" t="s">
        <v>1784</v>
      </c>
      <c r="AM134" s="344" t="s">
        <v>1784</v>
      </c>
      <c r="AN134" s="344" t="s">
        <v>1784</v>
      </c>
      <c r="AO134" s="344" t="s">
        <v>1784</v>
      </c>
      <c r="AP134" s="344" t="s">
        <v>1784</v>
      </c>
      <c r="AQ134" s="344" t="s">
        <v>1784</v>
      </c>
      <c r="AR134" s="344" t="s">
        <v>1784</v>
      </c>
      <c r="AS134" s="344" t="s">
        <v>1784</v>
      </c>
      <c r="AT134" s="344" t="s">
        <v>1784</v>
      </c>
      <c r="AU134" s="344" t="s">
        <v>1784</v>
      </c>
      <c r="AV134" s="344" t="s">
        <v>1784</v>
      </c>
      <c r="AW134" s="344" t="s">
        <v>1784</v>
      </c>
      <c r="AX134" s="344" t="s">
        <v>1784</v>
      </c>
      <c r="AY134" s="344" t="s">
        <v>1784</v>
      </c>
      <c r="AZ134" s="344" t="s">
        <v>1784</v>
      </c>
      <c r="BA134" s="344" t="s">
        <v>1784</v>
      </c>
      <c r="BB134" s="344" t="s">
        <v>1784</v>
      </c>
      <c r="BC134" s="344" t="s">
        <v>1784</v>
      </c>
      <c r="BD134" s="344" t="s">
        <v>1784</v>
      </c>
      <c r="BE134" s="344" t="s">
        <v>1784</v>
      </c>
      <c r="BF134" s="344" t="s">
        <v>1784</v>
      </c>
      <c r="BG134" s="344" t="s">
        <v>1784</v>
      </c>
      <c r="BH134" s="344" t="s">
        <v>1784</v>
      </c>
      <c r="BI134" s="344" t="s">
        <v>1784</v>
      </c>
      <c r="BJ134" s="344" t="s">
        <v>1784</v>
      </c>
      <c r="BK134" s="344" t="s">
        <v>1784</v>
      </c>
      <c r="BL134" s="344" t="s">
        <v>1784</v>
      </c>
      <c r="BM134" s="344" t="s">
        <v>1784</v>
      </c>
      <c r="BN134" s="344" t="s">
        <v>1784</v>
      </c>
      <c r="BO134" s="344" t="s">
        <v>1784</v>
      </c>
      <c r="BP134" s="344" t="s">
        <v>1784</v>
      </c>
      <c r="BQ134" s="344" t="s">
        <v>4020</v>
      </c>
      <c r="BR134" s="344" t="s">
        <v>1784</v>
      </c>
      <c r="BS134" s="347" t="s">
        <v>3766</v>
      </c>
    </row>
    <row r="135" spans="1:71">
      <c r="A135" s="344" t="s">
        <v>70</v>
      </c>
      <c r="B135" s="344" t="s">
        <v>3180</v>
      </c>
      <c r="C135" s="344" t="s">
        <v>56</v>
      </c>
      <c r="D135" s="344" t="s">
        <v>1784</v>
      </c>
      <c r="E135" s="344" t="s">
        <v>1784</v>
      </c>
      <c r="F135" s="344" t="s">
        <v>1784</v>
      </c>
      <c r="G135" s="344" t="s">
        <v>3748</v>
      </c>
      <c r="H135" s="344" t="s">
        <v>1784</v>
      </c>
      <c r="I135" s="344" t="s">
        <v>666</v>
      </c>
      <c r="J135" s="344" t="s">
        <v>3181</v>
      </c>
      <c r="K135" s="344" t="s">
        <v>3748</v>
      </c>
      <c r="L135" s="344" t="s">
        <v>1784</v>
      </c>
      <c r="M135" s="344" t="s">
        <v>1784</v>
      </c>
      <c r="N135" s="344" t="s">
        <v>1784</v>
      </c>
      <c r="O135" s="344" t="s">
        <v>1784</v>
      </c>
      <c r="P135" s="344" t="s">
        <v>1784</v>
      </c>
      <c r="Q135" s="344" t="s">
        <v>1784</v>
      </c>
      <c r="R135" s="344" t="s">
        <v>1784</v>
      </c>
      <c r="S135" s="344" t="s">
        <v>1784</v>
      </c>
      <c r="T135" s="344" t="s">
        <v>1784</v>
      </c>
      <c r="U135" s="344" t="s">
        <v>1784</v>
      </c>
      <c r="V135" s="344" t="s">
        <v>1784</v>
      </c>
      <c r="W135" s="344" t="s">
        <v>1784</v>
      </c>
      <c r="X135" s="344" t="s">
        <v>1784</v>
      </c>
      <c r="Y135" s="344" t="s">
        <v>1784</v>
      </c>
      <c r="Z135" s="344" t="s">
        <v>1784</v>
      </c>
      <c r="AA135" s="344" t="s">
        <v>1784</v>
      </c>
      <c r="AB135" s="344" t="s">
        <v>1784</v>
      </c>
      <c r="AC135" s="344" t="s">
        <v>1784</v>
      </c>
      <c r="AD135" s="344" t="s">
        <v>1784</v>
      </c>
      <c r="AE135" s="344" t="s">
        <v>1784</v>
      </c>
      <c r="AF135" s="344" t="s">
        <v>1784</v>
      </c>
      <c r="AG135" s="344" t="s">
        <v>1784</v>
      </c>
      <c r="AH135" s="344" t="s">
        <v>1784</v>
      </c>
      <c r="AI135" s="344" t="s">
        <v>1784</v>
      </c>
      <c r="AJ135" s="344" t="s">
        <v>1784</v>
      </c>
      <c r="AK135" s="344" t="s">
        <v>1784</v>
      </c>
      <c r="AL135" s="344" t="s">
        <v>1784</v>
      </c>
      <c r="AM135" s="344" t="s">
        <v>1784</v>
      </c>
      <c r="AN135" s="344" t="s">
        <v>1784</v>
      </c>
      <c r="AO135" s="344" t="s">
        <v>1784</v>
      </c>
      <c r="AP135" s="344" t="s">
        <v>1784</v>
      </c>
      <c r="AQ135" s="344" t="s">
        <v>1784</v>
      </c>
      <c r="AR135" s="344" t="s">
        <v>1784</v>
      </c>
      <c r="AS135" s="344" t="s">
        <v>1784</v>
      </c>
      <c r="AT135" s="344" t="s">
        <v>1784</v>
      </c>
      <c r="AU135" s="344" t="s">
        <v>1784</v>
      </c>
      <c r="AV135" s="344" t="s">
        <v>1784</v>
      </c>
      <c r="AW135" s="344" t="s">
        <v>1784</v>
      </c>
      <c r="AX135" s="344" t="s">
        <v>1784</v>
      </c>
      <c r="AY135" s="344" t="s">
        <v>1784</v>
      </c>
      <c r="AZ135" s="344" t="s">
        <v>1784</v>
      </c>
      <c r="BA135" s="344" t="s">
        <v>1784</v>
      </c>
      <c r="BB135" s="344" t="s">
        <v>1784</v>
      </c>
      <c r="BC135" s="344" t="s">
        <v>1784</v>
      </c>
      <c r="BD135" s="344" t="s">
        <v>1784</v>
      </c>
      <c r="BE135" s="344" t="s">
        <v>1784</v>
      </c>
      <c r="BF135" s="344" t="s">
        <v>1784</v>
      </c>
      <c r="BG135" s="344" t="s">
        <v>1784</v>
      </c>
      <c r="BH135" s="344" t="s">
        <v>1784</v>
      </c>
      <c r="BI135" s="344" t="s">
        <v>1784</v>
      </c>
      <c r="BJ135" s="344" t="s">
        <v>1784</v>
      </c>
      <c r="BK135" s="344" t="s">
        <v>1784</v>
      </c>
      <c r="BL135" s="344" t="s">
        <v>1784</v>
      </c>
      <c r="BM135" s="344" t="s">
        <v>1784</v>
      </c>
      <c r="BN135" s="344" t="s">
        <v>1784</v>
      </c>
      <c r="BO135" s="344" t="s">
        <v>1784</v>
      </c>
      <c r="BP135" s="344" t="s">
        <v>1784</v>
      </c>
      <c r="BQ135" s="344" t="s">
        <v>4021</v>
      </c>
      <c r="BR135" s="344"/>
      <c r="BS135" s="344"/>
    </row>
    <row r="136" spans="1:71">
      <c r="A136" s="344" t="s">
        <v>70</v>
      </c>
      <c r="B136" s="344" t="s">
        <v>2961</v>
      </c>
      <c r="C136" s="344" t="s">
        <v>56</v>
      </c>
      <c r="D136" s="344" t="s">
        <v>1784</v>
      </c>
      <c r="E136" s="344" t="s">
        <v>1784</v>
      </c>
      <c r="F136" s="344" t="s">
        <v>1784</v>
      </c>
      <c r="G136" s="344" t="s">
        <v>3748</v>
      </c>
      <c r="H136" s="344" t="s">
        <v>1784</v>
      </c>
      <c r="I136" s="344" t="s">
        <v>2919</v>
      </c>
      <c r="J136" s="344" t="s">
        <v>2956</v>
      </c>
      <c r="K136" s="344" t="s">
        <v>3748</v>
      </c>
      <c r="L136" s="344" t="s">
        <v>1784</v>
      </c>
      <c r="M136" s="344" t="s">
        <v>1784</v>
      </c>
      <c r="N136" s="344" t="s">
        <v>1784</v>
      </c>
      <c r="O136" s="344" t="s">
        <v>1784</v>
      </c>
      <c r="P136" s="344" t="s">
        <v>1784</v>
      </c>
      <c r="Q136" s="344" t="s">
        <v>1784</v>
      </c>
      <c r="R136" s="344" t="s">
        <v>1784</v>
      </c>
      <c r="S136" s="344" t="s">
        <v>1784</v>
      </c>
      <c r="T136" s="344" t="s">
        <v>1784</v>
      </c>
      <c r="U136" s="344" t="s">
        <v>1784</v>
      </c>
      <c r="V136" s="344" t="s">
        <v>1784</v>
      </c>
      <c r="W136" s="344" t="s">
        <v>1784</v>
      </c>
      <c r="X136" s="344" t="s">
        <v>1784</v>
      </c>
      <c r="Y136" s="344" t="s">
        <v>1784</v>
      </c>
      <c r="Z136" s="344" t="s">
        <v>1784</v>
      </c>
      <c r="AA136" s="344" t="s">
        <v>1784</v>
      </c>
      <c r="AB136" s="344" t="s">
        <v>1784</v>
      </c>
      <c r="AC136" s="344" t="s">
        <v>1784</v>
      </c>
      <c r="AD136" s="344" t="s">
        <v>1784</v>
      </c>
      <c r="AE136" s="344" t="s">
        <v>1784</v>
      </c>
      <c r="AF136" s="344" t="s">
        <v>1784</v>
      </c>
      <c r="AG136" s="344" t="s">
        <v>1784</v>
      </c>
      <c r="AH136" s="344" t="s">
        <v>1784</v>
      </c>
      <c r="AI136" s="344" t="s">
        <v>1784</v>
      </c>
      <c r="AJ136" s="344" t="s">
        <v>1784</v>
      </c>
      <c r="AK136" s="344" t="s">
        <v>1784</v>
      </c>
      <c r="AL136" s="344" t="s">
        <v>1784</v>
      </c>
      <c r="AM136" s="344" t="s">
        <v>1784</v>
      </c>
      <c r="AN136" s="344" t="s">
        <v>1784</v>
      </c>
      <c r="AO136" s="344" t="s">
        <v>1784</v>
      </c>
      <c r="AP136" s="344" t="s">
        <v>1784</v>
      </c>
      <c r="AQ136" s="344" t="s">
        <v>1784</v>
      </c>
      <c r="AR136" s="344" t="s">
        <v>1784</v>
      </c>
      <c r="AS136" s="344" t="s">
        <v>1784</v>
      </c>
      <c r="AT136" s="344" t="s">
        <v>1784</v>
      </c>
      <c r="AU136" s="344" t="s">
        <v>1784</v>
      </c>
      <c r="AV136" s="344" t="s">
        <v>1784</v>
      </c>
      <c r="AW136" s="344" t="s">
        <v>1784</v>
      </c>
      <c r="AX136" s="344" t="s">
        <v>1784</v>
      </c>
      <c r="AY136" s="344" t="s">
        <v>1784</v>
      </c>
      <c r="AZ136" s="344" t="s">
        <v>1784</v>
      </c>
      <c r="BA136" s="344" t="s">
        <v>1784</v>
      </c>
      <c r="BB136" s="344" t="s">
        <v>1784</v>
      </c>
      <c r="BC136" s="344" t="s">
        <v>1784</v>
      </c>
      <c r="BD136" s="344" t="s">
        <v>1784</v>
      </c>
      <c r="BE136" s="344" t="s">
        <v>1784</v>
      </c>
      <c r="BF136" s="344" t="s">
        <v>1784</v>
      </c>
      <c r="BG136" s="344" t="s">
        <v>1784</v>
      </c>
      <c r="BH136" s="344" t="s">
        <v>1784</v>
      </c>
      <c r="BI136" s="344" t="s">
        <v>1784</v>
      </c>
      <c r="BJ136" s="344" t="s">
        <v>1784</v>
      </c>
      <c r="BK136" s="344" t="s">
        <v>1784</v>
      </c>
      <c r="BL136" s="344" t="s">
        <v>1784</v>
      </c>
      <c r="BM136" s="344" t="s">
        <v>1784</v>
      </c>
      <c r="BN136" s="344" t="s">
        <v>1784</v>
      </c>
      <c r="BO136" s="344" t="s">
        <v>1784</v>
      </c>
      <c r="BP136" s="344" t="s">
        <v>1784</v>
      </c>
      <c r="BQ136" s="344" t="s">
        <v>4022</v>
      </c>
      <c r="BR136" s="344" t="s">
        <v>1784</v>
      </c>
      <c r="BS136" s="344" t="s">
        <v>1784</v>
      </c>
    </row>
    <row r="137" spans="1:71">
      <c r="A137" s="348" t="s">
        <v>70</v>
      </c>
      <c r="B137" s="344" t="s">
        <v>2962</v>
      </c>
      <c r="C137" s="344" t="s">
        <v>57</v>
      </c>
      <c r="D137" s="344" t="s">
        <v>1784</v>
      </c>
      <c r="E137" s="344" t="s">
        <v>1784</v>
      </c>
      <c r="F137" s="344" t="s">
        <v>1784</v>
      </c>
      <c r="G137" s="344" t="s">
        <v>3748</v>
      </c>
      <c r="H137" s="344" t="s">
        <v>1784</v>
      </c>
      <c r="I137" s="344" t="s">
        <v>3768</v>
      </c>
      <c r="J137" s="344" t="s">
        <v>4023</v>
      </c>
      <c r="K137" s="344" t="s">
        <v>3764</v>
      </c>
      <c r="L137" s="344" t="s">
        <v>3672</v>
      </c>
      <c r="M137" s="344" t="s">
        <v>4023</v>
      </c>
      <c r="N137" s="344" t="s">
        <v>3764</v>
      </c>
      <c r="O137" s="344" t="s">
        <v>3027</v>
      </c>
      <c r="P137" s="344" t="s">
        <v>4023</v>
      </c>
      <c r="Q137" s="344" t="s">
        <v>3764</v>
      </c>
      <c r="R137" s="344" t="s">
        <v>4024</v>
      </c>
      <c r="S137" s="344" t="s">
        <v>4023</v>
      </c>
      <c r="T137" s="344" t="s">
        <v>3764</v>
      </c>
      <c r="U137" s="344" t="s">
        <v>3523</v>
      </c>
      <c r="V137" s="344" t="s">
        <v>4023</v>
      </c>
      <c r="W137" s="344" t="s">
        <v>3764</v>
      </c>
      <c r="X137" s="344" t="s">
        <v>3081</v>
      </c>
      <c r="Y137" s="344" t="s">
        <v>4023</v>
      </c>
      <c r="Z137" s="344" t="s">
        <v>3764</v>
      </c>
      <c r="AA137" s="344" t="s">
        <v>1784</v>
      </c>
      <c r="AB137" s="344" t="s">
        <v>1784</v>
      </c>
      <c r="AC137" s="344" t="s">
        <v>1784</v>
      </c>
      <c r="AD137" s="344" t="s">
        <v>1784</v>
      </c>
      <c r="AE137" s="344" t="s">
        <v>1784</v>
      </c>
      <c r="AF137" s="344" t="s">
        <v>1784</v>
      </c>
      <c r="AG137" s="344" t="s">
        <v>1784</v>
      </c>
      <c r="AH137" s="344" t="s">
        <v>1784</v>
      </c>
      <c r="AI137" s="344" t="s">
        <v>1784</v>
      </c>
      <c r="AJ137" s="344" t="s">
        <v>1784</v>
      </c>
      <c r="AK137" s="344" t="s">
        <v>1784</v>
      </c>
      <c r="AL137" s="344" t="s">
        <v>1784</v>
      </c>
      <c r="AM137" s="344" t="s">
        <v>1784</v>
      </c>
      <c r="AN137" s="344" t="s">
        <v>1784</v>
      </c>
      <c r="AO137" s="344" t="s">
        <v>1784</v>
      </c>
      <c r="AP137" s="344" t="s">
        <v>1784</v>
      </c>
      <c r="AQ137" s="344" t="s">
        <v>1784</v>
      </c>
      <c r="AR137" s="344" t="s">
        <v>1784</v>
      </c>
      <c r="AS137" s="344" t="s">
        <v>1784</v>
      </c>
      <c r="AT137" s="344" t="s">
        <v>1784</v>
      </c>
      <c r="AU137" s="344" t="s">
        <v>1784</v>
      </c>
      <c r="AV137" s="344" t="s">
        <v>1784</v>
      </c>
      <c r="AW137" s="344" t="s">
        <v>1784</v>
      </c>
      <c r="AX137" s="344" t="s">
        <v>1784</v>
      </c>
      <c r="AY137" s="344" t="s">
        <v>1784</v>
      </c>
      <c r="AZ137" s="344" t="s">
        <v>1784</v>
      </c>
      <c r="BA137" s="344" t="s">
        <v>1784</v>
      </c>
      <c r="BB137" s="344" t="s">
        <v>1784</v>
      </c>
      <c r="BC137" s="344" t="s">
        <v>1784</v>
      </c>
      <c r="BD137" s="344" t="s">
        <v>1784</v>
      </c>
      <c r="BE137" s="344" t="s">
        <v>1784</v>
      </c>
      <c r="BF137" s="344" t="s">
        <v>1784</v>
      </c>
      <c r="BG137" s="344" t="s">
        <v>1784</v>
      </c>
      <c r="BH137" s="344" t="s">
        <v>1784</v>
      </c>
      <c r="BI137" s="344" t="s">
        <v>1784</v>
      </c>
      <c r="BJ137" s="344" t="s">
        <v>1784</v>
      </c>
      <c r="BK137" s="344" t="s">
        <v>1784</v>
      </c>
      <c r="BL137" s="344" t="s">
        <v>1784</v>
      </c>
      <c r="BM137" s="344" t="s">
        <v>1784</v>
      </c>
      <c r="BN137" s="344" t="s">
        <v>1784</v>
      </c>
      <c r="BO137" s="344" t="s">
        <v>1784</v>
      </c>
      <c r="BP137" s="344" t="s">
        <v>1784</v>
      </c>
      <c r="BQ137" s="344" t="s">
        <v>4025</v>
      </c>
      <c r="BR137" s="344"/>
      <c r="BS137" s="347" t="s">
        <v>3766</v>
      </c>
    </row>
    <row r="138" spans="1:71">
      <c r="A138" s="344" t="s">
        <v>70</v>
      </c>
      <c r="B138" s="344" t="s">
        <v>4026</v>
      </c>
      <c r="C138" s="344" t="s">
        <v>58</v>
      </c>
      <c r="D138" s="344" t="s">
        <v>1784</v>
      </c>
      <c r="E138" s="344" t="s">
        <v>1784</v>
      </c>
      <c r="F138" s="344" t="s">
        <v>1784</v>
      </c>
      <c r="G138" s="344" t="s">
        <v>3748</v>
      </c>
      <c r="H138" s="344" t="s">
        <v>1784</v>
      </c>
      <c r="I138" s="344" t="s">
        <v>3749</v>
      </c>
      <c r="J138" s="344" t="s">
        <v>4027</v>
      </c>
      <c r="K138" s="344" t="s">
        <v>3748</v>
      </c>
      <c r="L138" s="344" t="s">
        <v>1784</v>
      </c>
      <c r="M138" s="344" t="s">
        <v>1784</v>
      </c>
      <c r="N138" s="344" t="s">
        <v>1784</v>
      </c>
      <c r="O138" s="344" t="s">
        <v>1784</v>
      </c>
      <c r="P138" s="344" t="s">
        <v>1784</v>
      </c>
      <c r="Q138" s="344" t="s">
        <v>1784</v>
      </c>
      <c r="R138" s="344" t="s">
        <v>1784</v>
      </c>
      <c r="S138" s="344" t="s">
        <v>1784</v>
      </c>
      <c r="T138" s="344" t="s">
        <v>1784</v>
      </c>
      <c r="U138" s="344" t="s">
        <v>1784</v>
      </c>
      <c r="V138" s="344" t="s">
        <v>1784</v>
      </c>
      <c r="W138" s="344" t="s">
        <v>1784</v>
      </c>
      <c r="X138" s="344" t="s">
        <v>1784</v>
      </c>
      <c r="Y138" s="344" t="s">
        <v>1784</v>
      </c>
      <c r="Z138" s="344" t="s">
        <v>1784</v>
      </c>
      <c r="AA138" s="344" t="s">
        <v>1784</v>
      </c>
      <c r="AB138" s="344" t="s">
        <v>1784</v>
      </c>
      <c r="AC138" s="344" t="s">
        <v>1784</v>
      </c>
      <c r="AD138" s="344" t="s">
        <v>1784</v>
      </c>
      <c r="AE138" s="344" t="s">
        <v>1784</v>
      </c>
      <c r="AF138" s="344" t="s">
        <v>1784</v>
      </c>
      <c r="AG138" s="344" t="s">
        <v>1784</v>
      </c>
      <c r="AH138" s="344" t="s">
        <v>1784</v>
      </c>
      <c r="AI138" s="344" t="s">
        <v>1784</v>
      </c>
      <c r="AJ138" s="344" t="s">
        <v>1784</v>
      </c>
      <c r="AK138" s="344" t="s">
        <v>1784</v>
      </c>
      <c r="AL138" s="344" t="s">
        <v>1784</v>
      </c>
      <c r="AM138" s="344" t="s">
        <v>1784</v>
      </c>
      <c r="AN138" s="344" t="s">
        <v>1784</v>
      </c>
      <c r="AO138" s="344" t="s">
        <v>1784</v>
      </c>
      <c r="AP138" s="344" t="s">
        <v>1784</v>
      </c>
      <c r="AQ138" s="344" t="s">
        <v>1784</v>
      </c>
      <c r="AR138" s="344" t="s">
        <v>1784</v>
      </c>
      <c r="AS138" s="344" t="s">
        <v>1784</v>
      </c>
      <c r="AT138" s="344" t="s">
        <v>1784</v>
      </c>
      <c r="AU138" s="344" t="s">
        <v>1784</v>
      </c>
      <c r="AV138" s="344" t="s">
        <v>1784</v>
      </c>
      <c r="AW138" s="344" t="s">
        <v>1784</v>
      </c>
      <c r="AX138" s="344" t="s">
        <v>1784</v>
      </c>
      <c r="AY138" s="344" t="s">
        <v>1784</v>
      </c>
      <c r="AZ138" s="344" t="s">
        <v>1784</v>
      </c>
      <c r="BA138" s="344" t="s">
        <v>1784</v>
      </c>
      <c r="BB138" s="344" t="s">
        <v>1784</v>
      </c>
      <c r="BC138" s="344" t="s">
        <v>1784</v>
      </c>
      <c r="BD138" s="344" t="s">
        <v>1784</v>
      </c>
      <c r="BE138" s="344" t="s">
        <v>1784</v>
      </c>
      <c r="BF138" s="344" t="s">
        <v>1784</v>
      </c>
      <c r="BG138" s="344" t="s">
        <v>1784</v>
      </c>
      <c r="BH138" s="344" t="s">
        <v>1784</v>
      </c>
      <c r="BI138" s="344" t="s">
        <v>1784</v>
      </c>
      <c r="BJ138" s="344" t="s">
        <v>1784</v>
      </c>
      <c r="BK138" s="344" t="s">
        <v>1784</v>
      </c>
      <c r="BL138" s="344" t="s">
        <v>1784</v>
      </c>
      <c r="BM138" s="344" t="s">
        <v>1784</v>
      </c>
      <c r="BN138" s="344" t="s">
        <v>1784</v>
      </c>
      <c r="BO138" s="344" t="s">
        <v>1784</v>
      </c>
      <c r="BP138" s="344" t="s">
        <v>1784</v>
      </c>
      <c r="BQ138" s="344" t="s">
        <v>4028</v>
      </c>
      <c r="BR138" s="344" t="s">
        <v>1784</v>
      </c>
      <c r="BS138" s="344" t="s">
        <v>1784</v>
      </c>
    </row>
    <row r="139" spans="1:71">
      <c r="A139" s="344" t="s">
        <v>70</v>
      </c>
      <c r="B139" s="344" t="s">
        <v>3182</v>
      </c>
      <c r="C139" s="344" t="s">
        <v>58</v>
      </c>
      <c r="D139" s="344" t="s">
        <v>1784</v>
      </c>
      <c r="E139" s="344" t="s">
        <v>1784</v>
      </c>
      <c r="F139" s="344" t="s">
        <v>1784</v>
      </c>
      <c r="G139" s="344" t="s">
        <v>3748</v>
      </c>
      <c r="H139" s="344" t="s">
        <v>1784</v>
      </c>
      <c r="I139" s="344" t="s">
        <v>1330</v>
      </c>
      <c r="J139" s="344" t="s">
        <v>3183</v>
      </c>
      <c r="K139" s="344" t="s">
        <v>3748</v>
      </c>
      <c r="L139" s="344" t="s">
        <v>1784</v>
      </c>
      <c r="M139" s="344" t="s">
        <v>1784</v>
      </c>
      <c r="N139" s="344" t="s">
        <v>1784</v>
      </c>
      <c r="O139" s="344" t="s">
        <v>1784</v>
      </c>
      <c r="P139" s="344" t="s">
        <v>1784</v>
      </c>
      <c r="Q139" s="344" t="s">
        <v>1784</v>
      </c>
      <c r="R139" s="344" t="s">
        <v>1784</v>
      </c>
      <c r="S139" s="344" t="s">
        <v>1784</v>
      </c>
      <c r="T139" s="344" t="s">
        <v>1784</v>
      </c>
      <c r="U139" s="344" t="s">
        <v>1784</v>
      </c>
      <c r="V139" s="344" t="s">
        <v>1784</v>
      </c>
      <c r="W139" s="344" t="s">
        <v>1784</v>
      </c>
      <c r="X139" s="344" t="s">
        <v>1784</v>
      </c>
      <c r="Y139" s="344" t="s">
        <v>1784</v>
      </c>
      <c r="Z139" s="344" t="s">
        <v>1784</v>
      </c>
      <c r="AA139" s="344" t="s">
        <v>1784</v>
      </c>
      <c r="AB139" s="344" t="s">
        <v>1784</v>
      </c>
      <c r="AC139" s="344" t="s">
        <v>1784</v>
      </c>
      <c r="AD139" s="344" t="s">
        <v>1784</v>
      </c>
      <c r="AE139" s="344" t="s">
        <v>1784</v>
      </c>
      <c r="AF139" s="344" t="s">
        <v>1784</v>
      </c>
      <c r="AG139" s="344" t="s">
        <v>1784</v>
      </c>
      <c r="AH139" s="344" t="s">
        <v>1784</v>
      </c>
      <c r="AI139" s="344" t="s">
        <v>1784</v>
      </c>
      <c r="AJ139" s="344" t="s">
        <v>1784</v>
      </c>
      <c r="AK139" s="344" t="s">
        <v>1784</v>
      </c>
      <c r="AL139" s="344" t="s">
        <v>1784</v>
      </c>
      <c r="AM139" s="344" t="s">
        <v>1784</v>
      </c>
      <c r="AN139" s="344" t="s">
        <v>1784</v>
      </c>
      <c r="AO139" s="344" t="s">
        <v>1784</v>
      </c>
      <c r="AP139" s="344" t="s">
        <v>1784</v>
      </c>
      <c r="AQ139" s="344" t="s">
        <v>1784</v>
      </c>
      <c r="AR139" s="344" t="s">
        <v>1784</v>
      </c>
      <c r="AS139" s="344" t="s">
        <v>1784</v>
      </c>
      <c r="AT139" s="344" t="s">
        <v>1784</v>
      </c>
      <c r="AU139" s="344" t="s">
        <v>1784</v>
      </c>
      <c r="AV139" s="344" t="s">
        <v>1784</v>
      </c>
      <c r="AW139" s="344" t="s">
        <v>1784</v>
      </c>
      <c r="AX139" s="344" t="s">
        <v>1784</v>
      </c>
      <c r="AY139" s="344" t="s">
        <v>1784</v>
      </c>
      <c r="AZ139" s="344" t="s">
        <v>1784</v>
      </c>
      <c r="BA139" s="344" t="s">
        <v>1784</v>
      </c>
      <c r="BB139" s="344" t="s">
        <v>1784</v>
      </c>
      <c r="BC139" s="344" t="s">
        <v>1784</v>
      </c>
      <c r="BD139" s="344" t="s">
        <v>1784</v>
      </c>
      <c r="BE139" s="344" t="s">
        <v>1784</v>
      </c>
      <c r="BF139" s="344" t="s">
        <v>1784</v>
      </c>
      <c r="BG139" s="344" t="s">
        <v>1784</v>
      </c>
      <c r="BH139" s="344" t="s">
        <v>1784</v>
      </c>
      <c r="BI139" s="344" t="s">
        <v>1784</v>
      </c>
      <c r="BJ139" s="344" t="s">
        <v>1784</v>
      </c>
      <c r="BK139" s="344" t="s">
        <v>1784</v>
      </c>
      <c r="BL139" s="344" t="s">
        <v>1784</v>
      </c>
      <c r="BM139" s="344" t="s">
        <v>1784</v>
      </c>
      <c r="BN139" s="344" t="s">
        <v>1784</v>
      </c>
      <c r="BO139" s="344" t="s">
        <v>1784</v>
      </c>
      <c r="BP139" s="344" t="s">
        <v>1784</v>
      </c>
      <c r="BQ139" s="344" t="s">
        <v>4029</v>
      </c>
      <c r="BR139" s="344"/>
      <c r="BS139" s="344"/>
    </row>
    <row r="140" spans="1:71">
      <c r="A140" s="344" t="s">
        <v>70</v>
      </c>
      <c r="B140" s="344" t="s">
        <v>2967</v>
      </c>
      <c r="C140" s="348" t="s">
        <v>35</v>
      </c>
      <c r="D140" s="344" t="s">
        <v>3764</v>
      </c>
      <c r="E140" s="344" t="s">
        <v>1784</v>
      </c>
      <c r="F140" s="344" t="s">
        <v>1784</v>
      </c>
      <c r="G140" s="344" t="s">
        <v>3748</v>
      </c>
      <c r="H140" s="344" t="s">
        <v>1784</v>
      </c>
      <c r="I140" s="344" t="s">
        <v>2919</v>
      </c>
      <c r="J140" s="344" t="s">
        <v>1784</v>
      </c>
      <c r="K140" s="344" t="s">
        <v>1784</v>
      </c>
      <c r="L140" s="344" t="s">
        <v>1784</v>
      </c>
      <c r="M140" s="344" t="s">
        <v>1784</v>
      </c>
      <c r="N140" s="344" t="s">
        <v>1784</v>
      </c>
      <c r="O140" s="344" t="s">
        <v>1784</v>
      </c>
      <c r="P140" s="344" t="s">
        <v>1784</v>
      </c>
      <c r="Q140" s="344" t="s">
        <v>1784</v>
      </c>
      <c r="R140" s="344" t="s">
        <v>1784</v>
      </c>
      <c r="S140" s="344" t="s">
        <v>1784</v>
      </c>
      <c r="T140" s="344" t="s">
        <v>1784</v>
      </c>
      <c r="U140" s="344" t="s">
        <v>1784</v>
      </c>
      <c r="V140" s="344" t="s">
        <v>1784</v>
      </c>
      <c r="W140" s="344" t="s">
        <v>1784</v>
      </c>
      <c r="X140" s="344" t="s">
        <v>1784</v>
      </c>
      <c r="Y140" s="344" t="s">
        <v>1784</v>
      </c>
      <c r="Z140" s="344" t="s">
        <v>1784</v>
      </c>
      <c r="AA140" s="344" t="s">
        <v>1784</v>
      </c>
      <c r="AB140" s="344" t="s">
        <v>1784</v>
      </c>
      <c r="AC140" s="344" t="s">
        <v>1784</v>
      </c>
      <c r="AD140" s="344" t="s">
        <v>1784</v>
      </c>
      <c r="AE140" s="344" t="s">
        <v>1784</v>
      </c>
      <c r="AF140" s="344" t="s">
        <v>1784</v>
      </c>
      <c r="AG140" s="344" t="s">
        <v>1784</v>
      </c>
      <c r="AH140" s="344" t="s">
        <v>1784</v>
      </c>
      <c r="AI140" s="344" t="s">
        <v>1784</v>
      </c>
      <c r="AJ140" s="344" t="s">
        <v>1784</v>
      </c>
      <c r="AK140" s="344" t="s">
        <v>1784</v>
      </c>
      <c r="AL140" s="344" t="s">
        <v>1784</v>
      </c>
      <c r="AM140" s="344" t="s">
        <v>1784</v>
      </c>
      <c r="AN140" s="344" t="s">
        <v>1784</v>
      </c>
      <c r="AO140" s="344" t="s">
        <v>1784</v>
      </c>
      <c r="AP140" s="344" t="s">
        <v>1784</v>
      </c>
      <c r="AQ140" s="344" t="s">
        <v>1784</v>
      </c>
      <c r="AR140" s="344" t="s">
        <v>1784</v>
      </c>
      <c r="AS140" s="344" t="s">
        <v>1784</v>
      </c>
      <c r="AT140" s="344" t="s">
        <v>1784</v>
      </c>
      <c r="AU140" s="344" t="s">
        <v>1784</v>
      </c>
      <c r="AV140" s="344" t="s">
        <v>1784</v>
      </c>
      <c r="AW140" s="344" t="s">
        <v>1784</v>
      </c>
      <c r="AX140" s="344" t="s">
        <v>1784</v>
      </c>
      <c r="AY140" s="344" t="s">
        <v>1784</v>
      </c>
      <c r="AZ140" s="344" t="s">
        <v>1784</v>
      </c>
      <c r="BA140" s="344" t="s">
        <v>1784</v>
      </c>
      <c r="BB140" s="344" t="s">
        <v>1784</v>
      </c>
      <c r="BC140" s="344" t="s">
        <v>1784</v>
      </c>
      <c r="BD140" s="344" t="s">
        <v>1784</v>
      </c>
      <c r="BE140" s="344" t="s">
        <v>1784</v>
      </c>
      <c r="BF140" s="344" t="s">
        <v>1784</v>
      </c>
      <c r="BG140" s="344" t="s">
        <v>1784</v>
      </c>
      <c r="BH140" s="344" t="s">
        <v>1784</v>
      </c>
      <c r="BI140" s="344" t="s">
        <v>1784</v>
      </c>
      <c r="BJ140" s="344" t="s">
        <v>1784</v>
      </c>
      <c r="BK140" s="344" t="s">
        <v>1784</v>
      </c>
      <c r="BL140" s="344" t="s">
        <v>1784</v>
      </c>
      <c r="BM140" s="344" t="s">
        <v>1784</v>
      </c>
      <c r="BN140" s="344" t="s">
        <v>1784</v>
      </c>
      <c r="BO140" s="344" t="s">
        <v>1784</v>
      </c>
      <c r="BP140" s="344" t="s">
        <v>1784</v>
      </c>
      <c r="BQ140" s="344" t="s">
        <v>4030</v>
      </c>
      <c r="BR140" s="344"/>
      <c r="BS140" s="344"/>
    </row>
    <row r="141" spans="1:71">
      <c r="A141" s="344" t="s">
        <v>70</v>
      </c>
      <c r="B141" s="344" t="s">
        <v>2968</v>
      </c>
      <c r="C141" s="348" t="s">
        <v>36</v>
      </c>
      <c r="D141" s="344" t="s">
        <v>1784</v>
      </c>
      <c r="E141" s="344" t="s">
        <v>1784</v>
      </c>
      <c r="F141" s="344" t="s">
        <v>1784</v>
      </c>
      <c r="G141" s="344" t="s">
        <v>3748</v>
      </c>
      <c r="H141" s="344" t="s">
        <v>2910</v>
      </c>
      <c r="I141" s="344" t="s">
        <v>1784</v>
      </c>
      <c r="J141" s="344" t="s">
        <v>1784</v>
      </c>
      <c r="K141" s="344" t="s">
        <v>1784</v>
      </c>
      <c r="L141" s="344" t="s">
        <v>1784</v>
      </c>
      <c r="M141" s="344" t="s">
        <v>1784</v>
      </c>
      <c r="N141" s="344" t="s">
        <v>1784</v>
      </c>
      <c r="O141" s="344" t="s">
        <v>1784</v>
      </c>
      <c r="P141" s="344" t="s">
        <v>1784</v>
      </c>
      <c r="Q141" s="344" t="s">
        <v>1784</v>
      </c>
      <c r="R141" s="344" t="s">
        <v>1784</v>
      </c>
      <c r="S141" s="344" t="s">
        <v>1784</v>
      </c>
      <c r="T141" s="344" t="s">
        <v>1784</v>
      </c>
      <c r="U141" s="344" t="s">
        <v>1784</v>
      </c>
      <c r="V141" s="344" t="s">
        <v>1784</v>
      </c>
      <c r="W141" s="344" t="s">
        <v>1784</v>
      </c>
      <c r="X141" s="344" t="s">
        <v>1784</v>
      </c>
      <c r="Y141" s="344" t="s">
        <v>1784</v>
      </c>
      <c r="Z141" s="344" t="s">
        <v>1784</v>
      </c>
      <c r="AA141" s="344" t="s">
        <v>1784</v>
      </c>
      <c r="AB141" s="344" t="s">
        <v>1784</v>
      </c>
      <c r="AC141" s="344" t="s">
        <v>1784</v>
      </c>
      <c r="AD141" s="344" t="s">
        <v>1784</v>
      </c>
      <c r="AE141" s="344" t="s">
        <v>1784</v>
      </c>
      <c r="AF141" s="344" t="s">
        <v>1784</v>
      </c>
      <c r="AG141" s="344" t="s">
        <v>1784</v>
      </c>
      <c r="AH141" s="344" t="s">
        <v>1784</v>
      </c>
      <c r="AI141" s="344" t="s">
        <v>1784</v>
      </c>
      <c r="AJ141" s="344" t="s">
        <v>1784</v>
      </c>
      <c r="AK141" s="344" t="s">
        <v>1784</v>
      </c>
      <c r="AL141" s="344" t="s">
        <v>1784</v>
      </c>
      <c r="AM141" s="344" t="s">
        <v>1784</v>
      </c>
      <c r="AN141" s="344" t="s">
        <v>1784</v>
      </c>
      <c r="AO141" s="344" t="s">
        <v>1784</v>
      </c>
      <c r="AP141" s="344" t="s">
        <v>1784</v>
      </c>
      <c r="AQ141" s="344" t="s">
        <v>1784</v>
      </c>
      <c r="AR141" s="344" t="s">
        <v>1784</v>
      </c>
      <c r="AS141" s="344" t="s">
        <v>1784</v>
      </c>
      <c r="AT141" s="344" t="s">
        <v>1784</v>
      </c>
      <c r="AU141" s="344" t="s">
        <v>1784</v>
      </c>
      <c r="AV141" s="344" t="s">
        <v>1784</v>
      </c>
      <c r="AW141" s="344" t="s">
        <v>1784</v>
      </c>
      <c r="AX141" s="344" t="s">
        <v>1784</v>
      </c>
      <c r="AY141" s="344" t="s">
        <v>1784</v>
      </c>
      <c r="AZ141" s="344" t="s">
        <v>1784</v>
      </c>
      <c r="BA141" s="344" t="s">
        <v>1784</v>
      </c>
      <c r="BB141" s="344" t="s">
        <v>1784</v>
      </c>
      <c r="BC141" s="344" t="s">
        <v>1784</v>
      </c>
      <c r="BD141" s="344" t="s">
        <v>1784</v>
      </c>
      <c r="BE141" s="344" t="s">
        <v>1784</v>
      </c>
      <c r="BF141" s="344" t="s">
        <v>1784</v>
      </c>
      <c r="BG141" s="344" t="s">
        <v>1784</v>
      </c>
      <c r="BH141" s="344" t="s">
        <v>1784</v>
      </c>
      <c r="BI141" s="344" t="s">
        <v>1784</v>
      </c>
      <c r="BJ141" s="344" t="s">
        <v>1784</v>
      </c>
      <c r="BK141" s="344" t="s">
        <v>1784</v>
      </c>
      <c r="BL141" s="344" t="s">
        <v>1784</v>
      </c>
      <c r="BM141" s="344" t="s">
        <v>1784</v>
      </c>
      <c r="BN141" s="344" t="s">
        <v>1784</v>
      </c>
      <c r="BO141" s="344" t="s">
        <v>1784</v>
      </c>
      <c r="BP141" s="344" t="s">
        <v>1784</v>
      </c>
      <c r="BQ141" s="344" t="s">
        <v>4031</v>
      </c>
      <c r="BR141" s="344" t="s">
        <v>1784</v>
      </c>
      <c r="BS141" s="347" t="s">
        <v>3766</v>
      </c>
    </row>
    <row r="142" spans="1:71">
      <c r="A142" s="347" t="s">
        <v>70</v>
      </c>
      <c r="B142" s="347" t="s">
        <v>3184</v>
      </c>
      <c r="C142" s="347" t="s">
        <v>3185</v>
      </c>
      <c r="D142" s="347" t="s">
        <v>3764</v>
      </c>
      <c r="E142" s="347" t="s">
        <v>3748</v>
      </c>
      <c r="F142" s="347" t="s">
        <v>3748</v>
      </c>
      <c r="G142" s="347" t="s">
        <v>3748</v>
      </c>
      <c r="H142" s="347"/>
      <c r="I142" s="347" t="s">
        <v>666</v>
      </c>
      <c r="J142" s="347" t="s">
        <v>3186</v>
      </c>
      <c r="K142" s="347"/>
      <c r="L142" s="347"/>
      <c r="M142" s="347"/>
      <c r="N142" s="347"/>
      <c r="O142" s="347"/>
      <c r="P142" s="347"/>
      <c r="Q142" s="347"/>
      <c r="R142" s="347"/>
      <c r="S142" s="347"/>
      <c r="T142" s="347"/>
      <c r="U142" s="347"/>
      <c r="V142" s="347"/>
      <c r="W142" s="347"/>
      <c r="X142" s="267"/>
      <c r="Y142" s="267"/>
      <c r="Z142" s="267"/>
      <c r="AA142" s="267"/>
      <c r="AB142" s="267"/>
      <c r="AC142" s="267"/>
      <c r="AD142" s="267"/>
      <c r="AE142" s="267"/>
      <c r="AF142" s="267"/>
      <c r="AG142" s="267"/>
      <c r="AH142" s="267"/>
      <c r="AI142" s="267"/>
      <c r="AJ142" s="267"/>
      <c r="AK142" s="267"/>
      <c r="AL142" s="267"/>
      <c r="AM142" s="267"/>
      <c r="AN142" s="267"/>
      <c r="AO142" s="267"/>
      <c r="AP142" s="267"/>
      <c r="AQ142" s="267"/>
      <c r="AR142" s="267"/>
      <c r="AS142" s="267"/>
      <c r="AT142" s="267"/>
      <c r="AU142" s="267"/>
      <c r="AV142" s="267"/>
      <c r="AW142" s="267"/>
      <c r="AX142" s="267"/>
      <c r="AY142" s="267"/>
      <c r="AZ142" s="267"/>
      <c r="BA142" s="267"/>
      <c r="BB142" s="267"/>
      <c r="BC142" s="267"/>
      <c r="BD142" s="267"/>
      <c r="BE142" s="267"/>
      <c r="BF142" s="267"/>
      <c r="BG142" s="267"/>
      <c r="BH142" s="267"/>
      <c r="BI142" s="267"/>
      <c r="BJ142" s="267"/>
      <c r="BK142" s="267"/>
      <c r="BL142" s="267"/>
      <c r="BM142" s="267"/>
      <c r="BN142" s="267"/>
      <c r="BO142" s="267"/>
      <c r="BP142" s="267"/>
      <c r="BQ142" s="267" t="s">
        <v>4032</v>
      </c>
      <c r="BR142" s="267"/>
      <c r="BS142" s="267"/>
    </row>
    <row r="143" spans="1:71">
      <c r="A143" s="267" t="s">
        <v>70</v>
      </c>
      <c r="B143" s="267" t="s">
        <v>4033</v>
      </c>
      <c r="C143" s="267" t="s">
        <v>58</v>
      </c>
      <c r="D143" s="267" t="s">
        <v>1784</v>
      </c>
      <c r="E143" s="267" t="s">
        <v>1784</v>
      </c>
      <c r="F143" s="267" t="s">
        <v>1784</v>
      </c>
      <c r="G143" s="267" t="s">
        <v>1784</v>
      </c>
      <c r="H143" s="267" t="s">
        <v>1784</v>
      </c>
      <c r="I143" s="267" t="s">
        <v>1689</v>
      </c>
      <c r="J143" s="267" t="s">
        <v>1784</v>
      </c>
      <c r="K143" s="267" t="s">
        <v>1784</v>
      </c>
      <c r="L143" s="267" t="s">
        <v>1784</v>
      </c>
      <c r="M143" s="267" t="s">
        <v>1784</v>
      </c>
      <c r="N143" s="267" t="s">
        <v>1784</v>
      </c>
      <c r="O143" s="267" t="s">
        <v>1784</v>
      </c>
      <c r="P143" s="267" t="s">
        <v>1784</v>
      </c>
      <c r="Q143" s="267" t="s">
        <v>1784</v>
      </c>
      <c r="R143" s="267" t="s">
        <v>1784</v>
      </c>
      <c r="S143" s="267" t="s">
        <v>1784</v>
      </c>
      <c r="T143" s="267" t="s">
        <v>1784</v>
      </c>
      <c r="U143" s="267" t="s">
        <v>1784</v>
      </c>
      <c r="V143" s="267" t="s">
        <v>1784</v>
      </c>
      <c r="W143" s="267" t="s">
        <v>1784</v>
      </c>
      <c r="X143" s="267" t="s">
        <v>1784</v>
      </c>
      <c r="Y143" s="267" t="s">
        <v>1784</v>
      </c>
      <c r="Z143" s="267" t="s">
        <v>1784</v>
      </c>
      <c r="AA143" s="267" t="s">
        <v>1784</v>
      </c>
      <c r="AB143" s="267" t="s">
        <v>1784</v>
      </c>
      <c r="AC143" s="267" t="s">
        <v>1784</v>
      </c>
      <c r="AD143" s="267" t="s">
        <v>1784</v>
      </c>
      <c r="AE143" s="267" t="s">
        <v>1784</v>
      </c>
      <c r="AF143" s="267" t="s">
        <v>1784</v>
      </c>
      <c r="AG143" s="267" t="s">
        <v>1784</v>
      </c>
      <c r="AH143" s="267" t="s">
        <v>1784</v>
      </c>
      <c r="AI143" s="267" t="s">
        <v>1784</v>
      </c>
      <c r="AJ143" s="267" t="s">
        <v>1784</v>
      </c>
      <c r="AK143" s="267" t="s">
        <v>1784</v>
      </c>
      <c r="AL143" s="267" t="s">
        <v>1784</v>
      </c>
      <c r="AM143" s="267" t="s">
        <v>1784</v>
      </c>
      <c r="AN143" s="267" t="s">
        <v>1784</v>
      </c>
      <c r="AO143" s="267" t="s">
        <v>1784</v>
      </c>
      <c r="AP143" s="267" t="s">
        <v>1784</v>
      </c>
      <c r="AQ143" s="267" t="s">
        <v>1784</v>
      </c>
      <c r="AR143" s="267" t="s">
        <v>1784</v>
      </c>
      <c r="AS143" s="267" t="s">
        <v>1784</v>
      </c>
      <c r="AT143" s="267" t="s">
        <v>1784</v>
      </c>
      <c r="AU143" s="267" t="s">
        <v>1784</v>
      </c>
      <c r="AV143" s="267" t="s">
        <v>1784</v>
      </c>
      <c r="AW143" s="267" t="s">
        <v>1784</v>
      </c>
      <c r="AX143" s="267" t="s">
        <v>1784</v>
      </c>
      <c r="AY143" s="267" t="s">
        <v>1784</v>
      </c>
      <c r="AZ143" s="267" t="s">
        <v>1784</v>
      </c>
      <c r="BA143" s="267" t="s">
        <v>1784</v>
      </c>
      <c r="BB143" s="267" t="s">
        <v>1784</v>
      </c>
      <c r="BC143" s="267" t="s">
        <v>1784</v>
      </c>
      <c r="BD143" s="267" t="s">
        <v>1784</v>
      </c>
      <c r="BE143" s="267" t="s">
        <v>1784</v>
      </c>
      <c r="BF143" s="267" t="s">
        <v>1784</v>
      </c>
      <c r="BG143" s="267" t="s">
        <v>1784</v>
      </c>
      <c r="BH143" s="267" t="s">
        <v>1784</v>
      </c>
      <c r="BI143" s="267" t="s">
        <v>1784</v>
      </c>
      <c r="BJ143" s="267" t="s">
        <v>1784</v>
      </c>
      <c r="BK143" s="267" t="s">
        <v>1784</v>
      </c>
      <c r="BL143" s="267" t="s">
        <v>1784</v>
      </c>
      <c r="BM143" s="267" t="s">
        <v>1784</v>
      </c>
      <c r="BN143" s="267" t="s">
        <v>1784</v>
      </c>
      <c r="BO143" s="267" t="s">
        <v>1784</v>
      </c>
      <c r="BP143" s="267" t="s">
        <v>1784</v>
      </c>
      <c r="BQ143" s="267" t="s">
        <v>4034</v>
      </c>
      <c r="BR143" s="267" t="s">
        <v>1784</v>
      </c>
      <c r="BS143" s="267" t="s">
        <v>1784</v>
      </c>
    </row>
    <row r="144" spans="1:71">
      <c r="A144" s="50" t="s">
        <v>70</v>
      </c>
      <c r="B144" t="s">
        <v>2969</v>
      </c>
      <c r="I144" s="50" t="s">
        <v>2923</v>
      </c>
      <c r="J144" s="50" t="s">
        <v>2970</v>
      </c>
      <c r="BQ144" s="50" t="s">
        <v>4035</v>
      </c>
    </row>
    <row r="145" spans="1:71">
      <c r="A145" s="50" t="s">
        <v>70</v>
      </c>
      <c r="B145" s="207" t="s">
        <v>2971</v>
      </c>
      <c r="C145" s="207" t="s">
        <v>2972</v>
      </c>
      <c r="E145" s="207" t="s">
        <v>3909</v>
      </c>
      <c r="F145" s="207" t="s">
        <v>3913</v>
      </c>
      <c r="I145" s="207" t="s">
        <v>2923</v>
      </c>
      <c r="J145" s="207"/>
      <c r="BQ145" s="50" t="s">
        <v>4036</v>
      </c>
    </row>
    <row r="146" spans="1:71">
      <c r="A146" s="50" t="s">
        <v>70</v>
      </c>
      <c r="B146" s="207" t="s">
        <v>2973</v>
      </c>
      <c r="C146" s="207" t="s">
        <v>2931</v>
      </c>
      <c r="E146" s="207" t="s">
        <v>3909</v>
      </c>
      <c r="F146" s="207" t="s">
        <v>3913</v>
      </c>
      <c r="I146" s="207" t="s">
        <v>2923</v>
      </c>
      <c r="J146" s="207" t="s">
        <v>2974</v>
      </c>
      <c r="BQ146" s="50" t="s">
        <v>4037</v>
      </c>
    </row>
    <row r="147" spans="1:71">
      <c r="A147" s="50" t="s">
        <v>70</v>
      </c>
      <c r="B147" s="207" t="s">
        <v>4038</v>
      </c>
      <c r="C147" s="207" t="s">
        <v>4039</v>
      </c>
      <c r="E147" s="207" t="s">
        <v>3909</v>
      </c>
      <c r="F147" s="207" t="s">
        <v>3909</v>
      </c>
      <c r="I147" s="207" t="s">
        <v>3986</v>
      </c>
      <c r="J147" s="207"/>
      <c r="BQ147" s="50" t="s">
        <v>4040</v>
      </c>
    </row>
    <row r="148" spans="1:71">
      <c r="A148" s="50" t="s">
        <v>70</v>
      </c>
      <c r="B148" s="207" t="s">
        <v>4041</v>
      </c>
      <c r="C148" s="207" t="s">
        <v>2931</v>
      </c>
      <c r="E148" s="207" t="s">
        <v>3909</v>
      </c>
      <c r="F148" s="207" t="s">
        <v>3913</v>
      </c>
      <c r="I148" s="267" t="s">
        <v>3749</v>
      </c>
      <c r="J148" s="207"/>
      <c r="BQ148" s="50" t="s">
        <v>4042</v>
      </c>
    </row>
    <row r="149" spans="1:71">
      <c r="A149" s="50" t="s">
        <v>70</v>
      </c>
      <c r="B149" s="207" t="s">
        <v>4043</v>
      </c>
      <c r="C149" s="207" t="s">
        <v>4044</v>
      </c>
      <c r="E149" s="207" t="s">
        <v>3909</v>
      </c>
      <c r="F149" s="207" t="s">
        <v>3913</v>
      </c>
      <c r="I149" s="207" t="s">
        <v>3052</v>
      </c>
      <c r="J149" s="207" t="s">
        <v>3224</v>
      </c>
      <c r="BQ149" s="50" t="s">
        <v>4045</v>
      </c>
    </row>
    <row r="150" spans="1:71">
      <c r="A150" s="344" t="s">
        <v>103</v>
      </c>
      <c r="B150" s="344" t="s">
        <v>4046</v>
      </c>
      <c r="C150" s="344" t="s">
        <v>35</v>
      </c>
      <c r="D150" s="344" t="s">
        <v>1784</v>
      </c>
      <c r="E150" s="344" t="s">
        <v>1784</v>
      </c>
      <c r="F150" s="344" t="s">
        <v>1784</v>
      </c>
      <c r="G150" s="344" t="s">
        <v>3748</v>
      </c>
      <c r="H150" s="344" t="s">
        <v>1784</v>
      </c>
      <c r="I150" s="344" t="s">
        <v>3845</v>
      </c>
      <c r="J150" s="344" t="s">
        <v>4047</v>
      </c>
      <c r="K150" s="344" t="s">
        <v>3748</v>
      </c>
      <c r="L150" s="344" t="s">
        <v>1784</v>
      </c>
      <c r="M150" s="344" t="s">
        <v>1784</v>
      </c>
      <c r="N150" s="344" t="s">
        <v>1784</v>
      </c>
      <c r="O150" s="344" t="s">
        <v>1784</v>
      </c>
      <c r="P150" s="344" t="s">
        <v>1784</v>
      </c>
      <c r="Q150" s="344" t="s">
        <v>1784</v>
      </c>
      <c r="R150" s="344" t="s">
        <v>1784</v>
      </c>
      <c r="S150" s="344" t="s">
        <v>1784</v>
      </c>
      <c r="T150" s="344" t="s">
        <v>1784</v>
      </c>
      <c r="U150" s="344" t="s">
        <v>1784</v>
      </c>
      <c r="V150" s="344" t="s">
        <v>1784</v>
      </c>
      <c r="W150" s="344" t="s">
        <v>1784</v>
      </c>
      <c r="X150" s="344" t="s">
        <v>1784</v>
      </c>
      <c r="Y150" s="344" t="s">
        <v>1784</v>
      </c>
      <c r="Z150" s="344" t="s">
        <v>1784</v>
      </c>
      <c r="AA150" s="344" t="s">
        <v>1784</v>
      </c>
      <c r="AB150" s="344" t="s">
        <v>1784</v>
      </c>
      <c r="AC150" s="344" t="s">
        <v>1784</v>
      </c>
      <c r="AD150" s="344" t="s">
        <v>1784</v>
      </c>
      <c r="AE150" s="344" t="s">
        <v>1784</v>
      </c>
      <c r="AF150" s="344" t="s">
        <v>1784</v>
      </c>
      <c r="AG150" s="344" t="s">
        <v>1784</v>
      </c>
      <c r="AH150" s="344" t="s">
        <v>1784</v>
      </c>
      <c r="AI150" s="344" t="s">
        <v>1784</v>
      </c>
      <c r="AJ150" s="344" t="s">
        <v>1784</v>
      </c>
      <c r="AK150" s="344" t="s">
        <v>1784</v>
      </c>
      <c r="AL150" s="344" t="s">
        <v>1784</v>
      </c>
      <c r="AM150" s="344" t="s">
        <v>1784</v>
      </c>
      <c r="AN150" s="344" t="s">
        <v>1784</v>
      </c>
      <c r="AO150" s="344" t="s">
        <v>1784</v>
      </c>
      <c r="AP150" s="344" t="s">
        <v>1784</v>
      </c>
      <c r="AQ150" s="344" t="s">
        <v>1784</v>
      </c>
      <c r="AR150" s="344" t="s">
        <v>1784</v>
      </c>
      <c r="AS150" s="344" t="s">
        <v>1784</v>
      </c>
      <c r="AT150" s="344" t="s">
        <v>1784</v>
      </c>
      <c r="AU150" s="344" t="s">
        <v>1784</v>
      </c>
      <c r="AV150" s="344" t="s">
        <v>1784</v>
      </c>
      <c r="AW150" s="344" t="s">
        <v>1784</v>
      </c>
      <c r="AX150" s="344" t="s">
        <v>1784</v>
      </c>
      <c r="AY150" s="344" t="s">
        <v>1784</v>
      </c>
      <c r="AZ150" s="344" t="s">
        <v>1784</v>
      </c>
      <c r="BA150" s="344" t="s">
        <v>1784</v>
      </c>
      <c r="BB150" s="344" t="s">
        <v>1784</v>
      </c>
      <c r="BC150" s="344" t="s">
        <v>1784</v>
      </c>
      <c r="BD150" s="344" t="s">
        <v>1784</v>
      </c>
      <c r="BE150" s="344" t="s">
        <v>1784</v>
      </c>
      <c r="BF150" s="344" t="s">
        <v>1784</v>
      </c>
      <c r="BG150" s="344" t="s">
        <v>1784</v>
      </c>
      <c r="BH150" s="344" t="s">
        <v>1784</v>
      </c>
      <c r="BI150" s="344" t="s">
        <v>1784</v>
      </c>
      <c r="BJ150" s="344" t="s">
        <v>1784</v>
      </c>
      <c r="BK150" s="344" t="s">
        <v>1784</v>
      </c>
      <c r="BL150" s="344" t="s">
        <v>1784</v>
      </c>
      <c r="BM150" s="344" t="s">
        <v>1784</v>
      </c>
      <c r="BN150" s="344" t="s">
        <v>1784</v>
      </c>
      <c r="BO150" s="344" t="s">
        <v>1784</v>
      </c>
      <c r="BP150" s="344" t="s">
        <v>1784</v>
      </c>
      <c r="BQ150" s="344" t="s">
        <v>4048</v>
      </c>
      <c r="BR150" s="344" t="s">
        <v>1784</v>
      </c>
      <c r="BS150" s="344" t="s">
        <v>1784</v>
      </c>
    </row>
    <row r="151" spans="1:71">
      <c r="A151" s="344" t="s">
        <v>103</v>
      </c>
      <c r="B151" s="344" t="s">
        <v>4049</v>
      </c>
      <c r="C151" s="344" t="s">
        <v>35</v>
      </c>
      <c r="D151" s="344" t="s">
        <v>1784</v>
      </c>
      <c r="E151" s="344" t="s">
        <v>1784</v>
      </c>
      <c r="F151" s="344" t="s">
        <v>1784</v>
      </c>
      <c r="G151" s="344" t="s">
        <v>3748</v>
      </c>
      <c r="H151" s="344" t="s">
        <v>1784</v>
      </c>
      <c r="I151" s="344" t="s">
        <v>3877</v>
      </c>
      <c r="J151" s="344" t="s">
        <v>3968</v>
      </c>
      <c r="K151" s="344" t="s">
        <v>3748</v>
      </c>
      <c r="L151" s="344" t="s">
        <v>1784</v>
      </c>
      <c r="M151" s="344" t="s">
        <v>1784</v>
      </c>
      <c r="N151" s="344" t="s">
        <v>1784</v>
      </c>
      <c r="O151" s="344" t="s">
        <v>1784</v>
      </c>
      <c r="P151" s="344" t="s">
        <v>1784</v>
      </c>
      <c r="Q151" s="344" t="s">
        <v>1784</v>
      </c>
      <c r="R151" s="344" t="s">
        <v>1784</v>
      </c>
      <c r="S151" s="344" t="s">
        <v>1784</v>
      </c>
      <c r="T151" s="344" t="s">
        <v>1784</v>
      </c>
      <c r="U151" s="344" t="s">
        <v>1784</v>
      </c>
      <c r="V151" s="344" t="s">
        <v>1784</v>
      </c>
      <c r="W151" s="344" t="s">
        <v>1784</v>
      </c>
      <c r="X151" s="344" t="s">
        <v>1784</v>
      </c>
      <c r="Y151" s="344" t="s">
        <v>1784</v>
      </c>
      <c r="Z151" s="344" t="s">
        <v>1784</v>
      </c>
      <c r="AA151" s="344" t="s">
        <v>1784</v>
      </c>
      <c r="AB151" s="344" t="s">
        <v>1784</v>
      </c>
      <c r="AC151" s="344" t="s">
        <v>1784</v>
      </c>
      <c r="AD151" s="344" t="s">
        <v>1784</v>
      </c>
      <c r="AE151" s="344" t="s">
        <v>1784</v>
      </c>
      <c r="AF151" s="344" t="s">
        <v>1784</v>
      </c>
      <c r="AG151" s="344" t="s">
        <v>1784</v>
      </c>
      <c r="AH151" s="344" t="s">
        <v>1784</v>
      </c>
      <c r="AI151" s="344" t="s">
        <v>1784</v>
      </c>
      <c r="AJ151" s="344" t="s">
        <v>1784</v>
      </c>
      <c r="AK151" s="344" t="s">
        <v>1784</v>
      </c>
      <c r="AL151" s="344" t="s">
        <v>1784</v>
      </c>
      <c r="AM151" s="344" t="s">
        <v>1784</v>
      </c>
      <c r="AN151" s="344" t="s">
        <v>1784</v>
      </c>
      <c r="AO151" s="344" t="s">
        <v>1784</v>
      </c>
      <c r="AP151" s="344" t="s">
        <v>1784</v>
      </c>
      <c r="AQ151" s="344" t="s">
        <v>1784</v>
      </c>
      <c r="AR151" s="344" t="s">
        <v>1784</v>
      </c>
      <c r="AS151" s="344" t="s">
        <v>1784</v>
      </c>
      <c r="AT151" s="344" t="s">
        <v>1784</v>
      </c>
      <c r="AU151" s="344" t="s">
        <v>1784</v>
      </c>
      <c r="AV151" s="344" t="s">
        <v>1784</v>
      </c>
      <c r="AW151" s="344" t="s">
        <v>1784</v>
      </c>
      <c r="AX151" s="344" t="s">
        <v>1784</v>
      </c>
      <c r="AY151" s="344" t="s">
        <v>1784</v>
      </c>
      <c r="AZ151" s="344" t="s">
        <v>1784</v>
      </c>
      <c r="BA151" s="344" t="s">
        <v>1784</v>
      </c>
      <c r="BB151" s="344" t="s">
        <v>1784</v>
      </c>
      <c r="BC151" s="344" t="s">
        <v>1784</v>
      </c>
      <c r="BD151" s="344" t="s">
        <v>1784</v>
      </c>
      <c r="BE151" s="344" t="s">
        <v>1784</v>
      </c>
      <c r="BF151" s="344" t="s">
        <v>1784</v>
      </c>
      <c r="BG151" s="344" t="s">
        <v>1784</v>
      </c>
      <c r="BH151" s="344" t="s">
        <v>1784</v>
      </c>
      <c r="BI151" s="344" t="s">
        <v>1784</v>
      </c>
      <c r="BJ151" s="344" t="s">
        <v>1784</v>
      </c>
      <c r="BK151" s="344" t="s">
        <v>1784</v>
      </c>
      <c r="BL151" s="344" t="s">
        <v>1784</v>
      </c>
      <c r="BM151" s="344" t="s">
        <v>1784</v>
      </c>
      <c r="BN151" s="344" t="s">
        <v>1784</v>
      </c>
      <c r="BO151" s="344" t="s">
        <v>1784</v>
      </c>
      <c r="BP151" s="344" t="s">
        <v>1784</v>
      </c>
      <c r="BQ151" s="344" t="s">
        <v>4050</v>
      </c>
      <c r="BR151" s="344" t="s">
        <v>1784</v>
      </c>
      <c r="BS151" s="344" t="s">
        <v>1784</v>
      </c>
    </row>
    <row r="152" spans="1:71">
      <c r="A152" s="344" t="s">
        <v>103</v>
      </c>
      <c r="B152" s="344" t="s">
        <v>4051</v>
      </c>
      <c r="C152" s="344" t="s">
        <v>36</v>
      </c>
      <c r="D152" s="344" t="s">
        <v>1784</v>
      </c>
      <c r="E152" s="344" t="s">
        <v>1784</v>
      </c>
      <c r="F152" s="344" t="s">
        <v>1784</v>
      </c>
      <c r="G152" s="344" t="s">
        <v>3748</v>
      </c>
      <c r="H152" s="344" t="s">
        <v>1784</v>
      </c>
      <c r="I152" s="344" t="s">
        <v>3768</v>
      </c>
      <c r="J152" s="344" t="s">
        <v>4052</v>
      </c>
      <c r="K152" s="344" t="s">
        <v>3748</v>
      </c>
      <c r="L152" s="344" t="s">
        <v>1784</v>
      </c>
      <c r="M152" s="344" t="s">
        <v>1784</v>
      </c>
      <c r="N152" s="344" t="s">
        <v>1784</v>
      </c>
      <c r="O152" s="344" t="s">
        <v>1784</v>
      </c>
      <c r="P152" s="344" t="s">
        <v>1784</v>
      </c>
      <c r="Q152" s="344" t="s">
        <v>1784</v>
      </c>
      <c r="R152" s="344" t="s">
        <v>1784</v>
      </c>
      <c r="S152" s="344" t="s">
        <v>1784</v>
      </c>
      <c r="T152" s="344" t="s">
        <v>1784</v>
      </c>
      <c r="U152" s="344" t="s">
        <v>1784</v>
      </c>
      <c r="V152" s="344" t="s">
        <v>1784</v>
      </c>
      <c r="W152" s="344" t="s">
        <v>1784</v>
      </c>
      <c r="X152" s="344" t="s">
        <v>1784</v>
      </c>
      <c r="Y152" s="344" t="s">
        <v>1784</v>
      </c>
      <c r="Z152" s="344" t="s">
        <v>1784</v>
      </c>
      <c r="AA152" s="344" t="s">
        <v>1784</v>
      </c>
      <c r="AB152" s="344" t="s">
        <v>1784</v>
      </c>
      <c r="AC152" s="344" t="s">
        <v>1784</v>
      </c>
      <c r="AD152" s="344" t="s">
        <v>1784</v>
      </c>
      <c r="AE152" s="344" t="s">
        <v>1784</v>
      </c>
      <c r="AF152" s="344" t="s">
        <v>1784</v>
      </c>
      <c r="AG152" s="344" t="s">
        <v>1784</v>
      </c>
      <c r="AH152" s="344" t="s">
        <v>1784</v>
      </c>
      <c r="AI152" s="344" t="s">
        <v>1784</v>
      </c>
      <c r="AJ152" s="344" t="s">
        <v>1784</v>
      </c>
      <c r="AK152" s="344" t="s">
        <v>1784</v>
      </c>
      <c r="AL152" s="344" t="s">
        <v>1784</v>
      </c>
      <c r="AM152" s="344" t="s">
        <v>1784</v>
      </c>
      <c r="AN152" s="344" t="s">
        <v>1784</v>
      </c>
      <c r="AO152" s="344" t="s">
        <v>1784</v>
      </c>
      <c r="AP152" s="344" t="s">
        <v>1784</v>
      </c>
      <c r="AQ152" s="344" t="s">
        <v>1784</v>
      </c>
      <c r="AR152" s="344" t="s">
        <v>1784</v>
      </c>
      <c r="AS152" s="344" t="s">
        <v>1784</v>
      </c>
      <c r="AT152" s="344" t="s">
        <v>1784</v>
      </c>
      <c r="AU152" s="344" t="s">
        <v>1784</v>
      </c>
      <c r="AV152" s="344" t="s">
        <v>1784</v>
      </c>
      <c r="AW152" s="344" t="s">
        <v>1784</v>
      </c>
      <c r="AX152" s="344" t="s">
        <v>1784</v>
      </c>
      <c r="AY152" s="344" t="s">
        <v>1784</v>
      </c>
      <c r="AZ152" s="344" t="s">
        <v>1784</v>
      </c>
      <c r="BA152" s="344" t="s">
        <v>1784</v>
      </c>
      <c r="BB152" s="344" t="s">
        <v>1784</v>
      </c>
      <c r="BC152" s="344" t="s">
        <v>1784</v>
      </c>
      <c r="BD152" s="344" t="s">
        <v>1784</v>
      </c>
      <c r="BE152" s="344" t="s">
        <v>1784</v>
      </c>
      <c r="BF152" s="344" t="s">
        <v>1784</v>
      </c>
      <c r="BG152" s="344" t="s">
        <v>1784</v>
      </c>
      <c r="BH152" s="344" t="s">
        <v>1784</v>
      </c>
      <c r="BI152" s="344" t="s">
        <v>1784</v>
      </c>
      <c r="BJ152" s="344" t="s">
        <v>1784</v>
      </c>
      <c r="BK152" s="344" t="s">
        <v>1784</v>
      </c>
      <c r="BL152" s="344" t="s">
        <v>1784</v>
      </c>
      <c r="BM152" s="344" t="s">
        <v>1784</v>
      </c>
      <c r="BN152" s="344" t="s">
        <v>1784</v>
      </c>
      <c r="BO152" s="344" t="s">
        <v>1784</v>
      </c>
      <c r="BP152" s="344" t="s">
        <v>1784</v>
      </c>
      <c r="BQ152" s="344" t="s">
        <v>4053</v>
      </c>
      <c r="BR152" s="344" t="s">
        <v>1784</v>
      </c>
      <c r="BS152" s="344" t="s">
        <v>1784</v>
      </c>
    </row>
    <row r="153" spans="1:71">
      <c r="A153" s="344" t="s">
        <v>103</v>
      </c>
      <c r="B153" s="344" t="s">
        <v>3188</v>
      </c>
      <c r="C153" s="344" t="s">
        <v>38</v>
      </c>
      <c r="D153" s="344" t="s">
        <v>1784</v>
      </c>
      <c r="E153" s="344" t="s">
        <v>1784</v>
      </c>
      <c r="F153" s="344" t="s">
        <v>1784</v>
      </c>
      <c r="G153" s="344" t="s">
        <v>3748</v>
      </c>
      <c r="H153" s="344" t="s">
        <v>1784</v>
      </c>
      <c r="I153" s="344" t="s">
        <v>214</v>
      </c>
      <c r="J153" s="344" t="s">
        <v>3189</v>
      </c>
      <c r="K153" s="344" t="s">
        <v>3748</v>
      </c>
      <c r="L153" s="344"/>
      <c r="M153" s="344"/>
      <c r="N153" s="344"/>
      <c r="O153" s="344" t="s">
        <v>1784</v>
      </c>
      <c r="P153" s="344" t="s">
        <v>1784</v>
      </c>
      <c r="Q153" s="344" t="s">
        <v>1784</v>
      </c>
      <c r="R153" s="344" t="s">
        <v>1784</v>
      </c>
      <c r="S153" s="344" t="s">
        <v>1784</v>
      </c>
      <c r="T153" s="344" t="s">
        <v>1784</v>
      </c>
      <c r="U153" s="344" t="s">
        <v>1784</v>
      </c>
      <c r="V153" s="344" t="s">
        <v>1784</v>
      </c>
      <c r="W153" s="344" t="s">
        <v>1784</v>
      </c>
      <c r="X153" s="344" t="s">
        <v>1784</v>
      </c>
      <c r="Y153" s="344" t="s">
        <v>1784</v>
      </c>
      <c r="Z153" s="344" t="s">
        <v>1784</v>
      </c>
      <c r="AA153" s="344" t="s">
        <v>1784</v>
      </c>
      <c r="AB153" s="344" t="s">
        <v>1784</v>
      </c>
      <c r="AC153" s="344" t="s">
        <v>1784</v>
      </c>
      <c r="AD153" s="344" t="s">
        <v>1784</v>
      </c>
      <c r="AE153" s="344" t="s">
        <v>1784</v>
      </c>
      <c r="AF153" s="344" t="s">
        <v>1784</v>
      </c>
      <c r="AG153" s="344" t="s">
        <v>1784</v>
      </c>
      <c r="AH153" s="344" t="s">
        <v>1784</v>
      </c>
      <c r="AI153" s="344" t="s">
        <v>1784</v>
      </c>
      <c r="AJ153" s="344" t="s">
        <v>1784</v>
      </c>
      <c r="AK153" s="344" t="s">
        <v>1784</v>
      </c>
      <c r="AL153" s="344" t="s">
        <v>1784</v>
      </c>
      <c r="AM153" s="344" t="s">
        <v>1784</v>
      </c>
      <c r="AN153" s="344" t="s">
        <v>1784</v>
      </c>
      <c r="AO153" s="344" t="s">
        <v>1784</v>
      </c>
      <c r="AP153" s="344" t="s">
        <v>1784</v>
      </c>
      <c r="AQ153" s="344" t="s">
        <v>1784</v>
      </c>
      <c r="AR153" s="344" t="s">
        <v>1784</v>
      </c>
      <c r="AS153" s="344" t="s">
        <v>1784</v>
      </c>
      <c r="AT153" s="344" t="s">
        <v>1784</v>
      </c>
      <c r="AU153" s="344" t="s">
        <v>1784</v>
      </c>
      <c r="AV153" s="344" t="s">
        <v>1784</v>
      </c>
      <c r="AW153" s="344" t="s">
        <v>1784</v>
      </c>
      <c r="AX153" s="344" t="s">
        <v>1784</v>
      </c>
      <c r="AY153" s="344" t="s">
        <v>1784</v>
      </c>
      <c r="AZ153" s="344" t="s">
        <v>1784</v>
      </c>
      <c r="BA153" s="344" t="s">
        <v>1784</v>
      </c>
      <c r="BB153" s="344" t="s">
        <v>1784</v>
      </c>
      <c r="BC153" s="344" t="s">
        <v>1784</v>
      </c>
      <c r="BD153" s="344" t="s">
        <v>1784</v>
      </c>
      <c r="BE153" s="344" t="s">
        <v>1784</v>
      </c>
      <c r="BF153" s="344" t="s">
        <v>1784</v>
      </c>
      <c r="BG153" s="344" t="s">
        <v>1784</v>
      </c>
      <c r="BH153" s="344" t="s">
        <v>1784</v>
      </c>
      <c r="BI153" s="344" t="s">
        <v>1784</v>
      </c>
      <c r="BJ153" s="344" t="s">
        <v>1784</v>
      </c>
      <c r="BK153" s="344" t="s">
        <v>1784</v>
      </c>
      <c r="BL153" s="344" t="s">
        <v>1784</v>
      </c>
      <c r="BM153" s="344" t="s">
        <v>1784</v>
      </c>
      <c r="BN153" s="344" t="s">
        <v>1784</v>
      </c>
      <c r="BO153" s="344" t="s">
        <v>1784</v>
      </c>
      <c r="BP153" s="344" t="s">
        <v>1784</v>
      </c>
      <c r="BQ153" s="344" t="s">
        <v>4054</v>
      </c>
      <c r="BR153" s="344" t="s">
        <v>1784</v>
      </c>
      <c r="BS153" s="344" t="s">
        <v>1784</v>
      </c>
    </row>
    <row r="154" spans="1:71">
      <c r="A154" s="344" t="s">
        <v>103</v>
      </c>
      <c r="B154" s="344" t="s">
        <v>3190</v>
      </c>
      <c r="C154" s="344" t="s">
        <v>38</v>
      </c>
      <c r="D154" s="344" t="s">
        <v>1784</v>
      </c>
      <c r="E154" s="344" t="s">
        <v>1784</v>
      </c>
      <c r="F154" s="344" t="s">
        <v>1784</v>
      </c>
      <c r="G154" s="344" t="s">
        <v>3748</v>
      </c>
      <c r="H154" s="344" t="s">
        <v>1784</v>
      </c>
      <c r="I154" s="344" t="s">
        <v>666</v>
      </c>
      <c r="J154" s="344" t="s">
        <v>3191</v>
      </c>
      <c r="K154" s="344" t="s">
        <v>3748</v>
      </c>
      <c r="L154" s="344" t="s">
        <v>1784</v>
      </c>
      <c r="M154" s="344" t="s">
        <v>1784</v>
      </c>
      <c r="N154" s="344" t="s">
        <v>1784</v>
      </c>
      <c r="O154" s="344" t="s">
        <v>1784</v>
      </c>
      <c r="P154" s="344" t="s">
        <v>1784</v>
      </c>
      <c r="Q154" s="344" t="s">
        <v>1784</v>
      </c>
      <c r="R154" s="344" t="s">
        <v>1784</v>
      </c>
      <c r="S154" s="344" t="s">
        <v>1784</v>
      </c>
      <c r="T154" s="344" t="s">
        <v>1784</v>
      </c>
      <c r="U154" s="344" t="s">
        <v>1784</v>
      </c>
      <c r="V154" s="344" t="s">
        <v>1784</v>
      </c>
      <c r="W154" s="344" t="s">
        <v>1784</v>
      </c>
      <c r="X154" s="344" t="s">
        <v>1784</v>
      </c>
      <c r="Y154" s="344" t="s">
        <v>1784</v>
      </c>
      <c r="Z154" s="344" t="s">
        <v>1784</v>
      </c>
      <c r="AA154" s="344" t="s">
        <v>1784</v>
      </c>
      <c r="AB154" s="344" t="s">
        <v>1784</v>
      </c>
      <c r="AC154" s="344" t="s">
        <v>1784</v>
      </c>
      <c r="AD154" s="344" t="s">
        <v>1784</v>
      </c>
      <c r="AE154" s="344" t="s">
        <v>1784</v>
      </c>
      <c r="AF154" s="344" t="s">
        <v>1784</v>
      </c>
      <c r="AG154" s="344" t="s">
        <v>1784</v>
      </c>
      <c r="AH154" s="344" t="s">
        <v>1784</v>
      </c>
      <c r="AI154" s="344" t="s">
        <v>1784</v>
      </c>
      <c r="AJ154" s="344" t="s">
        <v>1784</v>
      </c>
      <c r="AK154" s="344" t="s">
        <v>1784</v>
      </c>
      <c r="AL154" s="344" t="s">
        <v>1784</v>
      </c>
      <c r="AM154" s="344" t="s">
        <v>1784</v>
      </c>
      <c r="AN154" s="344" t="s">
        <v>1784</v>
      </c>
      <c r="AO154" s="344" t="s">
        <v>1784</v>
      </c>
      <c r="AP154" s="344" t="s">
        <v>1784</v>
      </c>
      <c r="AQ154" s="344" t="s">
        <v>1784</v>
      </c>
      <c r="AR154" s="344" t="s">
        <v>1784</v>
      </c>
      <c r="AS154" s="344" t="s">
        <v>1784</v>
      </c>
      <c r="AT154" s="344" t="s">
        <v>1784</v>
      </c>
      <c r="AU154" s="344" t="s">
        <v>1784</v>
      </c>
      <c r="AV154" s="344" t="s">
        <v>1784</v>
      </c>
      <c r="AW154" s="344" t="s">
        <v>1784</v>
      </c>
      <c r="AX154" s="344" t="s">
        <v>1784</v>
      </c>
      <c r="AY154" s="344" t="s">
        <v>1784</v>
      </c>
      <c r="AZ154" s="344" t="s">
        <v>1784</v>
      </c>
      <c r="BA154" s="344" t="s">
        <v>1784</v>
      </c>
      <c r="BB154" s="344" t="s">
        <v>1784</v>
      </c>
      <c r="BC154" s="344" t="s">
        <v>1784</v>
      </c>
      <c r="BD154" s="344" t="s">
        <v>1784</v>
      </c>
      <c r="BE154" s="344" t="s">
        <v>1784</v>
      </c>
      <c r="BF154" s="344" t="s">
        <v>1784</v>
      </c>
      <c r="BG154" s="344" t="s">
        <v>1784</v>
      </c>
      <c r="BH154" s="344" t="s">
        <v>1784</v>
      </c>
      <c r="BI154" s="344" t="s">
        <v>1784</v>
      </c>
      <c r="BJ154" s="344" t="s">
        <v>1784</v>
      </c>
      <c r="BK154" s="344" t="s">
        <v>1784</v>
      </c>
      <c r="BL154" s="344" t="s">
        <v>1784</v>
      </c>
      <c r="BM154" s="344" t="s">
        <v>1784</v>
      </c>
      <c r="BN154" s="344" t="s">
        <v>1784</v>
      </c>
      <c r="BO154" s="344" t="s">
        <v>1784</v>
      </c>
      <c r="BP154" s="344" t="s">
        <v>1784</v>
      </c>
      <c r="BQ154" s="344" t="s">
        <v>4055</v>
      </c>
      <c r="BR154" s="344" t="s">
        <v>1784</v>
      </c>
      <c r="BS154" s="344" t="s">
        <v>1784</v>
      </c>
    </row>
    <row r="155" spans="1:71">
      <c r="A155" s="344" t="s">
        <v>103</v>
      </c>
      <c r="B155" s="344" t="s">
        <v>2976</v>
      </c>
      <c r="C155" s="344" t="s">
        <v>40</v>
      </c>
      <c r="D155" s="344" t="s">
        <v>1784</v>
      </c>
      <c r="E155" s="344" t="s">
        <v>1784</v>
      </c>
      <c r="F155" s="344" t="s">
        <v>1784</v>
      </c>
      <c r="G155" s="344" t="s">
        <v>3748</v>
      </c>
      <c r="H155" s="344" t="s">
        <v>1784</v>
      </c>
      <c r="I155" s="344" t="s">
        <v>2919</v>
      </c>
      <c r="J155" s="344" t="s">
        <v>1784</v>
      </c>
      <c r="K155" s="344" t="s">
        <v>1784</v>
      </c>
      <c r="L155" s="344" t="s">
        <v>1784</v>
      </c>
      <c r="M155" s="344" t="s">
        <v>1784</v>
      </c>
      <c r="N155" s="344" t="s">
        <v>1784</v>
      </c>
      <c r="O155" s="344" t="s">
        <v>1784</v>
      </c>
      <c r="P155" s="344" t="s">
        <v>1784</v>
      </c>
      <c r="Q155" s="344" t="s">
        <v>1784</v>
      </c>
      <c r="R155" s="344" t="s">
        <v>1784</v>
      </c>
      <c r="S155" s="344" t="s">
        <v>1784</v>
      </c>
      <c r="T155" s="344" t="s">
        <v>1784</v>
      </c>
      <c r="U155" s="344" t="s">
        <v>1784</v>
      </c>
      <c r="V155" s="344" t="s">
        <v>1784</v>
      </c>
      <c r="W155" s="344" t="s">
        <v>1784</v>
      </c>
      <c r="X155" s="344" t="s">
        <v>1784</v>
      </c>
      <c r="Y155" s="344" t="s">
        <v>1784</v>
      </c>
      <c r="Z155" s="344" t="s">
        <v>1784</v>
      </c>
      <c r="AA155" s="344" t="s">
        <v>1784</v>
      </c>
      <c r="AB155" s="344" t="s">
        <v>1784</v>
      </c>
      <c r="AC155" s="344" t="s">
        <v>1784</v>
      </c>
      <c r="AD155" s="344" t="s">
        <v>1784</v>
      </c>
      <c r="AE155" s="344" t="s">
        <v>1784</v>
      </c>
      <c r="AF155" s="344" t="s">
        <v>1784</v>
      </c>
      <c r="AG155" s="344" t="s">
        <v>1784</v>
      </c>
      <c r="AH155" s="344" t="s">
        <v>1784</v>
      </c>
      <c r="AI155" s="344" t="s">
        <v>1784</v>
      </c>
      <c r="AJ155" s="344" t="s">
        <v>1784</v>
      </c>
      <c r="AK155" s="344" t="s">
        <v>1784</v>
      </c>
      <c r="AL155" s="344" t="s">
        <v>1784</v>
      </c>
      <c r="AM155" s="344" t="s">
        <v>1784</v>
      </c>
      <c r="AN155" s="344" t="s">
        <v>1784</v>
      </c>
      <c r="AO155" s="344" t="s">
        <v>1784</v>
      </c>
      <c r="AP155" s="344" t="s">
        <v>1784</v>
      </c>
      <c r="AQ155" s="344" t="s">
        <v>1784</v>
      </c>
      <c r="AR155" s="344" t="s">
        <v>1784</v>
      </c>
      <c r="AS155" s="344" t="s">
        <v>1784</v>
      </c>
      <c r="AT155" s="344" t="s">
        <v>1784</v>
      </c>
      <c r="AU155" s="344" t="s">
        <v>1784</v>
      </c>
      <c r="AV155" s="344" t="s">
        <v>1784</v>
      </c>
      <c r="AW155" s="344" t="s">
        <v>1784</v>
      </c>
      <c r="AX155" s="344" t="s">
        <v>1784</v>
      </c>
      <c r="AY155" s="344" t="s">
        <v>1784</v>
      </c>
      <c r="AZ155" s="344" t="s">
        <v>1784</v>
      </c>
      <c r="BA155" s="344" t="s">
        <v>1784</v>
      </c>
      <c r="BB155" s="344" t="s">
        <v>1784</v>
      </c>
      <c r="BC155" s="344" t="s">
        <v>1784</v>
      </c>
      <c r="BD155" s="344" t="s">
        <v>1784</v>
      </c>
      <c r="BE155" s="344" t="s">
        <v>1784</v>
      </c>
      <c r="BF155" s="344" t="s">
        <v>1784</v>
      </c>
      <c r="BG155" s="344" t="s">
        <v>1784</v>
      </c>
      <c r="BH155" s="344" t="s">
        <v>1784</v>
      </c>
      <c r="BI155" s="344" t="s">
        <v>1784</v>
      </c>
      <c r="BJ155" s="344" t="s">
        <v>1784</v>
      </c>
      <c r="BK155" s="344" t="s">
        <v>1784</v>
      </c>
      <c r="BL155" s="344" t="s">
        <v>1784</v>
      </c>
      <c r="BM155" s="344" t="s">
        <v>1784</v>
      </c>
      <c r="BN155" s="344" t="s">
        <v>1784</v>
      </c>
      <c r="BO155" s="344" t="s">
        <v>1784</v>
      </c>
      <c r="BP155" s="344" t="s">
        <v>1784</v>
      </c>
      <c r="BQ155" s="344" t="s">
        <v>4056</v>
      </c>
      <c r="BR155" s="344" t="s">
        <v>1784</v>
      </c>
      <c r="BS155" s="344" t="s">
        <v>1784</v>
      </c>
    </row>
    <row r="156" spans="1:71">
      <c r="A156" s="344" t="s">
        <v>103</v>
      </c>
      <c r="B156" s="344" t="s">
        <v>3192</v>
      </c>
      <c r="C156" s="344" t="s">
        <v>40</v>
      </c>
      <c r="D156" s="344" t="s">
        <v>1784</v>
      </c>
      <c r="E156" s="344" t="s">
        <v>1784</v>
      </c>
      <c r="F156" s="344" t="s">
        <v>1784</v>
      </c>
      <c r="G156" s="344" t="s">
        <v>3748</v>
      </c>
      <c r="H156" s="344" t="s">
        <v>1784</v>
      </c>
      <c r="I156" s="344" t="s">
        <v>3081</v>
      </c>
      <c r="J156" s="344" t="s">
        <v>3193</v>
      </c>
      <c r="K156" s="344" t="s">
        <v>3748</v>
      </c>
      <c r="L156" s="344" t="s">
        <v>1784</v>
      </c>
      <c r="M156" s="344" t="s">
        <v>1784</v>
      </c>
      <c r="N156" s="344" t="s">
        <v>1784</v>
      </c>
      <c r="O156" s="344" t="s">
        <v>1784</v>
      </c>
      <c r="P156" s="344" t="s">
        <v>1784</v>
      </c>
      <c r="Q156" s="344" t="s">
        <v>1784</v>
      </c>
      <c r="R156" s="344" t="s">
        <v>1784</v>
      </c>
      <c r="S156" s="344" t="s">
        <v>1784</v>
      </c>
      <c r="T156" s="344" t="s">
        <v>1784</v>
      </c>
      <c r="U156" s="344" t="s">
        <v>1784</v>
      </c>
      <c r="V156" s="344" t="s">
        <v>1784</v>
      </c>
      <c r="W156" s="344" t="s">
        <v>1784</v>
      </c>
      <c r="X156" s="344" t="s">
        <v>1784</v>
      </c>
      <c r="Y156" s="344" t="s">
        <v>1784</v>
      </c>
      <c r="Z156" s="344" t="s">
        <v>1784</v>
      </c>
      <c r="AA156" s="344" t="s">
        <v>1784</v>
      </c>
      <c r="AB156" s="344" t="s">
        <v>1784</v>
      </c>
      <c r="AC156" s="344" t="s">
        <v>1784</v>
      </c>
      <c r="AD156" s="344" t="s">
        <v>1784</v>
      </c>
      <c r="AE156" s="344" t="s">
        <v>1784</v>
      </c>
      <c r="AF156" s="344" t="s">
        <v>1784</v>
      </c>
      <c r="AG156" s="344" t="s">
        <v>1784</v>
      </c>
      <c r="AH156" s="344" t="s">
        <v>1784</v>
      </c>
      <c r="AI156" s="344" t="s">
        <v>1784</v>
      </c>
      <c r="AJ156" s="344" t="s">
        <v>1784</v>
      </c>
      <c r="AK156" s="344" t="s">
        <v>1784</v>
      </c>
      <c r="AL156" s="344" t="s">
        <v>1784</v>
      </c>
      <c r="AM156" s="344" t="s">
        <v>1784</v>
      </c>
      <c r="AN156" s="344" t="s">
        <v>1784</v>
      </c>
      <c r="AO156" s="344" t="s">
        <v>1784</v>
      </c>
      <c r="AP156" s="344" t="s">
        <v>1784</v>
      </c>
      <c r="AQ156" s="344" t="s">
        <v>1784</v>
      </c>
      <c r="AR156" s="344" t="s">
        <v>1784</v>
      </c>
      <c r="AS156" s="344" t="s">
        <v>1784</v>
      </c>
      <c r="AT156" s="344" t="s">
        <v>1784</v>
      </c>
      <c r="AU156" s="344" t="s">
        <v>1784</v>
      </c>
      <c r="AV156" s="344" t="s">
        <v>1784</v>
      </c>
      <c r="AW156" s="344" t="s">
        <v>1784</v>
      </c>
      <c r="AX156" s="344" t="s">
        <v>1784</v>
      </c>
      <c r="AY156" s="344" t="s">
        <v>1784</v>
      </c>
      <c r="AZ156" s="344" t="s">
        <v>1784</v>
      </c>
      <c r="BA156" s="344" t="s">
        <v>1784</v>
      </c>
      <c r="BB156" s="344" t="s">
        <v>1784</v>
      </c>
      <c r="BC156" s="344" t="s">
        <v>1784</v>
      </c>
      <c r="BD156" s="344" t="s">
        <v>1784</v>
      </c>
      <c r="BE156" s="344" t="s">
        <v>1784</v>
      </c>
      <c r="BF156" s="344" t="s">
        <v>1784</v>
      </c>
      <c r="BG156" s="344" t="s">
        <v>1784</v>
      </c>
      <c r="BH156" s="344" t="s">
        <v>1784</v>
      </c>
      <c r="BI156" s="344" t="s">
        <v>1784</v>
      </c>
      <c r="BJ156" s="344" t="s">
        <v>1784</v>
      </c>
      <c r="BK156" s="344" t="s">
        <v>1784</v>
      </c>
      <c r="BL156" s="344" t="s">
        <v>1784</v>
      </c>
      <c r="BM156" s="344" t="s">
        <v>1784</v>
      </c>
      <c r="BN156" s="344" t="s">
        <v>1784</v>
      </c>
      <c r="BO156" s="344" t="s">
        <v>1784</v>
      </c>
      <c r="BP156" s="344" t="s">
        <v>1784</v>
      </c>
      <c r="BQ156" s="344" t="s">
        <v>4057</v>
      </c>
      <c r="BR156" s="344" t="s">
        <v>1784</v>
      </c>
      <c r="BS156" s="344" t="s">
        <v>1784</v>
      </c>
    </row>
    <row r="157" spans="1:71">
      <c r="A157" s="344" t="s">
        <v>103</v>
      </c>
      <c r="B157" s="344" t="s">
        <v>3194</v>
      </c>
      <c r="C157" s="344" t="s">
        <v>40</v>
      </c>
      <c r="D157" s="344" t="s">
        <v>1784</v>
      </c>
      <c r="E157" s="344" t="s">
        <v>1784</v>
      </c>
      <c r="F157" s="344" t="s">
        <v>1784</v>
      </c>
      <c r="G157" s="344" t="s">
        <v>3748</v>
      </c>
      <c r="H157" s="344" t="s">
        <v>1784</v>
      </c>
      <c r="I157" s="344" t="s">
        <v>666</v>
      </c>
      <c r="J157" s="344" t="s">
        <v>3195</v>
      </c>
      <c r="K157" s="344" t="s">
        <v>3748</v>
      </c>
      <c r="L157" s="344" t="s">
        <v>1784</v>
      </c>
      <c r="M157" s="344" t="s">
        <v>1784</v>
      </c>
      <c r="N157" s="344" t="s">
        <v>1784</v>
      </c>
      <c r="O157" s="344" t="s">
        <v>1784</v>
      </c>
      <c r="P157" s="344" t="s">
        <v>1784</v>
      </c>
      <c r="Q157" s="344" t="s">
        <v>1784</v>
      </c>
      <c r="R157" s="344" t="s">
        <v>1784</v>
      </c>
      <c r="S157" s="344" t="s">
        <v>1784</v>
      </c>
      <c r="T157" s="344" t="s">
        <v>1784</v>
      </c>
      <c r="U157" s="344" t="s">
        <v>1784</v>
      </c>
      <c r="V157" s="344" t="s">
        <v>1784</v>
      </c>
      <c r="W157" s="344" t="s">
        <v>1784</v>
      </c>
      <c r="X157" s="344" t="s">
        <v>1784</v>
      </c>
      <c r="Y157" s="344" t="s">
        <v>1784</v>
      </c>
      <c r="Z157" s="344" t="s">
        <v>1784</v>
      </c>
      <c r="AA157" s="344" t="s">
        <v>1784</v>
      </c>
      <c r="AB157" s="344" t="s">
        <v>1784</v>
      </c>
      <c r="AC157" s="344" t="s">
        <v>1784</v>
      </c>
      <c r="AD157" s="344" t="s">
        <v>1784</v>
      </c>
      <c r="AE157" s="344" t="s">
        <v>1784</v>
      </c>
      <c r="AF157" s="344" t="s">
        <v>1784</v>
      </c>
      <c r="AG157" s="344" t="s">
        <v>1784</v>
      </c>
      <c r="AH157" s="344" t="s">
        <v>1784</v>
      </c>
      <c r="AI157" s="344" t="s">
        <v>1784</v>
      </c>
      <c r="AJ157" s="344" t="s">
        <v>1784</v>
      </c>
      <c r="AK157" s="344" t="s">
        <v>1784</v>
      </c>
      <c r="AL157" s="344" t="s">
        <v>1784</v>
      </c>
      <c r="AM157" s="344" t="s">
        <v>1784</v>
      </c>
      <c r="AN157" s="344" t="s">
        <v>1784</v>
      </c>
      <c r="AO157" s="344" t="s">
        <v>1784</v>
      </c>
      <c r="AP157" s="344" t="s">
        <v>1784</v>
      </c>
      <c r="AQ157" s="344" t="s">
        <v>1784</v>
      </c>
      <c r="AR157" s="344" t="s">
        <v>1784</v>
      </c>
      <c r="AS157" s="344" t="s">
        <v>1784</v>
      </c>
      <c r="AT157" s="344" t="s">
        <v>1784</v>
      </c>
      <c r="AU157" s="344" t="s">
        <v>1784</v>
      </c>
      <c r="AV157" s="344" t="s">
        <v>1784</v>
      </c>
      <c r="AW157" s="344" t="s">
        <v>1784</v>
      </c>
      <c r="AX157" s="344" t="s">
        <v>1784</v>
      </c>
      <c r="AY157" s="344" t="s">
        <v>1784</v>
      </c>
      <c r="AZ157" s="344" t="s">
        <v>1784</v>
      </c>
      <c r="BA157" s="344" t="s">
        <v>1784</v>
      </c>
      <c r="BB157" s="344" t="s">
        <v>1784</v>
      </c>
      <c r="BC157" s="344" t="s">
        <v>1784</v>
      </c>
      <c r="BD157" s="344" t="s">
        <v>1784</v>
      </c>
      <c r="BE157" s="344" t="s">
        <v>1784</v>
      </c>
      <c r="BF157" s="344" t="s">
        <v>1784</v>
      </c>
      <c r="BG157" s="344" t="s">
        <v>1784</v>
      </c>
      <c r="BH157" s="344" t="s">
        <v>1784</v>
      </c>
      <c r="BI157" s="344" t="s">
        <v>1784</v>
      </c>
      <c r="BJ157" s="344" t="s">
        <v>1784</v>
      </c>
      <c r="BK157" s="344" t="s">
        <v>1784</v>
      </c>
      <c r="BL157" s="344" t="s">
        <v>1784</v>
      </c>
      <c r="BM157" s="344" t="s">
        <v>1784</v>
      </c>
      <c r="BN157" s="344" t="s">
        <v>1784</v>
      </c>
      <c r="BO157" s="344" t="s">
        <v>1784</v>
      </c>
      <c r="BP157" s="344" t="s">
        <v>1784</v>
      </c>
      <c r="BQ157" s="344" t="s">
        <v>4058</v>
      </c>
      <c r="BR157" s="344" t="s">
        <v>1784</v>
      </c>
      <c r="BS157" s="344" t="s">
        <v>1784</v>
      </c>
    </row>
    <row r="158" spans="1:71">
      <c r="A158" s="344" t="s">
        <v>103</v>
      </c>
      <c r="B158" s="344" t="s">
        <v>3196</v>
      </c>
      <c r="C158" s="344" t="s">
        <v>40</v>
      </c>
      <c r="D158" s="344" t="s">
        <v>1784</v>
      </c>
      <c r="E158" s="344" t="s">
        <v>1784</v>
      </c>
      <c r="F158" s="344" t="s">
        <v>1784</v>
      </c>
      <c r="G158" s="344" t="s">
        <v>3748</v>
      </c>
      <c r="H158" s="344" t="s">
        <v>1784</v>
      </c>
      <c r="I158" s="344" t="s">
        <v>214</v>
      </c>
      <c r="J158" s="344" t="s">
        <v>3197</v>
      </c>
      <c r="K158" s="344" t="s">
        <v>3748</v>
      </c>
      <c r="L158" s="344"/>
      <c r="M158" s="344"/>
      <c r="N158" s="344"/>
      <c r="O158" s="344" t="s">
        <v>1784</v>
      </c>
      <c r="P158" s="344" t="s">
        <v>1784</v>
      </c>
      <c r="Q158" s="344" t="s">
        <v>1784</v>
      </c>
      <c r="R158" s="344" t="s">
        <v>1784</v>
      </c>
      <c r="S158" s="344" t="s">
        <v>1784</v>
      </c>
      <c r="T158" s="344" t="s">
        <v>1784</v>
      </c>
      <c r="U158" s="344" t="s">
        <v>1784</v>
      </c>
      <c r="V158" s="344" t="s">
        <v>1784</v>
      </c>
      <c r="W158" s="344" t="s">
        <v>1784</v>
      </c>
      <c r="X158" s="344" t="s">
        <v>1784</v>
      </c>
      <c r="Y158" s="344" t="s">
        <v>1784</v>
      </c>
      <c r="Z158" s="344" t="s">
        <v>1784</v>
      </c>
      <c r="AA158" s="344" t="s">
        <v>1784</v>
      </c>
      <c r="AB158" s="344" t="s">
        <v>1784</v>
      </c>
      <c r="AC158" s="344" t="s">
        <v>1784</v>
      </c>
      <c r="AD158" s="344" t="s">
        <v>1784</v>
      </c>
      <c r="AE158" s="344" t="s">
        <v>1784</v>
      </c>
      <c r="AF158" s="344" t="s">
        <v>1784</v>
      </c>
      <c r="AG158" s="344" t="s">
        <v>1784</v>
      </c>
      <c r="AH158" s="344" t="s">
        <v>1784</v>
      </c>
      <c r="AI158" s="344" t="s">
        <v>1784</v>
      </c>
      <c r="AJ158" s="344" t="s">
        <v>1784</v>
      </c>
      <c r="AK158" s="344" t="s">
        <v>1784</v>
      </c>
      <c r="AL158" s="344" t="s">
        <v>1784</v>
      </c>
      <c r="AM158" s="344" t="s">
        <v>1784</v>
      </c>
      <c r="AN158" s="344" t="s">
        <v>1784</v>
      </c>
      <c r="AO158" s="344" t="s">
        <v>1784</v>
      </c>
      <c r="AP158" s="344" t="s">
        <v>1784</v>
      </c>
      <c r="AQ158" s="344" t="s">
        <v>1784</v>
      </c>
      <c r="AR158" s="344" t="s">
        <v>1784</v>
      </c>
      <c r="AS158" s="344" t="s">
        <v>1784</v>
      </c>
      <c r="AT158" s="344" t="s">
        <v>1784</v>
      </c>
      <c r="AU158" s="344" t="s">
        <v>1784</v>
      </c>
      <c r="AV158" s="344" t="s">
        <v>1784</v>
      </c>
      <c r="AW158" s="344" t="s">
        <v>1784</v>
      </c>
      <c r="AX158" s="344" t="s">
        <v>1784</v>
      </c>
      <c r="AY158" s="344" t="s">
        <v>1784</v>
      </c>
      <c r="AZ158" s="344" t="s">
        <v>1784</v>
      </c>
      <c r="BA158" s="344" t="s">
        <v>1784</v>
      </c>
      <c r="BB158" s="344" t="s">
        <v>1784</v>
      </c>
      <c r="BC158" s="344" t="s">
        <v>1784</v>
      </c>
      <c r="BD158" s="344" t="s">
        <v>1784</v>
      </c>
      <c r="BE158" s="344" t="s">
        <v>1784</v>
      </c>
      <c r="BF158" s="344" t="s">
        <v>1784</v>
      </c>
      <c r="BG158" s="344" t="s">
        <v>1784</v>
      </c>
      <c r="BH158" s="344" t="s">
        <v>1784</v>
      </c>
      <c r="BI158" s="344" t="s">
        <v>1784</v>
      </c>
      <c r="BJ158" s="344" t="s">
        <v>1784</v>
      </c>
      <c r="BK158" s="344" t="s">
        <v>1784</v>
      </c>
      <c r="BL158" s="344" t="s">
        <v>1784</v>
      </c>
      <c r="BM158" s="344" t="s">
        <v>1784</v>
      </c>
      <c r="BN158" s="344" t="s">
        <v>1784</v>
      </c>
      <c r="BO158" s="344" t="s">
        <v>1784</v>
      </c>
      <c r="BP158" s="344" t="s">
        <v>1784</v>
      </c>
      <c r="BQ158" s="344" t="s">
        <v>4059</v>
      </c>
      <c r="BR158" s="344" t="s">
        <v>1784</v>
      </c>
      <c r="BS158" s="344" t="s">
        <v>1784</v>
      </c>
    </row>
    <row r="159" spans="1:71">
      <c r="A159" s="344" t="s">
        <v>103</v>
      </c>
      <c r="B159" s="344" t="s">
        <v>3198</v>
      </c>
      <c r="C159" s="344" t="s">
        <v>42</v>
      </c>
      <c r="D159" s="344" t="s">
        <v>1784</v>
      </c>
      <c r="E159" s="344" t="s">
        <v>1784</v>
      </c>
      <c r="F159" s="344" t="s">
        <v>1784</v>
      </c>
      <c r="G159" s="344" t="s">
        <v>3748</v>
      </c>
      <c r="H159" s="344" t="s">
        <v>1784</v>
      </c>
      <c r="I159" s="344" t="s">
        <v>3081</v>
      </c>
      <c r="J159" s="344" t="s">
        <v>3199</v>
      </c>
      <c r="K159" s="344" t="s">
        <v>3748</v>
      </c>
      <c r="L159" s="344" t="s">
        <v>1784</v>
      </c>
      <c r="M159" s="344" t="s">
        <v>1784</v>
      </c>
      <c r="N159" s="344" t="s">
        <v>1784</v>
      </c>
      <c r="O159" s="344" t="s">
        <v>1784</v>
      </c>
      <c r="P159" s="344" t="s">
        <v>1784</v>
      </c>
      <c r="Q159" s="344" t="s">
        <v>1784</v>
      </c>
      <c r="R159" s="344" t="s">
        <v>1784</v>
      </c>
      <c r="S159" s="344" t="s">
        <v>1784</v>
      </c>
      <c r="T159" s="344" t="s">
        <v>1784</v>
      </c>
      <c r="U159" s="344" t="s">
        <v>1784</v>
      </c>
      <c r="V159" s="344" t="s">
        <v>1784</v>
      </c>
      <c r="W159" s="344" t="s">
        <v>1784</v>
      </c>
      <c r="X159" s="344" t="s">
        <v>1784</v>
      </c>
      <c r="Y159" s="344" t="s">
        <v>1784</v>
      </c>
      <c r="Z159" s="344" t="s">
        <v>1784</v>
      </c>
      <c r="AA159" s="344" t="s">
        <v>1784</v>
      </c>
      <c r="AB159" s="344" t="s">
        <v>1784</v>
      </c>
      <c r="AC159" s="344" t="s">
        <v>1784</v>
      </c>
      <c r="AD159" s="344" t="s">
        <v>1784</v>
      </c>
      <c r="AE159" s="344" t="s">
        <v>1784</v>
      </c>
      <c r="AF159" s="344" t="s">
        <v>1784</v>
      </c>
      <c r="AG159" s="344" t="s">
        <v>1784</v>
      </c>
      <c r="AH159" s="344" t="s">
        <v>1784</v>
      </c>
      <c r="AI159" s="344" t="s">
        <v>1784</v>
      </c>
      <c r="AJ159" s="344" t="s">
        <v>1784</v>
      </c>
      <c r="AK159" s="344" t="s">
        <v>1784</v>
      </c>
      <c r="AL159" s="344" t="s">
        <v>1784</v>
      </c>
      <c r="AM159" s="344" t="s">
        <v>1784</v>
      </c>
      <c r="AN159" s="344" t="s">
        <v>1784</v>
      </c>
      <c r="AO159" s="344" t="s">
        <v>1784</v>
      </c>
      <c r="AP159" s="344" t="s">
        <v>1784</v>
      </c>
      <c r="AQ159" s="344" t="s">
        <v>1784</v>
      </c>
      <c r="AR159" s="344" t="s">
        <v>1784</v>
      </c>
      <c r="AS159" s="344" t="s">
        <v>1784</v>
      </c>
      <c r="AT159" s="344" t="s">
        <v>1784</v>
      </c>
      <c r="AU159" s="344" t="s">
        <v>1784</v>
      </c>
      <c r="AV159" s="344" t="s">
        <v>1784</v>
      </c>
      <c r="AW159" s="344" t="s">
        <v>1784</v>
      </c>
      <c r="AX159" s="344" t="s">
        <v>1784</v>
      </c>
      <c r="AY159" s="344" t="s">
        <v>1784</v>
      </c>
      <c r="AZ159" s="344" t="s">
        <v>1784</v>
      </c>
      <c r="BA159" s="344" t="s">
        <v>1784</v>
      </c>
      <c r="BB159" s="344" t="s">
        <v>1784</v>
      </c>
      <c r="BC159" s="344" t="s">
        <v>1784</v>
      </c>
      <c r="BD159" s="344" t="s">
        <v>1784</v>
      </c>
      <c r="BE159" s="344" t="s">
        <v>1784</v>
      </c>
      <c r="BF159" s="344" t="s">
        <v>1784</v>
      </c>
      <c r="BG159" s="344" t="s">
        <v>1784</v>
      </c>
      <c r="BH159" s="344" t="s">
        <v>1784</v>
      </c>
      <c r="BI159" s="344" t="s">
        <v>1784</v>
      </c>
      <c r="BJ159" s="344" t="s">
        <v>1784</v>
      </c>
      <c r="BK159" s="344" t="s">
        <v>1784</v>
      </c>
      <c r="BL159" s="344" t="s">
        <v>1784</v>
      </c>
      <c r="BM159" s="344" t="s">
        <v>1784</v>
      </c>
      <c r="BN159" s="344" t="s">
        <v>1784</v>
      </c>
      <c r="BO159" s="344" t="s">
        <v>1784</v>
      </c>
      <c r="BP159" s="344" t="s">
        <v>1784</v>
      </c>
      <c r="BQ159" s="344" t="s">
        <v>4060</v>
      </c>
      <c r="BR159" s="344" t="s">
        <v>1784</v>
      </c>
      <c r="BS159" s="344" t="s">
        <v>1784</v>
      </c>
    </row>
    <row r="160" spans="1:71">
      <c r="A160" s="344" t="s">
        <v>103</v>
      </c>
      <c r="B160" s="344" t="s">
        <v>2977</v>
      </c>
      <c r="C160" s="344" t="s">
        <v>42</v>
      </c>
      <c r="D160" s="344" t="s">
        <v>1784</v>
      </c>
      <c r="E160" s="344" t="s">
        <v>1784</v>
      </c>
      <c r="F160" s="344" t="s">
        <v>1784</v>
      </c>
      <c r="G160" s="344" t="s">
        <v>3748</v>
      </c>
      <c r="H160" s="344" t="s">
        <v>1784</v>
      </c>
      <c r="I160" s="344" t="s">
        <v>2958</v>
      </c>
      <c r="J160" s="344" t="s">
        <v>1784</v>
      </c>
      <c r="K160" s="344" t="s">
        <v>1784</v>
      </c>
      <c r="L160" s="344" t="s">
        <v>1784</v>
      </c>
      <c r="M160" s="344" t="s">
        <v>1784</v>
      </c>
      <c r="N160" s="344" t="s">
        <v>1784</v>
      </c>
      <c r="O160" s="344" t="s">
        <v>1784</v>
      </c>
      <c r="P160" s="344" t="s">
        <v>1784</v>
      </c>
      <c r="Q160" s="344" t="s">
        <v>1784</v>
      </c>
      <c r="R160" s="344" t="s">
        <v>1784</v>
      </c>
      <c r="S160" s="344" t="s">
        <v>1784</v>
      </c>
      <c r="T160" s="344" t="s">
        <v>1784</v>
      </c>
      <c r="U160" s="344" t="s">
        <v>1784</v>
      </c>
      <c r="V160" s="344" t="s">
        <v>1784</v>
      </c>
      <c r="W160" s="344" t="s">
        <v>1784</v>
      </c>
      <c r="X160" s="344" t="s">
        <v>1784</v>
      </c>
      <c r="Y160" s="344" t="s">
        <v>1784</v>
      </c>
      <c r="Z160" s="344" t="s">
        <v>1784</v>
      </c>
      <c r="AA160" s="344" t="s">
        <v>1784</v>
      </c>
      <c r="AB160" s="344" t="s">
        <v>1784</v>
      </c>
      <c r="AC160" s="344" t="s">
        <v>1784</v>
      </c>
      <c r="AD160" s="344" t="s">
        <v>1784</v>
      </c>
      <c r="AE160" s="344" t="s">
        <v>1784</v>
      </c>
      <c r="AF160" s="344" t="s">
        <v>1784</v>
      </c>
      <c r="AG160" s="344" t="s">
        <v>1784</v>
      </c>
      <c r="AH160" s="344" t="s">
        <v>1784</v>
      </c>
      <c r="AI160" s="344" t="s">
        <v>1784</v>
      </c>
      <c r="AJ160" s="344" t="s">
        <v>1784</v>
      </c>
      <c r="AK160" s="344" t="s">
        <v>1784</v>
      </c>
      <c r="AL160" s="344" t="s">
        <v>1784</v>
      </c>
      <c r="AM160" s="344" t="s">
        <v>1784</v>
      </c>
      <c r="AN160" s="344" t="s">
        <v>1784</v>
      </c>
      <c r="AO160" s="344" t="s">
        <v>1784</v>
      </c>
      <c r="AP160" s="344" t="s">
        <v>1784</v>
      </c>
      <c r="AQ160" s="344" t="s">
        <v>1784</v>
      </c>
      <c r="AR160" s="344" t="s">
        <v>1784</v>
      </c>
      <c r="AS160" s="344" t="s">
        <v>1784</v>
      </c>
      <c r="AT160" s="344" t="s">
        <v>1784</v>
      </c>
      <c r="AU160" s="344" t="s">
        <v>1784</v>
      </c>
      <c r="AV160" s="344" t="s">
        <v>1784</v>
      </c>
      <c r="AW160" s="344" t="s">
        <v>1784</v>
      </c>
      <c r="AX160" s="344" t="s">
        <v>1784</v>
      </c>
      <c r="AY160" s="344" t="s">
        <v>1784</v>
      </c>
      <c r="AZ160" s="344" t="s">
        <v>1784</v>
      </c>
      <c r="BA160" s="344" t="s">
        <v>1784</v>
      </c>
      <c r="BB160" s="344" t="s">
        <v>1784</v>
      </c>
      <c r="BC160" s="344" t="s">
        <v>1784</v>
      </c>
      <c r="BD160" s="344" t="s">
        <v>1784</v>
      </c>
      <c r="BE160" s="344" t="s">
        <v>1784</v>
      </c>
      <c r="BF160" s="344" t="s">
        <v>1784</v>
      </c>
      <c r="BG160" s="344" t="s">
        <v>1784</v>
      </c>
      <c r="BH160" s="344" t="s">
        <v>1784</v>
      </c>
      <c r="BI160" s="344" t="s">
        <v>1784</v>
      </c>
      <c r="BJ160" s="344" t="s">
        <v>1784</v>
      </c>
      <c r="BK160" s="344" t="s">
        <v>1784</v>
      </c>
      <c r="BL160" s="344" t="s">
        <v>1784</v>
      </c>
      <c r="BM160" s="344" t="s">
        <v>1784</v>
      </c>
      <c r="BN160" s="344" t="s">
        <v>1784</v>
      </c>
      <c r="BO160" s="344" t="s">
        <v>1784</v>
      </c>
      <c r="BP160" s="344" t="s">
        <v>1784</v>
      </c>
      <c r="BQ160" s="344" t="s">
        <v>4061</v>
      </c>
      <c r="BR160" s="344" t="s">
        <v>1784</v>
      </c>
      <c r="BS160" s="344" t="s">
        <v>1784</v>
      </c>
    </row>
    <row r="161" spans="1:71">
      <c r="A161" s="344" t="s">
        <v>103</v>
      </c>
      <c r="B161" s="344" t="s">
        <v>3200</v>
      </c>
      <c r="C161" s="344" t="s">
        <v>44</v>
      </c>
      <c r="D161" s="344" t="s">
        <v>1784</v>
      </c>
      <c r="E161" s="344" t="s">
        <v>1784</v>
      </c>
      <c r="F161" s="344" t="s">
        <v>1784</v>
      </c>
      <c r="G161" s="344" t="s">
        <v>3748</v>
      </c>
      <c r="H161" s="344" t="s">
        <v>1784</v>
      </c>
      <c r="I161" s="344" t="s">
        <v>214</v>
      </c>
      <c r="J161" s="344" t="s">
        <v>3201</v>
      </c>
      <c r="K161" s="344" t="s">
        <v>3764</v>
      </c>
      <c r="L161" s="344"/>
      <c r="M161" s="344"/>
      <c r="N161" s="344"/>
      <c r="O161" s="344" t="s">
        <v>1784</v>
      </c>
      <c r="P161" s="344" t="s">
        <v>1784</v>
      </c>
      <c r="Q161" s="344" t="s">
        <v>1784</v>
      </c>
      <c r="R161" s="344" t="s">
        <v>1784</v>
      </c>
      <c r="S161" s="344" t="s">
        <v>1784</v>
      </c>
      <c r="T161" s="344" t="s">
        <v>1784</v>
      </c>
      <c r="U161" s="344" t="s">
        <v>1784</v>
      </c>
      <c r="V161" s="344" t="s">
        <v>1784</v>
      </c>
      <c r="W161" s="344" t="s">
        <v>1784</v>
      </c>
      <c r="X161" s="344" t="s">
        <v>1784</v>
      </c>
      <c r="Y161" s="344" t="s">
        <v>1784</v>
      </c>
      <c r="Z161" s="344" t="s">
        <v>1784</v>
      </c>
      <c r="AA161" s="344" t="s">
        <v>1784</v>
      </c>
      <c r="AB161" s="344" t="s">
        <v>1784</v>
      </c>
      <c r="AC161" s="344" t="s">
        <v>1784</v>
      </c>
      <c r="AD161" s="344" t="s">
        <v>1784</v>
      </c>
      <c r="AE161" s="344" t="s">
        <v>1784</v>
      </c>
      <c r="AF161" s="344" t="s">
        <v>1784</v>
      </c>
      <c r="AG161" s="344" t="s">
        <v>1784</v>
      </c>
      <c r="AH161" s="344" t="s">
        <v>1784</v>
      </c>
      <c r="AI161" s="344" t="s">
        <v>1784</v>
      </c>
      <c r="AJ161" s="344" t="s">
        <v>1784</v>
      </c>
      <c r="AK161" s="344" t="s">
        <v>1784</v>
      </c>
      <c r="AL161" s="344" t="s">
        <v>1784</v>
      </c>
      <c r="AM161" s="344" t="s">
        <v>1784</v>
      </c>
      <c r="AN161" s="344" t="s">
        <v>1784</v>
      </c>
      <c r="AO161" s="344" t="s">
        <v>1784</v>
      </c>
      <c r="AP161" s="344" t="s">
        <v>1784</v>
      </c>
      <c r="AQ161" s="344" t="s">
        <v>1784</v>
      </c>
      <c r="AR161" s="344" t="s">
        <v>1784</v>
      </c>
      <c r="AS161" s="344" t="s">
        <v>1784</v>
      </c>
      <c r="AT161" s="344" t="s">
        <v>1784</v>
      </c>
      <c r="AU161" s="344" t="s">
        <v>1784</v>
      </c>
      <c r="AV161" s="344" t="s">
        <v>1784</v>
      </c>
      <c r="AW161" s="344" t="s">
        <v>1784</v>
      </c>
      <c r="AX161" s="344" t="s">
        <v>1784</v>
      </c>
      <c r="AY161" s="344" t="s">
        <v>1784</v>
      </c>
      <c r="AZ161" s="344" t="s">
        <v>1784</v>
      </c>
      <c r="BA161" s="344" t="s">
        <v>1784</v>
      </c>
      <c r="BB161" s="344" t="s">
        <v>1784</v>
      </c>
      <c r="BC161" s="344" t="s">
        <v>1784</v>
      </c>
      <c r="BD161" s="344" t="s">
        <v>1784</v>
      </c>
      <c r="BE161" s="344" t="s">
        <v>1784</v>
      </c>
      <c r="BF161" s="344" t="s">
        <v>1784</v>
      </c>
      <c r="BG161" s="344" t="s">
        <v>1784</v>
      </c>
      <c r="BH161" s="344" t="s">
        <v>1784</v>
      </c>
      <c r="BI161" s="344" t="s">
        <v>1784</v>
      </c>
      <c r="BJ161" s="344" t="s">
        <v>1784</v>
      </c>
      <c r="BK161" s="344" t="s">
        <v>1784</v>
      </c>
      <c r="BL161" s="344" t="s">
        <v>1784</v>
      </c>
      <c r="BM161" s="344" t="s">
        <v>1784</v>
      </c>
      <c r="BN161" s="344" t="s">
        <v>1784</v>
      </c>
      <c r="BO161" s="344" t="s">
        <v>1784</v>
      </c>
      <c r="BP161" s="344" t="s">
        <v>1784</v>
      </c>
      <c r="BQ161" s="344" t="s">
        <v>4062</v>
      </c>
      <c r="BR161" s="344" t="s">
        <v>1784</v>
      </c>
      <c r="BS161" s="347" t="s">
        <v>3766</v>
      </c>
    </row>
    <row r="162" spans="1:71">
      <c r="A162" s="344" t="s">
        <v>103</v>
      </c>
      <c r="B162" s="344" t="s">
        <v>4063</v>
      </c>
      <c r="C162" s="344" t="s">
        <v>44</v>
      </c>
      <c r="D162" s="344" t="s">
        <v>1784</v>
      </c>
      <c r="E162" s="344" t="s">
        <v>1784</v>
      </c>
      <c r="F162" s="344" t="s">
        <v>1784</v>
      </c>
      <c r="G162" s="344" t="s">
        <v>3748</v>
      </c>
      <c r="H162" s="344" t="s">
        <v>1784</v>
      </c>
      <c r="I162" s="344" t="s">
        <v>1689</v>
      </c>
      <c r="J162" s="344" t="s">
        <v>4064</v>
      </c>
      <c r="K162" s="344" t="s">
        <v>3748</v>
      </c>
      <c r="L162" s="344" t="s">
        <v>1784</v>
      </c>
      <c r="M162" s="344" t="s">
        <v>1784</v>
      </c>
      <c r="N162" s="344" t="s">
        <v>1784</v>
      </c>
      <c r="O162" s="344" t="s">
        <v>1784</v>
      </c>
      <c r="P162" s="344" t="s">
        <v>1784</v>
      </c>
      <c r="Q162" s="344" t="s">
        <v>1784</v>
      </c>
      <c r="R162" s="344" t="s">
        <v>1784</v>
      </c>
      <c r="S162" s="344" t="s">
        <v>1784</v>
      </c>
      <c r="T162" s="344" t="s">
        <v>1784</v>
      </c>
      <c r="U162" s="344" t="s">
        <v>1784</v>
      </c>
      <c r="V162" s="344" t="s">
        <v>1784</v>
      </c>
      <c r="W162" s="344" t="s">
        <v>1784</v>
      </c>
      <c r="X162" s="344" t="s">
        <v>1784</v>
      </c>
      <c r="Y162" s="344" t="s">
        <v>1784</v>
      </c>
      <c r="Z162" s="344" t="s">
        <v>1784</v>
      </c>
      <c r="AA162" s="344" t="s">
        <v>1784</v>
      </c>
      <c r="AB162" s="344" t="s">
        <v>1784</v>
      </c>
      <c r="AC162" s="344" t="s">
        <v>1784</v>
      </c>
      <c r="AD162" s="344" t="s">
        <v>1784</v>
      </c>
      <c r="AE162" s="344" t="s">
        <v>1784</v>
      </c>
      <c r="AF162" s="344" t="s">
        <v>1784</v>
      </c>
      <c r="AG162" s="344" t="s">
        <v>1784</v>
      </c>
      <c r="AH162" s="344" t="s">
        <v>1784</v>
      </c>
      <c r="AI162" s="344" t="s">
        <v>1784</v>
      </c>
      <c r="AJ162" s="344" t="s">
        <v>1784</v>
      </c>
      <c r="AK162" s="344" t="s">
        <v>1784</v>
      </c>
      <c r="AL162" s="344" t="s">
        <v>1784</v>
      </c>
      <c r="AM162" s="344" t="s">
        <v>1784</v>
      </c>
      <c r="AN162" s="344" t="s">
        <v>1784</v>
      </c>
      <c r="AO162" s="344" t="s">
        <v>1784</v>
      </c>
      <c r="AP162" s="344" t="s">
        <v>1784</v>
      </c>
      <c r="AQ162" s="344" t="s">
        <v>1784</v>
      </c>
      <c r="AR162" s="344" t="s">
        <v>1784</v>
      </c>
      <c r="AS162" s="344" t="s">
        <v>1784</v>
      </c>
      <c r="AT162" s="344" t="s">
        <v>1784</v>
      </c>
      <c r="AU162" s="344" t="s">
        <v>1784</v>
      </c>
      <c r="AV162" s="344" t="s">
        <v>1784</v>
      </c>
      <c r="AW162" s="344" t="s">
        <v>1784</v>
      </c>
      <c r="AX162" s="344" t="s">
        <v>1784</v>
      </c>
      <c r="AY162" s="344" t="s">
        <v>1784</v>
      </c>
      <c r="AZ162" s="344" t="s">
        <v>1784</v>
      </c>
      <c r="BA162" s="344" t="s">
        <v>1784</v>
      </c>
      <c r="BB162" s="344" t="s">
        <v>1784</v>
      </c>
      <c r="BC162" s="344" t="s">
        <v>1784</v>
      </c>
      <c r="BD162" s="344" t="s">
        <v>1784</v>
      </c>
      <c r="BE162" s="344" t="s">
        <v>1784</v>
      </c>
      <c r="BF162" s="344" t="s">
        <v>1784</v>
      </c>
      <c r="BG162" s="344" t="s">
        <v>1784</v>
      </c>
      <c r="BH162" s="344" t="s">
        <v>1784</v>
      </c>
      <c r="BI162" s="344" t="s">
        <v>1784</v>
      </c>
      <c r="BJ162" s="344" t="s">
        <v>1784</v>
      </c>
      <c r="BK162" s="344" t="s">
        <v>1784</v>
      </c>
      <c r="BL162" s="344" t="s">
        <v>1784</v>
      </c>
      <c r="BM162" s="344" t="s">
        <v>1784</v>
      </c>
      <c r="BN162" s="344" t="s">
        <v>1784</v>
      </c>
      <c r="BO162" s="344" t="s">
        <v>1784</v>
      </c>
      <c r="BP162" s="344" t="s">
        <v>1784</v>
      </c>
      <c r="BQ162" s="344" t="s">
        <v>4065</v>
      </c>
      <c r="BR162" s="344" t="s">
        <v>1784</v>
      </c>
      <c r="BS162" s="344" t="s">
        <v>1784</v>
      </c>
    </row>
    <row r="163" spans="1:71">
      <c r="A163" s="344" t="s">
        <v>103</v>
      </c>
      <c r="B163" s="344" t="s">
        <v>3202</v>
      </c>
      <c r="C163" s="344" t="s">
        <v>44</v>
      </c>
      <c r="D163" s="344" t="s">
        <v>1784</v>
      </c>
      <c r="E163" s="344" t="s">
        <v>1784</v>
      </c>
      <c r="F163" s="344" t="s">
        <v>1784</v>
      </c>
      <c r="G163" s="344" t="s">
        <v>3748</v>
      </c>
      <c r="H163" s="344" t="s">
        <v>1784</v>
      </c>
      <c r="I163" s="344" t="s">
        <v>214</v>
      </c>
      <c r="J163" s="344" t="s">
        <v>3203</v>
      </c>
      <c r="K163" s="344" t="s">
        <v>3748</v>
      </c>
      <c r="L163" s="344"/>
      <c r="M163" s="344"/>
      <c r="N163" s="344"/>
      <c r="O163" s="344" t="s">
        <v>1784</v>
      </c>
      <c r="P163" s="344" t="s">
        <v>1784</v>
      </c>
      <c r="Q163" s="344" t="s">
        <v>1784</v>
      </c>
      <c r="R163" s="344" t="s">
        <v>1784</v>
      </c>
      <c r="S163" s="344" t="s">
        <v>1784</v>
      </c>
      <c r="T163" s="344" t="s">
        <v>1784</v>
      </c>
      <c r="U163" s="344" t="s">
        <v>1784</v>
      </c>
      <c r="V163" s="344" t="s">
        <v>1784</v>
      </c>
      <c r="W163" s="344" t="s">
        <v>1784</v>
      </c>
      <c r="X163" s="344" t="s">
        <v>1784</v>
      </c>
      <c r="Y163" s="344" t="s">
        <v>1784</v>
      </c>
      <c r="Z163" s="344" t="s">
        <v>1784</v>
      </c>
      <c r="AA163" s="344" t="s">
        <v>1784</v>
      </c>
      <c r="AB163" s="344" t="s">
        <v>1784</v>
      </c>
      <c r="AC163" s="344" t="s">
        <v>1784</v>
      </c>
      <c r="AD163" s="344" t="s">
        <v>1784</v>
      </c>
      <c r="AE163" s="344" t="s">
        <v>1784</v>
      </c>
      <c r="AF163" s="344" t="s">
        <v>1784</v>
      </c>
      <c r="AG163" s="344" t="s">
        <v>1784</v>
      </c>
      <c r="AH163" s="344" t="s">
        <v>1784</v>
      </c>
      <c r="AI163" s="344" t="s">
        <v>1784</v>
      </c>
      <c r="AJ163" s="344" t="s">
        <v>1784</v>
      </c>
      <c r="AK163" s="344" t="s">
        <v>1784</v>
      </c>
      <c r="AL163" s="344" t="s">
        <v>1784</v>
      </c>
      <c r="AM163" s="344" t="s">
        <v>1784</v>
      </c>
      <c r="AN163" s="344" t="s">
        <v>1784</v>
      </c>
      <c r="AO163" s="344" t="s">
        <v>1784</v>
      </c>
      <c r="AP163" s="344" t="s">
        <v>1784</v>
      </c>
      <c r="AQ163" s="344" t="s">
        <v>1784</v>
      </c>
      <c r="AR163" s="344" t="s">
        <v>1784</v>
      </c>
      <c r="AS163" s="344" t="s">
        <v>1784</v>
      </c>
      <c r="AT163" s="344" t="s">
        <v>1784</v>
      </c>
      <c r="AU163" s="344" t="s">
        <v>1784</v>
      </c>
      <c r="AV163" s="344" t="s">
        <v>1784</v>
      </c>
      <c r="AW163" s="344" t="s">
        <v>1784</v>
      </c>
      <c r="AX163" s="344" t="s">
        <v>1784</v>
      </c>
      <c r="AY163" s="344" t="s">
        <v>1784</v>
      </c>
      <c r="AZ163" s="344" t="s">
        <v>1784</v>
      </c>
      <c r="BA163" s="344" t="s">
        <v>1784</v>
      </c>
      <c r="BB163" s="344" t="s">
        <v>1784</v>
      </c>
      <c r="BC163" s="344" t="s">
        <v>1784</v>
      </c>
      <c r="BD163" s="344" t="s">
        <v>1784</v>
      </c>
      <c r="BE163" s="344" t="s">
        <v>1784</v>
      </c>
      <c r="BF163" s="344" t="s">
        <v>1784</v>
      </c>
      <c r="BG163" s="344" t="s">
        <v>1784</v>
      </c>
      <c r="BH163" s="344" t="s">
        <v>1784</v>
      </c>
      <c r="BI163" s="344" t="s">
        <v>1784</v>
      </c>
      <c r="BJ163" s="344" t="s">
        <v>1784</v>
      </c>
      <c r="BK163" s="344" t="s">
        <v>1784</v>
      </c>
      <c r="BL163" s="344" t="s">
        <v>1784</v>
      </c>
      <c r="BM163" s="344" t="s">
        <v>1784</v>
      </c>
      <c r="BN163" s="344" t="s">
        <v>1784</v>
      </c>
      <c r="BO163" s="344" t="s">
        <v>1784</v>
      </c>
      <c r="BP163" s="344" t="s">
        <v>1784</v>
      </c>
      <c r="BQ163" s="344" t="s">
        <v>4066</v>
      </c>
      <c r="BR163" s="344" t="s">
        <v>1784</v>
      </c>
      <c r="BS163" s="344" t="s">
        <v>1784</v>
      </c>
    </row>
    <row r="164" spans="1:71">
      <c r="A164" s="344" t="s">
        <v>103</v>
      </c>
      <c r="B164" s="344" t="s">
        <v>4067</v>
      </c>
      <c r="C164" s="344" t="s">
        <v>56</v>
      </c>
      <c r="D164" s="344" t="s">
        <v>1784</v>
      </c>
      <c r="E164" s="344" t="s">
        <v>1784</v>
      </c>
      <c r="F164" s="344" t="s">
        <v>1784</v>
      </c>
      <c r="G164" s="344" t="s">
        <v>3748</v>
      </c>
      <c r="H164" s="344" t="s">
        <v>1784</v>
      </c>
      <c r="I164" s="344" t="s">
        <v>3845</v>
      </c>
      <c r="J164" s="344" t="s">
        <v>4068</v>
      </c>
      <c r="K164" s="344" t="s">
        <v>3748</v>
      </c>
      <c r="L164" s="344" t="s">
        <v>1784</v>
      </c>
      <c r="M164" s="344" t="s">
        <v>1784</v>
      </c>
      <c r="N164" s="344" t="s">
        <v>1784</v>
      </c>
      <c r="O164" s="344" t="s">
        <v>1784</v>
      </c>
      <c r="P164" s="344" t="s">
        <v>1784</v>
      </c>
      <c r="Q164" s="344" t="s">
        <v>1784</v>
      </c>
      <c r="R164" s="344" t="s">
        <v>1784</v>
      </c>
      <c r="S164" s="344" t="s">
        <v>1784</v>
      </c>
      <c r="T164" s="344" t="s">
        <v>1784</v>
      </c>
      <c r="U164" s="344" t="s">
        <v>1784</v>
      </c>
      <c r="V164" s="344" t="s">
        <v>1784</v>
      </c>
      <c r="W164" s="344" t="s">
        <v>1784</v>
      </c>
      <c r="X164" s="344" t="s">
        <v>1784</v>
      </c>
      <c r="Y164" s="344" t="s">
        <v>1784</v>
      </c>
      <c r="Z164" s="344" t="s">
        <v>1784</v>
      </c>
      <c r="AA164" s="344" t="s">
        <v>1784</v>
      </c>
      <c r="AB164" s="344" t="s">
        <v>1784</v>
      </c>
      <c r="AC164" s="344" t="s">
        <v>1784</v>
      </c>
      <c r="AD164" s="344" t="s">
        <v>1784</v>
      </c>
      <c r="AE164" s="344" t="s">
        <v>1784</v>
      </c>
      <c r="AF164" s="344" t="s">
        <v>1784</v>
      </c>
      <c r="AG164" s="344" t="s">
        <v>1784</v>
      </c>
      <c r="AH164" s="344" t="s">
        <v>1784</v>
      </c>
      <c r="AI164" s="344" t="s">
        <v>1784</v>
      </c>
      <c r="AJ164" s="344" t="s">
        <v>1784</v>
      </c>
      <c r="AK164" s="344" t="s">
        <v>1784</v>
      </c>
      <c r="AL164" s="344" t="s">
        <v>1784</v>
      </c>
      <c r="AM164" s="344" t="s">
        <v>1784</v>
      </c>
      <c r="AN164" s="344" t="s">
        <v>1784</v>
      </c>
      <c r="AO164" s="344" t="s">
        <v>1784</v>
      </c>
      <c r="AP164" s="344" t="s">
        <v>1784</v>
      </c>
      <c r="AQ164" s="344" t="s">
        <v>1784</v>
      </c>
      <c r="AR164" s="344" t="s">
        <v>1784</v>
      </c>
      <c r="AS164" s="344" t="s">
        <v>1784</v>
      </c>
      <c r="AT164" s="344" t="s">
        <v>1784</v>
      </c>
      <c r="AU164" s="344" t="s">
        <v>1784</v>
      </c>
      <c r="AV164" s="344" t="s">
        <v>1784</v>
      </c>
      <c r="AW164" s="344" t="s">
        <v>1784</v>
      </c>
      <c r="AX164" s="344" t="s">
        <v>1784</v>
      </c>
      <c r="AY164" s="344" t="s">
        <v>1784</v>
      </c>
      <c r="AZ164" s="344" t="s">
        <v>1784</v>
      </c>
      <c r="BA164" s="344" t="s">
        <v>1784</v>
      </c>
      <c r="BB164" s="344" t="s">
        <v>1784</v>
      </c>
      <c r="BC164" s="344" t="s">
        <v>1784</v>
      </c>
      <c r="BD164" s="344" t="s">
        <v>1784</v>
      </c>
      <c r="BE164" s="344" t="s">
        <v>1784</v>
      </c>
      <c r="BF164" s="344" t="s">
        <v>1784</v>
      </c>
      <c r="BG164" s="344" t="s">
        <v>1784</v>
      </c>
      <c r="BH164" s="344" t="s">
        <v>1784</v>
      </c>
      <c r="BI164" s="344" t="s">
        <v>1784</v>
      </c>
      <c r="BJ164" s="344" t="s">
        <v>1784</v>
      </c>
      <c r="BK164" s="344" t="s">
        <v>1784</v>
      </c>
      <c r="BL164" s="344" t="s">
        <v>1784</v>
      </c>
      <c r="BM164" s="344" t="s">
        <v>1784</v>
      </c>
      <c r="BN164" s="344" t="s">
        <v>1784</v>
      </c>
      <c r="BO164" s="344" t="s">
        <v>1784</v>
      </c>
      <c r="BP164" s="344" t="s">
        <v>1784</v>
      </c>
      <c r="BQ164" s="344" t="s">
        <v>4069</v>
      </c>
      <c r="BR164" s="344" t="s">
        <v>1784</v>
      </c>
      <c r="BS164" s="344" t="s">
        <v>1784</v>
      </c>
    </row>
    <row r="165" spans="1:71">
      <c r="A165" s="344" t="s">
        <v>103</v>
      </c>
      <c r="B165" s="344" t="s">
        <v>3204</v>
      </c>
      <c r="C165" s="344" t="s">
        <v>56</v>
      </c>
      <c r="D165" s="344" t="s">
        <v>1784</v>
      </c>
      <c r="E165" s="344" t="s">
        <v>1784</v>
      </c>
      <c r="F165" s="344" t="s">
        <v>1784</v>
      </c>
      <c r="G165" s="344" t="s">
        <v>3748</v>
      </c>
      <c r="H165" s="344" t="s">
        <v>1784</v>
      </c>
      <c r="I165" s="344" t="s">
        <v>214</v>
      </c>
      <c r="J165" s="344" t="s">
        <v>4070</v>
      </c>
      <c r="K165" s="344" t="s">
        <v>3748</v>
      </c>
      <c r="L165" s="344" t="s">
        <v>3805</v>
      </c>
      <c r="M165" s="344" t="s">
        <v>4071</v>
      </c>
      <c r="N165" s="344" t="s">
        <v>3764</v>
      </c>
      <c r="O165" s="344" t="s">
        <v>3807</v>
      </c>
      <c r="P165" s="344" t="s">
        <v>4072</v>
      </c>
      <c r="Q165" s="344" t="s">
        <v>3764</v>
      </c>
      <c r="U165" s="344" t="s">
        <v>1784</v>
      </c>
      <c r="V165" s="344" t="s">
        <v>1784</v>
      </c>
      <c r="W165" s="344" t="s">
        <v>1784</v>
      </c>
      <c r="X165" s="344" t="s">
        <v>1784</v>
      </c>
      <c r="Y165" s="344" t="s">
        <v>1784</v>
      </c>
      <c r="Z165" s="344" t="s">
        <v>1784</v>
      </c>
      <c r="AA165" s="344" t="s">
        <v>1784</v>
      </c>
      <c r="AB165" s="344" t="s">
        <v>1784</v>
      </c>
      <c r="AC165" s="344" t="s">
        <v>1784</v>
      </c>
      <c r="AD165" s="344" t="s">
        <v>1784</v>
      </c>
      <c r="AE165" s="344" t="s">
        <v>1784</v>
      </c>
      <c r="AF165" s="344" t="s">
        <v>1784</v>
      </c>
      <c r="AG165" s="344" t="s">
        <v>1784</v>
      </c>
      <c r="AH165" s="344" t="s">
        <v>1784</v>
      </c>
      <c r="AI165" s="344" t="s">
        <v>1784</v>
      </c>
      <c r="AJ165" s="344" t="s">
        <v>1784</v>
      </c>
      <c r="AK165" s="344" t="s">
        <v>1784</v>
      </c>
      <c r="AL165" s="344" t="s">
        <v>1784</v>
      </c>
      <c r="AM165" s="344" t="s">
        <v>1784</v>
      </c>
      <c r="AN165" s="344" t="s">
        <v>1784</v>
      </c>
      <c r="AO165" s="344" t="s">
        <v>1784</v>
      </c>
      <c r="AP165" s="344" t="s">
        <v>1784</v>
      </c>
      <c r="AQ165" s="344" t="s">
        <v>1784</v>
      </c>
      <c r="AR165" s="344" t="s">
        <v>1784</v>
      </c>
      <c r="AS165" s="344" t="s">
        <v>1784</v>
      </c>
      <c r="AT165" s="344" t="s">
        <v>1784</v>
      </c>
      <c r="AU165" s="344" t="s">
        <v>1784</v>
      </c>
      <c r="AV165" s="344" t="s">
        <v>1784</v>
      </c>
      <c r="AW165" s="344" t="s">
        <v>1784</v>
      </c>
      <c r="AX165" s="344" t="s">
        <v>1784</v>
      </c>
      <c r="AY165" s="344" t="s">
        <v>1784</v>
      </c>
      <c r="AZ165" s="344" t="s">
        <v>1784</v>
      </c>
      <c r="BA165" s="344" t="s">
        <v>1784</v>
      </c>
      <c r="BB165" s="344" t="s">
        <v>1784</v>
      </c>
      <c r="BC165" s="344" t="s">
        <v>1784</v>
      </c>
      <c r="BD165" s="344" t="s">
        <v>1784</v>
      </c>
      <c r="BE165" s="344" t="s">
        <v>1784</v>
      </c>
      <c r="BF165" s="344" t="s">
        <v>1784</v>
      </c>
      <c r="BG165" s="344" t="s">
        <v>1784</v>
      </c>
      <c r="BH165" s="344" t="s">
        <v>1784</v>
      </c>
      <c r="BI165" s="344" t="s">
        <v>1784</v>
      </c>
      <c r="BJ165" s="344" t="s">
        <v>1784</v>
      </c>
      <c r="BK165" s="344" t="s">
        <v>1784</v>
      </c>
      <c r="BL165" s="344" t="s">
        <v>1784</v>
      </c>
      <c r="BM165" s="344" t="s">
        <v>1784</v>
      </c>
      <c r="BN165" s="344" t="s">
        <v>1784</v>
      </c>
      <c r="BO165" s="344" t="s">
        <v>1784</v>
      </c>
      <c r="BP165" s="344" t="s">
        <v>1784</v>
      </c>
      <c r="BQ165" s="344" t="s">
        <v>4073</v>
      </c>
      <c r="BR165" s="344" t="s">
        <v>1784</v>
      </c>
      <c r="BS165" s="347" t="s">
        <v>3766</v>
      </c>
    </row>
    <row r="166" spans="1:71">
      <c r="A166" s="344" t="s">
        <v>103</v>
      </c>
      <c r="B166" s="344" t="s">
        <v>3207</v>
      </c>
      <c r="C166" s="344" t="s">
        <v>56</v>
      </c>
      <c r="D166" s="344" t="s">
        <v>1784</v>
      </c>
      <c r="E166" s="344" t="s">
        <v>1784</v>
      </c>
      <c r="F166" s="344" t="s">
        <v>1784</v>
      </c>
      <c r="G166" s="344" t="s">
        <v>3748</v>
      </c>
      <c r="H166" s="344" t="s">
        <v>1784</v>
      </c>
      <c r="I166" s="344" t="s">
        <v>3081</v>
      </c>
      <c r="J166" s="344" t="s">
        <v>3208</v>
      </c>
      <c r="K166" s="344" t="s">
        <v>3764</v>
      </c>
      <c r="L166" s="344" t="s">
        <v>1784</v>
      </c>
      <c r="M166" s="344" t="s">
        <v>1784</v>
      </c>
      <c r="N166" s="344" t="s">
        <v>1784</v>
      </c>
      <c r="O166" s="344" t="s">
        <v>1784</v>
      </c>
      <c r="P166" s="344" t="s">
        <v>1784</v>
      </c>
      <c r="Q166" s="344" t="s">
        <v>1784</v>
      </c>
      <c r="R166" s="344" t="s">
        <v>1784</v>
      </c>
      <c r="S166" s="344" t="s">
        <v>1784</v>
      </c>
      <c r="T166" s="344" t="s">
        <v>1784</v>
      </c>
      <c r="U166" s="344" t="s">
        <v>1784</v>
      </c>
      <c r="V166" s="344" t="s">
        <v>1784</v>
      </c>
      <c r="W166" s="344" t="s">
        <v>1784</v>
      </c>
      <c r="X166" s="344" t="s">
        <v>1784</v>
      </c>
      <c r="Y166" s="344" t="s">
        <v>1784</v>
      </c>
      <c r="Z166" s="344" t="s">
        <v>1784</v>
      </c>
      <c r="AA166" s="344" t="s">
        <v>1784</v>
      </c>
      <c r="AB166" s="344" t="s">
        <v>1784</v>
      </c>
      <c r="AC166" s="344" t="s">
        <v>1784</v>
      </c>
      <c r="AD166" s="344" t="s">
        <v>1784</v>
      </c>
      <c r="AE166" s="344" t="s">
        <v>1784</v>
      </c>
      <c r="AF166" s="344" t="s">
        <v>1784</v>
      </c>
      <c r="AG166" s="344" t="s">
        <v>1784</v>
      </c>
      <c r="AH166" s="344" t="s">
        <v>1784</v>
      </c>
      <c r="AI166" s="344" t="s">
        <v>1784</v>
      </c>
      <c r="AJ166" s="344" t="s">
        <v>1784</v>
      </c>
      <c r="AK166" s="344" t="s">
        <v>1784</v>
      </c>
      <c r="AL166" s="344" t="s">
        <v>1784</v>
      </c>
      <c r="AM166" s="344" t="s">
        <v>1784</v>
      </c>
      <c r="AN166" s="344" t="s">
        <v>1784</v>
      </c>
      <c r="AO166" s="344" t="s">
        <v>1784</v>
      </c>
      <c r="AP166" s="344" t="s">
        <v>1784</v>
      </c>
      <c r="AQ166" s="344" t="s">
        <v>1784</v>
      </c>
      <c r="AR166" s="344" t="s">
        <v>1784</v>
      </c>
      <c r="AS166" s="344" t="s">
        <v>1784</v>
      </c>
      <c r="AT166" s="344" t="s">
        <v>1784</v>
      </c>
      <c r="AU166" s="344" t="s">
        <v>1784</v>
      </c>
      <c r="AV166" s="344" t="s">
        <v>1784</v>
      </c>
      <c r="AW166" s="344" t="s">
        <v>1784</v>
      </c>
      <c r="AX166" s="344" t="s">
        <v>1784</v>
      </c>
      <c r="AY166" s="344" t="s">
        <v>1784</v>
      </c>
      <c r="AZ166" s="344" t="s">
        <v>1784</v>
      </c>
      <c r="BA166" s="344" t="s">
        <v>1784</v>
      </c>
      <c r="BB166" s="344" t="s">
        <v>1784</v>
      </c>
      <c r="BC166" s="344" t="s">
        <v>1784</v>
      </c>
      <c r="BD166" s="344" t="s">
        <v>1784</v>
      </c>
      <c r="BE166" s="344" t="s">
        <v>1784</v>
      </c>
      <c r="BF166" s="344" t="s">
        <v>1784</v>
      </c>
      <c r="BG166" s="344" t="s">
        <v>1784</v>
      </c>
      <c r="BH166" s="344" t="s">
        <v>1784</v>
      </c>
      <c r="BI166" s="344" t="s">
        <v>1784</v>
      </c>
      <c r="BJ166" s="344" t="s">
        <v>1784</v>
      </c>
      <c r="BK166" s="344" t="s">
        <v>1784</v>
      </c>
      <c r="BL166" s="344" t="s">
        <v>1784</v>
      </c>
      <c r="BM166" s="344" t="s">
        <v>1784</v>
      </c>
      <c r="BN166" s="344" t="s">
        <v>1784</v>
      </c>
      <c r="BO166" s="344" t="s">
        <v>1784</v>
      </c>
      <c r="BP166" s="344" t="s">
        <v>1784</v>
      </c>
      <c r="BQ166" s="344" t="s">
        <v>4074</v>
      </c>
      <c r="BR166" s="344" t="s">
        <v>1784</v>
      </c>
      <c r="BS166" s="347" t="s">
        <v>3766</v>
      </c>
    </row>
    <row r="167" spans="1:71">
      <c r="A167" s="344" t="s">
        <v>103</v>
      </c>
      <c r="B167" s="344" t="s">
        <v>3209</v>
      </c>
      <c r="C167" s="344" t="s">
        <v>56</v>
      </c>
      <c r="D167" s="344" t="s">
        <v>1784</v>
      </c>
      <c r="E167" s="344" t="s">
        <v>1784</v>
      </c>
      <c r="F167" s="344" t="s">
        <v>1784</v>
      </c>
      <c r="G167" s="344" t="s">
        <v>3748</v>
      </c>
      <c r="H167" s="344" t="s">
        <v>1784</v>
      </c>
      <c r="I167" s="344" t="s">
        <v>3768</v>
      </c>
      <c r="J167" s="344" t="s">
        <v>4075</v>
      </c>
      <c r="K167" s="344" t="s">
        <v>3764</v>
      </c>
      <c r="L167" s="344" t="s">
        <v>3081</v>
      </c>
      <c r="M167" s="344" t="s">
        <v>4076</v>
      </c>
      <c r="N167" s="344" t="s">
        <v>3764</v>
      </c>
      <c r="O167" s="344" t="s">
        <v>1784</v>
      </c>
      <c r="P167" s="344" t="s">
        <v>1784</v>
      </c>
      <c r="Q167" s="344" t="s">
        <v>1784</v>
      </c>
      <c r="R167" s="344" t="s">
        <v>1784</v>
      </c>
      <c r="S167" s="344" t="s">
        <v>1784</v>
      </c>
      <c r="T167" s="344" t="s">
        <v>1784</v>
      </c>
      <c r="U167" s="344" t="s">
        <v>1784</v>
      </c>
      <c r="V167" s="344" t="s">
        <v>1784</v>
      </c>
      <c r="W167" s="344" t="s">
        <v>1784</v>
      </c>
      <c r="X167" s="344" t="s">
        <v>1784</v>
      </c>
      <c r="Y167" s="344" t="s">
        <v>1784</v>
      </c>
      <c r="Z167" s="344" t="s">
        <v>1784</v>
      </c>
      <c r="AA167" s="344" t="s">
        <v>1784</v>
      </c>
      <c r="AB167" s="344" t="s">
        <v>1784</v>
      </c>
      <c r="AC167" s="344" t="s">
        <v>1784</v>
      </c>
      <c r="AD167" s="344" t="s">
        <v>1784</v>
      </c>
      <c r="AE167" s="344" t="s">
        <v>1784</v>
      </c>
      <c r="AF167" s="344" t="s">
        <v>1784</v>
      </c>
      <c r="AG167" s="344" t="s">
        <v>1784</v>
      </c>
      <c r="AH167" s="344" t="s">
        <v>1784</v>
      </c>
      <c r="AI167" s="344" t="s">
        <v>1784</v>
      </c>
      <c r="AJ167" s="344" t="s">
        <v>1784</v>
      </c>
      <c r="AK167" s="344" t="s">
        <v>1784</v>
      </c>
      <c r="AL167" s="344" t="s">
        <v>1784</v>
      </c>
      <c r="AM167" s="344" t="s">
        <v>1784</v>
      </c>
      <c r="AN167" s="344" t="s">
        <v>1784</v>
      </c>
      <c r="AO167" s="344" t="s">
        <v>1784</v>
      </c>
      <c r="AP167" s="344" t="s">
        <v>1784</v>
      </c>
      <c r="AQ167" s="344" t="s">
        <v>1784</v>
      </c>
      <c r="AR167" s="344" t="s">
        <v>1784</v>
      </c>
      <c r="AS167" s="344" t="s">
        <v>1784</v>
      </c>
      <c r="AT167" s="344" t="s">
        <v>1784</v>
      </c>
      <c r="AU167" s="344" t="s">
        <v>1784</v>
      </c>
      <c r="AV167" s="344" t="s">
        <v>1784</v>
      </c>
      <c r="AW167" s="344" t="s">
        <v>1784</v>
      </c>
      <c r="AX167" s="344" t="s">
        <v>1784</v>
      </c>
      <c r="AY167" s="344" t="s">
        <v>1784</v>
      </c>
      <c r="AZ167" s="344" t="s">
        <v>1784</v>
      </c>
      <c r="BA167" s="344" t="s">
        <v>1784</v>
      </c>
      <c r="BB167" s="344" t="s">
        <v>1784</v>
      </c>
      <c r="BC167" s="344" t="s">
        <v>1784</v>
      </c>
      <c r="BD167" s="344" t="s">
        <v>1784</v>
      </c>
      <c r="BE167" s="344" t="s">
        <v>1784</v>
      </c>
      <c r="BF167" s="344" t="s">
        <v>1784</v>
      </c>
      <c r="BG167" s="344" t="s">
        <v>1784</v>
      </c>
      <c r="BH167" s="344" t="s">
        <v>1784</v>
      </c>
      <c r="BI167" s="344" t="s">
        <v>1784</v>
      </c>
      <c r="BJ167" s="344" t="s">
        <v>1784</v>
      </c>
      <c r="BK167" s="344" t="s">
        <v>1784</v>
      </c>
      <c r="BL167" s="344" t="s">
        <v>1784</v>
      </c>
      <c r="BM167" s="344" t="s">
        <v>1784</v>
      </c>
      <c r="BN167" s="344" t="s">
        <v>1784</v>
      </c>
      <c r="BO167" s="344" t="s">
        <v>1784</v>
      </c>
      <c r="BP167" s="344" t="s">
        <v>1784</v>
      </c>
      <c r="BQ167" s="344" t="s">
        <v>4077</v>
      </c>
      <c r="BR167" s="344" t="s">
        <v>1784</v>
      </c>
      <c r="BS167" s="347" t="s">
        <v>3766</v>
      </c>
    </row>
    <row r="168" spans="1:71">
      <c r="A168" s="344" t="s">
        <v>103</v>
      </c>
      <c r="B168" s="344" t="s">
        <v>3212</v>
      </c>
      <c r="C168" s="344" t="s">
        <v>57</v>
      </c>
      <c r="D168" s="344" t="s">
        <v>1784</v>
      </c>
      <c r="E168" s="344" t="s">
        <v>1784</v>
      </c>
      <c r="F168" s="344" t="s">
        <v>1784</v>
      </c>
      <c r="G168" s="344" t="s">
        <v>3748</v>
      </c>
      <c r="H168" s="344" t="s">
        <v>1784</v>
      </c>
      <c r="I168" s="344" t="s">
        <v>3081</v>
      </c>
      <c r="J168" s="344" t="s">
        <v>3213</v>
      </c>
      <c r="K168" s="344" t="s">
        <v>3748</v>
      </c>
      <c r="L168" s="344" t="s">
        <v>1784</v>
      </c>
      <c r="M168" s="344" t="s">
        <v>1784</v>
      </c>
      <c r="N168" s="344" t="s">
        <v>1784</v>
      </c>
      <c r="O168" s="344" t="s">
        <v>1784</v>
      </c>
      <c r="P168" s="344" t="s">
        <v>1784</v>
      </c>
      <c r="Q168" s="344" t="s">
        <v>1784</v>
      </c>
      <c r="R168" s="344" t="s">
        <v>1784</v>
      </c>
      <c r="S168" s="344" t="s">
        <v>1784</v>
      </c>
      <c r="T168" s="344" t="s">
        <v>1784</v>
      </c>
      <c r="U168" s="344" t="s">
        <v>1784</v>
      </c>
      <c r="V168" s="344" t="s">
        <v>1784</v>
      </c>
      <c r="W168" s="344" t="s">
        <v>1784</v>
      </c>
      <c r="X168" s="344" t="s">
        <v>1784</v>
      </c>
      <c r="Y168" s="344" t="s">
        <v>1784</v>
      </c>
      <c r="Z168" s="344" t="s">
        <v>1784</v>
      </c>
      <c r="AA168" s="344" t="s">
        <v>1784</v>
      </c>
      <c r="AB168" s="344" t="s">
        <v>1784</v>
      </c>
      <c r="AC168" s="344" t="s">
        <v>1784</v>
      </c>
      <c r="AD168" s="344" t="s">
        <v>1784</v>
      </c>
      <c r="AE168" s="344" t="s">
        <v>1784</v>
      </c>
      <c r="AF168" s="344" t="s">
        <v>1784</v>
      </c>
      <c r="AG168" s="344" t="s">
        <v>1784</v>
      </c>
      <c r="AH168" s="344" t="s">
        <v>1784</v>
      </c>
      <c r="AI168" s="344" t="s">
        <v>1784</v>
      </c>
      <c r="AJ168" s="344" t="s">
        <v>1784</v>
      </c>
      <c r="AK168" s="344" t="s">
        <v>1784</v>
      </c>
      <c r="AL168" s="344" t="s">
        <v>1784</v>
      </c>
      <c r="AM168" s="344" t="s">
        <v>1784</v>
      </c>
      <c r="AN168" s="344" t="s">
        <v>1784</v>
      </c>
      <c r="AO168" s="344" t="s">
        <v>1784</v>
      </c>
      <c r="AP168" s="344" t="s">
        <v>1784</v>
      </c>
      <c r="AQ168" s="344" t="s">
        <v>1784</v>
      </c>
      <c r="AR168" s="344" t="s">
        <v>1784</v>
      </c>
      <c r="AS168" s="344" t="s">
        <v>1784</v>
      </c>
      <c r="AT168" s="344" t="s">
        <v>1784</v>
      </c>
      <c r="AU168" s="344" t="s">
        <v>1784</v>
      </c>
      <c r="AV168" s="344" t="s">
        <v>1784</v>
      </c>
      <c r="AW168" s="344" t="s">
        <v>1784</v>
      </c>
      <c r="AX168" s="344" t="s">
        <v>1784</v>
      </c>
      <c r="AY168" s="344" t="s">
        <v>1784</v>
      </c>
      <c r="AZ168" s="344" t="s">
        <v>1784</v>
      </c>
      <c r="BA168" s="344" t="s">
        <v>1784</v>
      </c>
      <c r="BB168" s="344" t="s">
        <v>1784</v>
      </c>
      <c r="BC168" s="344" t="s">
        <v>1784</v>
      </c>
      <c r="BD168" s="344" t="s">
        <v>1784</v>
      </c>
      <c r="BE168" s="344" t="s">
        <v>1784</v>
      </c>
      <c r="BF168" s="344" t="s">
        <v>1784</v>
      </c>
      <c r="BG168" s="344" t="s">
        <v>1784</v>
      </c>
      <c r="BH168" s="344" t="s">
        <v>1784</v>
      </c>
      <c r="BI168" s="344" t="s">
        <v>1784</v>
      </c>
      <c r="BJ168" s="344" t="s">
        <v>1784</v>
      </c>
      <c r="BK168" s="344" t="s">
        <v>1784</v>
      </c>
      <c r="BL168" s="344" t="s">
        <v>1784</v>
      </c>
      <c r="BM168" s="344" t="s">
        <v>1784</v>
      </c>
      <c r="BN168" s="344" t="s">
        <v>1784</v>
      </c>
      <c r="BO168" s="344" t="s">
        <v>1784</v>
      </c>
      <c r="BP168" s="344" t="s">
        <v>1784</v>
      </c>
      <c r="BQ168" s="344" t="s">
        <v>4078</v>
      </c>
      <c r="BR168" s="344" t="s">
        <v>1784</v>
      </c>
      <c r="BS168" s="344" t="s">
        <v>1784</v>
      </c>
    </row>
    <row r="169" spans="1:71">
      <c r="A169" s="344" t="s">
        <v>103</v>
      </c>
      <c r="B169" s="344" t="s">
        <v>2978</v>
      </c>
      <c r="C169" s="344" t="s">
        <v>57</v>
      </c>
      <c r="D169" s="344" t="s">
        <v>1784</v>
      </c>
      <c r="E169" s="344" t="s">
        <v>1784</v>
      </c>
      <c r="F169" s="344" t="s">
        <v>1784</v>
      </c>
      <c r="G169" s="344" t="s">
        <v>3748</v>
      </c>
      <c r="H169" s="344" t="s">
        <v>1784</v>
      </c>
      <c r="I169" s="344" t="s">
        <v>2919</v>
      </c>
      <c r="J169" s="344" t="s">
        <v>2979</v>
      </c>
      <c r="K169" s="344" t="s">
        <v>3748</v>
      </c>
      <c r="L169" s="344" t="s">
        <v>1784</v>
      </c>
      <c r="M169" s="344" t="s">
        <v>1784</v>
      </c>
      <c r="N169" s="344" t="s">
        <v>1784</v>
      </c>
      <c r="O169" s="344" t="s">
        <v>1784</v>
      </c>
      <c r="P169" s="344" t="s">
        <v>1784</v>
      </c>
      <c r="Q169" s="344" t="s">
        <v>1784</v>
      </c>
      <c r="R169" s="344" t="s">
        <v>1784</v>
      </c>
      <c r="S169" s="344" t="s">
        <v>1784</v>
      </c>
      <c r="T169" s="344" t="s">
        <v>1784</v>
      </c>
      <c r="U169" s="344" t="s">
        <v>1784</v>
      </c>
      <c r="V169" s="344" t="s">
        <v>1784</v>
      </c>
      <c r="W169" s="344" t="s">
        <v>1784</v>
      </c>
      <c r="X169" s="344" t="s">
        <v>1784</v>
      </c>
      <c r="Y169" s="344" t="s">
        <v>1784</v>
      </c>
      <c r="Z169" s="344" t="s">
        <v>1784</v>
      </c>
      <c r="AA169" s="344" t="s">
        <v>1784</v>
      </c>
      <c r="AB169" s="344" t="s">
        <v>1784</v>
      </c>
      <c r="AC169" s="344" t="s">
        <v>1784</v>
      </c>
      <c r="AD169" s="344" t="s">
        <v>1784</v>
      </c>
      <c r="AE169" s="344" t="s">
        <v>1784</v>
      </c>
      <c r="AF169" s="344" t="s">
        <v>1784</v>
      </c>
      <c r="AG169" s="344" t="s">
        <v>1784</v>
      </c>
      <c r="AH169" s="344" t="s">
        <v>1784</v>
      </c>
      <c r="AI169" s="344" t="s">
        <v>1784</v>
      </c>
      <c r="AJ169" s="344" t="s">
        <v>1784</v>
      </c>
      <c r="AK169" s="344" t="s">
        <v>1784</v>
      </c>
      <c r="AL169" s="344" t="s">
        <v>1784</v>
      </c>
      <c r="AM169" s="344" t="s">
        <v>1784</v>
      </c>
      <c r="AN169" s="344" t="s">
        <v>1784</v>
      </c>
      <c r="AO169" s="344" t="s">
        <v>1784</v>
      </c>
      <c r="AP169" s="344" t="s">
        <v>1784</v>
      </c>
      <c r="AQ169" s="344" t="s">
        <v>1784</v>
      </c>
      <c r="AR169" s="344" t="s">
        <v>1784</v>
      </c>
      <c r="AS169" s="344" t="s">
        <v>1784</v>
      </c>
      <c r="AT169" s="344" t="s">
        <v>1784</v>
      </c>
      <c r="AU169" s="344" t="s">
        <v>1784</v>
      </c>
      <c r="AV169" s="344" t="s">
        <v>1784</v>
      </c>
      <c r="AW169" s="344" t="s">
        <v>1784</v>
      </c>
      <c r="AX169" s="344" t="s">
        <v>1784</v>
      </c>
      <c r="AY169" s="344" t="s">
        <v>1784</v>
      </c>
      <c r="AZ169" s="344" t="s">
        <v>1784</v>
      </c>
      <c r="BA169" s="344" t="s">
        <v>1784</v>
      </c>
      <c r="BB169" s="344" t="s">
        <v>1784</v>
      </c>
      <c r="BC169" s="344" t="s">
        <v>1784</v>
      </c>
      <c r="BD169" s="344" t="s">
        <v>1784</v>
      </c>
      <c r="BE169" s="344" t="s">
        <v>1784</v>
      </c>
      <c r="BF169" s="344" t="s">
        <v>1784</v>
      </c>
      <c r="BG169" s="344" t="s">
        <v>1784</v>
      </c>
      <c r="BH169" s="344" t="s">
        <v>1784</v>
      </c>
      <c r="BI169" s="344" t="s">
        <v>1784</v>
      </c>
      <c r="BJ169" s="344" t="s">
        <v>1784</v>
      </c>
      <c r="BK169" s="344" t="s">
        <v>1784</v>
      </c>
      <c r="BL169" s="344" t="s">
        <v>1784</v>
      </c>
      <c r="BM169" s="344" t="s">
        <v>1784</v>
      </c>
      <c r="BN169" s="344" t="s">
        <v>1784</v>
      </c>
      <c r="BO169" s="344" t="s">
        <v>1784</v>
      </c>
      <c r="BP169" s="344" t="s">
        <v>1784</v>
      </c>
      <c r="BQ169" s="344" t="s">
        <v>4079</v>
      </c>
      <c r="BR169" s="344" t="s">
        <v>1784</v>
      </c>
      <c r="BS169" s="344" t="s">
        <v>1784</v>
      </c>
    </row>
    <row r="170" spans="1:71">
      <c r="A170" s="344" t="s">
        <v>103</v>
      </c>
      <c r="B170" s="344" t="s">
        <v>3214</v>
      </c>
      <c r="C170" s="344" t="s">
        <v>58</v>
      </c>
      <c r="D170" s="344" t="s">
        <v>1784</v>
      </c>
      <c r="E170" s="344" t="s">
        <v>1784</v>
      </c>
      <c r="F170" s="344" t="s">
        <v>1784</v>
      </c>
      <c r="G170" s="344" t="s">
        <v>3748</v>
      </c>
      <c r="H170" s="344" t="s">
        <v>1784</v>
      </c>
      <c r="I170" s="344" t="s">
        <v>214</v>
      </c>
      <c r="J170" s="344" t="s">
        <v>3215</v>
      </c>
      <c r="K170" s="344" t="s">
        <v>3748</v>
      </c>
      <c r="L170" s="344"/>
      <c r="M170" s="344"/>
      <c r="N170" s="344"/>
      <c r="O170" s="344" t="s">
        <v>1784</v>
      </c>
      <c r="P170" s="344" t="s">
        <v>1784</v>
      </c>
      <c r="Q170" s="344" t="s">
        <v>1784</v>
      </c>
      <c r="R170" s="344" t="s">
        <v>1784</v>
      </c>
      <c r="S170" s="344" t="s">
        <v>1784</v>
      </c>
      <c r="T170" s="344" t="s">
        <v>1784</v>
      </c>
      <c r="U170" s="344" t="s">
        <v>1784</v>
      </c>
      <c r="V170" s="344" t="s">
        <v>1784</v>
      </c>
      <c r="W170" s="344" t="s">
        <v>1784</v>
      </c>
      <c r="X170" s="344" t="s">
        <v>1784</v>
      </c>
      <c r="Y170" s="344" t="s">
        <v>1784</v>
      </c>
      <c r="Z170" s="344" t="s">
        <v>1784</v>
      </c>
      <c r="AA170" s="344" t="s">
        <v>1784</v>
      </c>
      <c r="AB170" s="344" t="s">
        <v>1784</v>
      </c>
      <c r="AC170" s="344" t="s">
        <v>1784</v>
      </c>
      <c r="AD170" s="344" t="s">
        <v>1784</v>
      </c>
      <c r="AE170" s="344" t="s">
        <v>1784</v>
      </c>
      <c r="AF170" s="344" t="s">
        <v>1784</v>
      </c>
      <c r="AG170" s="344" t="s">
        <v>1784</v>
      </c>
      <c r="AH170" s="344" t="s">
        <v>1784</v>
      </c>
      <c r="AI170" s="344" t="s">
        <v>1784</v>
      </c>
      <c r="AJ170" s="344" t="s">
        <v>1784</v>
      </c>
      <c r="AK170" s="344" t="s">
        <v>1784</v>
      </c>
      <c r="AL170" s="344" t="s">
        <v>1784</v>
      </c>
      <c r="AM170" s="344" t="s">
        <v>1784</v>
      </c>
      <c r="AN170" s="344" t="s">
        <v>1784</v>
      </c>
      <c r="AO170" s="344" t="s">
        <v>1784</v>
      </c>
      <c r="AP170" s="344" t="s">
        <v>1784</v>
      </c>
      <c r="AQ170" s="344" t="s">
        <v>1784</v>
      </c>
      <c r="AR170" s="344" t="s">
        <v>1784</v>
      </c>
      <c r="AS170" s="344" t="s">
        <v>1784</v>
      </c>
      <c r="AT170" s="344" t="s">
        <v>1784</v>
      </c>
      <c r="AU170" s="344" t="s">
        <v>1784</v>
      </c>
      <c r="AV170" s="344" t="s">
        <v>1784</v>
      </c>
      <c r="AW170" s="344" t="s">
        <v>1784</v>
      </c>
      <c r="AX170" s="344" t="s">
        <v>1784</v>
      </c>
      <c r="AY170" s="344" t="s">
        <v>1784</v>
      </c>
      <c r="AZ170" s="344" t="s">
        <v>1784</v>
      </c>
      <c r="BA170" s="344" t="s">
        <v>1784</v>
      </c>
      <c r="BB170" s="344" t="s">
        <v>1784</v>
      </c>
      <c r="BC170" s="344" t="s">
        <v>1784</v>
      </c>
      <c r="BD170" s="344" t="s">
        <v>1784</v>
      </c>
      <c r="BE170" s="344" t="s">
        <v>1784</v>
      </c>
      <c r="BF170" s="344" t="s">
        <v>1784</v>
      </c>
      <c r="BG170" s="344" t="s">
        <v>1784</v>
      </c>
      <c r="BH170" s="344" t="s">
        <v>1784</v>
      </c>
      <c r="BI170" s="344" t="s">
        <v>1784</v>
      </c>
      <c r="BJ170" s="344" t="s">
        <v>1784</v>
      </c>
      <c r="BK170" s="344" t="s">
        <v>1784</v>
      </c>
      <c r="BL170" s="344" t="s">
        <v>1784</v>
      </c>
      <c r="BM170" s="344" t="s">
        <v>1784</v>
      </c>
      <c r="BN170" s="344" t="s">
        <v>1784</v>
      </c>
      <c r="BO170" s="344" t="s">
        <v>1784</v>
      </c>
      <c r="BP170" s="344" t="s">
        <v>1784</v>
      </c>
      <c r="BQ170" s="344" t="s">
        <v>4080</v>
      </c>
      <c r="BR170" s="344" t="s">
        <v>1784</v>
      </c>
      <c r="BS170" s="344" t="s">
        <v>1784</v>
      </c>
    </row>
    <row r="171" spans="1:71">
      <c r="A171" s="347" t="s">
        <v>103</v>
      </c>
      <c r="B171" s="347" t="s">
        <v>2980</v>
      </c>
      <c r="C171" s="347" t="s">
        <v>2931</v>
      </c>
      <c r="D171" s="347" t="s">
        <v>1784</v>
      </c>
      <c r="E171" s="347" t="s">
        <v>3748</v>
      </c>
      <c r="F171" s="347" t="s">
        <v>3748</v>
      </c>
      <c r="G171" s="347" t="s">
        <v>3748</v>
      </c>
      <c r="H171" s="347" t="s">
        <v>1784</v>
      </c>
      <c r="I171" s="347" t="s">
        <v>3845</v>
      </c>
      <c r="J171" s="347"/>
      <c r="K171" s="347" t="s">
        <v>1784</v>
      </c>
      <c r="L171" s="347" t="s">
        <v>3813</v>
      </c>
      <c r="M171" s="347"/>
      <c r="N171" s="347" t="s">
        <v>1784</v>
      </c>
      <c r="O171" s="347" t="s">
        <v>4081</v>
      </c>
      <c r="P171" s="347"/>
      <c r="Q171" s="347" t="s">
        <v>1784</v>
      </c>
      <c r="R171" s="347" t="s">
        <v>4082</v>
      </c>
      <c r="S171" s="347"/>
      <c r="T171" s="347" t="s">
        <v>1784</v>
      </c>
      <c r="U171" s="347" t="s">
        <v>340</v>
      </c>
      <c r="V171" s="347" t="s">
        <v>1784</v>
      </c>
      <c r="W171" s="347" t="s">
        <v>1784</v>
      </c>
      <c r="X171" s="267" t="s">
        <v>1784</v>
      </c>
      <c r="Y171" s="267" t="s">
        <v>1784</v>
      </c>
      <c r="Z171" s="267" t="s">
        <v>1784</v>
      </c>
      <c r="AA171" s="267" t="s">
        <v>1784</v>
      </c>
      <c r="AB171" s="267" t="s">
        <v>1784</v>
      </c>
      <c r="AC171" s="267" t="s">
        <v>1784</v>
      </c>
      <c r="AD171" s="267" t="s">
        <v>1784</v>
      </c>
      <c r="AE171" s="267" t="s">
        <v>1784</v>
      </c>
      <c r="AF171" s="267" t="s">
        <v>1784</v>
      </c>
      <c r="AG171" s="267" t="s">
        <v>1784</v>
      </c>
      <c r="AH171" s="267" t="s">
        <v>1784</v>
      </c>
      <c r="AI171" s="267" t="s">
        <v>1784</v>
      </c>
      <c r="AJ171" s="267" t="s">
        <v>1784</v>
      </c>
      <c r="AK171" s="267" t="s">
        <v>1784</v>
      </c>
      <c r="AL171" s="267" t="s">
        <v>1784</v>
      </c>
      <c r="AM171" s="267" t="s">
        <v>1784</v>
      </c>
      <c r="AN171" s="267" t="s">
        <v>1784</v>
      </c>
      <c r="AO171" s="267" t="s">
        <v>1784</v>
      </c>
      <c r="AP171" s="267" t="s">
        <v>1784</v>
      </c>
      <c r="AQ171" s="267" t="s">
        <v>1784</v>
      </c>
      <c r="AR171" s="267" t="s">
        <v>1784</v>
      </c>
      <c r="AS171" s="267" t="s">
        <v>1784</v>
      </c>
      <c r="AT171" s="267" t="s">
        <v>1784</v>
      </c>
      <c r="AU171" s="267" t="s">
        <v>1784</v>
      </c>
      <c r="AV171" s="267" t="s">
        <v>1784</v>
      </c>
      <c r="AW171" s="267" t="s">
        <v>1784</v>
      </c>
      <c r="AX171" s="267" t="s">
        <v>1784</v>
      </c>
      <c r="AY171" s="267" t="s">
        <v>1784</v>
      </c>
      <c r="AZ171" s="267" t="s">
        <v>1784</v>
      </c>
      <c r="BA171" s="267" t="s">
        <v>1784</v>
      </c>
      <c r="BB171" s="267" t="s">
        <v>1784</v>
      </c>
      <c r="BC171" s="267" t="s">
        <v>1784</v>
      </c>
      <c r="BD171" s="267" t="s">
        <v>1784</v>
      </c>
      <c r="BE171" s="267" t="s">
        <v>1784</v>
      </c>
      <c r="BF171" s="267" t="s">
        <v>1784</v>
      </c>
      <c r="BG171" s="267" t="s">
        <v>1784</v>
      </c>
      <c r="BH171" s="267" t="s">
        <v>1784</v>
      </c>
      <c r="BI171" s="267" t="s">
        <v>1784</v>
      </c>
      <c r="BJ171" s="267" t="s">
        <v>1784</v>
      </c>
      <c r="BK171" s="267" t="s">
        <v>1784</v>
      </c>
      <c r="BL171" s="267" t="s">
        <v>1784</v>
      </c>
      <c r="BM171" s="267" t="s">
        <v>1784</v>
      </c>
      <c r="BN171" s="267" t="s">
        <v>1784</v>
      </c>
      <c r="BO171" s="267" t="s">
        <v>1784</v>
      </c>
      <c r="BP171" s="267" t="s">
        <v>1784</v>
      </c>
      <c r="BQ171" s="267" t="s">
        <v>4083</v>
      </c>
      <c r="BR171" s="267" t="s">
        <v>1784</v>
      </c>
      <c r="BS171" s="267" t="s">
        <v>1784</v>
      </c>
    </row>
    <row r="172" spans="1:71">
      <c r="A172" s="267" t="s">
        <v>103</v>
      </c>
      <c r="B172" s="267" t="s">
        <v>4084</v>
      </c>
      <c r="C172" s="267" t="s">
        <v>58</v>
      </c>
      <c r="D172" s="267" t="s">
        <v>1784</v>
      </c>
      <c r="E172" s="267" t="s">
        <v>1784</v>
      </c>
      <c r="F172" s="267" t="s">
        <v>1784</v>
      </c>
      <c r="G172" s="267" t="s">
        <v>3748</v>
      </c>
      <c r="H172" s="267" t="s">
        <v>1784</v>
      </c>
      <c r="I172" s="267" t="s">
        <v>3979</v>
      </c>
      <c r="J172" s="267"/>
      <c r="K172" s="267" t="s">
        <v>1784</v>
      </c>
      <c r="L172" s="267" t="s">
        <v>1784</v>
      </c>
      <c r="M172" s="267" t="s">
        <v>1784</v>
      </c>
      <c r="N172" s="267" t="s">
        <v>1784</v>
      </c>
      <c r="O172" s="267" t="s">
        <v>1784</v>
      </c>
      <c r="P172" s="267" t="s">
        <v>1784</v>
      </c>
      <c r="Q172" s="267" t="s">
        <v>1784</v>
      </c>
      <c r="R172" s="267" t="s">
        <v>1784</v>
      </c>
      <c r="S172" s="267" t="s">
        <v>1784</v>
      </c>
      <c r="T172" s="267" t="s">
        <v>1784</v>
      </c>
      <c r="U172" s="267" t="s">
        <v>1784</v>
      </c>
      <c r="V172" s="267" t="s">
        <v>1784</v>
      </c>
      <c r="W172" s="267" t="s">
        <v>1784</v>
      </c>
      <c r="X172" s="267" t="s">
        <v>1784</v>
      </c>
      <c r="Y172" s="267" t="s">
        <v>1784</v>
      </c>
      <c r="Z172" s="267" t="s">
        <v>1784</v>
      </c>
      <c r="AA172" s="267" t="s">
        <v>1784</v>
      </c>
      <c r="AB172" s="267" t="s">
        <v>1784</v>
      </c>
      <c r="AC172" s="267" t="s">
        <v>1784</v>
      </c>
      <c r="AD172" s="267" t="s">
        <v>1784</v>
      </c>
      <c r="AE172" s="267" t="s">
        <v>1784</v>
      </c>
      <c r="AF172" s="267" t="s">
        <v>1784</v>
      </c>
      <c r="AG172" s="267" t="s">
        <v>1784</v>
      </c>
      <c r="AH172" s="267" t="s">
        <v>1784</v>
      </c>
      <c r="AI172" s="267" t="s">
        <v>1784</v>
      </c>
      <c r="AJ172" s="267" t="s">
        <v>1784</v>
      </c>
      <c r="AK172" s="267" t="s">
        <v>1784</v>
      </c>
      <c r="AL172" s="267" t="s">
        <v>1784</v>
      </c>
      <c r="AM172" s="267" t="s">
        <v>1784</v>
      </c>
      <c r="AN172" s="267" t="s">
        <v>1784</v>
      </c>
      <c r="AO172" s="267" t="s">
        <v>1784</v>
      </c>
      <c r="AP172" s="267" t="s">
        <v>1784</v>
      </c>
      <c r="AQ172" s="267" t="s">
        <v>1784</v>
      </c>
      <c r="AR172" s="267" t="s">
        <v>1784</v>
      </c>
      <c r="AS172" s="267" t="s">
        <v>1784</v>
      </c>
      <c r="AT172" s="267" t="s">
        <v>1784</v>
      </c>
      <c r="AU172" s="267" t="s">
        <v>1784</v>
      </c>
      <c r="AV172" s="267" t="s">
        <v>1784</v>
      </c>
      <c r="AW172" s="267" t="s">
        <v>1784</v>
      </c>
      <c r="AX172" s="267" t="s">
        <v>1784</v>
      </c>
      <c r="AY172" s="267" t="s">
        <v>1784</v>
      </c>
      <c r="AZ172" s="267" t="s">
        <v>1784</v>
      </c>
      <c r="BA172" s="267" t="s">
        <v>1784</v>
      </c>
      <c r="BB172" s="267" t="s">
        <v>1784</v>
      </c>
      <c r="BC172" s="267" t="s">
        <v>1784</v>
      </c>
      <c r="BD172" s="267" t="s">
        <v>1784</v>
      </c>
      <c r="BE172" s="267" t="s">
        <v>1784</v>
      </c>
      <c r="BF172" s="267" t="s">
        <v>1784</v>
      </c>
      <c r="BG172" s="267" t="s">
        <v>1784</v>
      </c>
      <c r="BH172" s="267" t="s">
        <v>1784</v>
      </c>
      <c r="BI172" s="267" t="s">
        <v>1784</v>
      </c>
      <c r="BJ172" s="267" t="s">
        <v>1784</v>
      </c>
      <c r="BK172" s="267" t="s">
        <v>1784</v>
      </c>
      <c r="BL172" s="267" t="s">
        <v>1784</v>
      </c>
      <c r="BM172" s="267" t="s">
        <v>1784</v>
      </c>
      <c r="BN172" s="267" t="s">
        <v>1784</v>
      </c>
      <c r="BO172" s="267" t="s">
        <v>1784</v>
      </c>
      <c r="BP172" s="267" t="s">
        <v>1784</v>
      </c>
      <c r="BQ172" s="267" t="s">
        <v>4085</v>
      </c>
      <c r="BR172" s="267" t="s">
        <v>1784</v>
      </c>
      <c r="BS172" s="267" t="s">
        <v>1784</v>
      </c>
    </row>
    <row r="173" spans="1:71">
      <c r="A173" s="267" t="s">
        <v>103</v>
      </c>
      <c r="B173" s="267" t="s">
        <v>3216</v>
      </c>
      <c r="C173" s="267" t="s">
        <v>1784</v>
      </c>
      <c r="D173" s="267" t="s">
        <v>1784</v>
      </c>
      <c r="E173" s="267" t="s">
        <v>1784</v>
      </c>
      <c r="F173" s="267" t="s">
        <v>1784</v>
      </c>
      <c r="G173" s="267" t="s">
        <v>3748</v>
      </c>
      <c r="H173" s="267" t="s">
        <v>1784</v>
      </c>
      <c r="I173" s="267" t="s">
        <v>666</v>
      </c>
      <c r="J173" s="267" t="s">
        <v>3233</v>
      </c>
      <c r="K173" s="267" t="s">
        <v>1784</v>
      </c>
      <c r="L173" s="267" t="s">
        <v>3877</v>
      </c>
      <c r="M173" s="267" t="s">
        <v>4086</v>
      </c>
      <c r="N173" s="267"/>
      <c r="O173" s="267" t="s">
        <v>1689</v>
      </c>
      <c r="P173" s="267" t="s">
        <v>1784</v>
      </c>
      <c r="Q173" s="267" t="s">
        <v>1784</v>
      </c>
      <c r="R173" s="267" t="s">
        <v>214</v>
      </c>
      <c r="S173" s="267" t="s">
        <v>1784</v>
      </c>
      <c r="T173" s="267" t="s">
        <v>1784</v>
      </c>
      <c r="U173" s="267" t="s">
        <v>3617</v>
      </c>
      <c r="V173" s="267" t="s">
        <v>1784</v>
      </c>
      <c r="W173" s="267" t="s">
        <v>1784</v>
      </c>
      <c r="X173" s="267" t="s">
        <v>3457</v>
      </c>
      <c r="Y173" s="267" t="s">
        <v>1784</v>
      </c>
      <c r="Z173" s="267" t="s">
        <v>1784</v>
      </c>
      <c r="AA173" s="267" t="s">
        <v>3807</v>
      </c>
      <c r="AB173" s="267" t="s">
        <v>1784</v>
      </c>
      <c r="AC173" s="267" t="s">
        <v>1784</v>
      </c>
      <c r="AD173" s="267" t="s">
        <v>1784</v>
      </c>
      <c r="AE173" s="267" t="s">
        <v>1784</v>
      </c>
      <c r="AF173" s="267" t="s">
        <v>1784</v>
      </c>
      <c r="AG173" s="267" t="s">
        <v>1784</v>
      </c>
      <c r="AH173" s="267" t="s">
        <v>1784</v>
      </c>
      <c r="AI173" s="267" t="s">
        <v>1784</v>
      </c>
      <c r="AJ173" s="267" t="s">
        <v>1784</v>
      </c>
      <c r="AK173" s="267" t="s">
        <v>1784</v>
      </c>
      <c r="AL173" s="267" t="s">
        <v>1784</v>
      </c>
      <c r="AM173" s="267" t="s">
        <v>1784</v>
      </c>
      <c r="AN173" s="267" t="s">
        <v>1784</v>
      </c>
      <c r="AO173" s="267" t="s">
        <v>1784</v>
      </c>
      <c r="AP173" s="267" t="s">
        <v>1784</v>
      </c>
      <c r="AQ173" s="267" t="s">
        <v>1784</v>
      </c>
      <c r="AR173" s="267" t="s">
        <v>1784</v>
      </c>
      <c r="AS173" s="267" t="s">
        <v>1784</v>
      </c>
      <c r="AT173" s="267" t="s">
        <v>1784</v>
      </c>
      <c r="AU173" s="267" t="s">
        <v>1784</v>
      </c>
      <c r="AV173" s="267" t="s">
        <v>1784</v>
      </c>
      <c r="AW173" s="267" t="s">
        <v>1784</v>
      </c>
      <c r="AX173" s="267" t="s">
        <v>1784</v>
      </c>
      <c r="AY173" s="267" t="s">
        <v>1784</v>
      </c>
      <c r="AZ173" s="267" t="s">
        <v>1784</v>
      </c>
      <c r="BA173" s="267" t="s">
        <v>1784</v>
      </c>
      <c r="BB173" s="267" t="s">
        <v>1784</v>
      </c>
      <c r="BC173" s="267" t="s">
        <v>1784</v>
      </c>
      <c r="BD173" s="267" t="s">
        <v>1784</v>
      </c>
      <c r="BE173" s="267" t="s">
        <v>1784</v>
      </c>
      <c r="BF173" s="267" t="s">
        <v>1784</v>
      </c>
      <c r="BG173" s="267" t="s">
        <v>1784</v>
      </c>
      <c r="BH173" s="267" t="s">
        <v>1784</v>
      </c>
      <c r="BI173" s="267" t="s">
        <v>1784</v>
      </c>
      <c r="BJ173" s="267" t="s">
        <v>1784</v>
      </c>
      <c r="BK173" s="267" t="s">
        <v>1784</v>
      </c>
      <c r="BL173" s="267" t="s">
        <v>1784</v>
      </c>
      <c r="BM173" s="267" t="s">
        <v>1784</v>
      </c>
      <c r="BN173" s="267" t="s">
        <v>1784</v>
      </c>
      <c r="BO173" s="267" t="s">
        <v>1784</v>
      </c>
      <c r="BP173" s="267" t="s">
        <v>1784</v>
      </c>
      <c r="BQ173" s="267" t="s">
        <v>4087</v>
      </c>
      <c r="BR173" s="267" t="s">
        <v>1784</v>
      </c>
      <c r="BS173" s="267" t="s">
        <v>1784</v>
      </c>
    </row>
    <row r="174" spans="1:71">
      <c r="A174" s="266" t="s">
        <v>103</v>
      </c>
      <c r="B174" s="266" t="s">
        <v>3219</v>
      </c>
      <c r="C174" s="266" t="s">
        <v>3220</v>
      </c>
      <c r="D174" s="266"/>
      <c r="E174" s="266"/>
      <c r="F174" s="266"/>
      <c r="G174" s="266"/>
      <c r="H174" s="266"/>
      <c r="I174" s="266" t="s">
        <v>1330</v>
      </c>
      <c r="J174" s="266"/>
      <c r="K174" s="266"/>
      <c r="L174" s="266"/>
      <c r="M174" s="266"/>
      <c r="N174" s="266"/>
      <c r="O174" s="266"/>
      <c r="P174" s="266"/>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AN174" s="266"/>
      <c r="AO174" s="266"/>
      <c r="AP174" s="266"/>
      <c r="AQ174" s="266"/>
      <c r="AR174" s="266"/>
      <c r="AS174" s="266"/>
      <c r="AT174" s="266"/>
      <c r="AU174" s="266"/>
      <c r="AV174" s="266"/>
      <c r="AW174" s="266"/>
      <c r="AX174" s="266"/>
      <c r="AY174" s="266"/>
      <c r="AZ174" s="266"/>
      <c r="BA174" s="266"/>
      <c r="BB174" s="266"/>
      <c r="BC174" s="266"/>
      <c r="BD174" s="266"/>
      <c r="BE174" s="266"/>
      <c r="BF174" s="266"/>
      <c r="BG174" s="266"/>
      <c r="BH174" s="266"/>
      <c r="BI174" s="266"/>
      <c r="BJ174" s="266"/>
      <c r="BK174" s="266"/>
      <c r="BL174" s="266"/>
      <c r="BM174" s="266"/>
      <c r="BN174" s="266"/>
      <c r="BO174" s="266"/>
      <c r="BP174" s="266"/>
      <c r="BQ174" s="54" t="s">
        <v>4088</v>
      </c>
      <c r="BR174" s="266"/>
      <c r="BS174" s="266"/>
    </row>
    <row r="175" spans="1:71">
      <c r="A175" s="50" t="s">
        <v>103</v>
      </c>
      <c r="B175" s="207" t="s">
        <v>4089</v>
      </c>
      <c r="C175" s="207" t="s">
        <v>3160</v>
      </c>
      <c r="E175" s="207" t="s">
        <v>3909</v>
      </c>
      <c r="F175" s="207" t="s">
        <v>3909</v>
      </c>
      <c r="I175" s="207" t="s">
        <v>3052</v>
      </c>
      <c r="J175" s="207" t="s">
        <v>4090</v>
      </c>
      <c r="BQ175" s="50" t="s">
        <v>4091</v>
      </c>
    </row>
    <row r="176" spans="1:71">
      <c r="A176" s="50" t="s">
        <v>103</v>
      </c>
      <c r="B176" s="207" t="s">
        <v>4092</v>
      </c>
      <c r="C176" s="207" t="s">
        <v>3269</v>
      </c>
      <c r="E176" s="207" t="s">
        <v>3909</v>
      </c>
      <c r="F176" s="207" t="s">
        <v>3909</v>
      </c>
      <c r="G176" s="50" t="s">
        <v>3764</v>
      </c>
      <c r="I176" s="207" t="s">
        <v>3986</v>
      </c>
      <c r="J176" s="207" t="s">
        <v>4093</v>
      </c>
      <c r="BQ176" s="50" t="s">
        <v>4094</v>
      </c>
    </row>
    <row r="177" spans="1:71">
      <c r="A177" s="344" t="s">
        <v>72</v>
      </c>
      <c r="B177" s="344" t="s">
        <v>3222</v>
      </c>
      <c r="C177" s="344" t="s">
        <v>36</v>
      </c>
      <c r="D177" s="344" t="s">
        <v>3764</v>
      </c>
      <c r="E177" s="344" t="s">
        <v>1784</v>
      </c>
      <c r="F177" s="344" t="s">
        <v>1784</v>
      </c>
      <c r="G177" s="344" t="s">
        <v>3748</v>
      </c>
      <c r="H177" s="344" t="s">
        <v>1784</v>
      </c>
      <c r="I177" s="344" t="s">
        <v>666</v>
      </c>
      <c r="J177" s="344" t="s">
        <v>1784</v>
      </c>
      <c r="K177" s="344" t="s">
        <v>1784</v>
      </c>
      <c r="L177" s="344" t="s">
        <v>1784</v>
      </c>
      <c r="M177" s="344" t="s">
        <v>1784</v>
      </c>
      <c r="N177" s="344" t="s">
        <v>1784</v>
      </c>
      <c r="O177" s="344" t="s">
        <v>1784</v>
      </c>
      <c r="P177" s="344" t="s">
        <v>1784</v>
      </c>
      <c r="Q177" s="344" t="s">
        <v>1784</v>
      </c>
      <c r="R177" s="344" t="s">
        <v>1784</v>
      </c>
      <c r="S177" s="344" t="s">
        <v>1784</v>
      </c>
      <c r="T177" s="344" t="s">
        <v>1784</v>
      </c>
      <c r="U177" s="344" t="s">
        <v>1784</v>
      </c>
      <c r="V177" s="344" t="s">
        <v>1784</v>
      </c>
      <c r="W177" s="344" t="s">
        <v>1784</v>
      </c>
      <c r="X177" s="344" t="s">
        <v>1784</v>
      </c>
      <c r="Y177" s="344" t="s">
        <v>1784</v>
      </c>
      <c r="Z177" s="344" t="s">
        <v>1784</v>
      </c>
      <c r="AA177" s="344" t="s">
        <v>1784</v>
      </c>
      <c r="AB177" s="344" t="s">
        <v>1784</v>
      </c>
      <c r="AC177" s="344" t="s">
        <v>1784</v>
      </c>
      <c r="AD177" s="344" t="s">
        <v>1784</v>
      </c>
      <c r="AE177" s="344" t="s">
        <v>1784</v>
      </c>
      <c r="AF177" s="344" t="s">
        <v>1784</v>
      </c>
      <c r="AG177" s="344" t="s">
        <v>1784</v>
      </c>
      <c r="AH177" s="344" t="s">
        <v>1784</v>
      </c>
      <c r="AI177" s="344" t="s">
        <v>1784</v>
      </c>
      <c r="AJ177" s="344" t="s">
        <v>1784</v>
      </c>
      <c r="AK177" s="344" t="s">
        <v>1784</v>
      </c>
      <c r="AL177" s="344" t="s">
        <v>1784</v>
      </c>
      <c r="AM177" s="344" t="s">
        <v>1784</v>
      </c>
      <c r="AN177" s="344" t="s">
        <v>1784</v>
      </c>
      <c r="AO177" s="344" t="s">
        <v>1784</v>
      </c>
      <c r="AP177" s="344" t="s">
        <v>1784</v>
      </c>
      <c r="AQ177" s="344" t="s">
        <v>1784</v>
      </c>
      <c r="AR177" s="344" t="s">
        <v>1784</v>
      </c>
      <c r="AS177" s="344" t="s">
        <v>1784</v>
      </c>
      <c r="AT177" s="344" t="s">
        <v>1784</v>
      </c>
      <c r="AU177" s="344" t="s">
        <v>1784</v>
      </c>
      <c r="AV177" s="344" t="s">
        <v>1784</v>
      </c>
      <c r="AW177" s="344" t="s">
        <v>1784</v>
      </c>
      <c r="AX177" s="344" t="s">
        <v>1784</v>
      </c>
      <c r="AY177" s="344" t="s">
        <v>1784</v>
      </c>
      <c r="AZ177" s="344" t="s">
        <v>1784</v>
      </c>
      <c r="BA177" s="344" t="s">
        <v>1784</v>
      </c>
      <c r="BB177" s="344" t="s">
        <v>1784</v>
      </c>
      <c r="BC177" s="344" t="s">
        <v>1784</v>
      </c>
      <c r="BD177" s="344" t="s">
        <v>1784</v>
      </c>
      <c r="BE177" s="344" t="s">
        <v>1784</v>
      </c>
      <c r="BF177" s="344" t="s">
        <v>1784</v>
      </c>
      <c r="BG177" s="344" t="s">
        <v>1784</v>
      </c>
      <c r="BH177" s="344" t="s">
        <v>1784</v>
      </c>
      <c r="BI177" s="344" t="s">
        <v>1784</v>
      </c>
      <c r="BJ177" s="344" t="s">
        <v>1784</v>
      </c>
      <c r="BK177" s="344" t="s">
        <v>1784</v>
      </c>
      <c r="BL177" s="344" t="s">
        <v>1784</v>
      </c>
      <c r="BM177" s="344" t="s">
        <v>1784</v>
      </c>
      <c r="BN177" s="344" t="s">
        <v>1784</v>
      </c>
      <c r="BO177" s="344" t="s">
        <v>1784</v>
      </c>
      <c r="BP177" s="344" t="s">
        <v>1784</v>
      </c>
      <c r="BQ177" s="344" t="s">
        <v>4095</v>
      </c>
      <c r="BR177" s="344"/>
      <c r="BS177" s="344"/>
    </row>
    <row r="178" spans="1:71">
      <c r="A178" s="344" t="s">
        <v>72</v>
      </c>
      <c r="B178" s="344" t="s">
        <v>3223</v>
      </c>
      <c r="C178" s="344" t="s">
        <v>36</v>
      </c>
      <c r="D178" s="344" t="s">
        <v>3764</v>
      </c>
      <c r="E178" s="344" t="s">
        <v>1784</v>
      </c>
      <c r="F178" s="344" t="s">
        <v>1784</v>
      </c>
      <c r="G178" s="344" t="s">
        <v>3748</v>
      </c>
      <c r="H178" s="344" t="s">
        <v>1784</v>
      </c>
      <c r="I178" s="344" t="s">
        <v>3081</v>
      </c>
      <c r="J178" s="344" t="s">
        <v>3224</v>
      </c>
      <c r="K178" s="344" t="s">
        <v>3748</v>
      </c>
      <c r="L178" s="344" t="s">
        <v>1784</v>
      </c>
      <c r="M178" s="344" t="s">
        <v>1784</v>
      </c>
      <c r="N178" s="344" t="s">
        <v>1784</v>
      </c>
      <c r="O178" s="344" t="s">
        <v>1784</v>
      </c>
      <c r="P178" s="344" t="s">
        <v>1784</v>
      </c>
      <c r="Q178" s="344" t="s">
        <v>1784</v>
      </c>
      <c r="R178" s="344" t="s">
        <v>1784</v>
      </c>
      <c r="S178" s="344" t="s">
        <v>1784</v>
      </c>
      <c r="T178" s="344" t="s">
        <v>1784</v>
      </c>
      <c r="U178" s="344" t="s">
        <v>1784</v>
      </c>
      <c r="V178" s="344" t="s">
        <v>1784</v>
      </c>
      <c r="W178" s="344" t="s">
        <v>1784</v>
      </c>
      <c r="X178" s="344" t="s">
        <v>1784</v>
      </c>
      <c r="Y178" s="344" t="s">
        <v>1784</v>
      </c>
      <c r="Z178" s="344" t="s">
        <v>1784</v>
      </c>
      <c r="AA178" s="344" t="s">
        <v>1784</v>
      </c>
      <c r="AB178" s="344" t="s">
        <v>1784</v>
      </c>
      <c r="AC178" s="344" t="s">
        <v>1784</v>
      </c>
      <c r="AD178" s="344" t="s">
        <v>1784</v>
      </c>
      <c r="AE178" s="344" t="s">
        <v>1784</v>
      </c>
      <c r="AF178" s="344" t="s">
        <v>1784</v>
      </c>
      <c r="AG178" s="344" t="s">
        <v>1784</v>
      </c>
      <c r="AH178" s="344" t="s">
        <v>1784</v>
      </c>
      <c r="AI178" s="344" t="s">
        <v>1784</v>
      </c>
      <c r="AJ178" s="344" t="s">
        <v>1784</v>
      </c>
      <c r="AK178" s="344" t="s">
        <v>1784</v>
      </c>
      <c r="AL178" s="344" t="s">
        <v>1784</v>
      </c>
      <c r="AM178" s="344" t="s">
        <v>1784</v>
      </c>
      <c r="AN178" s="344" t="s">
        <v>1784</v>
      </c>
      <c r="AO178" s="344" t="s">
        <v>1784</v>
      </c>
      <c r="AP178" s="344" t="s">
        <v>1784</v>
      </c>
      <c r="AQ178" s="344" t="s">
        <v>1784</v>
      </c>
      <c r="AR178" s="344" t="s">
        <v>1784</v>
      </c>
      <c r="AS178" s="344" t="s">
        <v>1784</v>
      </c>
      <c r="AT178" s="344" t="s">
        <v>1784</v>
      </c>
      <c r="AU178" s="344" t="s">
        <v>1784</v>
      </c>
      <c r="AV178" s="344" t="s">
        <v>1784</v>
      </c>
      <c r="AW178" s="344" t="s">
        <v>1784</v>
      </c>
      <c r="AX178" s="344" t="s">
        <v>1784</v>
      </c>
      <c r="AY178" s="344" t="s">
        <v>1784</v>
      </c>
      <c r="AZ178" s="344" t="s">
        <v>1784</v>
      </c>
      <c r="BA178" s="344" t="s">
        <v>1784</v>
      </c>
      <c r="BB178" s="344" t="s">
        <v>1784</v>
      </c>
      <c r="BC178" s="344" t="s">
        <v>1784</v>
      </c>
      <c r="BD178" s="344" t="s">
        <v>1784</v>
      </c>
      <c r="BE178" s="344" t="s">
        <v>1784</v>
      </c>
      <c r="BF178" s="344" t="s">
        <v>1784</v>
      </c>
      <c r="BG178" s="344" t="s">
        <v>1784</v>
      </c>
      <c r="BH178" s="344" t="s">
        <v>1784</v>
      </c>
      <c r="BI178" s="344" t="s">
        <v>1784</v>
      </c>
      <c r="BJ178" s="344" t="s">
        <v>1784</v>
      </c>
      <c r="BK178" s="344" t="s">
        <v>1784</v>
      </c>
      <c r="BL178" s="344" t="s">
        <v>1784</v>
      </c>
      <c r="BM178" s="344" t="s">
        <v>1784</v>
      </c>
      <c r="BN178" s="344" t="s">
        <v>1784</v>
      </c>
      <c r="BO178" s="344" t="s">
        <v>1784</v>
      </c>
      <c r="BP178" s="344" t="s">
        <v>1784</v>
      </c>
      <c r="BQ178" s="344" t="s">
        <v>4096</v>
      </c>
      <c r="BR178" s="344" t="s">
        <v>1784</v>
      </c>
      <c r="BS178" s="344" t="s">
        <v>1784</v>
      </c>
    </row>
    <row r="179" spans="1:71">
      <c r="A179" s="344" t="s">
        <v>72</v>
      </c>
      <c r="B179" s="344" t="s">
        <v>3225</v>
      </c>
      <c r="C179" s="348" t="s">
        <v>42</v>
      </c>
      <c r="D179" s="344" t="s">
        <v>1784</v>
      </c>
      <c r="E179" s="344" t="s">
        <v>1784</v>
      </c>
      <c r="F179" s="344" t="s">
        <v>1784</v>
      </c>
      <c r="G179" s="344" t="s">
        <v>3748</v>
      </c>
      <c r="H179" s="344" t="s">
        <v>1784</v>
      </c>
      <c r="I179" s="344" t="s">
        <v>666</v>
      </c>
      <c r="J179" s="344" t="s">
        <v>4097</v>
      </c>
      <c r="K179" s="344" t="s">
        <v>3748</v>
      </c>
      <c r="L179" s="344" t="s">
        <v>3805</v>
      </c>
      <c r="M179" s="344" t="s">
        <v>4097</v>
      </c>
      <c r="N179" s="344" t="s">
        <v>3748</v>
      </c>
      <c r="O179" s="344" t="s">
        <v>1784</v>
      </c>
      <c r="P179" s="344" t="s">
        <v>1784</v>
      </c>
      <c r="Q179" s="344" t="s">
        <v>1784</v>
      </c>
      <c r="R179" s="344" t="s">
        <v>1784</v>
      </c>
      <c r="S179" s="344" t="s">
        <v>1784</v>
      </c>
      <c r="T179" s="344" t="s">
        <v>1784</v>
      </c>
      <c r="U179" s="344" t="s">
        <v>1784</v>
      </c>
      <c r="V179" s="344" t="s">
        <v>1784</v>
      </c>
      <c r="W179" s="344" t="s">
        <v>1784</v>
      </c>
      <c r="X179" s="344" t="s">
        <v>1784</v>
      </c>
      <c r="Y179" s="344" t="s">
        <v>1784</v>
      </c>
      <c r="Z179" s="344" t="s">
        <v>1784</v>
      </c>
      <c r="AA179" s="344" t="s">
        <v>1784</v>
      </c>
      <c r="AB179" s="344" t="s">
        <v>1784</v>
      </c>
      <c r="AC179" s="344" t="s">
        <v>1784</v>
      </c>
      <c r="AD179" s="344" t="s">
        <v>1784</v>
      </c>
      <c r="AE179" s="344" t="s">
        <v>1784</v>
      </c>
      <c r="AF179" s="344" t="s">
        <v>1784</v>
      </c>
      <c r="AG179" s="344" t="s">
        <v>1784</v>
      </c>
      <c r="AH179" s="344" t="s">
        <v>1784</v>
      </c>
      <c r="AI179" s="344" t="s">
        <v>1784</v>
      </c>
      <c r="AJ179" s="344" t="s">
        <v>1784</v>
      </c>
      <c r="AK179" s="344" t="s">
        <v>1784</v>
      </c>
      <c r="AL179" s="344" t="s">
        <v>1784</v>
      </c>
      <c r="AM179" s="344" t="s">
        <v>1784</v>
      </c>
      <c r="AN179" s="344" t="s">
        <v>1784</v>
      </c>
      <c r="AO179" s="344" t="s">
        <v>1784</v>
      </c>
      <c r="AP179" s="344" t="s">
        <v>1784</v>
      </c>
      <c r="AQ179" s="344" t="s">
        <v>1784</v>
      </c>
      <c r="AR179" s="344" t="s">
        <v>1784</v>
      </c>
      <c r="AS179" s="344" t="s">
        <v>1784</v>
      </c>
      <c r="AT179" s="344" t="s">
        <v>1784</v>
      </c>
      <c r="AU179" s="344" t="s">
        <v>1784</v>
      </c>
      <c r="AV179" s="344" t="s">
        <v>1784</v>
      </c>
      <c r="AW179" s="344" t="s">
        <v>1784</v>
      </c>
      <c r="AX179" s="344" t="s">
        <v>1784</v>
      </c>
      <c r="AY179" s="344" t="s">
        <v>1784</v>
      </c>
      <c r="AZ179" s="344" t="s">
        <v>1784</v>
      </c>
      <c r="BA179" s="344" t="s">
        <v>1784</v>
      </c>
      <c r="BB179" s="344" t="s">
        <v>1784</v>
      </c>
      <c r="BC179" s="344" t="s">
        <v>1784</v>
      </c>
      <c r="BD179" s="344" t="s">
        <v>1784</v>
      </c>
      <c r="BE179" s="344" t="s">
        <v>1784</v>
      </c>
      <c r="BF179" s="344" t="s">
        <v>1784</v>
      </c>
      <c r="BG179" s="344" t="s">
        <v>1784</v>
      </c>
      <c r="BH179" s="344" t="s">
        <v>1784</v>
      </c>
      <c r="BI179" s="344" t="s">
        <v>1784</v>
      </c>
      <c r="BJ179" s="344" t="s">
        <v>1784</v>
      </c>
      <c r="BK179" s="344" t="s">
        <v>1784</v>
      </c>
      <c r="BL179" s="344" t="s">
        <v>1784</v>
      </c>
      <c r="BM179" s="344" t="s">
        <v>1784</v>
      </c>
      <c r="BN179" s="344" t="s">
        <v>1784</v>
      </c>
      <c r="BO179" s="344" t="s">
        <v>1784</v>
      </c>
      <c r="BP179" s="344" t="s">
        <v>1784</v>
      </c>
      <c r="BQ179" s="344" t="s">
        <v>4098</v>
      </c>
      <c r="BR179" s="344"/>
      <c r="BS179" s="344"/>
    </row>
    <row r="180" spans="1:71">
      <c r="A180" s="344" t="s">
        <v>72</v>
      </c>
      <c r="B180" s="344" t="s">
        <v>3228</v>
      </c>
      <c r="C180" s="344" t="s">
        <v>36</v>
      </c>
      <c r="D180" s="344" t="s">
        <v>3764</v>
      </c>
      <c r="E180" s="344" t="s">
        <v>1784</v>
      </c>
      <c r="F180" s="344" t="s">
        <v>1784</v>
      </c>
      <c r="G180" s="344" t="s">
        <v>3748</v>
      </c>
      <c r="H180" s="344" t="s">
        <v>1784</v>
      </c>
      <c r="I180" s="344" t="s">
        <v>214</v>
      </c>
      <c r="J180" s="344" t="s">
        <v>3229</v>
      </c>
      <c r="K180" s="344" t="s">
        <v>3764</v>
      </c>
      <c r="L180" s="344"/>
      <c r="M180" s="344"/>
      <c r="N180" s="344"/>
      <c r="O180" s="344" t="s">
        <v>1784</v>
      </c>
      <c r="P180" s="344" t="s">
        <v>1784</v>
      </c>
      <c r="Q180" s="344" t="s">
        <v>1784</v>
      </c>
      <c r="R180" s="344" t="s">
        <v>1784</v>
      </c>
      <c r="S180" s="344" t="s">
        <v>1784</v>
      </c>
      <c r="T180" s="344" t="s">
        <v>1784</v>
      </c>
      <c r="U180" s="344" t="s">
        <v>1784</v>
      </c>
      <c r="V180" s="344" t="s">
        <v>1784</v>
      </c>
      <c r="W180" s="344" t="s">
        <v>1784</v>
      </c>
      <c r="X180" s="344" t="s">
        <v>1784</v>
      </c>
      <c r="Y180" s="344" t="s">
        <v>1784</v>
      </c>
      <c r="Z180" s="344" t="s">
        <v>1784</v>
      </c>
      <c r="AA180" s="344" t="s">
        <v>1784</v>
      </c>
      <c r="AB180" s="344" t="s">
        <v>1784</v>
      </c>
      <c r="AC180" s="344" t="s">
        <v>1784</v>
      </c>
      <c r="AD180" s="344" t="s">
        <v>1784</v>
      </c>
      <c r="AE180" s="344" t="s">
        <v>1784</v>
      </c>
      <c r="AF180" s="344" t="s">
        <v>1784</v>
      </c>
      <c r="AG180" s="344" t="s">
        <v>1784</v>
      </c>
      <c r="AH180" s="344" t="s">
        <v>1784</v>
      </c>
      <c r="AI180" s="344" t="s">
        <v>1784</v>
      </c>
      <c r="AJ180" s="344" t="s">
        <v>1784</v>
      </c>
      <c r="AK180" s="344" t="s">
        <v>1784</v>
      </c>
      <c r="AL180" s="344" t="s">
        <v>1784</v>
      </c>
      <c r="AM180" s="344" t="s">
        <v>1784</v>
      </c>
      <c r="AN180" s="344" t="s">
        <v>1784</v>
      </c>
      <c r="AO180" s="344" t="s">
        <v>1784</v>
      </c>
      <c r="AP180" s="344" t="s">
        <v>1784</v>
      </c>
      <c r="AQ180" s="344" t="s">
        <v>1784</v>
      </c>
      <c r="AR180" s="344" t="s">
        <v>1784</v>
      </c>
      <c r="AS180" s="344" t="s">
        <v>1784</v>
      </c>
      <c r="AT180" s="344" t="s">
        <v>1784</v>
      </c>
      <c r="AU180" s="344" t="s">
        <v>1784</v>
      </c>
      <c r="AV180" s="344" t="s">
        <v>1784</v>
      </c>
      <c r="AW180" s="344" t="s">
        <v>1784</v>
      </c>
      <c r="AX180" s="344" t="s">
        <v>1784</v>
      </c>
      <c r="AY180" s="344" t="s">
        <v>1784</v>
      </c>
      <c r="AZ180" s="344" t="s">
        <v>1784</v>
      </c>
      <c r="BA180" s="344" t="s">
        <v>1784</v>
      </c>
      <c r="BB180" s="344" t="s">
        <v>1784</v>
      </c>
      <c r="BC180" s="344" t="s">
        <v>1784</v>
      </c>
      <c r="BD180" s="344" t="s">
        <v>1784</v>
      </c>
      <c r="BE180" s="344" t="s">
        <v>1784</v>
      </c>
      <c r="BF180" s="344" t="s">
        <v>1784</v>
      </c>
      <c r="BG180" s="344" t="s">
        <v>1784</v>
      </c>
      <c r="BH180" s="344" t="s">
        <v>1784</v>
      </c>
      <c r="BI180" s="344" t="s">
        <v>1784</v>
      </c>
      <c r="BJ180" s="344" t="s">
        <v>1784</v>
      </c>
      <c r="BK180" s="344" t="s">
        <v>1784</v>
      </c>
      <c r="BL180" s="344" t="s">
        <v>1784</v>
      </c>
      <c r="BM180" s="344" t="s">
        <v>1784</v>
      </c>
      <c r="BN180" s="344" t="s">
        <v>1784</v>
      </c>
      <c r="BO180" s="344" t="s">
        <v>1784</v>
      </c>
      <c r="BP180" s="344" t="s">
        <v>1784</v>
      </c>
      <c r="BQ180" s="344" t="s">
        <v>4099</v>
      </c>
      <c r="BR180" s="344" t="s">
        <v>1784</v>
      </c>
      <c r="BS180" s="347" t="s">
        <v>3766</v>
      </c>
    </row>
    <row r="181" spans="1:71">
      <c r="A181" s="344" t="s">
        <v>72</v>
      </c>
      <c r="B181" s="344" t="s">
        <v>3230</v>
      </c>
      <c r="C181" s="344" t="s">
        <v>36</v>
      </c>
      <c r="D181" s="344" t="s">
        <v>1784</v>
      </c>
      <c r="E181" s="344" t="s">
        <v>1784</v>
      </c>
      <c r="F181" s="344" t="s">
        <v>1784</v>
      </c>
      <c r="G181" s="344" t="s">
        <v>3748</v>
      </c>
      <c r="H181" s="344" t="s">
        <v>1784</v>
      </c>
      <c r="I181" s="344" t="s">
        <v>3081</v>
      </c>
      <c r="J181" s="344" t="s">
        <v>3231</v>
      </c>
      <c r="K181" s="344" t="s">
        <v>3748</v>
      </c>
      <c r="L181" s="344" t="s">
        <v>1784</v>
      </c>
      <c r="M181" s="344" t="s">
        <v>1784</v>
      </c>
      <c r="N181" s="344" t="s">
        <v>1784</v>
      </c>
      <c r="O181" s="344" t="s">
        <v>1784</v>
      </c>
      <c r="P181" s="344" t="s">
        <v>1784</v>
      </c>
      <c r="Q181" s="344" t="s">
        <v>1784</v>
      </c>
      <c r="R181" s="344" t="s">
        <v>1784</v>
      </c>
      <c r="S181" s="344" t="s">
        <v>1784</v>
      </c>
      <c r="T181" s="344" t="s">
        <v>1784</v>
      </c>
      <c r="U181" s="344" t="s">
        <v>1784</v>
      </c>
      <c r="V181" s="344" t="s">
        <v>1784</v>
      </c>
      <c r="W181" s="344" t="s">
        <v>1784</v>
      </c>
      <c r="X181" s="344" t="s">
        <v>1784</v>
      </c>
      <c r="Y181" s="344" t="s">
        <v>1784</v>
      </c>
      <c r="Z181" s="344" t="s">
        <v>1784</v>
      </c>
      <c r="AA181" s="344" t="s">
        <v>1784</v>
      </c>
      <c r="AB181" s="344" t="s">
        <v>1784</v>
      </c>
      <c r="AC181" s="344" t="s">
        <v>1784</v>
      </c>
      <c r="AD181" s="344" t="s">
        <v>1784</v>
      </c>
      <c r="AE181" s="344" t="s">
        <v>1784</v>
      </c>
      <c r="AF181" s="344" t="s">
        <v>1784</v>
      </c>
      <c r="AG181" s="344" t="s">
        <v>1784</v>
      </c>
      <c r="AH181" s="344" t="s">
        <v>1784</v>
      </c>
      <c r="AI181" s="344" t="s">
        <v>1784</v>
      </c>
      <c r="AJ181" s="344" t="s">
        <v>1784</v>
      </c>
      <c r="AK181" s="344" t="s">
        <v>1784</v>
      </c>
      <c r="AL181" s="344" t="s">
        <v>1784</v>
      </c>
      <c r="AM181" s="344" t="s">
        <v>1784</v>
      </c>
      <c r="AN181" s="344" t="s">
        <v>1784</v>
      </c>
      <c r="AO181" s="344" t="s">
        <v>1784</v>
      </c>
      <c r="AP181" s="344" t="s">
        <v>1784</v>
      </c>
      <c r="AQ181" s="344" t="s">
        <v>1784</v>
      </c>
      <c r="AR181" s="344" t="s">
        <v>1784</v>
      </c>
      <c r="AS181" s="344" t="s">
        <v>1784</v>
      </c>
      <c r="AT181" s="344" t="s">
        <v>1784</v>
      </c>
      <c r="AU181" s="344" t="s">
        <v>1784</v>
      </c>
      <c r="AV181" s="344" t="s">
        <v>1784</v>
      </c>
      <c r="AW181" s="344" t="s">
        <v>1784</v>
      </c>
      <c r="AX181" s="344" t="s">
        <v>1784</v>
      </c>
      <c r="AY181" s="344" t="s">
        <v>1784</v>
      </c>
      <c r="AZ181" s="344" t="s">
        <v>1784</v>
      </c>
      <c r="BA181" s="344" t="s">
        <v>1784</v>
      </c>
      <c r="BB181" s="344" t="s">
        <v>1784</v>
      </c>
      <c r="BC181" s="344" t="s">
        <v>1784</v>
      </c>
      <c r="BD181" s="344" t="s">
        <v>1784</v>
      </c>
      <c r="BE181" s="344" t="s">
        <v>1784</v>
      </c>
      <c r="BF181" s="344" t="s">
        <v>1784</v>
      </c>
      <c r="BG181" s="344" t="s">
        <v>1784</v>
      </c>
      <c r="BH181" s="344" t="s">
        <v>1784</v>
      </c>
      <c r="BI181" s="344" t="s">
        <v>1784</v>
      </c>
      <c r="BJ181" s="344" t="s">
        <v>1784</v>
      </c>
      <c r="BK181" s="344" t="s">
        <v>1784</v>
      </c>
      <c r="BL181" s="344" t="s">
        <v>1784</v>
      </c>
      <c r="BM181" s="344" t="s">
        <v>1784</v>
      </c>
      <c r="BN181" s="344" t="s">
        <v>1784</v>
      </c>
      <c r="BO181" s="344" t="s">
        <v>1784</v>
      </c>
      <c r="BP181" s="344" t="s">
        <v>1784</v>
      </c>
      <c r="BQ181" s="344" t="s">
        <v>4100</v>
      </c>
      <c r="BR181" s="344"/>
      <c r="BS181" s="344"/>
    </row>
    <row r="182" spans="1:71">
      <c r="A182" s="344" t="s">
        <v>72</v>
      </c>
      <c r="B182" s="344" t="s">
        <v>2983</v>
      </c>
      <c r="C182" s="344" t="s">
        <v>36</v>
      </c>
      <c r="D182" s="344" t="s">
        <v>1784</v>
      </c>
      <c r="E182" s="344" t="s">
        <v>1784</v>
      </c>
      <c r="F182" s="344" t="s">
        <v>1784</v>
      </c>
      <c r="G182" s="344" t="s">
        <v>3748</v>
      </c>
      <c r="H182" s="344" t="s">
        <v>1784</v>
      </c>
      <c r="I182" s="344" t="s">
        <v>2958</v>
      </c>
      <c r="J182" s="344" t="s">
        <v>1784</v>
      </c>
      <c r="K182" s="344" t="s">
        <v>1784</v>
      </c>
      <c r="L182" s="344" t="s">
        <v>1784</v>
      </c>
      <c r="M182" s="344" t="s">
        <v>1784</v>
      </c>
      <c r="N182" s="344" t="s">
        <v>1784</v>
      </c>
      <c r="O182" s="344" t="s">
        <v>1784</v>
      </c>
      <c r="P182" s="344" t="s">
        <v>1784</v>
      </c>
      <c r="Q182" s="344" t="s">
        <v>1784</v>
      </c>
      <c r="R182" s="344" t="s">
        <v>1784</v>
      </c>
      <c r="S182" s="344" t="s">
        <v>1784</v>
      </c>
      <c r="T182" s="344" t="s">
        <v>1784</v>
      </c>
      <c r="U182" s="344" t="s">
        <v>1784</v>
      </c>
      <c r="V182" s="344" t="s">
        <v>1784</v>
      </c>
      <c r="W182" s="344" t="s">
        <v>1784</v>
      </c>
      <c r="X182" s="344" t="s">
        <v>1784</v>
      </c>
      <c r="Y182" s="344" t="s">
        <v>1784</v>
      </c>
      <c r="Z182" s="344" t="s">
        <v>1784</v>
      </c>
      <c r="AA182" s="344" t="s">
        <v>1784</v>
      </c>
      <c r="AB182" s="344" t="s">
        <v>1784</v>
      </c>
      <c r="AC182" s="344" t="s">
        <v>1784</v>
      </c>
      <c r="AD182" s="344" t="s">
        <v>1784</v>
      </c>
      <c r="AE182" s="344" t="s">
        <v>1784</v>
      </c>
      <c r="AF182" s="344" t="s">
        <v>1784</v>
      </c>
      <c r="AG182" s="344" t="s">
        <v>1784</v>
      </c>
      <c r="AH182" s="344" t="s">
        <v>1784</v>
      </c>
      <c r="AI182" s="344" t="s">
        <v>1784</v>
      </c>
      <c r="AJ182" s="344" t="s">
        <v>1784</v>
      </c>
      <c r="AK182" s="344" t="s">
        <v>1784</v>
      </c>
      <c r="AL182" s="344" t="s">
        <v>1784</v>
      </c>
      <c r="AM182" s="344" t="s">
        <v>1784</v>
      </c>
      <c r="AN182" s="344" t="s">
        <v>1784</v>
      </c>
      <c r="AO182" s="344" t="s">
        <v>1784</v>
      </c>
      <c r="AP182" s="344" t="s">
        <v>1784</v>
      </c>
      <c r="AQ182" s="344" t="s">
        <v>1784</v>
      </c>
      <c r="AR182" s="344" t="s">
        <v>1784</v>
      </c>
      <c r="AS182" s="344" t="s">
        <v>1784</v>
      </c>
      <c r="AT182" s="344" t="s">
        <v>1784</v>
      </c>
      <c r="AU182" s="344" t="s">
        <v>1784</v>
      </c>
      <c r="AV182" s="344" t="s">
        <v>1784</v>
      </c>
      <c r="AW182" s="344" t="s">
        <v>1784</v>
      </c>
      <c r="AX182" s="344" t="s">
        <v>1784</v>
      </c>
      <c r="AY182" s="344" t="s">
        <v>1784</v>
      </c>
      <c r="AZ182" s="344" t="s">
        <v>1784</v>
      </c>
      <c r="BA182" s="344" t="s">
        <v>1784</v>
      </c>
      <c r="BB182" s="344" t="s">
        <v>1784</v>
      </c>
      <c r="BC182" s="344" t="s">
        <v>1784</v>
      </c>
      <c r="BD182" s="344" t="s">
        <v>1784</v>
      </c>
      <c r="BE182" s="344" t="s">
        <v>1784</v>
      </c>
      <c r="BF182" s="344" t="s">
        <v>1784</v>
      </c>
      <c r="BG182" s="344" t="s">
        <v>1784</v>
      </c>
      <c r="BH182" s="344" t="s">
        <v>1784</v>
      </c>
      <c r="BI182" s="344" t="s">
        <v>1784</v>
      </c>
      <c r="BJ182" s="344" t="s">
        <v>1784</v>
      </c>
      <c r="BK182" s="344" t="s">
        <v>1784</v>
      </c>
      <c r="BL182" s="344" t="s">
        <v>1784</v>
      </c>
      <c r="BM182" s="344" t="s">
        <v>1784</v>
      </c>
      <c r="BN182" s="344" t="s">
        <v>1784</v>
      </c>
      <c r="BO182" s="344" t="s">
        <v>1784</v>
      </c>
      <c r="BP182" s="344" t="s">
        <v>1784</v>
      </c>
      <c r="BQ182" s="344" t="s">
        <v>4101</v>
      </c>
      <c r="BR182" s="344" t="s">
        <v>1784</v>
      </c>
      <c r="BS182" s="344" t="s">
        <v>1784</v>
      </c>
    </row>
    <row r="183" spans="1:71">
      <c r="A183" s="344" t="s">
        <v>72</v>
      </c>
      <c r="B183" s="344" t="s">
        <v>3232</v>
      </c>
      <c r="C183" s="348" t="s">
        <v>36</v>
      </c>
      <c r="D183" s="344" t="s">
        <v>1784</v>
      </c>
      <c r="E183" s="344" t="s">
        <v>1784</v>
      </c>
      <c r="F183" s="344" t="s">
        <v>1784</v>
      </c>
      <c r="G183" s="344" t="s">
        <v>3748</v>
      </c>
      <c r="H183" s="344" t="s">
        <v>1784</v>
      </c>
      <c r="I183" s="344" t="s">
        <v>214</v>
      </c>
      <c r="J183" s="344" t="s">
        <v>3233</v>
      </c>
      <c r="K183" s="344" t="s">
        <v>3748</v>
      </c>
      <c r="L183" s="344" t="s">
        <v>1784</v>
      </c>
      <c r="M183" s="344" t="s">
        <v>1784</v>
      </c>
      <c r="N183" s="344" t="s">
        <v>1784</v>
      </c>
      <c r="O183" s="344" t="s">
        <v>1784</v>
      </c>
      <c r="P183" s="344" t="s">
        <v>1784</v>
      </c>
      <c r="Q183" s="344" t="s">
        <v>1784</v>
      </c>
      <c r="R183" s="344" t="s">
        <v>1784</v>
      </c>
      <c r="S183" s="344" t="s">
        <v>1784</v>
      </c>
      <c r="T183" s="344" t="s">
        <v>1784</v>
      </c>
      <c r="U183" s="344" t="s">
        <v>1784</v>
      </c>
      <c r="V183" s="344" t="s">
        <v>1784</v>
      </c>
      <c r="W183" s="344" t="s">
        <v>1784</v>
      </c>
      <c r="X183" s="344" t="s">
        <v>1784</v>
      </c>
      <c r="Y183" s="344" t="s">
        <v>1784</v>
      </c>
      <c r="Z183" s="344" t="s">
        <v>1784</v>
      </c>
      <c r="AA183" s="344" t="s">
        <v>1784</v>
      </c>
      <c r="AB183" s="344" t="s">
        <v>1784</v>
      </c>
      <c r="AC183" s="344" t="s">
        <v>1784</v>
      </c>
      <c r="AD183" s="344" t="s">
        <v>1784</v>
      </c>
      <c r="AE183" s="344" t="s">
        <v>1784</v>
      </c>
      <c r="AF183" s="344" t="s">
        <v>1784</v>
      </c>
      <c r="AG183" s="344" t="s">
        <v>1784</v>
      </c>
      <c r="AH183" s="344" t="s">
        <v>1784</v>
      </c>
      <c r="AI183" s="344" t="s">
        <v>1784</v>
      </c>
      <c r="AJ183" s="344" t="s">
        <v>1784</v>
      </c>
      <c r="AK183" s="344" t="s">
        <v>1784</v>
      </c>
      <c r="AL183" s="344" t="s">
        <v>1784</v>
      </c>
      <c r="AM183" s="344" t="s">
        <v>1784</v>
      </c>
      <c r="AN183" s="344" t="s">
        <v>1784</v>
      </c>
      <c r="AO183" s="344" t="s">
        <v>1784</v>
      </c>
      <c r="AP183" s="344" t="s">
        <v>1784</v>
      </c>
      <c r="AQ183" s="344" t="s">
        <v>1784</v>
      </c>
      <c r="AR183" s="344" t="s">
        <v>1784</v>
      </c>
      <c r="AS183" s="344" t="s">
        <v>1784</v>
      </c>
      <c r="AT183" s="344" t="s">
        <v>1784</v>
      </c>
      <c r="AU183" s="344" t="s">
        <v>1784</v>
      </c>
      <c r="AV183" s="344" t="s">
        <v>1784</v>
      </c>
      <c r="AW183" s="344" t="s">
        <v>1784</v>
      </c>
      <c r="AX183" s="344" t="s">
        <v>1784</v>
      </c>
      <c r="AY183" s="344" t="s">
        <v>1784</v>
      </c>
      <c r="AZ183" s="344" t="s">
        <v>1784</v>
      </c>
      <c r="BA183" s="344" t="s">
        <v>1784</v>
      </c>
      <c r="BB183" s="344" t="s">
        <v>1784</v>
      </c>
      <c r="BC183" s="344" t="s">
        <v>1784</v>
      </c>
      <c r="BD183" s="344" t="s">
        <v>1784</v>
      </c>
      <c r="BE183" s="344" t="s">
        <v>1784</v>
      </c>
      <c r="BF183" s="344" t="s">
        <v>1784</v>
      </c>
      <c r="BG183" s="344" t="s">
        <v>1784</v>
      </c>
      <c r="BH183" s="344" t="s">
        <v>1784</v>
      </c>
      <c r="BI183" s="344" t="s">
        <v>1784</v>
      </c>
      <c r="BJ183" s="344" t="s">
        <v>1784</v>
      </c>
      <c r="BK183" s="344" t="s">
        <v>1784</v>
      </c>
      <c r="BL183" s="344" t="s">
        <v>1784</v>
      </c>
      <c r="BM183" s="344" t="s">
        <v>1784</v>
      </c>
      <c r="BN183" s="344" t="s">
        <v>1784</v>
      </c>
      <c r="BO183" s="344" t="s">
        <v>1784</v>
      </c>
      <c r="BP183" s="344" t="s">
        <v>1784</v>
      </c>
      <c r="BQ183" s="344" t="s">
        <v>4102</v>
      </c>
      <c r="BR183" s="344"/>
      <c r="BS183" s="344"/>
    </row>
    <row r="184" spans="1:71">
      <c r="A184" s="344" t="s">
        <v>72</v>
      </c>
      <c r="B184" s="344" t="s">
        <v>2984</v>
      </c>
      <c r="C184" s="348" t="s">
        <v>36</v>
      </c>
      <c r="D184" s="344" t="s">
        <v>1784</v>
      </c>
      <c r="E184" s="344" t="s">
        <v>1784</v>
      </c>
      <c r="F184" s="344" t="s">
        <v>1784</v>
      </c>
      <c r="G184" s="344" t="s">
        <v>3764</v>
      </c>
      <c r="H184" s="344" t="s">
        <v>2910</v>
      </c>
      <c r="I184" s="344" t="s">
        <v>1784</v>
      </c>
      <c r="J184" s="350" t="s">
        <v>2985</v>
      </c>
      <c r="K184" s="350"/>
      <c r="L184" s="350"/>
      <c r="M184" s="344" t="s">
        <v>1784</v>
      </c>
      <c r="N184" s="344" t="s">
        <v>1784</v>
      </c>
      <c r="O184" s="344" t="s">
        <v>1784</v>
      </c>
      <c r="P184" s="344" t="s">
        <v>1784</v>
      </c>
      <c r="Q184" s="344" t="s">
        <v>1784</v>
      </c>
      <c r="R184" s="344" t="s">
        <v>1784</v>
      </c>
      <c r="S184" s="344" t="s">
        <v>1784</v>
      </c>
      <c r="T184" s="344" t="s">
        <v>1784</v>
      </c>
      <c r="U184" s="344" t="s">
        <v>1784</v>
      </c>
      <c r="V184" s="344" t="s">
        <v>1784</v>
      </c>
      <c r="W184" s="344" t="s">
        <v>1784</v>
      </c>
      <c r="X184" s="344" t="s">
        <v>1784</v>
      </c>
      <c r="Y184" s="344" t="s">
        <v>1784</v>
      </c>
      <c r="Z184" s="344" t="s">
        <v>1784</v>
      </c>
      <c r="AA184" s="344" t="s">
        <v>1784</v>
      </c>
      <c r="AB184" s="344" t="s">
        <v>1784</v>
      </c>
      <c r="AC184" s="344" t="s">
        <v>1784</v>
      </c>
      <c r="AD184" s="344" t="s">
        <v>1784</v>
      </c>
      <c r="AE184" s="344" t="s">
        <v>1784</v>
      </c>
      <c r="AF184" s="344" t="s">
        <v>1784</v>
      </c>
      <c r="AG184" s="344" t="s">
        <v>1784</v>
      </c>
      <c r="AH184" s="344" t="s">
        <v>1784</v>
      </c>
      <c r="AI184" s="344" t="s">
        <v>1784</v>
      </c>
      <c r="AJ184" s="344" t="s">
        <v>1784</v>
      </c>
      <c r="AK184" s="344" t="s">
        <v>1784</v>
      </c>
      <c r="AL184" s="344" t="s">
        <v>1784</v>
      </c>
      <c r="AM184" s="344" t="s">
        <v>1784</v>
      </c>
      <c r="AN184" s="344" t="s">
        <v>1784</v>
      </c>
      <c r="AO184" s="344" t="s">
        <v>1784</v>
      </c>
      <c r="AP184" s="344" t="s">
        <v>1784</v>
      </c>
      <c r="AQ184" s="344" t="s">
        <v>1784</v>
      </c>
      <c r="AR184" s="344" t="s">
        <v>1784</v>
      </c>
      <c r="AS184" s="344" t="s">
        <v>1784</v>
      </c>
      <c r="AT184" s="344" t="s">
        <v>1784</v>
      </c>
      <c r="AU184" s="344" t="s">
        <v>1784</v>
      </c>
      <c r="AV184" s="344" t="s">
        <v>1784</v>
      </c>
      <c r="AW184" s="344" t="s">
        <v>1784</v>
      </c>
      <c r="AX184" s="344" t="s">
        <v>1784</v>
      </c>
      <c r="AY184" s="344" t="s">
        <v>1784</v>
      </c>
      <c r="AZ184" s="344" t="s">
        <v>1784</v>
      </c>
      <c r="BA184" s="344" t="s">
        <v>1784</v>
      </c>
      <c r="BB184" s="344" t="s">
        <v>1784</v>
      </c>
      <c r="BC184" s="344" t="s">
        <v>1784</v>
      </c>
      <c r="BD184" s="344" t="s">
        <v>1784</v>
      </c>
      <c r="BE184" s="344" t="s">
        <v>1784</v>
      </c>
      <c r="BF184" s="344" t="s">
        <v>1784</v>
      </c>
      <c r="BG184" s="344" t="s">
        <v>1784</v>
      </c>
      <c r="BH184" s="344" t="s">
        <v>1784</v>
      </c>
      <c r="BI184" s="344" t="s">
        <v>1784</v>
      </c>
      <c r="BJ184" s="344" t="s">
        <v>1784</v>
      </c>
      <c r="BK184" s="344" t="s">
        <v>1784</v>
      </c>
      <c r="BL184" s="344" t="s">
        <v>1784</v>
      </c>
      <c r="BM184" s="344" t="s">
        <v>1784</v>
      </c>
      <c r="BN184" s="344" t="s">
        <v>1784</v>
      </c>
      <c r="BO184" s="344" t="s">
        <v>1784</v>
      </c>
      <c r="BP184" s="344" t="s">
        <v>1784</v>
      </c>
      <c r="BQ184" s="344" t="s">
        <v>4103</v>
      </c>
      <c r="BR184" s="344" t="s">
        <v>1784</v>
      </c>
      <c r="BS184" s="344" t="s">
        <v>1784</v>
      </c>
    </row>
    <row r="185" spans="1:71">
      <c r="A185" s="344" t="s">
        <v>72</v>
      </c>
      <c r="B185" s="344" t="s">
        <v>4104</v>
      </c>
      <c r="C185" s="344" t="s">
        <v>38</v>
      </c>
      <c r="D185" s="344" t="s">
        <v>1784</v>
      </c>
      <c r="E185" s="344" t="s">
        <v>1784</v>
      </c>
      <c r="F185" s="344" t="s">
        <v>1784</v>
      </c>
      <c r="G185" s="344" t="s">
        <v>3748</v>
      </c>
      <c r="H185" s="344" t="s">
        <v>1784</v>
      </c>
      <c r="I185" s="344" t="s">
        <v>3768</v>
      </c>
      <c r="J185" s="344" t="s">
        <v>4105</v>
      </c>
      <c r="K185" s="344" t="s">
        <v>3748</v>
      </c>
      <c r="L185" s="344" t="s">
        <v>1784</v>
      </c>
      <c r="M185" s="344" t="s">
        <v>1784</v>
      </c>
      <c r="N185" s="344" t="s">
        <v>1784</v>
      </c>
      <c r="O185" s="344" t="s">
        <v>1784</v>
      </c>
      <c r="P185" s="344" t="s">
        <v>1784</v>
      </c>
      <c r="Q185" s="344" t="s">
        <v>1784</v>
      </c>
      <c r="R185" s="344" t="s">
        <v>1784</v>
      </c>
      <c r="S185" s="344" t="s">
        <v>1784</v>
      </c>
      <c r="T185" s="344" t="s">
        <v>1784</v>
      </c>
      <c r="U185" s="344" t="s">
        <v>1784</v>
      </c>
      <c r="V185" s="344" t="s">
        <v>1784</v>
      </c>
      <c r="W185" s="344" t="s">
        <v>1784</v>
      </c>
      <c r="X185" s="344" t="s">
        <v>1784</v>
      </c>
      <c r="Y185" s="344" t="s">
        <v>1784</v>
      </c>
      <c r="Z185" s="344" t="s">
        <v>1784</v>
      </c>
      <c r="AA185" s="344" t="s">
        <v>1784</v>
      </c>
      <c r="AB185" s="344" t="s">
        <v>1784</v>
      </c>
      <c r="AC185" s="344" t="s">
        <v>1784</v>
      </c>
      <c r="AD185" s="344" t="s">
        <v>1784</v>
      </c>
      <c r="AE185" s="344" t="s">
        <v>1784</v>
      </c>
      <c r="AF185" s="344" t="s">
        <v>1784</v>
      </c>
      <c r="AG185" s="344" t="s">
        <v>1784</v>
      </c>
      <c r="AH185" s="344" t="s">
        <v>1784</v>
      </c>
      <c r="AI185" s="344" t="s">
        <v>1784</v>
      </c>
      <c r="AJ185" s="344" t="s">
        <v>1784</v>
      </c>
      <c r="AK185" s="344" t="s">
        <v>1784</v>
      </c>
      <c r="AL185" s="344" t="s">
        <v>1784</v>
      </c>
      <c r="AM185" s="344" t="s">
        <v>1784</v>
      </c>
      <c r="AN185" s="344" t="s">
        <v>1784</v>
      </c>
      <c r="AO185" s="344" t="s">
        <v>1784</v>
      </c>
      <c r="AP185" s="344" t="s">
        <v>1784</v>
      </c>
      <c r="AQ185" s="344" t="s">
        <v>1784</v>
      </c>
      <c r="AR185" s="344" t="s">
        <v>1784</v>
      </c>
      <c r="AS185" s="344" t="s">
        <v>1784</v>
      </c>
      <c r="AT185" s="344" t="s">
        <v>1784</v>
      </c>
      <c r="AU185" s="344" t="s">
        <v>1784</v>
      </c>
      <c r="AV185" s="344" t="s">
        <v>1784</v>
      </c>
      <c r="AW185" s="344" t="s">
        <v>1784</v>
      </c>
      <c r="AX185" s="344" t="s">
        <v>1784</v>
      </c>
      <c r="AY185" s="344" t="s">
        <v>1784</v>
      </c>
      <c r="AZ185" s="344" t="s">
        <v>1784</v>
      </c>
      <c r="BA185" s="344" t="s">
        <v>1784</v>
      </c>
      <c r="BB185" s="344" t="s">
        <v>1784</v>
      </c>
      <c r="BC185" s="344" t="s">
        <v>1784</v>
      </c>
      <c r="BD185" s="344" t="s">
        <v>1784</v>
      </c>
      <c r="BE185" s="344" t="s">
        <v>1784</v>
      </c>
      <c r="BF185" s="344" t="s">
        <v>1784</v>
      </c>
      <c r="BG185" s="344" t="s">
        <v>1784</v>
      </c>
      <c r="BH185" s="344" t="s">
        <v>1784</v>
      </c>
      <c r="BI185" s="344" t="s">
        <v>1784</v>
      </c>
      <c r="BJ185" s="344" t="s">
        <v>1784</v>
      </c>
      <c r="BK185" s="344" t="s">
        <v>1784</v>
      </c>
      <c r="BL185" s="344" t="s">
        <v>1784</v>
      </c>
      <c r="BM185" s="344" t="s">
        <v>1784</v>
      </c>
      <c r="BN185" s="344" t="s">
        <v>1784</v>
      </c>
      <c r="BO185" s="344" t="s">
        <v>1784</v>
      </c>
      <c r="BP185" s="344" t="s">
        <v>1784</v>
      </c>
      <c r="BQ185" s="344" t="s">
        <v>4106</v>
      </c>
      <c r="BR185" s="344" t="s">
        <v>1784</v>
      </c>
      <c r="BS185" s="344" t="s">
        <v>1784</v>
      </c>
    </row>
    <row r="186" spans="1:71">
      <c r="A186" s="344" t="s">
        <v>72</v>
      </c>
      <c r="B186" s="344" t="s">
        <v>4107</v>
      </c>
      <c r="C186" s="344" t="s">
        <v>38</v>
      </c>
      <c r="D186" s="344" t="s">
        <v>1784</v>
      </c>
      <c r="E186" s="344" t="s">
        <v>1784</v>
      </c>
      <c r="F186" s="344" t="s">
        <v>1784</v>
      </c>
      <c r="G186" s="344" t="s">
        <v>3748</v>
      </c>
      <c r="H186" s="344" t="s">
        <v>1784</v>
      </c>
      <c r="I186" s="344" t="s">
        <v>3749</v>
      </c>
      <c r="J186" s="344" t="s">
        <v>1784</v>
      </c>
      <c r="K186" s="344" t="s">
        <v>1784</v>
      </c>
      <c r="L186" s="344" t="s">
        <v>1784</v>
      </c>
      <c r="M186" s="344" t="s">
        <v>1784</v>
      </c>
      <c r="N186" s="344" t="s">
        <v>1784</v>
      </c>
      <c r="O186" s="344" t="s">
        <v>1784</v>
      </c>
      <c r="P186" s="344" t="s">
        <v>1784</v>
      </c>
      <c r="Q186" s="344" t="s">
        <v>1784</v>
      </c>
      <c r="R186" s="344" t="s">
        <v>1784</v>
      </c>
      <c r="S186" s="344" t="s">
        <v>1784</v>
      </c>
      <c r="T186" s="344" t="s">
        <v>1784</v>
      </c>
      <c r="U186" s="344" t="s">
        <v>1784</v>
      </c>
      <c r="V186" s="344" t="s">
        <v>1784</v>
      </c>
      <c r="W186" s="344" t="s">
        <v>1784</v>
      </c>
      <c r="X186" s="344" t="s">
        <v>1784</v>
      </c>
      <c r="Y186" s="344" t="s">
        <v>1784</v>
      </c>
      <c r="Z186" s="344" t="s">
        <v>1784</v>
      </c>
      <c r="AA186" s="344" t="s">
        <v>1784</v>
      </c>
      <c r="AB186" s="344" t="s">
        <v>1784</v>
      </c>
      <c r="AC186" s="344" t="s">
        <v>1784</v>
      </c>
      <c r="AD186" s="344" t="s">
        <v>1784</v>
      </c>
      <c r="AE186" s="344" t="s">
        <v>1784</v>
      </c>
      <c r="AF186" s="344" t="s">
        <v>1784</v>
      </c>
      <c r="AG186" s="344" t="s">
        <v>1784</v>
      </c>
      <c r="AH186" s="344" t="s">
        <v>1784</v>
      </c>
      <c r="AI186" s="344" t="s">
        <v>1784</v>
      </c>
      <c r="AJ186" s="344" t="s">
        <v>1784</v>
      </c>
      <c r="AK186" s="344" t="s">
        <v>1784</v>
      </c>
      <c r="AL186" s="344" t="s">
        <v>1784</v>
      </c>
      <c r="AM186" s="344" t="s">
        <v>1784</v>
      </c>
      <c r="AN186" s="344" t="s">
        <v>1784</v>
      </c>
      <c r="AO186" s="344" t="s">
        <v>1784</v>
      </c>
      <c r="AP186" s="344" t="s">
        <v>1784</v>
      </c>
      <c r="AQ186" s="344" t="s">
        <v>1784</v>
      </c>
      <c r="AR186" s="344" t="s">
        <v>1784</v>
      </c>
      <c r="AS186" s="344" t="s">
        <v>1784</v>
      </c>
      <c r="AT186" s="344" t="s">
        <v>1784</v>
      </c>
      <c r="AU186" s="344" t="s">
        <v>1784</v>
      </c>
      <c r="AV186" s="344" t="s">
        <v>1784</v>
      </c>
      <c r="AW186" s="344" t="s">
        <v>1784</v>
      </c>
      <c r="AX186" s="344" t="s">
        <v>1784</v>
      </c>
      <c r="AY186" s="344" t="s">
        <v>1784</v>
      </c>
      <c r="AZ186" s="344" t="s">
        <v>1784</v>
      </c>
      <c r="BA186" s="344" t="s">
        <v>1784</v>
      </c>
      <c r="BB186" s="344" t="s">
        <v>1784</v>
      </c>
      <c r="BC186" s="344" t="s">
        <v>1784</v>
      </c>
      <c r="BD186" s="344" t="s">
        <v>1784</v>
      </c>
      <c r="BE186" s="344" t="s">
        <v>1784</v>
      </c>
      <c r="BF186" s="344" t="s">
        <v>1784</v>
      </c>
      <c r="BG186" s="344" t="s">
        <v>1784</v>
      </c>
      <c r="BH186" s="344" t="s">
        <v>1784</v>
      </c>
      <c r="BI186" s="344" t="s">
        <v>1784</v>
      </c>
      <c r="BJ186" s="344" t="s">
        <v>1784</v>
      </c>
      <c r="BK186" s="344" t="s">
        <v>1784</v>
      </c>
      <c r="BL186" s="344" t="s">
        <v>1784</v>
      </c>
      <c r="BM186" s="344" t="s">
        <v>1784</v>
      </c>
      <c r="BN186" s="344" t="s">
        <v>1784</v>
      </c>
      <c r="BO186" s="344" t="s">
        <v>1784</v>
      </c>
      <c r="BP186" s="344" t="s">
        <v>1784</v>
      </c>
      <c r="BQ186" s="344" t="s">
        <v>4108</v>
      </c>
      <c r="BR186" s="344" t="s">
        <v>1784</v>
      </c>
      <c r="BS186" s="344" t="s">
        <v>1784</v>
      </c>
    </row>
    <row r="187" spans="1:71">
      <c r="A187" s="344" t="s">
        <v>72</v>
      </c>
      <c r="B187" s="344" t="s">
        <v>3234</v>
      </c>
      <c r="C187" s="344" t="s">
        <v>40</v>
      </c>
      <c r="D187" s="344" t="s">
        <v>1784</v>
      </c>
      <c r="E187" s="344" t="s">
        <v>1784</v>
      </c>
      <c r="F187" s="344" t="s">
        <v>1784</v>
      </c>
      <c r="G187" s="344" t="s">
        <v>3748</v>
      </c>
      <c r="H187" s="344" t="s">
        <v>1784</v>
      </c>
      <c r="I187" s="344" t="s">
        <v>666</v>
      </c>
      <c r="J187" s="344" t="s">
        <v>4109</v>
      </c>
      <c r="K187" s="344" t="s">
        <v>3748</v>
      </c>
      <c r="L187" s="344" t="s">
        <v>3749</v>
      </c>
      <c r="M187" s="344" t="s">
        <v>4109</v>
      </c>
      <c r="N187" s="344" t="s">
        <v>3748</v>
      </c>
      <c r="O187" s="344" t="s">
        <v>1784</v>
      </c>
      <c r="P187" s="344" t="s">
        <v>1784</v>
      </c>
      <c r="Q187" s="344" t="s">
        <v>1784</v>
      </c>
      <c r="R187" s="344" t="s">
        <v>1784</v>
      </c>
      <c r="S187" s="344" t="s">
        <v>1784</v>
      </c>
      <c r="T187" s="344" t="s">
        <v>1784</v>
      </c>
      <c r="U187" s="344" t="s">
        <v>1784</v>
      </c>
      <c r="V187" s="344" t="s">
        <v>1784</v>
      </c>
      <c r="W187" s="344" t="s">
        <v>1784</v>
      </c>
      <c r="X187" s="344" t="s">
        <v>1784</v>
      </c>
      <c r="Y187" s="344" t="s">
        <v>1784</v>
      </c>
      <c r="Z187" s="344" t="s">
        <v>1784</v>
      </c>
      <c r="AA187" s="344" t="s">
        <v>1784</v>
      </c>
      <c r="AB187" s="344" t="s">
        <v>1784</v>
      </c>
      <c r="AC187" s="344" t="s">
        <v>1784</v>
      </c>
      <c r="AD187" s="344" t="s">
        <v>1784</v>
      </c>
      <c r="AE187" s="344" t="s">
        <v>1784</v>
      </c>
      <c r="AF187" s="344" t="s">
        <v>1784</v>
      </c>
      <c r="AG187" s="344" t="s">
        <v>1784</v>
      </c>
      <c r="AH187" s="344" t="s">
        <v>1784</v>
      </c>
      <c r="AI187" s="344" t="s">
        <v>1784</v>
      </c>
      <c r="AJ187" s="344" t="s">
        <v>1784</v>
      </c>
      <c r="AK187" s="344" t="s">
        <v>1784</v>
      </c>
      <c r="AL187" s="344" t="s">
        <v>1784</v>
      </c>
      <c r="AM187" s="344" t="s">
        <v>1784</v>
      </c>
      <c r="AN187" s="344" t="s">
        <v>1784</v>
      </c>
      <c r="AO187" s="344" t="s">
        <v>1784</v>
      </c>
      <c r="AP187" s="344" t="s">
        <v>1784</v>
      </c>
      <c r="AQ187" s="344" t="s">
        <v>1784</v>
      </c>
      <c r="AR187" s="344" t="s">
        <v>1784</v>
      </c>
      <c r="AS187" s="344" t="s">
        <v>1784</v>
      </c>
      <c r="AT187" s="344" t="s">
        <v>1784</v>
      </c>
      <c r="AU187" s="344" t="s">
        <v>1784</v>
      </c>
      <c r="AV187" s="344" t="s">
        <v>1784</v>
      </c>
      <c r="AW187" s="344" t="s">
        <v>1784</v>
      </c>
      <c r="AX187" s="344" t="s">
        <v>1784</v>
      </c>
      <c r="AY187" s="344" t="s">
        <v>1784</v>
      </c>
      <c r="AZ187" s="344" t="s">
        <v>1784</v>
      </c>
      <c r="BA187" s="344" t="s">
        <v>1784</v>
      </c>
      <c r="BB187" s="344" t="s">
        <v>1784</v>
      </c>
      <c r="BC187" s="344" t="s">
        <v>1784</v>
      </c>
      <c r="BD187" s="344" t="s">
        <v>1784</v>
      </c>
      <c r="BE187" s="344" t="s">
        <v>1784</v>
      </c>
      <c r="BF187" s="344" t="s">
        <v>1784</v>
      </c>
      <c r="BG187" s="344" t="s">
        <v>1784</v>
      </c>
      <c r="BH187" s="344" t="s">
        <v>1784</v>
      </c>
      <c r="BI187" s="344" t="s">
        <v>1784</v>
      </c>
      <c r="BJ187" s="344" t="s">
        <v>1784</v>
      </c>
      <c r="BK187" s="344" t="s">
        <v>1784</v>
      </c>
      <c r="BL187" s="344" t="s">
        <v>1784</v>
      </c>
      <c r="BM187" s="344" t="s">
        <v>1784</v>
      </c>
      <c r="BN187" s="344" t="s">
        <v>1784</v>
      </c>
      <c r="BO187" s="344" t="s">
        <v>1784</v>
      </c>
      <c r="BP187" s="344" t="s">
        <v>1784</v>
      </c>
      <c r="BQ187" s="344" t="s">
        <v>4110</v>
      </c>
      <c r="BR187" s="344" t="s">
        <v>1784</v>
      </c>
      <c r="BS187" s="344" t="s">
        <v>1784</v>
      </c>
    </row>
    <row r="188" spans="1:71">
      <c r="A188" s="344" t="s">
        <v>72</v>
      </c>
      <c r="B188" s="344" t="s">
        <v>3237</v>
      </c>
      <c r="C188" s="344" t="s">
        <v>40</v>
      </c>
      <c r="D188" s="344" t="s">
        <v>1784</v>
      </c>
      <c r="E188" s="344" t="s">
        <v>1784</v>
      </c>
      <c r="F188" s="344" t="s">
        <v>1784</v>
      </c>
      <c r="G188" s="344" t="s">
        <v>3748</v>
      </c>
      <c r="H188" s="344" t="s">
        <v>1784</v>
      </c>
      <c r="I188" s="344" t="s">
        <v>3081</v>
      </c>
      <c r="J188" s="344" t="s">
        <v>3238</v>
      </c>
      <c r="K188" s="344" t="s">
        <v>3764</v>
      </c>
      <c r="L188" s="344" t="s">
        <v>1784</v>
      </c>
      <c r="M188" s="344" t="s">
        <v>1784</v>
      </c>
      <c r="N188" s="344" t="s">
        <v>1784</v>
      </c>
      <c r="O188" s="344" t="s">
        <v>1784</v>
      </c>
      <c r="P188" s="344" t="s">
        <v>1784</v>
      </c>
      <c r="Q188" s="344" t="s">
        <v>1784</v>
      </c>
      <c r="R188" s="344" t="s">
        <v>1784</v>
      </c>
      <c r="S188" s="344" t="s">
        <v>1784</v>
      </c>
      <c r="T188" s="344" t="s">
        <v>1784</v>
      </c>
      <c r="U188" s="344" t="s">
        <v>1784</v>
      </c>
      <c r="V188" s="344" t="s">
        <v>1784</v>
      </c>
      <c r="W188" s="344" t="s">
        <v>1784</v>
      </c>
      <c r="X188" s="344" t="s">
        <v>1784</v>
      </c>
      <c r="Y188" s="344" t="s">
        <v>1784</v>
      </c>
      <c r="Z188" s="344" t="s">
        <v>1784</v>
      </c>
      <c r="AA188" s="344" t="s">
        <v>1784</v>
      </c>
      <c r="AB188" s="344" t="s">
        <v>1784</v>
      </c>
      <c r="AC188" s="344" t="s">
        <v>1784</v>
      </c>
      <c r="AD188" s="344" t="s">
        <v>1784</v>
      </c>
      <c r="AE188" s="344" t="s">
        <v>1784</v>
      </c>
      <c r="AF188" s="344" t="s">
        <v>1784</v>
      </c>
      <c r="AG188" s="344" t="s">
        <v>1784</v>
      </c>
      <c r="AH188" s="344" t="s">
        <v>1784</v>
      </c>
      <c r="AI188" s="344" t="s">
        <v>1784</v>
      </c>
      <c r="AJ188" s="344" t="s">
        <v>1784</v>
      </c>
      <c r="AK188" s="344" t="s">
        <v>1784</v>
      </c>
      <c r="AL188" s="344" t="s">
        <v>1784</v>
      </c>
      <c r="AM188" s="344" t="s">
        <v>1784</v>
      </c>
      <c r="AN188" s="344" t="s">
        <v>1784</v>
      </c>
      <c r="AO188" s="344" t="s">
        <v>1784</v>
      </c>
      <c r="AP188" s="344" t="s">
        <v>1784</v>
      </c>
      <c r="AQ188" s="344" t="s">
        <v>1784</v>
      </c>
      <c r="AR188" s="344" t="s">
        <v>1784</v>
      </c>
      <c r="AS188" s="344" t="s">
        <v>1784</v>
      </c>
      <c r="AT188" s="344" t="s">
        <v>1784</v>
      </c>
      <c r="AU188" s="344" t="s">
        <v>1784</v>
      </c>
      <c r="AV188" s="344" t="s">
        <v>1784</v>
      </c>
      <c r="AW188" s="344" t="s">
        <v>1784</v>
      </c>
      <c r="AX188" s="344" t="s">
        <v>1784</v>
      </c>
      <c r="AY188" s="344" t="s">
        <v>1784</v>
      </c>
      <c r="AZ188" s="344" t="s">
        <v>1784</v>
      </c>
      <c r="BA188" s="344" t="s">
        <v>1784</v>
      </c>
      <c r="BB188" s="344" t="s">
        <v>1784</v>
      </c>
      <c r="BC188" s="344" t="s">
        <v>1784</v>
      </c>
      <c r="BD188" s="344" t="s">
        <v>1784</v>
      </c>
      <c r="BE188" s="344" t="s">
        <v>1784</v>
      </c>
      <c r="BF188" s="344" t="s">
        <v>1784</v>
      </c>
      <c r="BG188" s="344" t="s">
        <v>1784</v>
      </c>
      <c r="BH188" s="344" t="s">
        <v>1784</v>
      </c>
      <c r="BI188" s="344" t="s">
        <v>1784</v>
      </c>
      <c r="BJ188" s="344" t="s">
        <v>1784</v>
      </c>
      <c r="BK188" s="344" t="s">
        <v>1784</v>
      </c>
      <c r="BL188" s="344" t="s">
        <v>1784</v>
      </c>
      <c r="BM188" s="344" t="s">
        <v>1784</v>
      </c>
      <c r="BN188" s="344" t="s">
        <v>1784</v>
      </c>
      <c r="BO188" s="344" t="s">
        <v>1784</v>
      </c>
      <c r="BP188" s="344" t="s">
        <v>1784</v>
      </c>
      <c r="BQ188" s="344" t="s">
        <v>4111</v>
      </c>
      <c r="BR188" s="344" t="s">
        <v>1784</v>
      </c>
      <c r="BS188" s="347" t="s">
        <v>3766</v>
      </c>
    </row>
    <row r="189" spans="1:71">
      <c r="A189" s="344" t="s">
        <v>72</v>
      </c>
      <c r="B189" s="344" t="s">
        <v>4112</v>
      </c>
      <c r="C189" s="344" t="s">
        <v>40</v>
      </c>
      <c r="D189" s="344" t="s">
        <v>1784</v>
      </c>
      <c r="E189" s="344" t="s">
        <v>1784</v>
      </c>
      <c r="F189" s="344" t="s">
        <v>1784</v>
      </c>
      <c r="G189" s="344" t="s">
        <v>3748</v>
      </c>
      <c r="H189" s="344" t="s">
        <v>1784</v>
      </c>
      <c r="I189" s="344" t="s">
        <v>3749</v>
      </c>
      <c r="J189" s="344" t="s">
        <v>1784</v>
      </c>
      <c r="K189" s="344" t="s">
        <v>1784</v>
      </c>
      <c r="L189" s="344" t="s">
        <v>1784</v>
      </c>
      <c r="M189" s="344" t="s">
        <v>1784</v>
      </c>
      <c r="N189" s="344" t="s">
        <v>1784</v>
      </c>
      <c r="O189" s="344" t="s">
        <v>1784</v>
      </c>
      <c r="P189" s="344" t="s">
        <v>1784</v>
      </c>
      <c r="Q189" s="344" t="s">
        <v>1784</v>
      </c>
      <c r="R189" s="344" t="s">
        <v>1784</v>
      </c>
      <c r="S189" s="344" t="s">
        <v>1784</v>
      </c>
      <c r="T189" s="344" t="s">
        <v>1784</v>
      </c>
      <c r="U189" s="344" t="s">
        <v>1784</v>
      </c>
      <c r="V189" s="344" t="s">
        <v>1784</v>
      </c>
      <c r="W189" s="344" t="s">
        <v>1784</v>
      </c>
      <c r="X189" s="344" t="s">
        <v>1784</v>
      </c>
      <c r="Y189" s="344" t="s">
        <v>1784</v>
      </c>
      <c r="Z189" s="344" t="s">
        <v>1784</v>
      </c>
      <c r="AA189" s="344" t="s">
        <v>1784</v>
      </c>
      <c r="AB189" s="344" t="s">
        <v>1784</v>
      </c>
      <c r="AC189" s="344" t="s">
        <v>1784</v>
      </c>
      <c r="AD189" s="344" t="s">
        <v>1784</v>
      </c>
      <c r="AE189" s="344" t="s">
        <v>1784</v>
      </c>
      <c r="AF189" s="344" t="s">
        <v>1784</v>
      </c>
      <c r="AG189" s="344" t="s">
        <v>1784</v>
      </c>
      <c r="AH189" s="344" t="s">
        <v>1784</v>
      </c>
      <c r="AI189" s="344" t="s">
        <v>1784</v>
      </c>
      <c r="AJ189" s="344" t="s">
        <v>1784</v>
      </c>
      <c r="AK189" s="344" t="s">
        <v>1784</v>
      </c>
      <c r="AL189" s="344" t="s">
        <v>1784</v>
      </c>
      <c r="AM189" s="344" t="s">
        <v>1784</v>
      </c>
      <c r="AN189" s="344" t="s">
        <v>1784</v>
      </c>
      <c r="AO189" s="344" t="s">
        <v>1784</v>
      </c>
      <c r="AP189" s="344" t="s">
        <v>1784</v>
      </c>
      <c r="AQ189" s="344" t="s">
        <v>1784</v>
      </c>
      <c r="AR189" s="344" t="s">
        <v>1784</v>
      </c>
      <c r="AS189" s="344" t="s">
        <v>1784</v>
      </c>
      <c r="AT189" s="344" t="s">
        <v>1784</v>
      </c>
      <c r="AU189" s="344" t="s">
        <v>1784</v>
      </c>
      <c r="AV189" s="344" t="s">
        <v>1784</v>
      </c>
      <c r="AW189" s="344" t="s">
        <v>1784</v>
      </c>
      <c r="AX189" s="344" t="s">
        <v>1784</v>
      </c>
      <c r="AY189" s="344" t="s">
        <v>1784</v>
      </c>
      <c r="AZ189" s="344" t="s">
        <v>1784</v>
      </c>
      <c r="BA189" s="344" t="s">
        <v>1784</v>
      </c>
      <c r="BB189" s="344" t="s">
        <v>1784</v>
      </c>
      <c r="BC189" s="344" t="s">
        <v>1784</v>
      </c>
      <c r="BD189" s="344" t="s">
        <v>1784</v>
      </c>
      <c r="BE189" s="344" t="s">
        <v>1784</v>
      </c>
      <c r="BF189" s="344" t="s">
        <v>1784</v>
      </c>
      <c r="BG189" s="344" t="s">
        <v>1784</v>
      </c>
      <c r="BH189" s="344" t="s">
        <v>1784</v>
      </c>
      <c r="BI189" s="344" t="s">
        <v>1784</v>
      </c>
      <c r="BJ189" s="344" t="s">
        <v>1784</v>
      </c>
      <c r="BK189" s="344" t="s">
        <v>1784</v>
      </c>
      <c r="BL189" s="344" t="s">
        <v>1784</v>
      </c>
      <c r="BM189" s="344" t="s">
        <v>1784</v>
      </c>
      <c r="BN189" s="344" t="s">
        <v>1784</v>
      </c>
      <c r="BO189" s="344" t="s">
        <v>1784</v>
      </c>
      <c r="BP189" s="344" t="s">
        <v>1784</v>
      </c>
      <c r="BQ189" s="344" t="s">
        <v>4113</v>
      </c>
      <c r="BR189" s="344" t="s">
        <v>1784</v>
      </c>
      <c r="BS189" s="344" t="s">
        <v>1784</v>
      </c>
    </row>
    <row r="190" spans="1:71">
      <c r="A190" s="344" t="s">
        <v>72</v>
      </c>
      <c r="B190" s="344" t="s">
        <v>3239</v>
      </c>
      <c r="C190" s="344" t="s">
        <v>40</v>
      </c>
      <c r="D190" s="344" t="s">
        <v>1784</v>
      </c>
      <c r="E190" s="344" t="s">
        <v>1784</v>
      </c>
      <c r="F190" s="344" t="s">
        <v>1784</v>
      </c>
      <c r="G190" s="344" t="s">
        <v>3748</v>
      </c>
      <c r="H190" s="344" t="s">
        <v>1784</v>
      </c>
      <c r="I190" s="344" t="s">
        <v>666</v>
      </c>
      <c r="J190" s="344" t="s">
        <v>3240</v>
      </c>
      <c r="K190" s="344" t="s">
        <v>3748</v>
      </c>
      <c r="L190" s="344" t="s">
        <v>1784</v>
      </c>
      <c r="M190" s="344" t="s">
        <v>1784</v>
      </c>
      <c r="N190" s="344" t="s">
        <v>1784</v>
      </c>
      <c r="O190" s="344" t="s">
        <v>1784</v>
      </c>
      <c r="P190" s="344" t="s">
        <v>1784</v>
      </c>
      <c r="Q190" s="344" t="s">
        <v>1784</v>
      </c>
      <c r="R190" s="344" t="s">
        <v>1784</v>
      </c>
      <c r="S190" s="344" t="s">
        <v>1784</v>
      </c>
      <c r="T190" s="344" t="s">
        <v>1784</v>
      </c>
      <c r="U190" s="344" t="s">
        <v>1784</v>
      </c>
      <c r="V190" s="344" t="s">
        <v>1784</v>
      </c>
      <c r="W190" s="344" t="s">
        <v>1784</v>
      </c>
      <c r="X190" s="344" t="s">
        <v>1784</v>
      </c>
      <c r="Y190" s="344" t="s">
        <v>1784</v>
      </c>
      <c r="Z190" s="344" t="s">
        <v>1784</v>
      </c>
      <c r="AA190" s="344" t="s">
        <v>1784</v>
      </c>
      <c r="AB190" s="344" t="s">
        <v>1784</v>
      </c>
      <c r="AC190" s="344" t="s">
        <v>1784</v>
      </c>
      <c r="AD190" s="344" t="s">
        <v>1784</v>
      </c>
      <c r="AE190" s="344" t="s">
        <v>1784</v>
      </c>
      <c r="AF190" s="344" t="s">
        <v>1784</v>
      </c>
      <c r="AG190" s="344" t="s">
        <v>1784</v>
      </c>
      <c r="AH190" s="344" t="s">
        <v>1784</v>
      </c>
      <c r="AI190" s="344" t="s">
        <v>1784</v>
      </c>
      <c r="AJ190" s="344" t="s">
        <v>1784</v>
      </c>
      <c r="AK190" s="344" t="s">
        <v>1784</v>
      </c>
      <c r="AL190" s="344" t="s">
        <v>1784</v>
      </c>
      <c r="AM190" s="344" t="s">
        <v>1784</v>
      </c>
      <c r="AN190" s="344" t="s">
        <v>1784</v>
      </c>
      <c r="AO190" s="344" t="s">
        <v>1784</v>
      </c>
      <c r="AP190" s="344" t="s">
        <v>1784</v>
      </c>
      <c r="AQ190" s="344" t="s">
        <v>1784</v>
      </c>
      <c r="AR190" s="344" t="s">
        <v>1784</v>
      </c>
      <c r="AS190" s="344" t="s">
        <v>1784</v>
      </c>
      <c r="AT190" s="344" t="s">
        <v>1784</v>
      </c>
      <c r="AU190" s="344" t="s">
        <v>1784</v>
      </c>
      <c r="AV190" s="344" t="s">
        <v>1784</v>
      </c>
      <c r="AW190" s="344" t="s">
        <v>1784</v>
      </c>
      <c r="AX190" s="344" t="s">
        <v>1784</v>
      </c>
      <c r="AY190" s="344" t="s">
        <v>1784</v>
      </c>
      <c r="AZ190" s="344" t="s">
        <v>1784</v>
      </c>
      <c r="BA190" s="344" t="s">
        <v>1784</v>
      </c>
      <c r="BB190" s="344" t="s">
        <v>1784</v>
      </c>
      <c r="BC190" s="344" t="s">
        <v>1784</v>
      </c>
      <c r="BD190" s="344" t="s">
        <v>1784</v>
      </c>
      <c r="BE190" s="344" t="s">
        <v>1784</v>
      </c>
      <c r="BF190" s="344" t="s">
        <v>1784</v>
      </c>
      <c r="BG190" s="344" t="s">
        <v>1784</v>
      </c>
      <c r="BH190" s="344" t="s">
        <v>1784</v>
      </c>
      <c r="BI190" s="344" t="s">
        <v>1784</v>
      </c>
      <c r="BJ190" s="344" t="s">
        <v>1784</v>
      </c>
      <c r="BK190" s="344" t="s">
        <v>1784</v>
      </c>
      <c r="BL190" s="344" t="s">
        <v>1784</v>
      </c>
      <c r="BM190" s="344" t="s">
        <v>1784</v>
      </c>
      <c r="BN190" s="344" t="s">
        <v>1784</v>
      </c>
      <c r="BO190" s="344" t="s">
        <v>1784</v>
      </c>
      <c r="BP190" s="344" t="s">
        <v>1784</v>
      </c>
      <c r="BQ190" s="344" t="s">
        <v>4114</v>
      </c>
      <c r="BR190" s="344" t="s">
        <v>1784</v>
      </c>
      <c r="BS190" s="344" t="s">
        <v>1784</v>
      </c>
    </row>
    <row r="191" spans="1:71">
      <c r="A191" s="344" t="s">
        <v>72</v>
      </c>
      <c r="B191" s="344" t="s">
        <v>3241</v>
      </c>
      <c r="C191" s="344" t="s">
        <v>40</v>
      </c>
      <c r="D191" s="344" t="s">
        <v>1784</v>
      </c>
      <c r="E191" s="344" t="s">
        <v>1784</v>
      </c>
      <c r="F191" s="344" t="s">
        <v>1784</v>
      </c>
      <c r="G191" s="344" t="s">
        <v>3748</v>
      </c>
      <c r="H191" s="344" t="s">
        <v>1784</v>
      </c>
      <c r="I191" s="344" t="s">
        <v>214</v>
      </c>
      <c r="J191" s="344" t="s">
        <v>3242</v>
      </c>
      <c r="K191" s="344" t="s">
        <v>3748</v>
      </c>
      <c r="L191" s="344" t="s">
        <v>1784</v>
      </c>
      <c r="M191" s="344" t="s">
        <v>1784</v>
      </c>
      <c r="N191" s="344" t="s">
        <v>1784</v>
      </c>
      <c r="O191" s="344" t="s">
        <v>1784</v>
      </c>
      <c r="P191" s="344" t="s">
        <v>1784</v>
      </c>
      <c r="Q191" s="344" t="s">
        <v>1784</v>
      </c>
      <c r="R191" s="344" t="s">
        <v>1784</v>
      </c>
      <c r="S191" s="344" t="s">
        <v>1784</v>
      </c>
      <c r="T191" s="344" t="s">
        <v>1784</v>
      </c>
      <c r="U191" s="344" t="s">
        <v>1784</v>
      </c>
      <c r="V191" s="344" t="s">
        <v>1784</v>
      </c>
      <c r="W191" s="344" t="s">
        <v>1784</v>
      </c>
      <c r="X191" s="344" t="s">
        <v>1784</v>
      </c>
      <c r="Y191" s="344" t="s">
        <v>1784</v>
      </c>
      <c r="Z191" s="344" t="s">
        <v>1784</v>
      </c>
      <c r="AA191" s="344" t="s">
        <v>1784</v>
      </c>
      <c r="AB191" s="344" t="s">
        <v>1784</v>
      </c>
      <c r="AC191" s="344" t="s">
        <v>1784</v>
      </c>
      <c r="AD191" s="344" t="s">
        <v>1784</v>
      </c>
      <c r="AE191" s="344" t="s">
        <v>1784</v>
      </c>
      <c r="AF191" s="344" t="s">
        <v>1784</v>
      </c>
      <c r="AG191" s="344" t="s">
        <v>1784</v>
      </c>
      <c r="AH191" s="344" t="s">
        <v>1784</v>
      </c>
      <c r="AI191" s="344" t="s">
        <v>1784</v>
      </c>
      <c r="AJ191" s="344" t="s">
        <v>1784</v>
      </c>
      <c r="AK191" s="344" t="s">
        <v>1784</v>
      </c>
      <c r="AL191" s="344" t="s">
        <v>1784</v>
      </c>
      <c r="AM191" s="344" t="s">
        <v>1784</v>
      </c>
      <c r="AN191" s="344" t="s">
        <v>1784</v>
      </c>
      <c r="AO191" s="344" t="s">
        <v>1784</v>
      </c>
      <c r="AP191" s="344" t="s">
        <v>1784</v>
      </c>
      <c r="AQ191" s="344" t="s">
        <v>1784</v>
      </c>
      <c r="AR191" s="344" t="s">
        <v>1784</v>
      </c>
      <c r="AS191" s="344" t="s">
        <v>1784</v>
      </c>
      <c r="AT191" s="344" t="s">
        <v>1784</v>
      </c>
      <c r="AU191" s="344" t="s">
        <v>1784</v>
      </c>
      <c r="AV191" s="344" t="s">
        <v>1784</v>
      </c>
      <c r="AW191" s="344" t="s">
        <v>1784</v>
      </c>
      <c r="AX191" s="344" t="s">
        <v>1784</v>
      </c>
      <c r="AY191" s="344" t="s">
        <v>1784</v>
      </c>
      <c r="AZ191" s="344" t="s">
        <v>1784</v>
      </c>
      <c r="BA191" s="344" t="s">
        <v>1784</v>
      </c>
      <c r="BB191" s="344" t="s">
        <v>1784</v>
      </c>
      <c r="BC191" s="344" t="s">
        <v>1784</v>
      </c>
      <c r="BD191" s="344" t="s">
        <v>1784</v>
      </c>
      <c r="BE191" s="344" t="s">
        <v>1784</v>
      </c>
      <c r="BF191" s="344" t="s">
        <v>1784</v>
      </c>
      <c r="BG191" s="344" t="s">
        <v>1784</v>
      </c>
      <c r="BH191" s="344" t="s">
        <v>1784</v>
      </c>
      <c r="BI191" s="344" t="s">
        <v>1784</v>
      </c>
      <c r="BJ191" s="344" t="s">
        <v>1784</v>
      </c>
      <c r="BK191" s="344" t="s">
        <v>1784</v>
      </c>
      <c r="BL191" s="344" t="s">
        <v>1784</v>
      </c>
      <c r="BM191" s="344" t="s">
        <v>1784</v>
      </c>
      <c r="BN191" s="344" t="s">
        <v>1784</v>
      </c>
      <c r="BO191" s="344" t="s">
        <v>1784</v>
      </c>
      <c r="BP191" s="344" t="s">
        <v>1784</v>
      </c>
      <c r="BQ191" s="344" t="s">
        <v>4115</v>
      </c>
      <c r="BR191" s="344" t="s">
        <v>1784</v>
      </c>
      <c r="BS191" s="344" t="s">
        <v>1784</v>
      </c>
    </row>
    <row r="192" spans="1:71">
      <c r="A192" s="344" t="s">
        <v>72</v>
      </c>
      <c r="B192" s="344" t="s">
        <v>3243</v>
      </c>
      <c r="C192" s="344" t="s">
        <v>42</v>
      </c>
      <c r="D192" s="344" t="s">
        <v>1784</v>
      </c>
      <c r="E192" s="344" t="s">
        <v>1784</v>
      </c>
      <c r="F192" s="344" t="s">
        <v>1784</v>
      </c>
      <c r="G192" s="344" t="s">
        <v>3748</v>
      </c>
      <c r="H192" s="344" t="s">
        <v>1784</v>
      </c>
      <c r="I192" s="344" t="s">
        <v>666</v>
      </c>
      <c r="J192" s="344" t="s">
        <v>4116</v>
      </c>
      <c r="K192" s="344" t="s">
        <v>3748</v>
      </c>
      <c r="L192" s="344" t="s">
        <v>3749</v>
      </c>
      <c r="M192" s="344" t="s">
        <v>4116</v>
      </c>
      <c r="N192" s="344" t="s">
        <v>3748</v>
      </c>
      <c r="O192" s="344" t="s">
        <v>1784</v>
      </c>
      <c r="P192" s="344" t="s">
        <v>1784</v>
      </c>
      <c r="Q192" s="344" t="s">
        <v>1784</v>
      </c>
      <c r="R192" s="344" t="s">
        <v>1784</v>
      </c>
      <c r="S192" s="344" t="s">
        <v>1784</v>
      </c>
      <c r="T192" s="344" t="s">
        <v>1784</v>
      </c>
      <c r="U192" s="344" t="s">
        <v>1784</v>
      </c>
      <c r="V192" s="344" t="s">
        <v>1784</v>
      </c>
      <c r="W192" s="344" t="s">
        <v>1784</v>
      </c>
      <c r="X192" s="344" t="s">
        <v>1784</v>
      </c>
      <c r="Y192" s="344" t="s">
        <v>1784</v>
      </c>
      <c r="Z192" s="344" t="s">
        <v>1784</v>
      </c>
      <c r="AA192" s="344" t="s">
        <v>1784</v>
      </c>
      <c r="AB192" s="344" t="s">
        <v>1784</v>
      </c>
      <c r="AC192" s="344" t="s">
        <v>1784</v>
      </c>
      <c r="AD192" s="344" t="s">
        <v>1784</v>
      </c>
      <c r="AE192" s="344" t="s">
        <v>1784</v>
      </c>
      <c r="AF192" s="344" t="s">
        <v>1784</v>
      </c>
      <c r="AG192" s="344" t="s">
        <v>1784</v>
      </c>
      <c r="AH192" s="344" t="s">
        <v>1784</v>
      </c>
      <c r="AI192" s="344" t="s">
        <v>1784</v>
      </c>
      <c r="AJ192" s="344" t="s">
        <v>1784</v>
      </c>
      <c r="AK192" s="344" t="s">
        <v>1784</v>
      </c>
      <c r="AL192" s="344" t="s">
        <v>1784</v>
      </c>
      <c r="AM192" s="344" t="s">
        <v>1784</v>
      </c>
      <c r="AN192" s="344" t="s">
        <v>1784</v>
      </c>
      <c r="AO192" s="344" t="s">
        <v>1784</v>
      </c>
      <c r="AP192" s="344" t="s">
        <v>1784</v>
      </c>
      <c r="AQ192" s="344" t="s">
        <v>1784</v>
      </c>
      <c r="AR192" s="344" t="s">
        <v>1784</v>
      </c>
      <c r="AS192" s="344" t="s">
        <v>1784</v>
      </c>
      <c r="AT192" s="344" t="s">
        <v>1784</v>
      </c>
      <c r="AU192" s="344" t="s">
        <v>1784</v>
      </c>
      <c r="AV192" s="344" t="s">
        <v>1784</v>
      </c>
      <c r="AW192" s="344" t="s">
        <v>1784</v>
      </c>
      <c r="AX192" s="344" t="s">
        <v>1784</v>
      </c>
      <c r="AY192" s="344" t="s">
        <v>1784</v>
      </c>
      <c r="AZ192" s="344" t="s">
        <v>1784</v>
      </c>
      <c r="BA192" s="344" t="s">
        <v>1784</v>
      </c>
      <c r="BB192" s="344" t="s">
        <v>1784</v>
      </c>
      <c r="BC192" s="344" t="s">
        <v>1784</v>
      </c>
      <c r="BD192" s="344" t="s">
        <v>1784</v>
      </c>
      <c r="BE192" s="344" t="s">
        <v>1784</v>
      </c>
      <c r="BF192" s="344" t="s">
        <v>1784</v>
      </c>
      <c r="BG192" s="344" t="s">
        <v>1784</v>
      </c>
      <c r="BH192" s="344" t="s">
        <v>1784</v>
      </c>
      <c r="BI192" s="344" t="s">
        <v>1784</v>
      </c>
      <c r="BJ192" s="344" t="s">
        <v>1784</v>
      </c>
      <c r="BK192" s="344" t="s">
        <v>1784</v>
      </c>
      <c r="BL192" s="344" t="s">
        <v>1784</v>
      </c>
      <c r="BM192" s="344" t="s">
        <v>1784</v>
      </c>
      <c r="BN192" s="344" t="s">
        <v>1784</v>
      </c>
      <c r="BO192" s="344" t="s">
        <v>1784</v>
      </c>
      <c r="BP192" s="344" t="s">
        <v>1784</v>
      </c>
      <c r="BQ192" s="344" t="s">
        <v>4117</v>
      </c>
      <c r="BR192" s="344" t="s">
        <v>1784</v>
      </c>
      <c r="BS192" s="344" t="s">
        <v>1784</v>
      </c>
    </row>
    <row r="193" spans="1:71">
      <c r="A193" s="344" t="s">
        <v>72</v>
      </c>
      <c r="B193" s="344" t="s">
        <v>3245</v>
      </c>
      <c r="C193" s="344" t="s">
        <v>42</v>
      </c>
      <c r="D193" s="344" t="s">
        <v>1784</v>
      </c>
      <c r="E193" s="344" t="s">
        <v>1784</v>
      </c>
      <c r="F193" s="344" t="s">
        <v>1784</v>
      </c>
      <c r="G193" s="344" t="s">
        <v>3748</v>
      </c>
      <c r="H193" s="344" t="s">
        <v>1784</v>
      </c>
      <c r="I193" s="344" t="s">
        <v>3081</v>
      </c>
      <c r="J193" s="344" t="s">
        <v>3246</v>
      </c>
      <c r="K193" s="344" t="s">
        <v>3748</v>
      </c>
      <c r="L193" s="344" t="s">
        <v>1784</v>
      </c>
      <c r="M193" s="344" t="s">
        <v>1784</v>
      </c>
      <c r="N193" s="344" t="s">
        <v>1784</v>
      </c>
      <c r="O193" s="344" t="s">
        <v>1784</v>
      </c>
      <c r="P193" s="344" t="s">
        <v>1784</v>
      </c>
      <c r="Q193" s="344" t="s">
        <v>1784</v>
      </c>
      <c r="R193" s="344" t="s">
        <v>1784</v>
      </c>
      <c r="S193" s="344" t="s">
        <v>1784</v>
      </c>
      <c r="T193" s="344" t="s">
        <v>1784</v>
      </c>
      <c r="U193" s="344" t="s">
        <v>1784</v>
      </c>
      <c r="V193" s="344" t="s">
        <v>1784</v>
      </c>
      <c r="W193" s="344" t="s">
        <v>1784</v>
      </c>
      <c r="X193" s="344" t="s">
        <v>1784</v>
      </c>
      <c r="Y193" s="344" t="s">
        <v>1784</v>
      </c>
      <c r="Z193" s="344" t="s">
        <v>1784</v>
      </c>
      <c r="AA193" s="344" t="s">
        <v>1784</v>
      </c>
      <c r="AB193" s="344" t="s">
        <v>1784</v>
      </c>
      <c r="AC193" s="344" t="s">
        <v>1784</v>
      </c>
      <c r="AD193" s="344" t="s">
        <v>1784</v>
      </c>
      <c r="AE193" s="344" t="s">
        <v>1784</v>
      </c>
      <c r="AF193" s="344" t="s">
        <v>1784</v>
      </c>
      <c r="AG193" s="344" t="s">
        <v>1784</v>
      </c>
      <c r="AH193" s="344" t="s">
        <v>1784</v>
      </c>
      <c r="AI193" s="344" t="s">
        <v>1784</v>
      </c>
      <c r="AJ193" s="344" t="s">
        <v>1784</v>
      </c>
      <c r="AK193" s="344" t="s">
        <v>1784</v>
      </c>
      <c r="AL193" s="344" t="s">
        <v>1784</v>
      </c>
      <c r="AM193" s="344" t="s">
        <v>1784</v>
      </c>
      <c r="AN193" s="344" t="s">
        <v>1784</v>
      </c>
      <c r="AO193" s="344" t="s">
        <v>1784</v>
      </c>
      <c r="AP193" s="344" t="s">
        <v>1784</v>
      </c>
      <c r="AQ193" s="344" t="s">
        <v>1784</v>
      </c>
      <c r="AR193" s="344" t="s">
        <v>1784</v>
      </c>
      <c r="AS193" s="344" t="s">
        <v>1784</v>
      </c>
      <c r="AT193" s="344" t="s">
        <v>1784</v>
      </c>
      <c r="AU193" s="344" t="s">
        <v>1784</v>
      </c>
      <c r="AV193" s="344" t="s">
        <v>1784</v>
      </c>
      <c r="AW193" s="344" t="s">
        <v>1784</v>
      </c>
      <c r="AX193" s="344" t="s">
        <v>1784</v>
      </c>
      <c r="AY193" s="344" t="s">
        <v>1784</v>
      </c>
      <c r="AZ193" s="344" t="s">
        <v>1784</v>
      </c>
      <c r="BA193" s="344" t="s">
        <v>1784</v>
      </c>
      <c r="BB193" s="344" t="s">
        <v>1784</v>
      </c>
      <c r="BC193" s="344" t="s">
        <v>1784</v>
      </c>
      <c r="BD193" s="344" t="s">
        <v>1784</v>
      </c>
      <c r="BE193" s="344" t="s">
        <v>1784</v>
      </c>
      <c r="BF193" s="344" t="s">
        <v>1784</v>
      </c>
      <c r="BG193" s="344" t="s">
        <v>1784</v>
      </c>
      <c r="BH193" s="344" t="s">
        <v>1784</v>
      </c>
      <c r="BI193" s="344" t="s">
        <v>1784</v>
      </c>
      <c r="BJ193" s="344" t="s">
        <v>1784</v>
      </c>
      <c r="BK193" s="344" t="s">
        <v>1784</v>
      </c>
      <c r="BL193" s="344" t="s">
        <v>1784</v>
      </c>
      <c r="BM193" s="344" t="s">
        <v>1784</v>
      </c>
      <c r="BN193" s="344" t="s">
        <v>1784</v>
      </c>
      <c r="BO193" s="344" t="s">
        <v>1784</v>
      </c>
      <c r="BP193" s="344" t="s">
        <v>1784</v>
      </c>
      <c r="BQ193" s="344" t="s">
        <v>4118</v>
      </c>
      <c r="BR193" s="344" t="s">
        <v>1784</v>
      </c>
      <c r="BS193" s="344" t="s">
        <v>1784</v>
      </c>
    </row>
    <row r="194" spans="1:71">
      <c r="A194" s="344" t="s">
        <v>72</v>
      </c>
      <c r="B194" s="344" t="s">
        <v>2986</v>
      </c>
      <c r="C194" s="344" t="s">
        <v>42</v>
      </c>
      <c r="D194" s="344" t="s">
        <v>1784</v>
      </c>
      <c r="E194" s="344" t="s">
        <v>1784</v>
      </c>
      <c r="F194" s="344" t="s">
        <v>1784</v>
      </c>
      <c r="G194" s="344" t="s">
        <v>3748</v>
      </c>
      <c r="H194" s="344" t="s">
        <v>1784</v>
      </c>
      <c r="I194" s="344" t="s">
        <v>2919</v>
      </c>
      <c r="J194" s="344" t="s">
        <v>4119</v>
      </c>
      <c r="K194" s="344" t="s">
        <v>3764</v>
      </c>
      <c r="L194" s="344" t="s">
        <v>214</v>
      </c>
      <c r="M194" s="344" t="s">
        <v>4119</v>
      </c>
      <c r="N194" s="344" t="s">
        <v>3764</v>
      </c>
      <c r="O194" s="344" t="s">
        <v>1784</v>
      </c>
      <c r="P194" s="344" t="s">
        <v>1784</v>
      </c>
      <c r="Q194" s="344" t="s">
        <v>1784</v>
      </c>
      <c r="R194" s="344" t="s">
        <v>1784</v>
      </c>
      <c r="S194" s="344" t="s">
        <v>1784</v>
      </c>
      <c r="T194" s="344" t="s">
        <v>1784</v>
      </c>
      <c r="U194" s="344" t="s">
        <v>1784</v>
      </c>
      <c r="V194" s="344" t="s">
        <v>1784</v>
      </c>
      <c r="W194" s="344" t="s">
        <v>1784</v>
      </c>
      <c r="X194" s="344" t="s">
        <v>1784</v>
      </c>
      <c r="Y194" s="344" t="s">
        <v>1784</v>
      </c>
      <c r="Z194" s="344" t="s">
        <v>1784</v>
      </c>
      <c r="AA194" s="344" t="s">
        <v>1784</v>
      </c>
      <c r="AB194" s="344" t="s">
        <v>1784</v>
      </c>
      <c r="AC194" s="344" t="s">
        <v>1784</v>
      </c>
      <c r="AD194" s="344" t="s">
        <v>1784</v>
      </c>
      <c r="AE194" s="344" t="s">
        <v>1784</v>
      </c>
      <c r="AF194" s="344" t="s">
        <v>1784</v>
      </c>
      <c r="AG194" s="344" t="s">
        <v>1784</v>
      </c>
      <c r="AH194" s="344" t="s">
        <v>1784</v>
      </c>
      <c r="AI194" s="344" t="s">
        <v>1784</v>
      </c>
      <c r="AJ194" s="344" t="s">
        <v>1784</v>
      </c>
      <c r="AK194" s="344" t="s">
        <v>1784</v>
      </c>
      <c r="AL194" s="344" t="s">
        <v>1784</v>
      </c>
      <c r="AM194" s="344" t="s">
        <v>1784</v>
      </c>
      <c r="AN194" s="344" t="s">
        <v>1784</v>
      </c>
      <c r="AO194" s="344" t="s">
        <v>1784</v>
      </c>
      <c r="AP194" s="344" t="s">
        <v>1784</v>
      </c>
      <c r="AQ194" s="344" t="s">
        <v>1784</v>
      </c>
      <c r="AR194" s="344" t="s">
        <v>1784</v>
      </c>
      <c r="AS194" s="344" t="s">
        <v>1784</v>
      </c>
      <c r="AT194" s="344" t="s">
        <v>1784</v>
      </c>
      <c r="AU194" s="344" t="s">
        <v>1784</v>
      </c>
      <c r="AV194" s="344" t="s">
        <v>1784</v>
      </c>
      <c r="AW194" s="344" t="s">
        <v>1784</v>
      </c>
      <c r="AX194" s="344" t="s">
        <v>1784</v>
      </c>
      <c r="AY194" s="344" t="s">
        <v>1784</v>
      </c>
      <c r="AZ194" s="344" t="s">
        <v>1784</v>
      </c>
      <c r="BA194" s="344" t="s">
        <v>1784</v>
      </c>
      <c r="BB194" s="344" t="s">
        <v>1784</v>
      </c>
      <c r="BC194" s="344" t="s">
        <v>1784</v>
      </c>
      <c r="BD194" s="344" t="s">
        <v>1784</v>
      </c>
      <c r="BE194" s="344" t="s">
        <v>1784</v>
      </c>
      <c r="BF194" s="344" t="s">
        <v>1784</v>
      </c>
      <c r="BG194" s="344" t="s">
        <v>1784</v>
      </c>
      <c r="BH194" s="344" t="s">
        <v>1784</v>
      </c>
      <c r="BI194" s="344" t="s">
        <v>1784</v>
      </c>
      <c r="BJ194" s="344" t="s">
        <v>1784</v>
      </c>
      <c r="BK194" s="344" t="s">
        <v>1784</v>
      </c>
      <c r="BL194" s="344" t="s">
        <v>1784</v>
      </c>
      <c r="BM194" s="344" t="s">
        <v>1784</v>
      </c>
      <c r="BN194" s="344" t="s">
        <v>1784</v>
      </c>
      <c r="BO194" s="344" t="s">
        <v>1784</v>
      </c>
      <c r="BP194" s="344" t="s">
        <v>1784</v>
      </c>
      <c r="BQ194" s="344" t="s">
        <v>4120</v>
      </c>
      <c r="BR194" s="344" t="s">
        <v>1784</v>
      </c>
      <c r="BS194" s="347" t="s">
        <v>3766</v>
      </c>
    </row>
    <row r="195" spans="1:71">
      <c r="A195" s="344" t="s">
        <v>72</v>
      </c>
      <c r="B195" s="344" t="s">
        <v>3248</v>
      </c>
      <c r="C195" s="344" t="s">
        <v>42</v>
      </c>
      <c r="D195" s="344" t="s">
        <v>1784</v>
      </c>
      <c r="E195" s="344" t="s">
        <v>1784</v>
      </c>
      <c r="F195" s="344" t="s">
        <v>1784</v>
      </c>
      <c r="G195" s="344" t="s">
        <v>3748</v>
      </c>
      <c r="H195" s="344" t="s">
        <v>1784</v>
      </c>
      <c r="I195" s="344" t="s">
        <v>666</v>
      </c>
      <c r="J195" s="344" t="s">
        <v>3249</v>
      </c>
      <c r="K195" s="344" t="s">
        <v>3748</v>
      </c>
      <c r="L195" s="344" t="s">
        <v>1784</v>
      </c>
      <c r="M195" s="344" t="s">
        <v>1784</v>
      </c>
      <c r="N195" s="344" t="s">
        <v>1784</v>
      </c>
      <c r="O195" s="344" t="s">
        <v>1784</v>
      </c>
      <c r="P195" s="344" t="s">
        <v>1784</v>
      </c>
      <c r="Q195" s="344" t="s">
        <v>1784</v>
      </c>
      <c r="R195" s="344" t="s">
        <v>1784</v>
      </c>
      <c r="S195" s="344" t="s">
        <v>1784</v>
      </c>
      <c r="T195" s="344" t="s">
        <v>1784</v>
      </c>
      <c r="U195" s="344" t="s">
        <v>1784</v>
      </c>
      <c r="V195" s="344" t="s">
        <v>1784</v>
      </c>
      <c r="W195" s="344" t="s">
        <v>1784</v>
      </c>
      <c r="X195" s="344" t="s">
        <v>1784</v>
      </c>
      <c r="Y195" s="344" t="s">
        <v>1784</v>
      </c>
      <c r="Z195" s="344" t="s">
        <v>1784</v>
      </c>
      <c r="AA195" s="344" t="s">
        <v>1784</v>
      </c>
      <c r="AB195" s="344" t="s">
        <v>1784</v>
      </c>
      <c r="AC195" s="344" t="s">
        <v>1784</v>
      </c>
      <c r="AD195" s="344" t="s">
        <v>1784</v>
      </c>
      <c r="AE195" s="344" t="s">
        <v>1784</v>
      </c>
      <c r="AF195" s="344" t="s">
        <v>1784</v>
      </c>
      <c r="AG195" s="344" t="s">
        <v>1784</v>
      </c>
      <c r="AH195" s="344" t="s">
        <v>1784</v>
      </c>
      <c r="AI195" s="344" t="s">
        <v>1784</v>
      </c>
      <c r="AJ195" s="344" t="s">
        <v>1784</v>
      </c>
      <c r="AK195" s="344" t="s">
        <v>1784</v>
      </c>
      <c r="AL195" s="344" t="s">
        <v>1784</v>
      </c>
      <c r="AM195" s="344" t="s">
        <v>1784</v>
      </c>
      <c r="AN195" s="344" t="s">
        <v>1784</v>
      </c>
      <c r="AO195" s="344" t="s">
        <v>1784</v>
      </c>
      <c r="AP195" s="344" t="s">
        <v>1784</v>
      </c>
      <c r="AQ195" s="344" t="s">
        <v>1784</v>
      </c>
      <c r="AR195" s="344" t="s">
        <v>1784</v>
      </c>
      <c r="AS195" s="344" t="s">
        <v>1784</v>
      </c>
      <c r="AT195" s="344" t="s">
        <v>1784</v>
      </c>
      <c r="AU195" s="344" t="s">
        <v>1784</v>
      </c>
      <c r="AV195" s="344" t="s">
        <v>1784</v>
      </c>
      <c r="AW195" s="344" t="s">
        <v>1784</v>
      </c>
      <c r="AX195" s="344" t="s">
        <v>1784</v>
      </c>
      <c r="AY195" s="344" t="s">
        <v>1784</v>
      </c>
      <c r="AZ195" s="344" t="s">
        <v>1784</v>
      </c>
      <c r="BA195" s="344" t="s">
        <v>1784</v>
      </c>
      <c r="BB195" s="344" t="s">
        <v>1784</v>
      </c>
      <c r="BC195" s="344" t="s">
        <v>1784</v>
      </c>
      <c r="BD195" s="344" t="s">
        <v>1784</v>
      </c>
      <c r="BE195" s="344" t="s">
        <v>1784</v>
      </c>
      <c r="BF195" s="344" t="s">
        <v>1784</v>
      </c>
      <c r="BG195" s="344" t="s">
        <v>1784</v>
      </c>
      <c r="BH195" s="344" t="s">
        <v>1784</v>
      </c>
      <c r="BI195" s="344" t="s">
        <v>1784</v>
      </c>
      <c r="BJ195" s="344" t="s">
        <v>1784</v>
      </c>
      <c r="BK195" s="344" t="s">
        <v>1784</v>
      </c>
      <c r="BL195" s="344" t="s">
        <v>1784</v>
      </c>
      <c r="BM195" s="344" t="s">
        <v>1784</v>
      </c>
      <c r="BN195" s="344" t="s">
        <v>1784</v>
      </c>
      <c r="BO195" s="344" t="s">
        <v>1784</v>
      </c>
      <c r="BP195" s="344" t="s">
        <v>1784</v>
      </c>
      <c r="BQ195" s="344" t="s">
        <v>4121</v>
      </c>
      <c r="BR195" s="344" t="s">
        <v>1784</v>
      </c>
      <c r="BS195" s="344" t="s">
        <v>1784</v>
      </c>
    </row>
    <row r="196" spans="1:71">
      <c r="A196" s="344" t="s">
        <v>72</v>
      </c>
      <c r="B196" s="344" t="s">
        <v>3243</v>
      </c>
      <c r="C196" s="344" t="s">
        <v>42</v>
      </c>
      <c r="D196" s="344" t="s">
        <v>1784</v>
      </c>
      <c r="E196" s="344" t="s">
        <v>1784</v>
      </c>
      <c r="F196" s="344" t="s">
        <v>1784</v>
      </c>
      <c r="G196" s="344" t="s">
        <v>3748</v>
      </c>
      <c r="H196" s="344" t="s">
        <v>1784</v>
      </c>
      <c r="I196" s="344" t="s">
        <v>3749</v>
      </c>
      <c r="J196" s="344" t="s">
        <v>1784</v>
      </c>
      <c r="K196" s="344" t="s">
        <v>1784</v>
      </c>
      <c r="L196" s="344" t="s">
        <v>1784</v>
      </c>
      <c r="M196" s="344" t="s">
        <v>1784</v>
      </c>
      <c r="N196" s="344" t="s">
        <v>1784</v>
      </c>
      <c r="O196" s="344" t="s">
        <v>1784</v>
      </c>
      <c r="P196" s="344" t="s">
        <v>1784</v>
      </c>
      <c r="Q196" s="344" t="s">
        <v>1784</v>
      </c>
      <c r="R196" s="344" t="s">
        <v>1784</v>
      </c>
      <c r="S196" s="344" t="s">
        <v>1784</v>
      </c>
      <c r="T196" s="344" t="s">
        <v>1784</v>
      </c>
      <c r="U196" s="344" t="s">
        <v>1784</v>
      </c>
      <c r="V196" s="344" t="s">
        <v>1784</v>
      </c>
      <c r="W196" s="344" t="s">
        <v>1784</v>
      </c>
      <c r="X196" s="344" t="s">
        <v>1784</v>
      </c>
      <c r="Y196" s="344" t="s">
        <v>1784</v>
      </c>
      <c r="Z196" s="344" t="s">
        <v>1784</v>
      </c>
      <c r="AA196" s="344" t="s">
        <v>1784</v>
      </c>
      <c r="AB196" s="344" t="s">
        <v>1784</v>
      </c>
      <c r="AC196" s="344" t="s">
        <v>1784</v>
      </c>
      <c r="AD196" s="344" t="s">
        <v>1784</v>
      </c>
      <c r="AE196" s="344" t="s">
        <v>1784</v>
      </c>
      <c r="AF196" s="344" t="s">
        <v>1784</v>
      </c>
      <c r="AG196" s="344" t="s">
        <v>1784</v>
      </c>
      <c r="AH196" s="344" t="s">
        <v>1784</v>
      </c>
      <c r="AI196" s="344" t="s">
        <v>1784</v>
      </c>
      <c r="AJ196" s="344" t="s">
        <v>1784</v>
      </c>
      <c r="AK196" s="344" t="s">
        <v>1784</v>
      </c>
      <c r="AL196" s="344" t="s">
        <v>1784</v>
      </c>
      <c r="AM196" s="344" t="s">
        <v>1784</v>
      </c>
      <c r="AN196" s="344" t="s">
        <v>1784</v>
      </c>
      <c r="AO196" s="344" t="s">
        <v>1784</v>
      </c>
      <c r="AP196" s="344" t="s">
        <v>1784</v>
      </c>
      <c r="AQ196" s="344" t="s">
        <v>1784</v>
      </c>
      <c r="AR196" s="344" t="s">
        <v>1784</v>
      </c>
      <c r="AS196" s="344" t="s">
        <v>1784</v>
      </c>
      <c r="AT196" s="344" t="s">
        <v>1784</v>
      </c>
      <c r="AU196" s="344" t="s">
        <v>1784</v>
      </c>
      <c r="AV196" s="344" t="s">
        <v>1784</v>
      </c>
      <c r="AW196" s="344" t="s">
        <v>1784</v>
      </c>
      <c r="AX196" s="344" t="s">
        <v>1784</v>
      </c>
      <c r="AY196" s="344" t="s">
        <v>1784</v>
      </c>
      <c r="AZ196" s="344" t="s">
        <v>1784</v>
      </c>
      <c r="BA196" s="344" t="s">
        <v>1784</v>
      </c>
      <c r="BB196" s="344" t="s">
        <v>1784</v>
      </c>
      <c r="BC196" s="344" t="s">
        <v>1784</v>
      </c>
      <c r="BD196" s="344" t="s">
        <v>1784</v>
      </c>
      <c r="BE196" s="344" t="s">
        <v>1784</v>
      </c>
      <c r="BF196" s="344" t="s">
        <v>1784</v>
      </c>
      <c r="BG196" s="344" t="s">
        <v>1784</v>
      </c>
      <c r="BH196" s="344" t="s">
        <v>1784</v>
      </c>
      <c r="BI196" s="344" t="s">
        <v>1784</v>
      </c>
      <c r="BJ196" s="344" t="s">
        <v>1784</v>
      </c>
      <c r="BK196" s="344" t="s">
        <v>1784</v>
      </c>
      <c r="BL196" s="344" t="s">
        <v>1784</v>
      </c>
      <c r="BM196" s="344" t="s">
        <v>1784</v>
      </c>
      <c r="BN196" s="344" t="s">
        <v>1784</v>
      </c>
      <c r="BO196" s="344" t="s">
        <v>1784</v>
      </c>
      <c r="BP196" s="344" t="s">
        <v>1784</v>
      </c>
      <c r="BQ196" s="344" t="s">
        <v>4122</v>
      </c>
      <c r="BR196" s="344" t="s">
        <v>1784</v>
      </c>
      <c r="BS196" s="344" t="s">
        <v>1784</v>
      </c>
    </row>
    <row r="197" spans="1:71">
      <c r="A197" s="344" t="s">
        <v>72</v>
      </c>
      <c r="B197" s="344" t="s">
        <v>3250</v>
      </c>
      <c r="C197" s="344" t="s">
        <v>44</v>
      </c>
      <c r="D197" s="344" t="s">
        <v>1784</v>
      </c>
      <c r="E197" s="344" t="s">
        <v>1784</v>
      </c>
      <c r="F197" s="344" t="s">
        <v>1784</v>
      </c>
      <c r="G197" s="344" t="s">
        <v>3748</v>
      </c>
      <c r="H197" s="344" t="s">
        <v>1784</v>
      </c>
      <c r="I197" s="344" t="s">
        <v>3081</v>
      </c>
      <c r="J197" s="344" t="s">
        <v>3251</v>
      </c>
      <c r="K197" s="344" t="s">
        <v>3748</v>
      </c>
      <c r="L197" s="344" t="s">
        <v>1784</v>
      </c>
      <c r="M197" s="344" t="s">
        <v>1784</v>
      </c>
      <c r="N197" s="344" t="s">
        <v>1784</v>
      </c>
      <c r="O197" s="344" t="s">
        <v>1784</v>
      </c>
      <c r="P197" s="344" t="s">
        <v>1784</v>
      </c>
      <c r="Q197" s="344" t="s">
        <v>1784</v>
      </c>
      <c r="R197" s="344" t="s">
        <v>1784</v>
      </c>
      <c r="S197" s="344" t="s">
        <v>1784</v>
      </c>
      <c r="T197" s="344" t="s">
        <v>1784</v>
      </c>
      <c r="U197" s="344" t="s">
        <v>1784</v>
      </c>
      <c r="V197" s="344" t="s">
        <v>1784</v>
      </c>
      <c r="W197" s="344" t="s">
        <v>1784</v>
      </c>
      <c r="X197" s="344" t="s">
        <v>1784</v>
      </c>
      <c r="Y197" s="344" t="s">
        <v>1784</v>
      </c>
      <c r="Z197" s="344" t="s">
        <v>1784</v>
      </c>
      <c r="AA197" s="344" t="s">
        <v>1784</v>
      </c>
      <c r="AB197" s="344" t="s">
        <v>1784</v>
      </c>
      <c r="AC197" s="344" t="s">
        <v>1784</v>
      </c>
      <c r="AD197" s="344" t="s">
        <v>1784</v>
      </c>
      <c r="AE197" s="344" t="s">
        <v>1784</v>
      </c>
      <c r="AF197" s="344" t="s">
        <v>1784</v>
      </c>
      <c r="AG197" s="344" t="s">
        <v>1784</v>
      </c>
      <c r="AH197" s="344" t="s">
        <v>1784</v>
      </c>
      <c r="AI197" s="344" t="s">
        <v>1784</v>
      </c>
      <c r="AJ197" s="344" t="s">
        <v>1784</v>
      </c>
      <c r="AK197" s="344" t="s">
        <v>1784</v>
      </c>
      <c r="AL197" s="344" t="s">
        <v>1784</v>
      </c>
      <c r="AM197" s="344" t="s">
        <v>1784</v>
      </c>
      <c r="AN197" s="344" t="s">
        <v>1784</v>
      </c>
      <c r="AO197" s="344" t="s">
        <v>1784</v>
      </c>
      <c r="AP197" s="344" t="s">
        <v>1784</v>
      </c>
      <c r="AQ197" s="344" t="s">
        <v>1784</v>
      </c>
      <c r="AR197" s="344" t="s">
        <v>1784</v>
      </c>
      <c r="AS197" s="344" t="s">
        <v>1784</v>
      </c>
      <c r="AT197" s="344" t="s">
        <v>1784</v>
      </c>
      <c r="AU197" s="344" t="s">
        <v>1784</v>
      </c>
      <c r="AV197" s="344" t="s">
        <v>1784</v>
      </c>
      <c r="AW197" s="344" t="s">
        <v>1784</v>
      </c>
      <c r="AX197" s="344" t="s">
        <v>1784</v>
      </c>
      <c r="AY197" s="344" t="s">
        <v>1784</v>
      </c>
      <c r="AZ197" s="344" t="s">
        <v>1784</v>
      </c>
      <c r="BA197" s="344" t="s">
        <v>1784</v>
      </c>
      <c r="BB197" s="344" t="s">
        <v>1784</v>
      </c>
      <c r="BC197" s="344" t="s">
        <v>1784</v>
      </c>
      <c r="BD197" s="344" t="s">
        <v>1784</v>
      </c>
      <c r="BE197" s="344" t="s">
        <v>1784</v>
      </c>
      <c r="BF197" s="344" t="s">
        <v>1784</v>
      </c>
      <c r="BG197" s="344" t="s">
        <v>1784</v>
      </c>
      <c r="BH197" s="344" t="s">
        <v>1784</v>
      </c>
      <c r="BI197" s="344" t="s">
        <v>1784</v>
      </c>
      <c r="BJ197" s="344" t="s">
        <v>1784</v>
      </c>
      <c r="BK197" s="344" t="s">
        <v>1784</v>
      </c>
      <c r="BL197" s="344" t="s">
        <v>1784</v>
      </c>
      <c r="BM197" s="344" t="s">
        <v>1784</v>
      </c>
      <c r="BN197" s="344" t="s">
        <v>1784</v>
      </c>
      <c r="BO197" s="344" t="s">
        <v>1784</v>
      </c>
      <c r="BP197" s="344" t="s">
        <v>1784</v>
      </c>
      <c r="BQ197" s="344" t="s">
        <v>4123</v>
      </c>
      <c r="BR197" s="344" t="s">
        <v>1784</v>
      </c>
      <c r="BS197" s="344" t="s">
        <v>1784</v>
      </c>
    </row>
    <row r="198" spans="1:71">
      <c r="A198" s="344" t="s">
        <v>72</v>
      </c>
      <c r="B198" s="344" t="s">
        <v>2989</v>
      </c>
      <c r="C198" s="344" t="s">
        <v>44</v>
      </c>
      <c r="D198" s="344" t="s">
        <v>1784</v>
      </c>
      <c r="E198" s="344" t="s">
        <v>1784</v>
      </c>
      <c r="F198" s="344" t="s">
        <v>1784</v>
      </c>
      <c r="G198" s="344" t="s">
        <v>3748</v>
      </c>
      <c r="H198" s="344" t="s">
        <v>1784</v>
      </c>
      <c r="I198" s="344" t="s">
        <v>2919</v>
      </c>
      <c r="J198" s="344" t="s">
        <v>2990</v>
      </c>
      <c r="K198" s="344" t="s">
        <v>3748</v>
      </c>
      <c r="L198" s="344" t="s">
        <v>1784</v>
      </c>
      <c r="M198" s="344" t="s">
        <v>1784</v>
      </c>
      <c r="N198" s="344" t="s">
        <v>1784</v>
      </c>
      <c r="O198" s="344" t="s">
        <v>1784</v>
      </c>
      <c r="P198" s="344" t="s">
        <v>1784</v>
      </c>
      <c r="Q198" s="344" t="s">
        <v>1784</v>
      </c>
      <c r="R198" s="344" t="s">
        <v>1784</v>
      </c>
      <c r="S198" s="344" t="s">
        <v>1784</v>
      </c>
      <c r="T198" s="344" t="s">
        <v>1784</v>
      </c>
      <c r="U198" s="344" t="s">
        <v>1784</v>
      </c>
      <c r="V198" s="344" t="s">
        <v>1784</v>
      </c>
      <c r="W198" s="344" t="s">
        <v>1784</v>
      </c>
      <c r="X198" s="344" t="s">
        <v>1784</v>
      </c>
      <c r="Y198" s="344" t="s">
        <v>1784</v>
      </c>
      <c r="Z198" s="344" t="s">
        <v>1784</v>
      </c>
      <c r="AA198" s="344" t="s">
        <v>1784</v>
      </c>
      <c r="AB198" s="344" t="s">
        <v>1784</v>
      </c>
      <c r="AC198" s="344" t="s">
        <v>1784</v>
      </c>
      <c r="AD198" s="344" t="s">
        <v>1784</v>
      </c>
      <c r="AE198" s="344" t="s">
        <v>1784</v>
      </c>
      <c r="AF198" s="344" t="s">
        <v>1784</v>
      </c>
      <c r="AG198" s="344" t="s">
        <v>1784</v>
      </c>
      <c r="AH198" s="344" t="s">
        <v>1784</v>
      </c>
      <c r="AI198" s="344" t="s">
        <v>1784</v>
      </c>
      <c r="AJ198" s="344" t="s">
        <v>1784</v>
      </c>
      <c r="AK198" s="344" t="s">
        <v>1784</v>
      </c>
      <c r="AL198" s="344" t="s">
        <v>1784</v>
      </c>
      <c r="AM198" s="344" t="s">
        <v>1784</v>
      </c>
      <c r="AN198" s="344" t="s">
        <v>1784</v>
      </c>
      <c r="AO198" s="344" t="s">
        <v>1784</v>
      </c>
      <c r="AP198" s="344" t="s">
        <v>1784</v>
      </c>
      <c r="AQ198" s="344" t="s">
        <v>1784</v>
      </c>
      <c r="AR198" s="344" t="s">
        <v>1784</v>
      </c>
      <c r="AS198" s="344" t="s">
        <v>1784</v>
      </c>
      <c r="AT198" s="344" t="s">
        <v>1784</v>
      </c>
      <c r="AU198" s="344" t="s">
        <v>1784</v>
      </c>
      <c r="AV198" s="344" t="s">
        <v>1784</v>
      </c>
      <c r="AW198" s="344" t="s">
        <v>1784</v>
      </c>
      <c r="AX198" s="344" t="s">
        <v>1784</v>
      </c>
      <c r="AY198" s="344" t="s">
        <v>1784</v>
      </c>
      <c r="AZ198" s="344" t="s">
        <v>1784</v>
      </c>
      <c r="BA198" s="344" t="s">
        <v>1784</v>
      </c>
      <c r="BB198" s="344" t="s">
        <v>1784</v>
      </c>
      <c r="BC198" s="344" t="s">
        <v>1784</v>
      </c>
      <c r="BD198" s="344" t="s">
        <v>1784</v>
      </c>
      <c r="BE198" s="344" t="s">
        <v>1784</v>
      </c>
      <c r="BF198" s="344" t="s">
        <v>1784</v>
      </c>
      <c r="BG198" s="344" t="s">
        <v>1784</v>
      </c>
      <c r="BH198" s="344" t="s">
        <v>1784</v>
      </c>
      <c r="BI198" s="344" t="s">
        <v>1784</v>
      </c>
      <c r="BJ198" s="344" t="s">
        <v>1784</v>
      </c>
      <c r="BK198" s="344" t="s">
        <v>1784</v>
      </c>
      <c r="BL198" s="344" t="s">
        <v>1784</v>
      </c>
      <c r="BM198" s="344" t="s">
        <v>1784</v>
      </c>
      <c r="BN198" s="344" t="s">
        <v>1784</v>
      </c>
      <c r="BO198" s="344" t="s">
        <v>1784</v>
      </c>
      <c r="BP198" s="344" t="s">
        <v>1784</v>
      </c>
      <c r="BQ198" s="344" t="s">
        <v>4124</v>
      </c>
      <c r="BR198" s="344" t="s">
        <v>1784</v>
      </c>
      <c r="BS198" s="344" t="s">
        <v>1784</v>
      </c>
    </row>
    <row r="199" spans="1:71">
      <c r="A199" s="344" t="s">
        <v>72</v>
      </c>
      <c r="B199" s="344" t="s">
        <v>3252</v>
      </c>
      <c r="C199" s="344" t="s">
        <v>44</v>
      </c>
      <c r="D199" s="344" t="s">
        <v>1784</v>
      </c>
      <c r="E199" s="344" t="s">
        <v>1784</v>
      </c>
      <c r="F199" s="344" t="s">
        <v>1784</v>
      </c>
      <c r="G199" s="344" t="s">
        <v>3748</v>
      </c>
      <c r="H199" s="344" t="s">
        <v>1784</v>
      </c>
      <c r="I199" s="344" t="s">
        <v>3081</v>
      </c>
      <c r="J199" s="344" t="s">
        <v>3253</v>
      </c>
      <c r="K199" s="344" t="s">
        <v>3764</v>
      </c>
      <c r="L199" s="344" t="s">
        <v>1784</v>
      </c>
      <c r="M199" s="344" t="s">
        <v>1784</v>
      </c>
      <c r="N199" s="344" t="s">
        <v>1784</v>
      </c>
      <c r="O199" s="344" t="s">
        <v>1784</v>
      </c>
      <c r="P199" s="344" t="s">
        <v>1784</v>
      </c>
      <c r="Q199" s="344" t="s">
        <v>1784</v>
      </c>
      <c r="R199" s="344" t="s">
        <v>1784</v>
      </c>
      <c r="S199" s="344" t="s">
        <v>1784</v>
      </c>
      <c r="T199" s="344" t="s">
        <v>1784</v>
      </c>
      <c r="U199" s="344" t="s">
        <v>1784</v>
      </c>
      <c r="V199" s="344" t="s">
        <v>1784</v>
      </c>
      <c r="W199" s="344" t="s">
        <v>1784</v>
      </c>
      <c r="X199" s="344" t="s">
        <v>1784</v>
      </c>
      <c r="Y199" s="344" t="s">
        <v>1784</v>
      </c>
      <c r="Z199" s="344" t="s">
        <v>1784</v>
      </c>
      <c r="AA199" s="344" t="s">
        <v>1784</v>
      </c>
      <c r="AB199" s="344" t="s">
        <v>1784</v>
      </c>
      <c r="AC199" s="344" t="s">
        <v>1784</v>
      </c>
      <c r="AD199" s="344" t="s">
        <v>1784</v>
      </c>
      <c r="AE199" s="344" t="s">
        <v>1784</v>
      </c>
      <c r="AF199" s="344" t="s">
        <v>1784</v>
      </c>
      <c r="AG199" s="344" t="s">
        <v>1784</v>
      </c>
      <c r="AH199" s="344" t="s">
        <v>1784</v>
      </c>
      <c r="AI199" s="344" t="s">
        <v>1784</v>
      </c>
      <c r="AJ199" s="344" t="s">
        <v>1784</v>
      </c>
      <c r="AK199" s="344" t="s">
        <v>1784</v>
      </c>
      <c r="AL199" s="344" t="s">
        <v>1784</v>
      </c>
      <c r="AM199" s="344" t="s">
        <v>1784</v>
      </c>
      <c r="AN199" s="344" t="s">
        <v>1784</v>
      </c>
      <c r="AO199" s="344" t="s">
        <v>1784</v>
      </c>
      <c r="AP199" s="344" t="s">
        <v>1784</v>
      </c>
      <c r="AQ199" s="344" t="s">
        <v>1784</v>
      </c>
      <c r="AR199" s="344" t="s">
        <v>1784</v>
      </c>
      <c r="AS199" s="344" t="s">
        <v>1784</v>
      </c>
      <c r="AT199" s="344" t="s">
        <v>1784</v>
      </c>
      <c r="AU199" s="344" t="s">
        <v>1784</v>
      </c>
      <c r="AV199" s="344" t="s">
        <v>1784</v>
      </c>
      <c r="AW199" s="344" t="s">
        <v>1784</v>
      </c>
      <c r="AX199" s="344" t="s">
        <v>1784</v>
      </c>
      <c r="AY199" s="344" t="s">
        <v>1784</v>
      </c>
      <c r="AZ199" s="344" t="s">
        <v>1784</v>
      </c>
      <c r="BA199" s="344" t="s">
        <v>1784</v>
      </c>
      <c r="BB199" s="344" t="s">
        <v>1784</v>
      </c>
      <c r="BC199" s="344" t="s">
        <v>1784</v>
      </c>
      <c r="BD199" s="344" t="s">
        <v>1784</v>
      </c>
      <c r="BE199" s="344" t="s">
        <v>1784</v>
      </c>
      <c r="BF199" s="344" t="s">
        <v>1784</v>
      </c>
      <c r="BG199" s="344" t="s">
        <v>1784</v>
      </c>
      <c r="BH199" s="344" t="s">
        <v>1784</v>
      </c>
      <c r="BI199" s="344" t="s">
        <v>1784</v>
      </c>
      <c r="BJ199" s="344" t="s">
        <v>1784</v>
      </c>
      <c r="BK199" s="344" t="s">
        <v>1784</v>
      </c>
      <c r="BL199" s="344" t="s">
        <v>1784</v>
      </c>
      <c r="BM199" s="344" t="s">
        <v>1784</v>
      </c>
      <c r="BN199" s="344" t="s">
        <v>1784</v>
      </c>
      <c r="BO199" s="344" t="s">
        <v>1784</v>
      </c>
      <c r="BP199" s="344" t="s">
        <v>1784</v>
      </c>
      <c r="BQ199" s="344" t="s">
        <v>4125</v>
      </c>
      <c r="BR199" s="344" t="s">
        <v>1784</v>
      </c>
      <c r="BS199" s="347" t="s">
        <v>3766</v>
      </c>
    </row>
    <row r="200" spans="1:71">
      <c r="A200" s="344" t="s">
        <v>72</v>
      </c>
      <c r="B200" s="344" t="s">
        <v>4126</v>
      </c>
      <c r="C200" s="344" t="s">
        <v>44</v>
      </c>
      <c r="D200" s="344" t="s">
        <v>1784</v>
      </c>
      <c r="E200" s="344" t="s">
        <v>1784</v>
      </c>
      <c r="F200" s="344" t="s">
        <v>1784</v>
      </c>
      <c r="G200" s="344" t="s">
        <v>3748</v>
      </c>
      <c r="H200" s="344" t="s">
        <v>1784</v>
      </c>
      <c r="I200" s="344" t="s">
        <v>3877</v>
      </c>
      <c r="J200" s="344" t="s">
        <v>4127</v>
      </c>
      <c r="K200" s="344" t="s">
        <v>3748</v>
      </c>
      <c r="L200" s="344" t="s">
        <v>3813</v>
      </c>
      <c r="M200" s="344" t="s">
        <v>4128</v>
      </c>
      <c r="N200" s="344" t="s">
        <v>3748</v>
      </c>
      <c r="O200" s="344" t="s">
        <v>1784</v>
      </c>
      <c r="P200" s="344" t="s">
        <v>1784</v>
      </c>
      <c r="Q200" s="344" t="s">
        <v>1784</v>
      </c>
      <c r="R200" s="344" t="s">
        <v>1784</v>
      </c>
      <c r="S200" s="344" t="s">
        <v>1784</v>
      </c>
      <c r="T200" s="344" t="s">
        <v>1784</v>
      </c>
      <c r="U200" s="344" t="s">
        <v>1784</v>
      </c>
      <c r="V200" s="344" t="s">
        <v>1784</v>
      </c>
      <c r="W200" s="344" t="s">
        <v>1784</v>
      </c>
      <c r="X200" s="344" t="s">
        <v>1784</v>
      </c>
      <c r="Y200" s="344" t="s">
        <v>1784</v>
      </c>
      <c r="Z200" s="344" t="s">
        <v>1784</v>
      </c>
      <c r="AA200" s="344" t="s">
        <v>1784</v>
      </c>
      <c r="AB200" s="344" t="s">
        <v>1784</v>
      </c>
      <c r="AC200" s="344" t="s">
        <v>1784</v>
      </c>
      <c r="AD200" s="344" t="s">
        <v>1784</v>
      </c>
      <c r="AE200" s="344" t="s">
        <v>1784</v>
      </c>
      <c r="AF200" s="344" t="s">
        <v>1784</v>
      </c>
      <c r="AG200" s="344" t="s">
        <v>1784</v>
      </c>
      <c r="AH200" s="344" t="s">
        <v>1784</v>
      </c>
      <c r="AI200" s="344" t="s">
        <v>1784</v>
      </c>
      <c r="AJ200" s="344" t="s">
        <v>1784</v>
      </c>
      <c r="AK200" s="344" t="s">
        <v>1784</v>
      </c>
      <c r="AL200" s="344" t="s">
        <v>1784</v>
      </c>
      <c r="AM200" s="344" t="s">
        <v>1784</v>
      </c>
      <c r="AN200" s="344" t="s">
        <v>1784</v>
      </c>
      <c r="AO200" s="344" t="s">
        <v>1784</v>
      </c>
      <c r="AP200" s="344" t="s">
        <v>1784</v>
      </c>
      <c r="AQ200" s="344" t="s">
        <v>1784</v>
      </c>
      <c r="AR200" s="344" t="s">
        <v>1784</v>
      </c>
      <c r="AS200" s="344" t="s">
        <v>1784</v>
      </c>
      <c r="AT200" s="344" t="s">
        <v>1784</v>
      </c>
      <c r="AU200" s="344" t="s">
        <v>1784</v>
      </c>
      <c r="AV200" s="344" t="s">
        <v>1784</v>
      </c>
      <c r="AW200" s="344" t="s">
        <v>1784</v>
      </c>
      <c r="AX200" s="344" t="s">
        <v>1784</v>
      </c>
      <c r="AY200" s="344" t="s">
        <v>1784</v>
      </c>
      <c r="AZ200" s="344" t="s">
        <v>1784</v>
      </c>
      <c r="BA200" s="344" t="s">
        <v>1784</v>
      </c>
      <c r="BB200" s="344" t="s">
        <v>1784</v>
      </c>
      <c r="BC200" s="344" t="s">
        <v>1784</v>
      </c>
      <c r="BD200" s="344" t="s">
        <v>1784</v>
      </c>
      <c r="BE200" s="344" t="s">
        <v>1784</v>
      </c>
      <c r="BF200" s="344" t="s">
        <v>1784</v>
      </c>
      <c r="BG200" s="344" t="s">
        <v>1784</v>
      </c>
      <c r="BH200" s="344" t="s">
        <v>1784</v>
      </c>
      <c r="BI200" s="344" t="s">
        <v>1784</v>
      </c>
      <c r="BJ200" s="344" t="s">
        <v>1784</v>
      </c>
      <c r="BK200" s="344" t="s">
        <v>1784</v>
      </c>
      <c r="BL200" s="344" t="s">
        <v>1784</v>
      </c>
      <c r="BM200" s="344" t="s">
        <v>1784</v>
      </c>
      <c r="BN200" s="344" t="s">
        <v>1784</v>
      </c>
      <c r="BO200" s="344" t="s">
        <v>1784</v>
      </c>
      <c r="BP200" s="344" t="s">
        <v>1784</v>
      </c>
      <c r="BQ200" s="344" t="s">
        <v>4129</v>
      </c>
      <c r="BR200" s="344" t="s">
        <v>1784</v>
      </c>
      <c r="BS200" s="344" t="s">
        <v>1784</v>
      </c>
    </row>
    <row r="201" spans="1:71">
      <c r="A201" s="344" t="s">
        <v>72</v>
      </c>
      <c r="B201" s="344" t="s">
        <v>3254</v>
      </c>
      <c r="C201" s="344" t="s">
        <v>56</v>
      </c>
      <c r="D201" s="344" t="s">
        <v>1784</v>
      </c>
      <c r="E201" s="344" t="s">
        <v>1784</v>
      </c>
      <c r="F201" s="344" t="s">
        <v>1784</v>
      </c>
      <c r="G201" s="344" t="s">
        <v>3748</v>
      </c>
      <c r="H201" s="344" t="s">
        <v>1784</v>
      </c>
      <c r="I201" s="344" t="s">
        <v>3081</v>
      </c>
      <c r="J201" s="344" t="s">
        <v>3255</v>
      </c>
      <c r="K201" s="344" t="s">
        <v>3748</v>
      </c>
      <c r="L201" s="344" t="s">
        <v>1784</v>
      </c>
      <c r="M201" s="344" t="s">
        <v>1784</v>
      </c>
      <c r="N201" s="344" t="s">
        <v>1784</v>
      </c>
      <c r="O201" s="344" t="s">
        <v>1784</v>
      </c>
      <c r="P201" s="344" t="s">
        <v>1784</v>
      </c>
      <c r="Q201" s="344" t="s">
        <v>1784</v>
      </c>
      <c r="R201" s="344" t="s">
        <v>1784</v>
      </c>
      <c r="S201" s="344" t="s">
        <v>1784</v>
      </c>
      <c r="T201" s="344" t="s">
        <v>1784</v>
      </c>
      <c r="U201" s="344" t="s">
        <v>1784</v>
      </c>
      <c r="V201" s="344" t="s">
        <v>1784</v>
      </c>
      <c r="W201" s="344" t="s">
        <v>1784</v>
      </c>
      <c r="X201" s="344" t="s">
        <v>1784</v>
      </c>
      <c r="Y201" s="344" t="s">
        <v>1784</v>
      </c>
      <c r="Z201" s="344" t="s">
        <v>1784</v>
      </c>
      <c r="AA201" s="344" t="s">
        <v>1784</v>
      </c>
      <c r="AB201" s="344" t="s">
        <v>1784</v>
      </c>
      <c r="AC201" s="344" t="s">
        <v>1784</v>
      </c>
      <c r="AD201" s="344" t="s">
        <v>1784</v>
      </c>
      <c r="AE201" s="344" t="s">
        <v>1784</v>
      </c>
      <c r="AF201" s="344" t="s">
        <v>1784</v>
      </c>
      <c r="AG201" s="344" t="s">
        <v>1784</v>
      </c>
      <c r="AH201" s="344" t="s">
        <v>1784</v>
      </c>
      <c r="AI201" s="344" t="s">
        <v>1784</v>
      </c>
      <c r="AJ201" s="344" t="s">
        <v>1784</v>
      </c>
      <c r="AK201" s="344" t="s">
        <v>1784</v>
      </c>
      <c r="AL201" s="344" t="s">
        <v>1784</v>
      </c>
      <c r="AM201" s="344" t="s">
        <v>1784</v>
      </c>
      <c r="AN201" s="344" t="s">
        <v>1784</v>
      </c>
      <c r="AO201" s="344" t="s">
        <v>1784</v>
      </c>
      <c r="AP201" s="344" t="s">
        <v>1784</v>
      </c>
      <c r="AQ201" s="344" t="s">
        <v>1784</v>
      </c>
      <c r="AR201" s="344" t="s">
        <v>1784</v>
      </c>
      <c r="AS201" s="344" t="s">
        <v>1784</v>
      </c>
      <c r="AT201" s="344" t="s">
        <v>1784</v>
      </c>
      <c r="AU201" s="344" t="s">
        <v>1784</v>
      </c>
      <c r="AV201" s="344" t="s">
        <v>1784</v>
      </c>
      <c r="AW201" s="344" t="s">
        <v>1784</v>
      </c>
      <c r="AX201" s="344" t="s">
        <v>1784</v>
      </c>
      <c r="AY201" s="344" t="s">
        <v>1784</v>
      </c>
      <c r="AZ201" s="344" t="s">
        <v>1784</v>
      </c>
      <c r="BA201" s="344" t="s">
        <v>1784</v>
      </c>
      <c r="BB201" s="344" t="s">
        <v>1784</v>
      </c>
      <c r="BC201" s="344" t="s">
        <v>1784</v>
      </c>
      <c r="BD201" s="344" t="s">
        <v>1784</v>
      </c>
      <c r="BE201" s="344" t="s">
        <v>1784</v>
      </c>
      <c r="BF201" s="344" t="s">
        <v>1784</v>
      </c>
      <c r="BG201" s="344" t="s">
        <v>1784</v>
      </c>
      <c r="BH201" s="344" t="s">
        <v>1784</v>
      </c>
      <c r="BI201" s="344" t="s">
        <v>1784</v>
      </c>
      <c r="BJ201" s="344" t="s">
        <v>1784</v>
      </c>
      <c r="BK201" s="344" t="s">
        <v>1784</v>
      </c>
      <c r="BL201" s="344" t="s">
        <v>1784</v>
      </c>
      <c r="BM201" s="344" t="s">
        <v>1784</v>
      </c>
      <c r="BN201" s="344" t="s">
        <v>1784</v>
      </c>
      <c r="BO201" s="344" t="s">
        <v>1784</v>
      </c>
      <c r="BP201" s="344" t="s">
        <v>1784</v>
      </c>
      <c r="BQ201" s="344" t="s">
        <v>4130</v>
      </c>
      <c r="BR201" s="344" t="s">
        <v>1784</v>
      </c>
      <c r="BS201" s="344" t="s">
        <v>1784</v>
      </c>
    </row>
    <row r="202" spans="1:71">
      <c r="A202" s="344" t="s">
        <v>72</v>
      </c>
      <c r="B202" s="344" t="s">
        <v>4131</v>
      </c>
      <c r="C202" s="344" t="s">
        <v>56</v>
      </c>
      <c r="D202" s="344" t="s">
        <v>1784</v>
      </c>
      <c r="E202" s="344" t="s">
        <v>1784</v>
      </c>
      <c r="F202" s="344" t="s">
        <v>1784</v>
      </c>
      <c r="G202" s="344" t="s">
        <v>3748</v>
      </c>
      <c r="H202" s="344" t="s">
        <v>1784</v>
      </c>
      <c r="I202" s="344" t="s">
        <v>3749</v>
      </c>
      <c r="J202" s="344" t="s">
        <v>1784</v>
      </c>
      <c r="K202" s="344" t="s">
        <v>1784</v>
      </c>
      <c r="L202" s="344" t="s">
        <v>1784</v>
      </c>
      <c r="M202" s="344" t="s">
        <v>1784</v>
      </c>
      <c r="N202" s="344" t="s">
        <v>1784</v>
      </c>
      <c r="O202" s="344" t="s">
        <v>1784</v>
      </c>
      <c r="P202" s="344" t="s">
        <v>1784</v>
      </c>
      <c r="Q202" s="344" t="s">
        <v>1784</v>
      </c>
      <c r="R202" s="344" t="s">
        <v>1784</v>
      </c>
      <c r="S202" s="344" t="s">
        <v>1784</v>
      </c>
      <c r="T202" s="344" t="s">
        <v>1784</v>
      </c>
      <c r="U202" s="344" t="s">
        <v>1784</v>
      </c>
      <c r="V202" s="344" t="s">
        <v>1784</v>
      </c>
      <c r="W202" s="344" t="s">
        <v>1784</v>
      </c>
      <c r="X202" s="344" t="s">
        <v>1784</v>
      </c>
      <c r="Y202" s="344" t="s">
        <v>1784</v>
      </c>
      <c r="Z202" s="344" t="s">
        <v>1784</v>
      </c>
      <c r="AA202" s="344" t="s">
        <v>1784</v>
      </c>
      <c r="AB202" s="344" t="s">
        <v>1784</v>
      </c>
      <c r="AC202" s="344" t="s">
        <v>1784</v>
      </c>
      <c r="AD202" s="344" t="s">
        <v>1784</v>
      </c>
      <c r="AE202" s="344" t="s">
        <v>1784</v>
      </c>
      <c r="AF202" s="344" t="s">
        <v>1784</v>
      </c>
      <c r="AG202" s="344" t="s">
        <v>1784</v>
      </c>
      <c r="AH202" s="344" t="s">
        <v>1784</v>
      </c>
      <c r="AI202" s="344" t="s">
        <v>1784</v>
      </c>
      <c r="AJ202" s="344" t="s">
        <v>1784</v>
      </c>
      <c r="AK202" s="344" t="s">
        <v>1784</v>
      </c>
      <c r="AL202" s="344" t="s">
        <v>1784</v>
      </c>
      <c r="AM202" s="344" t="s">
        <v>1784</v>
      </c>
      <c r="AN202" s="344" t="s">
        <v>1784</v>
      </c>
      <c r="AO202" s="344" t="s">
        <v>1784</v>
      </c>
      <c r="AP202" s="344" t="s">
        <v>1784</v>
      </c>
      <c r="AQ202" s="344" t="s">
        <v>1784</v>
      </c>
      <c r="AR202" s="344" t="s">
        <v>1784</v>
      </c>
      <c r="AS202" s="344" t="s">
        <v>1784</v>
      </c>
      <c r="AT202" s="344" t="s">
        <v>1784</v>
      </c>
      <c r="AU202" s="344" t="s">
        <v>1784</v>
      </c>
      <c r="AV202" s="344" t="s">
        <v>1784</v>
      </c>
      <c r="AW202" s="344" t="s">
        <v>1784</v>
      </c>
      <c r="AX202" s="344" t="s">
        <v>1784</v>
      </c>
      <c r="AY202" s="344" t="s">
        <v>1784</v>
      </c>
      <c r="AZ202" s="344" t="s">
        <v>1784</v>
      </c>
      <c r="BA202" s="344" t="s">
        <v>1784</v>
      </c>
      <c r="BB202" s="344" t="s">
        <v>1784</v>
      </c>
      <c r="BC202" s="344" t="s">
        <v>1784</v>
      </c>
      <c r="BD202" s="344" t="s">
        <v>1784</v>
      </c>
      <c r="BE202" s="344" t="s">
        <v>1784</v>
      </c>
      <c r="BF202" s="344" t="s">
        <v>1784</v>
      </c>
      <c r="BG202" s="344" t="s">
        <v>1784</v>
      </c>
      <c r="BH202" s="344" t="s">
        <v>1784</v>
      </c>
      <c r="BI202" s="344" t="s">
        <v>1784</v>
      </c>
      <c r="BJ202" s="344" t="s">
        <v>1784</v>
      </c>
      <c r="BK202" s="344" t="s">
        <v>1784</v>
      </c>
      <c r="BL202" s="344" t="s">
        <v>1784</v>
      </c>
      <c r="BM202" s="344" t="s">
        <v>1784</v>
      </c>
      <c r="BN202" s="344" t="s">
        <v>1784</v>
      </c>
      <c r="BO202" s="344" t="s">
        <v>1784</v>
      </c>
      <c r="BP202" s="344" t="s">
        <v>1784</v>
      </c>
      <c r="BQ202" s="344" t="s">
        <v>4132</v>
      </c>
      <c r="BR202" s="344" t="s">
        <v>1784</v>
      </c>
      <c r="BS202" s="344" t="s">
        <v>1784</v>
      </c>
    </row>
    <row r="203" spans="1:71">
      <c r="A203" s="344" t="s">
        <v>72</v>
      </c>
      <c r="B203" s="344" t="s">
        <v>4133</v>
      </c>
      <c r="C203" s="344" t="s">
        <v>57</v>
      </c>
      <c r="D203" s="344" t="s">
        <v>1784</v>
      </c>
      <c r="E203" s="344" t="s">
        <v>1784</v>
      </c>
      <c r="F203" s="344" t="s">
        <v>1784</v>
      </c>
      <c r="G203" s="344" t="s">
        <v>3748</v>
      </c>
      <c r="H203" s="344" t="s">
        <v>1784</v>
      </c>
      <c r="I203" s="344" t="s">
        <v>3749</v>
      </c>
      <c r="J203" s="344" t="s">
        <v>1784</v>
      </c>
      <c r="K203" s="344" t="s">
        <v>1784</v>
      </c>
      <c r="L203" s="344" t="s">
        <v>1784</v>
      </c>
      <c r="M203" s="344" t="s">
        <v>1784</v>
      </c>
      <c r="N203" s="344" t="s">
        <v>1784</v>
      </c>
      <c r="O203" s="344" t="s">
        <v>1784</v>
      </c>
      <c r="P203" s="344" t="s">
        <v>1784</v>
      </c>
      <c r="Q203" s="344" t="s">
        <v>1784</v>
      </c>
      <c r="R203" s="344" t="s">
        <v>1784</v>
      </c>
      <c r="S203" s="344" t="s">
        <v>1784</v>
      </c>
      <c r="T203" s="344" t="s">
        <v>1784</v>
      </c>
      <c r="U203" s="344" t="s">
        <v>1784</v>
      </c>
      <c r="V203" s="344" t="s">
        <v>1784</v>
      </c>
      <c r="W203" s="344" t="s">
        <v>1784</v>
      </c>
      <c r="X203" s="344" t="s">
        <v>1784</v>
      </c>
      <c r="Y203" s="344" t="s">
        <v>1784</v>
      </c>
      <c r="Z203" s="344" t="s">
        <v>1784</v>
      </c>
      <c r="AA203" s="344" t="s">
        <v>1784</v>
      </c>
      <c r="AB203" s="344" t="s">
        <v>1784</v>
      </c>
      <c r="AC203" s="344" t="s">
        <v>1784</v>
      </c>
      <c r="AD203" s="344" t="s">
        <v>1784</v>
      </c>
      <c r="AE203" s="344" t="s">
        <v>1784</v>
      </c>
      <c r="AF203" s="344" t="s">
        <v>1784</v>
      </c>
      <c r="AG203" s="344" t="s">
        <v>1784</v>
      </c>
      <c r="AH203" s="344" t="s">
        <v>1784</v>
      </c>
      <c r="AI203" s="344" t="s">
        <v>1784</v>
      </c>
      <c r="AJ203" s="344" t="s">
        <v>1784</v>
      </c>
      <c r="AK203" s="344" t="s">
        <v>1784</v>
      </c>
      <c r="AL203" s="344" t="s">
        <v>1784</v>
      </c>
      <c r="AM203" s="344" t="s">
        <v>1784</v>
      </c>
      <c r="AN203" s="344" t="s">
        <v>1784</v>
      </c>
      <c r="AO203" s="344" t="s">
        <v>1784</v>
      </c>
      <c r="AP203" s="344" t="s">
        <v>1784</v>
      </c>
      <c r="AQ203" s="344" t="s">
        <v>1784</v>
      </c>
      <c r="AR203" s="344" t="s">
        <v>1784</v>
      </c>
      <c r="AS203" s="344" t="s">
        <v>1784</v>
      </c>
      <c r="AT203" s="344" t="s">
        <v>1784</v>
      </c>
      <c r="AU203" s="344" t="s">
        <v>1784</v>
      </c>
      <c r="AV203" s="344" t="s">
        <v>1784</v>
      </c>
      <c r="AW203" s="344" t="s">
        <v>1784</v>
      </c>
      <c r="AX203" s="344" t="s">
        <v>1784</v>
      </c>
      <c r="AY203" s="344" t="s">
        <v>1784</v>
      </c>
      <c r="AZ203" s="344" t="s">
        <v>1784</v>
      </c>
      <c r="BA203" s="344" t="s">
        <v>1784</v>
      </c>
      <c r="BB203" s="344" t="s">
        <v>1784</v>
      </c>
      <c r="BC203" s="344" t="s">
        <v>1784</v>
      </c>
      <c r="BD203" s="344" t="s">
        <v>1784</v>
      </c>
      <c r="BE203" s="344" t="s">
        <v>1784</v>
      </c>
      <c r="BF203" s="344" t="s">
        <v>1784</v>
      </c>
      <c r="BG203" s="344" t="s">
        <v>1784</v>
      </c>
      <c r="BH203" s="344" t="s">
        <v>1784</v>
      </c>
      <c r="BI203" s="344" t="s">
        <v>1784</v>
      </c>
      <c r="BJ203" s="344" t="s">
        <v>1784</v>
      </c>
      <c r="BK203" s="344" t="s">
        <v>1784</v>
      </c>
      <c r="BL203" s="344" t="s">
        <v>1784</v>
      </c>
      <c r="BM203" s="344" t="s">
        <v>1784</v>
      </c>
      <c r="BN203" s="344" t="s">
        <v>1784</v>
      </c>
      <c r="BO203" s="344" t="s">
        <v>1784</v>
      </c>
      <c r="BP203" s="344" t="s">
        <v>1784</v>
      </c>
      <c r="BQ203" s="344" t="s">
        <v>4134</v>
      </c>
      <c r="BR203" s="344" t="s">
        <v>1784</v>
      </c>
      <c r="BS203" s="344" t="s">
        <v>1784</v>
      </c>
    </row>
    <row r="204" spans="1:71">
      <c r="A204" s="344" t="s">
        <v>72</v>
      </c>
      <c r="B204" s="344" t="s">
        <v>3256</v>
      </c>
      <c r="C204" s="344" t="s">
        <v>57</v>
      </c>
      <c r="D204" s="344" t="s">
        <v>1784</v>
      </c>
      <c r="E204" s="344" t="s">
        <v>1784</v>
      </c>
      <c r="F204" s="344" t="s">
        <v>1784</v>
      </c>
      <c r="G204" s="344" t="s">
        <v>3748</v>
      </c>
      <c r="H204" s="344" t="s">
        <v>1784</v>
      </c>
      <c r="I204" s="344" t="s">
        <v>3081</v>
      </c>
      <c r="J204" s="344" t="s">
        <v>3257</v>
      </c>
      <c r="K204" s="344" t="s">
        <v>3764</v>
      </c>
      <c r="L204" s="344" t="s">
        <v>1784</v>
      </c>
      <c r="M204" s="344" t="s">
        <v>1784</v>
      </c>
      <c r="N204" s="344" t="s">
        <v>1784</v>
      </c>
      <c r="O204" s="344" t="s">
        <v>1784</v>
      </c>
      <c r="P204" s="344" t="s">
        <v>1784</v>
      </c>
      <c r="Q204" s="344" t="s">
        <v>1784</v>
      </c>
      <c r="R204" s="344" t="s">
        <v>1784</v>
      </c>
      <c r="S204" s="344" t="s">
        <v>1784</v>
      </c>
      <c r="T204" s="344" t="s">
        <v>1784</v>
      </c>
      <c r="U204" s="344" t="s">
        <v>1784</v>
      </c>
      <c r="V204" s="344" t="s">
        <v>1784</v>
      </c>
      <c r="W204" s="344" t="s">
        <v>1784</v>
      </c>
      <c r="X204" s="344" t="s">
        <v>1784</v>
      </c>
      <c r="Y204" s="344" t="s">
        <v>1784</v>
      </c>
      <c r="Z204" s="344" t="s">
        <v>1784</v>
      </c>
      <c r="AA204" s="344" t="s">
        <v>1784</v>
      </c>
      <c r="AB204" s="344" t="s">
        <v>1784</v>
      </c>
      <c r="AC204" s="344" t="s">
        <v>1784</v>
      </c>
      <c r="AD204" s="344" t="s">
        <v>1784</v>
      </c>
      <c r="AE204" s="344" t="s">
        <v>1784</v>
      </c>
      <c r="AF204" s="344" t="s">
        <v>1784</v>
      </c>
      <c r="AG204" s="344" t="s">
        <v>1784</v>
      </c>
      <c r="AH204" s="344" t="s">
        <v>1784</v>
      </c>
      <c r="AI204" s="344" t="s">
        <v>1784</v>
      </c>
      <c r="AJ204" s="344" t="s">
        <v>1784</v>
      </c>
      <c r="AK204" s="344" t="s">
        <v>1784</v>
      </c>
      <c r="AL204" s="344" t="s">
        <v>1784</v>
      </c>
      <c r="AM204" s="344" t="s">
        <v>1784</v>
      </c>
      <c r="AN204" s="344" t="s">
        <v>1784</v>
      </c>
      <c r="AO204" s="344" t="s">
        <v>1784</v>
      </c>
      <c r="AP204" s="344" t="s">
        <v>1784</v>
      </c>
      <c r="AQ204" s="344" t="s">
        <v>1784</v>
      </c>
      <c r="AR204" s="344" t="s">
        <v>1784</v>
      </c>
      <c r="AS204" s="344" t="s">
        <v>1784</v>
      </c>
      <c r="AT204" s="344" t="s">
        <v>1784</v>
      </c>
      <c r="AU204" s="344" t="s">
        <v>1784</v>
      </c>
      <c r="AV204" s="344" t="s">
        <v>1784</v>
      </c>
      <c r="AW204" s="344" t="s">
        <v>1784</v>
      </c>
      <c r="AX204" s="344" t="s">
        <v>1784</v>
      </c>
      <c r="AY204" s="344" t="s">
        <v>1784</v>
      </c>
      <c r="AZ204" s="344" t="s">
        <v>1784</v>
      </c>
      <c r="BA204" s="344" t="s">
        <v>1784</v>
      </c>
      <c r="BB204" s="344" t="s">
        <v>1784</v>
      </c>
      <c r="BC204" s="344" t="s">
        <v>1784</v>
      </c>
      <c r="BD204" s="344" t="s">
        <v>1784</v>
      </c>
      <c r="BE204" s="344" t="s">
        <v>1784</v>
      </c>
      <c r="BF204" s="344" t="s">
        <v>1784</v>
      </c>
      <c r="BG204" s="344" t="s">
        <v>1784</v>
      </c>
      <c r="BH204" s="344" t="s">
        <v>1784</v>
      </c>
      <c r="BI204" s="344" t="s">
        <v>1784</v>
      </c>
      <c r="BJ204" s="344" t="s">
        <v>1784</v>
      </c>
      <c r="BK204" s="344" t="s">
        <v>1784</v>
      </c>
      <c r="BL204" s="344" t="s">
        <v>1784</v>
      </c>
      <c r="BM204" s="344" t="s">
        <v>1784</v>
      </c>
      <c r="BN204" s="344" t="s">
        <v>1784</v>
      </c>
      <c r="BO204" s="344" t="s">
        <v>1784</v>
      </c>
      <c r="BP204" s="344" t="s">
        <v>1784</v>
      </c>
      <c r="BQ204" s="344" t="s">
        <v>4135</v>
      </c>
      <c r="BR204" s="344" t="s">
        <v>1784</v>
      </c>
      <c r="BS204" s="347" t="s">
        <v>3766</v>
      </c>
    </row>
    <row r="205" spans="1:71">
      <c r="A205" s="344" t="s">
        <v>72</v>
      </c>
      <c r="B205" s="344" t="s">
        <v>4136</v>
      </c>
      <c r="C205" s="348" t="s">
        <v>35</v>
      </c>
      <c r="D205" s="344" t="s">
        <v>1784</v>
      </c>
      <c r="E205" s="344" t="s">
        <v>1784</v>
      </c>
      <c r="F205" s="344" t="s">
        <v>1784</v>
      </c>
      <c r="G205" s="344" t="s">
        <v>3748</v>
      </c>
      <c r="H205" s="344" t="s">
        <v>1784</v>
      </c>
      <c r="I205" s="344" t="s">
        <v>1689</v>
      </c>
      <c r="J205" s="344" t="s">
        <v>1784</v>
      </c>
      <c r="K205" s="344" t="s">
        <v>1784</v>
      </c>
      <c r="L205" s="344" t="s">
        <v>1784</v>
      </c>
      <c r="M205" s="344" t="s">
        <v>1784</v>
      </c>
      <c r="N205" s="344" t="s">
        <v>1784</v>
      </c>
      <c r="O205" s="344" t="s">
        <v>1784</v>
      </c>
      <c r="P205" s="344" t="s">
        <v>1784</v>
      </c>
      <c r="Q205" s="344" t="s">
        <v>1784</v>
      </c>
      <c r="R205" s="344" t="s">
        <v>1784</v>
      </c>
      <c r="S205" s="344" t="s">
        <v>1784</v>
      </c>
      <c r="T205" s="344" t="s">
        <v>1784</v>
      </c>
      <c r="U205" s="344" t="s">
        <v>1784</v>
      </c>
      <c r="V205" s="344" t="s">
        <v>1784</v>
      </c>
      <c r="W205" s="344" t="s">
        <v>1784</v>
      </c>
      <c r="X205" s="344" t="s">
        <v>1784</v>
      </c>
      <c r="Y205" s="344" t="s">
        <v>1784</v>
      </c>
      <c r="Z205" s="344" t="s">
        <v>1784</v>
      </c>
      <c r="AA205" s="344" t="s">
        <v>1784</v>
      </c>
      <c r="AB205" s="344" t="s">
        <v>1784</v>
      </c>
      <c r="AC205" s="344" t="s">
        <v>1784</v>
      </c>
      <c r="AD205" s="344" t="s">
        <v>1784</v>
      </c>
      <c r="AE205" s="344" t="s">
        <v>1784</v>
      </c>
      <c r="AF205" s="344" t="s">
        <v>1784</v>
      </c>
      <c r="AG205" s="344" t="s">
        <v>1784</v>
      </c>
      <c r="AH205" s="344" t="s">
        <v>1784</v>
      </c>
      <c r="AI205" s="344" t="s">
        <v>1784</v>
      </c>
      <c r="AJ205" s="344" t="s">
        <v>1784</v>
      </c>
      <c r="AK205" s="344" t="s">
        <v>1784</v>
      </c>
      <c r="AL205" s="344" t="s">
        <v>1784</v>
      </c>
      <c r="AM205" s="344" t="s">
        <v>1784</v>
      </c>
      <c r="AN205" s="344" t="s">
        <v>1784</v>
      </c>
      <c r="AO205" s="344" t="s">
        <v>1784</v>
      </c>
      <c r="AP205" s="344" t="s">
        <v>1784</v>
      </c>
      <c r="AQ205" s="344" t="s">
        <v>1784</v>
      </c>
      <c r="AR205" s="344" t="s">
        <v>1784</v>
      </c>
      <c r="AS205" s="344" t="s">
        <v>1784</v>
      </c>
      <c r="AT205" s="344" t="s">
        <v>1784</v>
      </c>
      <c r="AU205" s="344" t="s">
        <v>1784</v>
      </c>
      <c r="AV205" s="344" t="s">
        <v>1784</v>
      </c>
      <c r="AW205" s="344" t="s">
        <v>1784</v>
      </c>
      <c r="AX205" s="344" t="s">
        <v>1784</v>
      </c>
      <c r="AY205" s="344" t="s">
        <v>1784</v>
      </c>
      <c r="AZ205" s="344" t="s">
        <v>1784</v>
      </c>
      <c r="BA205" s="344" t="s">
        <v>1784</v>
      </c>
      <c r="BB205" s="344" t="s">
        <v>1784</v>
      </c>
      <c r="BC205" s="344" t="s">
        <v>1784</v>
      </c>
      <c r="BD205" s="344" t="s">
        <v>1784</v>
      </c>
      <c r="BE205" s="344" t="s">
        <v>1784</v>
      </c>
      <c r="BF205" s="344" t="s">
        <v>1784</v>
      </c>
      <c r="BG205" s="344" t="s">
        <v>1784</v>
      </c>
      <c r="BH205" s="344" t="s">
        <v>1784</v>
      </c>
      <c r="BI205" s="344" t="s">
        <v>1784</v>
      </c>
      <c r="BJ205" s="344" t="s">
        <v>1784</v>
      </c>
      <c r="BK205" s="344" t="s">
        <v>1784</v>
      </c>
      <c r="BL205" s="344" t="s">
        <v>1784</v>
      </c>
      <c r="BM205" s="344" t="s">
        <v>1784</v>
      </c>
      <c r="BN205" s="344" t="s">
        <v>1784</v>
      </c>
      <c r="BO205" s="344" t="s">
        <v>1784</v>
      </c>
      <c r="BP205" s="344" t="s">
        <v>1784</v>
      </c>
      <c r="BQ205" s="344" t="s">
        <v>4137</v>
      </c>
      <c r="BR205" s="344" t="s">
        <v>1784</v>
      </c>
      <c r="BS205" s="344" t="s">
        <v>1784</v>
      </c>
    </row>
    <row r="206" spans="1:71">
      <c r="A206" s="344" t="s">
        <v>72</v>
      </c>
      <c r="B206" s="344" t="s">
        <v>3258</v>
      </c>
      <c r="C206" s="344" t="s">
        <v>2944</v>
      </c>
      <c r="D206" s="344" t="s">
        <v>1784</v>
      </c>
      <c r="E206" s="344" t="s">
        <v>1784</v>
      </c>
      <c r="F206" s="344" t="s">
        <v>1784</v>
      </c>
      <c r="G206" s="344" t="s">
        <v>3748</v>
      </c>
      <c r="H206" s="344" t="s">
        <v>1784</v>
      </c>
      <c r="I206" s="344" t="s">
        <v>666</v>
      </c>
      <c r="J206" s="344" t="s">
        <v>4138</v>
      </c>
      <c r="K206" s="344" t="s">
        <v>3748</v>
      </c>
      <c r="L206" s="344" t="s">
        <v>3081</v>
      </c>
      <c r="M206" s="344" t="s">
        <v>4138</v>
      </c>
      <c r="N206" s="344" t="s">
        <v>3748</v>
      </c>
      <c r="O206" s="344" t="s">
        <v>1784</v>
      </c>
      <c r="P206" s="344" t="s">
        <v>1784</v>
      </c>
      <c r="Q206" s="344" t="s">
        <v>1784</v>
      </c>
      <c r="R206" s="344" t="s">
        <v>1784</v>
      </c>
      <c r="S206" s="344" t="s">
        <v>1784</v>
      </c>
      <c r="T206" s="344" t="s">
        <v>1784</v>
      </c>
      <c r="U206" s="344" t="s">
        <v>1784</v>
      </c>
      <c r="V206" s="344" t="s">
        <v>1784</v>
      </c>
      <c r="W206" s="344" t="s">
        <v>1784</v>
      </c>
      <c r="X206" s="344" t="s">
        <v>1784</v>
      </c>
      <c r="Y206" s="344" t="s">
        <v>1784</v>
      </c>
      <c r="Z206" s="344" t="s">
        <v>1784</v>
      </c>
      <c r="AA206" s="344" t="s">
        <v>1784</v>
      </c>
      <c r="AB206" s="344" t="s">
        <v>1784</v>
      </c>
      <c r="AC206" s="344" t="s">
        <v>1784</v>
      </c>
      <c r="AD206" s="344" t="s">
        <v>1784</v>
      </c>
      <c r="AE206" s="344" t="s">
        <v>1784</v>
      </c>
      <c r="AF206" s="344" t="s">
        <v>1784</v>
      </c>
      <c r="AG206" s="344" t="s">
        <v>1784</v>
      </c>
      <c r="AH206" s="344" t="s">
        <v>1784</v>
      </c>
      <c r="AI206" s="344" t="s">
        <v>1784</v>
      </c>
      <c r="AJ206" s="344" t="s">
        <v>1784</v>
      </c>
      <c r="AK206" s="344" t="s">
        <v>1784</v>
      </c>
      <c r="AL206" s="344" t="s">
        <v>1784</v>
      </c>
      <c r="AM206" s="344" t="s">
        <v>1784</v>
      </c>
      <c r="AN206" s="344" t="s">
        <v>1784</v>
      </c>
      <c r="AO206" s="344" t="s">
        <v>1784</v>
      </c>
      <c r="AP206" s="344" t="s">
        <v>1784</v>
      </c>
      <c r="AQ206" s="344" t="s">
        <v>1784</v>
      </c>
      <c r="AR206" s="344" t="s">
        <v>1784</v>
      </c>
      <c r="AS206" s="344" t="s">
        <v>1784</v>
      </c>
      <c r="AT206" s="344" t="s">
        <v>1784</v>
      </c>
      <c r="AU206" s="344" t="s">
        <v>1784</v>
      </c>
      <c r="AV206" s="344" t="s">
        <v>1784</v>
      </c>
      <c r="AW206" s="344" t="s">
        <v>1784</v>
      </c>
      <c r="AX206" s="344" t="s">
        <v>1784</v>
      </c>
      <c r="AY206" s="344" t="s">
        <v>1784</v>
      </c>
      <c r="AZ206" s="344" t="s">
        <v>1784</v>
      </c>
      <c r="BA206" s="344" t="s">
        <v>1784</v>
      </c>
      <c r="BB206" s="344" t="s">
        <v>1784</v>
      </c>
      <c r="BC206" s="344" t="s">
        <v>1784</v>
      </c>
      <c r="BD206" s="344" t="s">
        <v>1784</v>
      </c>
      <c r="BE206" s="344" t="s">
        <v>1784</v>
      </c>
      <c r="BF206" s="344" t="s">
        <v>1784</v>
      </c>
      <c r="BG206" s="344" t="s">
        <v>1784</v>
      </c>
      <c r="BH206" s="344" t="s">
        <v>1784</v>
      </c>
      <c r="BI206" s="344" t="s">
        <v>1784</v>
      </c>
      <c r="BJ206" s="344" t="s">
        <v>1784</v>
      </c>
      <c r="BK206" s="344" t="s">
        <v>1784</v>
      </c>
      <c r="BL206" s="344" t="s">
        <v>1784</v>
      </c>
      <c r="BM206" s="344" t="s">
        <v>1784</v>
      </c>
      <c r="BN206" s="344" t="s">
        <v>1784</v>
      </c>
      <c r="BO206" s="344" t="s">
        <v>1784</v>
      </c>
      <c r="BP206" s="344" t="s">
        <v>1784</v>
      </c>
      <c r="BQ206" s="344" t="s">
        <v>4139</v>
      </c>
      <c r="BR206" s="344" t="s">
        <v>1784</v>
      </c>
      <c r="BS206" s="344" t="s">
        <v>1784</v>
      </c>
    </row>
    <row r="207" spans="1:71">
      <c r="A207" s="344" t="s">
        <v>72</v>
      </c>
      <c r="B207" s="344" t="s">
        <v>2991</v>
      </c>
      <c r="C207" s="348" t="s">
        <v>58</v>
      </c>
      <c r="D207" s="344" t="s">
        <v>1784</v>
      </c>
      <c r="E207" s="344" t="s">
        <v>1784</v>
      </c>
      <c r="F207" s="344" t="s">
        <v>1784</v>
      </c>
      <c r="G207" s="344" t="s">
        <v>3748</v>
      </c>
      <c r="H207" s="344" t="s">
        <v>2910</v>
      </c>
      <c r="I207" s="344" t="s">
        <v>1784</v>
      </c>
      <c r="J207" s="344" t="s">
        <v>1784</v>
      </c>
      <c r="K207" s="344" t="s">
        <v>1784</v>
      </c>
      <c r="L207" s="344" t="s">
        <v>1784</v>
      </c>
      <c r="M207" s="344" t="s">
        <v>1784</v>
      </c>
      <c r="N207" s="344" t="s">
        <v>1784</v>
      </c>
      <c r="O207" s="344" t="s">
        <v>1784</v>
      </c>
      <c r="P207" s="344" t="s">
        <v>1784</v>
      </c>
      <c r="Q207" s="344" t="s">
        <v>1784</v>
      </c>
      <c r="R207" s="344" t="s">
        <v>1784</v>
      </c>
      <c r="S207" s="344" t="s">
        <v>1784</v>
      </c>
      <c r="T207" s="344" t="s">
        <v>1784</v>
      </c>
      <c r="U207" s="344" t="s">
        <v>1784</v>
      </c>
      <c r="V207" s="344" t="s">
        <v>1784</v>
      </c>
      <c r="W207" s="344" t="s">
        <v>1784</v>
      </c>
      <c r="X207" s="344" t="s">
        <v>1784</v>
      </c>
      <c r="Y207" s="344" t="s">
        <v>1784</v>
      </c>
      <c r="Z207" s="344" t="s">
        <v>1784</v>
      </c>
      <c r="AA207" s="344" t="s">
        <v>1784</v>
      </c>
      <c r="AB207" s="344" t="s">
        <v>1784</v>
      </c>
      <c r="AC207" s="344" t="s">
        <v>1784</v>
      </c>
      <c r="AD207" s="344" t="s">
        <v>1784</v>
      </c>
      <c r="AE207" s="344" t="s">
        <v>1784</v>
      </c>
      <c r="AF207" s="344" t="s">
        <v>1784</v>
      </c>
      <c r="AG207" s="344" t="s">
        <v>1784</v>
      </c>
      <c r="AH207" s="344" t="s">
        <v>1784</v>
      </c>
      <c r="AI207" s="344" t="s">
        <v>1784</v>
      </c>
      <c r="AJ207" s="344" t="s">
        <v>1784</v>
      </c>
      <c r="AK207" s="344" t="s">
        <v>1784</v>
      </c>
      <c r="AL207" s="344" t="s">
        <v>1784</v>
      </c>
      <c r="AM207" s="344" t="s">
        <v>1784</v>
      </c>
      <c r="AN207" s="344" t="s">
        <v>1784</v>
      </c>
      <c r="AO207" s="344" t="s">
        <v>1784</v>
      </c>
      <c r="AP207" s="344" t="s">
        <v>1784</v>
      </c>
      <c r="AQ207" s="344" t="s">
        <v>1784</v>
      </c>
      <c r="AR207" s="344" t="s">
        <v>1784</v>
      </c>
      <c r="AS207" s="344" t="s">
        <v>1784</v>
      </c>
      <c r="AT207" s="344" t="s">
        <v>1784</v>
      </c>
      <c r="AU207" s="344" t="s">
        <v>1784</v>
      </c>
      <c r="AV207" s="344" t="s">
        <v>1784</v>
      </c>
      <c r="AW207" s="344" t="s">
        <v>1784</v>
      </c>
      <c r="AX207" s="344" t="s">
        <v>1784</v>
      </c>
      <c r="AY207" s="344" t="s">
        <v>1784</v>
      </c>
      <c r="AZ207" s="344" t="s">
        <v>1784</v>
      </c>
      <c r="BA207" s="344" t="s">
        <v>1784</v>
      </c>
      <c r="BB207" s="344" t="s">
        <v>1784</v>
      </c>
      <c r="BC207" s="344" t="s">
        <v>1784</v>
      </c>
      <c r="BD207" s="344" t="s">
        <v>1784</v>
      </c>
      <c r="BE207" s="344" t="s">
        <v>1784</v>
      </c>
      <c r="BF207" s="344" t="s">
        <v>1784</v>
      </c>
      <c r="BG207" s="344" t="s">
        <v>1784</v>
      </c>
      <c r="BH207" s="344" t="s">
        <v>1784</v>
      </c>
      <c r="BI207" s="344" t="s">
        <v>1784</v>
      </c>
      <c r="BJ207" s="344" t="s">
        <v>1784</v>
      </c>
      <c r="BK207" s="344" t="s">
        <v>1784</v>
      </c>
      <c r="BL207" s="344" t="s">
        <v>1784</v>
      </c>
      <c r="BM207" s="344" t="s">
        <v>1784</v>
      </c>
      <c r="BN207" s="344" t="s">
        <v>1784</v>
      </c>
      <c r="BO207" s="344" t="s">
        <v>1784</v>
      </c>
      <c r="BP207" s="344" t="s">
        <v>1784</v>
      </c>
      <c r="BQ207" s="344" t="s">
        <v>4140</v>
      </c>
      <c r="BR207" s="344" t="s">
        <v>1784</v>
      </c>
      <c r="BS207" s="347" t="s">
        <v>3766</v>
      </c>
    </row>
    <row r="208" spans="1:71">
      <c r="A208" s="344" t="s">
        <v>72</v>
      </c>
      <c r="B208" s="344" t="s">
        <v>2992</v>
      </c>
      <c r="C208" s="348" t="s">
        <v>40</v>
      </c>
      <c r="D208" s="344" t="s">
        <v>1784</v>
      </c>
      <c r="E208" s="344" t="s">
        <v>1784</v>
      </c>
      <c r="F208" s="344" t="s">
        <v>1784</v>
      </c>
      <c r="G208" s="344" t="s">
        <v>3748</v>
      </c>
      <c r="H208" s="344" t="s">
        <v>2910</v>
      </c>
      <c r="I208" s="344" t="s">
        <v>1784</v>
      </c>
      <c r="J208" s="344" t="s">
        <v>1784</v>
      </c>
      <c r="K208" s="344" t="s">
        <v>1784</v>
      </c>
      <c r="L208" s="344" t="s">
        <v>1784</v>
      </c>
      <c r="M208" s="344" t="s">
        <v>1784</v>
      </c>
      <c r="N208" s="344" t="s">
        <v>1784</v>
      </c>
      <c r="O208" s="344" t="s">
        <v>1784</v>
      </c>
      <c r="P208" s="344" t="s">
        <v>1784</v>
      </c>
      <c r="Q208" s="344" t="s">
        <v>1784</v>
      </c>
      <c r="R208" s="344" t="s">
        <v>1784</v>
      </c>
      <c r="S208" s="344" t="s">
        <v>1784</v>
      </c>
      <c r="T208" s="344" t="s">
        <v>1784</v>
      </c>
      <c r="U208" s="344" t="s">
        <v>1784</v>
      </c>
      <c r="V208" s="344" t="s">
        <v>1784</v>
      </c>
      <c r="W208" s="344" t="s">
        <v>1784</v>
      </c>
      <c r="X208" s="344" t="s">
        <v>1784</v>
      </c>
      <c r="Y208" s="344" t="s">
        <v>1784</v>
      </c>
      <c r="Z208" s="344" t="s">
        <v>1784</v>
      </c>
      <c r="AA208" s="344" t="s">
        <v>1784</v>
      </c>
      <c r="AB208" s="344" t="s">
        <v>1784</v>
      </c>
      <c r="AC208" s="344" t="s">
        <v>1784</v>
      </c>
      <c r="AD208" s="344" t="s">
        <v>1784</v>
      </c>
      <c r="AE208" s="344" t="s">
        <v>1784</v>
      </c>
      <c r="AF208" s="344" t="s">
        <v>1784</v>
      </c>
      <c r="AG208" s="344" t="s">
        <v>1784</v>
      </c>
      <c r="AH208" s="344" t="s">
        <v>1784</v>
      </c>
      <c r="AI208" s="344" t="s">
        <v>1784</v>
      </c>
      <c r="AJ208" s="344" t="s">
        <v>1784</v>
      </c>
      <c r="AK208" s="344" t="s">
        <v>1784</v>
      </c>
      <c r="AL208" s="344" t="s">
        <v>1784</v>
      </c>
      <c r="AM208" s="344" t="s">
        <v>1784</v>
      </c>
      <c r="AN208" s="344" t="s">
        <v>1784</v>
      </c>
      <c r="AO208" s="344" t="s">
        <v>1784</v>
      </c>
      <c r="AP208" s="344" t="s">
        <v>1784</v>
      </c>
      <c r="AQ208" s="344" t="s">
        <v>1784</v>
      </c>
      <c r="AR208" s="344" t="s">
        <v>1784</v>
      </c>
      <c r="AS208" s="344" t="s">
        <v>1784</v>
      </c>
      <c r="AT208" s="344" t="s">
        <v>1784</v>
      </c>
      <c r="AU208" s="344" t="s">
        <v>1784</v>
      </c>
      <c r="AV208" s="344" t="s">
        <v>1784</v>
      </c>
      <c r="AW208" s="344" t="s">
        <v>1784</v>
      </c>
      <c r="AX208" s="344" t="s">
        <v>1784</v>
      </c>
      <c r="AY208" s="344" t="s">
        <v>1784</v>
      </c>
      <c r="AZ208" s="344" t="s">
        <v>1784</v>
      </c>
      <c r="BA208" s="344" t="s">
        <v>1784</v>
      </c>
      <c r="BB208" s="344" t="s">
        <v>1784</v>
      </c>
      <c r="BC208" s="344" t="s">
        <v>1784</v>
      </c>
      <c r="BD208" s="344" t="s">
        <v>1784</v>
      </c>
      <c r="BE208" s="344" t="s">
        <v>1784</v>
      </c>
      <c r="BF208" s="344" t="s">
        <v>1784</v>
      </c>
      <c r="BG208" s="344" t="s">
        <v>1784</v>
      </c>
      <c r="BH208" s="344" t="s">
        <v>1784</v>
      </c>
      <c r="BI208" s="344" t="s">
        <v>1784</v>
      </c>
      <c r="BJ208" s="344" t="s">
        <v>1784</v>
      </c>
      <c r="BK208" s="344" t="s">
        <v>1784</v>
      </c>
      <c r="BL208" s="344" t="s">
        <v>1784</v>
      </c>
      <c r="BM208" s="344" t="s">
        <v>1784</v>
      </c>
      <c r="BN208" s="344" t="s">
        <v>1784</v>
      </c>
      <c r="BO208" s="344" t="s">
        <v>1784</v>
      </c>
      <c r="BP208" s="344" t="s">
        <v>1784</v>
      </c>
      <c r="BQ208" s="344" t="s">
        <v>4141</v>
      </c>
      <c r="BR208" s="344" t="s">
        <v>1784</v>
      </c>
      <c r="BS208" s="347" t="s">
        <v>3766</v>
      </c>
    </row>
    <row r="209" spans="1:71">
      <c r="A209" s="344" t="s">
        <v>72</v>
      </c>
      <c r="B209" s="344" t="s">
        <v>2993</v>
      </c>
      <c r="C209" s="348" t="s">
        <v>42</v>
      </c>
      <c r="D209" s="344" t="s">
        <v>1784</v>
      </c>
      <c r="E209" s="344" t="s">
        <v>1784</v>
      </c>
      <c r="F209" s="344" t="s">
        <v>1784</v>
      </c>
      <c r="G209" s="344" t="s">
        <v>3748</v>
      </c>
      <c r="H209" s="344" t="s">
        <v>2910</v>
      </c>
      <c r="I209" s="344" t="s">
        <v>1784</v>
      </c>
      <c r="J209" s="344" t="s">
        <v>1784</v>
      </c>
      <c r="K209" s="344" t="s">
        <v>1784</v>
      </c>
      <c r="L209" s="344" t="s">
        <v>1784</v>
      </c>
      <c r="M209" s="344" t="s">
        <v>1784</v>
      </c>
      <c r="N209" s="344" t="s">
        <v>1784</v>
      </c>
      <c r="O209" s="344" t="s">
        <v>1784</v>
      </c>
      <c r="P209" s="344" t="s">
        <v>1784</v>
      </c>
      <c r="Q209" s="344" t="s">
        <v>1784</v>
      </c>
      <c r="R209" s="344" t="s">
        <v>1784</v>
      </c>
      <c r="S209" s="344" t="s">
        <v>1784</v>
      </c>
      <c r="T209" s="344" t="s">
        <v>1784</v>
      </c>
      <c r="U209" s="344" t="s">
        <v>1784</v>
      </c>
      <c r="V209" s="344" t="s">
        <v>1784</v>
      </c>
      <c r="W209" s="344" t="s">
        <v>1784</v>
      </c>
      <c r="X209" s="344" t="s">
        <v>1784</v>
      </c>
      <c r="Y209" s="344" t="s">
        <v>1784</v>
      </c>
      <c r="Z209" s="344" t="s">
        <v>1784</v>
      </c>
      <c r="AA209" s="344" t="s">
        <v>1784</v>
      </c>
      <c r="AB209" s="344" t="s">
        <v>1784</v>
      </c>
      <c r="AC209" s="344" t="s">
        <v>1784</v>
      </c>
      <c r="AD209" s="344" t="s">
        <v>1784</v>
      </c>
      <c r="AE209" s="344" t="s">
        <v>1784</v>
      </c>
      <c r="AF209" s="344" t="s">
        <v>1784</v>
      </c>
      <c r="AG209" s="344" t="s">
        <v>1784</v>
      </c>
      <c r="AH209" s="344" t="s">
        <v>1784</v>
      </c>
      <c r="AI209" s="344" t="s">
        <v>1784</v>
      </c>
      <c r="AJ209" s="344" t="s">
        <v>1784</v>
      </c>
      <c r="AK209" s="344" t="s">
        <v>1784</v>
      </c>
      <c r="AL209" s="344" t="s">
        <v>1784</v>
      </c>
      <c r="AM209" s="344" t="s">
        <v>1784</v>
      </c>
      <c r="AN209" s="344" t="s">
        <v>1784</v>
      </c>
      <c r="AO209" s="344" t="s">
        <v>1784</v>
      </c>
      <c r="AP209" s="344" t="s">
        <v>1784</v>
      </c>
      <c r="AQ209" s="344" t="s">
        <v>1784</v>
      </c>
      <c r="AR209" s="344" t="s">
        <v>1784</v>
      </c>
      <c r="AS209" s="344" t="s">
        <v>1784</v>
      </c>
      <c r="AT209" s="344" t="s">
        <v>1784</v>
      </c>
      <c r="AU209" s="344" t="s">
        <v>1784</v>
      </c>
      <c r="AV209" s="344" t="s">
        <v>1784</v>
      </c>
      <c r="AW209" s="344" t="s">
        <v>1784</v>
      </c>
      <c r="AX209" s="344" t="s">
        <v>1784</v>
      </c>
      <c r="AY209" s="344" t="s">
        <v>1784</v>
      </c>
      <c r="AZ209" s="344" t="s">
        <v>1784</v>
      </c>
      <c r="BA209" s="344" t="s">
        <v>1784</v>
      </c>
      <c r="BB209" s="344" t="s">
        <v>1784</v>
      </c>
      <c r="BC209" s="344" t="s">
        <v>1784</v>
      </c>
      <c r="BD209" s="344" t="s">
        <v>1784</v>
      </c>
      <c r="BE209" s="344" t="s">
        <v>1784</v>
      </c>
      <c r="BF209" s="344" t="s">
        <v>1784</v>
      </c>
      <c r="BG209" s="344" t="s">
        <v>1784</v>
      </c>
      <c r="BH209" s="344" t="s">
        <v>1784</v>
      </c>
      <c r="BI209" s="344" t="s">
        <v>1784</v>
      </c>
      <c r="BJ209" s="344" t="s">
        <v>1784</v>
      </c>
      <c r="BK209" s="344" t="s">
        <v>1784</v>
      </c>
      <c r="BL209" s="344" t="s">
        <v>1784</v>
      </c>
      <c r="BM209" s="344" t="s">
        <v>1784</v>
      </c>
      <c r="BN209" s="344" t="s">
        <v>1784</v>
      </c>
      <c r="BO209" s="344" t="s">
        <v>1784</v>
      </c>
      <c r="BP209" s="344" t="s">
        <v>1784</v>
      </c>
      <c r="BQ209" s="344" t="s">
        <v>4142</v>
      </c>
      <c r="BR209" s="344" t="s">
        <v>1784</v>
      </c>
      <c r="BS209" s="347" t="s">
        <v>3766</v>
      </c>
    </row>
    <row r="210" spans="1:71">
      <c r="A210" s="344" t="s">
        <v>72</v>
      </c>
      <c r="B210" s="344" t="s">
        <v>2994</v>
      </c>
      <c r="C210" s="348" t="s">
        <v>42</v>
      </c>
      <c r="D210" s="344" t="s">
        <v>1784</v>
      </c>
      <c r="E210" s="344" t="s">
        <v>1784</v>
      </c>
      <c r="F210" s="344" t="s">
        <v>1784</v>
      </c>
      <c r="G210" s="344" t="s">
        <v>3748</v>
      </c>
      <c r="H210" s="344" t="s">
        <v>2910</v>
      </c>
      <c r="I210" s="344" t="s">
        <v>1784</v>
      </c>
      <c r="J210" s="344" t="s">
        <v>1784</v>
      </c>
      <c r="K210" s="344" t="s">
        <v>1784</v>
      </c>
      <c r="L210" s="344" t="s">
        <v>1784</v>
      </c>
      <c r="M210" s="344" t="s">
        <v>1784</v>
      </c>
      <c r="N210" s="344" t="s">
        <v>1784</v>
      </c>
      <c r="O210" s="344" t="s">
        <v>1784</v>
      </c>
      <c r="P210" s="344" t="s">
        <v>1784</v>
      </c>
      <c r="Q210" s="344" t="s">
        <v>1784</v>
      </c>
      <c r="R210" s="344" t="s">
        <v>1784</v>
      </c>
      <c r="S210" s="344" t="s">
        <v>1784</v>
      </c>
      <c r="T210" s="344" t="s">
        <v>1784</v>
      </c>
      <c r="U210" s="344" t="s">
        <v>1784</v>
      </c>
      <c r="V210" s="344" t="s">
        <v>1784</v>
      </c>
      <c r="W210" s="344" t="s">
        <v>1784</v>
      </c>
      <c r="X210" s="344" t="s">
        <v>1784</v>
      </c>
      <c r="Y210" s="344" t="s">
        <v>1784</v>
      </c>
      <c r="Z210" s="344" t="s">
        <v>1784</v>
      </c>
      <c r="AA210" s="344" t="s">
        <v>1784</v>
      </c>
      <c r="AB210" s="344" t="s">
        <v>1784</v>
      </c>
      <c r="AC210" s="344" t="s">
        <v>1784</v>
      </c>
      <c r="AD210" s="344" t="s">
        <v>1784</v>
      </c>
      <c r="AE210" s="344" t="s">
        <v>1784</v>
      </c>
      <c r="AF210" s="344" t="s">
        <v>1784</v>
      </c>
      <c r="AG210" s="344" t="s">
        <v>1784</v>
      </c>
      <c r="AH210" s="344" t="s">
        <v>1784</v>
      </c>
      <c r="AI210" s="344" t="s">
        <v>1784</v>
      </c>
      <c r="AJ210" s="344" t="s">
        <v>1784</v>
      </c>
      <c r="AK210" s="344" t="s">
        <v>1784</v>
      </c>
      <c r="AL210" s="344" t="s">
        <v>1784</v>
      </c>
      <c r="AM210" s="344" t="s">
        <v>1784</v>
      </c>
      <c r="AN210" s="344" t="s">
        <v>1784</v>
      </c>
      <c r="AO210" s="344" t="s">
        <v>1784</v>
      </c>
      <c r="AP210" s="344" t="s">
        <v>1784</v>
      </c>
      <c r="AQ210" s="344" t="s">
        <v>1784</v>
      </c>
      <c r="AR210" s="344" t="s">
        <v>1784</v>
      </c>
      <c r="AS210" s="344" t="s">
        <v>1784</v>
      </c>
      <c r="AT210" s="344" t="s">
        <v>1784</v>
      </c>
      <c r="AU210" s="344" t="s">
        <v>1784</v>
      </c>
      <c r="AV210" s="344" t="s">
        <v>1784</v>
      </c>
      <c r="AW210" s="344" t="s">
        <v>1784</v>
      </c>
      <c r="AX210" s="344" t="s">
        <v>1784</v>
      </c>
      <c r="AY210" s="344" t="s">
        <v>1784</v>
      </c>
      <c r="AZ210" s="344" t="s">
        <v>1784</v>
      </c>
      <c r="BA210" s="344" t="s">
        <v>1784</v>
      </c>
      <c r="BB210" s="344" t="s">
        <v>1784</v>
      </c>
      <c r="BC210" s="344" t="s">
        <v>1784</v>
      </c>
      <c r="BD210" s="344" t="s">
        <v>1784</v>
      </c>
      <c r="BE210" s="344" t="s">
        <v>1784</v>
      </c>
      <c r="BF210" s="344" t="s">
        <v>1784</v>
      </c>
      <c r="BG210" s="344" t="s">
        <v>1784</v>
      </c>
      <c r="BH210" s="344" t="s">
        <v>1784</v>
      </c>
      <c r="BI210" s="344" t="s">
        <v>1784</v>
      </c>
      <c r="BJ210" s="344" t="s">
        <v>1784</v>
      </c>
      <c r="BK210" s="344" t="s">
        <v>1784</v>
      </c>
      <c r="BL210" s="344" t="s">
        <v>1784</v>
      </c>
      <c r="BM210" s="344" t="s">
        <v>1784</v>
      </c>
      <c r="BN210" s="344" t="s">
        <v>1784</v>
      </c>
      <c r="BO210" s="344" t="s">
        <v>1784</v>
      </c>
      <c r="BP210" s="344" t="s">
        <v>1784</v>
      </c>
      <c r="BQ210" s="344" t="s">
        <v>4143</v>
      </c>
      <c r="BR210" s="344" t="s">
        <v>1784</v>
      </c>
      <c r="BS210" s="347" t="s">
        <v>3766</v>
      </c>
    </row>
    <row r="211" spans="1:71">
      <c r="A211" s="344" t="s">
        <v>72</v>
      </c>
      <c r="B211" s="344" t="s">
        <v>2995</v>
      </c>
      <c r="C211" s="344" t="s">
        <v>2944</v>
      </c>
      <c r="D211" s="344" t="s">
        <v>1784</v>
      </c>
      <c r="E211" s="344" t="s">
        <v>1784</v>
      </c>
      <c r="F211" s="344" t="s">
        <v>1784</v>
      </c>
      <c r="G211" s="344" t="s">
        <v>3748</v>
      </c>
      <c r="H211" s="344" t="s">
        <v>2910</v>
      </c>
      <c r="I211" s="344" t="s">
        <v>1784</v>
      </c>
      <c r="J211" s="344" t="s">
        <v>1784</v>
      </c>
      <c r="K211" s="344" t="s">
        <v>1784</v>
      </c>
      <c r="L211" s="344" t="s">
        <v>1784</v>
      </c>
      <c r="M211" s="344" t="s">
        <v>1784</v>
      </c>
      <c r="N211" s="344" t="s">
        <v>1784</v>
      </c>
      <c r="O211" s="344" t="s">
        <v>1784</v>
      </c>
      <c r="P211" s="344" t="s">
        <v>1784</v>
      </c>
      <c r="Q211" s="344" t="s">
        <v>1784</v>
      </c>
      <c r="R211" s="344" t="s">
        <v>1784</v>
      </c>
      <c r="S211" s="344" t="s">
        <v>1784</v>
      </c>
      <c r="T211" s="344" t="s">
        <v>1784</v>
      </c>
      <c r="U211" s="344" t="s">
        <v>1784</v>
      </c>
      <c r="V211" s="344" t="s">
        <v>1784</v>
      </c>
      <c r="W211" s="344" t="s">
        <v>1784</v>
      </c>
      <c r="X211" s="344" t="s">
        <v>1784</v>
      </c>
      <c r="Y211" s="344" t="s">
        <v>1784</v>
      </c>
      <c r="Z211" s="344" t="s">
        <v>1784</v>
      </c>
      <c r="AA211" s="344" t="s">
        <v>1784</v>
      </c>
      <c r="AB211" s="344" t="s">
        <v>1784</v>
      </c>
      <c r="AC211" s="344" t="s">
        <v>1784</v>
      </c>
      <c r="AD211" s="344" t="s">
        <v>1784</v>
      </c>
      <c r="AE211" s="344" t="s">
        <v>1784</v>
      </c>
      <c r="AF211" s="344" t="s">
        <v>1784</v>
      </c>
      <c r="AG211" s="344" t="s">
        <v>1784</v>
      </c>
      <c r="AH211" s="344" t="s">
        <v>1784</v>
      </c>
      <c r="AI211" s="344" t="s">
        <v>1784</v>
      </c>
      <c r="AJ211" s="344" t="s">
        <v>1784</v>
      </c>
      <c r="AK211" s="344" t="s">
        <v>1784</v>
      </c>
      <c r="AL211" s="344" t="s">
        <v>1784</v>
      </c>
      <c r="AM211" s="344" t="s">
        <v>1784</v>
      </c>
      <c r="AN211" s="344" t="s">
        <v>1784</v>
      </c>
      <c r="AO211" s="344" t="s">
        <v>1784</v>
      </c>
      <c r="AP211" s="344" t="s">
        <v>1784</v>
      </c>
      <c r="AQ211" s="344" t="s">
        <v>1784</v>
      </c>
      <c r="AR211" s="344" t="s">
        <v>1784</v>
      </c>
      <c r="AS211" s="344" t="s">
        <v>1784</v>
      </c>
      <c r="AT211" s="344" t="s">
        <v>1784</v>
      </c>
      <c r="AU211" s="344" t="s">
        <v>1784</v>
      </c>
      <c r="AV211" s="344" t="s">
        <v>1784</v>
      </c>
      <c r="AW211" s="344" t="s">
        <v>1784</v>
      </c>
      <c r="AX211" s="344" t="s">
        <v>1784</v>
      </c>
      <c r="AY211" s="344" t="s">
        <v>1784</v>
      </c>
      <c r="AZ211" s="344" t="s">
        <v>1784</v>
      </c>
      <c r="BA211" s="344" t="s">
        <v>1784</v>
      </c>
      <c r="BB211" s="344" t="s">
        <v>1784</v>
      </c>
      <c r="BC211" s="344" t="s">
        <v>1784</v>
      </c>
      <c r="BD211" s="344" t="s">
        <v>1784</v>
      </c>
      <c r="BE211" s="344" t="s">
        <v>1784</v>
      </c>
      <c r="BF211" s="344" t="s">
        <v>1784</v>
      </c>
      <c r="BG211" s="344" t="s">
        <v>1784</v>
      </c>
      <c r="BH211" s="344" t="s">
        <v>1784</v>
      </c>
      <c r="BI211" s="344" t="s">
        <v>1784</v>
      </c>
      <c r="BJ211" s="344" t="s">
        <v>1784</v>
      </c>
      <c r="BK211" s="344" t="s">
        <v>1784</v>
      </c>
      <c r="BL211" s="344" t="s">
        <v>1784</v>
      </c>
      <c r="BM211" s="344" t="s">
        <v>1784</v>
      </c>
      <c r="BN211" s="344" t="s">
        <v>1784</v>
      </c>
      <c r="BO211" s="344" t="s">
        <v>1784</v>
      </c>
      <c r="BP211" s="344" t="s">
        <v>1784</v>
      </c>
      <c r="BQ211" s="344" t="s">
        <v>4144</v>
      </c>
      <c r="BR211" s="344" t="s">
        <v>1784</v>
      </c>
      <c r="BS211" s="347" t="s">
        <v>3766</v>
      </c>
    </row>
    <row r="212" spans="1:71">
      <c r="A212" s="344" t="s">
        <v>72</v>
      </c>
      <c r="B212" s="344" t="s">
        <v>2996</v>
      </c>
      <c r="C212" s="348" t="s">
        <v>56</v>
      </c>
      <c r="D212" s="344" t="s">
        <v>1784</v>
      </c>
      <c r="E212" s="344" t="s">
        <v>1784</v>
      </c>
      <c r="F212" s="344" t="s">
        <v>1784</v>
      </c>
      <c r="G212" s="344" t="s">
        <v>3748</v>
      </c>
      <c r="H212" s="344" t="s">
        <v>2910</v>
      </c>
      <c r="I212" s="344" t="s">
        <v>1784</v>
      </c>
      <c r="J212" s="344" t="s">
        <v>1784</v>
      </c>
      <c r="K212" s="344" t="s">
        <v>1784</v>
      </c>
      <c r="L212" s="344" t="s">
        <v>1784</v>
      </c>
      <c r="M212" s="344" t="s">
        <v>1784</v>
      </c>
      <c r="N212" s="344" t="s">
        <v>1784</v>
      </c>
      <c r="O212" s="344" t="s">
        <v>1784</v>
      </c>
      <c r="P212" s="344" t="s">
        <v>1784</v>
      </c>
      <c r="Q212" s="344" t="s">
        <v>1784</v>
      </c>
      <c r="R212" s="344" t="s">
        <v>1784</v>
      </c>
      <c r="S212" s="344" t="s">
        <v>1784</v>
      </c>
      <c r="T212" s="344" t="s">
        <v>1784</v>
      </c>
      <c r="U212" s="344" t="s">
        <v>1784</v>
      </c>
      <c r="V212" s="344" t="s">
        <v>1784</v>
      </c>
      <c r="W212" s="344" t="s">
        <v>1784</v>
      </c>
      <c r="X212" s="344" t="s">
        <v>1784</v>
      </c>
      <c r="Y212" s="344" t="s">
        <v>1784</v>
      </c>
      <c r="Z212" s="344" t="s">
        <v>1784</v>
      </c>
      <c r="AA212" s="344" t="s">
        <v>1784</v>
      </c>
      <c r="AB212" s="344" t="s">
        <v>1784</v>
      </c>
      <c r="AC212" s="344" t="s">
        <v>1784</v>
      </c>
      <c r="AD212" s="344" t="s">
        <v>1784</v>
      </c>
      <c r="AE212" s="344" t="s">
        <v>1784</v>
      </c>
      <c r="AF212" s="344" t="s">
        <v>1784</v>
      </c>
      <c r="AG212" s="344" t="s">
        <v>1784</v>
      </c>
      <c r="AH212" s="344" t="s">
        <v>1784</v>
      </c>
      <c r="AI212" s="344" t="s">
        <v>1784</v>
      </c>
      <c r="AJ212" s="344" t="s">
        <v>1784</v>
      </c>
      <c r="AK212" s="344" t="s">
        <v>1784</v>
      </c>
      <c r="AL212" s="344" t="s">
        <v>1784</v>
      </c>
      <c r="AM212" s="344" t="s">
        <v>1784</v>
      </c>
      <c r="AN212" s="344" t="s">
        <v>1784</v>
      </c>
      <c r="AO212" s="344" t="s">
        <v>1784</v>
      </c>
      <c r="AP212" s="344" t="s">
        <v>1784</v>
      </c>
      <c r="AQ212" s="344" t="s">
        <v>1784</v>
      </c>
      <c r="AR212" s="344" t="s">
        <v>1784</v>
      </c>
      <c r="AS212" s="344" t="s">
        <v>1784</v>
      </c>
      <c r="AT212" s="344" t="s">
        <v>1784</v>
      </c>
      <c r="AU212" s="344" t="s">
        <v>1784</v>
      </c>
      <c r="AV212" s="344" t="s">
        <v>1784</v>
      </c>
      <c r="AW212" s="344" t="s">
        <v>1784</v>
      </c>
      <c r="AX212" s="344" t="s">
        <v>1784</v>
      </c>
      <c r="AY212" s="344" t="s">
        <v>1784</v>
      </c>
      <c r="AZ212" s="344" t="s">
        <v>1784</v>
      </c>
      <c r="BA212" s="344" t="s">
        <v>1784</v>
      </c>
      <c r="BB212" s="344" t="s">
        <v>1784</v>
      </c>
      <c r="BC212" s="344" t="s">
        <v>1784</v>
      </c>
      <c r="BD212" s="344" t="s">
        <v>1784</v>
      </c>
      <c r="BE212" s="344" t="s">
        <v>1784</v>
      </c>
      <c r="BF212" s="344" t="s">
        <v>1784</v>
      </c>
      <c r="BG212" s="344" t="s">
        <v>1784</v>
      </c>
      <c r="BH212" s="344" t="s">
        <v>1784</v>
      </c>
      <c r="BI212" s="344" t="s">
        <v>1784</v>
      </c>
      <c r="BJ212" s="344" t="s">
        <v>1784</v>
      </c>
      <c r="BK212" s="344" t="s">
        <v>1784</v>
      </c>
      <c r="BL212" s="344" t="s">
        <v>1784</v>
      </c>
      <c r="BM212" s="344" t="s">
        <v>1784</v>
      </c>
      <c r="BN212" s="344" t="s">
        <v>1784</v>
      </c>
      <c r="BO212" s="344" t="s">
        <v>1784</v>
      </c>
      <c r="BP212" s="344" t="s">
        <v>1784</v>
      </c>
      <c r="BQ212" s="344" t="s">
        <v>4145</v>
      </c>
      <c r="BR212" s="344" t="s">
        <v>1784</v>
      </c>
      <c r="BS212" s="347" t="s">
        <v>3766</v>
      </c>
    </row>
    <row r="213" spans="1:71">
      <c r="A213" s="344" t="s">
        <v>72</v>
      </c>
      <c r="B213" s="344" t="s">
        <v>2997</v>
      </c>
      <c r="C213" s="344" t="s">
        <v>2944</v>
      </c>
      <c r="D213" s="344" t="s">
        <v>1784</v>
      </c>
      <c r="E213" s="344" t="s">
        <v>1784</v>
      </c>
      <c r="F213" s="344" t="s">
        <v>1784</v>
      </c>
      <c r="G213" s="344" t="s">
        <v>3748</v>
      </c>
      <c r="H213" s="344" t="s">
        <v>2910</v>
      </c>
      <c r="I213" s="344" t="s">
        <v>1784</v>
      </c>
      <c r="J213" s="344" t="s">
        <v>1784</v>
      </c>
      <c r="K213" s="344" t="s">
        <v>1784</v>
      </c>
      <c r="L213" s="344" t="s">
        <v>1784</v>
      </c>
      <c r="M213" s="344" t="s">
        <v>1784</v>
      </c>
      <c r="N213" s="344" t="s">
        <v>1784</v>
      </c>
      <c r="O213" s="344" t="s">
        <v>1784</v>
      </c>
      <c r="P213" s="344" t="s">
        <v>1784</v>
      </c>
      <c r="Q213" s="344" t="s">
        <v>1784</v>
      </c>
      <c r="R213" s="344" t="s">
        <v>1784</v>
      </c>
      <c r="S213" s="344" t="s">
        <v>1784</v>
      </c>
      <c r="T213" s="344" t="s">
        <v>1784</v>
      </c>
      <c r="U213" s="344" t="s">
        <v>1784</v>
      </c>
      <c r="V213" s="344" t="s">
        <v>1784</v>
      </c>
      <c r="W213" s="344" t="s">
        <v>1784</v>
      </c>
      <c r="X213" s="344" t="s">
        <v>1784</v>
      </c>
      <c r="Y213" s="344" t="s">
        <v>1784</v>
      </c>
      <c r="Z213" s="344" t="s">
        <v>1784</v>
      </c>
      <c r="AA213" s="344" t="s">
        <v>1784</v>
      </c>
      <c r="AB213" s="344" t="s">
        <v>1784</v>
      </c>
      <c r="AC213" s="344" t="s">
        <v>1784</v>
      </c>
      <c r="AD213" s="344" t="s">
        <v>1784</v>
      </c>
      <c r="AE213" s="344" t="s">
        <v>1784</v>
      </c>
      <c r="AF213" s="344" t="s">
        <v>1784</v>
      </c>
      <c r="AG213" s="344" t="s">
        <v>1784</v>
      </c>
      <c r="AH213" s="344" t="s">
        <v>1784</v>
      </c>
      <c r="AI213" s="344" t="s">
        <v>1784</v>
      </c>
      <c r="AJ213" s="344" t="s">
        <v>1784</v>
      </c>
      <c r="AK213" s="344" t="s">
        <v>1784</v>
      </c>
      <c r="AL213" s="344" t="s">
        <v>1784</v>
      </c>
      <c r="AM213" s="344" t="s">
        <v>1784</v>
      </c>
      <c r="AN213" s="344" t="s">
        <v>1784</v>
      </c>
      <c r="AO213" s="344" t="s">
        <v>1784</v>
      </c>
      <c r="AP213" s="344" t="s">
        <v>1784</v>
      </c>
      <c r="AQ213" s="344" t="s">
        <v>1784</v>
      </c>
      <c r="AR213" s="344" t="s">
        <v>1784</v>
      </c>
      <c r="AS213" s="344" t="s">
        <v>1784</v>
      </c>
      <c r="AT213" s="344" t="s">
        <v>1784</v>
      </c>
      <c r="AU213" s="344" t="s">
        <v>1784</v>
      </c>
      <c r="AV213" s="344" t="s">
        <v>1784</v>
      </c>
      <c r="AW213" s="344" t="s">
        <v>1784</v>
      </c>
      <c r="AX213" s="344" t="s">
        <v>1784</v>
      </c>
      <c r="AY213" s="344" t="s">
        <v>1784</v>
      </c>
      <c r="AZ213" s="344" t="s">
        <v>1784</v>
      </c>
      <c r="BA213" s="344" t="s">
        <v>1784</v>
      </c>
      <c r="BB213" s="344" t="s">
        <v>1784</v>
      </c>
      <c r="BC213" s="344" t="s">
        <v>1784</v>
      </c>
      <c r="BD213" s="344" t="s">
        <v>1784</v>
      </c>
      <c r="BE213" s="344" t="s">
        <v>1784</v>
      </c>
      <c r="BF213" s="344" t="s">
        <v>1784</v>
      </c>
      <c r="BG213" s="344" t="s">
        <v>1784</v>
      </c>
      <c r="BH213" s="344" t="s">
        <v>1784</v>
      </c>
      <c r="BI213" s="344" t="s">
        <v>1784</v>
      </c>
      <c r="BJ213" s="344" t="s">
        <v>1784</v>
      </c>
      <c r="BK213" s="344" t="s">
        <v>1784</v>
      </c>
      <c r="BL213" s="344" t="s">
        <v>1784</v>
      </c>
      <c r="BM213" s="344" t="s">
        <v>1784</v>
      </c>
      <c r="BN213" s="344" t="s">
        <v>1784</v>
      </c>
      <c r="BO213" s="344" t="s">
        <v>1784</v>
      </c>
      <c r="BP213" s="344" t="s">
        <v>1784</v>
      </c>
      <c r="BQ213" s="344" t="s">
        <v>4146</v>
      </c>
      <c r="BR213" s="344" t="s">
        <v>1784</v>
      </c>
      <c r="BS213" s="347" t="s">
        <v>3766</v>
      </c>
    </row>
    <row r="214" spans="1:71">
      <c r="A214" s="347" t="s">
        <v>72</v>
      </c>
      <c r="B214" s="347" t="s">
        <v>3261</v>
      </c>
      <c r="C214" s="347" t="s">
        <v>3262</v>
      </c>
      <c r="D214" s="347" t="s">
        <v>1784</v>
      </c>
      <c r="E214" s="347" t="s">
        <v>3748</v>
      </c>
      <c r="F214" s="347" t="s">
        <v>3748</v>
      </c>
      <c r="G214" s="347" t="s">
        <v>3748</v>
      </c>
      <c r="H214" s="347" t="s">
        <v>1784</v>
      </c>
      <c r="I214" s="347" t="s">
        <v>3081</v>
      </c>
      <c r="J214" s="347"/>
      <c r="K214" s="347" t="s">
        <v>1784</v>
      </c>
      <c r="L214" s="347" t="s">
        <v>1784</v>
      </c>
      <c r="M214" s="347" t="s">
        <v>1784</v>
      </c>
      <c r="N214" s="347" t="s">
        <v>1784</v>
      </c>
      <c r="O214" s="347" t="s">
        <v>1784</v>
      </c>
      <c r="P214" s="347" t="s">
        <v>1784</v>
      </c>
      <c r="Q214" s="347" t="s">
        <v>1784</v>
      </c>
      <c r="R214" s="347" t="s">
        <v>1784</v>
      </c>
      <c r="S214" s="347" t="s">
        <v>1784</v>
      </c>
      <c r="T214" s="347" t="s">
        <v>1784</v>
      </c>
      <c r="U214" s="347" t="s">
        <v>1784</v>
      </c>
      <c r="V214" s="347" t="s">
        <v>1784</v>
      </c>
      <c r="W214" s="347" t="s">
        <v>1784</v>
      </c>
      <c r="X214" s="267" t="s">
        <v>1784</v>
      </c>
      <c r="Y214" s="267" t="s">
        <v>1784</v>
      </c>
      <c r="Z214" s="267" t="s">
        <v>1784</v>
      </c>
      <c r="AA214" s="267" t="s">
        <v>1784</v>
      </c>
      <c r="AB214" s="267" t="s">
        <v>1784</v>
      </c>
      <c r="AC214" s="267" t="s">
        <v>1784</v>
      </c>
      <c r="AD214" s="267" t="s">
        <v>1784</v>
      </c>
      <c r="AE214" s="267" t="s">
        <v>1784</v>
      </c>
      <c r="AF214" s="267" t="s">
        <v>1784</v>
      </c>
      <c r="AG214" s="267" t="s">
        <v>1784</v>
      </c>
      <c r="AH214" s="267" t="s">
        <v>1784</v>
      </c>
      <c r="AI214" s="267" t="s">
        <v>1784</v>
      </c>
      <c r="AJ214" s="267" t="s">
        <v>1784</v>
      </c>
      <c r="AK214" s="267" t="s">
        <v>1784</v>
      </c>
      <c r="AL214" s="267" t="s">
        <v>1784</v>
      </c>
      <c r="AM214" s="267" t="s">
        <v>1784</v>
      </c>
      <c r="AN214" s="267" t="s">
        <v>1784</v>
      </c>
      <c r="AO214" s="267" t="s">
        <v>1784</v>
      </c>
      <c r="AP214" s="267" t="s">
        <v>1784</v>
      </c>
      <c r="AQ214" s="267" t="s">
        <v>1784</v>
      </c>
      <c r="AR214" s="267" t="s">
        <v>1784</v>
      </c>
      <c r="AS214" s="267" t="s">
        <v>1784</v>
      </c>
      <c r="AT214" s="267" t="s">
        <v>1784</v>
      </c>
      <c r="AU214" s="267" t="s">
        <v>1784</v>
      </c>
      <c r="AV214" s="267" t="s">
        <v>1784</v>
      </c>
      <c r="AW214" s="267" t="s">
        <v>1784</v>
      </c>
      <c r="AX214" s="267" t="s">
        <v>1784</v>
      </c>
      <c r="AY214" s="267" t="s">
        <v>1784</v>
      </c>
      <c r="AZ214" s="267" t="s">
        <v>1784</v>
      </c>
      <c r="BA214" s="267" t="s">
        <v>1784</v>
      </c>
      <c r="BB214" s="267" t="s">
        <v>1784</v>
      </c>
      <c r="BC214" s="267" t="s">
        <v>1784</v>
      </c>
      <c r="BD214" s="267" t="s">
        <v>1784</v>
      </c>
      <c r="BE214" s="267" t="s">
        <v>1784</v>
      </c>
      <c r="BF214" s="267" t="s">
        <v>1784</v>
      </c>
      <c r="BG214" s="267" t="s">
        <v>1784</v>
      </c>
      <c r="BH214" s="267" t="s">
        <v>1784</v>
      </c>
      <c r="BI214" s="267" t="s">
        <v>1784</v>
      </c>
      <c r="BJ214" s="267" t="s">
        <v>1784</v>
      </c>
      <c r="BK214" s="267" t="s">
        <v>1784</v>
      </c>
      <c r="BL214" s="267" t="s">
        <v>1784</v>
      </c>
      <c r="BM214" s="267" t="s">
        <v>1784</v>
      </c>
      <c r="BN214" s="267" t="s">
        <v>1784</v>
      </c>
      <c r="BO214" s="267" t="s">
        <v>1784</v>
      </c>
      <c r="BP214" s="267" t="s">
        <v>1784</v>
      </c>
      <c r="BQ214" s="267" t="s">
        <v>4147</v>
      </c>
      <c r="BR214" s="267" t="s">
        <v>1784</v>
      </c>
      <c r="BS214" s="267" t="s">
        <v>1784</v>
      </c>
    </row>
    <row r="215" spans="1:71">
      <c r="A215" s="267" t="s">
        <v>72</v>
      </c>
      <c r="B215" s="267" t="s">
        <v>3263</v>
      </c>
      <c r="C215" s="267" t="s">
        <v>33</v>
      </c>
      <c r="D215" s="267" t="s">
        <v>3764</v>
      </c>
      <c r="E215" s="267" t="s">
        <v>1784</v>
      </c>
      <c r="F215" s="267" t="s">
        <v>1784</v>
      </c>
      <c r="G215" s="267" t="s">
        <v>1784</v>
      </c>
      <c r="H215" s="267" t="s">
        <v>1784</v>
      </c>
      <c r="I215" s="267" t="s">
        <v>235</v>
      </c>
      <c r="J215" s="267" t="s">
        <v>3266</v>
      </c>
      <c r="K215" s="267"/>
      <c r="L215" s="267" t="s">
        <v>3979</v>
      </c>
      <c r="M215" s="267"/>
      <c r="N215" s="267"/>
      <c r="O215" s="267" t="s">
        <v>1784</v>
      </c>
      <c r="P215" s="267" t="s">
        <v>1784</v>
      </c>
      <c r="Q215" s="267" t="s">
        <v>1784</v>
      </c>
      <c r="R215" s="267" t="s">
        <v>1784</v>
      </c>
      <c r="S215" s="267" t="s">
        <v>1784</v>
      </c>
      <c r="T215" s="267" t="s">
        <v>1784</v>
      </c>
      <c r="U215" s="267" t="s">
        <v>1784</v>
      </c>
      <c r="V215" s="267" t="s">
        <v>1784</v>
      </c>
      <c r="W215" s="267" t="s">
        <v>1784</v>
      </c>
      <c r="X215" s="267" t="s">
        <v>1784</v>
      </c>
      <c r="Y215" s="267" t="s">
        <v>1784</v>
      </c>
      <c r="Z215" s="267" t="s">
        <v>1784</v>
      </c>
      <c r="AA215" s="267" t="s">
        <v>1784</v>
      </c>
      <c r="AB215" s="267" t="s">
        <v>1784</v>
      </c>
      <c r="AC215" s="267" t="s">
        <v>1784</v>
      </c>
      <c r="AD215" s="267" t="s">
        <v>1784</v>
      </c>
      <c r="AE215" s="267" t="s">
        <v>1784</v>
      </c>
      <c r="AF215" s="267" t="s">
        <v>1784</v>
      </c>
      <c r="AG215" s="267" t="s">
        <v>1784</v>
      </c>
      <c r="AH215" s="267" t="s">
        <v>1784</v>
      </c>
      <c r="AI215" s="267" t="s">
        <v>1784</v>
      </c>
      <c r="AJ215" s="267" t="s">
        <v>1784</v>
      </c>
      <c r="AK215" s="267" t="s">
        <v>1784</v>
      </c>
      <c r="AL215" s="267" t="s">
        <v>1784</v>
      </c>
      <c r="AM215" s="267" t="s">
        <v>1784</v>
      </c>
      <c r="AN215" s="267" t="s">
        <v>1784</v>
      </c>
      <c r="AO215" s="267" t="s">
        <v>1784</v>
      </c>
      <c r="AP215" s="267" t="s">
        <v>1784</v>
      </c>
      <c r="AQ215" s="267" t="s">
        <v>1784</v>
      </c>
      <c r="AR215" s="267" t="s">
        <v>1784</v>
      </c>
      <c r="AS215" s="267" t="s">
        <v>1784</v>
      </c>
      <c r="AT215" s="267" t="s">
        <v>1784</v>
      </c>
      <c r="AU215" s="267" t="s">
        <v>1784</v>
      </c>
      <c r="AV215" s="267" t="s">
        <v>1784</v>
      </c>
      <c r="AW215" s="267" t="s">
        <v>1784</v>
      </c>
      <c r="AX215" s="267" t="s">
        <v>1784</v>
      </c>
      <c r="AY215" s="267" t="s">
        <v>1784</v>
      </c>
      <c r="AZ215" s="267" t="s">
        <v>1784</v>
      </c>
      <c r="BA215" s="267" t="s">
        <v>1784</v>
      </c>
      <c r="BB215" s="267" t="s">
        <v>1784</v>
      </c>
      <c r="BC215" s="267" t="s">
        <v>1784</v>
      </c>
      <c r="BD215" s="267" t="s">
        <v>1784</v>
      </c>
      <c r="BE215" s="267" t="s">
        <v>1784</v>
      </c>
      <c r="BF215" s="267" t="s">
        <v>1784</v>
      </c>
      <c r="BG215" s="267" t="s">
        <v>1784</v>
      </c>
      <c r="BH215" s="267" t="s">
        <v>1784</v>
      </c>
      <c r="BI215" s="267" t="s">
        <v>1784</v>
      </c>
      <c r="BJ215" s="267" t="s">
        <v>1784</v>
      </c>
      <c r="BK215" s="267" t="s">
        <v>1784</v>
      </c>
      <c r="BL215" s="267" t="s">
        <v>1784</v>
      </c>
      <c r="BM215" s="267" t="s">
        <v>1784</v>
      </c>
      <c r="BN215" s="267" t="s">
        <v>1784</v>
      </c>
      <c r="BO215" s="267" t="s">
        <v>1784</v>
      </c>
      <c r="BP215" s="267" t="s">
        <v>1784</v>
      </c>
      <c r="BQ215" s="267" t="s">
        <v>4148</v>
      </c>
      <c r="BR215" s="267" t="s">
        <v>1784</v>
      </c>
      <c r="BS215" s="267" t="s">
        <v>1784</v>
      </c>
    </row>
    <row r="216" spans="1:71">
      <c r="A216" s="267" t="s">
        <v>72</v>
      </c>
      <c r="B216" s="267" t="s">
        <v>3459</v>
      </c>
      <c r="C216" s="267" t="s">
        <v>38</v>
      </c>
      <c r="D216" s="267" t="s">
        <v>3764</v>
      </c>
      <c r="E216" s="267" t="s">
        <v>1784</v>
      </c>
      <c r="F216" s="267" t="s">
        <v>1784</v>
      </c>
      <c r="G216" s="267" t="s">
        <v>1784</v>
      </c>
      <c r="H216" s="267" t="s">
        <v>1784</v>
      </c>
      <c r="I216" s="267" t="s">
        <v>3457</v>
      </c>
      <c r="J216" s="267" t="s">
        <v>3460</v>
      </c>
      <c r="K216" s="267" t="s">
        <v>1784</v>
      </c>
      <c r="L216" s="267" t="s">
        <v>1784</v>
      </c>
      <c r="M216" s="267" t="s">
        <v>1784</v>
      </c>
      <c r="N216" s="267" t="s">
        <v>1784</v>
      </c>
      <c r="O216" s="267" t="s">
        <v>1784</v>
      </c>
      <c r="P216" s="267" t="s">
        <v>1784</v>
      </c>
      <c r="Q216" s="267" t="s">
        <v>1784</v>
      </c>
      <c r="R216" s="267" t="s">
        <v>1784</v>
      </c>
      <c r="S216" s="267" t="s">
        <v>1784</v>
      </c>
      <c r="T216" s="267" t="s">
        <v>1784</v>
      </c>
      <c r="U216" s="267" t="s">
        <v>1784</v>
      </c>
      <c r="V216" s="267" t="s">
        <v>1784</v>
      </c>
      <c r="W216" s="267" t="s">
        <v>1784</v>
      </c>
      <c r="X216" s="267" t="s">
        <v>1784</v>
      </c>
      <c r="Y216" s="267" t="s">
        <v>1784</v>
      </c>
      <c r="Z216" s="267" t="s">
        <v>1784</v>
      </c>
      <c r="AA216" s="267" t="s">
        <v>1784</v>
      </c>
      <c r="AB216" s="267" t="s">
        <v>1784</v>
      </c>
      <c r="AC216" s="267" t="s">
        <v>1784</v>
      </c>
      <c r="AD216" s="267" t="s">
        <v>1784</v>
      </c>
      <c r="AE216" s="267" t="s">
        <v>1784</v>
      </c>
      <c r="AF216" s="267" t="s">
        <v>1784</v>
      </c>
      <c r="AG216" s="267" t="s">
        <v>1784</v>
      </c>
      <c r="AH216" s="267" t="s">
        <v>1784</v>
      </c>
      <c r="AI216" s="267" t="s">
        <v>1784</v>
      </c>
      <c r="AJ216" s="267" t="s">
        <v>1784</v>
      </c>
      <c r="AK216" s="267" t="s">
        <v>1784</v>
      </c>
      <c r="AL216" s="267" t="s">
        <v>1784</v>
      </c>
      <c r="AM216" s="267" t="s">
        <v>1784</v>
      </c>
      <c r="AN216" s="267" t="s">
        <v>1784</v>
      </c>
      <c r="AO216" s="267" t="s">
        <v>1784</v>
      </c>
      <c r="AP216" s="267" t="s">
        <v>1784</v>
      </c>
      <c r="AQ216" s="267" t="s">
        <v>1784</v>
      </c>
      <c r="AR216" s="267" t="s">
        <v>1784</v>
      </c>
      <c r="AS216" s="267" t="s">
        <v>1784</v>
      </c>
      <c r="AT216" s="267" t="s">
        <v>1784</v>
      </c>
      <c r="AU216" s="267" t="s">
        <v>1784</v>
      </c>
      <c r="AV216" s="267" t="s">
        <v>1784</v>
      </c>
      <c r="AW216" s="267" t="s">
        <v>1784</v>
      </c>
      <c r="AX216" s="267" t="s">
        <v>1784</v>
      </c>
      <c r="AY216" s="267" t="s">
        <v>1784</v>
      </c>
      <c r="AZ216" s="267" t="s">
        <v>1784</v>
      </c>
      <c r="BA216" s="267" t="s">
        <v>1784</v>
      </c>
      <c r="BB216" s="267" t="s">
        <v>1784</v>
      </c>
      <c r="BC216" s="267" t="s">
        <v>1784</v>
      </c>
      <c r="BD216" s="267" t="s">
        <v>1784</v>
      </c>
      <c r="BE216" s="267" t="s">
        <v>1784</v>
      </c>
      <c r="BF216" s="267" t="s">
        <v>1784</v>
      </c>
      <c r="BG216" s="267" t="s">
        <v>1784</v>
      </c>
      <c r="BH216" s="267" t="s">
        <v>1784</v>
      </c>
      <c r="BI216" s="267" t="s">
        <v>1784</v>
      </c>
      <c r="BJ216" s="267" t="s">
        <v>1784</v>
      </c>
      <c r="BK216" s="267" t="s">
        <v>1784</v>
      </c>
      <c r="BL216" s="267" t="s">
        <v>1784</v>
      </c>
      <c r="BM216" s="267" t="s">
        <v>1784</v>
      </c>
      <c r="BN216" s="267" t="s">
        <v>1784</v>
      </c>
      <c r="BO216" s="267" t="s">
        <v>1784</v>
      </c>
      <c r="BP216" s="267" t="s">
        <v>1784</v>
      </c>
      <c r="BQ216" s="267" t="s">
        <v>4149</v>
      </c>
      <c r="BR216" s="267" t="s">
        <v>1784</v>
      </c>
      <c r="BS216" s="267" t="s">
        <v>1784</v>
      </c>
    </row>
    <row r="217" spans="1:71">
      <c r="A217" s="280" t="s">
        <v>72</v>
      </c>
      <c r="B217" s="280" t="s">
        <v>3267</v>
      </c>
      <c r="C217" s="280" t="s">
        <v>36</v>
      </c>
      <c r="D217" s="280" t="s">
        <v>3764</v>
      </c>
      <c r="E217" s="267" t="s">
        <v>1784</v>
      </c>
      <c r="F217" s="267" t="s">
        <v>1784</v>
      </c>
      <c r="G217" s="267" t="s">
        <v>1784</v>
      </c>
      <c r="H217" s="267" t="s">
        <v>1784</v>
      </c>
      <c r="I217" s="280" t="s">
        <v>3081</v>
      </c>
      <c r="J217" s="280"/>
      <c r="K217" s="267" t="s">
        <v>1784</v>
      </c>
      <c r="L217" s="267" t="s">
        <v>1784</v>
      </c>
      <c r="M217" s="267" t="s">
        <v>1784</v>
      </c>
      <c r="N217" s="267" t="s">
        <v>1784</v>
      </c>
      <c r="O217" s="267" t="s">
        <v>1784</v>
      </c>
      <c r="P217" s="267" t="s">
        <v>1784</v>
      </c>
      <c r="Q217" s="267" t="s">
        <v>1784</v>
      </c>
      <c r="R217" s="267" t="s">
        <v>1784</v>
      </c>
      <c r="S217" s="267" t="s">
        <v>1784</v>
      </c>
      <c r="T217" s="267" t="s">
        <v>1784</v>
      </c>
      <c r="U217" s="267" t="s">
        <v>1784</v>
      </c>
      <c r="V217" s="267" t="s">
        <v>1784</v>
      </c>
      <c r="W217" s="267" t="s">
        <v>1784</v>
      </c>
      <c r="X217" s="267" t="s">
        <v>1784</v>
      </c>
      <c r="Y217" s="267" t="s">
        <v>1784</v>
      </c>
      <c r="Z217" s="267" t="s">
        <v>1784</v>
      </c>
      <c r="AA217" s="267" t="s">
        <v>1784</v>
      </c>
      <c r="AB217" s="267" t="s">
        <v>1784</v>
      </c>
      <c r="AC217" s="267" t="s">
        <v>1784</v>
      </c>
      <c r="AD217" s="267" t="s">
        <v>1784</v>
      </c>
      <c r="AE217" s="267" t="s">
        <v>1784</v>
      </c>
      <c r="AF217" s="267" t="s">
        <v>1784</v>
      </c>
      <c r="AG217" s="267" t="s">
        <v>1784</v>
      </c>
      <c r="AH217" s="267" t="s">
        <v>1784</v>
      </c>
      <c r="AI217" s="267" t="s">
        <v>1784</v>
      </c>
      <c r="AJ217" s="267" t="s">
        <v>1784</v>
      </c>
      <c r="AK217" s="267" t="s">
        <v>1784</v>
      </c>
      <c r="AL217" s="267" t="s">
        <v>1784</v>
      </c>
      <c r="AM217" s="267" t="s">
        <v>1784</v>
      </c>
      <c r="AN217" s="267" t="s">
        <v>1784</v>
      </c>
      <c r="AO217" s="267" t="s">
        <v>1784</v>
      </c>
      <c r="AP217" s="267" t="s">
        <v>1784</v>
      </c>
      <c r="AQ217" s="267" t="s">
        <v>1784</v>
      </c>
      <c r="AR217" s="267" t="s">
        <v>1784</v>
      </c>
      <c r="AS217" s="267" t="s">
        <v>1784</v>
      </c>
      <c r="AT217" s="267" t="s">
        <v>1784</v>
      </c>
      <c r="AU217" s="267" t="s">
        <v>1784</v>
      </c>
      <c r="AV217" s="267" t="s">
        <v>1784</v>
      </c>
      <c r="AW217" s="267" t="s">
        <v>1784</v>
      </c>
      <c r="AX217" s="267" t="s">
        <v>1784</v>
      </c>
      <c r="AY217" s="267" t="s">
        <v>1784</v>
      </c>
      <c r="AZ217" s="267" t="s">
        <v>1784</v>
      </c>
      <c r="BA217" s="267" t="s">
        <v>1784</v>
      </c>
      <c r="BB217" s="267" t="s">
        <v>1784</v>
      </c>
      <c r="BC217" s="267" t="s">
        <v>1784</v>
      </c>
      <c r="BD217" s="267" t="s">
        <v>1784</v>
      </c>
      <c r="BE217" s="267" t="s">
        <v>1784</v>
      </c>
      <c r="BF217" s="267" t="s">
        <v>1784</v>
      </c>
      <c r="BG217" s="267" t="s">
        <v>1784</v>
      </c>
      <c r="BH217" s="267" t="s">
        <v>1784</v>
      </c>
      <c r="BI217" s="267" t="s">
        <v>1784</v>
      </c>
      <c r="BJ217" s="267" t="s">
        <v>1784</v>
      </c>
      <c r="BK217" s="267" t="s">
        <v>1784</v>
      </c>
      <c r="BL217" s="267" t="s">
        <v>1784</v>
      </c>
      <c r="BM217" s="267" t="s">
        <v>1784</v>
      </c>
      <c r="BN217" s="267" t="s">
        <v>1784</v>
      </c>
      <c r="BO217" s="267" t="s">
        <v>1784</v>
      </c>
      <c r="BP217" s="267" t="s">
        <v>1784</v>
      </c>
      <c r="BQ217" s="267" t="s">
        <v>4150</v>
      </c>
      <c r="BR217" s="267" t="s">
        <v>1784</v>
      </c>
      <c r="BS217" s="267" t="s">
        <v>1784</v>
      </c>
    </row>
    <row r="218" spans="1:71">
      <c r="A218" s="280" t="s">
        <v>72</v>
      </c>
      <c r="B218" s="280" t="s">
        <v>4151</v>
      </c>
      <c r="C218" s="280" t="s">
        <v>33</v>
      </c>
      <c r="D218" s="280" t="s">
        <v>3764</v>
      </c>
      <c r="E218" s="267"/>
      <c r="F218" s="267"/>
      <c r="G218" s="267"/>
      <c r="H218" s="267"/>
      <c r="I218" s="280" t="s">
        <v>551</v>
      </c>
      <c r="J218" s="267"/>
      <c r="K218" s="267"/>
      <c r="L218" s="267"/>
      <c r="M218" s="267"/>
      <c r="N218" s="267"/>
      <c r="O218" s="267"/>
      <c r="P218" s="267"/>
      <c r="Q218" s="267"/>
      <c r="R218" s="267"/>
      <c r="S218" s="267"/>
      <c r="T218" s="267"/>
      <c r="U218" s="267"/>
      <c r="V218" s="267"/>
      <c r="W218" s="267"/>
      <c r="X218" s="267"/>
      <c r="Y218" s="267"/>
      <c r="Z218" s="267"/>
      <c r="AA218" s="267"/>
      <c r="AB218" s="267"/>
      <c r="AC218" s="267"/>
      <c r="AD218" s="267"/>
      <c r="AE218" s="267"/>
      <c r="AF218" s="267"/>
      <c r="AG218" s="267"/>
      <c r="AH218" s="267"/>
      <c r="AI218" s="267"/>
      <c r="AJ218" s="267"/>
      <c r="AK218" s="267"/>
      <c r="AL218" s="267"/>
      <c r="AM218" s="267"/>
      <c r="AN218" s="267"/>
      <c r="AO218" s="267"/>
      <c r="AP218" s="267"/>
      <c r="AQ218" s="267"/>
      <c r="AR218" s="267"/>
      <c r="AS218" s="267"/>
      <c r="AT218" s="267"/>
      <c r="AU218" s="267"/>
      <c r="AV218" s="267"/>
      <c r="AW218" s="267"/>
      <c r="AX218" s="267"/>
      <c r="AY218" s="267"/>
      <c r="AZ218" s="267"/>
      <c r="BA218" s="267"/>
      <c r="BB218" s="267"/>
      <c r="BC218" s="267"/>
      <c r="BD218" s="267"/>
      <c r="BE218" s="267"/>
      <c r="BF218" s="267"/>
      <c r="BG218" s="267"/>
      <c r="BH218" s="267"/>
      <c r="BI218" s="267"/>
      <c r="BJ218" s="267"/>
      <c r="BK218" s="267"/>
      <c r="BL218" s="267"/>
      <c r="BM218" s="267"/>
      <c r="BN218" s="267"/>
      <c r="BO218" s="267"/>
      <c r="BP218" s="267"/>
      <c r="BQ218" s="267" t="s">
        <v>4152</v>
      </c>
      <c r="BR218" s="267"/>
      <c r="BS218" s="267"/>
    </row>
    <row r="219" spans="1:71">
      <c r="A219" s="266" t="s">
        <v>72</v>
      </c>
      <c r="B219" s="207" t="s">
        <v>3268</v>
      </c>
      <c r="C219" s="207" t="s">
        <v>3269</v>
      </c>
      <c r="E219" s="207" t="s">
        <v>3909</v>
      </c>
      <c r="F219" s="207" t="s">
        <v>3909</v>
      </c>
      <c r="I219" s="207" t="s">
        <v>214</v>
      </c>
      <c r="J219" s="207"/>
      <c r="BQ219" s="50" t="s">
        <v>4153</v>
      </c>
    </row>
    <row r="220" spans="1:71">
      <c r="A220" s="344" t="s">
        <v>78</v>
      </c>
      <c r="B220" s="344" t="s">
        <v>4154</v>
      </c>
      <c r="C220" s="344" t="s">
        <v>35</v>
      </c>
      <c r="D220" s="344" t="s">
        <v>1784</v>
      </c>
      <c r="E220" s="344" t="s">
        <v>1784</v>
      </c>
      <c r="F220" s="344" t="s">
        <v>1784</v>
      </c>
      <c r="G220" s="344" t="s">
        <v>3748</v>
      </c>
      <c r="H220" s="344" t="s">
        <v>1784</v>
      </c>
      <c r="I220" s="344" t="s">
        <v>3805</v>
      </c>
      <c r="J220" s="344" t="s">
        <v>4155</v>
      </c>
      <c r="K220" s="344" t="s">
        <v>3748</v>
      </c>
      <c r="L220" s="344" t="s">
        <v>1784</v>
      </c>
      <c r="M220" s="344" t="s">
        <v>1784</v>
      </c>
      <c r="N220" s="344" t="s">
        <v>1784</v>
      </c>
      <c r="O220" s="344" t="s">
        <v>1784</v>
      </c>
      <c r="P220" s="344" t="s">
        <v>1784</v>
      </c>
      <c r="Q220" s="344" t="s">
        <v>1784</v>
      </c>
      <c r="R220" s="344" t="s">
        <v>1784</v>
      </c>
      <c r="S220" s="344" t="s">
        <v>1784</v>
      </c>
      <c r="T220" s="344" t="s">
        <v>1784</v>
      </c>
      <c r="U220" s="344" t="s">
        <v>1784</v>
      </c>
      <c r="V220" s="344" t="s">
        <v>1784</v>
      </c>
      <c r="W220" s="344" t="s">
        <v>1784</v>
      </c>
      <c r="X220" s="344" t="s">
        <v>1784</v>
      </c>
      <c r="Y220" s="344" t="s">
        <v>1784</v>
      </c>
      <c r="Z220" s="344" t="s">
        <v>1784</v>
      </c>
      <c r="AA220" s="344" t="s">
        <v>1784</v>
      </c>
      <c r="AB220" s="344" t="s">
        <v>1784</v>
      </c>
      <c r="AC220" s="344" t="s">
        <v>1784</v>
      </c>
      <c r="AD220" s="344" t="s">
        <v>1784</v>
      </c>
      <c r="AE220" s="344" t="s">
        <v>1784</v>
      </c>
      <c r="AF220" s="344" t="s">
        <v>1784</v>
      </c>
      <c r="AG220" s="344" t="s">
        <v>1784</v>
      </c>
      <c r="AH220" s="344" t="s">
        <v>1784</v>
      </c>
      <c r="AI220" s="344" t="s">
        <v>1784</v>
      </c>
      <c r="AJ220" s="344" t="s">
        <v>1784</v>
      </c>
      <c r="AK220" s="344" t="s">
        <v>1784</v>
      </c>
      <c r="AL220" s="344" t="s">
        <v>1784</v>
      </c>
      <c r="AM220" s="344" t="s">
        <v>1784</v>
      </c>
      <c r="AN220" s="344" t="s">
        <v>1784</v>
      </c>
      <c r="AO220" s="344" t="s">
        <v>1784</v>
      </c>
      <c r="AP220" s="344" t="s">
        <v>1784</v>
      </c>
      <c r="AQ220" s="344" t="s">
        <v>1784</v>
      </c>
      <c r="AR220" s="344" t="s">
        <v>1784</v>
      </c>
      <c r="AS220" s="344" t="s">
        <v>1784</v>
      </c>
      <c r="AT220" s="344" t="s">
        <v>1784</v>
      </c>
      <c r="AU220" s="344" t="s">
        <v>1784</v>
      </c>
      <c r="AV220" s="344" t="s">
        <v>1784</v>
      </c>
      <c r="AW220" s="344" t="s">
        <v>1784</v>
      </c>
      <c r="AX220" s="344" t="s">
        <v>1784</v>
      </c>
      <c r="AY220" s="344" t="s">
        <v>1784</v>
      </c>
      <c r="AZ220" s="344" t="s">
        <v>1784</v>
      </c>
      <c r="BA220" s="344" t="s">
        <v>1784</v>
      </c>
      <c r="BB220" s="344" t="s">
        <v>1784</v>
      </c>
      <c r="BC220" s="344" t="s">
        <v>1784</v>
      </c>
      <c r="BD220" s="344" t="s">
        <v>1784</v>
      </c>
      <c r="BE220" s="344" t="s">
        <v>1784</v>
      </c>
      <c r="BF220" s="344" t="s">
        <v>1784</v>
      </c>
      <c r="BG220" s="344" t="s">
        <v>1784</v>
      </c>
      <c r="BH220" s="344" t="s">
        <v>1784</v>
      </c>
      <c r="BI220" s="344" t="s">
        <v>1784</v>
      </c>
      <c r="BJ220" s="344" t="s">
        <v>1784</v>
      </c>
      <c r="BK220" s="344" t="s">
        <v>1784</v>
      </c>
      <c r="BL220" s="344" t="s">
        <v>1784</v>
      </c>
      <c r="BM220" s="344" t="s">
        <v>1784</v>
      </c>
      <c r="BN220" s="344" t="s">
        <v>1784</v>
      </c>
      <c r="BO220" s="344" t="s">
        <v>1784</v>
      </c>
      <c r="BP220" s="344" t="s">
        <v>1784</v>
      </c>
      <c r="BQ220" s="344" t="s">
        <v>4156</v>
      </c>
      <c r="BR220" s="344" t="s">
        <v>1784</v>
      </c>
      <c r="BS220" s="344" t="s">
        <v>1784</v>
      </c>
    </row>
    <row r="221" spans="1:71">
      <c r="A221" s="344" t="s">
        <v>78</v>
      </c>
      <c r="B221" s="344" t="s">
        <v>4157</v>
      </c>
      <c r="C221" s="344" t="s">
        <v>35</v>
      </c>
      <c r="D221" s="344" t="s">
        <v>1784</v>
      </c>
      <c r="E221" s="344" t="s">
        <v>1784</v>
      </c>
      <c r="F221" s="344" t="s">
        <v>1784</v>
      </c>
      <c r="G221" s="344" t="s">
        <v>3748</v>
      </c>
      <c r="H221" s="344" t="s">
        <v>1784</v>
      </c>
      <c r="I221" s="344" t="s">
        <v>3749</v>
      </c>
      <c r="J221" s="344" t="s">
        <v>1784</v>
      </c>
      <c r="K221" s="344" t="s">
        <v>1784</v>
      </c>
      <c r="L221" s="344" t="s">
        <v>1784</v>
      </c>
      <c r="M221" s="344" t="s">
        <v>1784</v>
      </c>
      <c r="N221" s="344" t="s">
        <v>1784</v>
      </c>
      <c r="O221" s="344" t="s">
        <v>1784</v>
      </c>
      <c r="P221" s="344" t="s">
        <v>1784</v>
      </c>
      <c r="Q221" s="344" t="s">
        <v>1784</v>
      </c>
      <c r="R221" s="344" t="s">
        <v>1784</v>
      </c>
      <c r="S221" s="344" t="s">
        <v>1784</v>
      </c>
      <c r="T221" s="344" t="s">
        <v>1784</v>
      </c>
      <c r="U221" s="344" t="s">
        <v>1784</v>
      </c>
      <c r="V221" s="344" t="s">
        <v>1784</v>
      </c>
      <c r="W221" s="344" t="s">
        <v>1784</v>
      </c>
      <c r="X221" s="344" t="s">
        <v>1784</v>
      </c>
      <c r="Y221" s="344" t="s">
        <v>1784</v>
      </c>
      <c r="Z221" s="344" t="s">
        <v>1784</v>
      </c>
      <c r="AA221" s="344" t="s">
        <v>1784</v>
      </c>
      <c r="AB221" s="344" t="s">
        <v>1784</v>
      </c>
      <c r="AC221" s="344" t="s">
        <v>1784</v>
      </c>
      <c r="AD221" s="344" t="s">
        <v>1784</v>
      </c>
      <c r="AE221" s="344" t="s">
        <v>1784</v>
      </c>
      <c r="AF221" s="344" t="s">
        <v>1784</v>
      </c>
      <c r="AG221" s="344" t="s">
        <v>1784</v>
      </c>
      <c r="AH221" s="344" t="s">
        <v>1784</v>
      </c>
      <c r="AI221" s="344" t="s">
        <v>1784</v>
      </c>
      <c r="AJ221" s="344" t="s">
        <v>1784</v>
      </c>
      <c r="AK221" s="344" t="s">
        <v>1784</v>
      </c>
      <c r="AL221" s="344" t="s">
        <v>1784</v>
      </c>
      <c r="AM221" s="344" t="s">
        <v>1784</v>
      </c>
      <c r="AN221" s="344" t="s">
        <v>1784</v>
      </c>
      <c r="AO221" s="344" t="s">
        <v>1784</v>
      </c>
      <c r="AP221" s="344" t="s">
        <v>1784</v>
      </c>
      <c r="AQ221" s="344" t="s">
        <v>1784</v>
      </c>
      <c r="AR221" s="344" t="s">
        <v>1784</v>
      </c>
      <c r="AS221" s="344" t="s">
        <v>1784</v>
      </c>
      <c r="AT221" s="344" t="s">
        <v>1784</v>
      </c>
      <c r="AU221" s="344" t="s">
        <v>1784</v>
      </c>
      <c r="AV221" s="344" t="s">
        <v>1784</v>
      </c>
      <c r="AW221" s="344" t="s">
        <v>1784</v>
      </c>
      <c r="AX221" s="344" t="s">
        <v>1784</v>
      </c>
      <c r="AY221" s="344" t="s">
        <v>1784</v>
      </c>
      <c r="AZ221" s="344" t="s">
        <v>1784</v>
      </c>
      <c r="BA221" s="344" t="s">
        <v>1784</v>
      </c>
      <c r="BB221" s="344" t="s">
        <v>1784</v>
      </c>
      <c r="BC221" s="344" t="s">
        <v>1784</v>
      </c>
      <c r="BD221" s="344" t="s">
        <v>1784</v>
      </c>
      <c r="BE221" s="344" t="s">
        <v>1784</v>
      </c>
      <c r="BF221" s="344" t="s">
        <v>1784</v>
      </c>
      <c r="BG221" s="344" t="s">
        <v>1784</v>
      </c>
      <c r="BH221" s="344" t="s">
        <v>1784</v>
      </c>
      <c r="BI221" s="344" t="s">
        <v>1784</v>
      </c>
      <c r="BJ221" s="344" t="s">
        <v>1784</v>
      </c>
      <c r="BK221" s="344" t="s">
        <v>1784</v>
      </c>
      <c r="BL221" s="344" t="s">
        <v>1784</v>
      </c>
      <c r="BM221" s="344" t="s">
        <v>1784</v>
      </c>
      <c r="BN221" s="344" t="s">
        <v>1784</v>
      </c>
      <c r="BO221" s="344" t="s">
        <v>1784</v>
      </c>
      <c r="BP221" s="344" t="s">
        <v>1784</v>
      </c>
      <c r="BQ221" s="344" t="s">
        <v>4158</v>
      </c>
      <c r="BR221" s="344" t="s">
        <v>1784</v>
      </c>
      <c r="BS221" s="344" t="s">
        <v>1784</v>
      </c>
    </row>
    <row r="222" spans="1:71">
      <c r="A222" s="344" t="s">
        <v>78</v>
      </c>
      <c r="B222" s="344" t="s">
        <v>4159</v>
      </c>
      <c r="C222" s="344" t="s">
        <v>35</v>
      </c>
      <c r="D222" s="344" t="s">
        <v>1784</v>
      </c>
      <c r="E222" s="344" t="s">
        <v>1784</v>
      </c>
      <c r="F222" s="344" t="s">
        <v>1784</v>
      </c>
      <c r="G222" s="344" t="s">
        <v>3748</v>
      </c>
      <c r="H222" s="344" t="s">
        <v>1784</v>
      </c>
      <c r="I222" s="344" t="s">
        <v>3749</v>
      </c>
      <c r="J222" s="344" t="s">
        <v>1784</v>
      </c>
      <c r="K222" s="344" t="s">
        <v>1784</v>
      </c>
      <c r="L222" s="344" t="s">
        <v>1784</v>
      </c>
      <c r="M222" s="344" t="s">
        <v>1784</v>
      </c>
      <c r="N222" s="344" t="s">
        <v>1784</v>
      </c>
      <c r="O222" s="344" t="s">
        <v>1784</v>
      </c>
      <c r="P222" s="344" t="s">
        <v>1784</v>
      </c>
      <c r="Q222" s="344" t="s">
        <v>1784</v>
      </c>
      <c r="R222" s="344" t="s">
        <v>1784</v>
      </c>
      <c r="S222" s="344" t="s">
        <v>1784</v>
      </c>
      <c r="T222" s="344" t="s">
        <v>1784</v>
      </c>
      <c r="U222" s="344" t="s">
        <v>1784</v>
      </c>
      <c r="V222" s="344" t="s">
        <v>1784</v>
      </c>
      <c r="W222" s="344" t="s">
        <v>1784</v>
      </c>
      <c r="X222" s="344" t="s">
        <v>1784</v>
      </c>
      <c r="Y222" s="344" t="s">
        <v>1784</v>
      </c>
      <c r="Z222" s="344" t="s">
        <v>1784</v>
      </c>
      <c r="AA222" s="344" t="s">
        <v>1784</v>
      </c>
      <c r="AB222" s="344" t="s">
        <v>1784</v>
      </c>
      <c r="AC222" s="344" t="s">
        <v>1784</v>
      </c>
      <c r="AD222" s="344" t="s">
        <v>1784</v>
      </c>
      <c r="AE222" s="344" t="s">
        <v>1784</v>
      </c>
      <c r="AF222" s="344" t="s">
        <v>1784</v>
      </c>
      <c r="AG222" s="344" t="s">
        <v>1784</v>
      </c>
      <c r="AH222" s="344" t="s">
        <v>1784</v>
      </c>
      <c r="AI222" s="344" t="s">
        <v>1784</v>
      </c>
      <c r="AJ222" s="344" t="s">
        <v>1784</v>
      </c>
      <c r="AK222" s="344" t="s">
        <v>1784</v>
      </c>
      <c r="AL222" s="344" t="s">
        <v>1784</v>
      </c>
      <c r="AM222" s="344" t="s">
        <v>1784</v>
      </c>
      <c r="AN222" s="344" t="s">
        <v>1784</v>
      </c>
      <c r="AO222" s="344" t="s">
        <v>1784</v>
      </c>
      <c r="AP222" s="344" t="s">
        <v>1784</v>
      </c>
      <c r="AQ222" s="344" t="s">
        <v>1784</v>
      </c>
      <c r="AR222" s="344" t="s">
        <v>1784</v>
      </c>
      <c r="AS222" s="344" t="s">
        <v>1784</v>
      </c>
      <c r="AT222" s="344" t="s">
        <v>1784</v>
      </c>
      <c r="AU222" s="344" t="s">
        <v>1784</v>
      </c>
      <c r="AV222" s="344" t="s">
        <v>1784</v>
      </c>
      <c r="AW222" s="344" t="s">
        <v>1784</v>
      </c>
      <c r="AX222" s="344" t="s">
        <v>1784</v>
      </c>
      <c r="AY222" s="344" t="s">
        <v>1784</v>
      </c>
      <c r="AZ222" s="344" t="s">
        <v>1784</v>
      </c>
      <c r="BA222" s="344" t="s">
        <v>1784</v>
      </c>
      <c r="BB222" s="344" t="s">
        <v>1784</v>
      </c>
      <c r="BC222" s="344" t="s">
        <v>1784</v>
      </c>
      <c r="BD222" s="344" t="s">
        <v>1784</v>
      </c>
      <c r="BE222" s="344" t="s">
        <v>1784</v>
      </c>
      <c r="BF222" s="344" t="s">
        <v>1784</v>
      </c>
      <c r="BG222" s="344" t="s">
        <v>1784</v>
      </c>
      <c r="BH222" s="344" t="s">
        <v>1784</v>
      </c>
      <c r="BI222" s="344" t="s">
        <v>1784</v>
      </c>
      <c r="BJ222" s="344" t="s">
        <v>1784</v>
      </c>
      <c r="BK222" s="344" t="s">
        <v>1784</v>
      </c>
      <c r="BL222" s="344" t="s">
        <v>1784</v>
      </c>
      <c r="BM222" s="344" t="s">
        <v>1784</v>
      </c>
      <c r="BN222" s="344" t="s">
        <v>1784</v>
      </c>
      <c r="BO222" s="344" t="s">
        <v>1784</v>
      </c>
      <c r="BP222" s="344" t="s">
        <v>1784</v>
      </c>
      <c r="BQ222" s="344" t="s">
        <v>4160</v>
      </c>
      <c r="BR222" s="344" t="s">
        <v>1784</v>
      </c>
      <c r="BS222" s="344" t="s">
        <v>1784</v>
      </c>
    </row>
    <row r="223" spans="1:71">
      <c r="A223" s="344" t="s">
        <v>78</v>
      </c>
      <c r="B223" s="344" t="s">
        <v>3271</v>
      </c>
      <c r="C223" s="344" t="s">
        <v>35</v>
      </c>
      <c r="D223" s="344" t="s">
        <v>1784</v>
      </c>
      <c r="E223" s="344" t="s">
        <v>1784</v>
      </c>
      <c r="F223" s="344" t="s">
        <v>1784</v>
      </c>
      <c r="G223" s="344" t="s">
        <v>3748</v>
      </c>
      <c r="H223" s="344" t="s">
        <v>1784</v>
      </c>
      <c r="I223" s="344" t="s">
        <v>214</v>
      </c>
      <c r="J223" s="344" t="s">
        <v>3272</v>
      </c>
      <c r="K223" s="344" t="s">
        <v>3764</v>
      </c>
      <c r="L223" s="344"/>
      <c r="M223" s="344"/>
      <c r="N223" s="344"/>
      <c r="O223" s="344" t="s">
        <v>1784</v>
      </c>
      <c r="P223" s="344" t="s">
        <v>1784</v>
      </c>
      <c r="Q223" s="344" t="s">
        <v>1784</v>
      </c>
      <c r="R223" s="344" t="s">
        <v>1784</v>
      </c>
      <c r="S223" s="344" t="s">
        <v>1784</v>
      </c>
      <c r="T223" s="344" t="s">
        <v>1784</v>
      </c>
      <c r="U223" s="344" t="s">
        <v>1784</v>
      </c>
      <c r="V223" s="344" t="s">
        <v>1784</v>
      </c>
      <c r="W223" s="344" t="s">
        <v>1784</v>
      </c>
      <c r="X223" s="344" t="s">
        <v>1784</v>
      </c>
      <c r="Y223" s="344" t="s">
        <v>1784</v>
      </c>
      <c r="Z223" s="344" t="s">
        <v>1784</v>
      </c>
      <c r="AA223" s="344" t="s">
        <v>1784</v>
      </c>
      <c r="AB223" s="344" t="s">
        <v>1784</v>
      </c>
      <c r="AC223" s="344" t="s">
        <v>1784</v>
      </c>
      <c r="AD223" s="344" t="s">
        <v>1784</v>
      </c>
      <c r="AE223" s="344" t="s">
        <v>1784</v>
      </c>
      <c r="AF223" s="344" t="s">
        <v>1784</v>
      </c>
      <c r="AG223" s="344" t="s">
        <v>1784</v>
      </c>
      <c r="AH223" s="344" t="s">
        <v>1784</v>
      </c>
      <c r="AI223" s="344" t="s">
        <v>1784</v>
      </c>
      <c r="AJ223" s="344" t="s">
        <v>1784</v>
      </c>
      <c r="AK223" s="344" t="s">
        <v>1784</v>
      </c>
      <c r="AL223" s="344" t="s">
        <v>1784</v>
      </c>
      <c r="AM223" s="344" t="s">
        <v>1784</v>
      </c>
      <c r="AN223" s="344" t="s">
        <v>1784</v>
      </c>
      <c r="AO223" s="344" t="s">
        <v>1784</v>
      </c>
      <c r="AP223" s="344" t="s">
        <v>1784</v>
      </c>
      <c r="AQ223" s="344" t="s">
        <v>1784</v>
      </c>
      <c r="AR223" s="344" t="s">
        <v>1784</v>
      </c>
      <c r="AS223" s="344" t="s">
        <v>1784</v>
      </c>
      <c r="AT223" s="344" t="s">
        <v>1784</v>
      </c>
      <c r="AU223" s="344" t="s">
        <v>1784</v>
      </c>
      <c r="AV223" s="344" t="s">
        <v>1784</v>
      </c>
      <c r="AW223" s="344" t="s">
        <v>1784</v>
      </c>
      <c r="AX223" s="344" t="s">
        <v>1784</v>
      </c>
      <c r="AY223" s="344" t="s">
        <v>1784</v>
      </c>
      <c r="AZ223" s="344" t="s">
        <v>1784</v>
      </c>
      <c r="BA223" s="344" t="s">
        <v>1784</v>
      </c>
      <c r="BB223" s="344" t="s">
        <v>1784</v>
      </c>
      <c r="BC223" s="344" t="s">
        <v>1784</v>
      </c>
      <c r="BD223" s="344" t="s">
        <v>1784</v>
      </c>
      <c r="BE223" s="344" t="s">
        <v>1784</v>
      </c>
      <c r="BF223" s="344" t="s">
        <v>1784</v>
      </c>
      <c r="BG223" s="344" t="s">
        <v>1784</v>
      </c>
      <c r="BH223" s="344" t="s">
        <v>1784</v>
      </c>
      <c r="BI223" s="344" t="s">
        <v>1784</v>
      </c>
      <c r="BJ223" s="344" t="s">
        <v>1784</v>
      </c>
      <c r="BK223" s="344" t="s">
        <v>1784</v>
      </c>
      <c r="BL223" s="344" t="s">
        <v>1784</v>
      </c>
      <c r="BM223" s="344" t="s">
        <v>1784</v>
      </c>
      <c r="BN223" s="344" t="s">
        <v>1784</v>
      </c>
      <c r="BO223" s="344" t="s">
        <v>1784</v>
      </c>
      <c r="BP223" s="344" t="s">
        <v>1784</v>
      </c>
      <c r="BQ223" s="344" t="s">
        <v>4161</v>
      </c>
      <c r="BR223" s="344" t="s">
        <v>1784</v>
      </c>
      <c r="BS223" s="347" t="s">
        <v>3766</v>
      </c>
    </row>
    <row r="224" spans="1:71">
      <c r="A224" s="344" t="s">
        <v>78</v>
      </c>
      <c r="B224" s="344" t="s">
        <v>4162</v>
      </c>
      <c r="C224" s="344" t="s">
        <v>35</v>
      </c>
      <c r="D224" s="344" t="s">
        <v>3764</v>
      </c>
      <c r="E224" s="344" t="s">
        <v>1784</v>
      </c>
      <c r="F224" s="344" t="s">
        <v>1784</v>
      </c>
      <c r="G224" s="344" t="s">
        <v>3748</v>
      </c>
      <c r="H224" s="344" t="s">
        <v>1784</v>
      </c>
      <c r="I224" s="344" t="s">
        <v>3845</v>
      </c>
      <c r="J224" s="344"/>
      <c r="K224" s="344" t="s">
        <v>1784</v>
      </c>
      <c r="L224" s="344" t="s">
        <v>1784</v>
      </c>
      <c r="M224" s="344" t="s">
        <v>1784</v>
      </c>
      <c r="N224" s="344" t="s">
        <v>1784</v>
      </c>
      <c r="O224" s="344" t="s">
        <v>1784</v>
      </c>
      <c r="P224" s="344" t="s">
        <v>1784</v>
      </c>
      <c r="Q224" s="344" t="s">
        <v>1784</v>
      </c>
      <c r="R224" s="344" t="s">
        <v>1784</v>
      </c>
      <c r="S224" s="344" t="s">
        <v>1784</v>
      </c>
      <c r="T224" s="344" t="s">
        <v>1784</v>
      </c>
      <c r="U224" s="344" t="s">
        <v>1784</v>
      </c>
      <c r="V224" s="344" t="s">
        <v>1784</v>
      </c>
      <c r="W224" s="344" t="s">
        <v>1784</v>
      </c>
      <c r="X224" s="344" t="s">
        <v>1784</v>
      </c>
      <c r="Y224" s="344" t="s">
        <v>1784</v>
      </c>
      <c r="Z224" s="344" t="s">
        <v>1784</v>
      </c>
      <c r="AA224" s="344" t="s">
        <v>1784</v>
      </c>
      <c r="AB224" s="344" t="s">
        <v>1784</v>
      </c>
      <c r="AC224" s="344" t="s">
        <v>1784</v>
      </c>
      <c r="AD224" s="344" t="s">
        <v>1784</v>
      </c>
      <c r="AE224" s="344" t="s">
        <v>1784</v>
      </c>
      <c r="AF224" s="344" t="s">
        <v>1784</v>
      </c>
      <c r="AG224" s="344" t="s">
        <v>1784</v>
      </c>
      <c r="AH224" s="344" t="s">
        <v>1784</v>
      </c>
      <c r="AI224" s="344" t="s">
        <v>1784</v>
      </c>
      <c r="AJ224" s="344" t="s">
        <v>1784</v>
      </c>
      <c r="AK224" s="344" t="s">
        <v>1784</v>
      </c>
      <c r="AL224" s="344" t="s">
        <v>1784</v>
      </c>
      <c r="AM224" s="344" t="s">
        <v>1784</v>
      </c>
      <c r="AN224" s="344" t="s">
        <v>1784</v>
      </c>
      <c r="AO224" s="344" t="s">
        <v>1784</v>
      </c>
      <c r="AP224" s="344" t="s">
        <v>1784</v>
      </c>
      <c r="AQ224" s="344" t="s">
        <v>1784</v>
      </c>
      <c r="AR224" s="344" t="s">
        <v>1784</v>
      </c>
      <c r="AS224" s="344" t="s">
        <v>1784</v>
      </c>
      <c r="AT224" s="344" t="s">
        <v>1784</v>
      </c>
      <c r="AU224" s="344" t="s">
        <v>1784</v>
      </c>
      <c r="AV224" s="344" t="s">
        <v>1784</v>
      </c>
      <c r="AW224" s="344" t="s">
        <v>1784</v>
      </c>
      <c r="AX224" s="344" t="s">
        <v>1784</v>
      </c>
      <c r="AY224" s="344" t="s">
        <v>1784</v>
      </c>
      <c r="AZ224" s="344" t="s">
        <v>1784</v>
      </c>
      <c r="BA224" s="344" t="s">
        <v>1784</v>
      </c>
      <c r="BB224" s="344" t="s">
        <v>1784</v>
      </c>
      <c r="BC224" s="344" t="s">
        <v>1784</v>
      </c>
      <c r="BD224" s="344" t="s">
        <v>1784</v>
      </c>
      <c r="BE224" s="344" t="s">
        <v>1784</v>
      </c>
      <c r="BF224" s="344" t="s">
        <v>1784</v>
      </c>
      <c r="BG224" s="344" t="s">
        <v>1784</v>
      </c>
      <c r="BH224" s="344" t="s">
        <v>1784</v>
      </c>
      <c r="BI224" s="344" t="s">
        <v>1784</v>
      </c>
      <c r="BJ224" s="344" t="s">
        <v>1784</v>
      </c>
      <c r="BK224" s="344" t="s">
        <v>1784</v>
      </c>
      <c r="BL224" s="344" t="s">
        <v>1784</v>
      </c>
      <c r="BM224" s="344" t="s">
        <v>1784</v>
      </c>
      <c r="BN224" s="344" t="s">
        <v>1784</v>
      </c>
      <c r="BO224" s="344" t="s">
        <v>1784</v>
      </c>
      <c r="BP224" s="344" t="s">
        <v>1784</v>
      </c>
      <c r="BQ224" s="344" t="s">
        <v>4163</v>
      </c>
      <c r="BR224" s="344" t="s">
        <v>1784</v>
      </c>
      <c r="BS224" s="344" t="s">
        <v>1784</v>
      </c>
    </row>
    <row r="225" spans="1:71">
      <c r="A225" s="344" t="s">
        <v>78</v>
      </c>
      <c r="B225" s="344" t="s">
        <v>3273</v>
      </c>
      <c r="C225" s="348" t="s">
        <v>33</v>
      </c>
      <c r="D225" s="344" t="s">
        <v>3764</v>
      </c>
      <c r="E225" s="344" t="s">
        <v>1784</v>
      </c>
      <c r="F225" s="344" t="s">
        <v>1784</v>
      </c>
      <c r="G225" s="344" t="s">
        <v>3748</v>
      </c>
      <c r="H225" s="344" t="s">
        <v>1784</v>
      </c>
      <c r="I225" s="344" t="s">
        <v>3081</v>
      </c>
      <c r="J225" s="344" t="s">
        <v>3274</v>
      </c>
      <c r="K225" s="344" t="s">
        <v>1784</v>
      </c>
      <c r="L225" s="344" t="s">
        <v>1784</v>
      </c>
      <c r="M225" s="344" t="s">
        <v>1784</v>
      </c>
      <c r="N225" s="344" t="s">
        <v>1784</v>
      </c>
      <c r="O225" s="344" t="s">
        <v>1784</v>
      </c>
      <c r="P225" s="344" t="s">
        <v>1784</v>
      </c>
      <c r="Q225" s="344" t="s">
        <v>1784</v>
      </c>
      <c r="R225" s="344" t="s">
        <v>1784</v>
      </c>
      <c r="S225" s="344" t="s">
        <v>1784</v>
      </c>
      <c r="T225" s="344" t="s">
        <v>1784</v>
      </c>
      <c r="U225" s="344" t="s">
        <v>1784</v>
      </c>
      <c r="V225" s="344" t="s">
        <v>1784</v>
      </c>
      <c r="W225" s="344" t="s">
        <v>1784</v>
      </c>
      <c r="X225" s="344" t="s">
        <v>1784</v>
      </c>
      <c r="Y225" s="344" t="s">
        <v>1784</v>
      </c>
      <c r="Z225" s="344" t="s">
        <v>1784</v>
      </c>
      <c r="AA225" s="344" t="s">
        <v>1784</v>
      </c>
      <c r="AB225" s="344" t="s">
        <v>1784</v>
      </c>
      <c r="AC225" s="344" t="s">
        <v>1784</v>
      </c>
      <c r="AD225" s="344" t="s">
        <v>1784</v>
      </c>
      <c r="AE225" s="344" t="s">
        <v>1784</v>
      </c>
      <c r="AF225" s="344" t="s">
        <v>1784</v>
      </c>
      <c r="AG225" s="344" t="s">
        <v>1784</v>
      </c>
      <c r="AH225" s="344" t="s">
        <v>1784</v>
      </c>
      <c r="AI225" s="344" t="s">
        <v>1784</v>
      </c>
      <c r="AJ225" s="344" t="s">
        <v>1784</v>
      </c>
      <c r="AK225" s="344" t="s">
        <v>1784</v>
      </c>
      <c r="AL225" s="344" t="s">
        <v>1784</v>
      </c>
      <c r="AM225" s="344" t="s">
        <v>1784</v>
      </c>
      <c r="AN225" s="344" t="s">
        <v>1784</v>
      </c>
      <c r="AO225" s="344" t="s">
        <v>1784</v>
      </c>
      <c r="AP225" s="344" t="s">
        <v>1784</v>
      </c>
      <c r="AQ225" s="344" t="s">
        <v>1784</v>
      </c>
      <c r="AR225" s="344" t="s">
        <v>1784</v>
      </c>
      <c r="AS225" s="344" t="s">
        <v>1784</v>
      </c>
      <c r="AT225" s="344" t="s">
        <v>1784</v>
      </c>
      <c r="AU225" s="344" t="s">
        <v>1784</v>
      </c>
      <c r="AV225" s="344" t="s">
        <v>1784</v>
      </c>
      <c r="AW225" s="344" t="s">
        <v>1784</v>
      </c>
      <c r="AX225" s="344" t="s">
        <v>1784</v>
      </c>
      <c r="AY225" s="344" t="s">
        <v>1784</v>
      </c>
      <c r="AZ225" s="344" t="s">
        <v>1784</v>
      </c>
      <c r="BA225" s="344" t="s">
        <v>1784</v>
      </c>
      <c r="BB225" s="344" t="s">
        <v>1784</v>
      </c>
      <c r="BC225" s="344" t="s">
        <v>1784</v>
      </c>
      <c r="BD225" s="344" t="s">
        <v>1784</v>
      </c>
      <c r="BE225" s="344" t="s">
        <v>1784</v>
      </c>
      <c r="BF225" s="344" t="s">
        <v>1784</v>
      </c>
      <c r="BG225" s="344" t="s">
        <v>1784</v>
      </c>
      <c r="BH225" s="344" t="s">
        <v>1784</v>
      </c>
      <c r="BI225" s="344" t="s">
        <v>1784</v>
      </c>
      <c r="BJ225" s="344" t="s">
        <v>1784</v>
      </c>
      <c r="BK225" s="344" t="s">
        <v>1784</v>
      </c>
      <c r="BL225" s="344" t="s">
        <v>1784</v>
      </c>
      <c r="BM225" s="344" t="s">
        <v>1784</v>
      </c>
      <c r="BN225" s="344" t="s">
        <v>1784</v>
      </c>
      <c r="BO225" s="344" t="s">
        <v>1784</v>
      </c>
      <c r="BP225" s="344" t="s">
        <v>1784</v>
      </c>
      <c r="BQ225" s="344" t="s">
        <v>4164</v>
      </c>
      <c r="BR225" s="344" t="s">
        <v>1784</v>
      </c>
      <c r="BS225" s="347" t="s">
        <v>1784</v>
      </c>
    </row>
    <row r="226" spans="1:71">
      <c r="A226" s="344" t="s">
        <v>78</v>
      </c>
      <c r="B226" s="344" t="s">
        <v>4165</v>
      </c>
      <c r="C226" s="344" t="s">
        <v>36</v>
      </c>
      <c r="D226" s="344" t="s">
        <v>1784</v>
      </c>
      <c r="E226" s="344" t="s">
        <v>1784</v>
      </c>
      <c r="F226" s="344" t="s">
        <v>1784</v>
      </c>
      <c r="G226" s="344" t="s">
        <v>3748</v>
      </c>
      <c r="H226" s="344" t="s">
        <v>1784</v>
      </c>
      <c r="I226" s="344" t="s">
        <v>3749</v>
      </c>
      <c r="J226" s="344" t="s">
        <v>4166</v>
      </c>
      <c r="K226" s="344" t="s">
        <v>3748</v>
      </c>
      <c r="L226" s="344" t="s">
        <v>1784</v>
      </c>
      <c r="M226" s="344" t="s">
        <v>1784</v>
      </c>
      <c r="N226" s="344" t="s">
        <v>1784</v>
      </c>
      <c r="O226" s="344" t="s">
        <v>1784</v>
      </c>
      <c r="P226" s="344" t="s">
        <v>1784</v>
      </c>
      <c r="Q226" s="344" t="s">
        <v>1784</v>
      </c>
      <c r="R226" s="344" t="s">
        <v>1784</v>
      </c>
      <c r="S226" s="344" t="s">
        <v>1784</v>
      </c>
      <c r="T226" s="344" t="s">
        <v>1784</v>
      </c>
      <c r="U226" s="344" t="s">
        <v>1784</v>
      </c>
      <c r="V226" s="344" t="s">
        <v>1784</v>
      </c>
      <c r="W226" s="344" t="s">
        <v>1784</v>
      </c>
      <c r="X226" s="344" t="s">
        <v>1784</v>
      </c>
      <c r="Y226" s="344" t="s">
        <v>1784</v>
      </c>
      <c r="Z226" s="344" t="s">
        <v>1784</v>
      </c>
      <c r="AA226" s="344" t="s">
        <v>1784</v>
      </c>
      <c r="AB226" s="344" t="s">
        <v>1784</v>
      </c>
      <c r="AC226" s="344" t="s">
        <v>1784</v>
      </c>
      <c r="AD226" s="344" t="s">
        <v>1784</v>
      </c>
      <c r="AE226" s="344" t="s">
        <v>1784</v>
      </c>
      <c r="AF226" s="344" t="s">
        <v>1784</v>
      </c>
      <c r="AG226" s="344" t="s">
        <v>1784</v>
      </c>
      <c r="AH226" s="344" t="s">
        <v>1784</v>
      </c>
      <c r="AI226" s="344" t="s">
        <v>1784</v>
      </c>
      <c r="AJ226" s="344" t="s">
        <v>1784</v>
      </c>
      <c r="AK226" s="344" t="s">
        <v>1784</v>
      </c>
      <c r="AL226" s="344" t="s">
        <v>1784</v>
      </c>
      <c r="AM226" s="344" t="s">
        <v>1784</v>
      </c>
      <c r="AN226" s="344" t="s">
        <v>1784</v>
      </c>
      <c r="AO226" s="344" t="s">
        <v>1784</v>
      </c>
      <c r="AP226" s="344" t="s">
        <v>1784</v>
      </c>
      <c r="AQ226" s="344" t="s">
        <v>1784</v>
      </c>
      <c r="AR226" s="344" t="s">
        <v>1784</v>
      </c>
      <c r="AS226" s="344" t="s">
        <v>1784</v>
      </c>
      <c r="AT226" s="344" t="s">
        <v>1784</v>
      </c>
      <c r="AU226" s="344" t="s">
        <v>1784</v>
      </c>
      <c r="AV226" s="344" t="s">
        <v>1784</v>
      </c>
      <c r="AW226" s="344" t="s">
        <v>1784</v>
      </c>
      <c r="AX226" s="344" t="s">
        <v>1784</v>
      </c>
      <c r="AY226" s="344" t="s">
        <v>1784</v>
      </c>
      <c r="AZ226" s="344" t="s">
        <v>1784</v>
      </c>
      <c r="BA226" s="344" t="s">
        <v>1784</v>
      </c>
      <c r="BB226" s="344" t="s">
        <v>1784</v>
      </c>
      <c r="BC226" s="344" t="s">
        <v>1784</v>
      </c>
      <c r="BD226" s="344" t="s">
        <v>1784</v>
      </c>
      <c r="BE226" s="344" t="s">
        <v>1784</v>
      </c>
      <c r="BF226" s="344" t="s">
        <v>1784</v>
      </c>
      <c r="BG226" s="344" t="s">
        <v>1784</v>
      </c>
      <c r="BH226" s="344" t="s">
        <v>1784</v>
      </c>
      <c r="BI226" s="344" t="s">
        <v>1784</v>
      </c>
      <c r="BJ226" s="344" t="s">
        <v>1784</v>
      </c>
      <c r="BK226" s="344" t="s">
        <v>1784</v>
      </c>
      <c r="BL226" s="344" t="s">
        <v>1784</v>
      </c>
      <c r="BM226" s="344" t="s">
        <v>1784</v>
      </c>
      <c r="BN226" s="344" t="s">
        <v>1784</v>
      </c>
      <c r="BO226" s="344" t="s">
        <v>1784</v>
      </c>
      <c r="BP226" s="344" t="s">
        <v>1784</v>
      </c>
      <c r="BQ226" s="344" t="s">
        <v>4167</v>
      </c>
      <c r="BR226" s="344" t="s">
        <v>1784</v>
      </c>
      <c r="BS226" s="344" t="s">
        <v>1784</v>
      </c>
    </row>
    <row r="227" spans="1:71">
      <c r="A227" s="344" t="s">
        <v>78</v>
      </c>
      <c r="B227" s="344" t="s">
        <v>4168</v>
      </c>
      <c r="C227" s="344" t="s">
        <v>36</v>
      </c>
      <c r="D227" s="344" t="s">
        <v>1784</v>
      </c>
      <c r="E227" s="344" t="s">
        <v>1784</v>
      </c>
      <c r="F227" s="344" t="s">
        <v>1784</v>
      </c>
      <c r="G227" s="344" t="s">
        <v>3748</v>
      </c>
      <c r="H227" s="344" t="s">
        <v>1784</v>
      </c>
      <c r="I227" s="344" t="s">
        <v>3749</v>
      </c>
      <c r="J227" s="344" t="s">
        <v>1784</v>
      </c>
      <c r="K227" s="344" t="s">
        <v>1784</v>
      </c>
      <c r="L227" s="344" t="s">
        <v>1784</v>
      </c>
      <c r="M227" s="344" t="s">
        <v>1784</v>
      </c>
      <c r="N227" s="344" t="s">
        <v>1784</v>
      </c>
      <c r="O227" s="344" t="s">
        <v>1784</v>
      </c>
      <c r="P227" s="344" t="s">
        <v>1784</v>
      </c>
      <c r="Q227" s="344" t="s">
        <v>1784</v>
      </c>
      <c r="R227" s="344" t="s">
        <v>1784</v>
      </c>
      <c r="S227" s="344" t="s">
        <v>1784</v>
      </c>
      <c r="T227" s="344" t="s">
        <v>1784</v>
      </c>
      <c r="U227" s="344" t="s">
        <v>1784</v>
      </c>
      <c r="V227" s="344" t="s">
        <v>1784</v>
      </c>
      <c r="W227" s="344" t="s">
        <v>1784</v>
      </c>
      <c r="X227" s="344" t="s">
        <v>1784</v>
      </c>
      <c r="Y227" s="344" t="s">
        <v>1784</v>
      </c>
      <c r="Z227" s="344" t="s">
        <v>1784</v>
      </c>
      <c r="AA227" s="344" t="s">
        <v>1784</v>
      </c>
      <c r="AB227" s="344" t="s">
        <v>1784</v>
      </c>
      <c r="AC227" s="344" t="s">
        <v>1784</v>
      </c>
      <c r="AD227" s="344" t="s">
        <v>1784</v>
      </c>
      <c r="AE227" s="344" t="s">
        <v>1784</v>
      </c>
      <c r="AF227" s="344" t="s">
        <v>1784</v>
      </c>
      <c r="AG227" s="344" t="s">
        <v>1784</v>
      </c>
      <c r="AH227" s="344" t="s">
        <v>1784</v>
      </c>
      <c r="AI227" s="344" t="s">
        <v>1784</v>
      </c>
      <c r="AJ227" s="344" t="s">
        <v>1784</v>
      </c>
      <c r="AK227" s="344" t="s">
        <v>1784</v>
      </c>
      <c r="AL227" s="344" t="s">
        <v>1784</v>
      </c>
      <c r="AM227" s="344" t="s">
        <v>1784</v>
      </c>
      <c r="AN227" s="344" t="s">
        <v>1784</v>
      </c>
      <c r="AO227" s="344" t="s">
        <v>1784</v>
      </c>
      <c r="AP227" s="344" t="s">
        <v>1784</v>
      </c>
      <c r="AQ227" s="344" t="s">
        <v>1784</v>
      </c>
      <c r="AR227" s="344" t="s">
        <v>1784</v>
      </c>
      <c r="AS227" s="344" t="s">
        <v>1784</v>
      </c>
      <c r="AT227" s="344" t="s">
        <v>1784</v>
      </c>
      <c r="AU227" s="344" t="s">
        <v>1784</v>
      </c>
      <c r="AV227" s="344" t="s">
        <v>1784</v>
      </c>
      <c r="AW227" s="344" t="s">
        <v>1784</v>
      </c>
      <c r="AX227" s="344" t="s">
        <v>1784</v>
      </c>
      <c r="AY227" s="344" t="s">
        <v>1784</v>
      </c>
      <c r="AZ227" s="344" t="s">
        <v>1784</v>
      </c>
      <c r="BA227" s="344" t="s">
        <v>1784</v>
      </c>
      <c r="BB227" s="344" t="s">
        <v>1784</v>
      </c>
      <c r="BC227" s="344" t="s">
        <v>1784</v>
      </c>
      <c r="BD227" s="344" t="s">
        <v>1784</v>
      </c>
      <c r="BE227" s="344" t="s">
        <v>1784</v>
      </c>
      <c r="BF227" s="344" t="s">
        <v>1784</v>
      </c>
      <c r="BG227" s="344" t="s">
        <v>1784</v>
      </c>
      <c r="BH227" s="344" t="s">
        <v>1784</v>
      </c>
      <c r="BI227" s="344" t="s">
        <v>1784</v>
      </c>
      <c r="BJ227" s="344" t="s">
        <v>1784</v>
      </c>
      <c r="BK227" s="344" t="s">
        <v>1784</v>
      </c>
      <c r="BL227" s="344" t="s">
        <v>1784</v>
      </c>
      <c r="BM227" s="344" t="s">
        <v>1784</v>
      </c>
      <c r="BN227" s="344" t="s">
        <v>1784</v>
      </c>
      <c r="BO227" s="344" t="s">
        <v>1784</v>
      </c>
      <c r="BP227" s="344" t="s">
        <v>1784</v>
      </c>
      <c r="BQ227" s="344" t="s">
        <v>4169</v>
      </c>
      <c r="BR227" s="344" t="s">
        <v>1784</v>
      </c>
      <c r="BS227" s="344" t="s">
        <v>1784</v>
      </c>
    </row>
    <row r="228" spans="1:71">
      <c r="A228" s="344" t="s">
        <v>78</v>
      </c>
      <c r="B228" s="344" t="s">
        <v>4170</v>
      </c>
      <c r="C228" s="344" t="s">
        <v>38</v>
      </c>
      <c r="D228" s="344" t="s">
        <v>1784</v>
      </c>
      <c r="E228" s="344" t="s">
        <v>1784</v>
      </c>
      <c r="F228" s="344" t="s">
        <v>1784</v>
      </c>
      <c r="G228" s="344" t="s">
        <v>3748</v>
      </c>
      <c r="H228" s="344" t="s">
        <v>1784</v>
      </c>
      <c r="I228" s="344" t="s">
        <v>3813</v>
      </c>
      <c r="J228" s="344" t="s">
        <v>4171</v>
      </c>
      <c r="K228" s="344" t="s">
        <v>3748</v>
      </c>
      <c r="L228" s="344" t="s">
        <v>1784</v>
      </c>
      <c r="M228" s="344" t="s">
        <v>1784</v>
      </c>
      <c r="N228" s="344" t="s">
        <v>1784</v>
      </c>
      <c r="O228" s="344" t="s">
        <v>1784</v>
      </c>
      <c r="P228" s="344" t="s">
        <v>1784</v>
      </c>
      <c r="Q228" s="344" t="s">
        <v>1784</v>
      </c>
      <c r="R228" s="344" t="s">
        <v>1784</v>
      </c>
      <c r="S228" s="344" t="s">
        <v>1784</v>
      </c>
      <c r="T228" s="344" t="s">
        <v>1784</v>
      </c>
      <c r="U228" s="344" t="s">
        <v>1784</v>
      </c>
      <c r="V228" s="344" t="s">
        <v>1784</v>
      </c>
      <c r="W228" s="344" t="s">
        <v>1784</v>
      </c>
      <c r="X228" s="344" t="s">
        <v>1784</v>
      </c>
      <c r="Y228" s="344" t="s">
        <v>1784</v>
      </c>
      <c r="Z228" s="344" t="s">
        <v>1784</v>
      </c>
      <c r="AA228" s="344" t="s">
        <v>1784</v>
      </c>
      <c r="AB228" s="344" t="s">
        <v>1784</v>
      </c>
      <c r="AC228" s="344" t="s">
        <v>1784</v>
      </c>
      <c r="AD228" s="344" t="s">
        <v>1784</v>
      </c>
      <c r="AE228" s="344" t="s">
        <v>1784</v>
      </c>
      <c r="AF228" s="344" t="s">
        <v>1784</v>
      </c>
      <c r="AG228" s="344" t="s">
        <v>1784</v>
      </c>
      <c r="AH228" s="344" t="s">
        <v>1784</v>
      </c>
      <c r="AI228" s="344" t="s">
        <v>1784</v>
      </c>
      <c r="AJ228" s="344" t="s">
        <v>1784</v>
      </c>
      <c r="AK228" s="344" t="s">
        <v>1784</v>
      </c>
      <c r="AL228" s="344" t="s">
        <v>1784</v>
      </c>
      <c r="AM228" s="344" t="s">
        <v>1784</v>
      </c>
      <c r="AN228" s="344" t="s">
        <v>1784</v>
      </c>
      <c r="AO228" s="344" t="s">
        <v>1784</v>
      </c>
      <c r="AP228" s="344" t="s">
        <v>1784</v>
      </c>
      <c r="AQ228" s="344" t="s">
        <v>1784</v>
      </c>
      <c r="AR228" s="344" t="s">
        <v>1784</v>
      </c>
      <c r="AS228" s="344" t="s">
        <v>1784</v>
      </c>
      <c r="AT228" s="344" t="s">
        <v>1784</v>
      </c>
      <c r="AU228" s="344" t="s">
        <v>1784</v>
      </c>
      <c r="AV228" s="344" t="s">
        <v>1784</v>
      </c>
      <c r="AW228" s="344" t="s">
        <v>1784</v>
      </c>
      <c r="AX228" s="344" t="s">
        <v>1784</v>
      </c>
      <c r="AY228" s="344" t="s">
        <v>1784</v>
      </c>
      <c r="AZ228" s="344" t="s">
        <v>1784</v>
      </c>
      <c r="BA228" s="344" t="s">
        <v>1784</v>
      </c>
      <c r="BB228" s="344" t="s">
        <v>1784</v>
      </c>
      <c r="BC228" s="344" t="s">
        <v>1784</v>
      </c>
      <c r="BD228" s="344" t="s">
        <v>1784</v>
      </c>
      <c r="BE228" s="344" t="s">
        <v>1784</v>
      </c>
      <c r="BF228" s="344" t="s">
        <v>1784</v>
      </c>
      <c r="BG228" s="344" t="s">
        <v>1784</v>
      </c>
      <c r="BH228" s="344" t="s">
        <v>1784</v>
      </c>
      <c r="BI228" s="344" t="s">
        <v>1784</v>
      </c>
      <c r="BJ228" s="344" t="s">
        <v>1784</v>
      </c>
      <c r="BK228" s="344" t="s">
        <v>1784</v>
      </c>
      <c r="BL228" s="344" t="s">
        <v>1784</v>
      </c>
      <c r="BM228" s="344" t="s">
        <v>1784</v>
      </c>
      <c r="BN228" s="344" t="s">
        <v>1784</v>
      </c>
      <c r="BO228" s="344" t="s">
        <v>1784</v>
      </c>
      <c r="BP228" s="344" t="s">
        <v>1784</v>
      </c>
      <c r="BQ228" s="344" t="s">
        <v>4172</v>
      </c>
      <c r="BR228" s="344" t="s">
        <v>1784</v>
      </c>
      <c r="BS228" s="344" t="s">
        <v>1784</v>
      </c>
    </row>
    <row r="229" spans="1:71">
      <c r="A229" s="344" t="s">
        <v>78</v>
      </c>
      <c r="B229" s="344" t="s">
        <v>4173</v>
      </c>
      <c r="C229" s="344" t="s">
        <v>38</v>
      </c>
      <c r="D229" s="344" t="s">
        <v>1784</v>
      </c>
      <c r="E229" s="344" t="s">
        <v>1784</v>
      </c>
      <c r="F229" s="344" t="s">
        <v>1784</v>
      </c>
      <c r="G229" s="344" t="s">
        <v>3748</v>
      </c>
      <c r="H229" s="344" t="s">
        <v>1784</v>
      </c>
      <c r="I229" s="344" t="s">
        <v>3749</v>
      </c>
      <c r="J229" s="344" t="s">
        <v>1784</v>
      </c>
      <c r="K229" s="344" t="s">
        <v>1784</v>
      </c>
      <c r="L229" s="344" t="s">
        <v>1784</v>
      </c>
      <c r="M229" s="344" t="s">
        <v>1784</v>
      </c>
      <c r="N229" s="344" t="s">
        <v>1784</v>
      </c>
      <c r="O229" s="344" t="s">
        <v>1784</v>
      </c>
      <c r="P229" s="344" t="s">
        <v>1784</v>
      </c>
      <c r="Q229" s="344" t="s">
        <v>1784</v>
      </c>
      <c r="R229" s="344" t="s">
        <v>1784</v>
      </c>
      <c r="S229" s="344" t="s">
        <v>1784</v>
      </c>
      <c r="T229" s="344" t="s">
        <v>1784</v>
      </c>
      <c r="U229" s="344" t="s">
        <v>1784</v>
      </c>
      <c r="V229" s="344" t="s">
        <v>1784</v>
      </c>
      <c r="W229" s="344" t="s">
        <v>1784</v>
      </c>
      <c r="X229" s="344" t="s">
        <v>1784</v>
      </c>
      <c r="Y229" s="344" t="s">
        <v>1784</v>
      </c>
      <c r="Z229" s="344" t="s">
        <v>1784</v>
      </c>
      <c r="AA229" s="344" t="s">
        <v>1784</v>
      </c>
      <c r="AB229" s="344" t="s">
        <v>1784</v>
      </c>
      <c r="AC229" s="344" t="s">
        <v>1784</v>
      </c>
      <c r="AD229" s="344" t="s">
        <v>1784</v>
      </c>
      <c r="AE229" s="344" t="s">
        <v>1784</v>
      </c>
      <c r="AF229" s="344" t="s">
        <v>1784</v>
      </c>
      <c r="AG229" s="344" t="s">
        <v>1784</v>
      </c>
      <c r="AH229" s="344" t="s">
        <v>1784</v>
      </c>
      <c r="AI229" s="344" t="s">
        <v>1784</v>
      </c>
      <c r="AJ229" s="344" t="s">
        <v>1784</v>
      </c>
      <c r="AK229" s="344" t="s">
        <v>1784</v>
      </c>
      <c r="AL229" s="344" t="s">
        <v>1784</v>
      </c>
      <c r="AM229" s="344" t="s">
        <v>1784</v>
      </c>
      <c r="AN229" s="344" t="s">
        <v>1784</v>
      </c>
      <c r="AO229" s="344" t="s">
        <v>1784</v>
      </c>
      <c r="AP229" s="344" t="s">
        <v>1784</v>
      </c>
      <c r="AQ229" s="344" t="s">
        <v>1784</v>
      </c>
      <c r="AR229" s="344" t="s">
        <v>1784</v>
      </c>
      <c r="AS229" s="344" t="s">
        <v>1784</v>
      </c>
      <c r="AT229" s="344" t="s">
        <v>1784</v>
      </c>
      <c r="AU229" s="344" t="s">
        <v>1784</v>
      </c>
      <c r="AV229" s="344" t="s">
        <v>1784</v>
      </c>
      <c r="AW229" s="344" t="s">
        <v>1784</v>
      </c>
      <c r="AX229" s="344" t="s">
        <v>1784</v>
      </c>
      <c r="AY229" s="344" t="s">
        <v>1784</v>
      </c>
      <c r="AZ229" s="344" t="s">
        <v>1784</v>
      </c>
      <c r="BA229" s="344" t="s">
        <v>1784</v>
      </c>
      <c r="BB229" s="344" t="s">
        <v>1784</v>
      </c>
      <c r="BC229" s="344" t="s">
        <v>1784</v>
      </c>
      <c r="BD229" s="344" t="s">
        <v>1784</v>
      </c>
      <c r="BE229" s="344" t="s">
        <v>1784</v>
      </c>
      <c r="BF229" s="344" t="s">
        <v>1784</v>
      </c>
      <c r="BG229" s="344" t="s">
        <v>1784</v>
      </c>
      <c r="BH229" s="344" t="s">
        <v>1784</v>
      </c>
      <c r="BI229" s="344" t="s">
        <v>1784</v>
      </c>
      <c r="BJ229" s="344" t="s">
        <v>1784</v>
      </c>
      <c r="BK229" s="344" t="s">
        <v>1784</v>
      </c>
      <c r="BL229" s="344" t="s">
        <v>1784</v>
      </c>
      <c r="BM229" s="344" t="s">
        <v>1784</v>
      </c>
      <c r="BN229" s="344" t="s">
        <v>1784</v>
      </c>
      <c r="BO229" s="344" t="s">
        <v>1784</v>
      </c>
      <c r="BP229" s="344" t="s">
        <v>1784</v>
      </c>
      <c r="BQ229" s="344" t="s">
        <v>4174</v>
      </c>
      <c r="BR229" s="344" t="s">
        <v>1784</v>
      </c>
      <c r="BS229" s="344" t="s">
        <v>1784</v>
      </c>
    </row>
    <row r="230" spans="1:71">
      <c r="A230" s="344" t="s">
        <v>78</v>
      </c>
      <c r="B230" s="344" t="s">
        <v>4175</v>
      </c>
      <c r="C230" s="344" t="s">
        <v>38</v>
      </c>
      <c r="D230" s="344" t="s">
        <v>1784</v>
      </c>
      <c r="E230" s="344" t="s">
        <v>1784</v>
      </c>
      <c r="F230" s="344" t="s">
        <v>1784</v>
      </c>
      <c r="G230" s="344" t="s">
        <v>3748</v>
      </c>
      <c r="H230" s="344" t="s">
        <v>1784</v>
      </c>
      <c r="I230" s="344" t="s">
        <v>3749</v>
      </c>
      <c r="J230" s="344" t="s">
        <v>1784</v>
      </c>
      <c r="K230" s="344" t="s">
        <v>1784</v>
      </c>
      <c r="L230" s="344" t="s">
        <v>1784</v>
      </c>
      <c r="M230" s="344" t="s">
        <v>1784</v>
      </c>
      <c r="N230" s="344" t="s">
        <v>1784</v>
      </c>
      <c r="O230" s="344" t="s">
        <v>1784</v>
      </c>
      <c r="P230" s="344" t="s">
        <v>1784</v>
      </c>
      <c r="Q230" s="344" t="s">
        <v>1784</v>
      </c>
      <c r="R230" s="344" t="s">
        <v>1784</v>
      </c>
      <c r="S230" s="344" t="s">
        <v>1784</v>
      </c>
      <c r="T230" s="344" t="s">
        <v>1784</v>
      </c>
      <c r="U230" s="344" t="s">
        <v>1784</v>
      </c>
      <c r="V230" s="344" t="s">
        <v>1784</v>
      </c>
      <c r="W230" s="344" t="s">
        <v>1784</v>
      </c>
      <c r="X230" s="344" t="s">
        <v>1784</v>
      </c>
      <c r="Y230" s="344" t="s">
        <v>1784</v>
      </c>
      <c r="Z230" s="344" t="s">
        <v>1784</v>
      </c>
      <c r="AA230" s="344" t="s">
        <v>1784</v>
      </c>
      <c r="AB230" s="344" t="s">
        <v>1784</v>
      </c>
      <c r="AC230" s="344" t="s">
        <v>1784</v>
      </c>
      <c r="AD230" s="344" t="s">
        <v>1784</v>
      </c>
      <c r="AE230" s="344" t="s">
        <v>1784</v>
      </c>
      <c r="AF230" s="344" t="s">
        <v>1784</v>
      </c>
      <c r="AG230" s="344" t="s">
        <v>1784</v>
      </c>
      <c r="AH230" s="344" t="s">
        <v>1784</v>
      </c>
      <c r="AI230" s="344" t="s">
        <v>1784</v>
      </c>
      <c r="AJ230" s="344" t="s">
        <v>1784</v>
      </c>
      <c r="AK230" s="344" t="s">
        <v>1784</v>
      </c>
      <c r="AL230" s="344" t="s">
        <v>1784</v>
      </c>
      <c r="AM230" s="344" t="s">
        <v>1784</v>
      </c>
      <c r="AN230" s="344" t="s">
        <v>1784</v>
      </c>
      <c r="AO230" s="344" t="s">
        <v>1784</v>
      </c>
      <c r="AP230" s="344" t="s">
        <v>1784</v>
      </c>
      <c r="AQ230" s="344" t="s">
        <v>1784</v>
      </c>
      <c r="AR230" s="344" t="s">
        <v>1784</v>
      </c>
      <c r="AS230" s="344" t="s">
        <v>1784</v>
      </c>
      <c r="AT230" s="344" t="s">
        <v>1784</v>
      </c>
      <c r="AU230" s="344" t="s">
        <v>1784</v>
      </c>
      <c r="AV230" s="344" t="s">
        <v>1784</v>
      </c>
      <c r="AW230" s="344" t="s">
        <v>1784</v>
      </c>
      <c r="AX230" s="344" t="s">
        <v>1784</v>
      </c>
      <c r="AY230" s="344" t="s">
        <v>1784</v>
      </c>
      <c r="AZ230" s="344" t="s">
        <v>1784</v>
      </c>
      <c r="BA230" s="344" t="s">
        <v>1784</v>
      </c>
      <c r="BB230" s="344" t="s">
        <v>1784</v>
      </c>
      <c r="BC230" s="344" t="s">
        <v>1784</v>
      </c>
      <c r="BD230" s="344" t="s">
        <v>1784</v>
      </c>
      <c r="BE230" s="344" t="s">
        <v>1784</v>
      </c>
      <c r="BF230" s="344" t="s">
        <v>1784</v>
      </c>
      <c r="BG230" s="344" t="s">
        <v>1784</v>
      </c>
      <c r="BH230" s="344" t="s">
        <v>1784</v>
      </c>
      <c r="BI230" s="344" t="s">
        <v>1784</v>
      </c>
      <c r="BJ230" s="344" t="s">
        <v>1784</v>
      </c>
      <c r="BK230" s="344" t="s">
        <v>1784</v>
      </c>
      <c r="BL230" s="344" t="s">
        <v>1784</v>
      </c>
      <c r="BM230" s="344" t="s">
        <v>1784</v>
      </c>
      <c r="BN230" s="344" t="s">
        <v>1784</v>
      </c>
      <c r="BO230" s="344" t="s">
        <v>1784</v>
      </c>
      <c r="BP230" s="344" t="s">
        <v>1784</v>
      </c>
      <c r="BQ230" s="344" t="s">
        <v>4176</v>
      </c>
      <c r="BR230" s="344" t="s">
        <v>1784</v>
      </c>
      <c r="BS230" s="344" t="s">
        <v>1784</v>
      </c>
    </row>
    <row r="231" spans="1:71">
      <c r="A231" s="344" t="s">
        <v>78</v>
      </c>
      <c r="B231" s="344" t="s">
        <v>4177</v>
      </c>
      <c r="C231" s="344" t="s">
        <v>38</v>
      </c>
      <c r="D231" s="344" t="s">
        <v>1784</v>
      </c>
      <c r="E231" s="344" t="s">
        <v>1784</v>
      </c>
      <c r="F231" s="344" t="s">
        <v>1784</v>
      </c>
      <c r="G231" s="344" t="s">
        <v>3748</v>
      </c>
      <c r="H231" s="344" t="s">
        <v>1784</v>
      </c>
      <c r="I231" s="344" t="s">
        <v>3749</v>
      </c>
      <c r="J231" s="344" t="s">
        <v>1784</v>
      </c>
      <c r="K231" s="344" t="s">
        <v>1784</v>
      </c>
      <c r="L231" s="344" t="s">
        <v>1784</v>
      </c>
      <c r="M231" s="344" t="s">
        <v>1784</v>
      </c>
      <c r="N231" s="344" t="s">
        <v>1784</v>
      </c>
      <c r="O231" s="344" t="s">
        <v>1784</v>
      </c>
      <c r="P231" s="344" t="s">
        <v>1784</v>
      </c>
      <c r="Q231" s="344" t="s">
        <v>1784</v>
      </c>
      <c r="R231" s="344" t="s">
        <v>1784</v>
      </c>
      <c r="S231" s="344" t="s">
        <v>1784</v>
      </c>
      <c r="T231" s="344" t="s">
        <v>1784</v>
      </c>
      <c r="U231" s="344" t="s">
        <v>1784</v>
      </c>
      <c r="V231" s="344" t="s">
        <v>1784</v>
      </c>
      <c r="W231" s="344" t="s">
        <v>1784</v>
      </c>
      <c r="X231" s="344" t="s">
        <v>1784</v>
      </c>
      <c r="Y231" s="344" t="s">
        <v>1784</v>
      </c>
      <c r="Z231" s="344" t="s">
        <v>1784</v>
      </c>
      <c r="AA231" s="344" t="s">
        <v>1784</v>
      </c>
      <c r="AB231" s="344" t="s">
        <v>1784</v>
      </c>
      <c r="AC231" s="344" t="s">
        <v>1784</v>
      </c>
      <c r="AD231" s="344" t="s">
        <v>1784</v>
      </c>
      <c r="AE231" s="344" t="s">
        <v>1784</v>
      </c>
      <c r="AF231" s="344" t="s">
        <v>1784</v>
      </c>
      <c r="AG231" s="344" t="s">
        <v>1784</v>
      </c>
      <c r="AH231" s="344" t="s">
        <v>1784</v>
      </c>
      <c r="AI231" s="344" t="s">
        <v>1784</v>
      </c>
      <c r="AJ231" s="344" t="s">
        <v>1784</v>
      </c>
      <c r="AK231" s="344" t="s">
        <v>1784</v>
      </c>
      <c r="AL231" s="344" t="s">
        <v>1784</v>
      </c>
      <c r="AM231" s="344" t="s">
        <v>1784</v>
      </c>
      <c r="AN231" s="344" t="s">
        <v>1784</v>
      </c>
      <c r="AO231" s="344" t="s">
        <v>1784</v>
      </c>
      <c r="AP231" s="344" t="s">
        <v>1784</v>
      </c>
      <c r="AQ231" s="344" t="s">
        <v>1784</v>
      </c>
      <c r="AR231" s="344" t="s">
        <v>1784</v>
      </c>
      <c r="AS231" s="344" t="s">
        <v>1784</v>
      </c>
      <c r="AT231" s="344" t="s">
        <v>1784</v>
      </c>
      <c r="AU231" s="344" t="s">
        <v>1784</v>
      </c>
      <c r="AV231" s="344" t="s">
        <v>1784</v>
      </c>
      <c r="AW231" s="344" t="s">
        <v>1784</v>
      </c>
      <c r="AX231" s="344" t="s">
        <v>1784</v>
      </c>
      <c r="AY231" s="344" t="s">
        <v>1784</v>
      </c>
      <c r="AZ231" s="344" t="s">
        <v>1784</v>
      </c>
      <c r="BA231" s="344" t="s">
        <v>1784</v>
      </c>
      <c r="BB231" s="344" t="s">
        <v>1784</v>
      </c>
      <c r="BC231" s="344" t="s">
        <v>1784</v>
      </c>
      <c r="BD231" s="344" t="s">
        <v>1784</v>
      </c>
      <c r="BE231" s="344" t="s">
        <v>1784</v>
      </c>
      <c r="BF231" s="344" t="s">
        <v>1784</v>
      </c>
      <c r="BG231" s="344" t="s">
        <v>1784</v>
      </c>
      <c r="BH231" s="344" t="s">
        <v>1784</v>
      </c>
      <c r="BI231" s="344" t="s">
        <v>1784</v>
      </c>
      <c r="BJ231" s="344" t="s">
        <v>1784</v>
      </c>
      <c r="BK231" s="344" t="s">
        <v>1784</v>
      </c>
      <c r="BL231" s="344" t="s">
        <v>1784</v>
      </c>
      <c r="BM231" s="344" t="s">
        <v>1784</v>
      </c>
      <c r="BN231" s="344" t="s">
        <v>1784</v>
      </c>
      <c r="BO231" s="344" t="s">
        <v>1784</v>
      </c>
      <c r="BP231" s="344" t="s">
        <v>1784</v>
      </c>
      <c r="BQ231" s="344" t="s">
        <v>4178</v>
      </c>
      <c r="BR231" s="344" t="s">
        <v>1784</v>
      </c>
      <c r="BS231" s="344" t="s">
        <v>1784</v>
      </c>
    </row>
    <row r="232" spans="1:71">
      <c r="A232" s="344" t="s">
        <v>78</v>
      </c>
      <c r="B232" s="344" t="s">
        <v>3275</v>
      </c>
      <c r="C232" s="344" t="s">
        <v>38</v>
      </c>
      <c r="D232" s="344" t="s">
        <v>1784</v>
      </c>
      <c r="E232" s="344" t="s">
        <v>1784</v>
      </c>
      <c r="F232" s="344" t="s">
        <v>1784</v>
      </c>
      <c r="G232" s="344" t="s">
        <v>3748</v>
      </c>
      <c r="H232" s="344" t="s">
        <v>1784</v>
      </c>
      <c r="I232" s="344" t="s">
        <v>666</v>
      </c>
      <c r="J232" s="344" t="s">
        <v>3276</v>
      </c>
      <c r="K232" s="344" t="s">
        <v>3748</v>
      </c>
      <c r="L232" s="344" t="s">
        <v>1784</v>
      </c>
      <c r="M232" s="344" t="s">
        <v>1784</v>
      </c>
      <c r="N232" s="344" t="s">
        <v>1784</v>
      </c>
      <c r="O232" s="344" t="s">
        <v>1784</v>
      </c>
      <c r="P232" s="344" t="s">
        <v>1784</v>
      </c>
      <c r="Q232" s="344" t="s">
        <v>1784</v>
      </c>
      <c r="R232" s="344" t="s">
        <v>1784</v>
      </c>
      <c r="S232" s="344" t="s">
        <v>1784</v>
      </c>
      <c r="T232" s="344" t="s">
        <v>1784</v>
      </c>
      <c r="U232" s="344" t="s">
        <v>1784</v>
      </c>
      <c r="V232" s="344" t="s">
        <v>1784</v>
      </c>
      <c r="W232" s="344" t="s">
        <v>1784</v>
      </c>
      <c r="X232" s="344" t="s">
        <v>1784</v>
      </c>
      <c r="Y232" s="344" t="s">
        <v>1784</v>
      </c>
      <c r="Z232" s="344" t="s">
        <v>1784</v>
      </c>
      <c r="AA232" s="344" t="s">
        <v>1784</v>
      </c>
      <c r="AB232" s="344" t="s">
        <v>1784</v>
      </c>
      <c r="AC232" s="344" t="s">
        <v>1784</v>
      </c>
      <c r="AD232" s="344" t="s">
        <v>1784</v>
      </c>
      <c r="AE232" s="344" t="s">
        <v>1784</v>
      </c>
      <c r="AF232" s="344" t="s">
        <v>1784</v>
      </c>
      <c r="AG232" s="344" t="s">
        <v>1784</v>
      </c>
      <c r="AH232" s="344" t="s">
        <v>1784</v>
      </c>
      <c r="AI232" s="344" t="s">
        <v>1784</v>
      </c>
      <c r="AJ232" s="344" t="s">
        <v>1784</v>
      </c>
      <c r="AK232" s="344" t="s">
        <v>1784</v>
      </c>
      <c r="AL232" s="344" t="s">
        <v>1784</v>
      </c>
      <c r="AM232" s="344" t="s">
        <v>1784</v>
      </c>
      <c r="AN232" s="344" t="s">
        <v>1784</v>
      </c>
      <c r="AO232" s="344" t="s">
        <v>1784</v>
      </c>
      <c r="AP232" s="344" t="s">
        <v>1784</v>
      </c>
      <c r="AQ232" s="344" t="s">
        <v>1784</v>
      </c>
      <c r="AR232" s="344" t="s">
        <v>1784</v>
      </c>
      <c r="AS232" s="344" t="s">
        <v>1784</v>
      </c>
      <c r="AT232" s="344" t="s">
        <v>1784</v>
      </c>
      <c r="AU232" s="344" t="s">
        <v>1784</v>
      </c>
      <c r="AV232" s="344" t="s">
        <v>1784</v>
      </c>
      <c r="AW232" s="344" t="s">
        <v>1784</v>
      </c>
      <c r="AX232" s="344" t="s">
        <v>1784</v>
      </c>
      <c r="AY232" s="344" t="s">
        <v>1784</v>
      </c>
      <c r="AZ232" s="344" t="s">
        <v>1784</v>
      </c>
      <c r="BA232" s="344" t="s">
        <v>1784</v>
      </c>
      <c r="BB232" s="344" t="s">
        <v>1784</v>
      </c>
      <c r="BC232" s="344" t="s">
        <v>1784</v>
      </c>
      <c r="BD232" s="344" t="s">
        <v>1784</v>
      </c>
      <c r="BE232" s="344" t="s">
        <v>1784</v>
      </c>
      <c r="BF232" s="344" t="s">
        <v>1784</v>
      </c>
      <c r="BG232" s="344" t="s">
        <v>1784</v>
      </c>
      <c r="BH232" s="344" t="s">
        <v>1784</v>
      </c>
      <c r="BI232" s="344" t="s">
        <v>1784</v>
      </c>
      <c r="BJ232" s="344" t="s">
        <v>1784</v>
      </c>
      <c r="BK232" s="344" t="s">
        <v>1784</v>
      </c>
      <c r="BL232" s="344" t="s">
        <v>1784</v>
      </c>
      <c r="BM232" s="344" t="s">
        <v>1784</v>
      </c>
      <c r="BN232" s="344" t="s">
        <v>1784</v>
      </c>
      <c r="BO232" s="344" t="s">
        <v>1784</v>
      </c>
      <c r="BP232" s="344" t="s">
        <v>1784</v>
      </c>
      <c r="BQ232" s="344" t="s">
        <v>4179</v>
      </c>
      <c r="BR232" s="344" t="s">
        <v>1784</v>
      </c>
      <c r="BS232" s="344" t="s">
        <v>1784</v>
      </c>
    </row>
    <row r="233" spans="1:71">
      <c r="A233" s="344" t="s">
        <v>78</v>
      </c>
      <c r="B233" s="344" t="s">
        <v>3277</v>
      </c>
      <c r="C233" s="344" t="s">
        <v>40</v>
      </c>
      <c r="D233" s="344" t="s">
        <v>1784</v>
      </c>
      <c r="E233" s="344" t="s">
        <v>1784</v>
      </c>
      <c r="F233" s="344" t="s">
        <v>1784</v>
      </c>
      <c r="G233" s="344" t="s">
        <v>3748</v>
      </c>
      <c r="H233" s="344" t="s">
        <v>1784</v>
      </c>
      <c r="I233" s="344" t="s">
        <v>214</v>
      </c>
      <c r="J233" s="344" t="s">
        <v>3278</v>
      </c>
      <c r="K233" s="344" t="s">
        <v>3748</v>
      </c>
      <c r="L233" s="344"/>
      <c r="M233" s="344"/>
      <c r="N233" s="344"/>
      <c r="O233" s="344" t="s">
        <v>1784</v>
      </c>
      <c r="P233" s="344" t="s">
        <v>1784</v>
      </c>
      <c r="Q233" s="344" t="s">
        <v>1784</v>
      </c>
      <c r="R233" s="344" t="s">
        <v>1784</v>
      </c>
      <c r="S233" s="344" t="s">
        <v>1784</v>
      </c>
      <c r="T233" s="344" t="s">
        <v>1784</v>
      </c>
      <c r="U233" s="344" t="s">
        <v>1784</v>
      </c>
      <c r="V233" s="344" t="s">
        <v>1784</v>
      </c>
      <c r="W233" s="344" t="s">
        <v>1784</v>
      </c>
      <c r="X233" s="344" t="s">
        <v>1784</v>
      </c>
      <c r="Y233" s="344" t="s">
        <v>1784</v>
      </c>
      <c r="Z233" s="344" t="s">
        <v>1784</v>
      </c>
      <c r="AA233" s="344" t="s">
        <v>1784</v>
      </c>
      <c r="AB233" s="344" t="s">
        <v>1784</v>
      </c>
      <c r="AC233" s="344" t="s">
        <v>1784</v>
      </c>
      <c r="AD233" s="344" t="s">
        <v>1784</v>
      </c>
      <c r="AE233" s="344" t="s">
        <v>1784</v>
      </c>
      <c r="AF233" s="344" t="s">
        <v>1784</v>
      </c>
      <c r="AG233" s="344" t="s">
        <v>1784</v>
      </c>
      <c r="AH233" s="344" t="s">
        <v>1784</v>
      </c>
      <c r="AI233" s="344" t="s">
        <v>1784</v>
      </c>
      <c r="AJ233" s="344" t="s">
        <v>1784</v>
      </c>
      <c r="AK233" s="344" t="s">
        <v>1784</v>
      </c>
      <c r="AL233" s="344" t="s">
        <v>1784</v>
      </c>
      <c r="AM233" s="344" t="s">
        <v>1784</v>
      </c>
      <c r="AN233" s="344" t="s">
        <v>1784</v>
      </c>
      <c r="AO233" s="344" t="s">
        <v>1784</v>
      </c>
      <c r="AP233" s="344" t="s">
        <v>1784</v>
      </c>
      <c r="AQ233" s="344" t="s">
        <v>1784</v>
      </c>
      <c r="AR233" s="344" t="s">
        <v>1784</v>
      </c>
      <c r="AS233" s="344" t="s">
        <v>1784</v>
      </c>
      <c r="AT233" s="344" t="s">
        <v>1784</v>
      </c>
      <c r="AU233" s="344" t="s">
        <v>1784</v>
      </c>
      <c r="AV233" s="344" t="s">
        <v>1784</v>
      </c>
      <c r="AW233" s="344" t="s">
        <v>1784</v>
      </c>
      <c r="AX233" s="344" t="s">
        <v>1784</v>
      </c>
      <c r="AY233" s="344" t="s">
        <v>1784</v>
      </c>
      <c r="AZ233" s="344" t="s">
        <v>1784</v>
      </c>
      <c r="BA233" s="344" t="s">
        <v>1784</v>
      </c>
      <c r="BB233" s="344" t="s">
        <v>1784</v>
      </c>
      <c r="BC233" s="344" t="s">
        <v>1784</v>
      </c>
      <c r="BD233" s="344" t="s">
        <v>1784</v>
      </c>
      <c r="BE233" s="344" t="s">
        <v>1784</v>
      </c>
      <c r="BF233" s="344" t="s">
        <v>1784</v>
      </c>
      <c r="BG233" s="344" t="s">
        <v>1784</v>
      </c>
      <c r="BH233" s="344" t="s">
        <v>1784</v>
      </c>
      <c r="BI233" s="344" t="s">
        <v>1784</v>
      </c>
      <c r="BJ233" s="344" t="s">
        <v>1784</v>
      </c>
      <c r="BK233" s="344" t="s">
        <v>1784</v>
      </c>
      <c r="BL233" s="344" t="s">
        <v>1784</v>
      </c>
      <c r="BM233" s="344" t="s">
        <v>1784</v>
      </c>
      <c r="BN233" s="344" t="s">
        <v>1784</v>
      </c>
      <c r="BO233" s="344" t="s">
        <v>1784</v>
      </c>
      <c r="BP233" s="344" t="s">
        <v>1784</v>
      </c>
      <c r="BQ233" s="344" t="s">
        <v>4180</v>
      </c>
      <c r="BR233" s="344" t="s">
        <v>1784</v>
      </c>
      <c r="BS233" s="344" t="s">
        <v>1784</v>
      </c>
    </row>
    <row r="234" spans="1:71">
      <c r="A234" s="344" t="s">
        <v>78</v>
      </c>
      <c r="B234" s="344" t="s">
        <v>3279</v>
      </c>
      <c r="C234" s="344" t="s">
        <v>40</v>
      </c>
      <c r="D234" s="344" t="s">
        <v>1784</v>
      </c>
      <c r="E234" s="344" t="s">
        <v>1784</v>
      </c>
      <c r="F234" s="344" t="s">
        <v>1784</v>
      </c>
      <c r="G234" s="344" t="s">
        <v>3748</v>
      </c>
      <c r="H234" s="344" t="s">
        <v>1784</v>
      </c>
      <c r="I234" s="344" t="s">
        <v>214</v>
      </c>
      <c r="J234" s="344" t="s">
        <v>3280</v>
      </c>
      <c r="K234" s="344" t="s">
        <v>3748</v>
      </c>
      <c r="L234" s="344"/>
      <c r="M234" s="344"/>
      <c r="N234" s="344"/>
      <c r="O234" s="344" t="s">
        <v>1784</v>
      </c>
      <c r="P234" s="344" t="s">
        <v>1784</v>
      </c>
      <c r="Q234" s="344" t="s">
        <v>1784</v>
      </c>
      <c r="R234" s="344" t="s">
        <v>1784</v>
      </c>
      <c r="S234" s="344" t="s">
        <v>1784</v>
      </c>
      <c r="T234" s="344" t="s">
        <v>1784</v>
      </c>
      <c r="U234" s="344" t="s">
        <v>1784</v>
      </c>
      <c r="V234" s="344" t="s">
        <v>1784</v>
      </c>
      <c r="W234" s="344" t="s">
        <v>1784</v>
      </c>
      <c r="X234" s="344" t="s">
        <v>1784</v>
      </c>
      <c r="Y234" s="344" t="s">
        <v>1784</v>
      </c>
      <c r="Z234" s="344" t="s">
        <v>1784</v>
      </c>
      <c r="AA234" s="344" t="s">
        <v>1784</v>
      </c>
      <c r="AB234" s="344" t="s">
        <v>1784</v>
      </c>
      <c r="AC234" s="344" t="s">
        <v>1784</v>
      </c>
      <c r="AD234" s="344" t="s">
        <v>1784</v>
      </c>
      <c r="AE234" s="344" t="s">
        <v>1784</v>
      </c>
      <c r="AF234" s="344" t="s">
        <v>1784</v>
      </c>
      <c r="AG234" s="344" t="s">
        <v>1784</v>
      </c>
      <c r="AH234" s="344" t="s">
        <v>1784</v>
      </c>
      <c r="AI234" s="344" t="s">
        <v>1784</v>
      </c>
      <c r="AJ234" s="344" t="s">
        <v>1784</v>
      </c>
      <c r="AK234" s="344" t="s">
        <v>1784</v>
      </c>
      <c r="AL234" s="344" t="s">
        <v>1784</v>
      </c>
      <c r="AM234" s="344" t="s">
        <v>1784</v>
      </c>
      <c r="AN234" s="344" t="s">
        <v>1784</v>
      </c>
      <c r="AO234" s="344" t="s">
        <v>1784</v>
      </c>
      <c r="AP234" s="344" t="s">
        <v>1784</v>
      </c>
      <c r="AQ234" s="344" t="s">
        <v>1784</v>
      </c>
      <c r="AR234" s="344" t="s">
        <v>1784</v>
      </c>
      <c r="AS234" s="344" t="s">
        <v>1784</v>
      </c>
      <c r="AT234" s="344" t="s">
        <v>1784</v>
      </c>
      <c r="AU234" s="344" t="s">
        <v>1784</v>
      </c>
      <c r="AV234" s="344" t="s">
        <v>1784</v>
      </c>
      <c r="AW234" s="344" t="s">
        <v>1784</v>
      </c>
      <c r="AX234" s="344" t="s">
        <v>1784</v>
      </c>
      <c r="AY234" s="344" t="s">
        <v>1784</v>
      </c>
      <c r="AZ234" s="344" t="s">
        <v>1784</v>
      </c>
      <c r="BA234" s="344" t="s">
        <v>1784</v>
      </c>
      <c r="BB234" s="344" t="s">
        <v>1784</v>
      </c>
      <c r="BC234" s="344" t="s">
        <v>1784</v>
      </c>
      <c r="BD234" s="344" t="s">
        <v>1784</v>
      </c>
      <c r="BE234" s="344" t="s">
        <v>1784</v>
      </c>
      <c r="BF234" s="344" t="s">
        <v>1784</v>
      </c>
      <c r="BG234" s="344" t="s">
        <v>1784</v>
      </c>
      <c r="BH234" s="344" t="s">
        <v>1784</v>
      </c>
      <c r="BI234" s="344" t="s">
        <v>1784</v>
      </c>
      <c r="BJ234" s="344" t="s">
        <v>1784</v>
      </c>
      <c r="BK234" s="344" t="s">
        <v>1784</v>
      </c>
      <c r="BL234" s="344" t="s">
        <v>1784</v>
      </c>
      <c r="BM234" s="344" t="s">
        <v>1784</v>
      </c>
      <c r="BN234" s="344" t="s">
        <v>1784</v>
      </c>
      <c r="BO234" s="344" t="s">
        <v>1784</v>
      </c>
      <c r="BP234" s="344" t="s">
        <v>1784</v>
      </c>
      <c r="BQ234" s="344" t="s">
        <v>4181</v>
      </c>
      <c r="BR234" s="344" t="s">
        <v>1784</v>
      </c>
      <c r="BS234" s="344" t="s">
        <v>1784</v>
      </c>
    </row>
    <row r="235" spans="1:71">
      <c r="A235" s="344" t="s">
        <v>78</v>
      </c>
      <c r="B235" s="344" t="s">
        <v>4182</v>
      </c>
      <c r="C235" s="344" t="s">
        <v>40</v>
      </c>
      <c r="D235" s="344" t="s">
        <v>1784</v>
      </c>
      <c r="E235" s="344" t="s">
        <v>1784</v>
      </c>
      <c r="F235" s="344" t="s">
        <v>1784</v>
      </c>
      <c r="G235" s="344" t="s">
        <v>3748</v>
      </c>
      <c r="H235" s="344" t="s">
        <v>1784</v>
      </c>
      <c r="I235" s="344" t="s">
        <v>3749</v>
      </c>
      <c r="J235" s="344" t="s">
        <v>1784</v>
      </c>
      <c r="K235" s="344" t="s">
        <v>1784</v>
      </c>
      <c r="L235" s="344" t="s">
        <v>1784</v>
      </c>
      <c r="M235" s="344" t="s">
        <v>1784</v>
      </c>
      <c r="N235" s="344"/>
      <c r="O235" s="344" t="s">
        <v>1784</v>
      </c>
      <c r="P235" s="344" t="s">
        <v>1784</v>
      </c>
      <c r="Q235" s="344" t="s">
        <v>1784</v>
      </c>
      <c r="R235" s="344" t="s">
        <v>1784</v>
      </c>
      <c r="S235" s="344" t="s">
        <v>1784</v>
      </c>
      <c r="T235" s="344" t="s">
        <v>1784</v>
      </c>
      <c r="U235" s="344" t="s">
        <v>1784</v>
      </c>
      <c r="V235" s="344" t="s">
        <v>1784</v>
      </c>
      <c r="W235" s="344" t="s">
        <v>1784</v>
      </c>
      <c r="X235" s="344" t="s">
        <v>1784</v>
      </c>
      <c r="Y235" s="344" t="s">
        <v>1784</v>
      </c>
      <c r="Z235" s="344" t="s">
        <v>1784</v>
      </c>
      <c r="AA235" s="344" t="s">
        <v>1784</v>
      </c>
      <c r="AB235" s="344" t="s">
        <v>1784</v>
      </c>
      <c r="AC235" s="344" t="s">
        <v>1784</v>
      </c>
      <c r="AD235" s="344" t="s">
        <v>1784</v>
      </c>
      <c r="AE235" s="344" t="s">
        <v>1784</v>
      </c>
      <c r="AF235" s="344" t="s">
        <v>1784</v>
      </c>
      <c r="AG235" s="344" t="s">
        <v>1784</v>
      </c>
      <c r="AH235" s="344" t="s">
        <v>1784</v>
      </c>
      <c r="AI235" s="344" t="s">
        <v>1784</v>
      </c>
      <c r="AJ235" s="344" t="s">
        <v>1784</v>
      </c>
      <c r="AK235" s="344" t="s">
        <v>1784</v>
      </c>
      <c r="AL235" s="344" t="s">
        <v>1784</v>
      </c>
      <c r="AM235" s="344" t="s">
        <v>1784</v>
      </c>
      <c r="AN235" s="344" t="s">
        <v>1784</v>
      </c>
      <c r="AO235" s="344" t="s">
        <v>1784</v>
      </c>
      <c r="AP235" s="344" t="s">
        <v>1784</v>
      </c>
      <c r="AQ235" s="344" t="s">
        <v>1784</v>
      </c>
      <c r="AR235" s="344" t="s">
        <v>1784</v>
      </c>
      <c r="AS235" s="344" t="s">
        <v>1784</v>
      </c>
      <c r="AT235" s="344" t="s">
        <v>1784</v>
      </c>
      <c r="AU235" s="344" t="s">
        <v>1784</v>
      </c>
      <c r="AV235" s="344" t="s">
        <v>1784</v>
      </c>
      <c r="AW235" s="344" t="s">
        <v>1784</v>
      </c>
      <c r="AX235" s="344" t="s">
        <v>1784</v>
      </c>
      <c r="AY235" s="344" t="s">
        <v>1784</v>
      </c>
      <c r="AZ235" s="344" t="s">
        <v>1784</v>
      </c>
      <c r="BA235" s="344" t="s">
        <v>1784</v>
      </c>
      <c r="BB235" s="344" t="s">
        <v>1784</v>
      </c>
      <c r="BC235" s="344" t="s">
        <v>1784</v>
      </c>
      <c r="BD235" s="344" t="s">
        <v>1784</v>
      </c>
      <c r="BE235" s="344" t="s">
        <v>1784</v>
      </c>
      <c r="BF235" s="344" t="s">
        <v>1784</v>
      </c>
      <c r="BG235" s="344" t="s">
        <v>1784</v>
      </c>
      <c r="BH235" s="344" t="s">
        <v>1784</v>
      </c>
      <c r="BI235" s="344" t="s">
        <v>1784</v>
      </c>
      <c r="BJ235" s="344" t="s">
        <v>1784</v>
      </c>
      <c r="BK235" s="344" t="s">
        <v>1784</v>
      </c>
      <c r="BL235" s="344" t="s">
        <v>1784</v>
      </c>
      <c r="BM235" s="344" t="s">
        <v>1784</v>
      </c>
      <c r="BN235" s="344" t="s">
        <v>1784</v>
      </c>
      <c r="BO235" s="344" t="s">
        <v>1784</v>
      </c>
      <c r="BP235" s="344" t="s">
        <v>1784</v>
      </c>
      <c r="BQ235" s="344" t="s">
        <v>4183</v>
      </c>
      <c r="BR235" s="344" t="s">
        <v>1784</v>
      </c>
      <c r="BS235" s="344" t="s">
        <v>1784</v>
      </c>
    </row>
    <row r="236" spans="1:71">
      <c r="A236" s="344" t="s">
        <v>78</v>
      </c>
      <c r="B236" s="344" t="s">
        <v>4184</v>
      </c>
      <c r="C236" s="344" t="s">
        <v>40</v>
      </c>
      <c r="D236" s="344" t="s">
        <v>1784</v>
      </c>
      <c r="E236" s="344" t="s">
        <v>1784</v>
      </c>
      <c r="F236" s="344" t="s">
        <v>1784</v>
      </c>
      <c r="G236" s="344" t="s">
        <v>3748</v>
      </c>
      <c r="H236" s="344" t="s">
        <v>1784</v>
      </c>
      <c r="I236" s="344" t="s">
        <v>3749</v>
      </c>
      <c r="J236" s="344" t="s">
        <v>1784</v>
      </c>
      <c r="K236" s="344" t="s">
        <v>1784</v>
      </c>
      <c r="L236" s="344" t="s">
        <v>1784</v>
      </c>
      <c r="M236" s="344" t="s">
        <v>1784</v>
      </c>
      <c r="N236" s="344" t="s">
        <v>1784</v>
      </c>
      <c r="O236" s="344" t="s">
        <v>1784</v>
      </c>
      <c r="P236" s="344" t="s">
        <v>1784</v>
      </c>
      <c r="Q236" s="344" t="s">
        <v>1784</v>
      </c>
      <c r="R236" s="344" t="s">
        <v>1784</v>
      </c>
      <c r="S236" s="344" t="s">
        <v>1784</v>
      </c>
      <c r="T236" s="344" t="s">
        <v>1784</v>
      </c>
      <c r="U236" s="344" t="s">
        <v>1784</v>
      </c>
      <c r="V236" s="344" t="s">
        <v>1784</v>
      </c>
      <c r="W236" s="344" t="s">
        <v>1784</v>
      </c>
      <c r="X236" s="344" t="s">
        <v>1784</v>
      </c>
      <c r="Y236" s="344" t="s">
        <v>1784</v>
      </c>
      <c r="Z236" s="344" t="s">
        <v>1784</v>
      </c>
      <c r="AA236" s="344" t="s">
        <v>1784</v>
      </c>
      <c r="AB236" s="344" t="s">
        <v>1784</v>
      </c>
      <c r="AC236" s="344" t="s">
        <v>1784</v>
      </c>
      <c r="AD236" s="344" t="s">
        <v>1784</v>
      </c>
      <c r="AE236" s="344" t="s">
        <v>1784</v>
      </c>
      <c r="AF236" s="344" t="s">
        <v>1784</v>
      </c>
      <c r="AG236" s="344" t="s">
        <v>1784</v>
      </c>
      <c r="AH236" s="344" t="s">
        <v>1784</v>
      </c>
      <c r="AI236" s="344" t="s">
        <v>1784</v>
      </c>
      <c r="AJ236" s="344" t="s">
        <v>1784</v>
      </c>
      <c r="AK236" s="344" t="s">
        <v>1784</v>
      </c>
      <c r="AL236" s="344" t="s">
        <v>1784</v>
      </c>
      <c r="AM236" s="344" t="s">
        <v>1784</v>
      </c>
      <c r="AN236" s="344" t="s">
        <v>1784</v>
      </c>
      <c r="AO236" s="344" t="s">
        <v>1784</v>
      </c>
      <c r="AP236" s="344" t="s">
        <v>1784</v>
      </c>
      <c r="AQ236" s="344" t="s">
        <v>1784</v>
      </c>
      <c r="AR236" s="344" t="s">
        <v>1784</v>
      </c>
      <c r="AS236" s="344" t="s">
        <v>1784</v>
      </c>
      <c r="AT236" s="344" t="s">
        <v>1784</v>
      </c>
      <c r="AU236" s="344" t="s">
        <v>1784</v>
      </c>
      <c r="AV236" s="344" t="s">
        <v>1784</v>
      </c>
      <c r="AW236" s="344" t="s">
        <v>1784</v>
      </c>
      <c r="AX236" s="344" t="s">
        <v>1784</v>
      </c>
      <c r="AY236" s="344" t="s">
        <v>1784</v>
      </c>
      <c r="AZ236" s="344" t="s">
        <v>1784</v>
      </c>
      <c r="BA236" s="344" t="s">
        <v>1784</v>
      </c>
      <c r="BB236" s="344" t="s">
        <v>1784</v>
      </c>
      <c r="BC236" s="344" t="s">
        <v>1784</v>
      </c>
      <c r="BD236" s="344" t="s">
        <v>1784</v>
      </c>
      <c r="BE236" s="344" t="s">
        <v>1784</v>
      </c>
      <c r="BF236" s="344" t="s">
        <v>1784</v>
      </c>
      <c r="BG236" s="344" t="s">
        <v>1784</v>
      </c>
      <c r="BH236" s="344" t="s">
        <v>1784</v>
      </c>
      <c r="BI236" s="344" t="s">
        <v>1784</v>
      </c>
      <c r="BJ236" s="344" t="s">
        <v>1784</v>
      </c>
      <c r="BK236" s="344" t="s">
        <v>1784</v>
      </c>
      <c r="BL236" s="344" t="s">
        <v>1784</v>
      </c>
      <c r="BM236" s="344" t="s">
        <v>1784</v>
      </c>
      <c r="BN236" s="344" t="s">
        <v>1784</v>
      </c>
      <c r="BO236" s="344" t="s">
        <v>1784</v>
      </c>
      <c r="BP236" s="344" t="s">
        <v>1784</v>
      </c>
      <c r="BQ236" s="344" t="s">
        <v>4185</v>
      </c>
      <c r="BR236" s="344" t="s">
        <v>1784</v>
      </c>
      <c r="BS236" s="344" t="s">
        <v>1784</v>
      </c>
    </row>
    <row r="237" spans="1:71">
      <c r="A237" s="344" t="s">
        <v>78</v>
      </c>
      <c r="B237" s="344" t="s">
        <v>3281</v>
      </c>
      <c r="C237" s="344" t="s">
        <v>40</v>
      </c>
      <c r="D237" s="344" t="s">
        <v>1784</v>
      </c>
      <c r="E237" s="344" t="s">
        <v>1784</v>
      </c>
      <c r="F237" s="344" t="s">
        <v>1784</v>
      </c>
      <c r="G237" s="344" t="s">
        <v>3748</v>
      </c>
      <c r="H237" s="344" t="s">
        <v>1784</v>
      </c>
      <c r="I237" s="344" t="s">
        <v>214</v>
      </c>
      <c r="J237" s="344" t="s">
        <v>3282</v>
      </c>
      <c r="K237" s="344" t="s">
        <v>3748</v>
      </c>
      <c r="L237" s="344"/>
      <c r="M237" s="344"/>
      <c r="N237" s="344"/>
      <c r="O237" s="344" t="s">
        <v>1784</v>
      </c>
      <c r="P237" s="344" t="s">
        <v>1784</v>
      </c>
      <c r="Q237" s="344" t="s">
        <v>1784</v>
      </c>
      <c r="R237" s="344" t="s">
        <v>1784</v>
      </c>
      <c r="S237" s="344" t="s">
        <v>1784</v>
      </c>
      <c r="T237" s="344" t="s">
        <v>1784</v>
      </c>
      <c r="U237" s="344" t="s">
        <v>1784</v>
      </c>
      <c r="V237" s="344" t="s">
        <v>1784</v>
      </c>
      <c r="W237" s="344" t="s">
        <v>1784</v>
      </c>
      <c r="X237" s="344" t="s">
        <v>1784</v>
      </c>
      <c r="Y237" s="344" t="s">
        <v>1784</v>
      </c>
      <c r="Z237" s="344" t="s">
        <v>1784</v>
      </c>
      <c r="AA237" s="344" t="s">
        <v>1784</v>
      </c>
      <c r="AB237" s="344" t="s">
        <v>1784</v>
      </c>
      <c r="AC237" s="344" t="s">
        <v>1784</v>
      </c>
      <c r="AD237" s="344" t="s">
        <v>1784</v>
      </c>
      <c r="AE237" s="344" t="s">
        <v>1784</v>
      </c>
      <c r="AF237" s="344" t="s">
        <v>1784</v>
      </c>
      <c r="AG237" s="344" t="s">
        <v>1784</v>
      </c>
      <c r="AH237" s="344" t="s">
        <v>1784</v>
      </c>
      <c r="AI237" s="344" t="s">
        <v>1784</v>
      </c>
      <c r="AJ237" s="344" t="s">
        <v>1784</v>
      </c>
      <c r="AK237" s="344" t="s">
        <v>1784</v>
      </c>
      <c r="AL237" s="344" t="s">
        <v>1784</v>
      </c>
      <c r="AM237" s="344" t="s">
        <v>1784</v>
      </c>
      <c r="AN237" s="344" t="s">
        <v>1784</v>
      </c>
      <c r="AO237" s="344" t="s">
        <v>1784</v>
      </c>
      <c r="AP237" s="344" t="s">
        <v>1784</v>
      </c>
      <c r="AQ237" s="344" t="s">
        <v>1784</v>
      </c>
      <c r="AR237" s="344" t="s">
        <v>1784</v>
      </c>
      <c r="AS237" s="344" t="s">
        <v>1784</v>
      </c>
      <c r="AT237" s="344" t="s">
        <v>1784</v>
      </c>
      <c r="AU237" s="344" t="s">
        <v>1784</v>
      </c>
      <c r="AV237" s="344" t="s">
        <v>1784</v>
      </c>
      <c r="AW237" s="344" t="s">
        <v>1784</v>
      </c>
      <c r="AX237" s="344" t="s">
        <v>1784</v>
      </c>
      <c r="AY237" s="344" t="s">
        <v>1784</v>
      </c>
      <c r="AZ237" s="344" t="s">
        <v>1784</v>
      </c>
      <c r="BA237" s="344" t="s">
        <v>1784</v>
      </c>
      <c r="BB237" s="344" t="s">
        <v>1784</v>
      </c>
      <c r="BC237" s="344" t="s">
        <v>1784</v>
      </c>
      <c r="BD237" s="344" t="s">
        <v>1784</v>
      </c>
      <c r="BE237" s="344" t="s">
        <v>1784</v>
      </c>
      <c r="BF237" s="344" t="s">
        <v>1784</v>
      </c>
      <c r="BG237" s="344" t="s">
        <v>1784</v>
      </c>
      <c r="BH237" s="344" t="s">
        <v>1784</v>
      </c>
      <c r="BI237" s="344" t="s">
        <v>1784</v>
      </c>
      <c r="BJ237" s="344" t="s">
        <v>1784</v>
      </c>
      <c r="BK237" s="344" t="s">
        <v>1784</v>
      </c>
      <c r="BL237" s="344" t="s">
        <v>1784</v>
      </c>
      <c r="BM237" s="344" t="s">
        <v>1784</v>
      </c>
      <c r="BN237" s="344" t="s">
        <v>1784</v>
      </c>
      <c r="BO237" s="344" t="s">
        <v>1784</v>
      </c>
      <c r="BP237" s="344" t="s">
        <v>1784</v>
      </c>
      <c r="BQ237" s="344" t="s">
        <v>4186</v>
      </c>
      <c r="BR237" s="344" t="s">
        <v>1784</v>
      </c>
      <c r="BS237" s="344" t="s">
        <v>1784</v>
      </c>
    </row>
    <row r="238" spans="1:71">
      <c r="A238" s="344" t="s">
        <v>78</v>
      </c>
      <c r="B238" s="344" t="s">
        <v>3283</v>
      </c>
      <c r="C238" s="344" t="s">
        <v>33</v>
      </c>
      <c r="D238" s="344" t="s">
        <v>1784</v>
      </c>
      <c r="E238" s="344" t="s">
        <v>1784</v>
      </c>
      <c r="F238" s="344" t="s">
        <v>3764</v>
      </c>
      <c r="G238" s="344" t="s">
        <v>1784</v>
      </c>
      <c r="H238" s="344" t="s">
        <v>1784</v>
      </c>
      <c r="I238" s="344" t="s">
        <v>214</v>
      </c>
      <c r="J238" s="344" t="s">
        <v>3284</v>
      </c>
      <c r="K238" s="344" t="s">
        <v>1784</v>
      </c>
      <c r="L238" s="344" t="s">
        <v>1784</v>
      </c>
      <c r="M238" s="344" t="s">
        <v>1784</v>
      </c>
      <c r="N238" s="344" t="s">
        <v>1784</v>
      </c>
      <c r="O238" s="344" t="s">
        <v>1784</v>
      </c>
      <c r="P238" s="344" t="s">
        <v>1784</v>
      </c>
      <c r="Q238" s="344" t="s">
        <v>1784</v>
      </c>
      <c r="R238" s="344" t="s">
        <v>1784</v>
      </c>
      <c r="S238" s="344" t="s">
        <v>1784</v>
      </c>
      <c r="T238" s="344" t="s">
        <v>1784</v>
      </c>
      <c r="U238" s="344" t="s">
        <v>1784</v>
      </c>
      <c r="V238" s="344" t="s">
        <v>1784</v>
      </c>
      <c r="W238" s="344" t="s">
        <v>1784</v>
      </c>
      <c r="X238" s="344" t="s">
        <v>1784</v>
      </c>
      <c r="Y238" s="344" t="s">
        <v>1784</v>
      </c>
      <c r="Z238" s="344" t="s">
        <v>1784</v>
      </c>
      <c r="AA238" s="344" t="s">
        <v>1784</v>
      </c>
      <c r="AB238" s="344" t="s">
        <v>1784</v>
      </c>
      <c r="AC238" s="344" t="s">
        <v>1784</v>
      </c>
      <c r="AD238" s="344" t="s">
        <v>1784</v>
      </c>
      <c r="AE238" s="344" t="s">
        <v>1784</v>
      </c>
      <c r="AF238" s="344" t="s">
        <v>1784</v>
      </c>
      <c r="AG238" s="344" t="s">
        <v>1784</v>
      </c>
      <c r="AH238" s="344" t="s">
        <v>1784</v>
      </c>
      <c r="AI238" s="344" t="s">
        <v>1784</v>
      </c>
      <c r="AJ238" s="344" t="s">
        <v>1784</v>
      </c>
      <c r="AK238" s="344" t="s">
        <v>1784</v>
      </c>
      <c r="AL238" s="344" t="s">
        <v>1784</v>
      </c>
      <c r="AM238" s="344" t="s">
        <v>1784</v>
      </c>
      <c r="AN238" s="344" t="s">
        <v>1784</v>
      </c>
      <c r="AO238" s="344" t="s">
        <v>1784</v>
      </c>
      <c r="AP238" s="344" t="s">
        <v>1784</v>
      </c>
      <c r="AQ238" s="344" t="s">
        <v>1784</v>
      </c>
      <c r="AR238" s="344" t="s">
        <v>1784</v>
      </c>
      <c r="AS238" s="344" t="s">
        <v>1784</v>
      </c>
      <c r="AT238" s="344" t="s">
        <v>1784</v>
      </c>
      <c r="AU238" s="344" t="s">
        <v>1784</v>
      </c>
      <c r="AV238" s="344" t="s">
        <v>1784</v>
      </c>
      <c r="AW238" s="344" t="s">
        <v>1784</v>
      </c>
      <c r="AX238" s="344" t="s">
        <v>1784</v>
      </c>
      <c r="AY238" s="344" t="s">
        <v>1784</v>
      </c>
      <c r="AZ238" s="344" t="s">
        <v>1784</v>
      </c>
      <c r="BA238" s="344" t="s">
        <v>1784</v>
      </c>
      <c r="BB238" s="344" t="s">
        <v>1784</v>
      </c>
      <c r="BC238" s="344" t="s">
        <v>1784</v>
      </c>
      <c r="BD238" s="344" t="s">
        <v>1784</v>
      </c>
      <c r="BE238" s="344" t="s">
        <v>1784</v>
      </c>
      <c r="BF238" s="344" t="s">
        <v>1784</v>
      </c>
      <c r="BG238" s="344" t="s">
        <v>1784</v>
      </c>
      <c r="BH238" s="344" t="s">
        <v>1784</v>
      </c>
      <c r="BI238" s="344" t="s">
        <v>1784</v>
      </c>
      <c r="BJ238" s="344" t="s">
        <v>1784</v>
      </c>
      <c r="BK238" s="344" t="s">
        <v>1784</v>
      </c>
      <c r="BL238" s="344" t="s">
        <v>1784</v>
      </c>
      <c r="BM238" s="344" t="s">
        <v>1784</v>
      </c>
      <c r="BN238" s="344" t="s">
        <v>1784</v>
      </c>
      <c r="BO238" s="344" t="s">
        <v>1784</v>
      </c>
      <c r="BP238" s="344" t="s">
        <v>1784</v>
      </c>
      <c r="BQ238" s="344" t="s">
        <v>4187</v>
      </c>
      <c r="BR238" s="344" t="s">
        <v>1784</v>
      </c>
      <c r="BS238" s="344" t="s">
        <v>1784</v>
      </c>
    </row>
    <row r="239" spans="1:71">
      <c r="A239" s="344" t="s">
        <v>78</v>
      </c>
      <c r="B239" s="344" t="s">
        <v>4188</v>
      </c>
      <c r="C239" s="344" t="s">
        <v>40</v>
      </c>
      <c r="D239" s="344" t="s">
        <v>1784</v>
      </c>
      <c r="E239" s="344" t="s">
        <v>1784</v>
      </c>
      <c r="F239" s="344" t="s">
        <v>1784</v>
      </c>
      <c r="G239" s="344" t="s">
        <v>3748</v>
      </c>
      <c r="H239" s="344" t="s">
        <v>1784</v>
      </c>
      <c r="I239" s="344" t="s">
        <v>4189</v>
      </c>
      <c r="J239" s="344" t="s">
        <v>1784</v>
      </c>
      <c r="K239" s="344" t="s">
        <v>1784</v>
      </c>
      <c r="L239" s="344" t="s">
        <v>1784</v>
      </c>
      <c r="M239" s="344" t="s">
        <v>1784</v>
      </c>
      <c r="N239" s="344" t="s">
        <v>1784</v>
      </c>
      <c r="O239" s="344" t="s">
        <v>1784</v>
      </c>
      <c r="P239" s="344" t="s">
        <v>1784</v>
      </c>
      <c r="Q239" s="344" t="s">
        <v>1784</v>
      </c>
      <c r="R239" s="344" t="s">
        <v>1784</v>
      </c>
      <c r="S239" s="344" t="s">
        <v>1784</v>
      </c>
      <c r="T239" s="344" t="s">
        <v>1784</v>
      </c>
      <c r="U239" s="344" t="s">
        <v>1784</v>
      </c>
      <c r="V239" s="344" t="s">
        <v>1784</v>
      </c>
      <c r="W239" s="344" t="s">
        <v>1784</v>
      </c>
      <c r="X239" s="344" t="s">
        <v>1784</v>
      </c>
      <c r="Y239" s="344" t="s">
        <v>1784</v>
      </c>
      <c r="Z239" s="344" t="s">
        <v>1784</v>
      </c>
      <c r="AA239" s="344" t="s">
        <v>1784</v>
      </c>
      <c r="AB239" s="344" t="s">
        <v>1784</v>
      </c>
      <c r="AC239" s="344" t="s">
        <v>1784</v>
      </c>
      <c r="AD239" s="344" t="s">
        <v>1784</v>
      </c>
      <c r="AE239" s="344" t="s">
        <v>1784</v>
      </c>
      <c r="AF239" s="344" t="s">
        <v>1784</v>
      </c>
      <c r="AG239" s="344" t="s">
        <v>1784</v>
      </c>
      <c r="AH239" s="344" t="s">
        <v>1784</v>
      </c>
      <c r="AI239" s="344" t="s">
        <v>1784</v>
      </c>
      <c r="AJ239" s="344" t="s">
        <v>1784</v>
      </c>
      <c r="AK239" s="344" t="s">
        <v>1784</v>
      </c>
      <c r="AL239" s="344" t="s">
        <v>1784</v>
      </c>
      <c r="AM239" s="344" t="s">
        <v>1784</v>
      </c>
      <c r="AN239" s="344" t="s">
        <v>1784</v>
      </c>
      <c r="AO239" s="344" t="s">
        <v>1784</v>
      </c>
      <c r="AP239" s="344" t="s">
        <v>1784</v>
      </c>
      <c r="AQ239" s="344" t="s">
        <v>1784</v>
      </c>
      <c r="AR239" s="344" t="s">
        <v>1784</v>
      </c>
      <c r="AS239" s="344" t="s">
        <v>1784</v>
      </c>
      <c r="AT239" s="344" t="s">
        <v>1784</v>
      </c>
      <c r="AU239" s="344" t="s">
        <v>1784</v>
      </c>
      <c r="AV239" s="344" t="s">
        <v>1784</v>
      </c>
      <c r="AW239" s="344" t="s">
        <v>1784</v>
      </c>
      <c r="AX239" s="344" t="s">
        <v>1784</v>
      </c>
      <c r="AY239" s="344" t="s">
        <v>1784</v>
      </c>
      <c r="AZ239" s="344" t="s">
        <v>1784</v>
      </c>
      <c r="BA239" s="344" t="s">
        <v>1784</v>
      </c>
      <c r="BB239" s="344" t="s">
        <v>1784</v>
      </c>
      <c r="BC239" s="344" t="s">
        <v>1784</v>
      </c>
      <c r="BD239" s="344" t="s">
        <v>1784</v>
      </c>
      <c r="BE239" s="344" t="s">
        <v>1784</v>
      </c>
      <c r="BF239" s="344" t="s">
        <v>1784</v>
      </c>
      <c r="BG239" s="344" t="s">
        <v>1784</v>
      </c>
      <c r="BH239" s="344" t="s">
        <v>1784</v>
      </c>
      <c r="BI239" s="344" t="s">
        <v>1784</v>
      </c>
      <c r="BJ239" s="344" t="s">
        <v>1784</v>
      </c>
      <c r="BK239" s="344" t="s">
        <v>1784</v>
      </c>
      <c r="BL239" s="344" t="s">
        <v>1784</v>
      </c>
      <c r="BM239" s="344" t="s">
        <v>1784</v>
      </c>
      <c r="BN239" s="344" t="s">
        <v>1784</v>
      </c>
      <c r="BO239" s="344" t="s">
        <v>1784</v>
      </c>
      <c r="BP239" s="344" t="s">
        <v>1784</v>
      </c>
      <c r="BQ239" s="344" t="s">
        <v>4190</v>
      </c>
      <c r="BR239" s="344"/>
      <c r="BS239" s="344"/>
    </row>
    <row r="240" spans="1:71">
      <c r="A240" s="344" t="s">
        <v>78</v>
      </c>
      <c r="B240" s="344" t="s">
        <v>3462</v>
      </c>
      <c r="C240" s="344" t="s">
        <v>44</v>
      </c>
      <c r="D240" s="344" t="s">
        <v>1784</v>
      </c>
      <c r="E240" s="344" t="s">
        <v>1784</v>
      </c>
      <c r="F240" s="344" t="s">
        <v>1784</v>
      </c>
      <c r="G240" s="344" t="s">
        <v>3748</v>
      </c>
      <c r="H240" s="344" t="s">
        <v>1784</v>
      </c>
      <c r="I240" s="344" t="s">
        <v>3617</v>
      </c>
      <c r="J240" s="344" t="s">
        <v>4191</v>
      </c>
      <c r="K240" s="344" t="s">
        <v>3748</v>
      </c>
      <c r="L240" s="344" t="s">
        <v>2663</v>
      </c>
      <c r="M240" s="344" t="s">
        <v>4191</v>
      </c>
      <c r="N240" s="344" t="s">
        <v>3748</v>
      </c>
      <c r="O240" s="344" t="s">
        <v>1784</v>
      </c>
      <c r="P240" s="344" t="s">
        <v>1784</v>
      </c>
      <c r="Q240" s="344" t="s">
        <v>1784</v>
      </c>
      <c r="R240" s="344" t="s">
        <v>1784</v>
      </c>
      <c r="S240" s="344" t="s">
        <v>1784</v>
      </c>
      <c r="T240" s="344" t="s">
        <v>1784</v>
      </c>
      <c r="U240" s="344" t="s">
        <v>1784</v>
      </c>
      <c r="V240" s="344" t="s">
        <v>1784</v>
      </c>
      <c r="W240" s="344" t="s">
        <v>1784</v>
      </c>
      <c r="X240" s="344" t="s">
        <v>1784</v>
      </c>
      <c r="Y240" s="344" t="s">
        <v>1784</v>
      </c>
      <c r="Z240" s="344" t="s">
        <v>1784</v>
      </c>
      <c r="AA240" s="344" t="s">
        <v>1784</v>
      </c>
      <c r="AB240" s="344" t="s">
        <v>1784</v>
      </c>
      <c r="AC240" s="344" t="s">
        <v>1784</v>
      </c>
      <c r="AD240" s="344" t="s">
        <v>1784</v>
      </c>
      <c r="AE240" s="344" t="s">
        <v>1784</v>
      </c>
      <c r="AF240" s="344" t="s">
        <v>1784</v>
      </c>
      <c r="AG240" s="344" t="s">
        <v>1784</v>
      </c>
      <c r="AH240" s="344" t="s">
        <v>1784</v>
      </c>
      <c r="AI240" s="344" t="s">
        <v>1784</v>
      </c>
      <c r="AJ240" s="344" t="s">
        <v>1784</v>
      </c>
      <c r="AK240" s="344" t="s">
        <v>1784</v>
      </c>
      <c r="AL240" s="344" t="s">
        <v>1784</v>
      </c>
      <c r="AM240" s="344" t="s">
        <v>1784</v>
      </c>
      <c r="AN240" s="344" t="s">
        <v>1784</v>
      </c>
      <c r="AO240" s="344" t="s">
        <v>1784</v>
      </c>
      <c r="AP240" s="344" t="s">
        <v>1784</v>
      </c>
      <c r="AQ240" s="344" t="s">
        <v>1784</v>
      </c>
      <c r="AR240" s="344" t="s">
        <v>1784</v>
      </c>
      <c r="AS240" s="344" t="s">
        <v>1784</v>
      </c>
      <c r="AT240" s="344" t="s">
        <v>1784</v>
      </c>
      <c r="AU240" s="344" t="s">
        <v>1784</v>
      </c>
      <c r="AV240" s="344" t="s">
        <v>1784</v>
      </c>
      <c r="AW240" s="344" t="s">
        <v>1784</v>
      </c>
      <c r="AX240" s="344" t="s">
        <v>1784</v>
      </c>
      <c r="AY240" s="344" t="s">
        <v>1784</v>
      </c>
      <c r="AZ240" s="344" t="s">
        <v>1784</v>
      </c>
      <c r="BA240" s="344" t="s">
        <v>1784</v>
      </c>
      <c r="BB240" s="344" t="s">
        <v>1784</v>
      </c>
      <c r="BC240" s="344" t="s">
        <v>1784</v>
      </c>
      <c r="BD240" s="344" t="s">
        <v>1784</v>
      </c>
      <c r="BE240" s="344" t="s">
        <v>1784</v>
      </c>
      <c r="BF240" s="344" t="s">
        <v>1784</v>
      </c>
      <c r="BG240" s="344" t="s">
        <v>1784</v>
      </c>
      <c r="BH240" s="344" t="s">
        <v>1784</v>
      </c>
      <c r="BI240" s="344" t="s">
        <v>1784</v>
      </c>
      <c r="BJ240" s="344" t="s">
        <v>1784</v>
      </c>
      <c r="BK240" s="344" t="s">
        <v>1784</v>
      </c>
      <c r="BL240" s="344" t="s">
        <v>1784</v>
      </c>
      <c r="BM240" s="344" t="s">
        <v>1784</v>
      </c>
      <c r="BN240" s="344" t="s">
        <v>1784</v>
      </c>
      <c r="BO240" s="344" t="s">
        <v>1784</v>
      </c>
      <c r="BP240" s="344" t="s">
        <v>1784</v>
      </c>
      <c r="BQ240" s="344" t="s">
        <v>4192</v>
      </c>
      <c r="BR240" s="344" t="s">
        <v>1784</v>
      </c>
      <c r="BS240" s="344" t="s">
        <v>1784</v>
      </c>
    </row>
    <row r="241" spans="1:71">
      <c r="A241" s="344" t="s">
        <v>78</v>
      </c>
      <c r="B241" s="344" t="s">
        <v>2999</v>
      </c>
      <c r="C241" s="344" t="s">
        <v>44</v>
      </c>
      <c r="D241" s="344" t="s">
        <v>1784</v>
      </c>
      <c r="E241" s="344" t="s">
        <v>1784</v>
      </c>
      <c r="F241" s="344" t="s">
        <v>1784</v>
      </c>
      <c r="G241" s="344" t="s">
        <v>3748</v>
      </c>
      <c r="H241" s="344" t="s">
        <v>3000</v>
      </c>
      <c r="I241" s="344"/>
      <c r="J241" s="344" t="s">
        <v>1784</v>
      </c>
      <c r="K241" s="344" t="s">
        <v>1784</v>
      </c>
      <c r="L241" s="344" t="s">
        <v>1784</v>
      </c>
      <c r="M241" s="344" t="s">
        <v>1784</v>
      </c>
      <c r="N241" s="344" t="s">
        <v>1784</v>
      </c>
      <c r="O241" s="344" t="s">
        <v>1784</v>
      </c>
      <c r="P241" s="344" t="s">
        <v>1784</v>
      </c>
      <c r="Q241" s="344" t="s">
        <v>1784</v>
      </c>
      <c r="R241" s="344" t="s">
        <v>1784</v>
      </c>
      <c r="S241" s="344" t="s">
        <v>1784</v>
      </c>
      <c r="T241" s="344" t="s">
        <v>1784</v>
      </c>
      <c r="U241" s="344" t="s">
        <v>1784</v>
      </c>
      <c r="V241" s="344" t="s">
        <v>1784</v>
      </c>
      <c r="W241" s="344" t="s">
        <v>1784</v>
      </c>
      <c r="X241" s="344" t="s">
        <v>1784</v>
      </c>
      <c r="Y241" s="344" t="s">
        <v>1784</v>
      </c>
      <c r="Z241" s="344" t="s">
        <v>1784</v>
      </c>
      <c r="AA241" s="344" t="s">
        <v>1784</v>
      </c>
      <c r="AB241" s="344" t="s">
        <v>1784</v>
      </c>
      <c r="AC241" s="344" t="s">
        <v>1784</v>
      </c>
      <c r="AD241" s="344" t="s">
        <v>1784</v>
      </c>
      <c r="AE241" s="344" t="s">
        <v>1784</v>
      </c>
      <c r="AF241" s="344" t="s">
        <v>1784</v>
      </c>
      <c r="AG241" s="344" t="s">
        <v>1784</v>
      </c>
      <c r="AH241" s="344" t="s">
        <v>1784</v>
      </c>
      <c r="AI241" s="344" t="s">
        <v>1784</v>
      </c>
      <c r="AJ241" s="344" t="s">
        <v>1784</v>
      </c>
      <c r="AK241" s="344" t="s">
        <v>1784</v>
      </c>
      <c r="AL241" s="344" t="s">
        <v>1784</v>
      </c>
      <c r="AM241" s="344" t="s">
        <v>1784</v>
      </c>
      <c r="AN241" s="344" t="s">
        <v>1784</v>
      </c>
      <c r="AO241" s="344" t="s">
        <v>1784</v>
      </c>
      <c r="AP241" s="344" t="s">
        <v>1784</v>
      </c>
      <c r="AQ241" s="344" t="s">
        <v>1784</v>
      </c>
      <c r="AR241" s="344" t="s">
        <v>1784</v>
      </c>
      <c r="AS241" s="344" t="s">
        <v>1784</v>
      </c>
      <c r="AT241" s="344" t="s">
        <v>1784</v>
      </c>
      <c r="AU241" s="344" t="s">
        <v>1784</v>
      </c>
      <c r="AV241" s="344" t="s">
        <v>1784</v>
      </c>
      <c r="AW241" s="344" t="s">
        <v>1784</v>
      </c>
      <c r="AX241" s="344" t="s">
        <v>1784</v>
      </c>
      <c r="AY241" s="344" t="s">
        <v>1784</v>
      </c>
      <c r="AZ241" s="344" t="s">
        <v>1784</v>
      </c>
      <c r="BA241" s="344" t="s">
        <v>1784</v>
      </c>
      <c r="BB241" s="344" t="s">
        <v>1784</v>
      </c>
      <c r="BC241" s="344" t="s">
        <v>1784</v>
      </c>
      <c r="BD241" s="344" t="s">
        <v>1784</v>
      </c>
      <c r="BE241" s="344" t="s">
        <v>1784</v>
      </c>
      <c r="BF241" s="344" t="s">
        <v>1784</v>
      </c>
      <c r="BG241" s="344" t="s">
        <v>1784</v>
      </c>
      <c r="BH241" s="344" t="s">
        <v>1784</v>
      </c>
      <c r="BI241" s="344" t="s">
        <v>1784</v>
      </c>
      <c r="BJ241" s="344" t="s">
        <v>1784</v>
      </c>
      <c r="BK241" s="344" t="s">
        <v>1784</v>
      </c>
      <c r="BL241" s="344" t="s">
        <v>1784</v>
      </c>
      <c r="BM241" s="344" t="s">
        <v>1784</v>
      </c>
      <c r="BN241" s="344" t="s">
        <v>1784</v>
      </c>
      <c r="BO241" s="344" t="s">
        <v>1784</v>
      </c>
      <c r="BP241" s="344" t="s">
        <v>1784</v>
      </c>
      <c r="BQ241" s="344" t="s">
        <v>4193</v>
      </c>
      <c r="BR241" s="344"/>
      <c r="BS241" s="347" t="s">
        <v>3766</v>
      </c>
    </row>
    <row r="242" spans="1:71">
      <c r="A242" s="344" t="s">
        <v>78</v>
      </c>
      <c r="B242" s="344" t="s">
        <v>4194</v>
      </c>
      <c r="C242" s="344" t="s">
        <v>44</v>
      </c>
      <c r="D242" s="344" t="s">
        <v>1784</v>
      </c>
      <c r="E242" s="344" t="s">
        <v>1784</v>
      </c>
      <c r="F242" s="344" t="s">
        <v>1784</v>
      </c>
      <c r="G242" s="344" t="s">
        <v>3748</v>
      </c>
      <c r="H242" s="344" t="s">
        <v>1784</v>
      </c>
      <c r="I242" s="344" t="s">
        <v>3749</v>
      </c>
      <c r="J242" s="344" t="s">
        <v>1784</v>
      </c>
      <c r="K242" s="344" t="s">
        <v>1784</v>
      </c>
      <c r="L242" s="344" t="s">
        <v>1784</v>
      </c>
      <c r="M242" s="344" t="s">
        <v>1784</v>
      </c>
      <c r="N242" s="344" t="s">
        <v>1784</v>
      </c>
      <c r="O242" s="344" t="s">
        <v>1784</v>
      </c>
      <c r="P242" s="344" t="s">
        <v>1784</v>
      </c>
      <c r="Q242" s="344" t="s">
        <v>1784</v>
      </c>
      <c r="R242" s="344" t="s">
        <v>1784</v>
      </c>
      <c r="S242" s="344" t="s">
        <v>1784</v>
      </c>
      <c r="T242" s="344" t="s">
        <v>1784</v>
      </c>
      <c r="U242" s="344" t="s">
        <v>1784</v>
      </c>
      <c r="V242" s="344" t="s">
        <v>1784</v>
      </c>
      <c r="W242" s="344" t="s">
        <v>1784</v>
      </c>
      <c r="X242" s="344" t="s">
        <v>1784</v>
      </c>
      <c r="Y242" s="344" t="s">
        <v>1784</v>
      </c>
      <c r="Z242" s="344" t="s">
        <v>1784</v>
      </c>
      <c r="AA242" s="344" t="s">
        <v>1784</v>
      </c>
      <c r="AB242" s="344" t="s">
        <v>1784</v>
      </c>
      <c r="AC242" s="344" t="s">
        <v>1784</v>
      </c>
      <c r="AD242" s="344" t="s">
        <v>1784</v>
      </c>
      <c r="AE242" s="344" t="s">
        <v>1784</v>
      </c>
      <c r="AF242" s="344" t="s">
        <v>1784</v>
      </c>
      <c r="AG242" s="344" t="s">
        <v>1784</v>
      </c>
      <c r="AH242" s="344" t="s">
        <v>1784</v>
      </c>
      <c r="AI242" s="344" t="s">
        <v>1784</v>
      </c>
      <c r="AJ242" s="344" t="s">
        <v>1784</v>
      </c>
      <c r="AK242" s="344" t="s">
        <v>1784</v>
      </c>
      <c r="AL242" s="344" t="s">
        <v>1784</v>
      </c>
      <c r="AM242" s="344" t="s">
        <v>1784</v>
      </c>
      <c r="AN242" s="344" t="s">
        <v>1784</v>
      </c>
      <c r="AO242" s="344" t="s">
        <v>1784</v>
      </c>
      <c r="AP242" s="344" t="s">
        <v>1784</v>
      </c>
      <c r="AQ242" s="344" t="s">
        <v>1784</v>
      </c>
      <c r="AR242" s="344" t="s">
        <v>1784</v>
      </c>
      <c r="AS242" s="344" t="s">
        <v>1784</v>
      </c>
      <c r="AT242" s="344" t="s">
        <v>1784</v>
      </c>
      <c r="AU242" s="344" t="s">
        <v>1784</v>
      </c>
      <c r="AV242" s="344" t="s">
        <v>1784</v>
      </c>
      <c r="AW242" s="344" t="s">
        <v>1784</v>
      </c>
      <c r="AX242" s="344" t="s">
        <v>1784</v>
      </c>
      <c r="AY242" s="344" t="s">
        <v>1784</v>
      </c>
      <c r="AZ242" s="344" t="s">
        <v>1784</v>
      </c>
      <c r="BA242" s="344" t="s">
        <v>1784</v>
      </c>
      <c r="BB242" s="344" t="s">
        <v>1784</v>
      </c>
      <c r="BC242" s="344" t="s">
        <v>1784</v>
      </c>
      <c r="BD242" s="344" t="s">
        <v>1784</v>
      </c>
      <c r="BE242" s="344" t="s">
        <v>1784</v>
      </c>
      <c r="BF242" s="344" t="s">
        <v>1784</v>
      </c>
      <c r="BG242" s="344" t="s">
        <v>1784</v>
      </c>
      <c r="BH242" s="344" t="s">
        <v>1784</v>
      </c>
      <c r="BI242" s="344" t="s">
        <v>1784</v>
      </c>
      <c r="BJ242" s="344" t="s">
        <v>1784</v>
      </c>
      <c r="BK242" s="344" t="s">
        <v>1784</v>
      </c>
      <c r="BL242" s="344" t="s">
        <v>1784</v>
      </c>
      <c r="BM242" s="344" t="s">
        <v>1784</v>
      </c>
      <c r="BN242" s="344" t="s">
        <v>1784</v>
      </c>
      <c r="BO242" s="344" t="s">
        <v>1784</v>
      </c>
      <c r="BP242" s="344" t="s">
        <v>1784</v>
      </c>
      <c r="BQ242" s="344" t="s">
        <v>4195</v>
      </c>
      <c r="BR242" s="344" t="s">
        <v>1784</v>
      </c>
      <c r="BS242" s="344" t="s">
        <v>1784</v>
      </c>
    </row>
    <row r="243" spans="1:71">
      <c r="A243" s="344" t="s">
        <v>78</v>
      </c>
      <c r="B243" s="344" t="s">
        <v>3001</v>
      </c>
      <c r="C243" s="344" t="s">
        <v>44</v>
      </c>
      <c r="D243" s="344" t="s">
        <v>1784</v>
      </c>
      <c r="E243" s="344" t="s">
        <v>1784</v>
      </c>
      <c r="F243" s="344" t="s">
        <v>1784</v>
      </c>
      <c r="G243" s="344" t="s">
        <v>3748</v>
      </c>
      <c r="H243" s="344" t="s">
        <v>3003</v>
      </c>
      <c r="I243" s="344" t="s">
        <v>240</v>
      </c>
      <c r="J243" s="344" t="s">
        <v>4196</v>
      </c>
      <c r="K243" s="344" t="s">
        <v>3764</v>
      </c>
      <c r="L243" s="344" t="s">
        <v>3052</v>
      </c>
      <c r="M243" s="344" t="s">
        <v>4196</v>
      </c>
      <c r="N243" s="344" t="s">
        <v>3764</v>
      </c>
      <c r="O243" s="344" t="s">
        <v>1784</v>
      </c>
      <c r="P243" s="344" t="s">
        <v>1784</v>
      </c>
      <c r="Q243" s="344" t="s">
        <v>1784</v>
      </c>
      <c r="R243" s="344" t="s">
        <v>1784</v>
      </c>
      <c r="S243" s="344" t="s">
        <v>1784</v>
      </c>
      <c r="T243" s="344" t="s">
        <v>1784</v>
      </c>
      <c r="U243" s="344" t="s">
        <v>1784</v>
      </c>
      <c r="V243" s="344" t="s">
        <v>1784</v>
      </c>
      <c r="W243" s="344" t="s">
        <v>1784</v>
      </c>
      <c r="X243" s="344" t="s">
        <v>1784</v>
      </c>
      <c r="Y243" s="344" t="s">
        <v>1784</v>
      </c>
      <c r="Z243" s="344" t="s">
        <v>1784</v>
      </c>
      <c r="AA243" s="344" t="s">
        <v>1784</v>
      </c>
      <c r="AB243" s="344" t="s">
        <v>1784</v>
      </c>
      <c r="AC243" s="344" t="s">
        <v>1784</v>
      </c>
      <c r="AD243" s="344" t="s">
        <v>1784</v>
      </c>
      <c r="AE243" s="344" t="s">
        <v>1784</v>
      </c>
      <c r="AF243" s="344" t="s">
        <v>1784</v>
      </c>
      <c r="AG243" s="344" t="s">
        <v>1784</v>
      </c>
      <c r="AH243" s="344" t="s">
        <v>1784</v>
      </c>
      <c r="AI243" s="344" t="s">
        <v>1784</v>
      </c>
      <c r="AJ243" s="344" t="s">
        <v>1784</v>
      </c>
      <c r="AK243" s="344" t="s">
        <v>1784</v>
      </c>
      <c r="AL243" s="344" t="s">
        <v>1784</v>
      </c>
      <c r="AM243" s="344" t="s">
        <v>1784</v>
      </c>
      <c r="AN243" s="344" t="s">
        <v>1784</v>
      </c>
      <c r="AO243" s="344" t="s">
        <v>1784</v>
      </c>
      <c r="AP243" s="344" t="s">
        <v>1784</v>
      </c>
      <c r="AQ243" s="344" t="s">
        <v>1784</v>
      </c>
      <c r="AR243" s="344" t="s">
        <v>1784</v>
      </c>
      <c r="AS243" s="344" t="s">
        <v>1784</v>
      </c>
      <c r="AT243" s="344" t="s">
        <v>1784</v>
      </c>
      <c r="AU243" s="344" t="s">
        <v>1784</v>
      </c>
      <c r="AV243" s="344" t="s">
        <v>1784</v>
      </c>
      <c r="AW243" s="344" t="s">
        <v>1784</v>
      </c>
      <c r="AX243" s="344" t="s">
        <v>1784</v>
      </c>
      <c r="AY243" s="344" t="s">
        <v>1784</v>
      </c>
      <c r="AZ243" s="344" t="s">
        <v>1784</v>
      </c>
      <c r="BA243" s="344" t="s">
        <v>1784</v>
      </c>
      <c r="BB243" s="344" t="s">
        <v>1784</v>
      </c>
      <c r="BC243" s="344" t="s">
        <v>1784</v>
      </c>
      <c r="BD243" s="344" t="s">
        <v>1784</v>
      </c>
      <c r="BE243" s="344" t="s">
        <v>1784</v>
      </c>
      <c r="BF243" s="344" t="s">
        <v>1784</v>
      </c>
      <c r="BG243" s="344" t="s">
        <v>1784</v>
      </c>
      <c r="BH243" s="344" t="s">
        <v>1784</v>
      </c>
      <c r="BI243" s="344" t="s">
        <v>1784</v>
      </c>
      <c r="BJ243" s="344" t="s">
        <v>1784</v>
      </c>
      <c r="BK243" s="344" t="s">
        <v>1784</v>
      </c>
      <c r="BL243" s="344" t="s">
        <v>1784</v>
      </c>
      <c r="BM243" s="344" t="s">
        <v>1784</v>
      </c>
      <c r="BN243" s="344" t="s">
        <v>1784</v>
      </c>
      <c r="BO243" s="344" t="s">
        <v>1784</v>
      </c>
      <c r="BP243" s="344" t="s">
        <v>1784</v>
      </c>
      <c r="BQ243" s="344" t="s">
        <v>4197</v>
      </c>
      <c r="BR243" s="344"/>
      <c r="BS243" s="347" t="s">
        <v>3766</v>
      </c>
    </row>
    <row r="244" spans="1:71">
      <c r="A244" s="344" t="s">
        <v>78</v>
      </c>
      <c r="B244" s="344" t="s">
        <v>3285</v>
      </c>
      <c r="C244" s="344" t="s">
        <v>56</v>
      </c>
      <c r="D244" s="344" t="s">
        <v>1784</v>
      </c>
      <c r="E244" s="344" t="s">
        <v>1784</v>
      </c>
      <c r="F244" s="344" t="s">
        <v>1784</v>
      </c>
      <c r="G244" s="344" t="s">
        <v>3748</v>
      </c>
      <c r="H244" s="344" t="s">
        <v>1784</v>
      </c>
      <c r="I244" s="344" t="s">
        <v>214</v>
      </c>
      <c r="J244" s="344" t="s">
        <v>3280</v>
      </c>
      <c r="K244" s="344" t="s">
        <v>3748</v>
      </c>
      <c r="L244" s="344"/>
      <c r="M244" s="344"/>
      <c r="N244" s="344"/>
      <c r="O244" s="344" t="s">
        <v>1784</v>
      </c>
      <c r="P244" s="344" t="s">
        <v>1784</v>
      </c>
      <c r="Q244" s="344" t="s">
        <v>1784</v>
      </c>
      <c r="R244" s="344" t="s">
        <v>1784</v>
      </c>
      <c r="S244" s="344" t="s">
        <v>1784</v>
      </c>
      <c r="T244" s="344" t="s">
        <v>1784</v>
      </c>
      <c r="U244" s="344" t="s">
        <v>1784</v>
      </c>
      <c r="V244" s="344" t="s">
        <v>1784</v>
      </c>
      <c r="W244" s="344" t="s">
        <v>1784</v>
      </c>
      <c r="X244" s="344" t="s">
        <v>1784</v>
      </c>
      <c r="Y244" s="344" t="s">
        <v>1784</v>
      </c>
      <c r="Z244" s="344" t="s">
        <v>1784</v>
      </c>
      <c r="AA244" s="344" t="s">
        <v>1784</v>
      </c>
      <c r="AB244" s="344" t="s">
        <v>1784</v>
      </c>
      <c r="AC244" s="344" t="s">
        <v>1784</v>
      </c>
      <c r="AD244" s="344" t="s">
        <v>1784</v>
      </c>
      <c r="AE244" s="344" t="s">
        <v>1784</v>
      </c>
      <c r="AF244" s="344" t="s">
        <v>1784</v>
      </c>
      <c r="AG244" s="344" t="s">
        <v>1784</v>
      </c>
      <c r="AH244" s="344" t="s">
        <v>1784</v>
      </c>
      <c r="AI244" s="344" t="s">
        <v>1784</v>
      </c>
      <c r="AJ244" s="344" t="s">
        <v>1784</v>
      </c>
      <c r="AK244" s="344" t="s">
        <v>1784</v>
      </c>
      <c r="AL244" s="344" t="s">
        <v>1784</v>
      </c>
      <c r="AM244" s="344" t="s">
        <v>1784</v>
      </c>
      <c r="AN244" s="344" t="s">
        <v>1784</v>
      </c>
      <c r="AO244" s="344" t="s">
        <v>1784</v>
      </c>
      <c r="AP244" s="344" t="s">
        <v>1784</v>
      </c>
      <c r="AQ244" s="344" t="s">
        <v>1784</v>
      </c>
      <c r="AR244" s="344" t="s">
        <v>1784</v>
      </c>
      <c r="AS244" s="344" t="s">
        <v>1784</v>
      </c>
      <c r="AT244" s="344" t="s">
        <v>1784</v>
      </c>
      <c r="AU244" s="344" t="s">
        <v>1784</v>
      </c>
      <c r="AV244" s="344" t="s">
        <v>1784</v>
      </c>
      <c r="AW244" s="344" t="s">
        <v>1784</v>
      </c>
      <c r="AX244" s="344" t="s">
        <v>1784</v>
      </c>
      <c r="AY244" s="344" t="s">
        <v>1784</v>
      </c>
      <c r="AZ244" s="344" t="s">
        <v>1784</v>
      </c>
      <c r="BA244" s="344" t="s">
        <v>1784</v>
      </c>
      <c r="BB244" s="344" t="s">
        <v>1784</v>
      </c>
      <c r="BC244" s="344" t="s">
        <v>1784</v>
      </c>
      <c r="BD244" s="344" t="s">
        <v>1784</v>
      </c>
      <c r="BE244" s="344" t="s">
        <v>1784</v>
      </c>
      <c r="BF244" s="344" t="s">
        <v>1784</v>
      </c>
      <c r="BG244" s="344" t="s">
        <v>1784</v>
      </c>
      <c r="BH244" s="344" t="s">
        <v>1784</v>
      </c>
      <c r="BI244" s="344" t="s">
        <v>1784</v>
      </c>
      <c r="BJ244" s="344" t="s">
        <v>1784</v>
      </c>
      <c r="BK244" s="344" t="s">
        <v>1784</v>
      </c>
      <c r="BL244" s="344" t="s">
        <v>1784</v>
      </c>
      <c r="BM244" s="344" t="s">
        <v>1784</v>
      </c>
      <c r="BN244" s="344" t="s">
        <v>1784</v>
      </c>
      <c r="BO244" s="344" t="s">
        <v>1784</v>
      </c>
      <c r="BP244" s="344" t="s">
        <v>1784</v>
      </c>
      <c r="BQ244" s="344" t="s">
        <v>4198</v>
      </c>
      <c r="BR244" s="344" t="s">
        <v>1784</v>
      </c>
      <c r="BS244" s="344" t="s">
        <v>1784</v>
      </c>
    </row>
    <row r="245" spans="1:71">
      <c r="A245" s="344" t="s">
        <v>78</v>
      </c>
      <c r="B245" s="344" t="s">
        <v>4199</v>
      </c>
      <c r="C245" s="344" t="s">
        <v>57</v>
      </c>
      <c r="D245" s="344" t="s">
        <v>1784</v>
      </c>
      <c r="E245" s="344" t="s">
        <v>1784</v>
      </c>
      <c r="F245" s="344" t="s">
        <v>1784</v>
      </c>
      <c r="G245" s="344" t="s">
        <v>3748</v>
      </c>
      <c r="H245" s="344" t="s">
        <v>1784</v>
      </c>
      <c r="I245" s="344" t="s">
        <v>3754</v>
      </c>
      <c r="J245" s="344" t="s">
        <v>4200</v>
      </c>
      <c r="K245" s="344" t="s">
        <v>3748</v>
      </c>
      <c r="L245" s="344" t="s">
        <v>3845</v>
      </c>
      <c r="M245" s="344" t="s">
        <v>4201</v>
      </c>
      <c r="N245" s="344" t="s">
        <v>3748</v>
      </c>
      <c r="O245" s="344" t="s">
        <v>1784</v>
      </c>
      <c r="P245" s="344" t="s">
        <v>1784</v>
      </c>
      <c r="Q245" s="344" t="s">
        <v>1784</v>
      </c>
      <c r="R245" s="344" t="s">
        <v>1784</v>
      </c>
      <c r="S245" s="344" t="s">
        <v>1784</v>
      </c>
      <c r="T245" s="344" t="s">
        <v>1784</v>
      </c>
      <c r="U245" s="344" t="s">
        <v>1784</v>
      </c>
      <c r="V245" s="344" t="s">
        <v>1784</v>
      </c>
      <c r="W245" s="344" t="s">
        <v>1784</v>
      </c>
      <c r="X245" s="344" t="s">
        <v>1784</v>
      </c>
      <c r="Y245" s="344" t="s">
        <v>1784</v>
      </c>
      <c r="Z245" s="344" t="s">
        <v>1784</v>
      </c>
      <c r="AA245" s="344" t="s">
        <v>1784</v>
      </c>
      <c r="AB245" s="344" t="s">
        <v>1784</v>
      </c>
      <c r="AC245" s="344" t="s">
        <v>1784</v>
      </c>
      <c r="AD245" s="344" t="s">
        <v>1784</v>
      </c>
      <c r="AE245" s="344" t="s">
        <v>1784</v>
      </c>
      <c r="AF245" s="344" t="s">
        <v>1784</v>
      </c>
      <c r="AG245" s="344" t="s">
        <v>1784</v>
      </c>
      <c r="AH245" s="344" t="s">
        <v>1784</v>
      </c>
      <c r="AI245" s="344" t="s">
        <v>1784</v>
      </c>
      <c r="AJ245" s="344" t="s">
        <v>1784</v>
      </c>
      <c r="AK245" s="344" t="s">
        <v>1784</v>
      </c>
      <c r="AL245" s="344" t="s">
        <v>1784</v>
      </c>
      <c r="AM245" s="344" t="s">
        <v>1784</v>
      </c>
      <c r="AN245" s="344" t="s">
        <v>1784</v>
      </c>
      <c r="AO245" s="344" t="s">
        <v>1784</v>
      </c>
      <c r="AP245" s="344" t="s">
        <v>1784</v>
      </c>
      <c r="AQ245" s="344" t="s">
        <v>1784</v>
      </c>
      <c r="AR245" s="344" t="s">
        <v>1784</v>
      </c>
      <c r="AS245" s="344" t="s">
        <v>1784</v>
      </c>
      <c r="AT245" s="344" t="s">
        <v>1784</v>
      </c>
      <c r="AU245" s="344" t="s">
        <v>1784</v>
      </c>
      <c r="AV245" s="344" t="s">
        <v>1784</v>
      </c>
      <c r="AW245" s="344" t="s">
        <v>1784</v>
      </c>
      <c r="AX245" s="344" t="s">
        <v>1784</v>
      </c>
      <c r="AY245" s="344" t="s">
        <v>1784</v>
      </c>
      <c r="AZ245" s="344" t="s">
        <v>1784</v>
      </c>
      <c r="BA245" s="344" t="s">
        <v>1784</v>
      </c>
      <c r="BB245" s="344" t="s">
        <v>1784</v>
      </c>
      <c r="BC245" s="344" t="s">
        <v>1784</v>
      </c>
      <c r="BD245" s="344" t="s">
        <v>1784</v>
      </c>
      <c r="BE245" s="344" t="s">
        <v>1784</v>
      </c>
      <c r="BF245" s="344" t="s">
        <v>1784</v>
      </c>
      <c r="BG245" s="344" t="s">
        <v>1784</v>
      </c>
      <c r="BH245" s="344" t="s">
        <v>1784</v>
      </c>
      <c r="BI245" s="344" t="s">
        <v>1784</v>
      </c>
      <c r="BJ245" s="344" t="s">
        <v>1784</v>
      </c>
      <c r="BK245" s="344" t="s">
        <v>1784</v>
      </c>
      <c r="BL245" s="344" t="s">
        <v>1784</v>
      </c>
      <c r="BM245" s="344" t="s">
        <v>1784</v>
      </c>
      <c r="BN245" s="344" t="s">
        <v>1784</v>
      </c>
      <c r="BO245" s="344" t="s">
        <v>1784</v>
      </c>
      <c r="BP245" s="344" t="s">
        <v>1784</v>
      </c>
      <c r="BQ245" s="344" t="s">
        <v>4202</v>
      </c>
      <c r="BR245" s="344"/>
      <c r="BS245" s="344"/>
    </row>
    <row r="246" spans="1:71">
      <c r="A246" s="344" t="s">
        <v>78</v>
      </c>
      <c r="B246" s="344" t="s">
        <v>3286</v>
      </c>
      <c r="C246" s="344" t="s">
        <v>57</v>
      </c>
      <c r="D246" s="344" t="s">
        <v>1784</v>
      </c>
      <c r="E246" s="344" t="s">
        <v>1784</v>
      </c>
      <c r="F246" s="344" t="s">
        <v>1784</v>
      </c>
      <c r="G246" s="344" t="s">
        <v>3748</v>
      </c>
      <c r="H246" s="344" t="s">
        <v>1784</v>
      </c>
      <c r="I246" s="344" t="s">
        <v>3081</v>
      </c>
      <c r="J246" s="344" t="s">
        <v>3287</v>
      </c>
      <c r="K246" s="344" t="s">
        <v>3748</v>
      </c>
      <c r="L246" s="344" t="s">
        <v>1784</v>
      </c>
      <c r="M246" s="344" t="s">
        <v>1784</v>
      </c>
      <c r="N246" s="344" t="s">
        <v>1784</v>
      </c>
      <c r="O246" s="344" t="s">
        <v>1784</v>
      </c>
      <c r="P246" s="344" t="s">
        <v>1784</v>
      </c>
      <c r="Q246" s="344" t="s">
        <v>1784</v>
      </c>
      <c r="R246" s="344" t="s">
        <v>1784</v>
      </c>
      <c r="S246" s="344" t="s">
        <v>1784</v>
      </c>
      <c r="T246" s="344" t="s">
        <v>1784</v>
      </c>
      <c r="U246" s="344" t="s">
        <v>1784</v>
      </c>
      <c r="V246" s="344" t="s">
        <v>1784</v>
      </c>
      <c r="W246" s="344" t="s">
        <v>1784</v>
      </c>
      <c r="X246" s="344" t="s">
        <v>1784</v>
      </c>
      <c r="Y246" s="344" t="s">
        <v>1784</v>
      </c>
      <c r="Z246" s="344" t="s">
        <v>1784</v>
      </c>
      <c r="AA246" s="344" t="s">
        <v>1784</v>
      </c>
      <c r="AB246" s="344" t="s">
        <v>1784</v>
      </c>
      <c r="AC246" s="344" t="s">
        <v>1784</v>
      </c>
      <c r="AD246" s="344" t="s">
        <v>1784</v>
      </c>
      <c r="AE246" s="344" t="s">
        <v>1784</v>
      </c>
      <c r="AF246" s="344" t="s">
        <v>1784</v>
      </c>
      <c r="AG246" s="344" t="s">
        <v>1784</v>
      </c>
      <c r="AH246" s="344" t="s">
        <v>1784</v>
      </c>
      <c r="AI246" s="344" t="s">
        <v>1784</v>
      </c>
      <c r="AJ246" s="344" t="s">
        <v>1784</v>
      </c>
      <c r="AK246" s="344" t="s">
        <v>1784</v>
      </c>
      <c r="AL246" s="344" t="s">
        <v>1784</v>
      </c>
      <c r="AM246" s="344" t="s">
        <v>1784</v>
      </c>
      <c r="AN246" s="344" t="s">
        <v>1784</v>
      </c>
      <c r="AO246" s="344" t="s">
        <v>1784</v>
      </c>
      <c r="AP246" s="344" t="s">
        <v>1784</v>
      </c>
      <c r="AQ246" s="344" t="s">
        <v>1784</v>
      </c>
      <c r="AR246" s="344" t="s">
        <v>1784</v>
      </c>
      <c r="AS246" s="344" t="s">
        <v>1784</v>
      </c>
      <c r="AT246" s="344" t="s">
        <v>1784</v>
      </c>
      <c r="AU246" s="344" t="s">
        <v>1784</v>
      </c>
      <c r="AV246" s="344" t="s">
        <v>1784</v>
      </c>
      <c r="AW246" s="344" t="s">
        <v>1784</v>
      </c>
      <c r="AX246" s="344" t="s">
        <v>1784</v>
      </c>
      <c r="AY246" s="344" t="s">
        <v>1784</v>
      </c>
      <c r="AZ246" s="344" t="s">
        <v>1784</v>
      </c>
      <c r="BA246" s="344" t="s">
        <v>1784</v>
      </c>
      <c r="BB246" s="344" t="s">
        <v>1784</v>
      </c>
      <c r="BC246" s="344" t="s">
        <v>1784</v>
      </c>
      <c r="BD246" s="344" t="s">
        <v>1784</v>
      </c>
      <c r="BE246" s="344" t="s">
        <v>1784</v>
      </c>
      <c r="BF246" s="344" t="s">
        <v>1784</v>
      </c>
      <c r="BG246" s="344" t="s">
        <v>1784</v>
      </c>
      <c r="BH246" s="344" t="s">
        <v>1784</v>
      </c>
      <c r="BI246" s="344" t="s">
        <v>1784</v>
      </c>
      <c r="BJ246" s="344" t="s">
        <v>1784</v>
      </c>
      <c r="BK246" s="344" t="s">
        <v>1784</v>
      </c>
      <c r="BL246" s="344" t="s">
        <v>1784</v>
      </c>
      <c r="BM246" s="344" t="s">
        <v>1784</v>
      </c>
      <c r="BN246" s="344" t="s">
        <v>1784</v>
      </c>
      <c r="BO246" s="344" t="s">
        <v>1784</v>
      </c>
      <c r="BP246" s="344" t="s">
        <v>1784</v>
      </c>
      <c r="BQ246" s="344" t="s">
        <v>4203</v>
      </c>
      <c r="BR246" s="344" t="s">
        <v>1784</v>
      </c>
      <c r="BS246" s="344" t="s">
        <v>1784</v>
      </c>
    </row>
    <row r="247" spans="1:71">
      <c r="A247" s="344" t="s">
        <v>78</v>
      </c>
      <c r="B247" s="344" t="s">
        <v>3288</v>
      </c>
      <c r="C247" s="344" t="s">
        <v>57</v>
      </c>
      <c r="D247" s="344" t="s">
        <v>1784</v>
      </c>
      <c r="E247" s="344" t="s">
        <v>1784</v>
      </c>
      <c r="F247" s="344" t="s">
        <v>1784</v>
      </c>
      <c r="G247" s="344" t="s">
        <v>3748</v>
      </c>
      <c r="H247" s="344" t="s">
        <v>1784</v>
      </c>
      <c r="I247" s="344" t="s">
        <v>3081</v>
      </c>
      <c r="J247" s="344" t="s">
        <v>3289</v>
      </c>
      <c r="K247" s="344" t="s">
        <v>3748</v>
      </c>
      <c r="L247" s="344" t="s">
        <v>1784</v>
      </c>
      <c r="M247" s="344" t="s">
        <v>1784</v>
      </c>
      <c r="N247" s="344" t="s">
        <v>1784</v>
      </c>
      <c r="O247" s="344" t="s">
        <v>1784</v>
      </c>
      <c r="P247" s="344" t="s">
        <v>1784</v>
      </c>
      <c r="Q247" s="344" t="s">
        <v>1784</v>
      </c>
      <c r="R247" s="344" t="s">
        <v>1784</v>
      </c>
      <c r="S247" s="344" t="s">
        <v>1784</v>
      </c>
      <c r="T247" s="344" t="s">
        <v>1784</v>
      </c>
      <c r="U247" s="344" t="s">
        <v>1784</v>
      </c>
      <c r="V247" s="344" t="s">
        <v>1784</v>
      </c>
      <c r="W247" s="344" t="s">
        <v>1784</v>
      </c>
      <c r="X247" s="344" t="s">
        <v>1784</v>
      </c>
      <c r="Y247" s="344" t="s">
        <v>1784</v>
      </c>
      <c r="Z247" s="344" t="s">
        <v>1784</v>
      </c>
      <c r="AA247" s="344" t="s">
        <v>1784</v>
      </c>
      <c r="AB247" s="344" t="s">
        <v>1784</v>
      </c>
      <c r="AC247" s="344" t="s">
        <v>1784</v>
      </c>
      <c r="AD247" s="344" t="s">
        <v>1784</v>
      </c>
      <c r="AE247" s="344" t="s">
        <v>1784</v>
      </c>
      <c r="AF247" s="344" t="s">
        <v>1784</v>
      </c>
      <c r="AG247" s="344" t="s">
        <v>1784</v>
      </c>
      <c r="AH247" s="344" t="s">
        <v>1784</v>
      </c>
      <c r="AI247" s="344" t="s">
        <v>1784</v>
      </c>
      <c r="AJ247" s="344" t="s">
        <v>1784</v>
      </c>
      <c r="AK247" s="344" t="s">
        <v>1784</v>
      </c>
      <c r="AL247" s="344" t="s">
        <v>1784</v>
      </c>
      <c r="AM247" s="344" t="s">
        <v>1784</v>
      </c>
      <c r="AN247" s="344" t="s">
        <v>1784</v>
      </c>
      <c r="AO247" s="344" t="s">
        <v>1784</v>
      </c>
      <c r="AP247" s="344" t="s">
        <v>1784</v>
      </c>
      <c r="AQ247" s="344" t="s">
        <v>1784</v>
      </c>
      <c r="AR247" s="344" t="s">
        <v>1784</v>
      </c>
      <c r="AS247" s="344" t="s">
        <v>1784</v>
      </c>
      <c r="AT247" s="344" t="s">
        <v>1784</v>
      </c>
      <c r="AU247" s="344" t="s">
        <v>1784</v>
      </c>
      <c r="AV247" s="344" t="s">
        <v>1784</v>
      </c>
      <c r="AW247" s="344" t="s">
        <v>1784</v>
      </c>
      <c r="AX247" s="344" t="s">
        <v>1784</v>
      </c>
      <c r="AY247" s="344" t="s">
        <v>1784</v>
      </c>
      <c r="AZ247" s="344" t="s">
        <v>1784</v>
      </c>
      <c r="BA247" s="344" t="s">
        <v>1784</v>
      </c>
      <c r="BB247" s="344" t="s">
        <v>1784</v>
      </c>
      <c r="BC247" s="344" t="s">
        <v>1784</v>
      </c>
      <c r="BD247" s="344" t="s">
        <v>1784</v>
      </c>
      <c r="BE247" s="344" t="s">
        <v>1784</v>
      </c>
      <c r="BF247" s="344" t="s">
        <v>1784</v>
      </c>
      <c r="BG247" s="344" t="s">
        <v>1784</v>
      </c>
      <c r="BH247" s="344" t="s">
        <v>1784</v>
      </c>
      <c r="BI247" s="344" t="s">
        <v>1784</v>
      </c>
      <c r="BJ247" s="344" t="s">
        <v>1784</v>
      </c>
      <c r="BK247" s="344" t="s">
        <v>1784</v>
      </c>
      <c r="BL247" s="344" t="s">
        <v>1784</v>
      </c>
      <c r="BM247" s="344" t="s">
        <v>1784</v>
      </c>
      <c r="BN247" s="344" t="s">
        <v>1784</v>
      </c>
      <c r="BO247" s="344" t="s">
        <v>1784</v>
      </c>
      <c r="BP247" s="344" t="s">
        <v>1784</v>
      </c>
      <c r="BQ247" s="344" t="s">
        <v>4204</v>
      </c>
      <c r="BR247" s="344"/>
      <c r="BS247" s="344"/>
    </row>
    <row r="248" spans="1:71">
      <c r="A248" s="344" t="s">
        <v>78</v>
      </c>
      <c r="B248" s="423" t="s">
        <v>4205</v>
      </c>
      <c r="C248" s="344" t="s">
        <v>57</v>
      </c>
      <c r="D248" s="344" t="s">
        <v>1784</v>
      </c>
      <c r="E248" s="344" t="s">
        <v>1784</v>
      </c>
      <c r="F248" s="344" t="s">
        <v>1784</v>
      </c>
      <c r="G248" s="344" t="s">
        <v>3748</v>
      </c>
      <c r="H248" s="344" t="s">
        <v>1784</v>
      </c>
      <c r="I248" s="344" t="s">
        <v>3749</v>
      </c>
      <c r="J248" s="344" t="s">
        <v>1784</v>
      </c>
      <c r="K248" s="344" t="s">
        <v>1784</v>
      </c>
      <c r="L248" s="344" t="s">
        <v>1784</v>
      </c>
      <c r="M248" s="344" t="s">
        <v>1784</v>
      </c>
      <c r="N248" s="344" t="s">
        <v>1784</v>
      </c>
      <c r="O248" s="344" t="s">
        <v>1784</v>
      </c>
      <c r="P248" s="344" t="s">
        <v>1784</v>
      </c>
      <c r="Q248" s="344" t="s">
        <v>1784</v>
      </c>
      <c r="R248" s="344" t="s">
        <v>1784</v>
      </c>
      <c r="S248" s="344" t="s">
        <v>1784</v>
      </c>
      <c r="T248" s="344" t="s">
        <v>1784</v>
      </c>
      <c r="U248" s="344" t="s">
        <v>1784</v>
      </c>
      <c r="V248" s="344" t="s">
        <v>1784</v>
      </c>
      <c r="W248" s="344" t="s">
        <v>1784</v>
      </c>
      <c r="X248" s="344" t="s">
        <v>1784</v>
      </c>
      <c r="Y248" s="344" t="s">
        <v>1784</v>
      </c>
      <c r="Z248" s="344" t="s">
        <v>1784</v>
      </c>
      <c r="AA248" s="344" t="s">
        <v>1784</v>
      </c>
      <c r="AB248" s="344" t="s">
        <v>1784</v>
      </c>
      <c r="AC248" s="344" t="s">
        <v>1784</v>
      </c>
      <c r="AD248" s="344" t="s">
        <v>1784</v>
      </c>
      <c r="AE248" s="344" t="s">
        <v>1784</v>
      </c>
      <c r="AF248" s="344" t="s">
        <v>1784</v>
      </c>
      <c r="AG248" s="344" t="s">
        <v>1784</v>
      </c>
      <c r="AH248" s="344" t="s">
        <v>1784</v>
      </c>
      <c r="AI248" s="344" t="s">
        <v>1784</v>
      </c>
      <c r="AJ248" s="344" t="s">
        <v>1784</v>
      </c>
      <c r="AK248" s="344" t="s">
        <v>1784</v>
      </c>
      <c r="AL248" s="344" t="s">
        <v>1784</v>
      </c>
      <c r="AM248" s="344" t="s">
        <v>1784</v>
      </c>
      <c r="AN248" s="344" t="s">
        <v>1784</v>
      </c>
      <c r="AO248" s="344" t="s">
        <v>1784</v>
      </c>
      <c r="AP248" s="344" t="s">
        <v>1784</v>
      </c>
      <c r="AQ248" s="344" t="s">
        <v>1784</v>
      </c>
      <c r="AR248" s="344" t="s">
        <v>1784</v>
      </c>
      <c r="AS248" s="344" t="s">
        <v>1784</v>
      </c>
      <c r="AT248" s="344" t="s">
        <v>1784</v>
      </c>
      <c r="AU248" s="344" t="s">
        <v>1784</v>
      </c>
      <c r="AV248" s="344" t="s">
        <v>1784</v>
      </c>
      <c r="AW248" s="344" t="s">
        <v>1784</v>
      </c>
      <c r="AX248" s="344" t="s">
        <v>1784</v>
      </c>
      <c r="AY248" s="344" t="s">
        <v>1784</v>
      </c>
      <c r="AZ248" s="344" t="s">
        <v>1784</v>
      </c>
      <c r="BA248" s="344" t="s">
        <v>1784</v>
      </c>
      <c r="BB248" s="344" t="s">
        <v>1784</v>
      </c>
      <c r="BC248" s="344" t="s">
        <v>1784</v>
      </c>
      <c r="BD248" s="344" t="s">
        <v>1784</v>
      </c>
      <c r="BE248" s="344" t="s">
        <v>1784</v>
      </c>
      <c r="BF248" s="344" t="s">
        <v>1784</v>
      </c>
      <c r="BG248" s="344" t="s">
        <v>1784</v>
      </c>
      <c r="BH248" s="344" t="s">
        <v>1784</v>
      </c>
      <c r="BI248" s="344" t="s">
        <v>1784</v>
      </c>
      <c r="BJ248" s="344" t="s">
        <v>1784</v>
      </c>
      <c r="BK248" s="344" t="s">
        <v>1784</v>
      </c>
      <c r="BL248" s="344" t="s">
        <v>1784</v>
      </c>
      <c r="BM248" s="344" t="s">
        <v>1784</v>
      </c>
      <c r="BN248" s="344" t="s">
        <v>1784</v>
      </c>
      <c r="BO248" s="344" t="s">
        <v>1784</v>
      </c>
      <c r="BP248" s="344" t="s">
        <v>1784</v>
      </c>
      <c r="BQ248" s="344" t="s">
        <v>4206</v>
      </c>
      <c r="BR248" s="344" t="s">
        <v>1784</v>
      </c>
      <c r="BS248" s="344" t="s">
        <v>1784</v>
      </c>
    </row>
    <row r="249" spans="1:71">
      <c r="A249" s="344" t="s">
        <v>78</v>
      </c>
      <c r="B249" s="344" t="s">
        <v>3290</v>
      </c>
      <c r="C249" s="344" t="s">
        <v>58</v>
      </c>
      <c r="D249" s="344" t="s">
        <v>1784</v>
      </c>
      <c r="E249" s="344" t="s">
        <v>1784</v>
      </c>
      <c r="F249" s="344" t="s">
        <v>1784</v>
      </c>
      <c r="G249" s="344" t="s">
        <v>3748</v>
      </c>
      <c r="H249" s="344" t="s">
        <v>1784</v>
      </c>
      <c r="I249" s="344" t="s">
        <v>214</v>
      </c>
      <c r="J249" s="344" t="s">
        <v>3291</v>
      </c>
      <c r="K249" s="344"/>
      <c r="L249" s="344"/>
      <c r="M249" s="344"/>
      <c r="N249" s="344"/>
      <c r="O249" s="344" t="s">
        <v>1784</v>
      </c>
      <c r="P249" s="344" t="s">
        <v>1784</v>
      </c>
      <c r="Q249" s="344" t="s">
        <v>1784</v>
      </c>
      <c r="R249" s="344" t="s">
        <v>1784</v>
      </c>
      <c r="S249" s="344" t="s">
        <v>1784</v>
      </c>
      <c r="T249" s="344" t="s">
        <v>1784</v>
      </c>
      <c r="U249" s="344" t="s">
        <v>1784</v>
      </c>
      <c r="V249" s="344" t="s">
        <v>1784</v>
      </c>
      <c r="W249" s="344" t="s">
        <v>1784</v>
      </c>
      <c r="X249" s="344" t="s">
        <v>1784</v>
      </c>
      <c r="Y249" s="344" t="s">
        <v>1784</v>
      </c>
      <c r="Z249" s="344" t="s">
        <v>1784</v>
      </c>
      <c r="AA249" s="344" t="s">
        <v>1784</v>
      </c>
      <c r="AB249" s="344" t="s">
        <v>1784</v>
      </c>
      <c r="AC249" s="344" t="s">
        <v>1784</v>
      </c>
      <c r="AD249" s="344" t="s">
        <v>1784</v>
      </c>
      <c r="AE249" s="344" t="s">
        <v>1784</v>
      </c>
      <c r="AF249" s="344" t="s">
        <v>1784</v>
      </c>
      <c r="AG249" s="344" t="s">
        <v>1784</v>
      </c>
      <c r="AH249" s="344" t="s">
        <v>1784</v>
      </c>
      <c r="AI249" s="344" t="s">
        <v>1784</v>
      </c>
      <c r="AJ249" s="344" t="s">
        <v>1784</v>
      </c>
      <c r="AK249" s="344" t="s">
        <v>1784</v>
      </c>
      <c r="AL249" s="344" t="s">
        <v>1784</v>
      </c>
      <c r="AM249" s="344" t="s">
        <v>1784</v>
      </c>
      <c r="AN249" s="344" t="s">
        <v>1784</v>
      </c>
      <c r="AO249" s="344" t="s">
        <v>1784</v>
      </c>
      <c r="AP249" s="344" t="s">
        <v>1784</v>
      </c>
      <c r="AQ249" s="344" t="s">
        <v>1784</v>
      </c>
      <c r="AR249" s="344" t="s">
        <v>1784</v>
      </c>
      <c r="AS249" s="344" t="s">
        <v>1784</v>
      </c>
      <c r="AT249" s="344" t="s">
        <v>1784</v>
      </c>
      <c r="AU249" s="344" t="s">
        <v>1784</v>
      </c>
      <c r="AV249" s="344" t="s">
        <v>1784</v>
      </c>
      <c r="AW249" s="344" t="s">
        <v>1784</v>
      </c>
      <c r="AX249" s="344" t="s">
        <v>1784</v>
      </c>
      <c r="AY249" s="344" t="s">
        <v>1784</v>
      </c>
      <c r="AZ249" s="344" t="s">
        <v>1784</v>
      </c>
      <c r="BA249" s="344" t="s">
        <v>1784</v>
      </c>
      <c r="BB249" s="344" t="s">
        <v>1784</v>
      </c>
      <c r="BC249" s="344" t="s">
        <v>1784</v>
      </c>
      <c r="BD249" s="344" t="s">
        <v>1784</v>
      </c>
      <c r="BE249" s="344" t="s">
        <v>1784</v>
      </c>
      <c r="BF249" s="344" t="s">
        <v>1784</v>
      </c>
      <c r="BG249" s="344" t="s">
        <v>1784</v>
      </c>
      <c r="BH249" s="344" t="s">
        <v>1784</v>
      </c>
      <c r="BI249" s="344" t="s">
        <v>1784</v>
      </c>
      <c r="BJ249" s="344" t="s">
        <v>1784</v>
      </c>
      <c r="BK249" s="344" t="s">
        <v>1784</v>
      </c>
      <c r="BL249" s="344" t="s">
        <v>1784</v>
      </c>
      <c r="BM249" s="344" t="s">
        <v>1784</v>
      </c>
      <c r="BN249" s="344" t="s">
        <v>1784</v>
      </c>
      <c r="BO249" s="344" t="s">
        <v>1784</v>
      </c>
      <c r="BP249" s="344" t="s">
        <v>1784</v>
      </c>
      <c r="BQ249" s="344" t="s">
        <v>4207</v>
      </c>
      <c r="BR249" s="344"/>
      <c r="BS249" s="344"/>
    </row>
    <row r="250" spans="1:71">
      <c r="A250" s="344" t="s">
        <v>78</v>
      </c>
      <c r="B250" s="344" t="s">
        <v>3292</v>
      </c>
      <c r="C250" s="348" t="s">
        <v>42</v>
      </c>
      <c r="D250" s="344" t="s">
        <v>1784</v>
      </c>
      <c r="E250" s="344" t="s">
        <v>1784</v>
      </c>
      <c r="F250" s="344" t="s">
        <v>1784</v>
      </c>
      <c r="G250" s="344" t="s">
        <v>3748</v>
      </c>
      <c r="H250" s="344" t="s">
        <v>1784</v>
      </c>
      <c r="I250" s="344" t="s">
        <v>214</v>
      </c>
      <c r="J250" s="344" t="s">
        <v>1784</v>
      </c>
      <c r="K250" s="344" t="s">
        <v>1784</v>
      </c>
      <c r="L250" s="344" t="s">
        <v>3768</v>
      </c>
      <c r="M250" s="344" t="s">
        <v>1784</v>
      </c>
      <c r="N250" s="344" t="s">
        <v>1784</v>
      </c>
      <c r="O250" s="344"/>
      <c r="P250" s="344" t="s">
        <v>1784</v>
      </c>
      <c r="Q250" s="344" t="s">
        <v>1784</v>
      </c>
      <c r="R250" s="344" t="s">
        <v>1784</v>
      </c>
      <c r="S250" s="344" t="s">
        <v>1784</v>
      </c>
      <c r="T250" s="344" t="s">
        <v>1784</v>
      </c>
      <c r="U250" s="344" t="s">
        <v>1784</v>
      </c>
      <c r="V250" s="344" t="s">
        <v>1784</v>
      </c>
      <c r="W250" s="344" t="s">
        <v>1784</v>
      </c>
      <c r="X250" s="344" t="s">
        <v>1784</v>
      </c>
      <c r="Y250" s="344" t="s">
        <v>1784</v>
      </c>
      <c r="Z250" s="344" t="s">
        <v>1784</v>
      </c>
      <c r="AA250" s="344" t="s">
        <v>1784</v>
      </c>
      <c r="AB250" s="344" t="s">
        <v>1784</v>
      </c>
      <c r="AC250" s="344" t="s">
        <v>1784</v>
      </c>
      <c r="AD250" s="344" t="s">
        <v>1784</v>
      </c>
      <c r="AE250" s="344" t="s">
        <v>1784</v>
      </c>
      <c r="AF250" s="344" t="s">
        <v>1784</v>
      </c>
      <c r="AG250" s="344" t="s">
        <v>1784</v>
      </c>
      <c r="AH250" s="344" t="s">
        <v>1784</v>
      </c>
      <c r="AI250" s="344" t="s">
        <v>1784</v>
      </c>
      <c r="AJ250" s="344" t="s">
        <v>1784</v>
      </c>
      <c r="AK250" s="344" t="s">
        <v>1784</v>
      </c>
      <c r="AL250" s="344" t="s">
        <v>1784</v>
      </c>
      <c r="AM250" s="344" t="s">
        <v>1784</v>
      </c>
      <c r="AN250" s="344" t="s">
        <v>1784</v>
      </c>
      <c r="AO250" s="344" t="s">
        <v>1784</v>
      </c>
      <c r="AP250" s="344" t="s">
        <v>1784</v>
      </c>
      <c r="AQ250" s="344" t="s">
        <v>1784</v>
      </c>
      <c r="AR250" s="344" t="s">
        <v>1784</v>
      </c>
      <c r="AS250" s="344" t="s">
        <v>1784</v>
      </c>
      <c r="AT250" s="344" t="s">
        <v>1784</v>
      </c>
      <c r="AU250" s="344" t="s">
        <v>1784</v>
      </c>
      <c r="AV250" s="344" t="s">
        <v>1784</v>
      </c>
      <c r="AW250" s="344" t="s">
        <v>1784</v>
      </c>
      <c r="AX250" s="344" t="s">
        <v>1784</v>
      </c>
      <c r="AY250" s="344" t="s">
        <v>1784</v>
      </c>
      <c r="AZ250" s="344" t="s">
        <v>1784</v>
      </c>
      <c r="BA250" s="344" t="s">
        <v>1784</v>
      </c>
      <c r="BB250" s="344" t="s">
        <v>1784</v>
      </c>
      <c r="BC250" s="344" t="s">
        <v>1784</v>
      </c>
      <c r="BD250" s="344" t="s">
        <v>1784</v>
      </c>
      <c r="BE250" s="344" t="s">
        <v>1784</v>
      </c>
      <c r="BF250" s="344" t="s">
        <v>1784</v>
      </c>
      <c r="BG250" s="344" t="s">
        <v>1784</v>
      </c>
      <c r="BH250" s="344" t="s">
        <v>1784</v>
      </c>
      <c r="BI250" s="344" t="s">
        <v>1784</v>
      </c>
      <c r="BJ250" s="344" t="s">
        <v>1784</v>
      </c>
      <c r="BK250" s="344" t="s">
        <v>1784</v>
      </c>
      <c r="BL250" s="344" t="s">
        <v>1784</v>
      </c>
      <c r="BM250" s="344" t="s">
        <v>1784</v>
      </c>
      <c r="BN250" s="344" t="s">
        <v>1784</v>
      </c>
      <c r="BO250" s="344" t="s">
        <v>1784</v>
      </c>
      <c r="BP250" s="344" t="s">
        <v>1784</v>
      </c>
      <c r="BQ250" s="344" t="s">
        <v>4208</v>
      </c>
      <c r="BR250" s="344"/>
      <c r="BS250" s="344"/>
    </row>
    <row r="251" spans="1:71">
      <c r="A251" s="344" t="s">
        <v>78</v>
      </c>
      <c r="B251" s="344" t="s">
        <v>3005</v>
      </c>
      <c r="C251" s="348" t="s">
        <v>58</v>
      </c>
      <c r="D251" s="344" t="s">
        <v>1784</v>
      </c>
      <c r="E251" s="344" t="s">
        <v>1784</v>
      </c>
      <c r="F251" s="344" t="s">
        <v>1784</v>
      </c>
      <c r="G251" s="344" t="s">
        <v>3748</v>
      </c>
      <c r="H251" s="344" t="s">
        <v>1784</v>
      </c>
      <c r="I251" s="344" t="s">
        <v>340</v>
      </c>
      <c r="J251" s="344" t="s">
        <v>1784</v>
      </c>
      <c r="K251" s="344" t="s">
        <v>1784</v>
      </c>
      <c r="L251" s="344" t="s">
        <v>3768</v>
      </c>
      <c r="M251" s="344" t="s">
        <v>1784</v>
      </c>
      <c r="N251" s="344" t="s">
        <v>1784</v>
      </c>
      <c r="O251" s="344" t="s">
        <v>1784</v>
      </c>
      <c r="P251" s="344" t="s">
        <v>1784</v>
      </c>
      <c r="Q251" s="344" t="s">
        <v>1784</v>
      </c>
      <c r="R251" s="344" t="s">
        <v>1784</v>
      </c>
      <c r="S251" s="344" t="s">
        <v>1784</v>
      </c>
      <c r="T251" s="344" t="s">
        <v>1784</v>
      </c>
      <c r="U251" s="344" t="s">
        <v>1784</v>
      </c>
      <c r="V251" s="344" t="s">
        <v>1784</v>
      </c>
      <c r="W251" s="344" t="s">
        <v>1784</v>
      </c>
      <c r="X251" s="344" t="s">
        <v>1784</v>
      </c>
      <c r="Y251" s="344" t="s">
        <v>1784</v>
      </c>
      <c r="Z251" s="344" t="s">
        <v>1784</v>
      </c>
      <c r="AA251" s="344" t="s">
        <v>1784</v>
      </c>
      <c r="AB251" s="344" t="s">
        <v>1784</v>
      </c>
      <c r="AC251" s="344" t="s">
        <v>1784</v>
      </c>
      <c r="AD251" s="344" t="s">
        <v>1784</v>
      </c>
      <c r="AE251" s="344" t="s">
        <v>1784</v>
      </c>
      <c r="AF251" s="344" t="s">
        <v>1784</v>
      </c>
      <c r="AG251" s="344" t="s">
        <v>1784</v>
      </c>
      <c r="AH251" s="344" t="s">
        <v>1784</v>
      </c>
      <c r="AI251" s="344" t="s">
        <v>1784</v>
      </c>
      <c r="AJ251" s="344" t="s">
        <v>1784</v>
      </c>
      <c r="AK251" s="344" t="s">
        <v>1784</v>
      </c>
      <c r="AL251" s="344" t="s">
        <v>1784</v>
      </c>
      <c r="AM251" s="344" t="s">
        <v>1784</v>
      </c>
      <c r="AN251" s="344" t="s">
        <v>1784</v>
      </c>
      <c r="AO251" s="344" t="s">
        <v>1784</v>
      </c>
      <c r="AP251" s="344" t="s">
        <v>1784</v>
      </c>
      <c r="AQ251" s="344" t="s">
        <v>1784</v>
      </c>
      <c r="AR251" s="344" t="s">
        <v>1784</v>
      </c>
      <c r="AS251" s="344" t="s">
        <v>1784</v>
      </c>
      <c r="AT251" s="344" t="s">
        <v>1784</v>
      </c>
      <c r="AU251" s="344" t="s">
        <v>1784</v>
      </c>
      <c r="AV251" s="344" t="s">
        <v>1784</v>
      </c>
      <c r="AW251" s="344" t="s">
        <v>1784</v>
      </c>
      <c r="AX251" s="344" t="s">
        <v>1784</v>
      </c>
      <c r="AY251" s="344" t="s">
        <v>1784</v>
      </c>
      <c r="AZ251" s="344" t="s">
        <v>1784</v>
      </c>
      <c r="BA251" s="344" t="s">
        <v>1784</v>
      </c>
      <c r="BB251" s="344" t="s">
        <v>1784</v>
      </c>
      <c r="BC251" s="344" t="s">
        <v>1784</v>
      </c>
      <c r="BD251" s="344" t="s">
        <v>1784</v>
      </c>
      <c r="BE251" s="344" t="s">
        <v>1784</v>
      </c>
      <c r="BF251" s="344" t="s">
        <v>1784</v>
      </c>
      <c r="BG251" s="344" t="s">
        <v>1784</v>
      </c>
      <c r="BH251" s="344" t="s">
        <v>1784</v>
      </c>
      <c r="BI251" s="344" t="s">
        <v>1784</v>
      </c>
      <c r="BJ251" s="344" t="s">
        <v>1784</v>
      </c>
      <c r="BK251" s="344" t="s">
        <v>1784</v>
      </c>
      <c r="BL251" s="344" t="s">
        <v>1784</v>
      </c>
      <c r="BM251" s="344" t="s">
        <v>1784</v>
      </c>
      <c r="BN251" s="344" t="s">
        <v>1784</v>
      </c>
      <c r="BO251" s="344" t="s">
        <v>1784</v>
      </c>
      <c r="BP251" s="344" t="s">
        <v>1784</v>
      </c>
      <c r="BQ251" s="344" t="s">
        <v>4209</v>
      </c>
      <c r="BR251" s="344" t="s">
        <v>1784</v>
      </c>
      <c r="BS251" s="344" t="s">
        <v>1784</v>
      </c>
    </row>
    <row r="252" spans="1:71">
      <c r="A252" s="344" t="s">
        <v>78</v>
      </c>
      <c r="B252" s="344" t="s">
        <v>4210</v>
      </c>
      <c r="C252" s="348" t="s">
        <v>58</v>
      </c>
      <c r="D252" s="344" t="s">
        <v>1784</v>
      </c>
      <c r="E252" s="344" t="s">
        <v>1784</v>
      </c>
      <c r="F252" s="344" t="s">
        <v>1784</v>
      </c>
      <c r="G252" s="344" t="s">
        <v>3748</v>
      </c>
      <c r="H252" s="344" t="s">
        <v>1784</v>
      </c>
      <c r="I252" s="344" t="s">
        <v>3749</v>
      </c>
      <c r="J252" s="344" t="s">
        <v>1784</v>
      </c>
      <c r="K252" s="344" t="s">
        <v>1784</v>
      </c>
      <c r="L252" s="344" t="s">
        <v>1784</v>
      </c>
      <c r="M252" s="344" t="s">
        <v>1784</v>
      </c>
      <c r="N252" s="344" t="s">
        <v>1784</v>
      </c>
      <c r="O252" s="344" t="s">
        <v>1784</v>
      </c>
      <c r="P252" s="344" t="s">
        <v>1784</v>
      </c>
      <c r="Q252" s="344" t="s">
        <v>1784</v>
      </c>
      <c r="R252" s="344" t="s">
        <v>1784</v>
      </c>
      <c r="S252" s="344" t="s">
        <v>1784</v>
      </c>
      <c r="T252" s="344" t="s">
        <v>1784</v>
      </c>
      <c r="U252" s="344" t="s">
        <v>1784</v>
      </c>
      <c r="V252" s="344" t="s">
        <v>1784</v>
      </c>
      <c r="W252" s="344" t="s">
        <v>1784</v>
      </c>
      <c r="X252" s="344" t="s">
        <v>1784</v>
      </c>
      <c r="Y252" s="344" t="s">
        <v>1784</v>
      </c>
      <c r="Z252" s="344" t="s">
        <v>1784</v>
      </c>
      <c r="AA252" s="344" t="s">
        <v>1784</v>
      </c>
      <c r="AB252" s="344" t="s">
        <v>1784</v>
      </c>
      <c r="AC252" s="344" t="s">
        <v>1784</v>
      </c>
      <c r="AD252" s="344" t="s">
        <v>1784</v>
      </c>
      <c r="AE252" s="344" t="s">
        <v>1784</v>
      </c>
      <c r="AF252" s="344" t="s">
        <v>1784</v>
      </c>
      <c r="AG252" s="344" t="s">
        <v>1784</v>
      </c>
      <c r="AH252" s="344" t="s">
        <v>1784</v>
      </c>
      <c r="AI252" s="344" t="s">
        <v>1784</v>
      </c>
      <c r="AJ252" s="344" t="s">
        <v>1784</v>
      </c>
      <c r="AK252" s="344" t="s">
        <v>1784</v>
      </c>
      <c r="AL252" s="344" t="s">
        <v>1784</v>
      </c>
      <c r="AM252" s="344" t="s">
        <v>1784</v>
      </c>
      <c r="AN252" s="344" t="s">
        <v>1784</v>
      </c>
      <c r="AO252" s="344" t="s">
        <v>1784</v>
      </c>
      <c r="AP252" s="344" t="s">
        <v>1784</v>
      </c>
      <c r="AQ252" s="344" t="s">
        <v>1784</v>
      </c>
      <c r="AR252" s="344" t="s">
        <v>1784</v>
      </c>
      <c r="AS252" s="344" t="s">
        <v>1784</v>
      </c>
      <c r="AT252" s="344" t="s">
        <v>1784</v>
      </c>
      <c r="AU252" s="344" t="s">
        <v>1784</v>
      </c>
      <c r="AV252" s="344" t="s">
        <v>1784</v>
      </c>
      <c r="AW252" s="344" t="s">
        <v>1784</v>
      </c>
      <c r="AX252" s="344" t="s">
        <v>1784</v>
      </c>
      <c r="AY252" s="344" t="s">
        <v>1784</v>
      </c>
      <c r="AZ252" s="344" t="s">
        <v>1784</v>
      </c>
      <c r="BA252" s="344" t="s">
        <v>1784</v>
      </c>
      <c r="BB252" s="344" t="s">
        <v>1784</v>
      </c>
      <c r="BC252" s="344" t="s">
        <v>1784</v>
      </c>
      <c r="BD252" s="344" t="s">
        <v>1784</v>
      </c>
      <c r="BE252" s="344" t="s">
        <v>1784</v>
      </c>
      <c r="BF252" s="344" t="s">
        <v>1784</v>
      </c>
      <c r="BG252" s="344" t="s">
        <v>1784</v>
      </c>
      <c r="BH252" s="344" t="s">
        <v>1784</v>
      </c>
      <c r="BI252" s="344" t="s">
        <v>1784</v>
      </c>
      <c r="BJ252" s="344" t="s">
        <v>1784</v>
      </c>
      <c r="BK252" s="344" t="s">
        <v>1784</v>
      </c>
      <c r="BL252" s="344" t="s">
        <v>1784</v>
      </c>
      <c r="BM252" s="344" t="s">
        <v>1784</v>
      </c>
      <c r="BN252" s="344" t="s">
        <v>1784</v>
      </c>
      <c r="BO252" s="344" t="s">
        <v>1784</v>
      </c>
      <c r="BP252" s="344" t="s">
        <v>1784</v>
      </c>
      <c r="BQ252" s="344" t="s">
        <v>4211</v>
      </c>
      <c r="BR252" s="344"/>
      <c r="BS252" s="344"/>
    </row>
    <row r="253" spans="1:71">
      <c r="A253" s="344" t="s">
        <v>78</v>
      </c>
      <c r="B253" s="344" t="s">
        <v>4212</v>
      </c>
      <c r="C253" s="348" t="s">
        <v>58</v>
      </c>
      <c r="D253" s="344" t="s">
        <v>1784</v>
      </c>
      <c r="E253" s="344" t="s">
        <v>1784</v>
      </c>
      <c r="F253" s="344" t="s">
        <v>1784</v>
      </c>
      <c r="G253" s="344" t="s">
        <v>3748</v>
      </c>
      <c r="H253" s="344" t="s">
        <v>1784</v>
      </c>
      <c r="I253" s="344" t="s">
        <v>3749</v>
      </c>
      <c r="J253" s="344" t="s">
        <v>1784</v>
      </c>
      <c r="K253" s="344" t="s">
        <v>1784</v>
      </c>
      <c r="L253" s="344" t="s">
        <v>1784</v>
      </c>
      <c r="M253" s="344" t="s">
        <v>1784</v>
      </c>
      <c r="N253" s="344" t="s">
        <v>1784</v>
      </c>
      <c r="O253" s="344" t="s">
        <v>1784</v>
      </c>
      <c r="P253" s="344" t="s">
        <v>1784</v>
      </c>
      <c r="Q253" s="344" t="s">
        <v>1784</v>
      </c>
      <c r="R253" s="344" t="s">
        <v>1784</v>
      </c>
      <c r="S253" s="344" t="s">
        <v>1784</v>
      </c>
      <c r="T253" s="344" t="s">
        <v>1784</v>
      </c>
      <c r="U253" s="344" t="s">
        <v>1784</v>
      </c>
      <c r="V253" s="344" t="s">
        <v>1784</v>
      </c>
      <c r="W253" s="344" t="s">
        <v>1784</v>
      </c>
      <c r="X253" s="344" t="s">
        <v>1784</v>
      </c>
      <c r="Y253" s="344" t="s">
        <v>1784</v>
      </c>
      <c r="Z253" s="344" t="s">
        <v>1784</v>
      </c>
      <c r="AA253" s="344" t="s">
        <v>1784</v>
      </c>
      <c r="AB253" s="344" t="s">
        <v>1784</v>
      </c>
      <c r="AC253" s="344" t="s">
        <v>1784</v>
      </c>
      <c r="AD253" s="344" t="s">
        <v>1784</v>
      </c>
      <c r="AE253" s="344" t="s">
        <v>1784</v>
      </c>
      <c r="AF253" s="344" t="s">
        <v>1784</v>
      </c>
      <c r="AG253" s="344" t="s">
        <v>1784</v>
      </c>
      <c r="AH253" s="344" t="s">
        <v>1784</v>
      </c>
      <c r="AI253" s="344" t="s">
        <v>1784</v>
      </c>
      <c r="AJ253" s="344" t="s">
        <v>1784</v>
      </c>
      <c r="AK253" s="344" t="s">
        <v>1784</v>
      </c>
      <c r="AL253" s="344" t="s">
        <v>1784</v>
      </c>
      <c r="AM253" s="344" t="s">
        <v>1784</v>
      </c>
      <c r="AN253" s="344" t="s">
        <v>1784</v>
      </c>
      <c r="AO253" s="344" t="s">
        <v>1784</v>
      </c>
      <c r="AP253" s="344" t="s">
        <v>1784</v>
      </c>
      <c r="AQ253" s="344" t="s">
        <v>1784</v>
      </c>
      <c r="AR253" s="344" t="s">
        <v>1784</v>
      </c>
      <c r="AS253" s="344" t="s">
        <v>1784</v>
      </c>
      <c r="AT253" s="344" t="s">
        <v>1784</v>
      </c>
      <c r="AU253" s="344" t="s">
        <v>1784</v>
      </c>
      <c r="AV253" s="344" t="s">
        <v>1784</v>
      </c>
      <c r="AW253" s="344" t="s">
        <v>1784</v>
      </c>
      <c r="AX253" s="344" t="s">
        <v>1784</v>
      </c>
      <c r="AY253" s="344" t="s">
        <v>1784</v>
      </c>
      <c r="AZ253" s="344" t="s">
        <v>1784</v>
      </c>
      <c r="BA253" s="344" t="s">
        <v>1784</v>
      </c>
      <c r="BB253" s="344" t="s">
        <v>1784</v>
      </c>
      <c r="BC253" s="344" t="s">
        <v>1784</v>
      </c>
      <c r="BD253" s="344" t="s">
        <v>1784</v>
      </c>
      <c r="BE253" s="344" t="s">
        <v>1784</v>
      </c>
      <c r="BF253" s="344" t="s">
        <v>1784</v>
      </c>
      <c r="BG253" s="344" t="s">
        <v>1784</v>
      </c>
      <c r="BH253" s="344" t="s">
        <v>1784</v>
      </c>
      <c r="BI253" s="344" t="s">
        <v>1784</v>
      </c>
      <c r="BJ253" s="344" t="s">
        <v>1784</v>
      </c>
      <c r="BK253" s="344" t="s">
        <v>1784</v>
      </c>
      <c r="BL253" s="344" t="s">
        <v>1784</v>
      </c>
      <c r="BM253" s="344" t="s">
        <v>1784</v>
      </c>
      <c r="BN253" s="344" t="s">
        <v>1784</v>
      </c>
      <c r="BO253" s="344" t="s">
        <v>1784</v>
      </c>
      <c r="BP253" s="344" t="s">
        <v>1784</v>
      </c>
      <c r="BQ253" s="344" t="s">
        <v>4213</v>
      </c>
      <c r="BR253" s="344" t="s">
        <v>1784</v>
      </c>
      <c r="BS253" s="344" t="s">
        <v>1784</v>
      </c>
    </row>
    <row r="254" spans="1:71">
      <c r="A254" s="344" t="s">
        <v>78</v>
      </c>
      <c r="B254" s="344" t="s">
        <v>4214</v>
      </c>
      <c r="C254" s="348" t="s">
        <v>57</v>
      </c>
      <c r="D254" s="344" t="s">
        <v>1784</v>
      </c>
      <c r="E254" s="344" t="s">
        <v>1784</v>
      </c>
      <c r="F254" s="344" t="s">
        <v>1784</v>
      </c>
      <c r="G254" s="344" t="s">
        <v>3748</v>
      </c>
      <c r="H254" s="344" t="s">
        <v>1784</v>
      </c>
      <c r="I254" s="344" t="s">
        <v>3749</v>
      </c>
      <c r="J254" s="344" t="s">
        <v>1784</v>
      </c>
      <c r="K254" s="344" t="s">
        <v>1784</v>
      </c>
      <c r="L254" s="344" t="s">
        <v>1784</v>
      </c>
      <c r="M254" s="344" t="s">
        <v>1784</v>
      </c>
      <c r="N254" s="344" t="s">
        <v>1784</v>
      </c>
      <c r="O254" s="344" t="s">
        <v>1784</v>
      </c>
      <c r="P254" s="344" t="s">
        <v>1784</v>
      </c>
      <c r="Q254" s="344" t="s">
        <v>1784</v>
      </c>
      <c r="R254" s="344" t="s">
        <v>1784</v>
      </c>
      <c r="S254" s="344" t="s">
        <v>1784</v>
      </c>
      <c r="T254" s="344" t="s">
        <v>1784</v>
      </c>
      <c r="U254" s="344" t="s">
        <v>1784</v>
      </c>
      <c r="V254" s="344" t="s">
        <v>1784</v>
      </c>
      <c r="W254" s="344" t="s">
        <v>1784</v>
      </c>
      <c r="X254" s="344" t="s">
        <v>1784</v>
      </c>
      <c r="Y254" s="344" t="s">
        <v>1784</v>
      </c>
      <c r="Z254" s="344" t="s">
        <v>1784</v>
      </c>
      <c r="AA254" s="344" t="s">
        <v>1784</v>
      </c>
      <c r="AB254" s="344" t="s">
        <v>1784</v>
      </c>
      <c r="AC254" s="344" t="s">
        <v>1784</v>
      </c>
      <c r="AD254" s="344" t="s">
        <v>1784</v>
      </c>
      <c r="AE254" s="344" t="s">
        <v>1784</v>
      </c>
      <c r="AF254" s="344" t="s">
        <v>1784</v>
      </c>
      <c r="AG254" s="344" t="s">
        <v>1784</v>
      </c>
      <c r="AH254" s="344" t="s">
        <v>1784</v>
      </c>
      <c r="AI254" s="344" t="s">
        <v>1784</v>
      </c>
      <c r="AJ254" s="344" t="s">
        <v>1784</v>
      </c>
      <c r="AK254" s="344" t="s">
        <v>1784</v>
      </c>
      <c r="AL254" s="344" t="s">
        <v>1784</v>
      </c>
      <c r="AM254" s="344" t="s">
        <v>1784</v>
      </c>
      <c r="AN254" s="344" t="s">
        <v>1784</v>
      </c>
      <c r="AO254" s="344" t="s">
        <v>1784</v>
      </c>
      <c r="AP254" s="344" t="s">
        <v>1784</v>
      </c>
      <c r="AQ254" s="344" t="s">
        <v>1784</v>
      </c>
      <c r="AR254" s="344" t="s">
        <v>1784</v>
      </c>
      <c r="AS254" s="344" t="s">
        <v>1784</v>
      </c>
      <c r="AT254" s="344" t="s">
        <v>1784</v>
      </c>
      <c r="AU254" s="344" t="s">
        <v>1784</v>
      </c>
      <c r="AV254" s="344" t="s">
        <v>1784</v>
      </c>
      <c r="AW254" s="344" t="s">
        <v>1784</v>
      </c>
      <c r="AX254" s="344" t="s">
        <v>1784</v>
      </c>
      <c r="AY254" s="344" t="s">
        <v>1784</v>
      </c>
      <c r="AZ254" s="344" t="s">
        <v>1784</v>
      </c>
      <c r="BA254" s="344" t="s">
        <v>1784</v>
      </c>
      <c r="BB254" s="344" t="s">
        <v>1784</v>
      </c>
      <c r="BC254" s="344" t="s">
        <v>1784</v>
      </c>
      <c r="BD254" s="344" t="s">
        <v>1784</v>
      </c>
      <c r="BE254" s="344" t="s">
        <v>1784</v>
      </c>
      <c r="BF254" s="344" t="s">
        <v>1784</v>
      </c>
      <c r="BG254" s="344" t="s">
        <v>1784</v>
      </c>
      <c r="BH254" s="344" t="s">
        <v>1784</v>
      </c>
      <c r="BI254" s="344" t="s">
        <v>1784</v>
      </c>
      <c r="BJ254" s="344" t="s">
        <v>1784</v>
      </c>
      <c r="BK254" s="344" t="s">
        <v>1784</v>
      </c>
      <c r="BL254" s="344" t="s">
        <v>1784</v>
      </c>
      <c r="BM254" s="344" t="s">
        <v>1784</v>
      </c>
      <c r="BN254" s="344" t="s">
        <v>1784</v>
      </c>
      <c r="BO254" s="344" t="s">
        <v>1784</v>
      </c>
      <c r="BP254" s="344" t="s">
        <v>1784</v>
      </c>
      <c r="BQ254" s="344" t="s">
        <v>4215</v>
      </c>
      <c r="BR254" s="344"/>
      <c r="BS254" s="344"/>
    </row>
    <row r="255" spans="1:71">
      <c r="A255" s="344" t="s">
        <v>78</v>
      </c>
      <c r="B255" s="344" t="s">
        <v>4216</v>
      </c>
      <c r="C255" s="348" t="s">
        <v>56</v>
      </c>
      <c r="D255" s="344" t="s">
        <v>1784</v>
      </c>
      <c r="E255" s="344" t="s">
        <v>1784</v>
      </c>
      <c r="F255" s="344" t="s">
        <v>1784</v>
      </c>
      <c r="G255" s="344" t="s">
        <v>3748</v>
      </c>
      <c r="H255" s="344" t="s">
        <v>1784</v>
      </c>
      <c r="I255" s="344" t="s">
        <v>3749</v>
      </c>
      <c r="J255" s="344" t="s">
        <v>1784</v>
      </c>
      <c r="K255" s="344" t="s">
        <v>1784</v>
      </c>
      <c r="L255" s="344" t="s">
        <v>1784</v>
      </c>
      <c r="M255" s="344" t="s">
        <v>1784</v>
      </c>
      <c r="N255" s="344" t="s">
        <v>1784</v>
      </c>
      <c r="O255" s="344" t="s">
        <v>1784</v>
      </c>
      <c r="P255" s="344" t="s">
        <v>1784</v>
      </c>
      <c r="Q255" s="344" t="s">
        <v>1784</v>
      </c>
      <c r="R255" s="344" t="s">
        <v>1784</v>
      </c>
      <c r="S255" s="344" t="s">
        <v>1784</v>
      </c>
      <c r="T255" s="344" t="s">
        <v>1784</v>
      </c>
      <c r="U255" s="344" t="s">
        <v>1784</v>
      </c>
      <c r="V255" s="344" t="s">
        <v>1784</v>
      </c>
      <c r="W255" s="344" t="s">
        <v>1784</v>
      </c>
      <c r="X255" s="344" t="s">
        <v>1784</v>
      </c>
      <c r="Y255" s="344" t="s">
        <v>1784</v>
      </c>
      <c r="Z255" s="344" t="s">
        <v>1784</v>
      </c>
      <c r="AA255" s="344" t="s">
        <v>1784</v>
      </c>
      <c r="AB255" s="344" t="s">
        <v>1784</v>
      </c>
      <c r="AC255" s="344" t="s">
        <v>1784</v>
      </c>
      <c r="AD255" s="344" t="s">
        <v>1784</v>
      </c>
      <c r="AE255" s="344" t="s">
        <v>1784</v>
      </c>
      <c r="AF255" s="344" t="s">
        <v>1784</v>
      </c>
      <c r="AG255" s="344" t="s">
        <v>1784</v>
      </c>
      <c r="AH255" s="344" t="s">
        <v>1784</v>
      </c>
      <c r="AI255" s="344" t="s">
        <v>1784</v>
      </c>
      <c r="AJ255" s="344" t="s">
        <v>1784</v>
      </c>
      <c r="AK255" s="344" t="s">
        <v>1784</v>
      </c>
      <c r="AL255" s="344" t="s">
        <v>1784</v>
      </c>
      <c r="AM255" s="344" t="s">
        <v>1784</v>
      </c>
      <c r="AN255" s="344" t="s">
        <v>1784</v>
      </c>
      <c r="AO255" s="344" t="s">
        <v>1784</v>
      </c>
      <c r="AP255" s="344" t="s">
        <v>1784</v>
      </c>
      <c r="AQ255" s="344" t="s">
        <v>1784</v>
      </c>
      <c r="AR255" s="344" t="s">
        <v>1784</v>
      </c>
      <c r="AS255" s="344" t="s">
        <v>1784</v>
      </c>
      <c r="AT255" s="344" t="s">
        <v>1784</v>
      </c>
      <c r="AU255" s="344" t="s">
        <v>1784</v>
      </c>
      <c r="AV255" s="344" t="s">
        <v>1784</v>
      </c>
      <c r="AW255" s="344" t="s">
        <v>1784</v>
      </c>
      <c r="AX255" s="344" t="s">
        <v>1784</v>
      </c>
      <c r="AY255" s="344" t="s">
        <v>1784</v>
      </c>
      <c r="AZ255" s="344" t="s">
        <v>1784</v>
      </c>
      <c r="BA255" s="344" t="s">
        <v>1784</v>
      </c>
      <c r="BB255" s="344" t="s">
        <v>1784</v>
      </c>
      <c r="BC255" s="344" t="s">
        <v>1784</v>
      </c>
      <c r="BD255" s="344" t="s">
        <v>1784</v>
      </c>
      <c r="BE255" s="344" t="s">
        <v>1784</v>
      </c>
      <c r="BF255" s="344" t="s">
        <v>1784</v>
      </c>
      <c r="BG255" s="344" t="s">
        <v>1784</v>
      </c>
      <c r="BH255" s="344" t="s">
        <v>1784</v>
      </c>
      <c r="BI255" s="344" t="s">
        <v>1784</v>
      </c>
      <c r="BJ255" s="344" t="s">
        <v>1784</v>
      </c>
      <c r="BK255" s="344" t="s">
        <v>1784</v>
      </c>
      <c r="BL255" s="344" t="s">
        <v>1784</v>
      </c>
      <c r="BM255" s="344" t="s">
        <v>1784</v>
      </c>
      <c r="BN255" s="344" t="s">
        <v>1784</v>
      </c>
      <c r="BO255" s="344" t="s">
        <v>1784</v>
      </c>
      <c r="BP255" s="344" t="s">
        <v>1784</v>
      </c>
      <c r="BQ255" s="344" t="s">
        <v>4217</v>
      </c>
      <c r="BR255" s="344" t="s">
        <v>1784</v>
      </c>
      <c r="BS255" s="344" t="s">
        <v>1784</v>
      </c>
    </row>
    <row r="256" spans="1:71">
      <c r="A256" s="344" t="s">
        <v>78</v>
      </c>
      <c r="B256" s="344" t="s">
        <v>4218</v>
      </c>
      <c r="C256" s="348" t="s">
        <v>44</v>
      </c>
      <c r="D256" s="344" t="s">
        <v>1784</v>
      </c>
      <c r="E256" s="344" t="s">
        <v>1784</v>
      </c>
      <c r="F256" s="344" t="s">
        <v>1784</v>
      </c>
      <c r="G256" s="344" t="s">
        <v>3748</v>
      </c>
      <c r="H256" s="344" t="s">
        <v>1784</v>
      </c>
      <c r="I256" s="344" t="s">
        <v>3749</v>
      </c>
      <c r="J256" s="344" t="s">
        <v>1784</v>
      </c>
      <c r="K256" s="344" t="s">
        <v>1784</v>
      </c>
      <c r="L256" s="344" t="s">
        <v>1784</v>
      </c>
      <c r="M256" s="344" t="s">
        <v>1784</v>
      </c>
      <c r="N256" s="344" t="s">
        <v>1784</v>
      </c>
      <c r="O256" s="344" t="s">
        <v>1784</v>
      </c>
      <c r="P256" s="344" t="s">
        <v>1784</v>
      </c>
      <c r="Q256" s="344" t="s">
        <v>1784</v>
      </c>
      <c r="R256" s="344" t="s">
        <v>1784</v>
      </c>
      <c r="S256" s="344" t="s">
        <v>1784</v>
      </c>
      <c r="T256" s="344" t="s">
        <v>1784</v>
      </c>
      <c r="U256" s="344" t="s">
        <v>1784</v>
      </c>
      <c r="V256" s="344" t="s">
        <v>1784</v>
      </c>
      <c r="W256" s="344" t="s">
        <v>1784</v>
      </c>
      <c r="X256" s="344" t="s">
        <v>1784</v>
      </c>
      <c r="Y256" s="344" t="s">
        <v>1784</v>
      </c>
      <c r="Z256" s="344" t="s">
        <v>1784</v>
      </c>
      <c r="AA256" s="344" t="s">
        <v>1784</v>
      </c>
      <c r="AB256" s="344" t="s">
        <v>1784</v>
      </c>
      <c r="AC256" s="344" t="s">
        <v>1784</v>
      </c>
      <c r="AD256" s="344" t="s">
        <v>1784</v>
      </c>
      <c r="AE256" s="344" t="s">
        <v>1784</v>
      </c>
      <c r="AF256" s="344" t="s">
        <v>1784</v>
      </c>
      <c r="AG256" s="344" t="s">
        <v>1784</v>
      </c>
      <c r="AH256" s="344" t="s">
        <v>1784</v>
      </c>
      <c r="AI256" s="344" t="s">
        <v>1784</v>
      </c>
      <c r="AJ256" s="344" t="s">
        <v>1784</v>
      </c>
      <c r="AK256" s="344" t="s">
        <v>1784</v>
      </c>
      <c r="AL256" s="344" t="s">
        <v>1784</v>
      </c>
      <c r="AM256" s="344" t="s">
        <v>1784</v>
      </c>
      <c r="AN256" s="344" t="s">
        <v>1784</v>
      </c>
      <c r="AO256" s="344" t="s">
        <v>1784</v>
      </c>
      <c r="AP256" s="344" t="s">
        <v>1784</v>
      </c>
      <c r="AQ256" s="344" t="s">
        <v>1784</v>
      </c>
      <c r="AR256" s="344" t="s">
        <v>1784</v>
      </c>
      <c r="AS256" s="344" t="s">
        <v>1784</v>
      </c>
      <c r="AT256" s="344" t="s">
        <v>1784</v>
      </c>
      <c r="AU256" s="344" t="s">
        <v>1784</v>
      </c>
      <c r="AV256" s="344" t="s">
        <v>1784</v>
      </c>
      <c r="AW256" s="344" t="s">
        <v>1784</v>
      </c>
      <c r="AX256" s="344" t="s">
        <v>1784</v>
      </c>
      <c r="AY256" s="344" t="s">
        <v>1784</v>
      </c>
      <c r="AZ256" s="344" t="s">
        <v>1784</v>
      </c>
      <c r="BA256" s="344" t="s">
        <v>1784</v>
      </c>
      <c r="BB256" s="344" t="s">
        <v>1784</v>
      </c>
      <c r="BC256" s="344" t="s">
        <v>1784</v>
      </c>
      <c r="BD256" s="344" t="s">
        <v>1784</v>
      </c>
      <c r="BE256" s="344" t="s">
        <v>1784</v>
      </c>
      <c r="BF256" s="344" t="s">
        <v>1784</v>
      </c>
      <c r="BG256" s="344" t="s">
        <v>1784</v>
      </c>
      <c r="BH256" s="344" t="s">
        <v>1784</v>
      </c>
      <c r="BI256" s="344" t="s">
        <v>1784</v>
      </c>
      <c r="BJ256" s="344" t="s">
        <v>1784</v>
      </c>
      <c r="BK256" s="344" t="s">
        <v>1784</v>
      </c>
      <c r="BL256" s="344" t="s">
        <v>1784</v>
      </c>
      <c r="BM256" s="344" t="s">
        <v>1784</v>
      </c>
      <c r="BN256" s="344" t="s">
        <v>1784</v>
      </c>
      <c r="BO256" s="344" t="s">
        <v>1784</v>
      </c>
      <c r="BP256" s="344" t="s">
        <v>1784</v>
      </c>
      <c r="BQ256" s="344" t="s">
        <v>4219</v>
      </c>
      <c r="BR256" s="344"/>
      <c r="BS256" s="344"/>
    </row>
    <row r="257" spans="1:71">
      <c r="A257" s="344" t="s">
        <v>78</v>
      </c>
      <c r="B257" s="344" t="s">
        <v>4220</v>
      </c>
      <c r="C257" s="348" t="s">
        <v>44</v>
      </c>
      <c r="D257" s="344" t="s">
        <v>1784</v>
      </c>
      <c r="E257" s="344" t="s">
        <v>1784</v>
      </c>
      <c r="F257" s="344" t="s">
        <v>1784</v>
      </c>
      <c r="G257" s="344" t="s">
        <v>3748</v>
      </c>
      <c r="H257" s="344" t="s">
        <v>1784</v>
      </c>
      <c r="I257" s="344" t="s">
        <v>3749</v>
      </c>
      <c r="J257" s="344" t="s">
        <v>1784</v>
      </c>
      <c r="K257" s="344" t="s">
        <v>1784</v>
      </c>
      <c r="L257" s="344" t="s">
        <v>1784</v>
      </c>
      <c r="M257" s="344" t="s">
        <v>1784</v>
      </c>
      <c r="N257" s="344" t="s">
        <v>1784</v>
      </c>
      <c r="O257" s="344" t="s">
        <v>1784</v>
      </c>
      <c r="P257" s="344" t="s">
        <v>1784</v>
      </c>
      <c r="Q257" s="344" t="s">
        <v>1784</v>
      </c>
      <c r="R257" s="344" t="s">
        <v>1784</v>
      </c>
      <c r="S257" s="344" t="s">
        <v>1784</v>
      </c>
      <c r="T257" s="344" t="s">
        <v>1784</v>
      </c>
      <c r="U257" s="344" t="s">
        <v>1784</v>
      </c>
      <c r="V257" s="344" t="s">
        <v>1784</v>
      </c>
      <c r="W257" s="344" t="s">
        <v>1784</v>
      </c>
      <c r="X257" s="344" t="s">
        <v>1784</v>
      </c>
      <c r="Y257" s="344" t="s">
        <v>1784</v>
      </c>
      <c r="Z257" s="344" t="s">
        <v>1784</v>
      </c>
      <c r="AA257" s="344" t="s">
        <v>1784</v>
      </c>
      <c r="AB257" s="344" t="s">
        <v>1784</v>
      </c>
      <c r="AC257" s="344" t="s">
        <v>1784</v>
      </c>
      <c r="AD257" s="344" t="s">
        <v>1784</v>
      </c>
      <c r="AE257" s="344" t="s">
        <v>1784</v>
      </c>
      <c r="AF257" s="344" t="s">
        <v>1784</v>
      </c>
      <c r="AG257" s="344" t="s">
        <v>1784</v>
      </c>
      <c r="AH257" s="344" t="s">
        <v>1784</v>
      </c>
      <c r="AI257" s="344" t="s">
        <v>1784</v>
      </c>
      <c r="AJ257" s="344" t="s">
        <v>1784</v>
      </c>
      <c r="AK257" s="344" t="s">
        <v>1784</v>
      </c>
      <c r="AL257" s="344" t="s">
        <v>1784</v>
      </c>
      <c r="AM257" s="344" t="s">
        <v>1784</v>
      </c>
      <c r="AN257" s="344" t="s">
        <v>1784</v>
      </c>
      <c r="AO257" s="344" t="s">
        <v>1784</v>
      </c>
      <c r="AP257" s="344" t="s">
        <v>1784</v>
      </c>
      <c r="AQ257" s="344" t="s">
        <v>1784</v>
      </c>
      <c r="AR257" s="344" t="s">
        <v>1784</v>
      </c>
      <c r="AS257" s="344" t="s">
        <v>1784</v>
      </c>
      <c r="AT257" s="344" t="s">
        <v>1784</v>
      </c>
      <c r="AU257" s="344" t="s">
        <v>1784</v>
      </c>
      <c r="AV257" s="344" t="s">
        <v>1784</v>
      </c>
      <c r="AW257" s="344" t="s">
        <v>1784</v>
      </c>
      <c r="AX257" s="344" t="s">
        <v>1784</v>
      </c>
      <c r="AY257" s="344" t="s">
        <v>1784</v>
      </c>
      <c r="AZ257" s="344" t="s">
        <v>1784</v>
      </c>
      <c r="BA257" s="344" t="s">
        <v>1784</v>
      </c>
      <c r="BB257" s="344" t="s">
        <v>1784</v>
      </c>
      <c r="BC257" s="344" t="s">
        <v>1784</v>
      </c>
      <c r="BD257" s="344" t="s">
        <v>1784</v>
      </c>
      <c r="BE257" s="344" t="s">
        <v>1784</v>
      </c>
      <c r="BF257" s="344" t="s">
        <v>1784</v>
      </c>
      <c r="BG257" s="344" t="s">
        <v>1784</v>
      </c>
      <c r="BH257" s="344" t="s">
        <v>1784</v>
      </c>
      <c r="BI257" s="344" t="s">
        <v>1784</v>
      </c>
      <c r="BJ257" s="344" t="s">
        <v>1784</v>
      </c>
      <c r="BK257" s="344" t="s">
        <v>1784</v>
      </c>
      <c r="BL257" s="344" t="s">
        <v>1784</v>
      </c>
      <c r="BM257" s="344" t="s">
        <v>1784</v>
      </c>
      <c r="BN257" s="344" t="s">
        <v>1784</v>
      </c>
      <c r="BO257" s="344" t="s">
        <v>1784</v>
      </c>
      <c r="BP257" s="344" t="s">
        <v>1784</v>
      </c>
      <c r="BQ257" s="344" t="s">
        <v>4221</v>
      </c>
      <c r="BR257" s="344" t="s">
        <v>1784</v>
      </c>
      <c r="BS257" s="344" t="s">
        <v>1784</v>
      </c>
    </row>
    <row r="258" spans="1:71">
      <c r="A258" s="344" t="s">
        <v>78</v>
      </c>
      <c r="B258" s="344" t="s">
        <v>4222</v>
      </c>
      <c r="C258" s="348" t="s">
        <v>44</v>
      </c>
      <c r="D258" s="344" t="s">
        <v>1784</v>
      </c>
      <c r="E258" s="344" t="s">
        <v>1784</v>
      </c>
      <c r="F258" s="344" t="s">
        <v>1784</v>
      </c>
      <c r="G258" s="344" t="s">
        <v>3748</v>
      </c>
      <c r="H258" s="344" t="s">
        <v>1784</v>
      </c>
      <c r="I258" s="344" t="s">
        <v>3749</v>
      </c>
      <c r="J258" s="344" t="s">
        <v>1784</v>
      </c>
      <c r="K258" s="344" t="s">
        <v>1784</v>
      </c>
      <c r="L258" s="344" t="s">
        <v>1784</v>
      </c>
      <c r="M258" s="344" t="s">
        <v>1784</v>
      </c>
      <c r="N258" s="344" t="s">
        <v>1784</v>
      </c>
      <c r="O258" s="344" t="s">
        <v>1784</v>
      </c>
      <c r="P258" s="344" t="s">
        <v>1784</v>
      </c>
      <c r="Q258" s="344" t="s">
        <v>1784</v>
      </c>
      <c r="R258" s="344" t="s">
        <v>1784</v>
      </c>
      <c r="S258" s="344" t="s">
        <v>1784</v>
      </c>
      <c r="T258" s="344" t="s">
        <v>1784</v>
      </c>
      <c r="U258" s="344" t="s">
        <v>1784</v>
      </c>
      <c r="V258" s="344" t="s">
        <v>1784</v>
      </c>
      <c r="W258" s="344" t="s">
        <v>1784</v>
      </c>
      <c r="X258" s="344" t="s">
        <v>1784</v>
      </c>
      <c r="Y258" s="344" t="s">
        <v>1784</v>
      </c>
      <c r="Z258" s="344" t="s">
        <v>1784</v>
      </c>
      <c r="AA258" s="344" t="s">
        <v>1784</v>
      </c>
      <c r="AB258" s="344" t="s">
        <v>1784</v>
      </c>
      <c r="AC258" s="344" t="s">
        <v>1784</v>
      </c>
      <c r="AD258" s="344" t="s">
        <v>1784</v>
      </c>
      <c r="AE258" s="344" t="s">
        <v>1784</v>
      </c>
      <c r="AF258" s="344" t="s">
        <v>1784</v>
      </c>
      <c r="AG258" s="344" t="s">
        <v>1784</v>
      </c>
      <c r="AH258" s="344" t="s">
        <v>1784</v>
      </c>
      <c r="AI258" s="344" t="s">
        <v>1784</v>
      </c>
      <c r="AJ258" s="344" t="s">
        <v>1784</v>
      </c>
      <c r="AK258" s="344" t="s">
        <v>1784</v>
      </c>
      <c r="AL258" s="344" t="s">
        <v>1784</v>
      </c>
      <c r="AM258" s="344" t="s">
        <v>1784</v>
      </c>
      <c r="AN258" s="344" t="s">
        <v>1784</v>
      </c>
      <c r="AO258" s="344" t="s">
        <v>1784</v>
      </c>
      <c r="AP258" s="344" t="s">
        <v>1784</v>
      </c>
      <c r="AQ258" s="344" t="s">
        <v>1784</v>
      </c>
      <c r="AR258" s="344" t="s">
        <v>1784</v>
      </c>
      <c r="AS258" s="344" t="s">
        <v>1784</v>
      </c>
      <c r="AT258" s="344" t="s">
        <v>1784</v>
      </c>
      <c r="AU258" s="344" t="s">
        <v>1784</v>
      </c>
      <c r="AV258" s="344" t="s">
        <v>1784</v>
      </c>
      <c r="AW258" s="344" t="s">
        <v>1784</v>
      </c>
      <c r="AX258" s="344" t="s">
        <v>1784</v>
      </c>
      <c r="AY258" s="344" t="s">
        <v>1784</v>
      </c>
      <c r="AZ258" s="344" t="s">
        <v>1784</v>
      </c>
      <c r="BA258" s="344" t="s">
        <v>1784</v>
      </c>
      <c r="BB258" s="344" t="s">
        <v>1784</v>
      </c>
      <c r="BC258" s="344" t="s">
        <v>1784</v>
      </c>
      <c r="BD258" s="344" t="s">
        <v>1784</v>
      </c>
      <c r="BE258" s="344" t="s">
        <v>1784</v>
      </c>
      <c r="BF258" s="344" t="s">
        <v>1784</v>
      </c>
      <c r="BG258" s="344" t="s">
        <v>1784</v>
      </c>
      <c r="BH258" s="344" t="s">
        <v>1784</v>
      </c>
      <c r="BI258" s="344" t="s">
        <v>1784</v>
      </c>
      <c r="BJ258" s="344" t="s">
        <v>1784</v>
      </c>
      <c r="BK258" s="344" t="s">
        <v>1784</v>
      </c>
      <c r="BL258" s="344" t="s">
        <v>1784</v>
      </c>
      <c r="BM258" s="344" t="s">
        <v>1784</v>
      </c>
      <c r="BN258" s="344" t="s">
        <v>1784</v>
      </c>
      <c r="BO258" s="344" t="s">
        <v>1784</v>
      </c>
      <c r="BP258" s="344" t="s">
        <v>1784</v>
      </c>
      <c r="BQ258" s="344" t="s">
        <v>4223</v>
      </c>
      <c r="BR258" s="344"/>
      <c r="BS258" s="344"/>
    </row>
    <row r="259" spans="1:71">
      <c r="A259" s="344" t="s">
        <v>78</v>
      </c>
      <c r="B259" s="344" t="s">
        <v>4224</v>
      </c>
      <c r="C259" s="348" t="s">
        <v>42</v>
      </c>
      <c r="D259" s="344" t="s">
        <v>1784</v>
      </c>
      <c r="E259" s="344" t="s">
        <v>1784</v>
      </c>
      <c r="F259" s="344" t="s">
        <v>1784</v>
      </c>
      <c r="G259" s="344" t="s">
        <v>3748</v>
      </c>
      <c r="H259" s="344" t="s">
        <v>1784</v>
      </c>
      <c r="I259" s="344" t="s">
        <v>3749</v>
      </c>
      <c r="J259" s="344" t="s">
        <v>1784</v>
      </c>
      <c r="K259" s="344" t="s">
        <v>1784</v>
      </c>
      <c r="L259" s="344" t="s">
        <v>1784</v>
      </c>
      <c r="M259" s="344" t="s">
        <v>1784</v>
      </c>
      <c r="N259" s="344" t="s">
        <v>1784</v>
      </c>
      <c r="O259" s="344" t="s">
        <v>1784</v>
      </c>
      <c r="P259" s="344" t="s">
        <v>1784</v>
      </c>
      <c r="Q259" s="344" t="s">
        <v>1784</v>
      </c>
      <c r="R259" s="344" t="s">
        <v>1784</v>
      </c>
      <c r="S259" s="344" t="s">
        <v>1784</v>
      </c>
      <c r="T259" s="344" t="s">
        <v>1784</v>
      </c>
      <c r="U259" s="344" t="s">
        <v>1784</v>
      </c>
      <c r="V259" s="344" t="s">
        <v>1784</v>
      </c>
      <c r="W259" s="344" t="s">
        <v>1784</v>
      </c>
      <c r="X259" s="344" t="s">
        <v>1784</v>
      </c>
      <c r="Y259" s="344" t="s">
        <v>1784</v>
      </c>
      <c r="Z259" s="344" t="s">
        <v>1784</v>
      </c>
      <c r="AA259" s="344" t="s">
        <v>1784</v>
      </c>
      <c r="AB259" s="344" t="s">
        <v>1784</v>
      </c>
      <c r="AC259" s="344" t="s">
        <v>1784</v>
      </c>
      <c r="AD259" s="344" t="s">
        <v>1784</v>
      </c>
      <c r="AE259" s="344" t="s">
        <v>1784</v>
      </c>
      <c r="AF259" s="344" t="s">
        <v>1784</v>
      </c>
      <c r="AG259" s="344" t="s">
        <v>1784</v>
      </c>
      <c r="AH259" s="344" t="s">
        <v>1784</v>
      </c>
      <c r="AI259" s="344" t="s">
        <v>1784</v>
      </c>
      <c r="AJ259" s="344" t="s">
        <v>1784</v>
      </c>
      <c r="AK259" s="344" t="s">
        <v>1784</v>
      </c>
      <c r="AL259" s="344" t="s">
        <v>1784</v>
      </c>
      <c r="AM259" s="344" t="s">
        <v>1784</v>
      </c>
      <c r="AN259" s="344" t="s">
        <v>1784</v>
      </c>
      <c r="AO259" s="344" t="s">
        <v>1784</v>
      </c>
      <c r="AP259" s="344" t="s">
        <v>1784</v>
      </c>
      <c r="AQ259" s="344" t="s">
        <v>1784</v>
      </c>
      <c r="AR259" s="344" t="s">
        <v>1784</v>
      </c>
      <c r="AS259" s="344" t="s">
        <v>1784</v>
      </c>
      <c r="AT259" s="344" t="s">
        <v>1784</v>
      </c>
      <c r="AU259" s="344" t="s">
        <v>1784</v>
      </c>
      <c r="AV259" s="344" t="s">
        <v>1784</v>
      </c>
      <c r="AW259" s="344" t="s">
        <v>1784</v>
      </c>
      <c r="AX259" s="344" t="s">
        <v>1784</v>
      </c>
      <c r="AY259" s="344" t="s">
        <v>1784</v>
      </c>
      <c r="AZ259" s="344" t="s">
        <v>1784</v>
      </c>
      <c r="BA259" s="344" t="s">
        <v>1784</v>
      </c>
      <c r="BB259" s="344" t="s">
        <v>1784</v>
      </c>
      <c r="BC259" s="344" t="s">
        <v>1784</v>
      </c>
      <c r="BD259" s="344" t="s">
        <v>1784</v>
      </c>
      <c r="BE259" s="344" t="s">
        <v>1784</v>
      </c>
      <c r="BF259" s="344" t="s">
        <v>1784</v>
      </c>
      <c r="BG259" s="344" t="s">
        <v>1784</v>
      </c>
      <c r="BH259" s="344" t="s">
        <v>1784</v>
      </c>
      <c r="BI259" s="344" t="s">
        <v>1784</v>
      </c>
      <c r="BJ259" s="344" t="s">
        <v>1784</v>
      </c>
      <c r="BK259" s="344" t="s">
        <v>1784</v>
      </c>
      <c r="BL259" s="344" t="s">
        <v>1784</v>
      </c>
      <c r="BM259" s="344" t="s">
        <v>1784</v>
      </c>
      <c r="BN259" s="344" t="s">
        <v>1784</v>
      </c>
      <c r="BO259" s="344" t="s">
        <v>1784</v>
      </c>
      <c r="BP259" s="344" t="s">
        <v>1784</v>
      </c>
      <c r="BQ259" s="344" t="s">
        <v>4225</v>
      </c>
      <c r="BR259" s="344" t="s">
        <v>1784</v>
      </c>
      <c r="BS259" s="344" t="s">
        <v>1784</v>
      </c>
    </row>
    <row r="260" spans="1:71">
      <c r="A260" s="344" t="s">
        <v>78</v>
      </c>
      <c r="B260" s="344" t="s">
        <v>4226</v>
      </c>
      <c r="C260" s="348" t="s">
        <v>35</v>
      </c>
      <c r="D260" s="344" t="s">
        <v>1784</v>
      </c>
      <c r="E260" s="344" t="s">
        <v>1784</v>
      </c>
      <c r="F260" s="344" t="s">
        <v>1784</v>
      </c>
      <c r="G260" s="344" t="s">
        <v>3748</v>
      </c>
      <c r="H260" s="344" t="s">
        <v>1784</v>
      </c>
      <c r="I260" s="344" t="s">
        <v>3749</v>
      </c>
      <c r="J260" s="344" t="s">
        <v>1784</v>
      </c>
      <c r="K260" s="344" t="s">
        <v>1784</v>
      </c>
      <c r="L260" s="344" t="s">
        <v>1784</v>
      </c>
      <c r="M260" s="344" t="s">
        <v>1784</v>
      </c>
      <c r="N260" s="344" t="s">
        <v>1784</v>
      </c>
      <c r="O260" s="344" t="s">
        <v>1784</v>
      </c>
      <c r="P260" s="344" t="s">
        <v>1784</v>
      </c>
      <c r="Q260" s="344" t="s">
        <v>1784</v>
      </c>
      <c r="R260" s="344" t="s">
        <v>1784</v>
      </c>
      <c r="S260" s="344" t="s">
        <v>1784</v>
      </c>
      <c r="T260" s="344" t="s">
        <v>1784</v>
      </c>
      <c r="U260" s="344" t="s">
        <v>1784</v>
      </c>
      <c r="V260" s="344" t="s">
        <v>1784</v>
      </c>
      <c r="W260" s="344" t="s">
        <v>1784</v>
      </c>
      <c r="X260" s="344" t="s">
        <v>1784</v>
      </c>
      <c r="Y260" s="344" t="s">
        <v>1784</v>
      </c>
      <c r="Z260" s="344" t="s">
        <v>1784</v>
      </c>
      <c r="AA260" s="344" t="s">
        <v>1784</v>
      </c>
      <c r="AB260" s="344" t="s">
        <v>1784</v>
      </c>
      <c r="AC260" s="344" t="s">
        <v>1784</v>
      </c>
      <c r="AD260" s="344" t="s">
        <v>1784</v>
      </c>
      <c r="AE260" s="344" t="s">
        <v>1784</v>
      </c>
      <c r="AF260" s="344" t="s">
        <v>1784</v>
      </c>
      <c r="AG260" s="344" t="s">
        <v>1784</v>
      </c>
      <c r="AH260" s="344" t="s">
        <v>1784</v>
      </c>
      <c r="AI260" s="344" t="s">
        <v>1784</v>
      </c>
      <c r="AJ260" s="344" t="s">
        <v>1784</v>
      </c>
      <c r="AK260" s="344" t="s">
        <v>1784</v>
      </c>
      <c r="AL260" s="344" t="s">
        <v>1784</v>
      </c>
      <c r="AM260" s="344" t="s">
        <v>1784</v>
      </c>
      <c r="AN260" s="344" t="s">
        <v>1784</v>
      </c>
      <c r="AO260" s="344" t="s">
        <v>1784</v>
      </c>
      <c r="AP260" s="344" t="s">
        <v>1784</v>
      </c>
      <c r="AQ260" s="344" t="s">
        <v>1784</v>
      </c>
      <c r="AR260" s="344" t="s">
        <v>1784</v>
      </c>
      <c r="AS260" s="344" t="s">
        <v>1784</v>
      </c>
      <c r="AT260" s="344" t="s">
        <v>1784</v>
      </c>
      <c r="AU260" s="344" t="s">
        <v>1784</v>
      </c>
      <c r="AV260" s="344" t="s">
        <v>1784</v>
      </c>
      <c r="AW260" s="344" t="s">
        <v>1784</v>
      </c>
      <c r="AX260" s="344" t="s">
        <v>1784</v>
      </c>
      <c r="AY260" s="344" t="s">
        <v>1784</v>
      </c>
      <c r="AZ260" s="344" t="s">
        <v>1784</v>
      </c>
      <c r="BA260" s="344" t="s">
        <v>1784</v>
      </c>
      <c r="BB260" s="344" t="s">
        <v>1784</v>
      </c>
      <c r="BC260" s="344" t="s">
        <v>1784</v>
      </c>
      <c r="BD260" s="344" t="s">
        <v>1784</v>
      </c>
      <c r="BE260" s="344" t="s">
        <v>1784</v>
      </c>
      <c r="BF260" s="344" t="s">
        <v>1784</v>
      </c>
      <c r="BG260" s="344" t="s">
        <v>1784</v>
      </c>
      <c r="BH260" s="344" t="s">
        <v>1784</v>
      </c>
      <c r="BI260" s="344" t="s">
        <v>1784</v>
      </c>
      <c r="BJ260" s="344" t="s">
        <v>1784</v>
      </c>
      <c r="BK260" s="344" t="s">
        <v>1784</v>
      </c>
      <c r="BL260" s="344" t="s">
        <v>1784</v>
      </c>
      <c r="BM260" s="344" t="s">
        <v>1784</v>
      </c>
      <c r="BN260" s="344" t="s">
        <v>1784</v>
      </c>
      <c r="BO260" s="344" t="s">
        <v>1784</v>
      </c>
      <c r="BP260" s="344" t="s">
        <v>1784</v>
      </c>
      <c r="BQ260" s="344" t="s">
        <v>4227</v>
      </c>
      <c r="BR260" s="344"/>
      <c r="BS260" s="344"/>
    </row>
    <row r="261" spans="1:71">
      <c r="A261" s="344" t="s">
        <v>78</v>
      </c>
      <c r="B261" s="344" t="s">
        <v>3294</v>
      </c>
      <c r="C261" s="348" t="s">
        <v>38</v>
      </c>
      <c r="D261" s="344" t="s">
        <v>1784</v>
      </c>
      <c r="E261" s="344" t="s">
        <v>1784</v>
      </c>
      <c r="F261" s="344" t="s">
        <v>1784</v>
      </c>
      <c r="G261" s="344" t="s">
        <v>3748</v>
      </c>
      <c r="H261" s="344" t="s">
        <v>1784</v>
      </c>
      <c r="I261" s="344" t="s">
        <v>3081</v>
      </c>
      <c r="J261" s="344" t="s">
        <v>1784</v>
      </c>
      <c r="K261" s="344" t="s">
        <v>1784</v>
      </c>
      <c r="L261" s="344" t="s">
        <v>1784</v>
      </c>
      <c r="M261" s="344" t="s">
        <v>1784</v>
      </c>
      <c r="N261" s="344" t="s">
        <v>1784</v>
      </c>
      <c r="O261" s="344" t="s">
        <v>1784</v>
      </c>
      <c r="P261" s="344" t="s">
        <v>1784</v>
      </c>
      <c r="Q261" s="344" t="s">
        <v>1784</v>
      </c>
      <c r="R261" s="344" t="s">
        <v>1784</v>
      </c>
      <c r="S261" s="344" t="s">
        <v>1784</v>
      </c>
      <c r="T261" s="344" t="s">
        <v>1784</v>
      </c>
      <c r="U261" s="344" t="s">
        <v>1784</v>
      </c>
      <c r="V261" s="344" t="s">
        <v>1784</v>
      </c>
      <c r="W261" s="344" t="s">
        <v>1784</v>
      </c>
      <c r="X261" s="344" t="s">
        <v>1784</v>
      </c>
      <c r="Y261" s="344" t="s">
        <v>1784</v>
      </c>
      <c r="Z261" s="344" t="s">
        <v>1784</v>
      </c>
      <c r="AA261" s="344" t="s">
        <v>1784</v>
      </c>
      <c r="AB261" s="344" t="s">
        <v>1784</v>
      </c>
      <c r="AC261" s="344" t="s">
        <v>1784</v>
      </c>
      <c r="AD261" s="344" t="s">
        <v>1784</v>
      </c>
      <c r="AE261" s="344" t="s">
        <v>1784</v>
      </c>
      <c r="AF261" s="344" t="s">
        <v>1784</v>
      </c>
      <c r="AG261" s="344" t="s">
        <v>1784</v>
      </c>
      <c r="AH261" s="344" t="s">
        <v>1784</v>
      </c>
      <c r="AI261" s="344" t="s">
        <v>1784</v>
      </c>
      <c r="AJ261" s="344" t="s">
        <v>1784</v>
      </c>
      <c r="AK261" s="344" t="s">
        <v>1784</v>
      </c>
      <c r="AL261" s="344" t="s">
        <v>1784</v>
      </c>
      <c r="AM261" s="344" t="s">
        <v>1784</v>
      </c>
      <c r="AN261" s="344" t="s">
        <v>1784</v>
      </c>
      <c r="AO261" s="344" t="s">
        <v>1784</v>
      </c>
      <c r="AP261" s="344" t="s">
        <v>1784</v>
      </c>
      <c r="AQ261" s="344" t="s">
        <v>1784</v>
      </c>
      <c r="AR261" s="344" t="s">
        <v>1784</v>
      </c>
      <c r="AS261" s="344" t="s">
        <v>1784</v>
      </c>
      <c r="AT261" s="344" t="s">
        <v>1784</v>
      </c>
      <c r="AU261" s="344" t="s">
        <v>1784</v>
      </c>
      <c r="AV261" s="344" t="s">
        <v>1784</v>
      </c>
      <c r="AW261" s="344" t="s">
        <v>1784</v>
      </c>
      <c r="AX261" s="344" t="s">
        <v>1784</v>
      </c>
      <c r="AY261" s="344" t="s">
        <v>1784</v>
      </c>
      <c r="AZ261" s="344" t="s">
        <v>1784</v>
      </c>
      <c r="BA261" s="344" t="s">
        <v>1784</v>
      </c>
      <c r="BB261" s="344" t="s">
        <v>1784</v>
      </c>
      <c r="BC261" s="344" t="s">
        <v>1784</v>
      </c>
      <c r="BD261" s="344" t="s">
        <v>1784</v>
      </c>
      <c r="BE261" s="344" t="s">
        <v>1784</v>
      </c>
      <c r="BF261" s="344" t="s">
        <v>1784</v>
      </c>
      <c r="BG261" s="344" t="s">
        <v>1784</v>
      </c>
      <c r="BH261" s="344" t="s">
        <v>1784</v>
      </c>
      <c r="BI261" s="344" t="s">
        <v>1784</v>
      </c>
      <c r="BJ261" s="344" t="s">
        <v>1784</v>
      </c>
      <c r="BK261" s="344" t="s">
        <v>1784</v>
      </c>
      <c r="BL261" s="344" t="s">
        <v>1784</v>
      </c>
      <c r="BM261" s="344" t="s">
        <v>1784</v>
      </c>
      <c r="BN261" s="344" t="s">
        <v>1784</v>
      </c>
      <c r="BO261" s="344" t="s">
        <v>1784</v>
      </c>
      <c r="BP261" s="344" t="s">
        <v>1784</v>
      </c>
      <c r="BQ261" s="344" t="s">
        <v>4228</v>
      </c>
      <c r="BR261" s="344" t="s">
        <v>1784</v>
      </c>
      <c r="BS261" s="344" t="s">
        <v>1784</v>
      </c>
    </row>
    <row r="262" spans="1:71">
      <c r="A262" s="347" t="s">
        <v>78</v>
      </c>
      <c r="B262" s="347" t="s">
        <v>4229</v>
      </c>
      <c r="C262" s="347" t="s">
        <v>2931</v>
      </c>
      <c r="D262" s="347" t="s">
        <v>3764</v>
      </c>
      <c r="E262" s="347" t="s">
        <v>3748</v>
      </c>
      <c r="F262" s="347" t="s">
        <v>3764</v>
      </c>
      <c r="G262" s="347" t="s">
        <v>3748</v>
      </c>
      <c r="H262" s="347"/>
      <c r="I262" s="347" t="s">
        <v>1689</v>
      </c>
      <c r="J262" s="347"/>
      <c r="K262" s="347"/>
      <c r="L262" s="347"/>
      <c r="M262" s="347"/>
      <c r="N262" s="347"/>
      <c r="O262" s="347"/>
      <c r="P262" s="347"/>
      <c r="Q262" s="347"/>
      <c r="R262" s="347"/>
      <c r="S262" s="347"/>
      <c r="T262" s="347"/>
      <c r="U262" s="347"/>
      <c r="V262" s="347"/>
      <c r="W262" s="347"/>
      <c r="X262" s="267"/>
      <c r="Y262" s="267"/>
      <c r="Z262" s="267"/>
      <c r="AA262" s="267"/>
      <c r="AB262" s="267"/>
      <c r="AC262" s="267"/>
      <c r="AD262" s="267"/>
      <c r="AE262" s="267"/>
      <c r="AF262" s="267"/>
      <c r="AG262" s="267"/>
      <c r="AH262" s="267"/>
      <c r="AI262" s="267"/>
      <c r="AJ262" s="267"/>
      <c r="AK262" s="267"/>
      <c r="AL262" s="267"/>
      <c r="AM262" s="267"/>
      <c r="AN262" s="267"/>
      <c r="AO262" s="267"/>
      <c r="AP262" s="267"/>
      <c r="AQ262" s="267"/>
      <c r="AR262" s="267"/>
      <c r="AS262" s="267"/>
      <c r="AT262" s="267"/>
      <c r="AU262" s="267"/>
      <c r="AV262" s="267"/>
      <c r="AW262" s="267"/>
      <c r="AX262" s="267"/>
      <c r="AY262" s="267"/>
      <c r="AZ262" s="267"/>
      <c r="BA262" s="267"/>
      <c r="BB262" s="267"/>
      <c r="BC262" s="267"/>
      <c r="BD262" s="267"/>
      <c r="BE262" s="267"/>
      <c r="BF262" s="267"/>
      <c r="BG262" s="267"/>
      <c r="BH262" s="267"/>
      <c r="BI262" s="267"/>
      <c r="BJ262" s="267"/>
      <c r="BK262" s="267"/>
      <c r="BL262" s="267"/>
      <c r="BM262" s="267"/>
      <c r="BN262" s="267"/>
      <c r="BO262" s="267"/>
      <c r="BP262" s="267"/>
      <c r="BQ262" s="267" t="s">
        <v>4230</v>
      </c>
      <c r="BR262" s="267"/>
      <c r="BS262" s="267"/>
    </row>
    <row r="263" spans="1:71">
      <c r="A263" s="347" t="s">
        <v>78</v>
      </c>
      <c r="B263" s="347" t="s">
        <v>4231</v>
      </c>
      <c r="C263" s="347" t="s">
        <v>3160</v>
      </c>
      <c r="D263" s="347" t="s">
        <v>1784</v>
      </c>
      <c r="E263" s="347" t="s">
        <v>3748</v>
      </c>
      <c r="F263" s="347" t="s">
        <v>3764</v>
      </c>
      <c r="G263" s="347" t="s">
        <v>3748</v>
      </c>
      <c r="H263" s="347" t="s">
        <v>1784</v>
      </c>
      <c r="I263" s="347" t="s">
        <v>1689</v>
      </c>
      <c r="J263" s="347" t="s">
        <v>1784</v>
      </c>
      <c r="K263" s="347" t="s">
        <v>1784</v>
      </c>
      <c r="L263" s="347"/>
      <c r="M263" s="347"/>
      <c r="N263" s="347"/>
      <c r="O263" s="347" t="s">
        <v>1784</v>
      </c>
      <c r="P263" s="347" t="s">
        <v>1784</v>
      </c>
      <c r="Q263" s="347" t="s">
        <v>1784</v>
      </c>
      <c r="R263" s="347" t="s">
        <v>1784</v>
      </c>
      <c r="S263" s="347" t="s">
        <v>1784</v>
      </c>
      <c r="T263" s="347" t="s">
        <v>1784</v>
      </c>
      <c r="U263" s="347" t="s">
        <v>1784</v>
      </c>
      <c r="V263" s="347" t="s">
        <v>1784</v>
      </c>
      <c r="W263" s="347" t="s">
        <v>1784</v>
      </c>
      <c r="X263" s="267" t="s">
        <v>1784</v>
      </c>
      <c r="Y263" s="267" t="s">
        <v>1784</v>
      </c>
      <c r="Z263" s="267" t="s">
        <v>1784</v>
      </c>
      <c r="AA263" s="267" t="s">
        <v>1784</v>
      </c>
      <c r="AB263" s="267" t="s">
        <v>1784</v>
      </c>
      <c r="AC263" s="267" t="s">
        <v>1784</v>
      </c>
      <c r="AD263" s="267" t="s">
        <v>1784</v>
      </c>
      <c r="AE263" s="267" t="s">
        <v>1784</v>
      </c>
      <c r="AF263" s="267" t="s">
        <v>1784</v>
      </c>
      <c r="AG263" s="267" t="s">
        <v>1784</v>
      </c>
      <c r="AH263" s="267" t="s">
        <v>1784</v>
      </c>
      <c r="AI263" s="267" t="s">
        <v>1784</v>
      </c>
      <c r="AJ263" s="267" t="s">
        <v>1784</v>
      </c>
      <c r="AK263" s="267" t="s">
        <v>1784</v>
      </c>
      <c r="AL263" s="267" t="s">
        <v>1784</v>
      </c>
      <c r="AM263" s="267" t="s">
        <v>1784</v>
      </c>
      <c r="AN263" s="267" t="s">
        <v>1784</v>
      </c>
      <c r="AO263" s="267" t="s">
        <v>1784</v>
      </c>
      <c r="AP263" s="267" t="s">
        <v>1784</v>
      </c>
      <c r="AQ263" s="267" t="s">
        <v>1784</v>
      </c>
      <c r="AR263" s="267" t="s">
        <v>1784</v>
      </c>
      <c r="AS263" s="267" t="s">
        <v>1784</v>
      </c>
      <c r="AT263" s="267" t="s">
        <v>1784</v>
      </c>
      <c r="AU263" s="267" t="s">
        <v>1784</v>
      </c>
      <c r="AV263" s="267" t="s">
        <v>1784</v>
      </c>
      <c r="AW263" s="267" t="s">
        <v>1784</v>
      </c>
      <c r="AX263" s="267" t="s">
        <v>1784</v>
      </c>
      <c r="AY263" s="267" t="s">
        <v>1784</v>
      </c>
      <c r="AZ263" s="267" t="s">
        <v>1784</v>
      </c>
      <c r="BA263" s="267" t="s">
        <v>1784</v>
      </c>
      <c r="BB263" s="267" t="s">
        <v>1784</v>
      </c>
      <c r="BC263" s="267" t="s">
        <v>1784</v>
      </c>
      <c r="BD263" s="267" t="s">
        <v>1784</v>
      </c>
      <c r="BE263" s="267" t="s">
        <v>1784</v>
      </c>
      <c r="BF263" s="267" t="s">
        <v>1784</v>
      </c>
      <c r="BG263" s="267" t="s">
        <v>1784</v>
      </c>
      <c r="BH263" s="267" t="s">
        <v>1784</v>
      </c>
      <c r="BI263" s="267" t="s">
        <v>1784</v>
      </c>
      <c r="BJ263" s="267" t="s">
        <v>1784</v>
      </c>
      <c r="BK263" s="267" t="s">
        <v>1784</v>
      </c>
      <c r="BL263" s="267" t="s">
        <v>1784</v>
      </c>
      <c r="BM263" s="267" t="s">
        <v>1784</v>
      </c>
      <c r="BN263" s="267" t="s">
        <v>1784</v>
      </c>
      <c r="BO263" s="267" t="s">
        <v>1784</v>
      </c>
      <c r="BP263" s="267" t="s">
        <v>1784</v>
      </c>
      <c r="BQ263" s="267" t="s">
        <v>4232</v>
      </c>
      <c r="BR263" s="267"/>
      <c r="BS263" s="267" t="s">
        <v>1784</v>
      </c>
    </row>
    <row r="264" spans="1:71">
      <c r="A264" s="280" t="s">
        <v>78</v>
      </c>
      <c r="B264" s="280" t="s">
        <v>3295</v>
      </c>
      <c r="C264" s="280" t="s">
        <v>33</v>
      </c>
      <c r="D264" s="280" t="s">
        <v>3764</v>
      </c>
      <c r="E264" s="267"/>
      <c r="F264" s="267"/>
      <c r="G264" s="267"/>
      <c r="H264" s="267"/>
      <c r="I264" s="280" t="s">
        <v>214</v>
      </c>
      <c r="J264" s="280"/>
      <c r="K264" s="267"/>
      <c r="L264" s="267"/>
      <c r="M264" s="267"/>
      <c r="N264" s="267"/>
      <c r="O264" s="267"/>
      <c r="P264" s="267"/>
      <c r="Q264" s="267"/>
      <c r="R264" s="267"/>
      <c r="S264" s="267"/>
      <c r="T264" s="267"/>
      <c r="U264" s="267"/>
      <c r="V264" s="267"/>
      <c r="W264" s="267"/>
      <c r="X264" s="267"/>
      <c r="Y264" s="267"/>
      <c r="Z264" s="267"/>
      <c r="AA264" s="267"/>
      <c r="AB264" s="267"/>
      <c r="AC264" s="267"/>
      <c r="AD264" s="267"/>
      <c r="AE264" s="267"/>
      <c r="AF264" s="267"/>
      <c r="AG264" s="267"/>
      <c r="AH264" s="267"/>
      <c r="AI264" s="267"/>
      <c r="AJ264" s="267"/>
      <c r="AK264" s="267"/>
      <c r="AL264" s="267"/>
      <c r="AM264" s="267"/>
      <c r="AN264" s="267"/>
      <c r="AO264" s="267"/>
      <c r="AP264" s="267"/>
      <c r="AQ264" s="267"/>
      <c r="AR264" s="267"/>
      <c r="AS264" s="267"/>
      <c r="AT264" s="267"/>
      <c r="AU264" s="267"/>
      <c r="AV264" s="267"/>
      <c r="AW264" s="267"/>
      <c r="AX264" s="267"/>
      <c r="AY264" s="267"/>
      <c r="AZ264" s="267"/>
      <c r="BA264" s="267"/>
      <c r="BB264" s="267"/>
      <c r="BC264" s="267"/>
      <c r="BD264" s="267"/>
      <c r="BE264" s="267"/>
      <c r="BF264" s="267"/>
      <c r="BG264" s="267"/>
      <c r="BH264" s="267"/>
      <c r="BI264" s="267"/>
      <c r="BJ264" s="267"/>
      <c r="BK264" s="267"/>
      <c r="BL264" s="267"/>
      <c r="BM264" s="267"/>
      <c r="BN264" s="267"/>
      <c r="BO264" s="267"/>
      <c r="BP264" s="267"/>
      <c r="BQ264" s="267" t="s">
        <v>4233</v>
      </c>
      <c r="BR264" s="267"/>
      <c r="BS264" s="267"/>
    </row>
    <row r="265" spans="1:71">
      <c r="A265" s="280" t="s">
        <v>78</v>
      </c>
      <c r="B265" s="280" t="s">
        <v>3007</v>
      </c>
      <c r="C265" s="280" t="s">
        <v>2944</v>
      </c>
      <c r="D265" s="280"/>
      <c r="E265" s="267"/>
      <c r="F265" s="267"/>
      <c r="G265" s="267" t="s">
        <v>3748</v>
      </c>
      <c r="H265" s="267" t="s">
        <v>3008</v>
      </c>
      <c r="I265" s="280"/>
      <c r="J265" s="280"/>
      <c r="K265" s="267"/>
      <c r="L265" s="267"/>
      <c r="M265" s="267"/>
      <c r="N265" s="267"/>
      <c r="O265" s="267"/>
      <c r="P265" s="267"/>
      <c r="Q265" s="267"/>
      <c r="R265" s="267"/>
      <c r="S265" s="267"/>
      <c r="T265" s="267"/>
      <c r="U265" s="267"/>
      <c r="V265" s="267"/>
      <c r="W265" s="267"/>
      <c r="X265" s="267"/>
      <c r="Y265" s="267"/>
      <c r="Z265" s="267"/>
      <c r="AA265" s="267"/>
      <c r="AB265" s="267"/>
      <c r="AC265" s="267"/>
      <c r="AD265" s="267"/>
      <c r="AE265" s="267"/>
      <c r="AF265" s="267"/>
      <c r="AG265" s="267"/>
      <c r="AH265" s="267"/>
      <c r="AI265" s="267"/>
      <c r="AJ265" s="267"/>
      <c r="AK265" s="267"/>
      <c r="AL265" s="267"/>
      <c r="AM265" s="267"/>
      <c r="AN265" s="267"/>
      <c r="AO265" s="267"/>
      <c r="AP265" s="267"/>
      <c r="AQ265" s="267"/>
      <c r="AR265" s="267"/>
      <c r="AS265" s="267"/>
      <c r="AT265" s="267"/>
      <c r="AU265" s="267"/>
      <c r="AV265" s="267"/>
      <c r="AW265" s="267"/>
      <c r="AX265" s="267"/>
      <c r="AY265" s="267"/>
      <c r="AZ265" s="267"/>
      <c r="BA265" s="267"/>
      <c r="BB265" s="267"/>
      <c r="BC265" s="267"/>
      <c r="BD265" s="267"/>
      <c r="BE265" s="267"/>
      <c r="BF265" s="267"/>
      <c r="BG265" s="267"/>
      <c r="BH265" s="267"/>
      <c r="BI265" s="267"/>
      <c r="BJ265" s="267"/>
      <c r="BK265" s="267"/>
      <c r="BL265" s="267"/>
      <c r="BM265" s="267"/>
      <c r="BN265" s="267"/>
      <c r="BO265" s="267"/>
      <c r="BP265" s="267"/>
      <c r="BQ265" s="267" t="s">
        <v>4234</v>
      </c>
      <c r="BR265" s="267"/>
      <c r="BS265" s="267"/>
    </row>
    <row r="266" spans="1:71">
      <c r="A266" s="50" t="s">
        <v>78</v>
      </c>
      <c r="B266" s="207" t="s">
        <v>4235</v>
      </c>
      <c r="C266" s="207" t="s">
        <v>4236</v>
      </c>
      <c r="E266" s="207" t="s">
        <v>3909</v>
      </c>
      <c r="F266" s="207" t="s">
        <v>3913</v>
      </c>
      <c r="G266" s="50" t="s">
        <v>3764</v>
      </c>
      <c r="I266" s="207" t="s">
        <v>3986</v>
      </c>
      <c r="J266" s="207" t="s">
        <v>4237</v>
      </c>
      <c r="BQ266" s="50" t="s">
        <v>4238</v>
      </c>
    </row>
    <row r="267" spans="1:71">
      <c r="A267" s="50" t="s">
        <v>78</v>
      </c>
      <c r="B267" s="207" t="s">
        <v>4239</v>
      </c>
      <c r="C267" s="207" t="s">
        <v>4236</v>
      </c>
      <c r="E267" s="207" t="s">
        <v>3909</v>
      </c>
      <c r="F267" s="207" t="s">
        <v>3909</v>
      </c>
      <c r="I267" s="207" t="s">
        <v>3052</v>
      </c>
      <c r="J267" s="207" t="s">
        <v>4240</v>
      </c>
      <c r="BQ267" s="50" t="s">
        <v>4241</v>
      </c>
    </row>
    <row r="268" spans="1:71">
      <c r="A268" s="50" t="s">
        <v>78</v>
      </c>
      <c r="B268" s="207" t="s">
        <v>4242</v>
      </c>
      <c r="C268" s="207" t="s">
        <v>3978</v>
      </c>
      <c r="E268" s="207" t="s">
        <v>3909</v>
      </c>
      <c r="F268" s="207" t="s">
        <v>3913</v>
      </c>
      <c r="I268" s="207" t="s">
        <v>3052</v>
      </c>
      <c r="J268" s="207" t="s">
        <v>4243</v>
      </c>
      <c r="BQ268" s="50" t="s">
        <v>4244</v>
      </c>
    </row>
    <row r="269" spans="1:71">
      <c r="A269" s="280" t="s">
        <v>97</v>
      </c>
      <c r="B269" s="415" t="s">
        <v>3297</v>
      </c>
      <c r="C269" s="280" t="s">
        <v>33</v>
      </c>
      <c r="D269" s="280" t="s">
        <v>1784</v>
      </c>
      <c r="E269" s="267" t="s">
        <v>1784</v>
      </c>
      <c r="F269" s="267" t="s">
        <v>1784</v>
      </c>
      <c r="G269" s="267" t="s">
        <v>3748</v>
      </c>
      <c r="H269" s="267" t="s">
        <v>1784</v>
      </c>
      <c r="I269" s="280" t="s">
        <v>666</v>
      </c>
      <c r="J269" s="280" t="s">
        <v>1784</v>
      </c>
      <c r="K269" s="267" t="s">
        <v>1784</v>
      </c>
      <c r="L269" s="267" t="s">
        <v>1689</v>
      </c>
      <c r="M269" s="267" t="s">
        <v>1784</v>
      </c>
      <c r="N269" s="267" t="s">
        <v>1784</v>
      </c>
      <c r="O269" s="267" t="s">
        <v>3749</v>
      </c>
      <c r="P269" s="267" t="s">
        <v>1784</v>
      </c>
      <c r="Q269" s="267" t="s">
        <v>1784</v>
      </c>
      <c r="R269" s="267" t="s">
        <v>1784</v>
      </c>
      <c r="S269" s="267" t="s">
        <v>1784</v>
      </c>
      <c r="T269" s="267" t="s">
        <v>1784</v>
      </c>
      <c r="U269" s="267" t="s">
        <v>1784</v>
      </c>
      <c r="V269" s="267" t="s">
        <v>1784</v>
      </c>
      <c r="W269" s="267" t="s">
        <v>1784</v>
      </c>
      <c r="X269" s="267" t="s">
        <v>1784</v>
      </c>
      <c r="Y269" s="267" t="s">
        <v>1784</v>
      </c>
      <c r="Z269" s="267" t="s">
        <v>1784</v>
      </c>
      <c r="AA269" s="267" t="s">
        <v>1784</v>
      </c>
      <c r="AB269" s="267" t="s">
        <v>1784</v>
      </c>
      <c r="AC269" s="267" t="s">
        <v>1784</v>
      </c>
      <c r="AD269" s="267" t="s">
        <v>1784</v>
      </c>
      <c r="AE269" s="267" t="s">
        <v>1784</v>
      </c>
      <c r="AF269" s="267" t="s">
        <v>1784</v>
      </c>
      <c r="AG269" s="267" t="s">
        <v>1784</v>
      </c>
      <c r="AH269" s="267" t="s">
        <v>1784</v>
      </c>
      <c r="AI269" s="267" t="s">
        <v>1784</v>
      </c>
      <c r="AJ269" s="267" t="s">
        <v>1784</v>
      </c>
      <c r="AK269" s="267" t="s">
        <v>1784</v>
      </c>
      <c r="AL269" s="267" t="s">
        <v>1784</v>
      </c>
      <c r="AM269" s="267" t="s">
        <v>1784</v>
      </c>
      <c r="AN269" s="267" t="s">
        <v>1784</v>
      </c>
      <c r="AO269" s="267" t="s">
        <v>1784</v>
      </c>
      <c r="AP269" s="267" t="s">
        <v>1784</v>
      </c>
      <c r="AQ269" s="267" t="s">
        <v>1784</v>
      </c>
      <c r="AR269" s="267" t="s">
        <v>1784</v>
      </c>
      <c r="AS269" s="267" t="s">
        <v>1784</v>
      </c>
      <c r="AT269" s="267" t="s">
        <v>1784</v>
      </c>
      <c r="AU269" s="267" t="s">
        <v>1784</v>
      </c>
      <c r="AV269" s="267" t="s">
        <v>1784</v>
      </c>
      <c r="AW269" s="267" t="s">
        <v>1784</v>
      </c>
      <c r="AX269" s="267" t="s">
        <v>1784</v>
      </c>
      <c r="AY269" s="267" t="s">
        <v>1784</v>
      </c>
      <c r="AZ269" s="267" t="s">
        <v>1784</v>
      </c>
      <c r="BA269" s="267" t="s">
        <v>1784</v>
      </c>
      <c r="BB269" s="267" t="s">
        <v>1784</v>
      </c>
      <c r="BC269" s="267" t="s">
        <v>1784</v>
      </c>
      <c r="BD269" s="267" t="s">
        <v>1784</v>
      </c>
      <c r="BE269" s="267" t="s">
        <v>1784</v>
      </c>
      <c r="BF269" s="267" t="s">
        <v>1784</v>
      </c>
      <c r="BG269" s="267" t="s">
        <v>1784</v>
      </c>
      <c r="BH269" s="267" t="s">
        <v>1784</v>
      </c>
      <c r="BI269" s="267" t="s">
        <v>1784</v>
      </c>
      <c r="BJ269" s="267" t="s">
        <v>1784</v>
      </c>
      <c r="BK269" s="267" t="s">
        <v>1784</v>
      </c>
      <c r="BL269" s="267" t="s">
        <v>1784</v>
      </c>
      <c r="BM269" s="267" t="s">
        <v>1784</v>
      </c>
      <c r="BN269" s="267" t="s">
        <v>1784</v>
      </c>
      <c r="BO269" s="267" t="s">
        <v>1784</v>
      </c>
      <c r="BP269" s="267" t="s">
        <v>1784</v>
      </c>
      <c r="BQ269" s="267" t="s">
        <v>4245</v>
      </c>
      <c r="BR269" s="267" t="s">
        <v>1784</v>
      </c>
      <c r="BS269" s="267" t="s">
        <v>1784</v>
      </c>
    </row>
    <row r="270" spans="1:71">
      <c r="A270" s="344" t="s">
        <v>97</v>
      </c>
      <c r="B270" s="344" t="s">
        <v>4246</v>
      </c>
      <c r="C270" s="344" t="s">
        <v>35</v>
      </c>
      <c r="D270" s="344" t="s">
        <v>1784</v>
      </c>
      <c r="E270" s="344" t="s">
        <v>1784</v>
      </c>
      <c r="F270" s="344" t="s">
        <v>1784</v>
      </c>
      <c r="G270" s="344" t="s">
        <v>3748</v>
      </c>
      <c r="H270" s="344" t="s">
        <v>1784</v>
      </c>
      <c r="I270" s="344" t="s">
        <v>3749</v>
      </c>
      <c r="J270" s="344" t="s">
        <v>4247</v>
      </c>
      <c r="K270" s="344" t="s">
        <v>3748</v>
      </c>
      <c r="L270" s="344" t="s">
        <v>1784</v>
      </c>
      <c r="M270" s="344" t="s">
        <v>1784</v>
      </c>
      <c r="N270" s="344" t="s">
        <v>1784</v>
      </c>
      <c r="O270" s="344" t="s">
        <v>1784</v>
      </c>
      <c r="P270" s="344" t="s">
        <v>1784</v>
      </c>
      <c r="Q270" s="344" t="s">
        <v>1784</v>
      </c>
      <c r="R270" s="344" t="s">
        <v>1784</v>
      </c>
      <c r="S270" s="344" t="s">
        <v>1784</v>
      </c>
      <c r="T270" s="344" t="s">
        <v>1784</v>
      </c>
      <c r="U270" s="344" t="s">
        <v>1784</v>
      </c>
      <c r="V270" s="344" t="s">
        <v>1784</v>
      </c>
      <c r="W270" s="344" t="s">
        <v>1784</v>
      </c>
      <c r="X270" s="344" t="s">
        <v>1784</v>
      </c>
      <c r="Y270" s="344" t="s">
        <v>1784</v>
      </c>
      <c r="Z270" s="344" t="s">
        <v>1784</v>
      </c>
      <c r="AA270" s="344" t="s">
        <v>1784</v>
      </c>
      <c r="AB270" s="344" t="s">
        <v>1784</v>
      </c>
      <c r="AC270" s="344" t="s">
        <v>1784</v>
      </c>
      <c r="AD270" s="344" t="s">
        <v>1784</v>
      </c>
      <c r="AE270" s="344" t="s">
        <v>1784</v>
      </c>
      <c r="AF270" s="344" t="s">
        <v>1784</v>
      </c>
      <c r="AG270" s="344" t="s">
        <v>1784</v>
      </c>
      <c r="AH270" s="344" t="s">
        <v>1784</v>
      </c>
      <c r="AI270" s="344" t="s">
        <v>1784</v>
      </c>
      <c r="AJ270" s="344" t="s">
        <v>1784</v>
      </c>
      <c r="AK270" s="344" t="s">
        <v>1784</v>
      </c>
      <c r="AL270" s="344" t="s">
        <v>1784</v>
      </c>
      <c r="AM270" s="344" t="s">
        <v>1784</v>
      </c>
      <c r="AN270" s="344" t="s">
        <v>1784</v>
      </c>
      <c r="AO270" s="344" t="s">
        <v>1784</v>
      </c>
      <c r="AP270" s="344" t="s">
        <v>1784</v>
      </c>
      <c r="AQ270" s="344" t="s">
        <v>1784</v>
      </c>
      <c r="AR270" s="344" t="s">
        <v>1784</v>
      </c>
      <c r="AS270" s="344" t="s">
        <v>1784</v>
      </c>
      <c r="AT270" s="344" t="s">
        <v>1784</v>
      </c>
      <c r="AU270" s="344" t="s">
        <v>1784</v>
      </c>
      <c r="AV270" s="344" t="s">
        <v>1784</v>
      </c>
      <c r="AW270" s="344" t="s">
        <v>1784</v>
      </c>
      <c r="AX270" s="344" t="s">
        <v>1784</v>
      </c>
      <c r="AY270" s="344" t="s">
        <v>1784</v>
      </c>
      <c r="AZ270" s="344" t="s">
        <v>1784</v>
      </c>
      <c r="BA270" s="344" t="s">
        <v>1784</v>
      </c>
      <c r="BB270" s="344" t="s">
        <v>1784</v>
      </c>
      <c r="BC270" s="344" t="s">
        <v>1784</v>
      </c>
      <c r="BD270" s="344" t="s">
        <v>1784</v>
      </c>
      <c r="BE270" s="344" t="s">
        <v>1784</v>
      </c>
      <c r="BF270" s="344" t="s">
        <v>1784</v>
      </c>
      <c r="BG270" s="344" t="s">
        <v>1784</v>
      </c>
      <c r="BH270" s="344" t="s">
        <v>1784</v>
      </c>
      <c r="BI270" s="344" t="s">
        <v>1784</v>
      </c>
      <c r="BJ270" s="344" t="s">
        <v>1784</v>
      </c>
      <c r="BK270" s="344" t="s">
        <v>1784</v>
      </c>
      <c r="BL270" s="344" t="s">
        <v>1784</v>
      </c>
      <c r="BM270" s="344" t="s">
        <v>1784</v>
      </c>
      <c r="BN270" s="344" t="s">
        <v>1784</v>
      </c>
      <c r="BO270" s="344" t="s">
        <v>1784</v>
      </c>
      <c r="BP270" s="344" t="s">
        <v>1784</v>
      </c>
      <c r="BQ270" s="344" t="s">
        <v>4248</v>
      </c>
      <c r="BR270" s="344"/>
      <c r="BS270" s="344"/>
    </row>
    <row r="271" spans="1:71">
      <c r="A271" s="344" t="s">
        <v>97</v>
      </c>
      <c r="B271" s="344" t="s">
        <v>4249</v>
      </c>
      <c r="C271" s="344" t="s">
        <v>35</v>
      </c>
      <c r="D271" s="344" t="s">
        <v>1784</v>
      </c>
      <c r="E271" s="344" t="s">
        <v>1784</v>
      </c>
      <c r="F271" s="344" t="s">
        <v>1784</v>
      </c>
      <c r="G271" s="344" t="s">
        <v>3748</v>
      </c>
      <c r="H271" s="344" t="s">
        <v>1784</v>
      </c>
      <c r="I271" s="344" t="s">
        <v>3749</v>
      </c>
      <c r="J271" s="344" t="s">
        <v>1784</v>
      </c>
      <c r="K271" s="344" t="s">
        <v>1784</v>
      </c>
      <c r="L271" s="344" t="s">
        <v>1784</v>
      </c>
      <c r="M271" s="344" t="s">
        <v>1784</v>
      </c>
      <c r="N271" s="344" t="s">
        <v>1784</v>
      </c>
      <c r="O271" s="344" t="s">
        <v>1784</v>
      </c>
      <c r="P271" s="344" t="s">
        <v>1784</v>
      </c>
      <c r="Q271" s="344" t="s">
        <v>1784</v>
      </c>
      <c r="R271" s="344" t="s">
        <v>1784</v>
      </c>
      <c r="S271" s="344" t="s">
        <v>1784</v>
      </c>
      <c r="T271" s="344" t="s">
        <v>1784</v>
      </c>
      <c r="U271" s="344" t="s">
        <v>1784</v>
      </c>
      <c r="V271" s="344" t="s">
        <v>1784</v>
      </c>
      <c r="W271" s="344" t="s">
        <v>1784</v>
      </c>
      <c r="X271" s="344" t="s">
        <v>1784</v>
      </c>
      <c r="Y271" s="344" t="s">
        <v>1784</v>
      </c>
      <c r="Z271" s="344" t="s">
        <v>1784</v>
      </c>
      <c r="AA271" s="344" t="s">
        <v>1784</v>
      </c>
      <c r="AB271" s="344" t="s">
        <v>1784</v>
      </c>
      <c r="AC271" s="344" t="s">
        <v>1784</v>
      </c>
      <c r="AD271" s="344" t="s">
        <v>1784</v>
      </c>
      <c r="AE271" s="344" t="s">
        <v>1784</v>
      </c>
      <c r="AF271" s="344" t="s">
        <v>1784</v>
      </c>
      <c r="AG271" s="344" t="s">
        <v>1784</v>
      </c>
      <c r="AH271" s="344" t="s">
        <v>1784</v>
      </c>
      <c r="AI271" s="344" t="s">
        <v>1784</v>
      </c>
      <c r="AJ271" s="344" t="s">
        <v>1784</v>
      </c>
      <c r="AK271" s="344" t="s">
        <v>1784</v>
      </c>
      <c r="AL271" s="344" t="s">
        <v>1784</v>
      </c>
      <c r="AM271" s="344" t="s">
        <v>1784</v>
      </c>
      <c r="AN271" s="344" t="s">
        <v>1784</v>
      </c>
      <c r="AO271" s="344" t="s">
        <v>1784</v>
      </c>
      <c r="AP271" s="344" t="s">
        <v>1784</v>
      </c>
      <c r="AQ271" s="344" t="s">
        <v>1784</v>
      </c>
      <c r="AR271" s="344" t="s">
        <v>1784</v>
      </c>
      <c r="AS271" s="344" t="s">
        <v>1784</v>
      </c>
      <c r="AT271" s="344" t="s">
        <v>1784</v>
      </c>
      <c r="AU271" s="344" t="s">
        <v>1784</v>
      </c>
      <c r="AV271" s="344" t="s">
        <v>1784</v>
      </c>
      <c r="AW271" s="344" t="s">
        <v>1784</v>
      </c>
      <c r="AX271" s="344" t="s">
        <v>1784</v>
      </c>
      <c r="AY271" s="344" t="s">
        <v>1784</v>
      </c>
      <c r="AZ271" s="344" t="s">
        <v>1784</v>
      </c>
      <c r="BA271" s="344" t="s">
        <v>1784</v>
      </c>
      <c r="BB271" s="344" t="s">
        <v>1784</v>
      </c>
      <c r="BC271" s="344" t="s">
        <v>1784</v>
      </c>
      <c r="BD271" s="344" t="s">
        <v>1784</v>
      </c>
      <c r="BE271" s="344" t="s">
        <v>1784</v>
      </c>
      <c r="BF271" s="344" t="s">
        <v>1784</v>
      </c>
      <c r="BG271" s="344" t="s">
        <v>1784</v>
      </c>
      <c r="BH271" s="344" t="s">
        <v>1784</v>
      </c>
      <c r="BI271" s="344" t="s">
        <v>1784</v>
      </c>
      <c r="BJ271" s="344" t="s">
        <v>1784</v>
      </c>
      <c r="BK271" s="344" t="s">
        <v>1784</v>
      </c>
      <c r="BL271" s="344" t="s">
        <v>1784</v>
      </c>
      <c r="BM271" s="344" t="s">
        <v>1784</v>
      </c>
      <c r="BN271" s="344" t="s">
        <v>1784</v>
      </c>
      <c r="BO271" s="344" t="s">
        <v>1784</v>
      </c>
      <c r="BP271" s="344" t="s">
        <v>1784</v>
      </c>
      <c r="BQ271" s="344" t="s">
        <v>4250</v>
      </c>
      <c r="BR271" s="344" t="s">
        <v>1784</v>
      </c>
      <c r="BS271" s="344" t="s">
        <v>1784</v>
      </c>
    </row>
    <row r="272" spans="1:71">
      <c r="A272" s="344" t="s">
        <v>97</v>
      </c>
      <c r="B272" s="344" t="s">
        <v>4251</v>
      </c>
      <c r="C272" s="344" t="s">
        <v>35</v>
      </c>
      <c r="D272" s="344" t="s">
        <v>1784</v>
      </c>
      <c r="E272" s="344" t="s">
        <v>1784</v>
      </c>
      <c r="F272" s="344" t="s">
        <v>1784</v>
      </c>
      <c r="G272" s="344" t="s">
        <v>3748</v>
      </c>
      <c r="H272" s="344" t="s">
        <v>1784</v>
      </c>
      <c r="I272" s="344" t="s">
        <v>3749</v>
      </c>
      <c r="J272" s="344" t="s">
        <v>4247</v>
      </c>
      <c r="K272" s="344" t="s">
        <v>3748</v>
      </c>
      <c r="L272" s="344" t="s">
        <v>1784</v>
      </c>
      <c r="M272" s="344" t="s">
        <v>1784</v>
      </c>
      <c r="N272" s="344" t="s">
        <v>1784</v>
      </c>
      <c r="O272" s="344" t="s">
        <v>1784</v>
      </c>
      <c r="P272" s="344" t="s">
        <v>1784</v>
      </c>
      <c r="Q272" s="344" t="s">
        <v>1784</v>
      </c>
      <c r="R272" s="344" t="s">
        <v>1784</v>
      </c>
      <c r="S272" s="344" t="s">
        <v>1784</v>
      </c>
      <c r="T272" s="344" t="s">
        <v>1784</v>
      </c>
      <c r="U272" s="344" t="s">
        <v>1784</v>
      </c>
      <c r="V272" s="344" t="s">
        <v>1784</v>
      </c>
      <c r="W272" s="344" t="s">
        <v>1784</v>
      </c>
      <c r="X272" s="344" t="s">
        <v>1784</v>
      </c>
      <c r="Y272" s="344" t="s">
        <v>1784</v>
      </c>
      <c r="Z272" s="344" t="s">
        <v>1784</v>
      </c>
      <c r="AA272" s="344" t="s">
        <v>1784</v>
      </c>
      <c r="AB272" s="344" t="s">
        <v>1784</v>
      </c>
      <c r="AC272" s="344" t="s">
        <v>1784</v>
      </c>
      <c r="AD272" s="344" t="s">
        <v>1784</v>
      </c>
      <c r="AE272" s="344" t="s">
        <v>1784</v>
      </c>
      <c r="AF272" s="344" t="s">
        <v>1784</v>
      </c>
      <c r="AG272" s="344" t="s">
        <v>1784</v>
      </c>
      <c r="AH272" s="344" t="s">
        <v>1784</v>
      </c>
      <c r="AI272" s="344" t="s">
        <v>1784</v>
      </c>
      <c r="AJ272" s="344" t="s">
        <v>1784</v>
      </c>
      <c r="AK272" s="344" t="s">
        <v>1784</v>
      </c>
      <c r="AL272" s="344" t="s">
        <v>1784</v>
      </c>
      <c r="AM272" s="344" t="s">
        <v>1784</v>
      </c>
      <c r="AN272" s="344" t="s">
        <v>1784</v>
      </c>
      <c r="AO272" s="344" t="s">
        <v>1784</v>
      </c>
      <c r="AP272" s="344" t="s">
        <v>1784</v>
      </c>
      <c r="AQ272" s="344" t="s">
        <v>1784</v>
      </c>
      <c r="AR272" s="344" t="s">
        <v>1784</v>
      </c>
      <c r="AS272" s="344" t="s">
        <v>1784</v>
      </c>
      <c r="AT272" s="344" t="s">
        <v>1784</v>
      </c>
      <c r="AU272" s="344" t="s">
        <v>1784</v>
      </c>
      <c r="AV272" s="344" t="s">
        <v>1784</v>
      </c>
      <c r="AW272" s="344" t="s">
        <v>1784</v>
      </c>
      <c r="AX272" s="344" t="s">
        <v>1784</v>
      </c>
      <c r="AY272" s="344" t="s">
        <v>1784</v>
      </c>
      <c r="AZ272" s="344" t="s">
        <v>1784</v>
      </c>
      <c r="BA272" s="344" t="s">
        <v>1784</v>
      </c>
      <c r="BB272" s="344" t="s">
        <v>1784</v>
      </c>
      <c r="BC272" s="344" t="s">
        <v>1784</v>
      </c>
      <c r="BD272" s="344" t="s">
        <v>1784</v>
      </c>
      <c r="BE272" s="344" t="s">
        <v>1784</v>
      </c>
      <c r="BF272" s="344" t="s">
        <v>1784</v>
      </c>
      <c r="BG272" s="344" t="s">
        <v>1784</v>
      </c>
      <c r="BH272" s="344" t="s">
        <v>1784</v>
      </c>
      <c r="BI272" s="344" t="s">
        <v>1784</v>
      </c>
      <c r="BJ272" s="344" t="s">
        <v>1784</v>
      </c>
      <c r="BK272" s="344" t="s">
        <v>1784</v>
      </c>
      <c r="BL272" s="344" t="s">
        <v>1784</v>
      </c>
      <c r="BM272" s="344" t="s">
        <v>1784</v>
      </c>
      <c r="BN272" s="344" t="s">
        <v>1784</v>
      </c>
      <c r="BO272" s="344" t="s">
        <v>1784</v>
      </c>
      <c r="BP272" s="344" t="s">
        <v>1784</v>
      </c>
      <c r="BQ272" s="344" t="s">
        <v>4252</v>
      </c>
      <c r="BR272" s="344"/>
      <c r="BS272" s="344"/>
    </row>
    <row r="273" spans="1:71">
      <c r="A273" s="344" t="s">
        <v>97</v>
      </c>
      <c r="B273" s="344" t="s">
        <v>4253</v>
      </c>
      <c r="C273" s="344" t="s">
        <v>36</v>
      </c>
      <c r="D273" s="344" t="s">
        <v>1784</v>
      </c>
      <c r="E273" s="344" t="s">
        <v>1784</v>
      </c>
      <c r="F273" s="344" t="s">
        <v>1784</v>
      </c>
      <c r="G273" s="344" t="s">
        <v>3748</v>
      </c>
      <c r="H273" s="344" t="s">
        <v>1784</v>
      </c>
      <c r="I273" s="344" t="s">
        <v>3749</v>
      </c>
      <c r="J273" s="344" t="s">
        <v>1784</v>
      </c>
      <c r="K273" s="344" t="s">
        <v>1784</v>
      </c>
      <c r="L273" s="344" t="s">
        <v>1784</v>
      </c>
      <c r="M273" s="344" t="s">
        <v>1784</v>
      </c>
      <c r="N273" s="344" t="s">
        <v>1784</v>
      </c>
      <c r="O273" s="344" t="s">
        <v>1784</v>
      </c>
      <c r="P273" s="344" t="s">
        <v>1784</v>
      </c>
      <c r="Q273" s="344" t="s">
        <v>1784</v>
      </c>
      <c r="R273" s="344" t="s">
        <v>1784</v>
      </c>
      <c r="S273" s="344" t="s">
        <v>1784</v>
      </c>
      <c r="T273" s="344" t="s">
        <v>1784</v>
      </c>
      <c r="U273" s="344" t="s">
        <v>1784</v>
      </c>
      <c r="V273" s="344" t="s">
        <v>1784</v>
      </c>
      <c r="W273" s="344" t="s">
        <v>1784</v>
      </c>
      <c r="X273" s="344" t="s">
        <v>1784</v>
      </c>
      <c r="Y273" s="344" t="s">
        <v>1784</v>
      </c>
      <c r="Z273" s="344" t="s">
        <v>1784</v>
      </c>
      <c r="AA273" s="344" t="s">
        <v>1784</v>
      </c>
      <c r="AB273" s="344" t="s">
        <v>1784</v>
      </c>
      <c r="AC273" s="344" t="s">
        <v>1784</v>
      </c>
      <c r="AD273" s="344" t="s">
        <v>1784</v>
      </c>
      <c r="AE273" s="344" t="s">
        <v>1784</v>
      </c>
      <c r="AF273" s="344" t="s">
        <v>1784</v>
      </c>
      <c r="AG273" s="344" t="s">
        <v>1784</v>
      </c>
      <c r="AH273" s="344" t="s">
        <v>1784</v>
      </c>
      <c r="AI273" s="344" t="s">
        <v>1784</v>
      </c>
      <c r="AJ273" s="344" t="s">
        <v>1784</v>
      </c>
      <c r="AK273" s="344" t="s">
        <v>1784</v>
      </c>
      <c r="AL273" s="344" t="s">
        <v>1784</v>
      </c>
      <c r="AM273" s="344" t="s">
        <v>1784</v>
      </c>
      <c r="AN273" s="344" t="s">
        <v>1784</v>
      </c>
      <c r="AO273" s="344" t="s">
        <v>1784</v>
      </c>
      <c r="AP273" s="344" t="s">
        <v>1784</v>
      </c>
      <c r="AQ273" s="344" t="s">
        <v>1784</v>
      </c>
      <c r="AR273" s="344" t="s">
        <v>1784</v>
      </c>
      <c r="AS273" s="344" t="s">
        <v>1784</v>
      </c>
      <c r="AT273" s="344" t="s">
        <v>1784</v>
      </c>
      <c r="AU273" s="344" t="s">
        <v>1784</v>
      </c>
      <c r="AV273" s="344" t="s">
        <v>1784</v>
      </c>
      <c r="AW273" s="344" t="s">
        <v>1784</v>
      </c>
      <c r="AX273" s="344" t="s">
        <v>1784</v>
      </c>
      <c r="AY273" s="344" t="s">
        <v>1784</v>
      </c>
      <c r="AZ273" s="344" t="s">
        <v>1784</v>
      </c>
      <c r="BA273" s="344" t="s">
        <v>1784</v>
      </c>
      <c r="BB273" s="344" t="s">
        <v>1784</v>
      </c>
      <c r="BC273" s="344" t="s">
        <v>1784</v>
      </c>
      <c r="BD273" s="344" t="s">
        <v>1784</v>
      </c>
      <c r="BE273" s="344" t="s">
        <v>1784</v>
      </c>
      <c r="BF273" s="344" t="s">
        <v>1784</v>
      </c>
      <c r="BG273" s="344" t="s">
        <v>1784</v>
      </c>
      <c r="BH273" s="344" t="s">
        <v>1784</v>
      </c>
      <c r="BI273" s="344" t="s">
        <v>1784</v>
      </c>
      <c r="BJ273" s="344" t="s">
        <v>1784</v>
      </c>
      <c r="BK273" s="344" t="s">
        <v>1784</v>
      </c>
      <c r="BL273" s="344" t="s">
        <v>1784</v>
      </c>
      <c r="BM273" s="344" t="s">
        <v>1784</v>
      </c>
      <c r="BN273" s="344" t="s">
        <v>1784</v>
      </c>
      <c r="BO273" s="344" t="s">
        <v>1784</v>
      </c>
      <c r="BP273" s="344" t="s">
        <v>1784</v>
      </c>
      <c r="BQ273" s="344" t="s">
        <v>4254</v>
      </c>
      <c r="BR273" s="344" t="s">
        <v>1784</v>
      </c>
      <c r="BS273" s="344" t="s">
        <v>1784</v>
      </c>
    </row>
    <row r="274" spans="1:71">
      <c r="A274" s="344" t="s">
        <v>97</v>
      </c>
      <c r="B274" s="344" t="s">
        <v>4255</v>
      </c>
      <c r="C274" s="344" t="s">
        <v>36</v>
      </c>
      <c r="D274" s="344" t="s">
        <v>1784</v>
      </c>
      <c r="E274" s="344" t="s">
        <v>1784</v>
      </c>
      <c r="F274" s="344" t="s">
        <v>1784</v>
      </c>
      <c r="G274" s="344" t="s">
        <v>3748</v>
      </c>
      <c r="H274" s="344" t="s">
        <v>1784</v>
      </c>
      <c r="I274" s="344" t="s">
        <v>3749</v>
      </c>
      <c r="J274" s="344" t="s">
        <v>4247</v>
      </c>
      <c r="K274" s="344" t="s">
        <v>3748</v>
      </c>
      <c r="L274" s="344" t="s">
        <v>1784</v>
      </c>
      <c r="M274" s="344" t="s">
        <v>1784</v>
      </c>
      <c r="N274" s="344" t="s">
        <v>1784</v>
      </c>
      <c r="O274" s="344" t="s">
        <v>1784</v>
      </c>
      <c r="P274" s="344" t="s">
        <v>1784</v>
      </c>
      <c r="Q274" s="344" t="s">
        <v>1784</v>
      </c>
      <c r="R274" s="344" t="s">
        <v>1784</v>
      </c>
      <c r="S274" s="344" t="s">
        <v>1784</v>
      </c>
      <c r="T274" s="344" t="s">
        <v>1784</v>
      </c>
      <c r="U274" s="344" t="s">
        <v>1784</v>
      </c>
      <c r="V274" s="344" t="s">
        <v>1784</v>
      </c>
      <c r="W274" s="344" t="s">
        <v>1784</v>
      </c>
      <c r="X274" s="344" t="s">
        <v>1784</v>
      </c>
      <c r="Y274" s="344" t="s">
        <v>1784</v>
      </c>
      <c r="Z274" s="344" t="s">
        <v>1784</v>
      </c>
      <c r="AA274" s="344" t="s">
        <v>1784</v>
      </c>
      <c r="AB274" s="344" t="s">
        <v>1784</v>
      </c>
      <c r="AC274" s="344" t="s">
        <v>1784</v>
      </c>
      <c r="AD274" s="344" t="s">
        <v>1784</v>
      </c>
      <c r="AE274" s="344" t="s">
        <v>1784</v>
      </c>
      <c r="AF274" s="344" t="s">
        <v>1784</v>
      </c>
      <c r="AG274" s="344" t="s">
        <v>1784</v>
      </c>
      <c r="AH274" s="344" t="s">
        <v>1784</v>
      </c>
      <c r="AI274" s="344" t="s">
        <v>1784</v>
      </c>
      <c r="AJ274" s="344" t="s">
        <v>1784</v>
      </c>
      <c r="AK274" s="344" t="s">
        <v>1784</v>
      </c>
      <c r="AL274" s="344" t="s">
        <v>1784</v>
      </c>
      <c r="AM274" s="344" t="s">
        <v>1784</v>
      </c>
      <c r="AN274" s="344" t="s">
        <v>1784</v>
      </c>
      <c r="AO274" s="344" t="s">
        <v>1784</v>
      </c>
      <c r="AP274" s="344" t="s">
        <v>1784</v>
      </c>
      <c r="AQ274" s="344" t="s">
        <v>1784</v>
      </c>
      <c r="AR274" s="344" t="s">
        <v>1784</v>
      </c>
      <c r="AS274" s="344" t="s">
        <v>1784</v>
      </c>
      <c r="AT274" s="344" t="s">
        <v>1784</v>
      </c>
      <c r="AU274" s="344" t="s">
        <v>1784</v>
      </c>
      <c r="AV274" s="344" t="s">
        <v>1784</v>
      </c>
      <c r="AW274" s="344" t="s">
        <v>1784</v>
      </c>
      <c r="AX274" s="344" t="s">
        <v>1784</v>
      </c>
      <c r="AY274" s="344" t="s">
        <v>1784</v>
      </c>
      <c r="AZ274" s="344" t="s">
        <v>1784</v>
      </c>
      <c r="BA274" s="344" t="s">
        <v>1784</v>
      </c>
      <c r="BB274" s="344" t="s">
        <v>1784</v>
      </c>
      <c r="BC274" s="344" t="s">
        <v>1784</v>
      </c>
      <c r="BD274" s="344" t="s">
        <v>1784</v>
      </c>
      <c r="BE274" s="344" t="s">
        <v>1784</v>
      </c>
      <c r="BF274" s="344" t="s">
        <v>1784</v>
      </c>
      <c r="BG274" s="344" t="s">
        <v>1784</v>
      </c>
      <c r="BH274" s="344" t="s">
        <v>1784</v>
      </c>
      <c r="BI274" s="344" t="s">
        <v>1784</v>
      </c>
      <c r="BJ274" s="344" t="s">
        <v>1784</v>
      </c>
      <c r="BK274" s="344" t="s">
        <v>1784</v>
      </c>
      <c r="BL274" s="344" t="s">
        <v>1784</v>
      </c>
      <c r="BM274" s="344" t="s">
        <v>1784</v>
      </c>
      <c r="BN274" s="344" t="s">
        <v>1784</v>
      </c>
      <c r="BO274" s="344" t="s">
        <v>1784</v>
      </c>
      <c r="BP274" s="344" t="s">
        <v>1784</v>
      </c>
      <c r="BQ274" s="344" t="s">
        <v>4256</v>
      </c>
      <c r="BR274" s="344" t="s">
        <v>1784</v>
      </c>
      <c r="BS274" s="344" t="s">
        <v>1784</v>
      </c>
    </row>
    <row r="275" spans="1:71">
      <c r="A275" s="344" t="s">
        <v>97</v>
      </c>
      <c r="B275" s="344" t="s">
        <v>4257</v>
      </c>
      <c r="C275" s="344" t="s">
        <v>38</v>
      </c>
      <c r="D275" s="344" t="s">
        <v>1784</v>
      </c>
      <c r="E275" s="344" t="s">
        <v>1784</v>
      </c>
      <c r="F275" s="344" t="s">
        <v>1784</v>
      </c>
      <c r="G275" s="344" t="s">
        <v>3748</v>
      </c>
      <c r="H275" s="344" t="s">
        <v>1784</v>
      </c>
      <c r="I275" s="344" t="s">
        <v>3749</v>
      </c>
      <c r="J275" s="344" t="s">
        <v>1784</v>
      </c>
      <c r="K275" s="344" t="s">
        <v>1784</v>
      </c>
      <c r="L275" s="344" t="s">
        <v>1784</v>
      </c>
      <c r="M275" s="344" t="s">
        <v>1784</v>
      </c>
      <c r="N275" s="344" t="s">
        <v>1784</v>
      </c>
      <c r="O275" s="344" t="s">
        <v>1784</v>
      </c>
      <c r="P275" s="344" t="s">
        <v>1784</v>
      </c>
      <c r="Q275" s="344" t="s">
        <v>1784</v>
      </c>
      <c r="R275" s="344" t="s">
        <v>1784</v>
      </c>
      <c r="S275" s="344" t="s">
        <v>1784</v>
      </c>
      <c r="T275" s="344" t="s">
        <v>1784</v>
      </c>
      <c r="U275" s="344" t="s">
        <v>1784</v>
      </c>
      <c r="V275" s="344" t="s">
        <v>1784</v>
      </c>
      <c r="W275" s="344" t="s">
        <v>1784</v>
      </c>
      <c r="X275" s="344" t="s">
        <v>1784</v>
      </c>
      <c r="Y275" s="344" t="s">
        <v>1784</v>
      </c>
      <c r="Z275" s="344" t="s">
        <v>1784</v>
      </c>
      <c r="AA275" s="344" t="s">
        <v>1784</v>
      </c>
      <c r="AB275" s="344" t="s">
        <v>1784</v>
      </c>
      <c r="AC275" s="344" t="s">
        <v>1784</v>
      </c>
      <c r="AD275" s="344" t="s">
        <v>1784</v>
      </c>
      <c r="AE275" s="344" t="s">
        <v>1784</v>
      </c>
      <c r="AF275" s="344" t="s">
        <v>1784</v>
      </c>
      <c r="AG275" s="344" t="s">
        <v>1784</v>
      </c>
      <c r="AH275" s="344" t="s">
        <v>1784</v>
      </c>
      <c r="AI275" s="344" t="s">
        <v>1784</v>
      </c>
      <c r="AJ275" s="344" t="s">
        <v>1784</v>
      </c>
      <c r="AK275" s="344" t="s">
        <v>1784</v>
      </c>
      <c r="AL275" s="344" t="s">
        <v>1784</v>
      </c>
      <c r="AM275" s="344" t="s">
        <v>1784</v>
      </c>
      <c r="AN275" s="344" t="s">
        <v>1784</v>
      </c>
      <c r="AO275" s="344" t="s">
        <v>1784</v>
      </c>
      <c r="AP275" s="344" t="s">
        <v>1784</v>
      </c>
      <c r="AQ275" s="344" t="s">
        <v>1784</v>
      </c>
      <c r="AR275" s="344" t="s">
        <v>1784</v>
      </c>
      <c r="AS275" s="344" t="s">
        <v>1784</v>
      </c>
      <c r="AT275" s="344" t="s">
        <v>1784</v>
      </c>
      <c r="AU275" s="344" t="s">
        <v>1784</v>
      </c>
      <c r="AV275" s="344" t="s">
        <v>1784</v>
      </c>
      <c r="AW275" s="344" t="s">
        <v>1784</v>
      </c>
      <c r="AX275" s="344" t="s">
        <v>1784</v>
      </c>
      <c r="AY275" s="344" t="s">
        <v>1784</v>
      </c>
      <c r="AZ275" s="344" t="s">
        <v>1784</v>
      </c>
      <c r="BA275" s="344" t="s">
        <v>1784</v>
      </c>
      <c r="BB275" s="344" t="s">
        <v>1784</v>
      </c>
      <c r="BC275" s="344" t="s">
        <v>1784</v>
      </c>
      <c r="BD275" s="344" t="s">
        <v>1784</v>
      </c>
      <c r="BE275" s="344" t="s">
        <v>1784</v>
      </c>
      <c r="BF275" s="344" t="s">
        <v>1784</v>
      </c>
      <c r="BG275" s="344" t="s">
        <v>1784</v>
      </c>
      <c r="BH275" s="344" t="s">
        <v>1784</v>
      </c>
      <c r="BI275" s="344" t="s">
        <v>1784</v>
      </c>
      <c r="BJ275" s="344" t="s">
        <v>1784</v>
      </c>
      <c r="BK275" s="344" t="s">
        <v>1784</v>
      </c>
      <c r="BL275" s="344" t="s">
        <v>1784</v>
      </c>
      <c r="BM275" s="344" t="s">
        <v>1784</v>
      </c>
      <c r="BN275" s="344" t="s">
        <v>1784</v>
      </c>
      <c r="BO275" s="344" t="s">
        <v>1784</v>
      </c>
      <c r="BP275" s="344" t="s">
        <v>1784</v>
      </c>
      <c r="BQ275" s="344" t="s">
        <v>4258</v>
      </c>
      <c r="BR275" s="344" t="s">
        <v>1784</v>
      </c>
      <c r="BS275" s="344" t="s">
        <v>1784</v>
      </c>
    </row>
    <row r="276" spans="1:71">
      <c r="A276" s="344" t="s">
        <v>97</v>
      </c>
      <c r="B276" s="344" t="s">
        <v>4259</v>
      </c>
      <c r="C276" s="344" t="s">
        <v>38</v>
      </c>
      <c r="D276" s="344" t="s">
        <v>1784</v>
      </c>
      <c r="E276" s="344" t="s">
        <v>1784</v>
      </c>
      <c r="F276" s="344" t="s">
        <v>1784</v>
      </c>
      <c r="G276" s="344" t="s">
        <v>3748</v>
      </c>
      <c r="H276" s="344" t="s">
        <v>1784</v>
      </c>
      <c r="I276" s="344" t="s">
        <v>3749</v>
      </c>
      <c r="J276" s="344" t="s">
        <v>1784</v>
      </c>
      <c r="K276" s="344" t="s">
        <v>1784</v>
      </c>
      <c r="L276" s="344" t="s">
        <v>1784</v>
      </c>
      <c r="M276" s="344" t="s">
        <v>1784</v>
      </c>
      <c r="N276" s="344" t="s">
        <v>1784</v>
      </c>
      <c r="O276" s="344" t="s">
        <v>1784</v>
      </c>
      <c r="P276" s="344" t="s">
        <v>1784</v>
      </c>
      <c r="Q276" s="344" t="s">
        <v>1784</v>
      </c>
      <c r="R276" s="344" t="s">
        <v>1784</v>
      </c>
      <c r="S276" s="344" t="s">
        <v>1784</v>
      </c>
      <c r="T276" s="344" t="s">
        <v>1784</v>
      </c>
      <c r="U276" s="344" t="s">
        <v>1784</v>
      </c>
      <c r="V276" s="344" t="s">
        <v>1784</v>
      </c>
      <c r="W276" s="344" t="s">
        <v>1784</v>
      </c>
      <c r="X276" s="344" t="s">
        <v>1784</v>
      </c>
      <c r="Y276" s="344" t="s">
        <v>1784</v>
      </c>
      <c r="Z276" s="344" t="s">
        <v>1784</v>
      </c>
      <c r="AA276" s="344" t="s">
        <v>1784</v>
      </c>
      <c r="AB276" s="344" t="s">
        <v>1784</v>
      </c>
      <c r="AC276" s="344" t="s">
        <v>1784</v>
      </c>
      <c r="AD276" s="344" t="s">
        <v>1784</v>
      </c>
      <c r="AE276" s="344" t="s">
        <v>1784</v>
      </c>
      <c r="AF276" s="344" t="s">
        <v>1784</v>
      </c>
      <c r="AG276" s="344" t="s">
        <v>1784</v>
      </c>
      <c r="AH276" s="344" t="s">
        <v>1784</v>
      </c>
      <c r="AI276" s="344" t="s">
        <v>1784</v>
      </c>
      <c r="AJ276" s="344" t="s">
        <v>1784</v>
      </c>
      <c r="AK276" s="344" t="s">
        <v>1784</v>
      </c>
      <c r="AL276" s="344" t="s">
        <v>1784</v>
      </c>
      <c r="AM276" s="344" t="s">
        <v>1784</v>
      </c>
      <c r="AN276" s="344" t="s">
        <v>1784</v>
      </c>
      <c r="AO276" s="344" t="s">
        <v>1784</v>
      </c>
      <c r="AP276" s="344" t="s">
        <v>1784</v>
      </c>
      <c r="AQ276" s="344" t="s">
        <v>1784</v>
      </c>
      <c r="AR276" s="344" t="s">
        <v>1784</v>
      </c>
      <c r="AS276" s="344" t="s">
        <v>1784</v>
      </c>
      <c r="AT276" s="344" t="s">
        <v>1784</v>
      </c>
      <c r="AU276" s="344" t="s">
        <v>1784</v>
      </c>
      <c r="AV276" s="344" t="s">
        <v>1784</v>
      </c>
      <c r="AW276" s="344" t="s">
        <v>1784</v>
      </c>
      <c r="AX276" s="344" t="s">
        <v>1784</v>
      </c>
      <c r="AY276" s="344" t="s">
        <v>1784</v>
      </c>
      <c r="AZ276" s="344" t="s">
        <v>1784</v>
      </c>
      <c r="BA276" s="344" t="s">
        <v>1784</v>
      </c>
      <c r="BB276" s="344" t="s">
        <v>1784</v>
      </c>
      <c r="BC276" s="344" t="s">
        <v>1784</v>
      </c>
      <c r="BD276" s="344" t="s">
        <v>1784</v>
      </c>
      <c r="BE276" s="344" t="s">
        <v>1784</v>
      </c>
      <c r="BF276" s="344" t="s">
        <v>1784</v>
      </c>
      <c r="BG276" s="344" t="s">
        <v>1784</v>
      </c>
      <c r="BH276" s="344" t="s">
        <v>1784</v>
      </c>
      <c r="BI276" s="344" t="s">
        <v>1784</v>
      </c>
      <c r="BJ276" s="344" t="s">
        <v>1784</v>
      </c>
      <c r="BK276" s="344" t="s">
        <v>1784</v>
      </c>
      <c r="BL276" s="344" t="s">
        <v>1784</v>
      </c>
      <c r="BM276" s="344" t="s">
        <v>1784</v>
      </c>
      <c r="BN276" s="344" t="s">
        <v>1784</v>
      </c>
      <c r="BO276" s="344" t="s">
        <v>1784</v>
      </c>
      <c r="BP276" s="344" t="s">
        <v>1784</v>
      </c>
      <c r="BQ276" s="344" t="s">
        <v>4260</v>
      </c>
      <c r="BR276" s="344" t="s">
        <v>1784</v>
      </c>
      <c r="BS276" s="344" t="s">
        <v>1784</v>
      </c>
    </row>
    <row r="277" spans="1:71">
      <c r="A277" s="344" t="s">
        <v>97</v>
      </c>
      <c r="B277" s="344" t="s">
        <v>4261</v>
      </c>
      <c r="C277" s="344" t="s">
        <v>38</v>
      </c>
      <c r="D277" s="344" t="s">
        <v>1784</v>
      </c>
      <c r="E277" s="344" t="s">
        <v>1784</v>
      </c>
      <c r="F277" s="344" t="s">
        <v>1784</v>
      </c>
      <c r="G277" s="344" t="s">
        <v>3748</v>
      </c>
      <c r="H277" s="344" t="s">
        <v>1784</v>
      </c>
      <c r="I277" s="344" t="s">
        <v>3749</v>
      </c>
      <c r="J277" s="344" t="s">
        <v>1784</v>
      </c>
      <c r="K277" s="344" t="s">
        <v>1784</v>
      </c>
      <c r="L277" s="344" t="s">
        <v>1784</v>
      </c>
      <c r="M277" s="344" t="s">
        <v>1784</v>
      </c>
      <c r="N277" s="344" t="s">
        <v>1784</v>
      </c>
      <c r="O277" s="344" t="s">
        <v>1784</v>
      </c>
      <c r="P277" s="344" t="s">
        <v>1784</v>
      </c>
      <c r="Q277" s="344" t="s">
        <v>1784</v>
      </c>
      <c r="R277" s="344" t="s">
        <v>1784</v>
      </c>
      <c r="S277" s="344" t="s">
        <v>1784</v>
      </c>
      <c r="T277" s="344" t="s">
        <v>1784</v>
      </c>
      <c r="U277" s="344" t="s">
        <v>1784</v>
      </c>
      <c r="V277" s="344" t="s">
        <v>1784</v>
      </c>
      <c r="W277" s="344" t="s">
        <v>1784</v>
      </c>
      <c r="X277" s="344" t="s">
        <v>1784</v>
      </c>
      <c r="Y277" s="344" t="s">
        <v>1784</v>
      </c>
      <c r="Z277" s="344" t="s">
        <v>1784</v>
      </c>
      <c r="AA277" s="344" t="s">
        <v>1784</v>
      </c>
      <c r="AB277" s="344" t="s">
        <v>1784</v>
      </c>
      <c r="AC277" s="344" t="s">
        <v>1784</v>
      </c>
      <c r="AD277" s="344" t="s">
        <v>1784</v>
      </c>
      <c r="AE277" s="344" t="s">
        <v>1784</v>
      </c>
      <c r="AF277" s="344" t="s">
        <v>1784</v>
      </c>
      <c r="AG277" s="344" t="s">
        <v>1784</v>
      </c>
      <c r="AH277" s="344" t="s">
        <v>1784</v>
      </c>
      <c r="AI277" s="344" t="s">
        <v>1784</v>
      </c>
      <c r="AJ277" s="344" t="s">
        <v>1784</v>
      </c>
      <c r="AK277" s="344" t="s">
        <v>1784</v>
      </c>
      <c r="AL277" s="344" t="s">
        <v>1784</v>
      </c>
      <c r="AM277" s="344" t="s">
        <v>1784</v>
      </c>
      <c r="AN277" s="344" t="s">
        <v>1784</v>
      </c>
      <c r="AO277" s="344" t="s">
        <v>1784</v>
      </c>
      <c r="AP277" s="344" t="s">
        <v>1784</v>
      </c>
      <c r="AQ277" s="344" t="s">
        <v>1784</v>
      </c>
      <c r="AR277" s="344" t="s">
        <v>1784</v>
      </c>
      <c r="AS277" s="344" t="s">
        <v>1784</v>
      </c>
      <c r="AT277" s="344" t="s">
        <v>1784</v>
      </c>
      <c r="AU277" s="344" t="s">
        <v>1784</v>
      </c>
      <c r="AV277" s="344" t="s">
        <v>1784</v>
      </c>
      <c r="AW277" s="344" t="s">
        <v>1784</v>
      </c>
      <c r="AX277" s="344" t="s">
        <v>1784</v>
      </c>
      <c r="AY277" s="344" t="s">
        <v>1784</v>
      </c>
      <c r="AZ277" s="344" t="s">
        <v>1784</v>
      </c>
      <c r="BA277" s="344" t="s">
        <v>1784</v>
      </c>
      <c r="BB277" s="344" t="s">
        <v>1784</v>
      </c>
      <c r="BC277" s="344" t="s">
        <v>1784</v>
      </c>
      <c r="BD277" s="344" t="s">
        <v>1784</v>
      </c>
      <c r="BE277" s="344" t="s">
        <v>1784</v>
      </c>
      <c r="BF277" s="344" t="s">
        <v>1784</v>
      </c>
      <c r="BG277" s="344" t="s">
        <v>1784</v>
      </c>
      <c r="BH277" s="344" t="s">
        <v>1784</v>
      </c>
      <c r="BI277" s="344" t="s">
        <v>1784</v>
      </c>
      <c r="BJ277" s="344" t="s">
        <v>1784</v>
      </c>
      <c r="BK277" s="344" t="s">
        <v>1784</v>
      </c>
      <c r="BL277" s="344" t="s">
        <v>1784</v>
      </c>
      <c r="BM277" s="344" t="s">
        <v>1784</v>
      </c>
      <c r="BN277" s="344" t="s">
        <v>1784</v>
      </c>
      <c r="BO277" s="344" t="s">
        <v>1784</v>
      </c>
      <c r="BP277" s="344" t="s">
        <v>1784</v>
      </c>
      <c r="BQ277" s="344" t="s">
        <v>4262</v>
      </c>
      <c r="BR277" s="344" t="s">
        <v>1784</v>
      </c>
      <c r="BS277" s="344" t="s">
        <v>1784</v>
      </c>
    </row>
    <row r="278" spans="1:71">
      <c r="A278" s="344" t="s">
        <v>97</v>
      </c>
      <c r="B278" s="344" t="s">
        <v>4263</v>
      </c>
      <c r="C278" s="344" t="s">
        <v>38</v>
      </c>
      <c r="D278" s="344" t="s">
        <v>1784</v>
      </c>
      <c r="E278" s="344" t="s">
        <v>1784</v>
      </c>
      <c r="F278" s="344" t="s">
        <v>1784</v>
      </c>
      <c r="G278" s="344" t="s">
        <v>3748</v>
      </c>
      <c r="H278" s="344" t="s">
        <v>1784</v>
      </c>
      <c r="I278" s="344" t="s">
        <v>3805</v>
      </c>
      <c r="J278" s="344" t="s">
        <v>4247</v>
      </c>
      <c r="K278" s="344" t="s">
        <v>3748</v>
      </c>
      <c r="L278" s="344" t="s">
        <v>1784</v>
      </c>
      <c r="M278" s="344" t="s">
        <v>1784</v>
      </c>
      <c r="N278" s="344" t="s">
        <v>1784</v>
      </c>
      <c r="O278" s="344" t="s">
        <v>1784</v>
      </c>
      <c r="P278" s="344" t="s">
        <v>1784</v>
      </c>
      <c r="Q278" s="344" t="s">
        <v>1784</v>
      </c>
      <c r="R278" s="344" t="s">
        <v>1784</v>
      </c>
      <c r="S278" s="344" t="s">
        <v>1784</v>
      </c>
      <c r="T278" s="344" t="s">
        <v>1784</v>
      </c>
      <c r="U278" s="344" t="s">
        <v>1784</v>
      </c>
      <c r="V278" s="344" t="s">
        <v>1784</v>
      </c>
      <c r="W278" s="344" t="s">
        <v>1784</v>
      </c>
      <c r="X278" s="344" t="s">
        <v>1784</v>
      </c>
      <c r="Y278" s="344" t="s">
        <v>1784</v>
      </c>
      <c r="Z278" s="344" t="s">
        <v>1784</v>
      </c>
      <c r="AA278" s="344" t="s">
        <v>1784</v>
      </c>
      <c r="AB278" s="344" t="s">
        <v>1784</v>
      </c>
      <c r="AC278" s="344" t="s">
        <v>1784</v>
      </c>
      <c r="AD278" s="344" t="s">
        <v>1784</v>
      </c>
      <c r="AE278" s="344" t="s">
        <v>1784</v>
      </c>
      <c r="AF278" s="344" t="s">
        <v>1784</v>
      </c>
      <c r="AG278" s="344" t="s">
        <v>1784</v>
      </c>
      <c r="AH278" s="344" t="s">
        <v>1784</v>
      </c>
      <c r="AI278" s="344" t="s">
        <v>1784</v>
      </c>
      <c r="AJ278" s="344" t="s">
        <v>1784</v>
      </c>
      <c r="AK278" s="344" t="s">
        <v>1784</v>
      </c>
      <c r="AL278" s="344" t="s">
        <v>1784</v>
      </c>
      <c r="AM278" s="344" t="s">
        <v>1784</v>
      </c>
      <c r="AN278" s="344" t="s">
        <v>1784</v>
      </c>
      <c r="AO278" s="344" t="s">
        <v>1784</v>
      </c>
      <c r="AP278" s="344" t="s">
        <v>1784</v>
      </c>
      <c r="AQ278" s="344" t="s">
        <v>1784</v>
      </c>
      <c r="AR278" s="344" t="s">
        <v>1784</v>
      </c>
      <c r="AS278" s="344" t="s">
        <v>1784</v>
      </c>
      <c r="AT278" s="344" t="s">
        <v>1784</v>
      </c>
      <c r="AU278" s="344" t="s">
        <v>1784</v>
      </c>
      <c r="AV278" s="344" t="s">
        <v>1784</v>
      </c>
      <c r="AW278" s="344" t="s">
        <v>1784</v>
      </c>
      <c r="AX278" s="344" t="s">
        <v>1784</v>
      </c>
      <c r="AY278" s="344" t="s">
        <v>1784</v>
      </c>
      <c r="AZ278" s="344" t="s">
        <v>1784</v>
      </c>
      <c r="BA278" s="344" t="s">
        <v>1784</v>
      </c>
      <c r="BB278" s="344" t="s">
        <v>1784</v>
      </c>
      <c r="BC278" s="344" t="s">
        <v>1784</v>
      </c>
      <c r="BD278" s="344" t="s">
        <v>1784</v>
      </c>
      <c r="BE278" s="344" t="s">
        <v>1784</v>
      </c>
      <c r="BF278" s="344" t="s">
        <v>1784</v>
      </c>
      <c r="BG278" s="344" t="s">
        <v>1784</v>
      </c>
      <c r="BH278" s="344" t="s">
        <v>1784</v>
      </c>
      <c r="BI278" s="344" t="s">
        <v>1784</v>
      </c>
      <c r="BJ278" s="344" t="s">
        <v>1784</v>
      </c>
      <c r="BK278" s="344" t="s">
        <v>1784</v>
      </c>
      <c r="BL278" s="344" t="s">
        <v>1784</v>
      </c>
      <c r="BM278" s="344" t="s">
        <v>1784</v>
      </c>
      <c r="BN278" s="344" t="s">
        <v>1784</v>
      </c>
      <c r="BO278" s="344" t="s">
        <v>1784</v>
      </c>
      <c r="BP278" s="344" t="s">
        <v>1784</v>
      </c>
      <c r="BQ278" s="344" t="s">
        <v>4264</v>
      </c>
      <c r="BR278" s="344"/>
      <c r="BS278" s="344"/>
    </row>
    <row r="279" spans="1:71">
      <c r="A279" s="344" t="s">
        <v>97</v>
      </c>
      <c r="B279" s="344" t="s">
        <v>3299</v>
      </c>
      <c r="C279" s="344" t="s">
        <v>38</v>
      </c>
      <c r="D279" s="344" t="s">
        <v>1784</v>
      </c>
      <c r="E279" s="344" t="s">
        <v>1784</v>
      </c>
      <c r="F279" s="344" t="s">
        <v>1784</v>
      </c>
      <c r="G279" s="344" t="s">
        <v>3748</v>
      </c>
      <c r="H279" s="344" t="s">
        <v>1784</v>
      </c>
      <c r="I279" s="344" t="s">
        <v>214</v>
      </c>
      <c r="J279" s="344" t="s">
        <v>3291</v>
      </c>
      <c r="K279" s="344" t="s">
        <v>3748</v>
      </c>
      <c r="L279" s="344"/>
      <c r="M279" s="344"/>
      <c r="N279" s="344"/>
      <c r="O279" s="344" t="s">
        <v>1784</v>
      </c>
      <c r="P279" s="344" t="s">
        <v>1784</v>
      </c>
      <c r="Q279" s="344" t="s">
        <v>1784</v>
      </c>
      <c r="R279" s="344" t="s">
        <v>1784</v>
      </c>
      <c r="S279" s="344" t="s">
        <v>1784</v>
      </c>
      <c r="T279" s="344" t="s">
        <v>1784</v>
      </c>
      <c r="U279" s="344" t="s">
        <v>1784</v>
      </c>
      <c r="V279" s="344" t="s">
        <v>1784</v>
      </c>
      <c r="W279" s="344" t="s">
        <v>1784</v>
      </c>
      <c r="X279" s="344" t="s">
        <v>1784</v>
      </c>
      <c r="Y279" s="344" t="s">
        <v>1784</v>
      </c>
      <c r="Z279" s="344" t="s">
        <v>1784</v>
      </c>
      <c r="AA279" s="344" t="s">
        <v>1784</v>
      </c>
      <c r="AB279" s="344" t="s">
        <v>1784</v>
      </c>
      <c r="AC279" s="344" t="s">
        <v>1784</v>
      </c>
      <c r="AD279" s="344" t="s">
        <v>1784</v>
      </c>
      <c r="AE279" s="344" t="s">
        <v>1784</v>
      </c>
      <c r="AF279" s="344" t="s">
        <v>1784</v>
      </c>
      <c r="AG279" s="344" t="s">
        <v>1784</v>
      </c>
      <c r="AH279" s="344" t="s">
        <v>1784</v>
      </c>
      <c r="AI279" s="344" t="s">
        <v>1784</v>
      </c>
      <c r="AJ279" s="344" t="s">
        <v>1784</v>
      </c>
      <c r="AK279" s="344" t="s">
        <v>1784</v>
      </c>
      <c r="AL279" s="344" t="s">
        <v>1784</v>
      </c>
      <c r="AM279" s="344" t="s">
        <v>1784</v>
      </c>
      <c r="AN279" s="344" t="s">
        <v>1784</v>
      </c>
      <c r="AO279" s="344" t="s">
        <v>1784</v>
      </c>
      <c r="AP279" s="344" t="s">
        <v>1784</v>
      </c>
      <c r="AQ279" s="344" t="s">
        <v>1784</v>
      </c>
      <c r="AR279" s="344" t="s">
        <v>1784</v>
      </c>
      <c r="AS279" s="344" t="s">
        <v>1784</v>
      </c>
      <c r="AT279" s="344" t="s">
        <v>1784</v>
      </c>
      <c r="AU279" s="344" t="s">
        <v>1784</v>
      </c>
      <c r="AV279" s="344" t="s">
        <v>1784</v>
      </c>
      <c r="AW279" s="344" t="s">
        <v>1784</v>
      </c>
      <c r="AX279" s="344" t="s">
        <v>1784</v>
      </c>
      <c r="AY279" s="344" t="s">
        <v>1784</v>
      </c>
      <c r="AZ279" s="344" t="s">
        <v>1784</v>
      </c>
      <c r="BA279" s="344" t="s">
        <v>1784</v>
      </c>
      <c r="BB279" s="344" t="s">
        <v>1784</v>
      </c>
      <c r="BC279" s="344" t="s">
        <v>1784</v>
      </c>
      <c r="BD279" s="344" t="s">
        <v>1784</v>
      </c>
      <c r="BE279" s="344" t="s">
        <v>1784</v>
      </c>
      <c r="BF279" s="344" t="s">
        <v>1784</v>
      </c>
      <c r="BG279" s="344" t="s">
        <v>1784</v>
      </c>
      <c r="BH279" s="344" t="s">
        <v>1784</v>
      </c>
      <c r="BI279" s="344" t="s">
        <v>1784</v>
      </c>
      <c r="BJ279" s="344" t="s">
        <v>1784</v>
      </c>
      <c r="BK279" s="344" t="s">
        <v>1784</v>
      </c>
      <c r="BL279" s="344" t="s">
        <v>1784</v>
      </c>
      <c r="BM279" s="344" t="s">
        <v>1784</v>
      </c>
      <c r="BN279" s="344" t="s">
        <v>1784</v>
      </c>
      <c r="BO279" s="344" t="s">
        <v>1784</v>
      </c>
      <c r="BP279" s="344" t="s">
        <v>1784</v>
      </c>
      <c r="BQ279" s="344" t="s">
        <v>4265</v>
      </c>
      <c r="BR279" s="344" t="s">
        <v>1784</v>
      </c>
      <c r="BS279" s="344" t="s">
        <v>1784</v>
      </c>
    </row>
    <row r="280" spans="1:71">
      <c r="A280" s="344" t="s">
        <v>97</v>
      </c>
      <c r="B280" s="344" t="s">
        <v>4266</v>
      </c>
      <c r="C280" s="344" t="s">
        <v>40</v>
      </c>
      <c r="D280" s="344" t="s">
        <v>1784</v>
      </c>
      <c r="E280" s="344" t="s">
        <v>1784</v>
      </c>
      <c r="F280" s="344" t="s">
        <v>1784</v>
      </c>
      <c r="G280" s="344" t="s">
        <v>3748</v>
      </c>
      <c r="H280" s="344" t="s">
        <v>1784</v>
      </c>
      <c r="I280" s="344" t="s">
        <v>3749</v>
      </c>
      <c r="J280" s="344" t="s">
        <v>4247</v>
      </c>
      <c r="K280" s="344" t="s">
        <v>3748</v>
      </c>
      <c r="L280" s="344" t="s">
        <v>1784</v>
      </c>
      <c r="M280" s="344" t="s">
        <v>1784</v>
      </c>
      <c r="N280" s="344" t="s">
        <v>1784</v>
      </c>
      <c r="O280" s="344" t="s">
        <v>1784</v>
      </c>
      <c r="P280" s="344" t="s">
        <v>1784</v>
      </c>
      <c r="Q280" s="344" t="s">
        <v>1784</v>
      </c>
      <c r="R280" s="344" t="s">
        <v>1784</v>
      </c>
      <c r="S280" s="344" t="s">
        <v>1784</v>
      </c>
      <c r="T280" s="344" t="s">
        <v>1784</v>
      </c>
      <c r="U280" s="344" t="s">
        <v>1784</v>
      </c>
      <c r="V280" s="344" t="s">
        <v>1784</v>
      </c>
      <c r="W280" s="344" t="s">
        <v>1784</v>
      </c>
      <c r="X280" s="344" t="s">
        <v>1784</v>
      </c>
      <c r="Y280" s="344" t="s">
        <v>1784</v>
      </c>
      <c r="Z280" s="344" t="s">
        <v>1784</v>
      </c>
      <c r="AA280" s="344" t="s">
        <v>1784</v>
      </c>
      <c r="AB280" s="344" t="s">
        <v>1784</v>
      </c>
      <c r="AC280" s="344" t="s">
        <v>1784</v>
      </c>
      <c r="AD280" s="344" t="s">
        <v>1784</v>
      </c>
      <c r="AE280" s="344" t="s">
        <v>1784</v>
      </c>
      <c r="AF280" s="344" t="s">
        <v>1784</v>
      </c>
      <c r="AG280" s="344" t="s">
        <v>1784</v>
      </c>
      <c r="AH280" s="344" t="s">
        <v>1784</v>
      </c>
      <c r="AI280" s="344" t="s">
        <v>1784</v>
      </c>
      <c r="AJ280" s="344" t="s">
        <v>1784</v>
      </c>
      <c r="AK280" s="344" t="s">
        <v>1784</v>
      </c>
      <c r="AL280" s="344" t="s">
        <v>1784</v>
      </c>
      <c r="AM280" s="344" t="s">
        <v>1784</v>
      </c>
      <c r="AN280" s="344" t="s">
        <v>1784</v>
      </c>
      <c r="AO280" s="344" t="s">
        <v>1784</v>
      </c>
      <c r="AP280" s="344" t="s">
        <v>1784</v>
      </c>
      <c r="AQ280" s="344" t="s">
        <v>1784</v>
      </c>
      <c r="AR280" s="344" t="s">
        <v>1784</v>
      </c>
      <c r="AS280" s="344" t="s">
        <v>1784</v>
      </c>
      <c r="AT280" s="344" t="s">
        <v>1784</v>
      </c>
      <c r="AU280" s="344" t="s">
        <v>1784</v>
      </c>
      <c r="AV280" s="344" t="s">
        <v>1784</v>
      </c>
      <c r="AW280" s="344" t="s">
        <v>1784</v>
      </c>
      <c r="AX280" s="344" t="s">
        <v>1784</v>
      </c>
      <c r="AY280" s="344" t="s">
        <v>1784</v>
      </c>
      <c r="AZ280" s="344" t="s">
        <v>1784</v>
      </c>
      <c r="BA280" s="344" t="s">
        <v>1784</v>
      </c>
      <c r="BB280" s="344" t="s">
        <v>1784</v>
      </c>
      <c r="BC280" s="344" t="s">
        <v>1784</v>
      </c>
      <c r="BD280" s="344" t="s">
        <v>1784</v>
      </c>
      <c r="BE280" s="344" t="s">
        <v>1784</v>
      </c>
      <c r="BF280" s="344" t="s">
        <v>1784</v>
      </c>
      <c r="BG280" s="344" t="s">
        <v>1784</v>
      </c>
      <c r="BH280" s="344" t="s">
        <v>1784</v>
      </c>
      <c r="BI280" s="344" t="s">
        <v>1784</v>
      </c>
      <c r="BJ280" s="344" t="s">
        <v>1784</v>
      </c>
      <c r="BK280" s="344" t="s">
        <v>1784</v>
      </c>
      <c r="BL280" s="344" t="s">
        <v>1784</v>
      </c>
      <c r="BM280" s="344" t="s">
        <v>1784</v>
      </c>
      <c r="BN280" s="344" t="s">
        <v>1784</v>
      </c>
      <c r="BO280" s="344" t="s">
        <v>1784</v>
      </c>
      <c r="BP280" s="344" t="s">
        <v>1784</v>
      </c>
      <c r="BQ280" s="344" t="s">
        <v>4267</v>
      </c>
      <c r="BR280" s="344"/>
      <c r="BS280" s="344"/>
    </row>
    <row r="281" spans="1:71">
      <c r="A281" s="344" t="s">
        <v>97</v>
      </c>
      <c r="B281" s="344" t="s">
        <v>3466</v>
      </c>
      <c r="C281" s="344" t="s">
        <v>40</v>
      </c>
      <c r="D281" s="344" t="s">
        <v>1784</v>
      </c>
      <c r="E281" s="344" t="s">
        <v>1784</v>
      </c>
      <c r="F281" s="344" t="s">
        <v>1784</v>
      </c>
      <c r="G281" s="344" t="s">
        <v>3748</v>
      </c>
      <c r="H281" s="344" t="s">
        <v>1784</v>
      </c>
      <c r="I281" s="344" t="s">
        <v>3457</v>
      </c>
      <c r="J281" s="344" t="s">
        <v>4268</v>
      </c>
      <c r="K281" s="344" t="s">
        <v>3748</v>
      </c>
      <c r="L281" s="344" t="s">
        <v>235</v>
      </c>
      <c r="M281" s="344" t="s">
        <v>4268</v>
      </c>
      <c r="N281" s="344" t="s">
        <v>3748</v>
      </c>
      <c r="O281" s="344" t="s">
        <v>3768</v>
      </c>
      <c r="P281" s="344" t="s">
        <v>4269</v>
      </c>
      <c r="Q281" s="344" t="s">
        <v>3748</v>
      </c>
      <c r="R281" s="344" t="s">
        <v>1784</v>
      </c>
      <c r="S281" s="344" t="s">
        <v>1784</v>
      </c>
      <c r="T281" s="344" t="s">
        <v>1784</v>
      </c>
      <c r="U281" s="344" t="s">
        <v>1784</v>
      </c>
      <c r="V281" s="344" t="s">
        <v>1784</v>
      </c>
      <c r="W281" s="344" t="s">
        <v>1784</v>
      </c>
      <c r="X281" s="344" t="s">
        <v>1784</v>
      </c>
      <c r="Y281" s="344" t="s">
        <v>1784</v>
      </c>
      <c r="Z281" s="344" t="s">
        <v>1784</v>
      </c>
      <c r="AA281" s="344" t="s">
        <v>1784</v>
      </c>
      <c r="AB281" s="344" t="s">
        <v>1784</v>
      </c>
      <c r="AC281" s="344" t="s">
        <v>1784</v>
      </c>
      <c r="AD281" s="344" t="s">
        <v>1784</v>
      </c>
      <c r="AE281" s="344" t="s">
        <v>1784</v>
      </c>
      <c r="AF281" s="344" t="s">
        <v>1784</v>
      </c>
      <c r="AG281" s="344" t="s">
        <v>1784</v>
      </c>
      <c r="AH281" s="344" t="s">
        <v>1784</v>
      </c>
      <c r="AI281" s="344" t="s">
        <v>1784</v>
      </c>
      <c r="AJ281" s="344" t="s">
        <v>1784</v>
      </c>
      <c r="AK281" s="344" t="s">
        <v>1784</v>
      </c>
      <c r="AL281" s="344" t="s">
        <v>1784</v>
      </c>
      <c r="AM281" s="344" t="s">
        <v>1784</v>
      </c>
      <c r="AN281" s="344" t="s">
        <v>1784</v>
      </c>
      <c r="AO281" s="344" t="s">
        <v>1784</v>
      </c>
      <c r="AP281" s="344" t="s">
        <v>1784</v>
      </c>
      <c r="AQ281" s="344" t="s">
        <v>1784</v>
      </c>
      <c r="AR281" s="344" t="s">
        <v>1784</v>
      </c>
      <c r="AS281" s="344" t="s">
        <v>1784</v>
      </c>
      <c r="AT281" s="344" t="s">
        <v>1784</v>
      </c>
      <c r="AU281" s="344" t="s">
        <v>1784</v>
      </c>
      <c r="AV281" s="344" t="s">
        <v>1784</v>
      </c>
      <c r="AW281" s="344" t="s">
        <v>1784</v>
      </c>
      <c r="AX281" s="344" t="s">
        <v>1784</v>
      </c>
      <c r="AY281" s="344" t="s">
        <v>1784</v>
      </c>
      <c r="AZ281" s="344" t="s">
        <v>1784</v>
      </c>
      <c r="BA281" s="344" t="s">
        <v>1784</v>
      </c>
      <c r="BB281" s="344" t="s">
        <v>1784</v>
      </c>
      <c r="BC281" s="344" t="s">
        <v>1784</v>
      </c>
      <c r="BD281" s="344" t="s">
        <v>1784</v>
      </c>
      <c r="BE281" s="344" t="s">
        <v>1784</v>
      </c>
      <c r="BF281" s="344" t="s">
        <v>1784</v>
      </c>
      <c r="BG281" s="344" t="s">
        <v>1784</v>
      </c>
      <c r="BH281" s="344" t="s">
        <v>1784</v>
      </c>
      <c r="BI281" s="344" t="s">
        <v>1784</v>
      </c>
      <c r="BJ281" s="344" t="s">
        <v>1784</v>
      </c>
      <c r="BK281" s="344" t="s">
        <v>1784</v>
      </c>
      <c r="BL281" s="344" t="s">
        <v>1784</v>
      </c>
      <c r="BM281" s="344" t="s">
        <v>1784</v>
      </c>
      <c r="BN281" s="344" t="s">
        <v>1784</v>
      </c>
      <c r="BO281" s="344" t="s">
        <v>1784</v>
      </c>
      <c r="BP281" s="344" t="s">
        <v>1784</v>
      </c>
      <c r="BQ281" s="344" t="s">
        <v>4270</v>
      </c>
      <c r="BR281" s="344" t="s">
        <v>1784</v>
      </c>
      <c r="BS281" s="344" t="s">
        <v>1784</v>
      </c>
    </row>
    <row r="282" spans="1:71">
      <c r="A282" s="344" t="s">
        <v>97</v>
      </c>
      <c r="B282" s="344" t="s">
        <v>4271</v>
      </c>
      <c r="C282" s="344" t="s">
        <v>40</v>
      </c>
      <c r="D282" s="344" t="s">
        <v>1784</v>
      </c>
      <c r="E282" s="344" t="s">
        <v>1784</v>
      </c>
      <c r="F282" s="344" t="s">
        <v>1784</v>
      </c>
      <c r="G282" s="344" t="s">
        <v>3748</v>
      </c>
      <c r="H282" s="344" t="s">
        <v>1784</v>
      </c>
      <c r="I282" s="344" t="s">
        <v>3749</v>
      </c>
      <c r="J282" s="344" t="s">
        <v>4247</v>
      </c>
      <c r="K282" s="344" t="s">
        <v>3748</v>
      </c>
      <c r="L282" s="344" t="s">
        <v>1784</v>
      </c>
      <c r="M282" s="344" t="s">
        <v>1784</v>
      </c>
      <c r="N282" s="344" t="s">
        <v>1784</v>
      </c>
      <c r="O282" s="344" t="s">
        <v>1784</v>
      </c>
      <c r="P282" s="344" t="s">
        <v>1784</v>
      </c>
      <c r="Q282" s="344" t="s">
        <v>1784</v>
      </c>
      <c r="R282" s="344" t="s">
        <v>1784</v>
      </c>
      <c r="S282" s="344" t="s">
        <v>1784</v>
      </c>
      <c r="T282" s="344" t="s">
        <v>1784</v>
      </c>
      <c r="U282" s="344" t="s">
        <v>1784</v>
      </c>
      <c r="V282" s="344" t="s">
        <v>1784</v>
      </c>
      <c r="W282" s="344" t="s">
        <v>1784</v>
      </c>
      <c r="X282" s="344" t="s">
        <v>1784</v>
      </c>
      <c r="Y282" s="344" t="s">
        <v>1784</v>
      </c>
      <c r="Z282" s="344" t="s">
        <v>1784</v>
      </c>
      <c r="AA282" s="344" t="s">
        <v>1784</v>
      </c>
      <c r="AB282" s="344" t="s">
        <v>1784</v>
      </c>
      <c r="AC282" s="344" t="s">
        <v>1784</v>
      </c>
      <c r="AD282" s="344" t="s">
        <v>1784</v>
      </c>
      <c r="AE282" s="344" t="s">
        <v>1784</v>
      </c>
      <c r="AF282" s="344" t="s">
        <v>1784</v>
      </c>
      <c r="AG282" s="344" t="s">
        <v>1784</v>
      </c>
      <c r="AH282" s="344" t="s">
        <v>1784</v>
      </c>
      <c r="AI282" s="344" t="s">
        <v>1784</v>
      </c>
      <c r="AJ282" s="344" t="s">
        <v>1784</v>
      </c>
      <c r="AK282" s="344" t="s">
        <v>1784</v>
      </c>
      <c r="AL282" s="344" t="s">
        <v>1784</v>
      </c>
      <c r="AM282" s="344" t="s">
        <v>1784</v>
      </c>
      <c r="AN282" s="344" t="s">
        <v>1784</v>
      </c>
      <c r="AO282" s="344" t="s">
        <v>1784</v>
      </c>
      <c r="AP282" s="344" t="s">
        <v>1784</v>
      </c>
      <c r="AQ282" s="344" t="s">
        <v>1784</v>
      </c>
      <c r="AR282" s="344" t="s">
        <v>1784</v>
      </c>
      <c r="AS282" s="344" t="s">
        <v>1784</v>
      </c>
      <c r="AT282" s="344" t="s">
        <v>1784</v>
      </c>
      <c r="AU282" s="344" t="s">
        <v>1784</v>
      </c>
      <c r="AV282" s="344" t="s">
        <v>1784</v>
      </c>
      <c r="AW282" s="344" t="s">
        <v>1784</v>
      </c>
      <c r="AX282" s="344" t="s">
        <v>1784</v>
      </c>
      <c r="AY282" s="344" t="s">
        <v>1784</v>
      </c>
      <c r="AZ282" s="344" t="s">
        <v>1784</v>
      </c>
      <c r="BA282" s="344" t="s">
        <v>1784</v>
      </c>
      <c r="BB282" s="344" t="s">
        <v>1784</v>
      </c>
      <c r="BC282" s="344" t="s">
        <v>1784</v>
      </c>
      <c r="BD282" s="344" t="s">
        <v>1784</v>
      </c>
      <c r="BE282" s="344" t="s">
        <v>1784</v>
      </c>
      <c r="BF282" s="344" t="s">
        <v>1784</v>
      </c>
      <c r="BG282" s="344" t="s">
        <v>1784</v>
      </c>
      <c r="BH282" s="344" t="s">
        <v>1784</v>
      </c>
      <c r="BI282" s="344" t="s">
        <v>1784</v>
      </c>
      <c r="BJ282" s="344" t="s">
        <v>1784</v>
      </c>
      <c r="BK282" s="344" t="s">
        <v>1784</v>
      </c>
      <c r="BL282" s="344" t="s">
        <v>1784</v>
      </c>
      <c r="BM282" s="344" t="s">
        <v>1784</v>
      </c>
      <c r="BN282" s="344" t="s">
        <v>1784</v>
      </c>
      <c r="BO282" s="344" t="s">
        <v>1784</v>
      </c>
      <c r="BP282" s="344" t="s">
        <v>1784</v>
      </c>
      <c r="BQ282" s="344" t="s">
        <v>4272</v>
      </c>
      <c r="BR282" s="344"/>
      <c r="BS282" s="344"/>
    </row>
    <row r="283" spans="1:71">
      <c r="A283" s="344" t="s">
        <v>97</v>
      </c>
      <c r="B283" s="344" t="s">
        <v>4273</v>
      </c>
      <c r="C283" s="344" t="s">
        <v>40</v>
      </c>
      <c r="D283" s="344" t="s">
        <v>1784</v>
      </c>
      <c r="E283" s="344" t="s">
        <v>1784</v>
      </c>
      <c r="F283" s="344" t="s">
        <v>1784</v>
      </c>
      <c r="G283" s="344" t="s">
        <v>3748</v>
      </c>
      <c r="H283" s="344" t="s">
        <v>1784</v>
      </c>
      <c r="I283" s="344" t="s">
        <v>3749</v>
      </c>
      <c r="J283" s="344" t="s">
        <v>1784</v>
      </c>
      <c r="K283" s="344" t="s">
        <v>1784</v>
      </c>
      <c r="L283" s="344" t="s">
        <v>1784</v>
      </c>
      <c r="M283" s="344" t="s">
        <v>1784</v>
      </c>
      <c r="N283" s="344" t="s">
        <v>1784</v>
      </c>
      <c r="O283" s="344" t="s">
        <v>1784</v>
      </c>
      <c r="P283" s="344" t="s">
        <v>1784</v>
      </c>
      <c r="Q283" s="344" t="s">
        <v>1784</v>
      </c>
      <c r="R283" s="344" t="s">
        <v>1784</v>
      </c>
      <c r="S283" s="344" t="s">
        <v>1784</v>
      </c>
      <c r="T283" s="344" t="s">
        <v>1784</v>
      </c>
      <c r="U283" s="344" t="s">
        <v>1784</v>
      </c>
      <c r="V283" s="344" t="s">
        <v>1784</v>
      </c>
      <c r="W283" s="344" t="s">
        <v>1784</v>
      </c>
      <c r="X283" s="344" t="s">
        <v>1784</v>
      </c>
      <c r="Y283" s="344" t="s">
        <v>1784</v>
      </c>
      <c r="Z283" s="344" t="s">
        <v>1784</v>
      </c>
      <c r="AA283" s="344" t="s">
        <v>1784</v>
      </c>
      <c r="AB283" s="344" t="s">
        <v>1784</v>
      </c>
      <c r="AC283" s="344" t="s">
        <v>1784</v>
      </c>
      <c r="AD283" s="344" t="s">
        <v>1784</v>
      </c>
      <c r="AE283" s="344" t="s">
        <v>1784</v>
      </c>
      <c r="AF283" s="344" t="s">
        <v>1784</v>
      </c>
      <c r="AG283" s="344" t="s">
        <v>1784</v>
      </c>
      <c r="AH283" s="344" t="s">
        <v>1784</v>
      </c>
      <c r="AI283" s="344" t="s">
        <v>1784</v>
      </c>
      <c r="AJ283" s="344" t="s">
        <v>1784</v>
      </c>
      <c r="AK283" s="344" t="s">
        <v>1784</v>
      </c>
      <c r="AL283" s="344" t="s">
        <v>1784</v>
      </c>
      <c r="AM283" s="344" t="s">
        <v>1784</v>
      </c>
      <c r="AN283" s="344" t="s">
        <v>1784</v>
      </c>
      <c r="AO283" s="344" t="s">
        <v>1784</v>
      </c>
      <c r="AP283" s="344" t="s">
        <v>1784</v>
      </c>
      <c r="AQ283" s="344" t="s">
        <v>1784</v>
      </c>
      <c r="AR283" s="344" t="s">
        <v>1784</v>
      </c>
      <c r="AS283" s="344" t="s">
        <v>1784</v>
      </c>
      <c r="AT283" s="344" t="s">
        <v>1784</v>
      </c>
      <c r="AU283" s="344" t="s">
        <v>1784</v>
      </c>
      <c r="AV283" s="344" t="s">
        <v>1784</v>
      </c>
      <c r="AW283" s="344" t="s">
        <v>1784</v>
      </c>
      <c r="AX283" s="344" t="s">
        <v>1784</v>
      </c>
      <c r="AY283" s="344" t="s">
        <v>1784</v>
      </c>
      <c r="AZ283" s="344" t="s">
        <v>1784</v>
      </c>
      <c r="BA283" s="344" t="s">
        <v>1784</v>
      </c>
      <c r="BB283" s="344" t="s">
        <v>1784</v>
      </c>
      <c r="BC283" s="344" t="s">
        <v>1784</v>
      </c>
      <c r="BD283" s="344" t="s">
        <v>1784</v>
      </c>
      <c r="BE283" s="344" t="s">
        <v>1784</v>
      </c>
      <c r="BF283" s="344" t="s">
        <v>1784</v>
      </c>
      <c r="BG283" s="344" t="s">
        <v>1784</v>
      </c>
      <c r="BH283" s="344" t="s">
        <v>1784</v>
      </c>
      <c r="BI283" s="344" t="s">
        <v>1784</v>
      </c>
      <c r="BJ283" s="344" t="s">
        <v>1784</v>
      </c>
      <c r="BK283" s="344" t="s">
        <v>1784</v>
      </c>
      <c r="BL283" s="344" t="s">
        <v>1784</v>
      </c>
      <c r="BM283" s="344" t="s">
        <v>1784</v>
      </c>
      <c r="BN283" s="344" t="s">
        <v>1784</v>
      </c>
      <c r="BO283" s="344" t="s">
        <v>1784</v>
      </c>
      <c r="BP283" s="344" t="s">
        <v>1784</v>
      </c>
      <c r="BQ283" s="344" t="s">
        <v>4274</v>
      </c>
      <c r="BR283" s="344" t="s">
        <v>1784</v>
      </c>
      <c r="BS283" s="344" t="s">
        <v>1784</v>
      </c>
    </row>
    <row r="284" spans="1:71">
      <c r="A284" s="344" t="s">
        <v>97</v>
      </c>
      <c r="B284" s="344" t="s">
        <v>4271</v>
      </c>
      <c r="C284" s="344" t="s">
        <v>40</v>
      </c>
      <c r="D284" s="344"/>
      <c r="E284" s="344"/>
      <c r="F284" s="344"/>
      <c r="G284" s="344" t="s">
        <v>3748</v>
      </c>
      <c r="H284" s="344"/>
      <c r="I284" s="344" t="s">
        <v>3749</v>
      </c>
      <c r="J284" s="344"/>
      <c r="K284" s="344"/>
      <c r="L284" s="344"/>
      <c r="M284" s="344"/>
      <c r="N284" s="344"/>
      <c r="O284" s="344"/>
      <c r="P284" s="344"/>
      <c r="Q284" s="344"/>
      <c r="R284" s="344"/>
      <c r="S284" s="344"/>
      <c r="T284" s="344"/>
      <c r="U284" s="344"/>
      <c r="V284" s="344"/>
      <c r="W284" s="344"/>
      <c r="X284" s="344"/>
      <c r="Y284" s="344"/>
      <c r="Z284" s="344"/>
      <c r="AA284" s="344"/>
      <c r="AB284" s="344"/>
      <c r="AC284" s="344"/>
      <c r="AD284" s="344"/>
      <c r="AE284" s="344"/>
      <c r="AF284" s="344"/>
      <c r="AG284" s="344"/>
      <c r="AH284" s="344"/>
      <c r="AI284" s="344"/>
      <c r="AJ284" s="344"/>
      <c r="AK284" s="344"/>
      <c r="AL284" s="344"/>
      <c r="AM284" s="344"/>
      <c r="AN284" s="344"/>
      <c r="AO284" s="344"/>
      <c r="AP284" s="344"/>
      <c r="AQ284" s="344"/>
      <c r="AR284" s="344"/>
      <c r="AS284" s="344"/>
      <c r="AT284" s="344"/>
      <c r="AU284" s="344"/>
      <c r="AV284" s="344"/>
      <c r="AW284" s="344"/>
      <c r="AX284" s="344"/>
      <c r="AY284" s="344"/>
      <c r="AZ284" s="344"/>
      <c r="BA284" s="344"/>
      <c r="BB284" s="344"/>
      <c r="BC284" s="344"/>
      <c r="BD284" s="344"/>
      <c r="BE284" s="344"/>
      <c r="BF284" s="344"/>
      <c r="BG284" s="344"/>
      <c r="BH284" s="344"/>
      <c r="BI284" s="344"/>
      <c r="BJ284" s="344"/>
      <c r="BK284" s="344"/>
      <c r="BL284" s="344"/>
      <c r="BM284" s="344"/>
      <c r="BN284" s="344"/>
      <c r="BO284" s="344"/>
      <c r="BP284" s="344"/>
      <c r="BQ284" s="344" t="s">
        <v>4275</v>
      </c>
      <c r="BR284" s="344"/>
      <c r="BS284" s="344"/>
    </row>
    <row r="285" spans="1:71">
      <c r="A285" s="344" t="s">
        <v>97</v>
      </c>
      <c r="B285" s="344" t="s">
        <v>3300</v>
      </c>
      <c r="C285" s="344" t="s">
        <v>42</v>
      </c>
      <c r="D285" s="344" t="s">
        <v>1784</v>
      </c>
      <c r="E285" s="344" t="s">
        <v>1784</v>
      </c>
      <c r="F285" s="344" t="s">
        <v>1784</v>
      </c>
      <c r="G285" s="344" t="s">
        <v>3748</v>
      </c>
      <c r="H285" s="344" t="s">
        <v>1784</v>
      </c>
      <c r="I285" s="344" t="s">
        <v>3081</v>
      </c>
      <c r="J285" s="344" t="s">
        <v>3301</v>
      </c>
      <c r="K285" s="344" t="s">
        <v>3764</v>
      </c>
      <c r="L285" s="344" t="s">
        <v>1784</v>
      </c>
      <c r="M285" s="344" t="s">
        <v>1784</v>
      </c>
      <c r="N285" s="344" t="s">
        <v>1784</v>
      </c>
      <c r="O285" s="344" t="s">
        <v>1784</v>
      </c>
      <c r="P285" s="344" t="s">
        <v>1784</v>
      </c>
      <c r="Q285" s="344" t="s">
        <v>1784</v>
      </c>
      <c r="R285" s="344" t="s">
        <v>1784</v>
      </c>
      <c r="S285" s="344" t="s">
        <v>1784</v>
      </c>
      <c r="T285" s="344" t="s">
        <v>1784</v>
      </c>
      <c r="U285" s="344" t="s">
        <v>1784</v>
      </c>
      <c r="V285" s="344" t="s">
        <v>1784</v>
      </c>
      <c r="W285" s="344" t="s">
        <v>1784</v>
      </c>
      <c r="X285" s="344" t="s">
        <v>1784</v>
      </c>
      <c r="Y285" s="344" t="s">
        <v>1784</v>
      </c>
      <c r="Z285" s="344" t="s">
        <v>1784</v>
      </c>
      <c r="AA285" s="344" t="s">
        <v>1784</v>
      </c>
      <c r="AB285" s="344" t="s">
        <v>1784</v>
      </c>
      <c r="AC285" s="344" t="s">
        <v>1784</v>
      </c>
      <c r="AD285" s="344" t="s">
        <v>1784</v>
      </c>
      <c r="AE285" s="344" t="s">
        <v>1784</v>
      </c>
      <c r="AF285" s="344" t="s">
        <v>1784</v>
      </c>
      <c r="AG285" s="344" t="s">
        <v>1784</v>
      </c>
      <c r="AH285" s="344" t="s">
        <v>1784</v>
      </c>
      <c r="AI285" s="344" t="s">
        <v>1784</v>
      </c>
      <c r="AJ285" s="344" t="s">
        <v>1784</v>
      </c>
      <c r="AK285" s="344" t="s">
        <v>1784</v>
      </c>
      <c r="AL285" s="344" t="s">
        <v>1784</v>
      </c>
      <c r="AM285" s="344" t="s">
        <v>1784</v>
      </c>
      <c r="AN285" s="344" t="s">
        <v>1784</v>
      </c>
      <c r="AO285" s="344" t="s">
        <v>1784</v>
      </c>
      <c r="AP285" s="344" t="s">
        <v>1784</v>
      </c>
      <c r="AQ285" s="344" t="s">
        <v>1784</v>
      </c>
      <c r="AR285" s="344" t="s">
        <v>1784</v>
      </c>
      <c r="AS285" s="344" t="s">
        <v>1784</v>
      </c>
      <c r="AT285" s="344" t="s">
        <v>1784</v>
      </c>
      <c r="AU285" s="344" t="s">
        <v>1784</v>
      </c>
      <c r="AV285" s="344" t="s">
        <v>1784</v>
      </c>
      <c r="AW285" s="344" t="s">
        <v>1784</v>
      </c>
      <c r="AX285" s="344" t="s">
        <v>1784</v>
      </c>
      <c r="AY285" s="344" t="s">
        <v>1784</v>
      </c>
      <c r="AZ285" s="344" t="s">
        <v>1784</v>
      </c>
      <c r="BA285" s="344" t="s">
        <v>1784</v>
      </c>
      <c r="BB285" s="344" t="s">
        <v>1784</v>
      </c>
      <c r="BC285" s="344" t="s">
        <v>1784</v>
      </c>
      <c r="BD285" s="344" t="s">
        <v>1784</v>
      </c>
      <c r="BE285" s="344" t="s">
        <v>1784</v>
      </c>
      <c r="BF285" s="344" t="s">
        <v>1784</v>
      </c>
      <c r="BG285" s="344" t="s">
        <v>1784</v>
      </c>
      <c r="BH285" s="344" t="s">
        <v>1784</v>
      </c>
      <c r="BI285" s="344" t="s">
        <v>1784</v>
      </c>
      <c r="BJ285" s="344" t="s">
        <v>1784</v>
      </c>
      <c r="BK285" s="344" t="s">
        <v>1784</v>
      </c>
      <c r="BL285" s="344" t="s">
        <v>1784</v>
      </c>
      <c r="BM285" s="344" t="s">
        <v>1784</v>
      </c>
      <c r="BN285" s="344" t="s">
        <v>1784</v>
      </c>
      <c r="BO285" s="344" t="s">
        <v>1784</v>
      </c>
      <c r="BP285" s="344" t="s">
        <v>1784</v>
      </c>
      <c r="BQ285" s="344" t="s">
        <v>4276</v>
      </c>
      <c r="BR285" s="344" t="s">
        <v>1784</v>
      </c>
      <c r="BS285" s="347" t="s">
        <v>3766</v>
      </c>
    </row>
    <row r="286" spans="1:71">
      <c r="A286" s="344" t="s">
        <v>97</v>
      </c>
      <c r="B286" s="344" t="s">
        <v>3302</v>
      </c>
      <c r="C286" s="344" t="s">
        <v>42</v>
      </c>
      <c r="D286" s="344" t="s">
        <v>1784</v>
      </c>
      <c r="E286" s="344" t="s">
        <v>1784</v>
      </c>
      <c r="F286" s="344" t="s">
        <v>1784</v>
      </c>
      <c r="G286" s="344" t="s">
        <v>3748</v>
      </c>
      <c r="H286" s="344" t="s">
        <v>1784</v>
      </c>
      <c r="I286" s="344" t="s">
        <v>3081</v>
      </c>
      <c r="J286" s="344" t="s">
        <v>3303</v>
      </c>
      <c r="K286" s="344" t="s">
        <v>3764</v>
      </c>
      <c r="L286" s="344"/>
      <c r="M286" s="344"/>
      <c r="N286" s="344"/>
      <c r="O286" s="344" t="s">
        <v>1784</v>
      </c>
      <c r="P286" s="344" t="s">
        <v>1784</v>
      </c>
      <c r="Q286" s="344" t="s">
        <v>1784</v>
      </c>
      <c r="R286" s="344" t="s">
        <v>1784</v>
      </c>
      <c r="S286" s="344" t="s">
        <v>1784</v>
      </c>
      <c r="T286" s="344" t="s">
        <v>1784</v>
      </c>
      <c r="U286" s="344" t="s">
        <v>1784</v>
      </c>
      <c r="V286" s="344" t="s">
        <v>1784</v>
      </c>
      <c r="W286" s="344" t="s">
        <v>1784</v>
      </c>
      <c r="X286" s="344" t="s">
        <v>1784</v>
      </c>
      <c r="Y286" s="344" t="s">
        <v>1784</v>
      </c>
      <c r="Z286" s="344" t="s">
        <v>1784</v>
      </c>
      <c r="AA286" s="344" t="s">
        <v>1784</v>
      </c>
      <c r="AB286" s="344" t="s">
        <v>1784</v>
      </c>
      <c r="AC286" s="344" t="s">
        <v>1784</v>
      </c>
      <c r="AD286" s="344" t="s">
        <v>1784</v>
      </c>
      <c r="AE286" s="344" t="s">
        <v>1784</v>
      </c>
      <c r="AF286" s="344" t="s">
        <v>1784</v>
      </c>
      <c r="AG286" s="344" t="s">
        <v>1784</v>
      </c>
      <c r="AH286" s="344" t="s">
        <v>1784</v>
      </c>
      <c r="AI286" s="344" t="s">
        <v>1784</v>
      </c>
      <c r="AJ286" s="344" t="s">
        <v>1784</v>
      </c>
      <c r="AK286" s="344" t="s">
        <v>1784</v>
      </c>
      <c r="AL286" s="344" t="s">
        <v>1784</v>
      </c>
      <c r="AM286" s="344" t="s">
        <v>1784</v>
      </c>
      <c r="AN286" s="344" t="s">
        <v>1784</v>
      </c>
      <c r="AO286" s="344" t="s">
        <v>1784</v>
      </c>
      <c r="AP286" s="344" t="s">
        <v>1784</v>
      </c>
      <c r="AQ286" s="344" t="s">
        <v>1784</v>
      </c>
      <c r="AR286" s="344" t="s">
        <v>1784</v>
      </c>
      <c r="AS286" s="344" t="s">
        <v>1784</v>
      </c>
      <c r="AT286" s="344" t="s">
        <v>1784</v>
      </c>
      <c r="AU286" s="344" t="s">
        <v>1784</v>
      </c>
      <c r="AV286" s="344" t="s">
        <v>1784</v>
      </c>
      <c r="AW286" s="344" t="s">
        <v>1784</v>
      </c>
      <c r="AX286" s="344" t="s">
        <v>1784</v>
      </c>
      <c r="AY286" s="344" t="s">
        <v>1784</v>
      </c>
      <c r="AZ286" s="344" t="s">
        <v>1784</v>
      </c>
      <c r="BA286" s="344" t="s">
        <v>1784</v>
      </c>
      <c r="BB286" s="344" t="s">
        <v>1784</v>
      </c>
      <c r="BC286" s="344" t="s">
        <v>1784</v>
      </c>
      <c r="BD286" s="344" t="s">
        <v>1784</v>
      </c>
      <c r="BE286" s="344" t="s">
        <v>1784</v>
      </c>
      <c r="BF286" s="344" t="s">
        <v>1784</v>
      </c>
      <c r="BG286" s="344" t="s">
        <v>1784</v>
      </c>
      <c r="BH286" s="344" t="s">
        <v>1784</v>
      </c>
      <c r="BI286" s="344" t="s">
        <v>1784</v>
      </c>
      <c r="BJ286" s="344" t="s">
        <v>1784</v>
      </c>
      <c r="BK286" s="344" t="s">
        <v>1784</v>
      </c>
      <c r="BL286" s="344" t="s">
        <v>1784</v>
      </c>
      <c r="BM286" s="344" t="s">
        <v>1784</v>
      </c>
      <c r="BN286" s="344" t="s">
        <v>1784</v>
      </c>
      <c r="BO286" s="344" t="s">
        <v>1784</v>
      </c>
      <c r="BP286" s="344" t="s">
        <v>1784</v>
      </c>
      <c r="BQ286" s="344" t="s">
        <v>4277</v>
      </c>
      <c r="BR286" s="344"/>
      <c r="BS286" s="347" t="s">
        <v>3766</v>
      </c>
    </row>
    <row r="287" spans="1:71">
      <c r="A287" s="344" t="s">
        <v>97</v>
      </c>
      <c r="B287" s="344" t="s">
        <v>4278</v>
      </c>
      <c r="C287" s="344" t="s">
        <v>42</v>
      </c>
      <c r="D287" s="344" t="s">
        <v>1784</v>
      </c>
      <c r="E287" s="344" t="s">
        <v>1784</v>
      </c>
      <c r="F287" s="344" t="s">
        <v>1784</v>
      </c>
      <c r="G287" s="344" t="s">
        <v>3748</v>
      </c>
      <c r="H287" s="344" t="s">
        <v>1784</v>
      </c>
      <c r="I287" s="344" t="s">
        <v>3749</v>
      </c>
      <c r="J287" s="344" t="s">
        <v>4247</v>
      </c>
      <c r="K287" s="344" t="s">
        <v>3748</v>
      </c>
      <c r="L287" s="344" t="s">
        <v>1784</v>
      </c>
      <c r="M287" s="344" t="s">
        <v>1784</v>
      </c>
      <c r="N287" s="344" t="s">
        <v>1784</v>
      </c>
      <c r="O287" s="344" t="s">
        <v>1784</v>
      </c>
      <c r="P287" s="344" t="s">
        <v>1784</v>
      </c>
      <c r="Q287" s="344" t="s">
        <v>1784</v>
      </c>
      <c r="R287" s="344" t="s">
        <v>1784</v>
      </c>
      <c r="S287" s="344" t="s">
        <v>1784</v>
      </c>
      <c r="T287" s="344" t="s">
        <v>1784</v>
      </c>
      <c r="U287" s="344" t="s">
        <v>1784</v>
      </c>
      <c r="V287" s="344" t="s">
        <v>1784</v>
      </c>
      <c r="W287" s="344" t="s">
        <v>1784</v>
      </c>
      <c r="X287" s="344" t="s">
        <v>1784</v>
      </c>
      <c r="Y287" s="344" t="s">
        <v>1784</v>
      </c>
      <c r="Z287" s="344" t="s">
        <v>1784</v>
      </c>
      <c r="AA287" s="344" t="s">
        <v>1784</v>
      </c>
      <c r="AB287" s="344" t="s">
        <v>1784</v>
      </c>
      <c r="AC287" s="344" t="s">
        <v>1784</v>
      </c>
      <c r="AD287" s="344" t="s">
        <v>1784</v>
      </c>
      <c r="AE287" s="344" t="s">
        <v>1784</v>
      </c>
      <c r="AF287" s="344" t="s">
        <v>1784</v>
      </c>
      <c r="AG287" s="344" t="s">
        <v>1784</v>
      </c>
      <c r="AH287" s="344" t="s">
        <v>1784</v>
      </c>
      <c r="AI287" s="344" t="s">
        <v>1784</v>
      </c>
      <c r="AJ287" s="344" t="s">
        <v>1784</v>
      </c>
      <c r="AK287" s="344" t="s">
        <v>1784</v>
      </c>
      <c r="AL287" s="344" t="s">
        <v>1784</v>
      </c>
      <c r="AM287" s="344" t="s">
        <v>1784</v>
      </c>
      <c r="AN287" s="344" t="s">
        <v>1784</v>
      </c>
      <c r="AO287" s="344" t="s">
        <v>1784</v>
      </c>
      <c r="AP287" s="344" t="s">
        <v>1784</v>
      </c>
      <c r="AQ287" s="344" t="s">
        <v>1784</v>
      </c>
      <c r="AR287" s="344" t="s">
        <v>1784</v>
      </c>
      <c r="AS287" s="344" t="s">
        <v>1784</v>
      </c>
      <c r="AT287" s="344" t="s">
        <v>1784</v>
      </c>
      <c r="AU287" s="344" t="s">
        <v>1784</v>
      </c>
      <c r="AV287" s="344" t="s">
        <v>1784</v>
      </c>
      <c r="AW287" s="344" t="s">
        <v>1784</v>
      </c>
      <c r="AX287" s="344" t="s">
        <v>1784</v>
      </c>
      <c r="AY287" s="344" t="s">
        <v>1784</v>
      </c>
      <c r="AZ287" s="344" t="s">
        <v>1784</v>
      </c>
      <c r="BA287" s="344" t="s">
        <v>1784</v>
      </c>
      <c r="BB287" s="344" t="s">
        <v>1784</v>
      </c>
      <c r="BC287" s="344" t="s">
        <v>1784</v>
      </c>
      <c r="BD287" s="344" t="s">
        <v>1784</v>
      </c>
      <c r="BE287" s="344" t="s">
        <v>1784</v>
      </c>
      <c r="BF287" s="344" t="s">
        <v>1784</v>
      </c>
      <c r="BG287" s="344" t="s">
        <v>1784</v>
      </c>
      <c r="BH287" s="344" t="s">
        <v>1784</v>
      </c>
      <c r="BI287" s="344" t="s">
        <v>1784</v>
      </c>
      <c r="BJ287" s="344" t="s">
        <v>1784</v>
      </c>
      <c r="BK287" s="344" t="s">
        <v>1784</v>
      </c>
      <c r="BL287" s="344" t="s">
        <v>1784</v>
      </c>
      <c r="BM287" s="344" t="s">
        <v>1784</v>
      </c>
      <c r="BN287" s="344" t="s">
        <v>1784</v>
      </c>
      <c r="BO287" s="344" t="s">
        <v>1784</v>
      </c>
      <c r="BP287" s="344" t="s">
        <v>1784</v>
      </c>
      <c r="BQ287" s="344" t="s">
        <v>4279</v>
      </c>
      <c r="BR287" s="344" t="s">
        <v>1784</v>
      </c>
      <c r="BS287" s="344" t="s">
        <v>1784</v>
      </c>
    </row>
    <row r="288" spans="1:71">
      <c r="A288" s="348" t="s">
        <v>97</v>
      </c>
      <c r="B288" s="344" t="s">
        <v>3597</v>
      </c>
      <c r="C288" s="344" t="s">
        <v>44</v>
      </c>
      <c r="D288" s="344" t="s">
        <v>1784</v>
      </c>
      <c r="E288" s="344" t="s">
        <v>1784</v>
      </c>
      <c r="F288" s="344" t="s">
        <v>1784</v>
      </c>
      <c r="G288" s="344" t="s">
        <v>3748</v>
      </c>
      <c r="H288" s="344" t="s">
        <v>1784</v>
      </c>
      <c r="I288" s="344" t="s">
        <v>235</v>
      </c>
      <c r="J288" s="344" t="s">
        <v>3598</v>
      </c>
      <c r="K288" s="344" t="s">
        <v>3748</v>
      </c>
      <c r="L288" s="344" t="s">
        <v>1784</v>
      </c>
      <c r="M288" s="344" t="s">
        <v>1784</v>
      </c>
      <c r="N288" s="344" t="s">
        <v>1784</v>
      </c>
      <c r="O288" s="344" t="s">
        <v>1784</v>
      </c>
      <c r="P288" s="344" t="s">
        <v>1784</v>
      </c>
      <c r="Q288" s="344" t="s">
        <v>1784</v>
      </c>
      <c r="R288" s="344" t="s">
        <v>1784</v>
      </c>
      <c r="S288" s="344" t="s">
        <v>1784</v>
      </c>
      <c r="T288" s="344" t="s">
        <v>1784</v>
      </c>
      <c r="U288" s="344" t="s">
        <v>1784</v>
      </c>
      <c r="V288" s="344" t="s">
        <v>1784</v>
      </c>
      <c r="W288" s="344" t="s">
        <v>1784</v>
      </c>
      <c r="X288" s="344" t="s">
        <v>1784</v>
      </c>
      <c r="Y288" s="344" t="s">
        <v>1784</v>
      </c>
      <c r="Z288" s="344" t="s">
        <v>1784</v>
      </c>
      <c r="AA288" s="344" t="s">
        <v>1784</v>
      </c>
      <c r="AB288" s="344" t="s">
        <v>1784</v>
      </c>
      <c r="AC288" s="344" t="s">
        <v>1784</v>
      </c>
      <c r="AD288" s="344" t="s">
        <v>1784</v>
      </c>
      <c r="AE288" s="344" t="s">
        <v>1784</v>
      </c>
      <c r="AF288" s="344" t="s">
        <v>1784</v>
      </c>
      <c r="AG288" s="344" t="s">
        <v>1784</v>
      </c>
      <c r="AH288" s="344" t="s">
        <v>1784</v>
      </c>
      <c r="AI288" s="344" t="s">
        <v>1784</v>
      </c>
      <c r="AJ288" s="344" t="s">
        <v>1784</v>
      </c>
      <c r="AK288" s="344" t="s">
        <v>1784</v>
      </c>
      <c r="AL288" s="344" t="s">
        <v>1784</v>
      </c>
      <c r="AM288" s="344" t="s">
        <v>1784</v>
      </c>
      <c r="AN288" s="344" t="s">
        <v>1784</v>
      </c>
      <c r="AO288" s="344" t="s">
        <v>1784</v>
      </c>
      <c r="AP288" s="344" t="s">
        <v>1784</v>
      </c>
      <c r="AQ288" s="344" t="s">
        <v>1784</v>
      </c>
      <c r="AR288" s="344" t="s">
        <v>1784</v>
      </c>
      <c r="AS288" s="344" t="s">
        <v>1784</v>
      </c>
      <c r="AT288" s="344" t="s">
        <v>1784</v>
      </c>
      <c r="AU288" s="344" t="s">
        <v>1784</v>
      </c>
      <c r="AV288" s="344" t="s">
        <v>1784</v>
      </c>
      <c r="AW288" s="344" t="s">
        <v>1784</v>
      </c>
      <c r="AX288" s="344" t="s">
        <v>1784</v>
      </c>
      <c r="AY288" s="344" t="s">
        <v>1784</v>
      </c>
      <c r="AZ288" s="344" t="s">
        <v>1784</v>
      </c>
      <c r="BA288" s="344" t="s">
        <v>1784</v>
      </c>
      <c r="BB288" s="344" t="s">
        <v>1784</v>
      </c>
      <c r="BC288" s="344" t="s">
        <v>1784</v>
      </c>
      <c r="BD288" s="344" t="s">
        <v>1784</v>
      </c>
      <c r="BE288" s="344" t="s">
        <v>1784</v>
      </c>
      <c r="BF288" s="344" t="s">
        <v>1784</v>
      </c>
      <c r="BG288" s="344" t="s">
        <v>1784</v>
      </c>
      <c r="BH288" s="344" t="s">
        <v>1784</v>
      </c>
      <c r="BI288" s="344" t="s">
        <v>1784</v>
      </c>
      <c r="BJ288" s="344" t="s">
        <v>1784</v>
      </c>
      <c r="BK288" s="344" t="s">
        <v>1784</v>
      </c>
      <c r="BL288" s="344" t="s">
        <v>1784</v>
      </c>
      <c r="BM288" s="344" t="s">
        <v>1784</v>
      </c>
      <c r="BN288" s="344" t="s">
        <v>1784</v>
      </c>
      <c r="BO288" s="344" t="s">
        <v>1784</v>
      </c>
      <c r="BP288" s="344" t="s">
        <v>1784</v>
      </c>
      <c r="BQ288" s="344" t="s">
        <v>4280</v>
      </c>
      <c r="BR288" s="344"/>
      <c r="BS288" s="344"/>
    </row>
    <row r="289" spans="1:71">
      <c r="A289" s="344" t="s">
        <v>97</v>
      </c>
      <c r="B289" s="344" t="s">
        <v>3304</v>
      </c>
      <c r="C289" s="344" t="s">
        <v>44</v>
      </c>
      <c r="D289" s="344" t="s">
        <v>1784</v>
      </c>
      <c r="E289" s="344" t="s">
        <v>1784</v>
      </c>
      <c r="F289" s="344" t="s">
        <v>1784</v>
      </c>
      <c r="G289" s="344" t="s">
        <v>3748</v>
      </c>
      <c r="H289" s="344" t="s">
        <v>1784</v>
      </c>
      <c r="I289" s="344" t="s">
        <v>214</v>
      </c>
      <c r="J289" s="344" t="s">
        <v>3305</v>
      </c>
      <c r="K289" s="344" t="s">
        <v>3748</v>
      </c>
      <c r="L289" s="344"/>
      <c r="M289" s="344"/>
      <c r="N289" s="344"/>
      <c r="O289" s="344" t="s">
        <v>1784</v>
      </c>
      <c r="P289" s="344" t="s">
        <v>1784</v>
      </c>
      <c r="Q289" s="344" t="s">
        <v>1784</v>
      </c>
      <c r="R289" s="344" t="s">
        <v>1784</v>
      </c>
      <c r="S289" s="344" t="s">
        <v>1784</v>
      </c>
      <c r="T289" s="344" t="s">
        <v>1784</v>
      </c>
      <c r="U289" s="344" t="s">
        <v>1784</v>
      </c>
      <c r="V289" s="344" t="s">
        <v>1784</v>
      </c>
      <c r="W289" s="344" t="s">
        <v>1784</v>
      </c>
      <c r="X289" s="344" t="s">
        <v>1784</v>
      </c>
      <c r="Y289" s="344" t="s">
        <v>1784</v>
      </c>
      <c r="Z289" s="344" t="s">
        <v>1784</v>
      </c>
      <c r="AA289" s="344" t="s">
        <v>1784</v>
      </c>
      <c r="AB289" s="344" t="s">
        <v>1784</v>
      </c>
      <c r="AC289" s="344" t="s">
        <v>1784</v>
      </c>
      <c r="AD289" s="344" t="s">
        <v>1784</v>
      </c>
      <c r="AE289" s="344" t="s">
        <v>1784</v>
      </c>
      <c r="AF289" s="344" t="s">
        <v>1784</v>
      </c>
      <c r="AG289" s="344" t="s">
        <v>1784</v>
      </c>
      <c r="AH289" s="344" t="s">
        <v>1784</v>
      </c>
      <c r="AI289" s="344" t="s">
        <v>1784</v>
      </c>
      <c r="AJ289" s="344" t="s">
        <v>1784</v>
      </c>
      <c r="AK289" s="344" t="s">
        <v>1784</v>
      </c>
      <c r="AL289" s="344" t="s">
        <v>1784</v>
      </c>
      <c r="AM289" s="344" t="s">
        <v>1784</v>
      </c>
      <c r="AN289" s="344" t="s">
        <v>1784</v>
      </c>
      <c r="AO289" s="344" t="s">
        <v>1784</v>
      </c>
      <c r="AP289" s="344" t="s">
        <v>1784</v>
      </c>
      <c r="AQ289" s="344" t="s">
        <v>1784</v>
      </c>
      <c r="AR289" s="344" t="s">
        <v>1784</v>
      </c>
      <c r="AS289" s="344" t="s">
        <v>1784</v>
      </c>
      <c r="AT289" s="344" t="s">
        <v>1784</v>
      </c>
      <c r="AU289" s="344" t="s">
        <v>1784</v>
      </c>
      <c r="AV289" s="344" t="s">
        <v>1784</v>
      </c>
      <c r="AW289" s="344" t="s">
        <v>1784</v>
      </c>
      <c r="AX289" s="344" t="s">
        <v>1784</v>
      </c>
      <c r="AY289" s="344" t="s">
        <v>1784</v>
      </c>
      <c r="AZ289" s="344" t="s">
        <v>1784</v>
      </c>
      <c r="BA289" s="344" t="s">
        <v>1784</v>
      </c>
      <c r="BB289" s="344" t="s">
        <v>1784</v>
      </c>
      <c r="BC289" s="344" t="s">
        <v>1784</v>
      </c>
      <c r="BD289" s="344" t="s">
        <v>1784</v>
      </c>
      <c r="BE289" s="344" t="s">
        <v>1784</v>
      </c>
      <c r="BF289" s="344" t="s">
        <v>1784</v>
      </c>
      <c r="BG289" s="344" t="s">
        <v>1784</v>
      </c>
      <c r="BH289" s="344" t="s">
        <v>1784</v>
      </c>
      <c r="BI289" s="344" t="s">
        <v>1784</v>
      </c>
      <c r="BJ289" s="344" t="s">
        <v>1784</v>
      </c>
      <c r="BK289" s="344" t="s">
        <v>1784</v>
      </c>
      <c r="BL289" s="344" t="s">
        <v>1784</v>
      </c>
      <c r="BM289" s="344" t="s">
        <v>1784</v>
      </c>
      <c r="BN289" s="344" t="s">
        <v>1784</v>
      </c>
      <c r="BO289" s="344" t="s">
        <v>1784</v>
      </c>
      <c r="BP289" s="344" t="s">
        <v>1784</v>
      </c>
      <c r="BQ289" s="344" t="s">
        <v>4281</v>
      </c>
      <c r="BR289" s="344" t="s">
        <v>1784</v>
      </c>
      <c r="BS289" s="344" t="s">
        <v>1784</v>
      </c>
    </row>
    <row r="290" spans="1:71">
      <c r="A290" s="344" t="s">
        <v>97</v>
      </c>
      <c r="B290" s="344" t="s">
        <v>4282</v>
      </c>
      <c r="C290" s="344" t="s">
        <v>44</v>
      </c>
      <c r="D290" s="344" t="s">
        <v>1784</v>
      </c>
      <c r="E290" s="344" t="s">
        <v>1784</v>
      </c>
      <c r="F290" s="344" t="s">
        <v>1784</v>
      </c>
      <c r="G290" s="344" t="s">
        <v>3748</v>
      </c>
      <c r="H290" s="344" t="s">
        <v>1784</v>
      </c>
      <c r="I290" s="344" t="s">
        <v>3768</v>
      </c>
      <c r="J290" s="344" t="s">
        <v>4283</v>
      </c>
      <c r="K290" s="344" t="s">
        <v>3748</v>
      </c>
      <c r="L290" s="344" t="s">
        <v>3877</v>
      </c>
      <c r="M290" s="344" t="s">
        <v>4284</v>
      </c>
      <c r="N290" s="344" t="s">
        <v>3748</v>
      </c>
      <c r="O290" s="344" t="s">
        <v>1784</v>
      </c>
      <c r="P290" s="344" t="s">
        <v>1784</v>
      </c>
      <c r="Q290" s="344" t="s">
        <v>1784</v>
      </c>
      <c r="R290" s="344" t="s">
        <v>1784</v>
      </c>
      <c r="S290" s="344" t="s">
        <v>1784</v>
      </c>
      <c r="T290" s="344" t="s">
        <v>1784</v>
      </c>
      <c r="U290" s="344" t="s">
        <v>1784</v>
      </c>
      <c r="V290" s="344" t="s">
        <v>1784</v>
      </c>
      <c r="W290" s="344" t="s">
        <v>1784</v>
      </c>
      <c r="X290" s="344" t="s">
        <v>1784</v>
      </c>
      <c r="Y290" s="344" t="s">
        <v>1784</v>
      </c>
      <c r="Z290" s="344" t="s">
        <v>1784</v>
      </c>
      <c r="AA290" s="344" t="s">
        <v>1784</v>
      </c>
      <c r="AB290" s="344" t="s">
        <v>1784</v>
      </c>
      <c r="AC290" s="344" t="s">
        <v>1784</v>
      </c>
      <c r="AD290" s="344" t="s">
        <v>1784</v>
      </c>
      <c r="AE290" s="344" t="s">
        <v>1784</v>
      </c>
      <c r="AF290" s="344" t="s">
        <v>1784</v>
      </c>
      <c r="AG290" s="344" t="s">
        <v>1784</v>
      </c>
      <c r="AH290" s="344" t="s">
        <v>1784</v>
      </c>
      <c r="AI290" s="344" t="s">
        <v>1784</v>
      </c>
      <c r="AJ290" s="344" t="s">
        <v>1784</v>
      </c>
      <c r="AK290" s="344" t="s">
        <v>1784</v>
      </c>
      <c r="AL290" s="344" t="s">
        <v>1784</v>
      </c>
      <c r="AM290" s="344" t="s">
        <v>1784</v>
      </c>
      <c r="AN290" s="344" t="s">
        <v>1784</v>
      </c>
      <c r="AO290" s="344" t="s">
        <v>1784</v>
      </c>
      <c r="AP290" s="344" t="s">
        <v>1784</v>
      </c>
      <c r="AQ290" s="344" t="s">
        <v>1784</v>
      </c>
      <c r="AR290" s="344" t="s">
        <v>1784</v>
      </c>
      <c r="AS290" s="344" t="s">
        <v>1784</v>
      </c>
      <c r="AT290" s="344" t="s">
        <v>1784</v>
      </c>
      <c r="AU290" s="344" t="s">
        <v>1784</v>
      </c>
      <c r="AV290" s="344" t="s">
        <v>1784</v>
      </c>
      <c r="AW290" s="344" t="s">
        <v>1784</v>
      </c>
      <c r="AX290" s="344" t="s">
        <v>1784</v>
      </c>
      <c r="AY290" s="344" t="s">
        <v>1784</v>
      </c>
      <c r="AZ290" s="344" t="s">
        <v>1784</v>
      </c>
      <c r="BA290" s="344" t="s">
        <v>1784</v>
      </c>
      <c r="BB290" s="344" t="s">
        <v>1784</v>
      </c>
      <c r="BC290" s="344" t="s">
        <v>1784</v>
      </c>
      <c r="BD290" s="344" t="s">
        <v>1784</v>
      </c>
      <c r="BE290" s="344" t="s">
        <v>1784</v>
      </c>
      <c r="BF290" s="344" t="s">
        <v>1784</v>
      </c>
      <c r="BG290" s="344" t="s">
        <v>1784</v>
      </c>
      <c r="BH290" s="344" t="s">
        <v>1784</v>
      </c>
      <c r="BI290" s="344" t="s">
        <v>1784</v>
      </c>
      <c r="BJ290" s="344" t="s">
        <v>1784</v>
      </c>
      <c r="BK290" s="344" t="s">
        <v>1784</v>
      </c>
      <c r="BL290" s="344" t="s">
        <v>1784</v>
      </c>
      <c r="BM290" s="344" t="s">
        <v>1784</v>
      </c>
      <c r="BN290" s="344" t="s">
        <v>1784</v>
      </c>
      <c r="BO290" s="344" t="s">
        <v>1784</v>
      </c>
      <c r="BP290" s="344" t="s">
        <v>1784</v>
      </c>
      <c r="BQ290" s="344" t="s">
        <v>4285</v>
      </c>
      <c r="BR290" s="344"/>
      <c r="BS290" s="344"/>
    </row>
    <row r="291" spans="1:71">
      <c r="A291" s="344" t="s">
        <v>97</v>
      </c>
      <c r="B291" s="344" t="s">
        <v>3306</v>
      </c>
      <c r="C291" s="344" t="s">
        <v>56</v>
      </c>
      <c r="D291" s="344" t="s">
        <v>1784</v>
      </c>
      <c r="E291" s="344" t="s">
        <v>1784</v>
      </c>
      <c r="F291" s="344" t="s">
        <v>1784</v>
      </c>
      <c r="G291" s="344" t="s">
        <v>3748</v>
      </c>
      <c r="H291" s="344" t="s">
        <v>1784</v>
      </c>
      <c r="I291" s="344" t="s">
        <v>1689</v>
      </c>
      <c r="J291" s="344" t="s">
        <v>4286</v>
      </c>
      <c r="K291" s="344" t="s">
        <v>3748</v>
      </c>
      <c r="L291" s="344" t="s">
        <v>214</v>
      </c>
      <c r="M291" s="344" t="s">
        <v>4287</v>
      </c>
      <c r="N291" s="344" t="s">
        <v>3748</v>
      </c>
      <c r="O291" s="344" t="s">
        <v>3813</v>
      </c>
      <c r="P291" s="344" t="s">
        <v>4287</v>
      </c>
      <c r="Q291" s="344" t="s">
        <v>3748</v>
      </c>
      <c r="R291" s="344" t="s">
        <v>3845</v>
      </c>
      <c r="S291" s="344" t="s">
        <v>4287</v>
      </c>
      <c r="T291" s="344" t="s">
        <v>3748</v>
      </c>
      <c r="X291" s="344" t="s">
        <v>1784</v>
      </c>
      <c r="Y291" s="344" t="s">
        <v>1784</v>
      </c>
      <c r="Z291" s="344" t="s">
        <v>1784</v>
      </c>
      <c r="AA291" s="344" t="s">
        <v>1784</v>
      </c>
      <c r="AB291" s="344" t="s">
        <v>1784</v>
      </c>
      <c r="AC291" s="344" t="s">
        <v>1784</v>
      </c>
      <c r="AD291" s="344" t="s">
        <v>1784</v>
      </c>
      <c r="AE291" s="344" t="s">
        <v>1784</v>
      </c>
      <c r="AF291" s="344" t="s">
        <v>1784</v>
      </c>
      <c r="AG291" s="344" t="s">
        <v>1784</v>
      </c>
      <c r="AH291" s="344" t="s">
        <v>1784</v>
      </c>
      <c r="AI291" s="344" t="s">
        <v>1784</v>
      </c>
      <c r="AJ291" s="344" t="s">
        <v>1784</v>
      </c>
      <c r="AK291" s="344" t="s">
        <v>1784</v>
      </c>
      <c r="AL291" s="344" t="s">
        <v>1784</v>
      </c>
      <c r="AM291" s="344" t="s">
        <v>1784</v>
      </c>
      <c r="AN291" s="344" t="s">
        <v>1784</v>
      </c>
      <c r="AO291" s="344" t="s">
        <v>1784</v>
      </c>
      <c r="AP291" s="344" t="s">
        <v>1784</v>
      </c>
      <c r="AQ291" s="344" t="s">
        <v>1784</v>
      </c>
      <c r="AR291" s="344" t="s">
        <v>1784</v>
      </c>
      <c r="AS291" s="344" t="s">
        <v>1784</v>
      </c>
      <c r="AT291" s="344" t="s">
        <v>1784</v>
      </c>
      <c r="AU291" s="344" t="s">
        <v>1784</v>
      </c>
      <c r="AV291" s="344" t="s">
        <v>1784</v>
      </c>
      <c r="AW291" s="344" t="s">
        <v>1784</v>
      </c>
      <c r="AX291" s="344" t="s">
        <v>1784</v>
      </c>
      <c r="AY291" s="344" t="s">
        <v>1784</v>
      </c>
      <c r="AZ291" s="344" t="s">
        <v>1784</v>
      </c>
      <c r="BA291" s="344" t="s">
        <v>1784</v>
      </c>
      <c r="BB291" s="344" t="s">
        <v>1784</v>
      </c>
      <c r="BC291" s="344" t="s">
        <v>1784</v>
      </c>
      <c r="BD291" s="344" t="s">
        <v>1784</v>
      </c>
      <c r="BE291" s="344" t="s">
        <v>1784</v>
      </c>
      <c r="BF291" s="344" t="s">
        <v>1784</v>
      </c>
      <c r="BG291" s="344" t="s">
        <v>1784</v>
      </c>
      <c r="BH291" s="344" t="s">
        <v>1784</v>
      </c>
      <c r="BI291" s="344" t="s">
        <v>1784</v>
      </c>
      <c r="BJ291" s="344" t="s">
        <v>1784</v>
      </c>
      <c r="BK291" s="344" t="s">
        <v>1784</v>
      </c>
      <c r="BL291" s="344" t="s">
        <v>1784</v>
      </c>
      <c r="BM291" s="344" t="s">
        <v>1784</v>
      </c>
      <c r="BN291" s="344" t="s">
        <v>1784</v>
      </c>
      <c r="BO291" s="344" t="s">
        <v>1784</v>
      </c>
      <c r="BP291" s="344" t="s">
        <v>1784</v>
      </c>
      <c r="BQ291" s="344" t="s">
        <v>4288</v>
      </c>
      <c r="BR291" s="344" t="s">
        <v>1784</v>
      </c>
      <c r="BS291" s="344" t="s">
        <v>1784</v>
      </c>
    </row>
    <row r="292" spans="1:71">
      <c r="A292" s="344" t="s">
        <v>97</v>
      </c>
      <c r="B292" s="344" t="s">
        <v>3309</v>
      </c>
      <c r="C292" s="344" t="s">
        <v>56</v>
      </c>
      <c r="D292" s="344" t="s">
        <v>1784</v>
      </c>
      <c r="E292" s="344" t="s">
        <v>1784</v>
      </c>
      <c r="F292" s="344" t="s">
        <v>1784</v>
      </c>
      <c r="G292" s="344" t="s">
        <v>3748</v>
      </c>
      <c r="H292" s="344" t="s">
        <v>1784</v>
      </c>
      <c r="I292" s="344" t="s">
        <v>1689</v>
      </c>
      <c r="J292" s="344" t="s">
        <v>4286</v>
      </c>
      <c r="K292" s="344" t="s">
        <v>3748</v>
      </c>
      <c r="L292" s="344" t="s">
        <v>214</v>
      </c>
      <c r="M292" s="344" t="s">
        <v>4287</v>
      </c>
      <c r="N292" s="344" t="s">
        <v>3748</v>
      </c>
      <c r="O292" s="344" t="s">
        <v>3813</v>
      </c>
      <c r="P292" s="344" t="s">
        <v>4287</v>
      </c>
      <c r="Q292" s="344" t="s">
        <v>3748</v>
      </c>
      <c r="R292" s="344" t="s">
        <v>3845</v>
      </c>
      <c r="S292" s="344" t="s">
        <v>4287</v>
      </c>
      <c r="T292" s="344" t="s">
        <v>3748</v>
      </c>
      <c r="X292" s="344" t="s">
        <v>1784</v>
      </c>
      <c r="Y292" s="344" t="s">
        <v>1784</v>
      </c>
      <c r="Z292" s="344" t="s">
        <v>1784</v>
      </c>
      <c r="AA292" s="344" t="s">
        <v>1784</v>
      </c>
      <c r="AB292" s="344" t="s">
        <v>1784</v>
      </c>
      <c r="AC292" s="344" t="s">
        <v>1784</v>
      </c>
      <c r="AD292" s="344" t="s">
        <v>1784</v>
      </c>
      <c r="AE292" s="344" t="s">
        <v>1784</v>
      </c>
      <c r="AF292" s="344" t="s">
        <v>1784</v>
      </c>
      <c r="AG292" s="344" t="s">
        <v>1784</v>
      </c>
      <c r="AH292" s="344" t="s">
        <v>1784</v>
      </c>
      <c r="AI292" s="344" t="s">
        <v>1784</v>
      </c>
      <c r="AJ292" s="344" t="s">
        <v>1784</v>
      </c>
      <c r="AK292" s="344" t="s">
        <v>1784</v>
      </c>
      <c r="AL292" s="344" t="s">
        <v>1784</v>
      </c>
      <c r="AM292" s="344" t="s">
        <v>1784</v>
      </c>
      <c r="AN292" s="344" t="s">
        <v>1784</v>
      </c>
      <c r="AO292" s="344" t="s">
        <v>1784</v>
      </c>
      <c r="AP292" s="344" t="s">
        <v>1784</v>
      </c>
      <c r="AQ292" s="344" t="s">
        <v>1784</v>
      </c>
      <c r="AR292" s="344" t="s">
        <v>1784</v>
      </c>
      <c r="AS292" s="344" t="s">
        <v>1784</v>
      </c>
      <c r="AT292" s="344" t="s">
        <v>1784</v>
      </c>
      <c r="AU292" s="344" t="s">
        <v>1784</v>
      </c>
      <c r="AV292" s="344" t="s">
        <v>1784</v>
      </c>
      <c r="AW292" s="344" t="s">
        <v>1784</v>
      </c>
      <c r="AX292" s="344" t="s">
        <v>1784</v>
      </c>
      <c r="AY292" s="344" t="s">
        <v>1784</v>
      </c>
      <c r="AZ292" s="344" t="s">
        <v>1784</v>
      </c>
      <c r="BA292" s="344" t="s">
        <v>1784</v>
      </c>
      <c r="BB292" s="344" t="s">
        <v>1784</v>
      </c>
      <c r="BC292" s="344" t="s">
        <v>1784</v>
      </c>
      <c r="BD292" s="344" t="s">
        <v>1784</v>
      </c>
      <c r="BE292" s="344" t="s">
        <v>1784</v>
      </c>
      <c r="BF292" s="344" t="s">
        <v>1784</v>
      </c>
      <c r="BG292" s="344" t="s">
        <v>1784</v>
      </c>
      <c r="BH292" s="344" t="s">
        <v>1784</v>
      </c>
      <c r="BI292" s="344" t="s">
        <v>1784</v>
      </c>
      <c r="BJ292" s="344" t="s">
        <v>1784</v>
      </c>
      <c r="BK292" s="344" t="s">
        <v>1784</v>
      </c>
      <c r="BL292" s="344" t="s">
        <v>1784</v>
      </c>
      <c r="BM292" s="344" t="s">
        <v>1784</v>
      </c>
      <c r="BN292" s="344" t="s">
        <v>1784</v>
      </c>
      <c r="BO292" s="344" t="s">
        <v>1784</v>
      </c>
      <c r="BP292" s="344" t="s">
        <v>1784</v>
      </c>
      <c r="BQ292" s="344" t="s">
        <v>4289</v>
      </c>
      <c r="BR292" s="344"/>
      <c r="BS292" s="344"/>
    </row>
    <row r="293" spans="1:71">
      <c r="A293" s="344" t="s">
        <v>97</v>
      </c>
      <c r="B293" s="344" t="s">
        <v>3310</v>
      </c>
      <c r="C293" s="344" t="s">
        <v>56</v>
      </c>
      <c r="D293" s="344" t="s">
        <v>1784</v>
      </c>
      <c r="E293" s="344" t="s">
        <v>1784</v>
      </c>
      <c r="F293" s="344" t="s">
        <v>1784</v>
      </c>
      <c r="G293" s="344" t="s">
        <v>3748</v>
      </c>
      <c r="H293" s="344" t="s">
        <v>1784</v>
      </c>
      <c r="I293" s="344" t="s">
        <v>214</v>
      </c>
      <c r="J293" s="344" t="s">
        <v>3311</v>
      </c>
      <c r="K293" s="344" t="s">
        <v>3748</v>
      </c>
      <c r="L293" s="344"/>
      <c r="M293" s="344"/>
      <c r="N293" s="344"/>
      <c r="O293" s="344" t="s">
        <v>1784</v>
      </c>
      <c r="P293" s="344" t="s">
        <v>1784</v>
      </c>
      <c r="Q293" s="344" t="s">
        <v>1784</v>
      </c>
      <c r="R293" s="344" t="s">
        <v>1784</v>
      </c>
      <c r="S293" s="344" t="s">
        <v>1784</v>
      </c>
      <c r="T293" s="344" t="s">
        <v>1784</v>
      </c>
      <c r="U293" s="344" t="s">
        <v>1784</v>
      </c>
      <c r="V293" s="344" t="s">
        <v>1784</v>
      </c>
      <c r="W293" s="344" t="s">
        <v>1784</v>
      </c>
      <c r="X293" s="344" t="s">
        <v>1784</v>
      </c>
      <c r="Y293" s="344" t="s">
        <v>1784</v>
      </c>
      <c r="Z293" s="344" t="s">
        <v>1784</v>
      </c>
      <c r="AA293" s="344" t="s">
        <v>1784</v>
      </c>
      <c r="AB293" s="344" t="s">
        <v>1784</v>
      </c>
      <c r="AC293" s="344" t="s">
        <v>1784</v>
      </c>
      <c r="AD293" s="344" t="s">
        <v>1784</v>
      </c>
      <c r="AE293" s="344" t="s">
        <v>1784</v>
      </c>
      <c r="AF293" s="344" t="s">
        <v>1784</v>
      </c>
      <c r="AG293" s="344" t="s">
        <v>1784</v>
      </c>
      <c r="AH293" s="344" t="s">
        <v>1784</v>
      </c>
      <c r="AI293" s="344" t="s">
        <v>1784</v>
      </c>
      <c r="AJ293" s="344" t="s">
        <v>1784</v>
      </c>
      <c r="AK293" s="344" t="s">
        <v>1784</v>
      </c>
      <c r="AL293" s="344" t="s">
        <v>1784</v>
      </c>
      <c r="AM293" s="344" t="s">
        <v>1784</v>
      </c>
      <c r="AN293" s="344" t="s">
        <v>1784</v>
      </c>
      <c r="AO293" s="344" t="s">
        <v>1784</v>
      </c>
      <c r="AP293" s="344" t="s">
        <v>1784</v>
      </c>
      <c r="AQ293" s="344" t="s">
        <v>1784</v>
      </c>
      <c r="AR293" s="344" t="s">
        <v>1784</v>
      </c>
      <c r="AS293" s="344" t="s">
        <v>1784</v>
      </c>
      <c r="AT293" s="344" t="s">
        <v>1784</v>
      </c>
      <c r="AU293" s="344" t="s">
        <v>1784</v>
      </c>
      <c r="AV293" s="344" t="s">
        <v>1784</v>
      </c>
      <c r="AW293" s="344" t="s">
        <v>1784</v>
      </c>
      <c r="AX293" s="344" t="s">
        <v>1784</v>
      </c>
      <c r="AY293" s="344" t="s">
        <v>1784</v>
      </c>
      <c r="AZ293" s="344" t="s">
        <v>1784</v>
      </c>
      <c r="BA293" s="344" t="s">
        <v>1784</v>
      </c>
      <c r="BB293" s="344" t="s">
        <v>1784</v>
      </c>
      <c r="BC293" s="344" t="s">
        <v>1784</v>
      </c>
      <c r="BD293" s="344" t="s">
        <v>1784</v>
      </c>
      <c r="BE293" s="344" t="s">
        <v>1784</v>
      </c>
      <c r="BF293" s="344" t="s">
        <v>1784</v>
      </c>
      <c r="BG293" s="344" t="s">
        <v>1784</v>
      </c>
      <c r="BH293" s="344" t="s">
        <v>1784</v>
      </c>
      <c r="BI293" s="344" t="s">
        <v>1784</v>
      </c>
      <c r="BJ293" s="344" t="s">
        <v>1784</v>
      </c>
      <c r="BK293" s="344" t="s">
        <v>1784</v>
      </c>
      <c r="BL293" s="344" t="s">
        <v>1784</v>
      </c>
      <c r="BM293" s="344" t="s">
        <v>1784</v>
      </c>
      <c r="BN293" s="344" t="s">
        <v>1784</v>
      </c>
      <c r="BO293" s="344" t="s">
        <v>1784</v>
      </c>
      <c r="BP293" s="344" t="s">
        <v>1784</v>
      </c>
      <c r="BQ293" s="344" t="s">
        <v>4290</v>
      </c>
      <c r="BR293" s="344" t="s">
        <v>1784</v>
      </c>
      <c r="BS293" s="344" t="s">
        <v>1784</v>
      </c>
    </row>
    <row r="294" spans="1:71">
      <c r="A294" s="344" t="s">
        <v>97</v>
      </c>
      <c r="B294" s="344" t="s">
        <v>4291</v>
      </c>
      <c r="C294" s="344" t="s">
        <v>56</v>
      </c>
      <c r="D294" s="344" t="s">
        <v>1784</v>
      </c>
      <c r="E294" s="344" t="s">
        <v>1784</v>
      </c>
      <c r="F294" s="344" t="s">
        <v>1784</v>
      </c>
      <c r="G294" s="344" t="s">
        <v>3748</v>
      </c>
      <c r="H294" s="344" t="s">
        <v>1784</v>
      </c>
      <c r="I294" s="344" t="s">
        <v>3749</v>
      </c>
      <c r="J294" s="344" t="s">
        <v>4247</v>
      </c>
      <c r="K294" s="344" t="s">
        <v>3748</v>
      </c>
      <c r="L294" s="344" t="s">
        <v>1784</v>
      </c>
      <c r="M294" s="344" t="s">
        <v>1784</v>
      </c>
      <c r="N294" s="344" t="s">
        <v>1784</v>
      </c>
      <c r="O294" s="344" t="s">
        <v>1784</v>
      </c>
      <c r="P294" s="344" t="s">
        <v>1784</v>
      </c>
      <c r="Q294" s="344" t="s">
        <v>1784</v>
      </c>
      <c r="R294" s="344" t="s">
        <v>1784</v>
      </c>
      <c r="S294" s="344" t="s">
        <v>1784</v>
      </c>
      <c r="T294" s="344" t="s">
        <v>1784</v>
      </c>
      <c r="U294" s="344" t="s">
        <v>1784</v>
      </c>
      <c r="V294" s="344" t="s">
        <v>1784</v>
      </c>
      <c r="W294" s="344" t="s">
        <v>1784</v>
      </c>
      <c r="X294" s="344" t="s">
        <v>1784</v>
      </c>
      <c r="Y294" s="344" t="s">
        <v>1784</v>
      </c>
      <c r="Z294" s="344" t="s">
        <v>1784</v>
      </c>
      <c r="AA294" s="344" t="s">
        <v>1784</v>
      </c>
      <c r="AB294" s="344" t="s">
        <v>1784</v>
      </c>
      <c r="AC294" s="344" t="s">
        <v>1784</v>
      </c>
      <c r="AD294" s="344" t="s">
        <v>1784</v>
      </c>
      <c r="AE294" s="344" t="s">
        <v>1784</v>
      </c>
      <c r="AF294" s="344" t="s">
        <v>1784</v>
      </c>
      <c r="AG294" s="344" t="s">
        <v>1784</v>
      </c>
      <c r="AH294" s="344" t="s">
        <v>1784</v>
      </c>
      <c r="AI294" s="344" t="s">
        <v>1784</v>
      </c>
      <c r="AJ294" s="344" t="s">
        <v>1784</v>
      </c>
      <c r="AK294" s="344" t="s">
        <v>1784</v>
      </c>
      <c r="AL294" s="344" t="s">
        <v>1784</v>
      </c>
      <c r="AM294" s="344" t="s">
        <v>1784</v>
      </c>
      <c r="AN294" s="344" t="s">
        <v>1784</v>
      </c>
      <c r="AO294" s="344" t="s">
        <v>1784</v>
      </c>
      <c r="AP294" s="344" t="s">
        <v>1784</v>
      </c>
      <c r="AQ294" s="344" t="s">
        <v>1784</v>
      </c>
      <c r="AR294" s="344" t="s">
        <v>1784</v>
      </c>
      <c r="AS294" s="344" t="s">
        <v>1784</v>
      </c>
      <c r="AT294" s="344" t="s">
        <v>1784</v>
      </c>
      <c r="AU294" s="344" t="s">
        <v>1784</v>
      </c>
      <c r="AV294" s="344" t="s">
        <v>1784</v>
      </c>
      <c r="AW294" s="344" t="s">
        <v>1784</v>
      </c>
      <c r="AX294" s="344" t="s">
        <v>1784</v>
      </c>
      <c r="AY294" s="344" t="s">
        <v>1784</v>
      </c>
      <c r="AZ294" s="344" t="s">
        <v>1784</v>
      </c>
      <c r="BA294" s="344" t="s">
        <v>1784</v>
      </c>
      <c r="BB294" s="344" t="s">
        <v>1784</v>
      </c>
      <c r="BC294" s="344" t="s">
        <v>1784</v>
      </c>
      <c r="BD294" s="344" t="s">
        <v>1784</v>
      </c>
      <c r="BE294" s="344" t="s">
        <v>1784</v>
      </c>
      <c r="BF294" s="344" t="s">
        <v>1784</v>
      </c>
      <c r="BG294" s="344" t="s">
        <v>1784</v>
      </c>
      <c r="BH294" s="344" t="s">
        <v>1784</v>
      </c>
      <c r="BI294" s="344" t="s">
        <v>1784</v>
      </c>
      <c r="BJ294" s="344" t="s">
        <v>1784</v>
      </c>
      <c r="BK294" s="344" t="s">
        <v>1784</v>
      </c>
      <c r="BL294" s="344" t="s">
        <v>1784</v>
      </c>
      <c r="BM294" s="344" t="s">
        <v>1784</v>
      </c>
      <c r="BN294" s="344" t="s">
        <v>1784</v>
      </c>
      <c r="BO294" s="344" t="s">
        <v>1784</v>
      </c>
      <c r="BP294" s="344" t="s">
        <v>1784</v>
      </c>
      <c r="BQ294" s="344" t="s">
        <v>4292</v>
      </c>
      <c r="BR294" s="344"/>
      <c r="BS294" s="344"/>
    </row>
    <row r="295" spans="1:71">
      <c r="A295" s="344" t="s">
        <v>97</v>
      </c>
      <c r="B295" s="344" t="s">
        <v>4293</v>
      </c>
      <c r="C295" s="344" t="s">
        <v>56</v>
      </c>
      <c r="D295" s="344" t="s">
        <v>1784</v>
      </c>
      <c r="E295" s="344" t="s">
        <v>1784</v>
      </c>
      <c r="F295" s="344" t="s">
        <v>1784</v>
      </c>
      <c r="G295" s="344" t="s">
        <v>3748</v>
      </c>
      <c r="H295" s="344" t="s">
        <v>1784</v>
      </c>
      <c r="I295" s="344" t="s">
        <v>3749</v>
      </c>
      <c r="J295" s="344" t="s">
        <v>1784</v>
      </c>
      <c r="K295" s="344" t="s">
        <v>1784</v>
      </c>
      <c r="L295" s="344" t="s">
        <v>1784</v>
      </c>
      <c r="M295" s="344" t="s">
        <v>1784</v>
      </c>
      <c r="N295" s="344" t="s">
        <v>1784</v>
      </c>
      <c r="O295" s="344" t="s">
        <v>1784</v>
      </c>
      <c r="P295" s="344" t="s">
        <v>1784</v>
      </c>
      <c r="Q295" s="344" t="s">
        <v>1784</v>
      </c>
      <c r="R295" s="344" t="s">
        <v>1784</v>
      </c>
      <c r="S295" s="344" t="s">
        <v>1784</v>
      </c>
      <c r="T295" s="344" t="s">
        <v>1784</v>
      </c>
      <c r="U295" s="344" t="s">
        <v>1784</v>
      </c>
      <c r="V295" s="344" t="s">
        <v>1784</v>
      </c>
      <c r="W295" s="344" t="s">
        <v>1784</v>
      </c>
      <c r="X295" s="344" t="s">
        <v>1784</v>
      </c>
      <c r="Y295" s="344" t="s">
        <v>1784</v>
      </c>
      <c r="Z295" s="344" t="s">
        <v>1784</v>
      </c>
      <c r="AA295" s="344" t="s">
        <v>1784</v>
      </c>
      <c r="AB295" s="344" t="s">
        <v>1784</v>
      </c>
      <c r="AC295" s="344" t="s">
        <v>1784</v>
      </c>
      <c r="AD295" s="344" t="s">
        <v>1784</v>
      </c>
      <c r="AE295" s="344" t="s">
        <v>1784</v>
      </c>
      <c r="AF295" s="344" t="s">
        <v>1784</v>
      </c>
      <c r="AG295" s="344" t="s">
        <v>1784</v>
      </c>
      <c r="AH295" s="344" t="s">
        <v>1784</v>
      </c>
      <c r="AI295" s="344" t="s">
        <v>1784</v>
      </c>
      <c r="AJ295" s="344" t="s">
        <v>1784</v>
      </c>
      <c r="AK295" s="344" t="s">
        <v>1784</v>
      </c>
      <c r="AL295" s="344" t="s">
        <v>1784</v>
      </c>
      <c r="AM295" s="344" t="s">
        <v>1784</v>
      </c>
      <c r="AN295" s="344" t="s">
        <v>1784</v>
      </c>
      <c r="AO295" s="344" t="s">
        <v>1784</v>
      </c>
      <c r="AP295" s="344" t="s">
        <v>1784</v>
      </c>
      <c r="AQ295" s="344" t="s">
        <v>1784</v>
      </c>
      <c r="AR295" s="344" t="s">
        <v>1784</v>
      </c>
      <c r="AS295" s="344" t="s">
        <v>1784</v>
      </c>
      <c r="AT295" s="344" t="s">
        <v>1784</v>
      </c>
      <c r="AU295" s="344" t="s">
        <v>1784</v>
      </c>
      <c r="AV295" s="344" t="s">
        <v>1784</v>
      </c>
      <c r="AW295" s="344" t="s">
        <v>1784</v>
      </c>
      <c r="AX295" s="344" t="s">
        <v>1784</v>
      </c>
      <c r="AY295" s="344" t="s">
        <v>1784</v>
      </c>
      <c r="AZ295" s="344" t="s">
        <v>1784</v>
      </c>
      <c r="BA295" s="344" t="s">
        <v>1784</v>
      </c>
      <c r="BB295" s="344" t="s">
        <v>1784</v>
      </c>
      <c r="BC295" s="344" t="s">
        <v>1784</v>
      </c>
      <c r="BD295" s="344" t="s">
        <v>1784</v>
      </c>
      <c r="BE295" s="344" t="s">
        <v>1784</v>
      </c>
      <c r="BF295" s="344" t="s">
        <v>1784</v>
      </c>
      <c r="BG295" s="344" t="s">
        <v>1784</v>
      </c>
      <c r="BH295" s="344" t="s">
        <v>1784</v>
      </c>
      <c r="BI295" s="344" t="s">
        <v>1784</v>
      </c>
      <c r="BJ295" s="344" t="s">
        <v>1784</v>
      </c>
      <c r="BK295" s="344" t="s">
        <v>1784</v>
      </c>
      <c r="BL295" s="344" t="s">
        <v>1784</v>
      </c>
      <c r="BM295" s="344" t="s">
        <v>1784</v>
      </c>
      <c r="BN295" s="344" t="s">
        <v>1784</v>
      </c>
      <c r="BO295" s="344" t="s">
        <v>1784</v>
      </c>
      <c r="BP295" s="344" t="s">
        <v>1784</v>
      </c>
      <c r="BQ295" s="344" t="s">
        <v>4294</v>
      </c>
      <c r="BR295" s="344" t="s">
        <v>1784</v>
      </c>
      <c r="BS295" s="344" t="s">
        <v>1784</v>
      </c>
    </row>
    <row r="296" spans="1:71">
      <c r="A296" s="348" t="s">
        <v>97</v>
      </c>
      <c r="B296" s="344" t="s">
        <v>3312</v>
      </c>
      <c r="C296" s="344" t="s">
        <v>57</v>
      </c>
      <c r="D296" s="344" t="s">
        <v>1784</v>
      </c>
      <c r="E296" s="344" t="s">
        <v>1784</v>
      </c>
      <c r="F296" s="344" t="s">
        <v>1784</v>
      </c>
      <c r="G296" s="344" t="s">
        <v>3748</v>
      </c>
      <c r="H296" s="344" t="s">
        <v>1784</v>
      </c>
      <c r="I296" s="344" t="s">
        <v>3081</v>
      </c>
      <c r="J296" s="344" t="s">
        <v>3313</v>
      </c>
      <c r="K296" s="344" t="s">
        <v>3748</v>
      </c>
      <c r="L296" s="344" t="s">
        <v>1784</v>
      </c>
      <c r="M296" s="344" t="s">
        <v>1784</v>
      </c>
      <c r="N296" s="344" t="s">
        <v>1784</v>
      </c>
      <c r="O296" s="344" t="s">
        <v>1784</v>
      </c>
      <c r="P296" s="344" t="s">
        <v>1784</v>
      </c>
      <c r="Q296" s="344" t="s">
        <v>1784</v>
      </c>
      <c r="R296" s="344" t="s">
        <v>1784</v>
      </c>
      <c r="S296" s="344" t="s">
        <v>1784</v>
      </c>
      <c r="T296" s="344" t="s">
        <v>1784</v>
      </c>
      <c r="U296" s="344" t="s">
        <v>1784</v>
      </c>
      <c r="V296" s="344" t="s">
        <v>1784</v>
      </c>
      <c r="W296" s="344" t="s">
        <v>1784</v>
      </c>
      <c r="X296" s="344" t="s">
        <v>1784</v>
      </c>
      <c r="Y296" s="344" t="s">
        <v>1784</v>
      </c>
      <c r="Z296" s="344" t="s">
        <v>1784</v>
      </c>
      <c r="AA296" s="344" t="s">
        <v>1784</v>
      </c>
      <c r="AB296" s="344" t="s">
        <v>1784</v>
      </c>
      <c r="AC296" s="344" t="s">
        <v>1784</v>
      </c>
      <c r="AD296" s="344" t="s">
        <v>1784</v>
      </c>
      <c r="AE296" s="344" t="s">
        <v>1784</v>
      </c>
      <c r="AF296" s="344" t="s">
        <v>1784</v>
      </c>
      <c r="AG296" s="344" t="s">
        <v>1784</v>
      </c>
      <c r="AH296" s="344" t="s">
        <v>1784</v>
      </c>
      <c r="AI296" s="344" t="s">
        <v>1784</v>
      </c>
      <c r="AJ296" s="344" t="s">
        <v>1784</v>
      </c>
      <c r="AK296" s="344" t="s">
        <v>1784</v>
      </c>
      <c r="AL296" s="344" t="s">
        <v>1784</v>
      </c>
      <c r="AM296" s="344" t="s">
        <v>1784</v>
      </c>
      <c r="AN296" s="344" t="s">
        <v>1784</v>
      </c>
      <c r="AO296" s="344" t="s">
        <v>1784</v>
      </c>
      <c r="AP296" s="344" t="s">
        <v>1784</v>
      </c>
      <c r="AQ296" s="344" t="s">
        <v>1784</v>
      </c>
      <c r="AR296" s="344" t="s">
        <v>1784</v>
      </c>
      <c r="AS296" s="344" t="s">
        <v>1784</v>
      </c>
      <c r="AT296" s="344" t="s">
        <v>1784</v>
      </c>
      <c r="AU296" s="344" t="s">
        <v>1784</v>
      </c>
      <c r="AV296" s="344" t="s">
        <v>1784</v>
      </c>
      <c r="AW296" s="344" t="s">
        <v>1784</v>
      </c>
      <c r="AX296" s="344" t="s">
        <v>1784</v>
      </c>
      <c r="AY296" s="344" t="s">
        <v>1784</v>
      </c>
      <c r="AZ296" s="344" t="s">
        <v>1784</v>
      </c>
      <c r="BA296" s="344" t="s">
        <v>1784</v>
      </c>
      <c r="BB296" s="344" t="s">
        <v>1784</v>
      </c>
      <c r="BC296" s="344" t="s">
        <v>1784</v>
      </c>
      <c r="BD296" s="344" t="s">
        <v>1784</v>
      </c>
      <c r="BE296" s="344" t="s">
        <v>1784</v>
      </c>
      <c r="BF296" s="344" t="s">
        <v>1784</v>
      </c>
      <c r="BG296" s="344" t="s">
        <v>1784</v>
      </c>
      <c r="BH296" s="344" t="s">
        <v>1784</v>
      </c>
      <c r="BI296" s="344" t="s">
        <v>1784</v>
      </c>
      <c r="BJ296" s="344" t="s">
        <v>1784</v>
      </c>
      <c r="BK296" s="344" t="s">
        <v>1784</v>
      </c>
      <c r="BL296" s="344" t="s">
        <v>1784</v>
      </c>
      <c r="BM296" s="344" t="s">
        <v>1784</v>
      </c>
      <c r="BN296" s="344" t="s">
        <v>1784</v>
      </c>
      <c r="BO296" s="344" t="s">
        <v>1784</v>
      </c>
      <c r="BP296" s="344" t="s">
        <v>1784</v>
      </c>
      <c r="BQ296" s="344" t="s">
        <v>4295</v>
      </c>
      <c r="BR296" s="344" t="s">
        <v>1784</v>
      </c>
      <c r="BS296" s="344" t="s">
        <v>1784</v>
      </c>
    </row>
    <row r="297" spans="1:71">
      <c r="A297" s="344" t="s">
        <v>97</v>
      </c>
      <c r="B297" s="344" t="s">
        <v>3314</v>
      </c>
      <c r="C297" s="344" t="s">
        <v>57</v>
      </c>
      <c r="D297" s="344" t="s">
        <v>1784</v>
      </c>
      <c r="E297" s="344" t="s">
        <v>1784</v>
      </c>
      <c r="F297" s="344" t="s">
        <v>1784</v>
      </c>
      <c r="G297" s="344" t="s">
        <v>3748</v>
      </c>
      <c r="H297" s="344" t="s">
        <v>1784</v>
      </c>
      <c r="I297" s="344" t="s">
        <v>3845</v>
      </c>
      <c r="J297" s="344" t="s">
        <v>4296</v>
      </c>
      <c r="K297" s="344" t="s">
        <v>3764</v>
      </c>
      <c r="L297" s="344" t="s">
        <v>4297</v>
      </c>
      <c r="M297" s="344" t="s">
        <v>4298</v>
      </c>
      <c r="N297" s="344" t="s">
        <v>3764</v>
      </c>
      <c r="O297" s="344" t="s">
        <v>1689</v>
      </c>
      <c r="P297" s="344" t="s">
        <v>4298</v>
      </c>
      <c r="Q297" s="344" t="s">
        <v>3764</v>
      </c>
      <c r="R297" s="344" t="s">
        <v>666</v>
      </c>
      <c r="S297" s="344" t="s">
        <v>4298</v>
      </c>
      <c r="T297" s="344" t="s">
        <v>3764</v>
      </c>
      <c r="U297" s="344" t="s">
        <v>4299</v>
      </c>
      <c r="V297" s="344" t="s">
        <v>4298</v>
      </c>
      <c r="W297" s="344" t="s">
        <v>3764</v>
      </c>
      <c r="X297" s="344" t="s">
        <v>4189</v>
      </c>
      <c r="Y297" s="344" t="s">
        <v>4298</v>
      </c>
      <c r="Z297" s="344" t="s">
        <v>3764</v>
      </c>
      <c r="AA297" s="344" t="s">
        <v>1784</v>
      </c>
      <c r="AB297" s="344" t="s">
        <v>1784</v>
      </c>
      <c r="AC297" s="344" t="s">
        <v>1784</v>
      </c>
      <c r="AD297" s="344" t="s">
        <v>1784</v>
      </c>
      <c r="AE297" s="344" t="s">
        <v>1784</v>
      </c>
      <c r="AF297" s="344" t="s">
        <v>1784</v>
      </c>
      <c r="AG297" s="344" t="s">
        <v>1784</v>
      </c>
      <c r="AH297" s="344" t="s">
        <v>1784</v>
      </c>
      <c r="AI297" s="344" t="s">
        <v>1784</v>
      </c>
      <c r="AJ297" s="344" t="s">
        <v>1784</v>
      </c>
      <c r="AK297" s="344" t="s">
        <v>1784</v>
      </c>
      <c r="AL297" s="344" t="s">
        <v>1784</v>
      </c>
      <c r="AM297" s="344" t="s">
        <v>1784</v>
      </c>
      <c r="AN297" s="344" t="s">
        <v>1784</v>
      </c>
      <c r="AO297" s="344" t="s">
        <v>1784</v>
      </c>
      <c r="AP297" s="344" t="s">
        <v>1784</v>
      </c>
      <c r="AQ297" s="344" t="s">
        <v>1784</v>
      </c>
      <c r="AR297" s="344" t="s">
        <v>1784</v>
      </c>
      <c r="AS297" s="344" t="s">
        <v>1784</v>
      </c>
      <c r="AT297" s="344" t="s">
        <v>1784</v>
      </c>
      <c r="AU297" s="344" t="s">
        <v>1784</v>
      </c>
      <c r="AV297" s="344" t="s">
        <v>1784</v>
      </c>
      <c r="AW297" s="344" t="s">
        <v>1784</v>
      </c>
      <c r="AX297" s="344" t="s">
        <v>1784</v>
      </c>
      <c r="AY297" s="344" t="s">
        <v>1784</v>
      </c>
      <c r="AZ297" s="344" t="s">
        <v>1784</v>
      </c>
      <c r="BA297" s="344" t="s">
        <v>1784</v>
      </c>
      <c r="BB297" s="344" t="s">
        <v>1784</v>
      </c>
      <c r="BC297" s="344" t="s">
        <v>1784</v>
      </c>
      <c r="BD297" s="344" t="s">
        <v>1784</v>
      </c>
      <c r="BE297" s="344" t="s">
        <v>1784</v>
      </c>
      <c r="BF297" s="344" t="s">
        <v>1784</v>
      </c>
      <c r="BG297" s="344" t="s">
        <v>1784</v>
      </c>
      <c r="BH297" s="344" t="s">
        <v>1784</v>
      </c>
      <c r="BI297" s="344" t="s">
        <v>1784</v>
      </c>
      <c r="BJ297" s="344" t="s">
        <v>1784</v>
      </c>
      <c r="BK297" s="344" t="s">
        <v>1784</v>
      </c>
      <c r="BL297" s="344" t="s">
        <v>1784</v>
      </c>
      <c r="BM297" s="344" t="s">
        <v>1784</v>
      </c>
      <c r="BN297" s="344" t="s">
        <v>1784</v>
      </c>
      <c r="BO297" s="344" t="s">
        <v>1784</v>
      </c>
      <c r="BP297" s="344" t="s">
        <v>1784</v>
      </c>
      <c r="BQ297" s="344" t="s">
        <v>4300</v>
      </c>
      <c r="BR297" s="344" t="s">
        <v>1784</v>
      </c>
      <c r="BS297" s="347" t="s">
        <v>3766</v>
      </c>
    </row>
    <row r="298" spans="1:71">
      <c r="A298" s="344" t="s">
        <v>97</v>
      </c>
      <c r="B298" s="344" t="s">
        <v>3010</v>
      </c>
      <c r="C298" s="344" t="s">
        <v>58</v>
      </c>
      <c r="D298" s="344" t="s">
        <v>1784</v>
      </c>
      <c r="E298" s="344" t="s">
        <v>1784</v>
      </c>
      <c r="F298" s="344" t="s">
        <v>1784</v>
      </c>
      <c r="G298" s="344" t="s">
        <v>3748</v>
      </c>
      <c r="H298" s="344" t="s">
        <v>1784</v>
      </c>
      <c r="I298" s="344" t="s">
        <v>214</v>
      </c>
      <c r="J298" s="344" t="s">
        <v>4301</v>
      </c>
      <c r="K298" s="344" t="s">
        <v>3748</v>
      </c>
      <c r="L298" s="344" t="s">
        <v>2923</v>
      </c>
      <c r="M298" s="344" t="s">
        <v>4301</v>
      </c>
      <c r="N298" s="344" t="s">
        <v>3748</v>
      </c>
      <c r="R298" s="344" t="s">
        <v>1784</v>
      </c>
      <c r="S298" s="344" t="s">
        <v>1784</v>
      </c>
      <c r="T298" s="344" t="s">
        <v>1784</v>
      </c>
      <c r="U298" s="344" t="s">
        <v>1784</v>
      </c>
      <c r="V298" s="344" t="s">
        <v>1784</v>
      </c>
      <c r="W298" s="344" t="s">
        <v>1784</v>
      </c>
      <c r="X298" s="344" t="s">
        <v>1784</v>
      </c>
      <c r="Y298" s="344" t="s">
        <v>1784</v>
      </c>
      <c r="Z298" s="344" t="s">
        <v>1784</v>
      </c>
      <c r="AA298" s="344" t="s">
        <v>1784</v>
      </c>
      <c r="AB298" s="344" t="s">
        <v>1784</v>
      </c>
      <c r="AC298" s="344" t="s">
        <v>1784</v>
      </c>
      <c r="AD298" s="344" t="s">
        <v>1784</v>
      </c>
      <c r="AE298" s="344" t="s">
        <v>1784</v>
      </c>
      <c r="AF298" s="344" t="s">
        <v>1784</v>
      </c>
      <c r="AG298" s="344" t="s">
        <v>1784</v>
      </c>
      <c r="AH298" s="344" t="s">
        <v>1784</v>
      </c>
      <c r="AI298" s="344" t="s">
        <v>1784</v>
      </c>
      <c r="AJ298" s="344" t="s">
        <v>1784</v>
      </c>
      <c r="AK298" s="344" t="s">
        <v>1784</v>
      </c>
      <c r="AL298" s="344" t="s">
        <v>1784</v>
      </c>
      <c r="AM298" s="344" t="s">
        <v>1784</v>
      </c>
      <c r="AN298" s="344" t="s">
        <v>1784</v>
      </c>
      <c r="AO298" s="344" t="s">
        <v>1784</v>
      </c>
      <c r="AP298" s="344" t="s">
        <v>1784</v>
      </c>
      <c r="AQ298" s="344" t="s">
        <v>1784</v>
      </c>
      <c r="AR298" s="344" t="s">
        <v>1784</v>
      </c>
      <c r="AS298" s="344" t="s">
        <v>1784</v>
      </c>
      <c r="AT298" s="344" t="s">
        <v>1784</v>
      </c>
      <c r="AU298" s="344" t="s">
        <v>1784</v>
      </c>
      <c r="AV298" s="344" t="s">
        <v>1784</v>
      </c>
      <c r="AW298" s="344" t="s">
        <v>1784</v>
      </c>
      <c r="AX298" s="344" t="s">
        <v>1784</v>
      </c>
      <c r="AY298" s="344" t="s">
        <v>1784</v>
      </c>
      <c r="AZ298" s="344" t="s">
        <v>1784</v>
      </c>
      <c r="BA298" s="344" t="s">
        <v>1784</v>
      </c>
      <c r="BB298" s="344" t="s">
        <v>1784</v>
      </c>
      <c r="BC298" s="344" t="s">
        <v>1784</v>
      </c>
      <c r="BD298" s="344" t="s">
        <v>1784</v>
      </c>
      <c r="BE298" s="344" t="s">
        <v>1784</v>
      </c>
      <c r="BF298" s="344" t="s">
        <v>1784</v>
      </c>
      <c r="BG298" s="344" t="s">
        <v>1784</v>
      </c>
      <c r="BH298" s="344" t="s">
        <v>1784</v>
      </c>
      <c r="BI298" s="344" t="s">
        <v>1784</v>
      </c>
      <c r="BJ298" s="344" t="s">
        <v>1784</v>
      </c>
      <c r="BK298" s="344" t="s">
        <v>1784</v>
      </c>
      <c r="BL298" s="344" t="s">
        <v>1784</v>
      </c>
      <c r="BM298" s="344" t="s">
        <v>1784</v>
      </c>
      <c r="BN298" s="344" t="s">
        <v>1784</v>
      </c>
      <c r="BO298" s="344" t="s">
        <v>1784</v>
      </c>
      <c r="BP298" s="344" t="s">
        <v>1784</v>
      </c>
      <c r="BQ298" s="344" t="s">
        <v>4302</v>
      </c>
      <c r="BR298" s="344" t="s">
        <v>1784</v>
      </c>
      <c r="BS298" s="344" t="s">
        <v>1784</v>
      </c>
    </row>
    <row r="299" spans="1:71">
      <c r="A299" s="344" t="s">
        <v>97</v>
      </c>
      <c r="B299" s="344" t="s">
        <v>3317</v>
      </c>
      <c r="C299" s="344" t="s">
        <v>58</v>
      </c>
      <c r="D299" s="344" t="s">
        <v>1784</v>
      </c>
      <c r="E299" s="344" t="s">
        <v>1784</v>
      </c>
      <c r="F299" s="344" t="s">
        <v>1784</v>
      </c>
      <c r="G299" s="344" t="s">
        <v>3748</v>
      </c>
      <c r="H299" s="344" t="s">
        <v>1784</v>
      </c>
      <c r="I299" s="344" t="s">
        <v>3081</v>
      </c>
      <c r="J299" s="344" t="s">
        <v>3318</v>
      </c>
      <c r="K299" s="344" t="s">
        <v>3748</v>
      </c>
      <c r="L299" s="344" t="s">
        <v>1784</v>
      </c>
      <c r="M299" s="344" t="s">
        <v>1784</v>
      </c>
      <c r="N299" s="344" t="s">
        <v>1784</v>
      </c>
      <c r="O299" s="344" t="s">
        <v>1784</v>
      </c>
      <c r="P299" s="344" t="s">
        <v>1784</v>
      </c>
      <c r="Q299" s="344" t="s">
        <v>1784</v>
      </c>
      <c r="R299" s="344" t="s">
        <v>1784</v>
      </c>
      <c r="S299" s="344" t="s">
        <v>1784</v>
      </c>
      <c r="T299" s="344" t="s">
        <v>1784</v>
      </c>
      <c r="U299" s="344" t="s">
        <v>1784</v>
      </c>
      <c r="V299" s="344" t="s">
        <v>1784</v>
      </c>
      <c r="W299" s="344" t="s">
        <v>1784</v>
      </c>
      <c r="X299" s="344" t="s">
        <v>1784</v>
      </c>
      <c r="Y299" s="344" t="s">
        <v>1784</v>
      </c>
      <c r="Z299" s="344" t="s">
        <v>1784</v>
      </c>
      <c r="AA299" s="344" t="s">
        <v>1784</v>
      </c>
      <c r="AB299" s="344" t="s">
        <v>1784</v>
      </c>
      <c r="AC299" s="344" t="s">
        <v>1784</v>
      </c>
      <c r="AD299" s="344" t="s">
        <v>1784</v>
      </c>
      <c r="AE299" s="344" t="s">
        <v>1784</v>
      </c>
      <c r="AF299" s="344" t="s">
        <v>1784</v>
      </c>
      <c r="AG299" s="344" t="s">
        <v>1784</v>
      </c>
      <c r="AH299" s="344" t="s">
        <v>1784</v>
      </c>
      <c r="AI299" s="344" t="s">
        <v>1784</v>
      </c>
      <c r="AJ299" s="344" t="s">
        <v>1784</v>
      </c>
      <c r="AK299" s="344" t="s">
        <v>1784</v>
      </c>
      <c r="AL299" s="344" t="s">
        <v>1784</v>
      </c>
      <c r="AM299" s="344" t="s">
        <v>1784</v>
      </c>
      <c r="AN299" s="344" t="s">
        <v>1784</v>
      </c>
      <c r="AO299" s="344" t="s">
        <v>1784</v>
      </c>
      <c r="AP299" s="344" t="s">
        <v>1784</v>
      </c>
      <c r="AQ299" s="344" t="s">
        <v>1784</v>
      </c>
      <c r="AR299" s="344" t="s">
        <v>1784</v>
      </c>
      <c r="AS299" s="344" t="s">
        <v>1784</v>
      </c>
      <c r="AT299" s="344" t="s">
        <v>1784</v>
      </c>
      <c r="AU299" s="344" t="s">
        <v>1784</v>
      </c>
      <c r="AV299" s="344" t="s">
        <v>1784</v>
      </c>
      <c r="AW299" s="344" t="s">
        <v>1784</v>
      </c>
      <c r="AX299" s="344" t="s">
        <v>1784</v>
      </c>
      <c r="AY299" s="344" t="s">
        <v>1784</v>
      </c>
      <c r="AZ299" s="344" t="s">
        <v>1784</v>
      </c>
      <c r="BA299" s="344" t="s">
        <v>1784</v>
      </c>
      <c r="BB299" s="344" t="s">
        <v>1784</v>
      </c>
      <c r="BC299" s="344" t="s">
        <v>1784</v>
      </c>
      <c r="BD299" s="344" t="s">
        <v>1784</v>
      </c>
      <c r="BE299" s="344" t="s">
        <v>1784</v>
      </c>
      <c r="BF299" s="344" t="s">
        <v>1784</v>
      </c>
      <c r="BG299" s="344" t="s">
        <v>1784</v>
      </c>
      <c r="BH299" s="344" t="s">
        <v>1784</v>
      </c>
      <c r="BI299" s="344" t="s">
        <v>1784</v>
      </c>
      <c r="BJ299" s="344" t="s">
        <v>1784</v>
      </c>
      <c r="BK299" s="344" t="s">
        <v>1784</v>
      </c>
      <c r="BL299" s="344" t="s">
        <v>1784</v>
      </c>
      <c r="BM299" s="344" t="s">
        <v>1784</v>
      </c>
      <c r="BN299" s="344" t="s">
        <v>1784</v>
      </c>
      <c r="BO299" s="344" t="s">
        <v>1784</v>
      </c>
      <c r="BP299" s="344" t="s">
        <v>1784</v>
      </c>
      <c r="BQ299" s="344" t="s">
        <v>4303</v>
      </c>
      <c r="BR299" s="344" t="s">
        <v>1784</v>
      </c>
      <c r="BS299" s="344" t="s">
        <v>1784</v>
      </c>
    </row>
    <row r="300" spans="1:71">
      <c r="A300" s="344" t="s">
        <v>97</v>
      </c>
      <c r="B300" s="344" t="s">
        <v>3319</v>
      </c>
      <c r="C300" s="344" t="s">
        <v>58</v>
      </c>
      <c r="D300" s="344" t="s">
        <v>1784</v>
      </c>
      <c r="E300" s="344" t="s">
        <v>1784</v>
      </c>
      <c r="F300" s="344" t="s">
        <v>1784</v>
      </c>
      <c r="G300" s="344" t="s">
        <v>3748</v>
      </c>
      <c r="H300" s="344" t="s">
        <v>1784</v>
      </c>
      <c r="I300" s="344" t="s">
        <v>214</v>
      </c>
      <c r="J300" s="344" t="s">
        <v>3320</v>
      </c>
      <c r="K300" s="344" t="s">
        <v>3764</v>
      </c>
      <c r="L300" s="344"/>
      <c r="M300" s="344"/>
      <c r="N300" s="344"/>
      <c r="O300" s="344" t="s">
        <v>1784</v>
      </c>
      <c r="P300" s="344" t="s">
        <v>1784</v>
      </c>
      <c r="Q300" s="344" t="s">
        <v>1784</v>
      </c>
      <c r="R300" s="344" t="s">
        <v>1784</v>
      </c>
      <c r="S300" s="344" t="s">
        <v>1784</v>
      </c>
      <c r="T300" s="344" t="s">
        <v>1784</v>
      </c>
      <c r="U300" s="344" t="s">
        <v>1784</v>
      </c>
      <c r="V300" s="344" t="s">
        <v>1784</v>
      </c>
      <c r="W300" s="344" t="s">
        <v>1784</v>
      </c>
      <c r="X300" s="344" t="s">
        <v>1784</v>
      </c>
      <c r="Y300" s="344" t="s">
        <v>1784</v>
      </c>
      <c r="Z300" s="344" t="s">
        <v>1784</v>
      </c>
      <c r="AA300" s="344" t="s">
        <v>1784</v>
      </c>
      <c r="AB300" s="344" t="s">
        <v>1784</v>
      </c>
      <c r="AC300" s="344" t="s">
        <v>1784</v>
      </c>
      <c r="AD300" s="344" t="s">
        <v>1784</v>
      </c>
      <c r="AE300" s="344" t="s">
        <v>1784</v>
      </c>
      <c r="AF300" s="344" t="s">
        <v>1784</v>
      </c>
      <c r="AG300" s="344" t="s">
        <v>1784</v>
      </c>
      <c r="AH300" s="344" t="s">
        <v>1784</v>
      </c>
      <c r="AI300" s="344" t="s">
        <v>1784</v>
      </c>
      <c r="AJ300" s="344" t="s">
        <v>1784</v>
      </c>
      <c r="AK300" s="344" t="s">
        <v>1784</v>
      </c>
      <c r="AL300" s="344" t="s">
        <v>1784</v>
      </c>
      <c r="AM300" s="344" t="s">
        <v>1784</v>
      </c>
      <c r="AN300" s="344" t="s">
        <v>1784</v>
      </c>
      <c r="AO300" s="344" t="s">
        <v>1784</v>
      </c>
      <c r="AP300" s="344" t="s">
        <v>1784</v>
      </c>
      <c r="AQ300" s="344" t="s">
        <v>1784</v>
      </c>
      <c r="AR300" s="344" t="s">
        <v>1784</v>
      </c>
      <c r="AS300" s="344" t="s">
        <v>1784</v>
      </c>
      <c r="AT300" s="344" t="s">
        <v>1784</v>
      </c>
      <c r="AU300" s="344" t="s">
        <v>1784</v>
      </c>
      <c r="AV300" s="344" t="s">
        <v>1784</v>
      </c>
      <c r="AW300" s="344" t="s">
        <v>1784</v>
      </c>
      <c r="AX300" s="344" t="s">
        <v>1784</v>
      </c>
      <c r="AY300" s="344" t="s">
        <v>1784</v>
      </c>
      <c r="AZ300" s="344" t="s">
        <v>1784</v>
      </c>
      <c r="BA300" s="344" t="s">
        <v>1784</v>
      </c>
      <c r="BB300" s="344" t="s">
        <v>1784</v>
      </c>
      <c r="BC300" s="344" t="s">
        <v>1784</v>
      </c>
      <c r="BD300" s="344" t="s">
        <v>1784</v>
      </c>
      <c r="BE300" s="344" t="s">
        <v>1784</v>
      </c>
      <c r="BF300" s="344" t="s">
        <v>1784</v>
      </c>
      <c r="BG300" s="344" t="s">
        <v>1784</v>
      </c>
      <c r="BH300" s="344" t="s">
        <v>1784</v>
      </c>
      <c r="BI300" s="344" t="s">
        <v>1784</v>
      </c>
      <c r="BJ300" s="344" t="s">
        <v>1784</v>
      </c>
      <c r="BK300" s="344" t="s">
        <v>1784</v>
      </c>
      <c r="BL300" s="344" t="s">
        <v>1784</v>
      </c>
      <c r="BM300" s="344" t="s">
        <v>1784</v>
      </c>
      <c r="BN300" s="344" t="s">
        <v>1784</v>
      </c>
      <c r="BO300" s="344" t="s">
        <v>1784</v>
      </c>
      <c r="BP300" s="344" t="s">
        <v>1784</v>
      </c>
      <c r="BQ300" s="344" t="s">
        <v>4304</v>
      </c>
      <c r="BR300" s="344" t="s">
        <v>1784</v>
      </c>
      <c r="BS300" s="347" t="s">
        <v>3766</v>
      </c>
    </row>
    <row r="301" spans="1:71">
      <c r="A301" s="344" t="s">
        <v>97</v>
      </c>
      <c r="B301" s="344" t="s">
        <v>4305</v>
      </c>
      <c r="C301" s="344" t="s">
        <v>58</v>
      </c>
      <c r="D301" s="344" t="s">
        <v>1784</v>
      </c>
      <c r="E301" s="344" t="s">
        <v>1784</v>
      </c>
      <c r="F301" s="344" t="s">
        <v>1784</v>
      </c>
      <c r="G301" s="344" t="s">
        <v>3748</v>
      </c>
      <c r="H301" s="344" t="s">
        <v>1784</v>
      </c>
      <c r="I301" s="344" t="s">
        <v>3749</v>
      </c>
      <c r="J301" s="344" t="s">
        <v>4247</v>
      </c>
      <c r="K301" s="344" t="s">
        <v>3748</v>
      </c>
      <c r="L301" s="344" t="s">
        <v>1784</v>
      </c>
      <c r="M301" s="344" t="s">
        <v>1784</v>
      </c>
      <c r="N301" s="344" t="s">
        <v>1784</v>
      </c>
      <c r="O301" s="344" t="s">
        <v>1784</v>
      </c>
      <c r="P301" s="344" t="s">
        <v>1784</v>
      </c>
      <c r="Q301" s="344" t="s">
        <v>1784</v>
      </c>
      <c r="R301" s="344" t="s">
        <v>1784</v>
      </c>
      <c r="S301" s="344" t="s">
        <v>1784</v>
      </c>
      <c r="T301" s="344" t="s">
        <v>1784</v>
      </c>
      <c r="U301" s="344" t="s">
        <v>1784</v>
      </c>
      <c r="V301" s="344" t="s">
        <v>1784</v>
      </c>
      <c r="W301" s="344" t="s">
        <v>1784</v>
      </c>
      <c r="X301" s="344" t="s">
        <v>1784</v>
      </c>
      <c r="Y301" s="344" t="s">
        <v>1784</v>
      </c>
      <c r="Z301" s="344" t="s">
        <v>1784</v>
      </c>
      <c r="AA301" s="344" t="s">
        <v>1784</v>
      </c>
      <c r="AB301" s="344" t="s">
        <v>1784</v>
      </c>
      <c r="AC301" s="344" t="s">
        <v>1784</v>
      </c>
      <c r="AD301" s="344" t="s">
        <v>1784</v>
      </c>
      <c r="AE301" s="344" t="s">
        <v>1784</v>
      </c>
      <c r="AF301" s="344" t="s">
        <v>1784</v>
      </c>
      <c r="AG301" s="344" t="s">
        <v>1784</v>
      </c>
      <c r="AH301" s="344" t="s">
        <v>1784</v>
      </c>
      <c r="AI301" s="344" t="s">
        <v>1784</v>
      </c>
      <c r="AJ301" s="344" t="s">
        <v>1784</v>
      </c>
      <c r="AK301" s="344" t="s">
        <v>1784</v>
      </c>
      <c r="AL301" s="344" t="s">
        <v>1784</v>
      </c>
      <c r="AM301" s="344" t="s">
        <v>1784</v>
      </c>
      <c r="AN301" s="344" t="s">
        <v>1784</v>
      </c>
      <c r="AO301" s="344" t="s">
        <v>1784</v>
      </c>
      <c r="AP301" s="344" t="s">
        <v>1784</v>
      </c>
      <c r="AQ301" s="344" t="s">
        <v>1784</v>
      </c>
      <c r="AR301" s="344" t="s">
        <v>1784</v>
      </c>
      <c r="AS301" s="344" t="s">
        <v>1784</v>
      </c>
      <c r="AT301" s="344" t="s">
        <v>1784</v>
      </c>
      <c r="AU301" s="344" t="s">
        <v>1784</v>
      </c>
      <c r="AV301" s="344" t="s">
        <v>1784</v>
      </c>
      <c r="AW301" s="344" t="s">
        <v>1784</v>
      </c>
      <c r="AX301" s="344" t="s">
        <v>1784</v>
      </c>
      <c r="AY301" s="344" t="s">
        <v>1784</v>
      </c>
      <c r="AZ301" s="344" t="s">
        <v>1784</v>
      </c>
      <c r="BA301" s="344" t="s">
        <v>1784</v>
      </c>
      <c r="BB301" s="344" t="s">
        <v>1784</v>
      </c>
      <c r="BC301" s="344" t="s">
        <v>1784</v>
      </c>
      <c r="BD301" s="344" t="s">
        <v>1784</v>
      </c>
      <c r="BE301" s="344" t="s">
        <v>1784</v>
      </c>
      <c r="BF301" s="344" t="s">
        <v>1784</v>
      </c>
      <c r="BG301" s="344" t="s">
        <v>1784</v>
      </c>
      <c r="BH301" s="344" t="s">
        <v>1784</v>
      </c>
      <c r="BI301" s="344" t="s">
        <v>1784</v>
      </c>
      <c r="BJ301" s="344" t="s">
        <v>1784</v>
      </c>
      <c r="BK301" s="344" t="s">
        <v>1784</v>
      </c>
      <c r="BL301" s="344" t="s">
        <v>1784</v>
      </c>
      <c r="BM301" s="344" t="s">
        <v>1784</v>
      </c>
      <c r="BN301" s="344" t="s">
        <v>1784</v>
      </c>
      <c r="BO301" s="344" t="s">
        <v>1784</v>
      </c>
      <c r="BP301" s="344" t="s">
        <v>1784</v>
      </c>
      <c r="BQ301" s="344" t="s">
        <v>4306</v>
      </c>
      <c r="BR301" s="344" t="s">
        <v>1784</v>
      </c>
      <c r="BS301" s="344" t="s">
        <v>1784</v>
      </c>
    </row>
    <row r="302" spans="1:71">
      <c r="A302" s="348" t="s">
        <v>97</v>
      </c>
      <c r="B302" s="344" t="s">
        <v>3012</v>
      </c>
      <c r="C302" s="348" t="s">
        <v>56</v>
      </c>
      <c r="D302" s="344" t="s">
        <v>1784</v>
      </c>
      <c r="E302" s="344" t="s">
        <v>1784</v>
      </c>
      <c r="F302" s="344" t="s">
        <v>1784</v>
      </c>
      <c r="G302" s="344" t="s">
        <v>3748</v>
      </c>
      <c r="H302" s="344" t="s">
        <v>2910</v>
      </c>
      <c r="I302" s="344" t="s">
        <v>1784</v>
      </c>
      <c r="J302" s="344" t="s">
        <v>1784</v>
      </c>
      <c r="K302" s="344" t="s">
        <v>1784</v>
      </c>
      <c r="L302" s="344" t="s">
        <v>1784</v>
      </c>
      <c r="M302" s="344" t="s">
        <v>1784</v>
      </c>
      <c r="N302" s="344" t="s">
        <v>1784</v>
      </c>
      <c r="O302" s="344" t="s">
        <v>1784</v>
      </c>
      <c r="P302" s="344" t="s">
        <v>1784</v>
      </c>
      <c r="Q302" s="344" t="s">
        <v>1784</v>
      </c>
      <c r="R302" s="344" t="s">
        <v>1784</v>
      </c>
      <c r="S302" s="344" t="s">
        <v>1784</v>
      </c>
      <c r="T302" s="344" t="s">
        <v>1784</v>
      </c>
      <c r="U302" s="344" t="s">
        <v>1784</v>
      </c>
      <c r="V302" s="344" t="s">
        <v>1784</v>
      </c>
      <c r="W302" s="344" t="s">
        <v>1784</v>
      </c>
      <c r="X302" s="344" t="s">
        <v>1784</v>
      </c>
      <c r="Y302" s="344" t="s">
        <v>1784</v>
      </c>
      <c r="Z302" s="344" t="s">
        <v>1784</v>
      </c>
      <c r="AA302" s="344" t="s">
        <v>1784</v>
      </c>
      <c r="AB302" s="344" t="s">
        <v>1784</v>
      </c>
      <c r="AC302" s="344" t="s">
        <v>1784</v>
      </c>
      <c r="AD302" s="344" t="s">
        <v>1784</v>
      </c>
      <c r="AE302" s="344" t="s">
        <v>1784</v>
      </c>
      <c r="AF302" s="344" t="s">
        <v>1784</v>
      </c>
      <c r="AG302" s="344" t="s">
        <v>1784</v>
      </c>
      <c r="AH302" s="344" t="s">
        <v>1784</v>
      </c>
      <c r="AI302" s="344" t="s">
        <v>1784</v>
      </c>
      <c r="AJ302" s="344" t="s">
        <v>1784</v>
      </c>
      <c r="AK302" s="344" t="s">
        <v>1784</v>
      </c>
      <c r="AL302" s="344" t="s">
        <v>1784</v>
      </c>
      <c r="AM302" s="344" t="s">
        <v>1784</v>
      </c>
      <c r="AN302" s="344" t="s">
        <v>1784</v>
      </c>
      <c r="AO302" s="344" t="s">
        <v>1784</v>
      </c>
      <c r="AP302" s="344" t="s">
        <v>1784</v>
      </c>
      <c r="AQ302" s="344" t="s">
        <v>1784</v>
      </c>
      <c r="AR302" s="344" t="s">
        <v>1784</v>
      </c>
      <c r="AS302" s="344" t="s">
        <v>1784</v>
      </c>
      <c r="AT302" s="344" t="s">
        <v>1784</v>
      </c>
      <c r="AU302" s="344" t="s">
        <v>1784</v>
      </c>
      <c r="AV302" s="344" t="s">
        <v>1784</v>
      </c>
      <c r="AW302" s="344" t="s">
        <v>1784</v>
      </c>
      <c r="AX302" s="344" t="s">
        <v>1784</v>
      </c>
      <c r="AY302" s="344" t="s">
        <v>1784</v>
      </c>
      <c r="AZ302" s="344" t="s">
        <v>1784</v>
      </c>
      <c r="BA302" s="344" t="s">
        <v>1784</v>
      </c>
      <c r="BB302" s="344" t="s">
        <v>1784</v>
      </c>
      <c r="BC302" s="344" t="s">
        <v>1784</v>
      </c>
      <c r="BD302" s="344" t="s">
        <v>1784</v>
      </c>
      <c r="BE302" s="344" t="s">
        <v>1784</v>
      </c>
      <c r="BF302" s="344" t="s">
        <v>1784</v>
      </c>
      <c r="BG302" s="344" t="s">
        <v>1784</v>
      </c>
      <c r="BH302" s="344" t="s">
        <v>1784</v>
      </c>
      <c r="BI302" s="344" t="s">
        <v>1784</v>
      </c>
      <c r="BJ302" s="344" t="s">
        <v>1784</v>
      </c>
      <c r="BK302" s="344" t="s">
        <v>1784</v>
      </c>
      <c r="BL302" s="344" t="s">
        <v>1784</v>
      </c>
      <c r="BM302" s="344" t="s">
        <v>1784</v>
      </c>
      <c r="BN302" s="344" t="s">
        <v>1784</v>
      </c>
      <c r="BO302" s="344" t="s">
        <v>1784</v>
      </c>
      <c r="BP302" s="344" t="s">
        <v>1784</v>
      </c>
      <c r="BQ302" s="344" t="s">
        <v>4307</v>
      </c>
      <c r="BR302" s="344" t="s">
        <v>1784</v>
      </c>
      <c r="BS302" s="347" t="s">
        <v>3766</v>
      </c>
    </row>
    <row r="303" spans="1:71">
      <c r="A303" s="347" t="s">
        <v>97</v>
      </c>
      <c r="B303" s="347" t="s">
        <v>3321</v>
      </c>
      <c r="C303" s="347" t="s">
        <v>3322</v>
      </c>
      <c r="D303" s="347" t="s">
        <v>1784</v>
      </c>
      <c r="E303" s="347" t="s">
        <v>3748</v>
      </c>
      <c r="F303" s="347" t="s">
        <v>3764</v>
      </c>
      <c r="G303" s="347" t="s">
        <v>3748</v>
      </c>
      <c r="H303" s="347" t="s">
        <v>1784</v>
      </c>
      <c r="I303" s="347" t="s">
        <v>214</v>
      </c>
      <c r="J303" s="347" t="s">
        <v>3323</v>
      </c>
      <c r="K303" s="347" t="s">
        <v>1784</v>
      </c>
      <c r="L303" s="347" t="s">
        <v>1784</v>
      </c>
      <c r="M303" s="347" t="s">
        <v>1784</v>
      </c>
      <c r="N303" s="347" t="s">
        <v>1784</v>
      </c>
      <c r="O303" s="347" t="s">
        <v>1784</v>
      </c>
      <c r="P303" s="347" t="s">
        <v>1784</v>
      </c>
      <c r="Q303" s="347" t="s">
        <v>1784</v>
      </c>
      <c r="R303" s="347" t="s">
        <v>1784</v>
      </c>
      <c r="S303" s="347" t="s">
        <v>1784</v>
      </c>
      <c r="T303" s="347" t="s">
        <v>1784</v>
      </c>
      <c r="U303" s="347" t="s">
        <v>1784</v>
      </c>
      <c r="V303" s="347" t="s">
        <v>1784</v>
      </c>
      <c r="W303" s="347" t="s">
        <v>1784</v>
      </c>
      <c r="X303" s="267" t="s">
        <v>1784</v>
      </c>
      <c r="Y303" s="267" t="s">
        <v>1784</v>
      </c>
      <c r="Z303" s="267" t="s">
        <v>1784</v>
      </c>
      <c r="AA303" s="267" t="s">
        <v>1784</v>
      </c>
      <c r="AB303" s="267" t="s">
        <v>1784</v>
      </c>
      <c r="AC303" s="267" t="s">
        <v>1784</v>
      </c>
      <c r="AD303" s="267" t="s">
        <v>1784</v>
      </c>
      <c r="AE303" s="267" t="s">
        <v>1784</v>
      </c>
      <c r="AF303" s="267" t="s">
        <v>1784</v>
      </c>
      <c r="AG303" s="267" t="s">
        <v>1784</v>
      </c>
      <c r="AH303" s="267" t="s">
        <v>1784</v>
      </c>
      <c r="AI303" s="267" t="s">
        <v>1784</v>
      </c>
      <c r="AJ303" s="267" t="s">
        <v>1784</v>
      </c>
      <c r="AK303" s="267" t="s">
        <v>1784</v>
      </c>
      <c r="AL303" s="267" t="s">
        <v>1784</v>
      </c>
      <c r="AM303" s="267" t="s">
        <v>1784</v>
      </c>
      <c r="AN303" s="267" t="s">
        <v>1784</v>
      </c>
      <c r="AO303" s="267" t="s">
        <v>1784</v>
      </c>
      <c r="AP303" s="267" t="s">
        <v>1784</v>
      </c>
      <c r="AQ303" s="267" t="s">
        <v>1784</v>
      </c>
      <c r="AR303" s="267" t="s">
        <v>1784</v>
      </c>
      <c r="AS303" s="267" t="s">
        <v>1784</v>
      </c>
      <c r="AT303" s="267" t="s">
        <v>1784</v>
      </c>
      <c r="AU303" s="267" t="s">
        <v>1784</v>
      </c>
      <c r="AV303" s="267" t="s">
        <v>1784</v>
      </c>
      <c r="AW303" s="267" t="s">
        <v>1784</v>
      </c>
      <c r="AX303" s="267" t="s">
        <v>1784</v>
      </c>
      <c r="AY303" s="267" t="s">
        <v>1784</v>
      </c>
      <c r="AZ303" s="267" t="s">
        <v>1784</v>
      </c>
      <c r="BA303" s="267" t="s">
        <v>1784</v>
      </c>
      <c r="BB303" s="267" t="s">
        <v>1784</v>
      </c>
      <c r="BC303" s="267" t="s">
        <v>1784</v>
      </c>
      <c r="BD303" s="267" t="s">
        <v>1784</v>
      </c>
      <c r="BE303" s="267" t="s">
        <v>1784</v>
      </c>
      <c r="BF303" s="267" t="s">
        <v>1784</v>
      </c>
      <c r="BG303" s="267" t="s">
        <v>1784</v>
      </c>
      <c r="BH303" s="267" t="s">
        <v>1784</v>
      </c>
      <c r="BI303" s="267" t="s">
        <v>1784</v>
      </c>
      <c r="BJ303" s="267" t="s">
        <v>1784</v>
      </c>
      <c r="BK303" s="267" t="s">
        <v>1784</v>
      </c>
      <c r="BL303" s="267" t="s">
        <v>1784</v>
      </c>
      <c r="BM303" s="267" t="s">
        <v>1784</v>
      </c>
      <c r="BN303" s="267" t="s">
        <v>1784</v>
      </c>
      <c r="BO303" s="267" t="s">
        <v>1784</v>
      </c>
      <c r="BP303" s="267" t="s">
        <v>1784</v>
      </c>
      <c r="BQ303" s="267" t="s">
        <v>4308</v>
      </c>
      <c r="BR303" s="267" t="s">
        <v>1784</v>
      </c>
      <c r="BS303" s="267" t="s">
        <v>1784</v>
      </c>
    </row>
    <row r="304" spans="1:71">
      <c r="A304" s="347" t="s">
        <v>97</v>
      </c>
      <c r="B304" s="347" t="s">
        <v>3324</v>
      </c>
      <c r="C304" s="347" t="s">
        <v>3325</v>
      </c>
      <c r="D304" s="347" t="s">
        <v>1784</v>
      </c>
      <c r="E304" s="347" t="s">
        <v>3748</v>
      </c>
      <c r="F304" s="347" t="s">
        <v>3748</v>
      </c>
      <c r="G304" s="347" t="s">
        <v>3748</v>
      </c>
      <c r="H304" s="347" t="s">
        <v>1784</v>
      </c>
      <c r="I304" s="347" t="s">
        <v>3081</v>
      </c>
      <c r="J304" s="347" t="s">
        <v>3326</v>
      </c>
      <c r="K304" s="347"/>
      <c r="L304" s="347"/>
      <c r="M304" s="347"/>
      <c r="N304" s="347"/>
      <c r="O304" s="347"/>
      <c r="P304" s="347"/>
      <c r="Q304" s="347"/>
      <c r="R304" s="347"/>
      <c r="S304" s="347"/>
      <c r="T304" s="347"/>
      <c r="U304" s="347" t="s">
        <v>1784</v>
      </c>
      <c r="V304" s="347" t="s">
        <v>1784</v>
      </c>
      <c r="W304" s="347" t="s">
        <v>1784</v>
      </c>
      <c r="X304" s="267" t="s">
        <v>1784</v>
      </c>
      <c r="Y304" s="267" t="s">
        <v>1784</v>
      </c>
      <c r="Z304" s="267" t="s">
        <v>1784</v>
      </c>
      <c r="AA304" s="267" t="s">
        <v>1784</v>
      </c>
      <c r="AB304" s="267" t="s">
        <v>1784</v>
      </c>
      <c r="AC304" s="267" t="s">
        <v>1784</v>
      </c>
      <c r="AD304" s="267" t="s">
        <v>1784</v>
      </c>
      <c r="AE304" s="267" t="s">
        <v>1784</v>
      </c>
      <c r="AF304" s="267" t="s">
        <v>1784</v>
      </c>
      <c r="AG304" s="267" t="s">
        <v>1784</v>
      </c>
      <c r="AH304" s="267" t="s">
        <v>1784</v>
      </c>
      <c r="AI304" s="267" t="s">
        <v>1784</v>
      </c>
      <c r="AJ304" s="267" t="s">
        <v>1784</v>
      </c>
      <c r="AK304" s="267" t="s">
        <v>1784</v>
      </c>
      <c r="AL304" s="267" t="s">
        <v>1784</v>
      </c>
      <c r="AM304" s="267" t="s">
        <v>1784</v>
      </c>
      <c r="AN304" s="267" t="s">
        <v>1784</v>
      </c>
      <c r="AO304" s="267" t="s">
        <v>1784</v>
      </c>
      <c r="AP304" s="267" t="s">
        <v>1784</v>
      </c>
      <c r="AQ304" s="267" t="s">
        <v>1784</v>
      </c>
      <c r="AR304" s="267" t="s">
        <v>1784</v>
      </c>
      <c r="AS304" s="267" t="s">
        <v>1784</v>
      </c>
      <c r="AT304" s="267" t="s">
        <v>1784</v>
      </c>
      <c r="AU304" s="267" t="s">
        <v>1784</v>
      </c>
      <c r="AV304" s="267" t="s">
        <v>1784</v>
      </c>
      <c r="AW304" s="267" t="s">
        <v>1784</v>
      </c>
      <c r="AX304" s="267" t="s">
        <v>1784</v>
      </c>
      <c r="AY304" s="267" t="s">
        <v>1784</v>
      </c>
      <c r="AZ304" s="267" t="s">
        <v>1784</v>
      </c>
      <c r="BA304" s="267" t="s">
        <v>1784</v>
      </c>
      <c r="BB304" s="267" t="s">
        <v>1784</v>
      </c>
      <c r="BC304" s="267" t="s">
        <v>1784</v>
      </c>
      <c r="BD304" s="267" t="s">
        <v>1784</v>
      </c>
      <c r="BE304" s="267" t="s">
        <v>1784</v>
      </c>
      <c r="BF304" s="267" t="s">
        <v>1784</v>
      </c>
      <c r="BG304" s="267" t="s">
        <v>1784</v>
      </c>
      <c r="BH304" s="267" t="s">
        <v>1784</v>
      </c>
      <c r="BI304" s="267" t="s">
        <v>1784</v>
      </c>
      <c r="BJ304" s="267" t="s">
        <v>1784</v>
      </c>
      <c r="BK304" s="267" t="s">
        <v>1784</v>
      </c>
      <c r="BL304" s="267" t="s">
        <v>1784</v>
      </c>
      <c r="BM304" s="267" t="s">
        <v>1784</v>
      </c>
      <c r="BN304" s="267" t="s">
        <v>1784</v>
      </c>
      <c r="BO304" s="267" t="s">
        <v>1784</v>
      </c>
      <c r="BP304" s="267" t="s">
        <v>1784</v>
      </c>
      <c r="BQ304" s="267" t="s">
        <v>4309</v>
      </c>
      <c r="BR304" s="267" t="s">
        <v>1784</v>
      </c>
      <c r="BS304" s="267" t="s">
        <v>1784</v>
      </c>
    </row>
    <row r="305" spans="1:71">
      <c r="A305" s="347" t="s">
        <v>97</v>
      </c>
      <c r="B305" s="347" t="s">
        <v>4310</v>
      </c>
      <c r="C305" s="347" t="s">
        <v>3269</v>
      </c>
      <c r="D305" s="347" t="s">
        <v>1784</v>
      </c>
      <c r="E305" s="347" t="s">
        <v>3748</v>
      </c>
      <c r="F305" s="347" t="s">
        <v>3764</v>
      </c>
      <c r="G305" s="347" t="s">
        <v>3748</v>
      </c>
      <c r="H305" s="347" t="s">
        <v>1784</v>
      </c>
      <c r="I305" s="347" t="s">
        <v>3813</v>
      </c>
      <c r="J305" s="347"/>
      <c r="K305" s="347" t="s">
        <v>1784</v>
      </c>
      <c r="L305" s="347" t="s">
        <v>1784</v>
      </c>
      <c r="M305" s="347" t="s">
        <v>1784</v>
      </c>
      <c r="N305" s="347" t="s">
        <v>1784</v>
      </c>
      <c r="O305" s="347" t="s">
        <v>1784</v>
      </c>
      <c r="P305" s="347" t="s">
        <v>1784</v>
      </c>
      <c r="Q305" s="347" t="s">
        <v>1784</v>
      </c>
      <c r="R305" s="347" t="s">
        <v>1784</v>
      </c>
      <c r="S305" s="347" t="s">
        <v>1784</v>
      </c>
      <c r="T305" s="347" t="s">
        <v>1784</v>
      </c>
      <c r="U305" s="347" t="s">
        <v>1784</v>
      </c>
      <c r="V305" s="347" t="s">
        <v>1784</v>
      </c>
      <c r="W305" s="347" t="s">
        <v>1784</v>
      </c>
      <c r="X305" s="267" t="s">
        <v>1784</v>
      </c>
      <c r="Y305" s="267" t="s">
        <v>1784</v>
      </c>
      <c r="Z305" s="267" t="s">
        <v>1784</v>
      </c>
      <c r="AA305" s="267" t="s">
        <v>1784</v>
      </c>
      <c r="AB305" s="267" t="s">
        <v>1784</v>
      </c>
      <c r="AC305" s="267" t="s">
        <v>1784</v>
      </c>
      <c r="AD305" s="267" t="s">
        <v>1784</v>
      </c>
      <c r="AE305" s="267" t="s">
        <v>1784</v>
      </c>
      <c r="AF305" s="267" t="s">
        <v>1784</v>
      </c>
      <c r="AG305" s="267" t="s">
        <v>1784</v>
      </c>
      <c r="AH305" s="267" t="s">
        <v>1784</v>
      </c>
      <c r="AI305" s="267" t="s">
        <v>1784</v>
      </c>
      <c r="AJ305" s="267" t="s">
        <v>1784</v>
      </c>
      <c r="AK305" s="267" t="s">
        <v>1784</v>
      </c>
      <c r="AL305" s="267" t="s">
        <v>1784</v>
      </c>
      <c r="AM305" s="267" t="s">
        <v>1784</v>
      </c>
      <c r="AN305" s="267" t="s">
        <v>1784</v>
      </c>
      <c r="AO305" s="267" t="s">
        <v>1784</v>
      </c>
      <c r="AP305" s="267" t="s">
        <v>1784</v>
      </c>
      <c r="AQ305" s="267" t="s">
        <v>1784</v>
      </c>
      <c r="AR305" s="267" t="s">
        <v>1784</v>
      </c>
      <c r="AS305" s="267" t="s">
        <v>1784</v>
      </c>
      <c r="AT305" s="267" t="s">
        <v>1784</v>
      </c>
      <c r="AU305" s="267" t="s">
        <v>1784</v>
      </c>
      <c r="AV305" s="267" t="s">
        <v>1784</v>
      </c>
      <c r="AW305" s="267" t="s">
        <v>1784</v>
      </c>
      <c r="AX305" s="267" t="s">
        <v>1784</v>
      </c>
      <c r="AY305" s="267" t="s">
        <v>1784</v>
      </c>
      <c r="AZ305" s="267" t="s">
        <v>1784</v>
      </c>
      <c r="BA305" s="267" t="s">
        <v>1784</v>
      </c>
      <c r="BB305" s="267" t="s">
        <v>1784</v>
      </c>
      <c r="BC305" s="267" t="s">
        <v>1784</v>
      </c>
      <c r="BD305" s="267" t="s">
        <v>1784</v>
      </c>
      <c r="BE305" s="267" t="s">
        <v>1784</v>
      </c>
      <c r="BF305" s="267" t="s">
        <v>1784</v>
      </c>
      <c r="BG305" s="267" t="s">
        <v>1784</v>
      </c>
      <c r="BH305" s="267" t="s">
        <v>1784</v>
      </c>
      <c r="BI305" s="267" t="s">
        <v>1784</v>
      </c>
      <c r="BJ305" s="267" t="s">
        <v>1784</v>
      </c>
      <c r="BK305" s="267" t="s">
        <v>1784</v>
      </c>
      <c r="BL305" s="267" t="s">
        <v>1784</v>
      </c>
      <c r="BM305" s="267" t="s">
        <v>1784</v>
      </c>
      <c r="BN305" s="267" t="s">
        <v>1784</v>
      </c>
      <c r="BO305" s="267" t="s">
        <v>1784</v>
      </c>
      <c r="BP305" s="267" t="s">
        <v>1784</v>
      </c>
      <c r="BQ305" s="267" t="s">
        <v>4311</v>
      </c>
      <c r="BR305" s="267" t="s">
        <v>1784</v>
      </c>
      <c r="BS305" s="267" t="s">
        <v>1784</v>
      </c>
    </row>
    <row r="306" spans="1:71">
      <c r="A306" s="347" t="s">
        <v>97</v>
      </c>
      <c r="B306" s="347" t="s">
        <v>3327</v>
      </c>
      <c r="C306" s="347" t="s">
        <v>3328</v>
      </c>
      <c r="D306" s="347" t="s">
        <v>1784</v>
      </c>
      <c r="E306" s="347" t="s">
        <v>3748</v>
      </c>
      <c r="F306" s="347" t="s">
        <v>3748</v>
      </c>
      <c r="G306" s="347" t="s">
        <v>3748</v>
      </c>
      <c r="H306" s="347" t="s">
        <v>1784</v>
      </c>
      <c r="I306" s="347" t="s">
        <v>1330</v>
      </c>
      <c r="J306" s="347" t="s">
        <v>1784</v>
      </c>
      <c r="K306" s="347" t="s">
        <v>1784</v>
      </c>
      <c r="L306" s="347" t="s">
        <v>1784</v>
      </c>
      <c r="M306" s="347" t="s">
        <v>1784</v>
      </c>
      <c r="N306" s="347" t="s">
        <v>1784</v>
      </c>
      <c r="O306" s="347" t="s">
        <v>1784</v>
      </c>
      <c r="P306" s="347" t="s">
        <v>1784</v>
      </c>
      <c r="Q306" s="347" t="s">
        <v>1784</v>
      </c>
      <c r="R306" s="347" t="s">
        <v>1784</v>
      </c>
      <c r="S306" s="347" t="s">
        <v>1784</v>
      </c>
      <c r="T306" s="347" t="s">
        <v>1784</v>
      </c>
      <c r="U306" s="347" t="s">
        <v>1784</v>
      </c>
      <c r="V306" s="347" t="s">
        <v>1784</v>
      </c>
      <c r="W306" s="347" t="s">
        <v>1784</v>
      </c>
      <c r="X306" s="267" t="s">
        <v>1784</v>
      </c>
      <c r="Y306" s="267" t="s">
        <v>1784</v>
      </c>
      <c r="Z306" s="267" t="s">
        <v>1784</v>
      </c>
      <c r="AA306" s="267" t="s">
        <v>1784</v>
      </c>
      <c r="AB306" s="267" t="s">
        <v>1784</v>
      </c>
      <c r="AC306" s="267" t="s">
        <v>1784</v>
      </c>
      <c r="AD306" s="267" t="s">
        <v>1784</v>
      </c>
      <c r="AE306" s="267" t="s">
        <v>1784</v>
      </c>
      <c r="AF306" s="267" t="s">
        <v>1784</v>
      </c>
      <c r="AG306" s="267" t="s">
        <v>1784</v>
      </c>
      <c r="AH306" s="267" t="s">
        <v>1784</v>
      </c>
      <c r="AI306" s="267" t="s">
        <v>1784</v>
      </c>
      <c r="AJ306" s="267" t="s">
        <v>1784</v>
      </c>
      <c r="AK306" s="267" t="s">
        <v>1784</v>
      </c>
      <c r="AL306" s="267" t="s">
        <v>1784</v>
      </c>
      <c r="AM306" s="267" t="s">
        <v>1784</v>
      </c>
      <c r="AN306" s="267" t="s">
        <v>1784</v>
      </c>
      <c r="AO306" s="267" t="s">
        <v>1784</v>
      </c>
      <c r="AP306" s="267" t="s">
        <v>1784</v>
      </c>
      <c r="AQ306" s="267" t="s">
        <v>1784</v>
      </c>
      <c r="AR306" s="267" t="s">
        <v>1784</v>
      </c>
      <c r="AS306" s="267" t="s">
        <v>1784</v>
      </c>
      <c r="AT306" s="267" t="s">
        <v>1784</v>
      </c>
      <c r="AU306" s="267" t="s">
        <v>1784</v>
      </c>
      <c r="AV306" s="267" t="s">
        <v>1784</v>
      </c>
      <c r="AW306" s="267" t="s">
        <v>1784</v>
      </c>
      <c r="AX306" s="267" t="s">
        <v>1784</v>
      </c>
      <c r="AY306" s="267" t="s">
        <v>1784</v>
      </c>
      <c r="AZ306" s="267" t="s">
        <v>1784</v>
      </c>
      <c r="BA306" s="267" t="s">
        <v>1784</v>
      </c>
      <c r="BB306" s="267" t="s">
        <v>1784</v>
      </c>
      <c r="BC306" s="267" t="s">
        <v>1784</v>
      </c>
      <c r="BD306" s="267" t="s">
        <v>1784</v>
      </c>
      <c r="BE306" s="267" t="s">
        <v>1784</v>
      </c>
      <c r="BF306" s="267" t="s">
        <v>1784</v>
      </c>
      <c r="BG306" s="267" t="s">
        <v>1784</v>
      </c>
      <c r="BH306" s="267" t="s">
        <v>1784</v>
      </c>
      <c r="BI306" s="267" t="s">
        <v>1784</v>
      </c>
      <c r="BJ306" s="267" t="s">
        <v>1784</v>
      </c>
      <c r="BK306" s="267" t="s">
        <v>1784</v>
      </c>
      <c r="BL306" s="267" t="s">
        <v>1784</v>
      </c>
      <c r="BM306" s="267" t="s">
        <v>1784</v>
      </c>
      <c r="BN306" s="267" t="s">
        <v>1784</v>
      </c>
      <c r="BO306" s="267" t="s">
        <v>1784</v>
      </c>
      <c r="BP306" s="267" t="s">
        <v>1784</v>
      </c>
      <c r="BQ306" s="267" t="s">
        <v>4312</v>
      </c>
      <c r="BR306" s="267" t="s">
        <v>1784</v>
      </c>
      <c r="BS306" s="267" t="s">
        <v>1784</v>
      </c>
    </row>
    <row r="307" spans="1:71">
      <c r="A307" s="347" t="s">
        <v>97</v>
      </c>
      <c r="B307" s="347" t="s">
        <v>3329</v>
      </c>
      <c r="C307" s="347" t="s">
        <v>3328</v>
      </c>
      <c r="D307" s="347" t="s">
        <v>1784</v>
      </c>
      <c r="E307" s="347" t="s">
        <v>3748</v>
      </c>
      <c r="F307" s="347" t="s">
        <v>3748</v>
      </c>
      <c r="G307" s="347" t="s">
        <v>3748</v>
      </c>
      <c r="H307" s="347" t="s">
        <v>1784</v>
      </c>
      <c r="I307" s="347" t="s">
        <v>1330</v>
      </c>
      <c r="J307" s="347" t="s">
        <v>1784</v>
      </c>
      <c r="K307" s="347" t="s">
        <v>1784</v>
      </c>
      <c r="L307" s="347" t="s">
        <v>1784</v>
      </c>
      <c r="M307" s="347" t="s">
        <v>1784</v>
      </c>
      <c r="N307" s="347" t="s">
        <v>1784</v>
      </c>
      <c r="O307" s="347" t="s">
        <v>1784</v>
      </c>
      <c r="P307" s="347" t="s">
        <v>1784</v>
      </c>
      <c r="Q307" s="347" t="s">
        <v>1784</v>
      </c>
      <c r="R307" s="347" t="s">
        <v>1784</v>
      </c>
      <c r="S307" s="347" t="s">
        <v>1784</v>
      </c>
      <c r="T307" s="347" t="s">
        <v>1784</v>
      </c>
      <c r="U307" s="347" t="s">
        <v>1784</v>
      </c>
      <c r="V307" s="347" t="s">
        <v>1784</v>
      </c>
      <c r="W307" s="347" t="s">
        <v>1784</v>
      </c>
      <c r="X307" s="267" t="s">
        <v>1784</v>
      </c>
      <c r="Y307" s="267" t="s">
        <v>1784</v>
      </c>
      <c r="Z307" s="267" t="s">
        <v>1784</v>
      </c>
      <c r="AA307" s="267" t="s">
        <v>1784</v>
      </c>
      <c r="AB307" s="267" t="s">
        <v>1784</v>
      </c>
      <c r="AC307" s="267" t="s">
        <v>1784</v>
      </c>
      <c r="AD307" s="267" t="s">
        <v>1784</v>
      </c>
      <c r="AE307" s="267" t="s">
        <v>1784</v>
      </c>
      <c r="AF307" s="267" t="s">
        <v>1784</v>
      </c>
      <c r="AG307" s="267" t="s">
        <v>1784</v>
      </c>
      <c r="AH307" s="267" t="s">
        <v>1784</v>
      </c>
      <c r="AI307" s="267" t="s">
        <v>1784</v>
      </c>
      <c r="AJ307" s="267" t="s">
        <v>1784</v>
      </c>
      <c r="AK307" s="267" t="s">
        <v>1784</v>
      </c>
      <c r="AL307" s="267" t="s">
        <v>1784</v>
      </c>
      <c r="AM307" s="267" t="s">
        <v>1784</v>
      </c>
      <c r="AN307" s="267" t="s">
        <v>1784</v>
      </c>
      <c r="AO307" s="267" t="s">
        <v>1784</v>
      </c>
      <c r="AP307" s="267" t="s">
        <v>1784</v>
      </c>
      <c r="AQ307" s="267" t="s">
        <v>1784</v>
      </c>
      <c r="AR307" s="267" t="s">
        <v>1784</v>
      </c>
      <c r="AS307" s="267" t="s">
        <v>1784</v>
      </c>
      <c r="AT307" s="267" t="s">
        <v>1784</v>
      </c>
      <c r="AU307" s="267" t="s">
        <v>1784</v>
      </c>
      <c r="AV307" s="267" t="s">
        <v>1784</v>
      </c>
      <c r="AW307" s="267" t="s">
        <v>1784</v>
      </c>
      <c r="AX307" s="267" t="s">
        <v>1784</v>
      </c>
      <c r="AY307" s="267" t="s">
        <v>1784</v>
      </c>
      <c r="AZ307" s="267" t="s">
        <v>1784</v>
      </c>
      <c r="BA307" s="267" t="s">
        <v>1784</v>
      </c>
      <c r="BB307" s="267" t="s">
        <v>1784</v>
      </c>
      <c r="BC307" s="267" t="s">
        <v>1784</v>
      </c>
      <c r="BD307" s="267" t="s">
        <v>1784</v>
      </c>
      <c r="BE307" s="267" t="s">
        <v>1784</v>
      </c>
      <c r="BF307" s="267" t="s">
        <v>1784</v>
      </c>
      <c r="BG307" s="267" t="s">
        <v>1784</v>
      </c>
      <c r="BH307" s="267" t="s">
        <v>1784</v>
      </c>
      <c r="BI307" s="267" t="s">
        <v>1784</v>
      </c>
      <c r="BJ307" s="267" t="s">
        <v>1784</v>
      </c>
      <c r="BK307" s="267" t="s">
        <v>1784</v>
      </c>
      <c r="BL307" s="267" t="s">
        <v>1784</v>
      </c>
      <c r="BM307" s="267" t="s">
        <v>1784</v>
      </c>
      <c r="BN307" s="267" t="s">
        <v>1784</v>
      </c>
      <c r="BO307" s="267" t="s">
        <v>1784</v>
      </c>
      <c r="BP307" s="267" t="s">
        <v>1784</v>
      </c>
      <c r="BQ307" s="267" t="s">
        <v>4313</v>
      </c>
      <c r="BR307" s="267" t="s">
        <v>1784</v>
      </c>
      <c r="BS307" s="267" t="s">
        <v>1784</v>
      </c>
    </row>
    <row r="308" spans="1:71">
      <c r="A308" s="347" t="s">
        <v>97</v>
      </c>
      <c r="B308" s="347" t="s">
        <v>4314</v>
      </c>
      <c r="C308" s="347" t="s">
        <v>4315</v>
      </c>
      <c r="D308" s="347" t="s">
        <v>1784</v>
      </c>
      <c r="E308" s="347" t="s">
        <v>3748</v>
      </c>
      <c r="F308" s="347" t="s">
        <v>3748</v>
      </c>
      <c r="G308" s="347" t="s">
        <v>3748</v>
      </c>
      <c r="H308" s="347" t="s">
        <v>1784</v>
      </c>
      <c r="I308" s="347" t="s">
        <v>3813</v>
      </c>
      <c r="J308" s="347" t="s">
        <v>4316</v>
      </c>
      <c r="K308" s="347" t="s">
        <v>1784</v>
      </c>
      <c r="L308" s="347" t="s">
        <v>1784</v>
      </c>
      <c r="M308" s="347" t="s">
        <v>1784</v>
      </c>
      <c r="N308" s="347" t="s">
        <v>1784</v>
      </c>
      <c r="O308" s="347" t="s">
        <v>1784</v>
      </c>
      <c r="P308" s="347" t="s">
        <v>1784</v>
      </c>
      <c r="Q308" s="347" t="s">
        <v>1784</v>
      </c>
      <c r="R308" s="347" t="s">
        <v>1784</v>
      </c>
      <c r="S308" s="347" t="s">
        <v>1784</v>
      </c>
      <c r="T308" s="347" t="s">
        <v>1784</v>
      </c>
      <c r="U308" s="347" t="s">
        <v>1784</v>
      </c>
      <c r="V308" s="347" t="s">
        <v>1784</v>
      </c>
      <c r="W308" s="347" t="s">
        <v>1784</v>
      </c>
      <c r="X308" s="267" t="s">
        <v>1784</v>
      </c>
      <c r="Y308" s="267" t="s">
        <v>1784</v>
      </c>
      <c r="Z308" s="267" t="s">
        <v>1784</v>
      </c>
      <c r="AA308" s="267" t="s">
        <v>1784</v>
      </c>
      <c r="AB308" s="267" t="s">
        <v>1784</v>
      </c>
      <c r="AC308" s="267" t="s">
        <v>1784</v>
      </c>
      <c r="AD308" s="267" t="s">
        <v>1784</v>
      </c>
      <c r="AE308" s="267" t="s">
        <v>1784</v>
      </c>
      <c r="AF308" s="267" t="s">
        <v>1784</v>
      </c>
      <c r="AG308" s="267" t="s">
        <v>1784</v>
      </c>
      <c r="AH308" s="267" t="s">
        <v>1784</v>
      </c>
      <c r="AI308" s="267" t="s">
        <v>1784</v>
      </c>
      <c r="AJ308" s="267" t="s">
        <v>1784</v>
      </c>
      <c r="AK308" s="267" t="s">
        <v>1784</v>
      </c>
      <c r="AL308" s="267" t="s">
        <v>1784</v>
      </c>
      <c r="AM308" s="267" t="s">
        <v>1784</v>
      </c>
      <c r="AN308" s="267" t="s">
        <v>1784</v>
      </c>
      <c r="AO308" s="267" t="s">
        <v>1784</v>
      </c>
      <c r="AP308" s="267" t="s">
        <v>1784</v>
      </c>
      <c r="AQ308" s="267" t="s">
        <v>1784</v>
      </c>
      <c r="AR308" s="267" t="s">
        <v>1784</v>
      </c>
      <c r="AS308" s="267" t="s">
        <v>1784</v>
      </c>
      <c r="AT308" s="267" t="s">
        <v>1784</v>
      </c>
      <c r="AU308" s="267" t="s">
        <v>1784</v>
      </c>
      <c r="AV308" s="267" t="s">
        <v>1784</v>
      </c>
      <c r="AW308" s="267" t="s">
        <v>1784</v>
      </c>
      <c r="AX308" s="267" t="s">
        <v>1784</v>
      </c>
      <c r="AY308" s="267" t="s">
        <v>1784</v>
      </c>
      <c r="AZ308" s="267" t="s">
        <v>1784</v>
      </c>
      <c r="BA308" s="267" t="s">
        <v>1784</v>
      </c>
      <c r="BB308" s="267" t="s">
        <v>1784</v>
      </c>
      <c r="BC308" s="267" t="s">
        <v>1784</v>
      </c>
      <c r="BD308" s="267" t="s">
        <v>1784</v>
      </c>
      <c r="BE308" s="267" t="s">
        <v>1784</v>
      </c>
      <c r="BF308" s="267" t="s">
        <v>1784</v>
      </c>
      <c r="BG308" s="267" t="s">
        <v>1784</v>
      </c>
      <c r="BH308" s="267" t="s">
        <v>1784</v>
      </c>
      <c r="BI308" s="267" t="s">
        <v>1784</v>
      </c>
      <c r="BJ308" s="267" t="s">
        <v>1784</v>
      </c>
      <c r="BK308" s="267" t="s">
        <v>1784</v>
      </c>
      <c r="BL308" s="267" t="s">
        <v>1784</v>
      </c>
      <c r="BM308" s="267" t="s">
        <v>1784</v>
      </c>
      <c r="BN308" s="267" t="s">
        <v>1784</v>
      </c>
      <c r="BO308" s="267" t="s">
        <v>1784</v>
      </c>
      <c r="BP308" s="267" t="s">
        <v>1784</v>
      </c>
      <c r="BQ308" s="267" t="s">
        <v>4317</v>
      </c>
      <c r="BR308" s="267" t="s">
        <v>1784</v>
      </c>
      <c r="BS308" s="267" t="s">
        <v>1784</v>
      </c>
    </row>
    <row r="309" spans="1:71">
      <c r="A309" s="347" t="s">
        <v>97</v>
      </c>
      <c r="B309" s="347" t="s">
        <v>3330</v>
      </c>
      <c r="C309" s="347" t="s">
        <v>40</v>
      </c>
      <c r="D309" s="347"/>
      <c r="E309" s="347"/>
      <c r="F309" s="347"/>
      <c r="G309" s="347"/>
      <c r="H309" s="347"/>
      <c r="I309" s="347" t="s">
        <v>214</v>
      </c>
      <c r="J309" s="347" t="s">
        <v>3331</v>
      </c>
      <c r="K309" s="347"/>
      <c r="L309" s="347"/>
      <c r="M309" s="347"/>
      <c r="N309" s="347"/>
      <c r="O309" s="347"/>
      <c r="P309" s="347"/>
      <c r="Q309" s="347"/>
      <c r="R309" s="347"/>
      <c r="S309" s="347"/>
      <c r="T309" s="347"/>
      <c r="U309" s="347"/>
      <c r="V309" s="347"/>
      <c r="W309" s="347"/>
      <c r="X309" s="267"/>
      <c r="Y309" s="267"/>
      <c r="Z309" s="267"/>
      <c r="AA309" s="267"/>
      <c r="AB309" s="267"/>
      <c r="AC309" s="267"/>
      <c r="AD309" s="267"/>
      <c r="AE309" s="267"/>
      <c r="AF309" s="267"/>
      <c r="AG309" s="267"/>
      <c r="AH309" s="267"/>
      <c r="AI309" s="267"/>
      <c r="AJ309" s="267"/>
      <c r="AK309" s="267"/>
      <c r="AL309" s="267"/>
      <c r="AM309" s="267"/>
      <c r="AN309" s="267"/>
      <c r="AO309" s="267"/>
      <c r="AP309" s="267"/>
      <c r="AQ309" s="267"/>
      <c r="AR309" s="267"/>
      <c r="AS309" s="267"/>
      <c r="AT309" s="267"/>
      <c r="AU309" s="267"/>
      <c r="AV309" s="267"/>
      <c r="AW309" s="267"/>
      <c r="AX309" s="267"/>
      <c r="AY309" s="267"/>
      <c r="AZ309" s="267"/>
      <c r="BA309" s="267"/>
      <c r="BB309" s="267"/>
      <c r="BC309" s="267"/>
      <c r="BD309" s="267"/>
      <c r="BE309" s="267"/>
      <c r="BF309" s="267"/>
      <c r="BG309" s="267"/>
      <c r="BH309" s="267"/>
      <c r="BI309" s="267"/>
      <c r="BJ309" s="267"/>
      <c r="BK309" s="267"/>
      <c r="BL309" s="267"/>
      <c r="BM309" s="267"/>
      <c r="BN309" s="267"/>
      <c r="BO309" s="267"/>
      <c r="BP309" s="267"/>
      <c r="BQ309" s="267" t="s">
        <v>4318</v>
      </c>
      <c r="BR309" s="267"/>
      <c r="BS309" s="267"/>
    </row>
    <row r="310" spans="1:71">
      <c r="A310" s="346" t="s">
        <v>97</v>
      </c>
      <c r="B310" s="346" t="s">
        <v>3332</v>
      </c>
      <c r="C310" s="346"/>
      <c r="D310" s="346"/>
      <c r="E310" s="346"/>
      <c r="F310" s="346"/>
      <c r="G310" s="346"/>
      <c r="H310" s="346"/>
      <c r="I310" s="346" t="s">
        <v>214</v>
      </c>
      <c r="J310" s="346"/>
      <c r="K310" s="346"/>
      <c r="L310" s="346"/>
      <c r="M310" s="346"/>
      <c r="N310" s="346"/>
      <c r="O310" s="346"/>
      <c r="P310" s="346"/>
      <c r="Q310" s="346"/>
      <c r="R310" s="346"/>
      <c r="S310" s="346"/>
      <c r="T310" s="346"/>
      <c r="U310" s="346"/>
      <c r="V310" s="346"/>
      <c r="W310" s="346"/>
      <c r="X310" s="266"/>
      <c r="Y310" s="266"/>
      <c r="Z310" s="266"/>
      <c r="AA310" s="266"/>
      <c r="AB310" s="266"/>
      <c r="AC310" s="266"/>
      <c r="AD310" s="266"/>
      <c r="AE310" s="266"/>
      <c r="AF310" s="266"/>
      <c r="AG310" s="266"/>
      <c r="AH310" s="266"/>
      <c r="AI310" s="266"/>
      <c r="AJ310" s="266"/>
      <c r="AK310" s="266"/>
      <c r="AL310" s="266"/>
      <c r="AM310" s="266"/>
      <c r="AN310" s="266"/>
      <c r="AO310" s="266"/>
      <c r="AP310" s="266"/>
      <c r="AQ310" s="266"/>
      <c r="AR310" s="266"/>
      <c r="AS310" s="266"/>
      <c r="AT310" s="266"/>
      <c r="AU310" s="266"/>
      <c r="AV310" s="266"/>
      <c r="AW310" s="266"/>
      <c r="AX310" s="266"/>
      <c r="AY310" s="266"/>
      <c r="AZ310" s="266"/>
      <c r="BA310" s="266"/>
      <c r="BB310" s="266"/>
      <c r="BC310" s="266"/>
      <c r="BD310" s="266"/>
      <c r="BE310" s="266"/>
      <c r="BF310" s="266"/>
      <c r="BG310" s="266"/>
      <c r="BH310" s="266"/>
      <c r="BI310" s="266"/>
      <c r="BJ310" s="266"/>
      <c r="BK310" s="266"/>
      <c r="BL310" s="266"/>
      <c r="BM310" s="266"/>
      <c r="BN310" s="266"/>
      <c r="BO310" s="266"/>
      <c r="BP310" s="266"/>
      <c r="BQ310" s="266" t="s">
        <v>4319</v>
      </c>
      <c r="BR310" s="266"/>
      <c r="BS310" s="266"/>
    </row>
    <row r="311" spans="1:71">
      <c r="A311" s="267" t="s">
        <v>97</v>
      </c>
      <c r="B311" s="267" t="s">
        <v>4320</v>
      </c>
      <c r="C311" s="267" t="s">
        <v>4321</v>
      </c>
      <c r="D311" s="267"/>
      <c r="E311" s="267" t="s">
        <v>3909</v>
      </c>
      <c r="F311" s="267" t="s">
        <v>3909</v>
      </c>
      <c r="G311" s="267"/>
      <c r="H311" s="267"/>
      <c r="I311" s="267" t="s">
        <v>3749</v>
      </c>
      <c r="J311" s="267"/>
      <c r="K311" s="267"/>
      <c r="L311" s="267"/>
      <c r="M311" s="267"/>
      <c r="N311" s="267"/>
      <c r="O311" s="267"/>
      <c r="P311" s="267"/>
      <c r="Q311" s="267"/>
      <c r="R311" s="267"/>
      <c r="S311" s="267"/>
      <c r="T311" s="267"/>
      <c r="U311" s="267"/>
      <c r="V311" s="267"/>
      <c r="W311" s="267"/>
      <c r="X311" s="267"/>
      <c r="Y311" s="267"/>
      <c r="Z311" s="267"/>
      <c r="AA311" s="267"/>
      <c r="AB311" s="267"/>
      <c r="AC311" s="267"/>
      <c r="AD311" s="267"/>
      <c r="AE311" s="267"/>
      <c r="AF311" s="267"/>
      <c r="AG311" s="267"/>
      <c r="AH311" s="267"/>
      <c r="AI311" s="267"/>
      <c r="AJ311" s="267"/>
      <c r="AK311" s="267"/>
      <c r="AL311" s="267"/>
      <c r="AM311" s="267"/>
      <c r="AN311" s="267"/>
      <c r="AO311" s="267"/>
      <c r="AP311" s="267"/>
      <c r="AQ311" s="267"/>
      <c r="AR311" s="267"/>
      <c r="AS311" s="267"/>
      <c r="AT311" s="267"/>
      <c r="AU311" s="267"/>
      <c r="AV311" s="267"/>
      <c r="AW311" s="267"/>
      <c r="AX311" s="267"/>
      <c r="AY311" s="267"/>
      <c r="AZ311" s="267"/>
      <c r="BA311" s="267"/>
      <c r="BB311" s="267"/>
      <c r="BC311" s="267"/>
      <c r="BD311" s="267"/>
      <c r="BE311" s="267"/>
      <c r="BF311" s="267"/>
      <c r="BG311" s="267"/>
      <c r="BH311" s="267"/>
      <c r="BI311" s="267"/>
      <c r="BJ311" s="267"/>
      <c r="BK311" s="267"/>
      <c r="BL311" s="267"/>
      <c r="BM311" s="267"/>
      <c r="BN311" s="267"/>
      <c r="BO311" s="267"/>
      <c r="BP311" s="267"/>
      <c r="BQ311" s="267" t="s">
        <v>4322</v>
      </c>
      <c r="BR311" s="267"/>
      <c r="BS311" s="267"/>
    </row>
    <row r="312" spans="1:71">
      <c r="A312" s="267" t="s">
        <v>97</v>
      </c>
      <c r="B312" s="207" t="s">
        <v>4323</v>
      </c>
      <c r="C312" s="207" t="s">
        <v>4324</v>
      </c>
      <c r="E312" s="207" t="s">
        <v>3909</v>
      </c>
      <c r="F312" s="207" t="s">
        <v>3909</v>
      </c>
      <c r="G312" s="50" t="s">
        <v>3764</v>
      </c>
      <c r="I312" s="207" t="s">
        <v>3986</v>
      </c>
      <c r="J312" s="207" t="s">
        <v>4325</v>
      </c>
      <c r="BQ312" s="50" t="s">
        <v>4326</v>
      </c>
    </row>
    <row r="313" spans="1:71">
      <c r="A313" s="267" t="s">
        <v>97</v>
      </c>
      <c r="B313" s="207" t="s">
        <v>4327</v>
      </c>
      <c r="C313" s="207" t="s">
        <v>4315</v>
      </c>
      <c r="E313" s="207" t="s">
        <v>3909</v>
      </c>
      <c r="F313" s="207" t="s">
        <v>3909</v>
      </c>
      <c r="I313" s="267" t="s">
        <v>3749</v>
      </c>
      <c r="J313" s="207"/>
      <c r="BQ313" s="50" t="s">
        <v>4328</v>
      </c>
    </row>
    <row r="314" spans="1:71">
      <c r="A314" s="267" t="s">
        <v>97</v>
      </c>
      <c r="B314" s="207" t="s">
        <v>4329</v>
      </c>
      <c r="C314" s="207" t="s">
        <v>4324</v>
      </c>
      <c r="E314" s="207" t="s">
        <v>3909</v>
      </c>
      <c r="F314" s="207" t="s">
        <v>3909</v>
      </c>
      <c r="I314" s="267" t="s">
        <v>3749</v>
      </c>
      <c r="J314" s="207"/>
      <c r="BQ314" s="50" t="s">
        <v>4330</v>
      </c>
    </row>
    <row r="315" spans="1:71">
      <c r="A315" s="267" t="s">
        <v>97</v>
      </c>
      <c r="B315" s="207" t="s">
        <v>4331</v>
      </c>
      <c r="C315" s="207" t="s">
        <v>4315</v>
      </c>
      <c r="E315" s="207" t="s">
        <v>3909</v>
      </c>
      <c r="F315" s="207" t="s">
        <v>3909</v>
      </c>
      <c r="I315" s="267" t="s">
        <v>3749</v>
      </c>
      <c r="J315" s="207"/>
      <c r="BQ315" s="50" t="s">
        <v>4332</v>
      </c>
    </row>
    <row r="316" spans="1:71">
      <c r="A316" s="267" t="s">
        <v>97</v>
      </c>
      <c r="B316" s="207" t="s">
        <v>4333</v>
      </c>
      <c r="C316" s="207" t="s">
        <v>4334</v>
      </c>
      <c r="E316" s="207" t="s">
        <v>3909</v>
      </c>
      <c r="F316" s="207" t="s">
        <v>3909</v>
      </c>
      <c r="I316" s="207" t="s">
        <v>3052</v>
      </c>
      <c r="J316" s="207"/>
      <c r="BQ316" s="50" t="s">
        <v>4335</v>
      </c>
    </row>
    <row r="317" spans="1:71">
      <c r="A317" s="267" t="s">
        <v>97</v>
      </c>
      <c r="B317" s="207" t="s">
        <v>4336</v>
      </c>
      <c r="C317" s="207" t="s">
        <v>4337</v>
      </c>
      <c r="E317" s="207" t="s">
        <v>3909</v>
      </c>
      <c r="F317" s="207" t="s">
        <v>3909</v>
      </c>
      <c r="I317" s="267" t="s">
        <v>3749</v>
      </c>
      <c r="J317" s="207"/>
      <c r="BQ317" s="50" t="s">
        <v>4338</v>
      </c>
    </row>
    <row r="318" spans="1:71">
      <c r="A318" s="267" t="s">
        <v>97</v>
      </c>
      <c r="B318" s="207" t="s">
        <v>4339</v>
      </c>
      <c r="C318" s="207" t="s">
        <v>4340</v>
      </c>
      <c r="E318" s="207" t="s">
        <v>3909</v>
      </c>
      <c r="F318" s="207" t="s">
        <v>3913</v>
      </c>
      <c r="I318" s="267" t="s">
        <v>3749</v>
      </c>
      <c r="J318" s="207"/>
      <c r="BQ318" s="50" t="s">
        <v>4341</v>
      </c>
    </row>
  </sheetData>
  <autoFilter ref="A1:BS292" xr:uid="{119E6778-47E7-49F2-9420-37E7EE40AF9B}">
    <sortState xmlns:xlrd2="http://schemas.microsoft.com/office/spreadsheetml/2017/richdata2" ref="A2:BS318">
      <sortCondition ref="A1:A292"/>
    </sortState>
  </autoFilter>
  <conditionalFormatting sqref="A2:BS318">
    <cfRule type="expression" dxfId="59" priority="1">
      <formula>ISEVEN(ROW())</formula>
    </cfRule>
  </conditionalFormatting>
  <dataValidations count="2">
    <dataValidation type="list" allowBlank="1" showInputMessage="1" showErrorMessage="1" sqref="A420:A1724 A2:A419" xr:uid="{A77ABE0D-EDEA-455D-A6A1-FFCF8D2DAF9E}">
      <formula1>"Engidalsskóli,Hraunvallaskóli,Hvaleyrarskóli,Lækjarskóli,Öldutúnsskóli,Setbergsskóli,Skarðshlíðarskóli,Víðistaðaskóli"</formula1>
    </dataValidation>
    <dataValidation type="list" allowBlank="1" showInputMessage="1" showErrorMessage="1" sqref="BJ2:BJ419 BG2:BG419 K2:K419 N2:N419 Q2:Q419 T2:T419 W2:W419 Z2:Z419 AC2:AC419 AF2:AF419 AI2:AI419 AL2:AL419 AO2:AO419 AR2:AR419 AU2:AU419 AX2:AX419 F2:F419 BA2:BA419 BD2:BD419 G2:G419 BM2:BM419 D420:D1724 D2:D419 E420:E1724 E2:E419 F420:F1724 G420:G1724 K420:K1724 N420:N1724 Q420:Q1724 T420:T1724 W420:W1724 Z420:Z1724 AC420:AC1724 AF420:AF1724 AI420:AI1724 AL420:AL1724 AO420:AO1724 AR420:AR1724 AU420:AU1724 AX420:AX1724 BA420:BA1724 BD420:BD1724 BG420:BG1724 BJ420:BJ1724 BM420:BM1724 BP420:BP1724 BP2:BP419" xr:uid="{DD624246-3E35-45DD-96C6-73660BEA8335}">
      <formula1>"Já,Nei"</formula1>
    </dataValidation>
  </dataValidations>
  <hyperlinks>
    <hyperlink ref="BQ174" r:id="rId1" xr:uid="{C9EB1309-2A65-4943-B106-071AE28BE75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25B7C0E-9A5E-40F2-988D-57FB62536F1B}">
          <x14:formula1>
            <xm:f>Ofnæmisvaldalisti!$A$2:$A$56</xm:f>
          </x14:formula1>
          <xm:sqref>AV2:AV419 O2:O419 R2:R419 U2:U419 X2:X419 AA2:AA419 AD2:AD419 AY2:AY419 BB2:BB419 BE2:BE419 BH2:BH419 BK2:BK419 I2:I419 AG2:AG419 AP2:AP419 AJ2:AJ419 L2:L419 AM2:AM419 AS2:AS419 BN2:BN419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030BD-7E1D-4B1F-A8B6-C81B901BE7A9}">
  <dimension ref="A1:BR151"/>
  <sheetViews>
    <sheetView tabSelected="1" workbookViewId="0">
      <pane xSplit="2" ySplit="1" topLeftCell="AT14" activePane="bottomRight" state="frozen"/>
      <selection pane="topRight" activeCell="C1" sqref="C1"/>
      <selection pane="bottomLeft" activeCell="A2" sqref="A2"/>
      <selection pane="bottomRight" activeCell="BB30" sqref="BB30"/>
    </sheetView>
  </sheetViews>
  <sheetFormatPr defaultColWidth="9.109375" defaultRowHeight="15.6"/>
  <cols>
    <col min="1" max="1" width="20.109375" style="50" bestFit="1" customWidth="1"/>
    <col min="2" max="2" width="33.44140625" style="50" bestFit="1" customWidth="1"/>
    <col min="3" max="3" width="14.5546875" style="50" customWidth="1"/>
    <col min="4" max="8" width="9.109375" style="50"/>
    <col min="9" max="9" width="16.5546875" style="50" customWidth="1"/>
    <col min="10" max="10" width="40" style="50" customWidth="1"/>
    <col min="11" max="68" width="9.109375" style="50"/>
    <col min="69" max="69" width="85.6640625" style="50" bestFit="1" customWidth="1"/>
    <col min="70" max="70" width="11.6640625" style="50" bestFit="1" customWidth="1"/>
    <col min="71" max="16384" width="9.109375" style="50"/>
  </cols>
  <sheetData>
    <row r="1" spans="1:70">
      <c r="A1" s="268" t="s">
        <v>0</v>
      </c>
      <c r="B1" s="268" t="s">
        <v>2901</v>
      </c>
      <c r="C1" s="268" t="s">
        <v>3680</v>
      </c>
      <c r="D1" s="268" t="s">
        <v>3681</v>
      </c>
      <c r="E1" s="268" t="s">
        <v>3682</v>
      </c>
      <c r="F1" s="268" t="s">
        <v>3683</v>
      </c>
      <c r="G1" s="268" t="s">
        <v>3684</v>
      </c>
      <c r="H1" s="268" t="s">
        <v>3003</v>
      </c>
      <c r="I1" s="268" t="s">
        <v>3685</v>
      </c>
      <c r="J1" s="268" t="s">
        <v>3686</v>
      </c>
      <c r="K1" s="268" t="s">
        <v>3687</v>
      </c>
      <c r="L1" s="268" t="s">
        <v>3688</v>
      </c>
      <c r="M1" s="268" t="s">
        <v>3689</v>
      </c>
      <c r="N1" s="268" t="s">
        <v>3690</v>
      </c>
      <c r="O1" s="268" t="s">
        <v>3691</v>
      </c>
      <c r="P1" s="268" t="s">
        <v>3692</v>
      </c>
      <c r="Q1" s="268" t="s">
        <v>3693</v>
      </c>
      <c r="R1" s="268" t="s">
        <v>3694</v>
      </c>
      <c r="S1" s="268" t="s">
        <v>3695</v>
      </c>
      <c r="T1" s="268" t="s">
        <v>3696</v>
      </c>
      <c r="U1" s="268" t="s">
        <v>3697</v>
      </c>
      <c r="V1" s="268" t="s">
        <v>3698</v>
      </c>
      <c r="W1" s="268" t="s">
        <v>3699</v>
      </c>
      <c r="X1" s="268" t="s">
        <v>3700</v>
      </c>
      <c r="Y1" s="268" t="s">
        <v>3701</v>
      </c>
      <c r="Z1" s="268" t="s">
        <v>3702</v>
      </c>
      <c r="AA1" s="268" t="s">
        <v>3703</v>
      </c>
      <c r="AB1" s="268" t="s">
        <v>3704</v>
      </c>
      <c r="AC1" s="268" t="s">
        <v>3705</v>
      </c>
      <c r="AD1" s="268" t="s">
        <v>3706</v>
      </c>
      <c r="AE1" s="268" t="s">
        <v>3707</v>
      </c>
      <c r="AF1" s="268" t="s">
        <v>3708</v>
      </c>
      <c r="AG1" s="268" t="s">
        <v>3709</v>
      </c>
      <c r="AH1" s="268" t="s">
        <v>3710</v>
      </c>
      <c r="AI1" s="268" t="s">
        <v>3711</v>
      </c>
      <c r="AJ1" s="268" t="s">
        <v>3712</v>
      </c>
      <c r="AK1" s="268" t="s">
        <v>3713</v>
      </c>
      <c r="AL1" s="268" t="s">
        <v>3714</v>
      </c>
      <c r="AM1" s="268" t="s">
        <v>3715</v>
      </c>
      <c r="AN1" s="268" t="s">
        <v>3716</v>
      </c>
      <c r="AO1" s="268" t="s">
        <v>3717</v>
      </c>
      <c r="AP1" s="268" t="s">
        <v>3718</v>
      </c>
      <c r="AQ1" s="268" t="s">
        <v>3719</v>
      </c>
      <c r="AR1" s="268" t="s">
        <v>3720</v>
      </c>
      <c r="AS1" s="268" t="s">
        <v>3721</v>
      </c>
      <c r="AT1" s="268" t="s">
        <v>3722</v>
      </c>
      <c r="AU1" s="268" t="s">
        <v>3723</v>
      </c>
      <c r="AV1" s="268" t="s">
        <v>3724</v>
      </c>
      <c r="AW1" s="268" t="s">
        <v>3725</v>
      </c>
      <c r="AX1" s="268" t="s">
        <v>3726</v>
      </c>
      <c r="AY1" s="268" t="s">
        <v>3727</v>
      </c>
      <c r="AZ1" s="268" t="s">
        <v>3728</v>
      </c>
      <c r="BA1" s="268" t="s">
        <v>3729</v>
      </c>
      <c r="BB1" s="268" t="s">
        <v>3730</v>
      </c>
      <c r="BC1" s="268" t="s">
        <v>3731</v>
      </c>
      <c r="BD1" s="268" t="s">
        <v>3732</v>
      </c>
      <c r="BE1" s="268" t="s">
        <v>3733</v>
      </c>
      <c r="BF1" s="268" t="s">
        <v>3734</v>
      </c>
      <c r="BG1" s="268" t="s">
        <v>3735</v>
      </c>
      <c r="BH1" s="268" t="s">
        <v>3736</v>
      </c>
      <c r="BI1" s="268" t="s">
        <v>3737</v>
      </c>
      <c r="BJ1" s="268" t="s">
        <v>3738</v>
      </c>
      <c r="BK1" s="268" t="s">
        <v>3739</v>
      </c>
      <c r="BL1" s="268" t="s">
        <v>3740</v>
      </c>
      <c r="BM1" s="268" t="s">
        <v>3741</v>
      </c>
      <c r="BN1" s="268" t="s">
        <v>3742</v>
      </c>
      <c r="BO1" s="268" t="s">
        <v>3743</v>
      </c>
      <c r="BP1" s="268" t="s">
        <v>3744</v>
      </c>
      <c r="BQ1" s="268" t="s">
        <v>3745</v>
      </c>
      <c r="BR1" s="268" t="s">
        <v>3746</v>
      </c>
    </row>
    <row r="2" spans="1:70">
      <c r="A2" s="267" t="s">
        <v>14</v>
      </c>
      <c r="B2" s="267" t="s">
        <v>3014</v>
      </c>
      <c r="C2" s="267" t="s">
        <v>17</v>
      </c>
      <c r="D2" s="267"/>
      <c r="E2" s="267"/>
      <c r="F2" s="267"/>
      <c r="G2" s="267" t="s">
        <v>3748</v>
      </c>
      <c r="H2" s="267"/>
      <c r="I2" s="267" t="s">
        <v>2923</v>
      </c>
      <c r="J2" s="267" t="s">
        <v>3015</v>
      </c>
      <c r="K2" s="267" t="s">
        <v>3764</v>
      </c>
      <c r="L2" s="267"/>
      <c r="M2" s="267"/>
      <c r="N2" s="267"/>
      <c r="O2" s="267"/>
      <c r="P2" s="267"/>
      <c r="Q2" s="267"/>
      <c r="R2" s="267"/>
      <c r="S2" s="267"/>
      <c r="T2" s="267"/>
      <c r="U2" s="267"/>
      <c r="V2" s="267"/>
      <c r="W2" s="267"/>
      <c r="X2" s="267"/>
      <c r="Y2" s="267"/>
      <c r="Z2" s="267"/>
      <c r="AA2" s="267"/>
      <c r="AB2" s="267"/>
      <c r="AC2" s="267"/>
      <c r="AD2" s="267"/>
      <c r="AE2" s="267"/>
      <c r="AF2" s="267"/>
      <c r="AG2" s="267"/>
      <c r="AH2" s="267"/>
      <c r="AI2" s="267"/>
      <c r="AJ2" s="267"/>
      <c r="AK2" s="267"/>
      <c r="AL2" s="267"/>
      <c r="AM2" s="267"/>
      <c r="AN2" s="267"/>
      <c r="AO2" s="267"/>
      <c r="AP2" s="267"/>
      <c r="AQ2" s="267"/>
      <c r="AR2" s="267"/>
      <c r="AS2" s="267"/>
      <c r="AT2" s="267"/>
      <c r="AU2" s="267"/>
      <c r="AV2" s="267"/>
      <c r="AW2" s="267"/>
      <c r="AX2" s="267"/>
      <c r="AY2" s="267"/>
      <c r="AZ2" s="267"/>
      <c r="BA2" s="267"/>
      <c r="BB2" s="267"/>
      <c r="BC2" s="267"/>
      <c r="BD2" s="267"/>
      <c r="BE2" s="267"/>
      <c r="BF2" s="267"/>
      <c r="BG2" s="267"/>
      <c r="BH2" s="267"/>
      <c r="BI2" s="267"/>
      <c r="BJ2" s="267"/>
      <c r="BK2" s="267"/>
      <c r="BL2" s="267"/>
      <c r="BM2" s="267"/>
      <c r="BN2" s="267"/>
      <c r="BO2" s="267"/>
      <c r="BP2" s="267"/>
      <c r="BQ2" s="267" t="s">
        <v>4342</v>
      </c>
      <c r="BR2" s="267" t="s">
        <v>3766</v>
      </c>
    </row>
    <row r="3" spans="1:70">
      <c r="A3" s="266" t="s">
        <v>14</v>
      </c>
      <c r="B3" s="266" t="s">
        <v>3334</v>
      </c>
      <c r="C3" s="266" t="s">
        <v>19</v>
      </c>
      <c r="D3" s="266"/>
      <c r="E3" s="266"/>
      <c r="F3" s="266"/>
      <c r="G3" s="266" t="s">
        <v>3748</v>
      </c>
      <c r="H3" s="266"/>
      <c r="I3" s="266" t="s">
        <v>666</v>
      </c>
      <c r="J3" s="266" t="s">
        <v>3335</v>
      </c>
      <c r="K3" s="266" t="s">
        <v>3748</v>
      </c>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t="s">
        <v>4343</v>
      </c>
      <c r="BR3" s="266"/>
    </row>
    <row r="4" spans="1:70">
      <c r="A4" s="267" t="s">
        <v>14</v>
      </c>
      <c r="B4" s="267" t="s">
        <v>3336</v>
      </c>
      <c r="C4" s="267" t="s">
        <v>3018</v>
      </c>
      <c r="D4" s="267"/>
      <c r="E4" s="267"/>
      <c r="F4" s="267"/>
      <c r="G4" s="267" t="s">
        <v>3748</v>
      </c>
      <c r="H4" s="267"/>
      <c r="I4" s="267" t="s">
        <v>1330</v>
      </c>
      <c r="J4" s="267"/>
      <c r="K4" s="267"/>
      <c r="L4" s="267"/>
      <c r="M4" s="267"/>
      <c r="N4" s="267"/>
      <c r="O4" s="267"/>
      <c r="P4" s="267"/>
      <c r="Q4" s="267"/>
      <c r="R4" s="267"/>
      <c r="S4" s="267"/>
      <c r="T4" s="267"/>
      <c r="U4" s="267"/>
      <c r="V4" s="267"/>
      <c r="W4" s="267"/>
      <c r="X4" s="267"/>
      <c r="Y4" s="267"/>
      <c r="Z4" s="267"/>
      <c r="AA4" s="267"/>
      <c r="AB4" s="267"/>
      <c r="AC4" s="267"/>
      <c r="AD4" s="267"/>
      <c r="AE4" s="267"/>
      <c r="AF4" s="267"/>
      <c r="AG4" s="267"/>
      <c r="AH4" s="267"/>
      <c r="AI4" s="267"/>
      <c r="AJ4" s="267"/>
      <c r="AK4" s="267"/>
      <c r="AL4" s="267"/>
      <c r="AM4" s="267"/>
      <c r="AN4" s="267"/>
      <c r="AO4" s="267"/>
      <c r="AP4" s="267"/>
      <c r="AQ4" s="267"/>
      <c r="AR4" s="267"/>
      <c r="AS4" s="267"/>
      <c r="AT4" s="267"/>
      <c r="AU4" s="267"/>
      <c r="AV4" s="267"/>
      <c r="AW4" s="267"/>
      <c r="AX4" s="267"/>
      <c r="AY4" s="267"/>
      <c r="AZ4" s="267"/>
      <c r="BA4" s="267"/>
      <c r="BB4" s="267"/>
      <c r="BC4" s="267"/>
      <c r="BD4" s="267"/>
      <c r="BE4" s="267"/>
      <c r="BF4" s="267"/>
      <c r="BG4" s="267"/>
      <c r="BH4" s="267"/>
      <c r="BI4" s="267"/>
      <c r="BJ4" s="267"/>
      <c r="BK4" s="267"/>
      <c r="BL4" s="267"/>
      <c r="BM4" s="267"/>
      <c r="BN4" s="267"/>
      <c r="BO4" s="267"/>
      <c r="BP4" s="267"/>
      <c r="BQ4" s="267" t="s">
        <v>4344</v>
      </c>
      <c r="BR4" s="267"/>
    </row>
    <row r="5" spans="1:70">
      <c r="A5" s="266" t="s">
        <v>14</v>
      </c>
      <c r="B5" s="266" t="s">
        <v>3337</v>
      </c>
      <c r="C5" s="266"/>
      <c r="D5" s="266"/>
      <c r="E5" s="266"/>
      <c r="F5" s="266"/>
      <c r="G5" s="266" t="s">
        <v>3748</v>
      </c>
      <c r="H5" s="266"/>
      <c r="I5" s="266" t="s">
        <v>1330</v>
      </c>
      <c r="J5" s="266"/>
      <c r="K5" s="266"/>
      <c r="L5" s="266" t="s">
        <v>214</v>
      </c>
      <c r="M5" s="266"/>
      <c r="N5" s="266"/>
      <c r="O5" s="266"/>
      <c r="P5" s="266"/>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t="s">
        <v>4345</v>
      </c>
      <c r="BR5" s="266"/>
    </row>
    <row r="6" spans="1:70">
      <c r="A6" s="267" t="s">
        <v>14</v>
      </c>
      <c r="B6" s="267" t="s">
        <v>3339</v>
      </c>
      <c r="C6" s="267" t="s">
        <v>3340</v>
      </c>
      <c r="D6" s="267"/>
      <c r="E6" s="267"/>
      <c r="F6" s="267"/>
      <c r="G6" s="267" t="s">
        <v>3748</v>
      </c>
      <c r="H6" s="267"/>
      <c r="I6" s="267" t="s">
        <v>3081</v>
      </c>
      <c r="J6" s="267" t="s">
        <v>3341</v>
      </c>
      <c r="K6" s="267" t="s">
        <v>3764</v>
      </c>
      <c r="L6" s="267"/>
      <c r="M6" s="267"/>
      <c r="N6" s="267"/>
      <c r="O6" s="267"/>
      <c r="P6" s="267"/>
      <c r="Q6" s="267"/>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67"/>
      <c r="AQ6" s="267"/>
      <c r="AR6" s="267"/>
      <c r="AS6" s="267"/>
      <c r="AT6" s="267"/>
      <c r="AU6" s="267"/>
      <c r="AV6" s="267"/>
      <c r="AW6" s="267"/>
      <c r="AX6" s="267"/>
      <c r="AY6" s="267"/>
      <c r="AZ6" s="267"/>
      <c r="BA6" s="267"/>
      <c r="BB6" s="267"/>
      <c r="BC6" s="267"/>
      <c r="BD6" s="267"/>
      <c r="BE6" s="267"/>
      <c r="BF6" s="267"/>
      <c r="BG6" s="267"/>
      <c r="BH6" s="267"/>
      <c r="BI6" s="267"/>
      <c r="BJ6" s="267"/>
      <c r="BK6" s="267"/>
      <c r="BL6" s="267"/>
      <c r="BM6" s="267"/>
      <c r="BN6" s="267"/>
      <c r="BO6" s="267"/>
      <c r="BP6" s="267"/>
      <c r="BQ6" s="267" t="s">
        <v>4346</v>
      </c>
      <c r="BR6" s="267" t="s">
        <v>3766</v>
      </c>
    </row>
    <row r="7" spans="1:70">
      <c r="A7" s="266" t="s">
        <v>14</v>
      </c>
      <c r="B7" s="266" t="s">
        <v>3342</v>
      </c>
      <c r="C7" s="266"/>
      <c r="D7" s="266"/>
      <c r="E7" s="266"/>
      <c r="F7" s="266"/>
      <c r="G7" s="266" t="s">
        <v>3748</v>
      </c>
      <c r="H7" s="266"/>
      <c r="I7" s="266" t="s">
        <v>214</v>
      </c>
      <c r="J7" s="266"/>
      <c r="K7" s="266"/>
      <c r="L7" s="266"/>
      <c r="M7" s="266"/>
      <c r="N7" s="266"/>
      <c r="O7" s="266"/>
      <c r="P7" s="266"/>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t="s">
        <v>4347</v>
      </c>
      <c r="BR7" s="266"/>
    </row>
    <row r="8" spans="1:70" ht="15" customHeight="1">
      <c r="A8" s="267" t="s">
        <v>14</v>
      </c>
      <c r="B8" s="267" t="s">
        <v>4348</v>
      </c>
      <c r="C8" s="267" t="s">
        <v>23</v>
      </c>
      <c r="D8" s="267"/>
      <c r="E8" s="267"/>
      <c r="F8" s="267"/>
      <c r="G8" s="267" t="s">
        <v>3748</v>
      </c>
      <c r="H8" s="267"/>
      <c r="I8" s="267" t="s">
        <v>3749</v>
      </c>
      <c r="J8" s="267"/>
      <c r="K8" s="267"/>
      <c r="L8" s="267"/>
      <c r="M8" s="267"/>
      <c r="N8" s="267"/>
      <c r="O8" s="267"/>
      <c r="P8" s="267"/>
      <c r="Q8" s="267"/>
      <c r="R8" s="267"/>
      <c r="S8" s="267"/>
      <c r="T8" s="267"/>
      <c r="U8" s="267"/>
      <c r="V8" s="267"/>
      <c r="W8" s="267"/>
      <c r="X8" s="267"/>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c r="BK8" s="267"/>
      <c r="BL8" s="267"/>
      <c r="BM8" s="267"/>
      <c r="BN8" s="267"/>
      <c r="BO8" s="267"/>
      <c r="BP8" s="267"/>
      <c r="BQ8" s="267" t="s">
        <v>4349</v>
      </c>
      <c r="BR8" s="267"/>
    </row>
    <row r="9" spans="1:70">
      <c r="A9" s="266" t="s">
        <v>14</v>
      </c>
      <c r="B9" s="266" t="s">
        <v>4350</v>
      </c>
      <c r="C9" s="266" t="s">
        <v>17</v>
      </c>
      <c r="D9" s="266"/>
      <c r="E9" s="266"/>
      <c r="F9" s="266"/>
      <c r="G9" s="266" t="s">
        <v>3748</v>
      </c>
      <c r="H9" s="266"/>
      <c r="I9" s="266" t="s">
        <v>3749</v>
      </c>
      <c r="J9" s="266"/>
      <c r="K9" s="266"/>
      <c r="L9" s="266"/>
      <c r="M9" s="266"/>
      <c r="N9" s="266"/>
      <c r="O9" s="266"/>
      <c r="P9" s="266"/>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t="s">
        <v>4351</v>
      </c>
      <c r="BR9" s="266"/>
    </row>
    <row r="10" spans="1:70">
      <c r="A10" s="267" t="s">
        <v>7</v>
      </c>
      <c r="B10" s="267" t="s">
        <v>4352</v>
      </c>
      <c r="C10" s="267" t="s">
        <v>11</v>
      </c>
      <c r="D10" s="267"/>
      <c r="E10" s="267"/>
      <c r="F10" s="267"/>
      <c r="G10" s="267" t="s">
        <v>3748</v>
      </c>
      <c r="H10" s="267"/>
      <c r="I10" s="267" t="s">
        <v>3768</v>
      </c>
      <c r="J10" s="267" t="s">
        <v>3877</v>
      </c>
      <c r="K10" s="267" t="s">
        <v>3748</v>
      </c>
      <c r="L10" s="267"/>
      <c r="M10" s="267"/>
      <c r="N10" s="267"/>
      <c r="O10" s="267"/>
      <c r="P10" s="267"/>
      <c r="Q10" s="267"/>
      <c r="R10" s="267"/>
      <c r="S10" s="267"/>
      <c r="T10" s="267"/>
      <c r="U10" s="267"/>
      <c r="V10" s="267"/>
      <c r="W10" s="267"/>
      <c r="X10" s="267"/>
      <c r="Y10" s="267"/>
      <c r="Z10" s="267"/>
      <c r="AA10" s="267"/>
      <c r="AB10" s="267"/>
      <c r="AC10" s="267"/>
      <c r="AD10" s="267"/>
      <c r="AE10" s="267"/>
      <c r="AF10" s="267"/>
      <c r="AG10" s="267"/>
      <c r="AH10" s="267"/>
      <c r="AI10" s="267"/>
      <c r="AJ10" s="267"/>
      <c r="AK10" s="267"/>
      <c r="AL10" s="267"/>
      <c r="AM10" s="267"/>
      <c r="AN10" s="267"/>
      <c r="AO10" s="267"/>
      <c r="AP10" s="267"/>
      <c r="AQ10" s="267"/>
      <c r="AR10" s="267"/>
      <c r="AS10" s="267"/>
      <c r="AT10" s="267"/>
      <c r="AU10" s="267"/>
      <c r="AV10" s="267"/>
      <c r="AW10" s="267"/>
      <c r="AX10" s="267"/>
      <c r="AY10" s="267"/>
      <c r="AZ10" s="267"/>
      <c r="BA10" s="267"/>
      <c r="BB10" s="267"/>
      <c r="BC10" s="267"/>
      <c r="BD10" s="267"/>
      <c r="BE10" s="267"/>
      <c r="BF10" s="267"/>
      <c r="BG10" s="267"/>
      <c r="BH10" s="267"/>
      <c r="BI10" s="267"/>
      <c r="BJ10" s="267"/>
      <c r="BK10" s="267"/>
      <c r="BL10" s="267"/>
      <c r="BM10" s="267"/>
      <c r="BN10" s="267"/>
      <c r="BO10" s="267"/>
      <c r="BP10" s="267"/>
      <c r="BQ10" s="267" t="s">
        <v>4353</v>
      </c>
      <c r="BR10" s="267"/>
    </row>
    <row r="11" spans="1:70">
      <c r="A11" s="266" t="s">
        <v>7</v>
      </c>
      <c r="B11" s="266" t="s">
        <v>3344</v>
      </c>
      <c r="C11" s="266" t="s">
        <v>10</v>
      </c>
      <c r="D11" s="266"/>
      <c r="E11" s="266"/>
      <c r="F11" s="266"/>
      <c r="G11" s="266" t="s">
        <v>3748</v>
      </c>
      <c r="H11" s="266"/>
      <c r="I11" s="266" t="s">
        <v>214</v>
      </c>
      <c r="J11" s="266"/>
      <c r="K11" s="266"/>
      <c r="L11" s="266"/>
      <c r="M11" s="266"/>
      <c r="N11" s="266"/>
      <c r="O11" s="266"/>
      <c r="P11" s="266"/>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t="s">
        <v>4354</v>
      </c>
      <c r="BR11" s="266"/>
    </row>
    <row r="12" spans="1:70">
      <c r="A12" s="267" t="s">
        <v>7</v>
      </c>
      <c r="B12" s="267" t="s">
        <v>3345</v>
      </c>
      <c r="C12" s="267" t="s">
        <v>3346</v>
      </c>
      <c r="D12" s="267"/>
      <c r="E12" s="267"/>
      <c r="F12" s="267"/>
      <c r="G12" s="267" t="s">
        <v>3748</v>
      </c>
      <c r="H12" s="267"/>
      <c r="I12" s="267" t="s">
        <v>214</v>
      </c>
      <c r="J12" s="267" t="s">
        <v>3347</v>
      </c>
      <c r="K12" s="267" t="s">
        <v>3748</v>
      </c>
      <c r="L12" s="267"/>
      <c r="M12" s="267"/>
      <c r="N12" s="267"/>
      <c r="O12" s="267"/>
      <c r="P12" s="267"/>
      <c r="Q12" s="267"/>
      <c r="R12" s="267"/>
      <c r="S12" s="267"/>
      <c r="T12" s="267"/>
      <c r="U12" s="267"/>
      <c r="V12" s="267"/>
      <c r="W12" s="267"/>
      <c r="X12" s="267"/>
      <c r="Y12" s="267"/>
      <c r="Z12" s="267"/>
      <c r="AA12" s="267"/>
      <c r="AB12" s="267"/>
      <c r="AC12" s="267"/>
      <c r="AD12" s="267"/>
      <c r="AE12" s="267"/>
      <c r="AF12" s="267"/>
      <c r="AG12" s="267"/>
      <c r="AH12" s="267"/>
      <c r="AI12" s="267"/>
      <c r="AJ12" s="267"/>
      <c r="AK12" s="267"/>
      <c r="AL12" s="267"/>
      <c r="AM12" s="267"/>
      <c r="AN12" s="267"/>
      <c r="AO12" s="267"/>
      <c r="AP12" s="267"/>
      <c r="AQ12" s="267"/>
      <c r="AR12" s="267"/>
      <c r="AS12" s="267"/>
      <c r="AT12" s="267"/>
      <c r="AU12" s="267"/>
      <c r="AV12" s="267"/>
      <c r="AW12" s="267"/>
      <c r="AX12" s="267"/>
      <c r="AY12" s="267"/>
      <c r="AZ12" s="267"/>
      <c r="BA12" s="267"/>
      <c r="BB12" s="267"/>
      <c r="BC12" s="267"/>
      <c r="BD12" s="267"/>
      <c r="BE12" s="267"/>
      <c r="BF12" s="267"/>
      <c r="BG12" s="267"/>
      <c r="BH12" s="267"/>
      <c r="BI12" s="267"/>
      <c r="BJ12" s="267"/>
      <c r="BK12" s="267"/>
      <c r="BL12" s="267"/>
      <c r="BM12" s="267"/>
      <c r="BN12" s="267"/>
      <c r="BO12" s="267"/>
      <c r="BP12" s="267"/>
      <c r="BQ12" s="267" t="s">
        <v>4355</v>
      </c>
      <c r="BR12" s="267"/>
    </row>
    <row r="13" spans="1:70">
      <c r="A13" s="266" t="s">
        <v>7</v>
      </c>
      <c r="B13" s="266" t="s">
        <v>3348</v>
      </c>
      <c r="C13" s="266" t="s">
        <v>3346</v>
      </c>
      <c r="D13" s="266"/>
      <c r="E13" s="266"/>
      <c r="F13" s="266"/>
      <c r="G13" s="266" t="s">
        <v>3748</v>
      </c>
      <c r="H13" s="266"/>
      <c r="I13" s="266" t="s">
        <v>214</v>
      </c>
      <c r="J13" s="266"/>
      <c r="K13" s="266"/>
      <c r="L13" s="266"/>
      <c r="M13" s="266"/>
      <c r="N13" s="266"/>
      <c r="O13" s="266"/>
      <c r="P13" s="266"/>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t="s">
        <v>4356</v>
      </c>
      <c r="BR13" s="266"/>
    </row>
    <row r="14" spans="1:70">
      <c r="A14" s="267" t="s">
        <v>7</v>
      </c>
      <c r="B14" s="267" t="s">
        <v>3349</v>
      </c>
      <c r="C14" s="267" t="s">
        <v>12</v>
      </c>
      <c r="D14" s="267"/>
      <c r="E14" s="267"/>
      <c r="F14" s="267"/>
      <c r="G14" s="267" t="s">
        <v>3748</v>
      </c>
      <c r="H14" s="267"/>
      <c r="I14" s="267" t="s">
        <v>214</v>
      </c>
      <c r="J14" s="267" t="s">
        <v>3350</v>
      </c>
      <c r="K14" s="267" t="s">
        <v>3748</v>
      </c>
      <c r="L14" s="267"/>
      <c r="M14" s="267"/>
      <c r="N14" s="267"/>
      <c r="O14" s="267"/>
      <c r="P14" s="267"/>
      <c r="Q14" s="267"/>
      <c r="R14" s="267"/>
      <c r="S14" s="267"/>
      <c r="T14" s="267"/>
      <c r="U14" s="267"/>
      <c r="V14" s="267"/>
      <c r="W14" s="267"/>
      <c r="X14" s="267"/>
      <c r="Y14" s="267"/>
      <c r="Z14" s="267"/>
      <c r="AA14" s="267"/>
      <c r="AB14" s="267"/>
      <c r="AC14" s="267"/>
      <c r="AD14" s="267"/>
      <c r="AE14" s="267"/>
      <c r="AF14" s="267"/>
      <c r="AG14" s="267"/>
      <c r="AH14" s="267"/>
      <c r="AI14" s="267"/>
      <c r="AJ14" s="267"/>
      <c r="AK14" s="267"/>
      <c r="AL14" s="267"/>
      <c r="AM14" s="267"/>
      <c r="AN14" s="267"/>
      <c r="AO14" s="267"/>
      <c r="AP14" s="267"/>
      <c r="AQ14" s="267"/>
      <c r="AR14" s="267"/>
      <c r="AS14" s="267"/>
      <c r="AT14" s="267"/>
      <c r="AU14" s="267"/>
      <c r="AV14" s="267"/>
      <c r="AW14" s="267"/>
      <c r="AX14" s="267"/>
      <c r="AY14" s="267"/>
      <c r="AZ14" s="267"/>
      <c r="BA14" s="267"/>
      <c r="BB14" s="267"/>
      <c r="BC14" s="267"/>
      <c r="BD14" s="267"/>
      <c r="BE14" s="267"/>
      <c r="BF14" s="267"/>
      <c r="BG14" s="267"/>
      <c r="BH14" s="267"/>
      <c r="BI14" s="267"/>
      <c r="BJ14" s="267"/>
      <c r="BK14" s="267"/>
      <c r="BL14" s="267"/>
      <c r="BM14" s="267"/>
      <c r="BN14" s="267"/>
      <c r="BO14" s="267"/>
      <c r="BP14" s="267"/>
      <c r="BQ14" s="267" t="s">
        <v>4357</v>
      </c>
      <c r="BR14" s="267"/>
    </row>
    <row r="15" spans="1:70">
      <c r="A15" s="266" t="s">
        <v>7</v>
      </c>
      <c r="B15" s="266" t="s">
        <v>4358</v>
      </c>
      <c r="C15" s="266" t="s">
        <v>3058</v>
      </c>
      <c r="D15" s="266"/>
      <c r="E15" s="266"/>
      <c r="F15" s="266"/>
      <c r="G15" s="266" t="s">
        <v>3748</v>
      </c>
      <c r="H15" s="266"/>
      <c r="I15" s="266" t="s">
        <v>3768</v>
      </c>
      <c r="J15" s="266"/>
      <c r="K15" s="266"/>
      <c r="L15" s="266"/>
      <c r="M15" s="266"/>
      <c r="N15" s="266"/>
      <c r="O15" s="266"/>
      <c r="P15" s="266"/>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t="s">
        <v>4359</v>
      </c>
      <c r="BR15" s="266"/>
    </row>
    <row r="16" spans="1:70">
      <c r="A16" s="267" t="s">
        <v>7</v>
      </c>
      <c r="B16" s="267" t="s">
        <v>4360</v>
      </c>
      <c r="C16" s="267" t="s">
        <v>3058</v>
      </c>
      <c r="D16" s="267"/>
      <c r="E16" s="267"/>
      <c r="F16" s="267"/>
      <c r="G16" s="267" t="s">
        <v>3748</v>
      </c>
      <c r="H16" s="267"/>
      <c r="I16" s="267" t="s">
        <v>3749</v>
      </c>
      <c r="J16" s="267"/>
      <c r="K16" s="267"/>
      <c r="L16" s="267"/>
      <c r="M16" s="267"/>
      <c r="N16" s="267"/>
      <c r="O16" s="267"/>
      <c r="P16" s="267"/>
      <c r="Q16" s="267"/>
      <c r="R16" s="267"/>
      <c r="S16" s="267"/>
      <c r="T16" s="267"/>
      <c r="U16" s="267"/>
      <c r="V16" s="267"/>
      <c r="W16" s="267"/>
      <c r="X16" s="267"/>
      <c r="Y16" s="267"/>
      <c r="Z16" s="267"/>
      <c r="AA16" s="267"/>
      <c r="AB16" s="267"/>
      <c r="AC16" s="267"/>
      <c r="AD16" s="267"/>
      <c r="AE16" s="267"/>
      <c r="AF16" s="267"/>
      <c r="AG16" s="267"/>
      <c r="AH16" s="267"/>
      <c r="AI16" s="267"/>
      <c r="AJ16" s="267"/>
      <c r="AK16" s="267"/>
      <c r="AL16" s="267"/>
      <c r="AM16" s="267"/>
      <c r="AN16" s="267"/>
      <c r="AO16" s="267"/>
      <c r="AP16" s="267"/>
      <c r="AQ16" s="267"/>
      <c r="AR16" s="267"/>
      <c r="AS16" s="267"/>
      <c r="AT16" s="267"/>
      <c r="AU16" s="267"/>
      <c r="AV16" s="267"/>
      <c r="AW16" s="267"/>
      <c r="AX16" s="267"/>
      <c r="AY16" s="267"/>
      <c r="AZ16" s="267"/>
      <c r="BA16" s="267"/>
      <c r="BB16" s="267"/>
      <c r="BC16" s="267"/>
      <c r="BD16" s="267"/>
      <c r="BE16" s="267"/>
      <c r="BF16" s="267"/>
      <c r="BG16" s="267"/>
      <c r="BH16" s="267"/>
      <c r="BI16" s="267"/>
      <c r="BJ16" s="267"/>
      <c r="BK16" s="267"/>
      <c r="BL16" s="267"/>
      <c r="BM16" s="267"/>
      <c r="BN16" s="267"/>
      <c r="BO16" s="267"/>
      <c r="BP16" s="267"/>
      <c r="BQ16" s="267" t="s">
        <v>4361</v>
      </c>
      <c r="BR16" s="267"/>
    </row>
    <row r="17" spans="1:70">
      <c r="A17" s="267" t="s">
        <v>7</v>
      </c>
      <c r="B17" s="267" t="s">
        <v>3017</v>
      </c>
      <c r="C17" s="267" t="s">
        <v>3018</v>
      </c>
      <c r="D17" s="267"/>
      <c r="E17" s="267"/>
      <c r="F17" s="267"/>
      <c r="G17" s="267" t="s">
        <v>3748</v>
      </c>
      <c r="H17" s="267"/>
      <c r="I17" s="267" t="s">
        <v>2919</v>
      </c>
      <c r="J17" s="267"/>
      <c r="K17" s="267"/>
      <c r="L17" s="267"/>
      <c r="M17" s="267"/>
      <c r="N17" s="267"/>
      <c r="O17" s="267"/>
      <c r="P17" s="267"/>
      <c r="Q17" s="267"/>
      <c r="R17" s="267"/>
      <c r="S17" s="267"/>
      <c r="T17" s="267"/>
      <c r="U17" s="267"/>
      <c r="V17" s="267"/>
      <c r="W17" s="267"/>
      <c r="X17" s="267"/>
      <c r="Y17" s="267"/>
      <c r="Z17" s="267"/>
      <c r="AA17" s="267"/>
      <c r="AB17" s="267"/>
      <c r="AC17" s="267"/>
      <c r="AD17" s="267"/>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c r="BK17" s="267"/>
      <c r="BL17" s="267"/>
      <c r="BM17" s="267"/>
      <c r="BN17" s="267"/>
      <c r="BO17" s="267"/>
      <c r="BP17" s="267"/>
      <c r="BQ17" s="267" t="s">
        <v>4362</v>
      </c>
      <c r="BR17" s="267"/>
    </row>
    <row r="18" spans="1:70">
      <c r="A18" s="266" t="s">
        <v>4363</v>
      </c>
      <c r="B18" s="266" t="s">
        <v>4364</v>
      </c>
      <c r="C18" s="266" t="s">
        <v>3045</v>
      </c>
      <c r="D18" s="266"/>
      <c r="E18" s="266"/>
      <c r="F18" s="266"/>
      <c r="G18" s="266" t="s">
        <v>3748</v>
      </c>
      <c r="H18" s="266"/>
      <c r="I18" s="266" t="s">
        <v>1689</v>
      </c>
      <c r="J18" s="266" t="s">
        <v>4365</v>
      </c>
      <c r="K18" s="266" t="s">
        <v>3764</v>
      </c>
      <c r="L18" s="266" t="s">
        <v>3768</v>
      </c>
      <c r="M18" s="266" t="s">
        <v>4365</v>
      </c>
      <c r="N18" s="266" t="s">
        <v>3764</v>
      </c>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t="s">
        <v>4366</v>
      </c>
      <c r="BR18" s="266" t="s">
        <v>3766</v>
      </c>
    </row>
    <row r="19" spans="1:70">
      <c r="A19" s="267" t="s">
        <v>4363</v>
      </c>
      <c r="B19" s="267" t="s">
        <v>3352</v>
      </c>
      <c r="C19" s="267" t="s">
        <v>3045</v>
      </c>
      <c r="D19" s="267"/>
      <c r="E19" s="267"/>
      <c r="F19" s="267"/>
      <c r="G19" s="267" t="s">
        <v>3748</v>
      </c>
      <c r="H19" s="267"/>
      <c r="I19" s="267" t="s">
        <v>214</v>
      </c>
      <c r="J19" s="267"/>
      <c r="K19" s="267"/>
      <c r="L19" s="267"/>
      <c r="M19" s="267"/>
      <c r="N19" s="267"/>
      <c r="O19" s="267"/>
      <c r="P19" s="267"/>
      <c r="Q19" s="267"/>
      <c r="R19" s="267"/>
      <c r="S19" s="267"/>
      <c r="T19" s="267"/>
      <c r="U19" s="267"/>
      <c r="V19" s="267"/>
      <c r="W19" s="267"/>
      <c r="X19" s="267"/>
      <c r="Y19" s="267"/>
      <c r="Z19" s="267"/>
      <c r="AA19" s="267"/>
      <c r="AB19" s="267"/>
      <c r="AC19" s="267"/>
      <c r="AD19" s="267"/>
      <c r="AE19" s="267"/>
      <c r="AF19" s="267"/>
      <c r="AG19" s="267"/>
      <c r="AH19" s="267"/>
      <c r="AI19" s="267"/>
      <c r="AJ19" s="267"/>
      <c r="AK19" s="267"/>
      <c r="AL19" s="267"/>
      <c r="AM19" s="267"/>
      <c r="AN19" s="267"/>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7"/>
      <c r="BK19" s="267"/>
      <c r="BL19" s="267"/>
      <c r="BM19" s="267"/>
      <c r="BN19" s="267"/>
      <c r="BO19" s="267"/>
      <c r="BP19" s="267"/>
      <c r="BQ19" s="267" t="s">
        <v>4367</v>
      </c>
      <c r="BR19" s="267"/>
    </row>
    <row r="20" spans="1:70">
      <c r="A20" s="266" t="s">
        <v>4363</v>
      </c>
      <c r="B20" s="266" t="s">
        <v>3353</v>
      </c>
      <c r="C20" s="266" t="s">
        <v>3045</v>
      </c>
      <c r="D20" s="266"/>
      <c r="E20" s="266"/>
      <c r="F20" s="266"/>
      <c r="G20" s="266" t="s">
        <v>3748</v>
      </c>
      <c r="H20" s="266"/>
      <c r="I20" s="266" t="s">
        <v>214</v>
      </c>
      <c r="J20" s="266"/>
      <c r="K20" s="266"/>
      <c r="L20" s="266" t="s">
        <v>3617</v>
      </c>
      <c r="M20" s="266"/>
      <c r="N20" s="266"/>
      <c r="O20" s="266" t="s">
        <v>235</v>
      </c>
      <c r="P20" s="266"/>
      <c r="Q20" s="266"/>
      <c r="R20" s="266" t="s">
        <v>3631</v>
      </c>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54" t="s">
        <v>4368</v>
      </c>
      <c r="BR20" s="266"/>
    </row>
    <row r="21" spans="1:70">
      <c r="A21" s="267" t="s">
        <v>4363</v>
      </c>
      <c r="B21" s="267" t="s">
        <v>3355</v>
      </c>
      <c r="C21" s="267" t="s">
        <v>3045</v>
      </c>
      <c r="D21" s="267"/>
      <c r="E21" s="267"/>
      <c r="F21" s="267"/>
      <c r="G21" s="267" t="s">
        <v>3748</v>
      </c>
      <c r="H21" s="267"/>
      <c r="I21" s="267" t="s">
        <v>214</v>
      </c>
      <c r="J21" s="267" t="s">
        <v>4369</v>
      </c>
      <c r="K21" s="267" t="s">
        <v>3748</v>
      </c>
      <c r="L21" s="267" t="s">
        <v>3768</v>
      </c>
      <c r="M21" s="267" t="s">
        <v>4369</v>
      </c>
      <c r="N21" s="267" t="s">
        <v>3748</v>
      </c>
      <c r="O21" s="267"/>
      <c r="P21" s="267"/>
      <c r="Q21" s="267"/>
      <c r="R21" s="267"/>
      <c r="S21" s="267"/>
      <c r="T21" s="267"/>
      <c r="U21" s="267"/>
      <c r="V21" s="267"/>
      <c r="W21" s="267"/>
      <c r="X21" s="267"/>
      <c r="Y21" s="267"/>
      <c r="Z21" s="267"/>
      <c r="AA21" s="267"/>
      <c r="AB21" s="267"/>
      <c r="AC21" s="267"/>
      <c r="AD21" s="267"/>
      <c r="AE21" s="267"/>
      <c r="AF21" s="267"/>
      <c r="AG21" s="267"/>
      <c r="AH21" s="267"/>
      <c r="AI21" s="267"/>
      <c r="AJ21" s="267"/>
      <c r="AK21" s="267"/>
      <c r="AL21" s="267"/>
      <c r="AM21" s="267"/>
      <c r="AN21" s="267"/>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7"/>
      <c r="BP21" s="267"/>
      <c r="BQ21" s="267" t="s">
        <v>4370</v>
      </c>
      <c r="BR21" s="267"/>
    </row>
    <row r="22" spans="1:70">
      <c r="A22" s="266" t="s">
        <v>4363</v>
      </c>
      <c r="B22" s="266" t="s">
        <v>4371</v>
      </c>
      <c r="C22" s="266" t="s">
        <v>3045</v>
      </c>
      <c r="D22" s="266"/>
      <c r="E22" s="266"/>
      <c r="F22" s="266"/>
      <c r="G22" s="266" t="s">
        <v>3748</v>
      </c>
      <c r="H22" s="266"/>
      <c r="I22" s="266" t="s">
        <v>3749</v>
      </c>
      <c r="J22" s="266"/>
      <c r="K22" s="266"/>
      <c r="L22" s="266"/>
      <c r="M22" s="266"/>
      <c r="N22" s="266"/>
      <c r="O22" s="266"/>
      <c r="P22" s="266"/>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t="s">
        <v>4372</v>
      </c>
      <c r="BR22" s="266"/>
    </row>
    <row r="23" spans="1:70">
      <c r="A23" s="267" t="s">
        <v>4363</v>
      </c>
      <c r="B23" s="267" t="s">
        <v>4373</v>
      </c>
      <c r="C23" s="267" t="s">
        <v>3045</v>
      </c>
      <c r="D23" s="267"/>
      <c r="E23" s="267"/>
      <c r="F23" s="267"/>
      <c r="G23" s="267" t="s">
        <v>3748</v>
      </c>
      <c r="H23" s="267"/>
      <c r="I23" s="267" t="s">
        <v>3749</v>
      </c>
      <c r="J23" s="267"/>
      <c r="K23" s="267"/>
      <c r="L23" s="267"/>
      <c r="M23" s="267"/>
      <c r="N23" s="267"/>
      <c r="O23" s="267"/>
      <c r="P23" s="267"/>
      <c r="Q23" s="267"/>
      <c r="R23" s="267"/>
      <c r="S23" s="267"/>
      <c r="T23" s="267"/>
      <c r="U23" s="267"/>
      <c r="V23" s="267"/>
      <c r="W23" s="267"/>
      <c r="X23" s="267"/>
      <c r="Y23" s="267"/>
      <c r="Z23" s="267"/>
      <c r="AA23" s="267"/>
      <c r="AB23" s="267"/>
      <c r="AC23" s="267"/>
      <c r="AD23" s="267"/>
      <c r="AE23" s="267"/>
      <c r="AF23" s="267"/>
      <c r="AG23" s="267"/>
      <c r="AH23" s="267"/>
      <c r="AI23" s="267"/>
      <c r="AJ23" s="267"/>
      <c r="AK23" s="267"/>
      <c r="AL23" s="267"/>
      <c r="AM23" s="267"/>
      <c r="AN23" s="267"/>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7"/>
      <c r="BK23" s="267"/>
      <c r="BL23" s="267"/>
      <c r="BM23" s="267"/>
      <c r="BN23" s="267"/>
      <c r="BO23" s="267"/>
      <c r="BP23" s="267"/>
      <c r="BQ23" s="267" t="s">
        <v>4374</v>
      </c>
      <c r="BR23" s="267"/>
    </row>
    <row r="24" spans="1:70">
      <c r="A24" s="266" t="s">
        <v>4363</v>
      </c>
      <c r="B24" s="266" t="s">
        <v>3357</v>
      </c>
      <c r="C24" s="266" t="s">
        <v>3045</v>
      </c>
      <c r="D24" s="266"/>
      <c r="E24" s="266"/>
      <c r="F24" s="266"/>
      <c r="G24" s="266" t="s">
        <v>3748</v>
      </c>
      <c r="H24" s="266"/>
      <c r="I24" s="266" t="s">
        <v>214</v>
      </c>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t="s">
        <v>4375</v>
      </c>
      <c r="BR24" s="266"/>
    </row>
    <row r="25" spans="1:70">
      <c r="A25" s="267" t="s">
        <v>47</v>
      </c>
      <c r="B25" s="267" t="s">
        <v>3603</v>
      </c>
      <c r="C25" s="267" t="s">
        <v>3365</v>
      </c>
      <c r="D25" s="267"/>
      <c r="E25" s="267"/>
      <c r="F25" s="267"/>
      <c r="G25" s="267" t="s">
        <v>3748</v>
      </c>
      <c r="H25" s="267"/>
      <c r="I25" s="267" t="s">
        <v>1689</v>
      </c>
      <c r="J25" s="267"/>
      <c r="K25" s="267"/>
      <c r="L25" s="267" t="s">
        <v>235</v>
      </c>
      <c r="M25" s="267"/>
      <c r="N25" s="267"/>
      <c r="O25" s="267"/>
      <c r="P25" s="267"/>
      <c r="Q25" s="267"/>
      <c r="R25" s="267"/>
      <c r="S25" s="267"/>
      <c r="T25" s="267"/>
      <c r="U25" s="267"/>
      <c r="V25" s="267"/>
      <c r="W25" s="267"/>
      <c r="X25" s="267"/>
      <c r="Y25" s="267"/>
      <c r="Z25" s="267"/>
      <c r="AA25" s="267"/>
      <c r="AB25" s="267"/>
      <c r="AC25" s="267"/>
      <c r="AD25" s="267"/>
      <c r="AE25" s="267"/>
      <c r="AF25" s="267"/>
      <c r="AG25" s="267"/>
      <c r="AH25" s="267"/>
      <c r="AI25" s="267"/>
      <c r="AJ25" s="267"/>
      <c r="AK25" s="267"/>
      <c r="AL25" s="267"/>
      <c r="AM25" s="267"/>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7"/>
      <c r="BP25" s="267"/>
      <c r="BQ25" s="267" t="s">
        <v>4376</v>
      </c>
      <c r="BR25" s="267"/>
    </row>
    <row r="26" spans="1:70">
      <c r="A26" s="266" t="s">
        <v>47</v>
      </c>
      <c r="B26" s="266" t="s">
        <v>4377</v>
      </c>
      <c r="C26" s="266" t="s">
        <v>3370</v>
      </c>
      <c r="D26" s="266"/>
      <c r="E26" s="266"/>
      <c r="F26" s="266"/>
      <c r="G26" s="266" t="s">
        <v>3748</v>
      </c>
      <c r="H26" s="266"/>
      <c r="I26" s="266" t="s">
        <v>1689</v>
      </c>
      <c r="J26" s="266"/>
      <c r="K26" s="266"/>
      <c r="L26" s="266"/>
      <c r="M26" s="266"/>
      <c r="N26" s="266"/>
      <c r="O26" s="266"/>
      <c r="P26" s="266"/>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t="s">
        <v>4378</v>
      </c>
      <c r="BR26" s="266"/>
    </row>
    <row r="27" spans="1:70">
      <c r="A27" s="267" t="s">
        <v>47</v>
      </c>
      <c r="B27" s="267" t="s">
        <v>3359</v>
      </c>
      <c r="C27" s="267" t="s">
        <v>3360</v>
      </c>
      <c r="D27" s="267"/>
      <c r="E27" s="267"/>
      <c r="F27" s="267"/>
      <c r="G27" s="267" t="s">
        <v>3748</v>
      </c>
      <c r="H27" s="267"/>
      <c r="I27" s="267" t="s">
        <v>1689</v>
      </c>
      <c r="J27" s="267"/>
      <c r="K27" s="267"/>
      <c r="L27" s="267" t="s">
        <v>214</v>
      </c>
      <c r="M27" s="267"/>
      <c r="N27" s="267"/>
      <c r="O27" s="267" t="s">
        <v>3768</v>
      </c>
      <c r="P27" s="267"/>
      <c r="Q27" s="267"/>
      <c r="R27" s="267"/>
      <c r="S27" s="267"/>
      <c r="T27" s="267"/>
      <c r="U27" s="267"/>
      <c r="V27" s="267"/>
      <c r="W27" s="267"/>
      <c r="X27" s="267"/>
      <c r="Y27" s="267"/>
      <c r="Z27" s="267"/>
      <c r="AA27" s="267"/>
      <c r="AB27" s="267"/>
      <c r="AC27" s="267"/>
      <c r="AD27" s="267"/>
      <c r="AE27" s="267"/>
      <c r="AF27" s="267"/>
      <c r="AG27" s="267"/>
      <c r="AH27" s="267"/>
      <c r="AI27" s="267"/>
      <c r="AJ27" s="267"/>
      <c r="AK27" s="267"/>
      <c r="AL27" s="267"/>
      <c r="AM27" s="267"/>
      <c r="AN27" s="267"/>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7"/>
      <c r="BP27" s="267"/>
      <c r="BQ27" s="267" t="s">
        <v>4379</v>
      </c>
      <c r="BR27" s="267"/>
    </row>
    <row r="28" spans="1:70">
      <c r="A28" s="266" t="s">
        <v>47</v>
      </c>
      <c r="B28" s="266" t="s">
        <v>3362</v>
      </c>
      <c r="C28" s="266" t="s">
        <v>3018</v>
      </c>
      <c r="D28" s="266"/>
      <c r="E28" s="266"/>
      <c r="F28" s="266"/>
      <c r="G28" s="266" t="s">
        <v>3748</v>
      </c>
      <c r="H28" s="266"/>
      <c r="I28" s="266" t="s">
        <v>666</v>
      </c>
      <c r="J28" s="266" t="s">
        <v>3363</v>
      </c>
      <c r="K28" s="266" t="s">
        <v>3748</v>
      </c>
      <c r="L28" s="266"/>
      <c r="M28" s="266"/>
      <c r="N28" s="266"/>
      <c r="O28" s="266"/>
      <c r="P28" s="266"/>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t="s">
        <v>4380</v>
      </c>
      <c r="BR28" s="266"/>
    </row>
    <row r="29" spans="1:70">
      <c r="A29" s="267" t="s">
        <v>47</v>
      </c>
      <c r="B29" s="267" t="s">
        <v>3364</v>
      </c>
      <c r="C29" s="267" t="s">
        <v>3365</v>
      </c>
      <c r="D29" s="267"/>
      <c r="E29" s="267"/>
      <c r="F29" s="267"/>
      <c r="G29" s="267" t="s">
        <v>3748</v>
      </c>
      <c r="H29" s="267"/>
      <c r="I29" s="267" t="s">
        <v>214</v>
      </c>
      <c r="J29" s="267"/>
      <c r="K29" s="267"/>
      <c r="L29" s="267" t="s">
        <v>1689</v>
      </c>
      <c r="M29" s="267"/>
      <c r="N29" s="267"/>
      <c r="O29" s="267" t="s">
        <v>3768</v>
      </c>
      <c r="P29" s="267"/>
      <c r="Q29" s="267"/>
      <c r="R29" s="267" t="s">
        <v>3672</v>
      </c>
      <c r="S29" s="267"/>
      <c r="T29" s="267"/>
      <c r="U29" s="267"/>
      <c r="V29" s="267"/>
      <c r="W29" s="267"/>
      <c r="X29" s="267"/>
      <c r="Y29" s="267"/>
      <c r="Z29" s="267"/>
      <c r="AA29" s="267"/>
      <c r="AB29" s="267"/>
      <c r="AC29" s="267"/>
      <c r="AD29" s="267"/>
      <c r="AE29" s="267"/>
      <c r="AF29" s="267"/>
      <c r="AG29" s="267"/>
      <c r="AH29" s="267"/>
      <c r="AI29" s="267"/>
      <c r="AJ29" s="267"/>
      <c r="AK29" s="267"/>
      <c r="AL29" s="267"/>
      <c r="AM29" s="267"/>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7"/>
      <c r="BK29" s="267"/>
      <c r="BL29" s="267"/>
      <c r="BM29" s="267"/>
      <c r="BN29" s="267"/>
      <c r="BO29" s="267"/>
      <c r="BP29" s="267"/>
      <c r="BQ29" s="267" t="s">
        <v>4381</v>
      </c>
      <c r="BR29" s="267"/>
    </row>
    <row r="30" spans="1:70">
      <c r="A30" s="266" t="s">
        <v>47</v>
      </c>
      <c r="B30" s="266" t="s">
        <v>3367</v>
      </c>
      <c r="C30" s="266" t="s">
        <v>3368</v>
      </c>
      <c r="D30" s="266"/>
      <c r="E30" s="266"/>
      <c r="F30" s="266"/>
      <c r="G30" s="266" t="s">
        <v>3748</v>
      </c>
      <c r="H30" s="266"/>
      <c r="I30" s="266" t="s">
        <v>214</v>
      </c>
      <c r="J30" s="266"/>
      <c r="K30" s="266"/>
      <c r="L30" s="266"/>
      <c r="M30" s="266"/>
      <c r="N30" s="266"/>
      <c r="O30" s="266"/>
      <c r="P30" s="266"/>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c r="BP30" s="266"/>
      <c r="BQ30" s="266" t="s">
        <v>4382</v>
      </c>
      <c r="BR30" s="266"/>
    </row>
    <row r="31" spans="1:70">
      <c r="A31" s="267" t="s">
        <v>47</v>
      </c>
      <c r="B31" s="267" t="s">
        <v>4383</v>
      </c>
      <c r="C31" s="267" t="s">
        <v>3370</v>
      </c>
      <c r="D31" s="267"/>
      <c r="E31" s="267"/>
      <c r="F31" s="267"/>
      <c r="G31" s="267" t="s">
        <v>3748</v>
      </c>
      <c r="H31" s="267"/>
      <c r="I31" s="267" t="s">
        <v>666</v>
      </c>
      <c r="J31" s="267"/>
      <c r="K31" s="267"/>
      <c r="L31" s="267"/>
      <c r="M31" s="267"/>
      <c r="N31" s="267"/>
      <c r="O31" s="267"/>
      <c r="P31" s="267"/>
      <c r="Q31" s="267"/>
      <c r="R31" s="267"/>
      <c r="S31" s="267"/>
      <c r="T31" s="267"/>
      <c r="U31" s="267"/>
      <c r="V31" s="267"/>
      <c r="W31" s="267"/>
      <c r="X31" s="267"/>
      <c r="Y31" s="267"/>
      <c r="Z31" s="267"/>
      <c r="AA31" s="267"/>
      <c r="AB31" s="267"/>
      <c r="AC31" s="267"/>
      <c r="AD31" s="267"/>
      <c r="AE31" s="267"/>
      <c r="AF31" s="267"/>
      <c r="AG31" s="267"/>
      <c r="AH31" s="267"/>
      <c r="AI31" s="267"/>
      <c r="AJ31" s="267"/>
      <c r="AK31" s="267"/>
      <c r="AL31" s="267"/>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7"/>
      <c r="BP31" s="267"/>
      <c r="BQ31" s="267" t="s">
        <v>4384</v>
      </c>
      <c r="BR31" s="267"/>
    </row>
    <row r="32" spans="1:70">
      <c r="A32" s="266" t="s">
        <v>47</v>
      </c>
      <c r="B32" s="266" t="s">
        <v>3371</v>
      </c>
      <c r="C32" s="266" t="s">
        <v>3372</v>
      </c>
      <c r="D32" s="266"/>
      <c r="E32" s="266"/>
      <c r="F32" s="266"/>
      <c r="G32" s="266" t="s">
        <v>3748</v>
      </c>
      <c r="H32" s="266"/>
      <c r="I32" s="266" t="s">
        <v>214</v>
      </c>
      <c r="J32" s="266"/>
      <c r="K32" s="266"/>
      <c r="L32" s="266"/>
      <c r="M32" s="266"/>
      <c r="N32" s="266"/>
      <c r="O32" s="266"/>
      <c r="P32" s="266"/>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c r="BP32" s="266"/>
      <c r="BQ32" s="266" t="s">
        <v>4385</v>
      </c>
      <c r="BR32" s="266"/>
    </row>
    <row r="33" spans="1:70">
      <c r="A33" s="267" t="s">
        <v>47</v>
      </c>
      <c r="B33" s="267" t="s">
        <v>4386</v>
      </c>
      <c r="C33" s="267" t="s">
        <v>3368</v>
      </c>
      <c r="D33" s="267"/>
      <c r="E33" s="267"/>
      <c r="F33" s="267"/>
      <c r="G33" s="267" t="s">
        <v>3748</v>
      </c>
      <c r="H33" s="267"/>
      <c r="I33" s="267" t="s">
        <v>214</v>
      </c>
      <c r="J33" s="267"/>
      <c r="K33" s="267"/>
      <c r="L33" s="267"/>
      <c r="M33" s="267"/>
      <c r="N33" s="267"/>
      <c r="O33" s="267"/>
      <c r="P33" s="267"/>
      <c r="Q33" s="267"/>
      <c r="R33" s="267"/>
      <c r="S33" s="267"/>
      <c r="T33" s="267"/>
      <c r="U33" s="267"/>
      <c r="V33" s="267"/>
      <c r="W33" s="267"/>
      <c r="X33" s="267"/>
      <c r="Y33" s="267"/>
      <c r="Z33" s="267"/>
      <c r="AA33" s="267"/>
      <c r="AB33" s="267"/>
      <c r="AC33" s="267"/>
      <c r="AD33" s="267"/>
      <c r="AE33" s="267"/>
      <c r="AF33" s="267"/>
      <c r="AG33" s="267"/>
      <c r="AH33" s="267"/>
      <c r="AI33" s="267"/>
      <c r="AJ33" s="267"/>
      <c r="AK33" s="267"/>
      <c r="AL33" s="267"/>
      <c r="AM33" s="267"/>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7"/>
      <c r="BK33" s="267"/>
      <c r="BL33" s="267"/>
      <c r="BM33" s="267"/>
      <c r="BN33" s="267"/>
      <c r="BO33" s="267"/>
      <c r="BP33" s="267"/>
      <c r="BQ33" s="267" t="s">
        <v>4387</v>
      </c>
      <c r="BR33" s="267"/>
    </row>
    <row r="34" spans="1:70">
      <c r="A34" s="266" t="s">
        <v>47</v>
      </c>
      <c r="B34" s="266" t="s">
        <v>3374</v>
      </c>
      <c r="C34" s="266" t="s">
        <v>4388</v>
      </c>
      <c r="D34" s="266"/>
      <c r="E34" s="266"/>
      <c r="F34" s="266"/>
      <c r="G34" s="266" t="s">
        <v>3748</v>
      </c>
      <c r="H34" s="266"/>
      <c r="I34" s="266" t="s">
        <v>214</v>
      </c>
      <c r="J34" s="266"/>
      <c r="K34" s="266"/>
      <c r="L34" s="266"/>
      <c r="M34" s="266"/>
      <c r="N34" s="266"/>
      <c r="O34" s="266"/>
      <c r="P34" s="266"/>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c r="BP34" s="266"/>
      <c r="BQ34" s="266" t="s">
        <v>4389</v>
      </c>
      <c r="BR34" s="266"/>
    </row>
    <row r="35" spans="1:70">
      <c r="A35" s="267" t="s">
        <v>60</v>
      </c>
      <c r="B35" s="267" t="s">
        <v>4390</v>
      </c>
      <c r="C35" s="267" t="s">
        <v>10</v>
      </c>
      <c r="D35" s="267"/>
      <c r="E35" s="267"/>
      <c r="F35" s="267"/>
      <c r="G35" s="267" t="s">
        <v>3748</v>
      </c>
      <c r="H35" s="267"/>
      <c r="I35" s="267" t="s">
        <v>3768</v>
      </c>
      <c r="J35" s="267" t="s">
        <v>4391</v>
      </c>
      <c r="K35" s="267"/>
      <c r="L35" s="267"/>
      <c r="M35" s="267"/>
      <c r="N35" s="267"/>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t="s">
        <v>4392</v>
      </c>
      <c r="BR35" s="267"/>
    </row>
    <row r="36" spans="1:70">
      <c r="A36" s="266" t="s">
        <v>60</v>
      </c>
      <c r="B36" s="266" t="s">
        <v>3376</v>
      </c>
      <c r="C36" s="266" t="s">
        <v>10</v>
      </c>
      <c r="D36" s="266"/>
      <c r="E36" s="266"/>
      <c r="F36" s="266"/>
      <c r="G36" s="266" t="s">
        <v>3748</v>
      </c>
      <c r="H36" s="266"/>
      <c r="I36" s="266" t="s">
        <v>214</v>
      </c>
      <c r="J36" s="266"/>
      <c r="K36" s="266"/>
      <c r="L36" s="266"/>
      <c r="M36" s="266"/>
      <c r="N36" s="266"/>
      <c r="O36" s="266"/>
      <c r="P36" s="266"/>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c r="BP36" s="266"/>
      <c r="BQ36" s="266" t="s">
        <v>4393</v>
      </c>
      <c r="BR36" s="266"/>
    </row>
    <row r="37" spans="1:70">
      <c r="A37" s="267" t="s">
        <v>60</v>
      </c>
      <c r="B37" s="267" t="s">
        <v>3020</v>
      </c>
      <c r="C37" s="267" t="s">
        <v>10</v>
      </c>
      <c r="D37" s="267"/>
      <c r="E37" s="267"/>
      <c r="F37" s="267"/>
      <c r="G37" s="267" t="s">
        <v>3748</v>
      </c>
      <c r="H37" s="267"/>
      <c r="I37" s="267" t="s">
        <v>2919</v>
      </c>
      <c r="J37" s="267"/>
      <c r="K37" s="267"/>
      <c r="L37" s="267"/>
      <c r="M37" s="267"/>
      <c r="N37" s="267"/>
      <c r="O37" s="267"/>
      <c r="P37" s="267"/>
      <c r="Q37" s="267"/>
      <c r="R37" s="267"/>
      <c r="S37" s="267"/>
      <c r="T37" s="267"/>
      <c r="U37" s="267"/>
      <c r="V37" s="267"/>
      <c r="W37" s="267"/>
      <c r="X37" s="267"/>
      <c r="Y37" s="267"/>
      <c r="Z37" s="267"/>
      <c r="AA37" s="267"/>
      <c r="AB37" s="267"/>
      <c r="AC37" s="267"/>
      <c r="AD37" s="267"/>
      <c r="AE37" s="267"/>
      <c r="AF37" s="267"/>
      <c r="AG37" s="267"/>
      <c r="AH37" s="267"/>
      <c r="AI37" s="267"/>
      <c r="AJ37" s="267"/>
      <c r="AK37" s="267"/>
      <c r="AL37" s="267"/>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7"/>
      <c r="BP37" s="267"/>
      <c r="BQ37" s="420" t="s">
        <v>4394</v>
      </c>
      <c r="BR37" s="267"/>
    </row>
    <row r="38" spans="1:70">
      <c r="A38" s="266" t="s">
        <v>60</v>
      </c>
      <c r="B38" s="266" t="s">
        <v>3021</v>
      </c>
      <c r="C38" s="266" t="s">
        <v>10</v>
      </c>
      <c r="D38" s="266"/>
      <c r="E38" s="266"/>
      <c r="F38" s="266"/>
      <c r="G38" s="266" t="s">
        <v>3748</v>
      </c>
      <c r="H38" s="266"/>
      <c r="I38" s="266" t="s">
        <v>2919</v>
      </c>
      <c r="J38" s="266"/>
      <c r="K38" s="266"/>
      <c r="L38" s="266"/>
      <c r="M38" s="266"/>
      <c r="N38" s="266"/>
      <c r="O38" s="266"/>
      <c r="P38" s="266"/>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t="s">
        <v>4395</v>
      </c>
      <c r="BR38" s="266"/>
    </row>
    <row r="39" spans="1:70">
      <c r="A39" s="267" t="s">
        <v>60</v>
      </c>
      <c r="B39" s="267" t="s">
        <v>3022</v>
      </c>
      <c r="C39" s="267" t="s">
        <v>10</v>
      </c>
      <c r="D39" s="267"/>
      <c r="E39" s="267"/>
      <c r="F39" s="267"/>
      <c r="G39" s="267" t="s">
        <v>3748</v>
      </c>
      <c r="H39" s="267"/>
      <c r="I39" s="267" t="s">
        <v>2919</v>
      </c>
      <c r="J39" s="267"/>
      <c r="K39" s="267"/>
      <c r="L39" s="267"/>
      <c r="M39" s="267"/>
      <c r="N39" s="267"/>
      <c r="O39" s="267"/>
      <c r="P39" s="267"/>
      <c r="Q39" s="267"/>
      <c r="R39" s="267"/>
      <c r="S39" s="267"/>
      <c r="T39" s="267"/>
      <c r="U39" s="267"/>
      <c r="V39" s="267"/>
      <c r="W39" s="267"/>
      <c r="X39" s="267"/>
      <c r="Y39" s="267"/>
      <c r="Z39" s="267"/>
      <c r="AA39" s="267"/>
      <c r="AB39" s="267"/>
      <c r="AC39" s="267"/>
      <c r="AD39" s="267"/>
      <c r="AE39" s="267"/>
      <c r="AF39" s="267"/>
      <c r="AG39" s="267"/>
      <c r="AH39" s="267"/>
      <c r="AI39" s="267"/>
      <c r="AJ39" s="267"/>
      <c r="AK39" s="267"/>
      <c r="AL39" s="267"/>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7"/>
      <c r="BP39" s="267"/>
      <c r="BQ39" s="267" t="s">
        <v>4396</v>
      </c>
      <c r="BR39" s="267"/>
    </row>
    <row r="40" spans="1:70">
      <c r="A40" s="266" t="s">
        <v>60</v>
      </c>
      <c r="B40" s="266" t="s">
        <v>3023</v>
      </c>
      <c r="C40" s="266" t="s">
        <v>10</v>
      </c>
      <c r="D40" s="266"/>
      <c r="E40" s="266"/>
      <c r="F40" s="266"/>
      <c r="G40" s="266" t="s">
        <v>3748</v>
      </c>
      <c r="H40" s="266"/>
      <c r="I40" s="266" t="s">
        <v>2919</v>
      </c>
      <c r="J40" s="266"/>
      <c r="K40" s="266"/>
      <c r="L40" s="266"/>
      <c r="M40" s="266"/>
      <c r="N40" s="266"/>
      <c r="O40" s="266"/>
      <c r="P40" s="266"/>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c r="BP40" s="266"/>
      <c r="BQ40" s="266" t="s">
        <v>4397</v>
      </c>
      <c r="BR40" s="266"/>
    </row>
    <row r="41" spans="1:70">
      <c r="A41" s="267" t="s">
        <v>60</v>
      </c>
      <c r="B41" s="267" t="s">
        <v>3377</v>
      </c>
      <c r="C41" s="267" t="s">
        <v>61</v>
      </c>
      <c r="D41" s="267"/>
      <c r="E41" s="267"/>
      <c r="F41" s="267"/>
      <c r="G41" s="267" t="s">
        <v>3748</v>
      </c>
      <c r="H41" s="267"/>
      <c r="I41" s="267" t="s">
        <v>214</v>
      </c>
      <c r="J41" s="267" t="s">
        <v>3378</v>
      </c>
      <c r="K41" s="267"/>
      <c r="L41" s="267"/>
      <c r="M41" s="267"/>
      <c r="N41" s="267"/>
      <c r="O41" s="267"/>
      <c r="P41" s="267"/>
      <c r="Q41" s="267"/>
      <c r="R41" s="267"/>
      <c r="S41" s="267"/>
      <c r="T41" s="267"/>
      <c r="U41" s="267"/>
      <c r="V41" s="267"/>
      <c r="W41" s="267"/>
      <c r="X41" s="267"/>
      <c r="Y41" s="267"/>
      <c r="Z41" s="267"/>
      <c r="AA41" s="267"/>
      <c r="AB41" s="267"/>
      <c r="AC41" s="267"/>
      <c r="AD41" s="267"/>
      <c r="AE41" s="267"/>
      <c r="AF41" s="267"/>
      <c r="AG41" s="267"/>
      <c r="AH41" s="267"/>
      <c r="AI41" s="267"/>
      <c r="AJ41" s="267"/>
      <c r="AK41" s="267"/>
      <c r="AL41" s="267"/>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7"/>
      <c r="BP41" s="267"/>
      <c r="BQ41" s="267" t="s">
        <v>4398</v>
      </c>
      <c r="BR41" s="267"/>
    </row>
    <row r="42" spans="1:70">
      <c r="A42" s="266" t="s">
        <v>60</v>
      </c>
      <c r="B42" s="266" t="s">
        <v>3379</v>
      </c>
      <c r="C42" s="266" t="s">
        <v>61</v>
      </c>
      <c r="D42" s="266"/>
      <c r="E42" s="266"/>
      <c r="F42" s="266"/>
      <c r="G42" s="266" t="s">
        <v>3748</v>
      </c>
      <c r="H42" s="266"/>
      <c r="I42" s="266" t="s">
        <v>214</v>
      </c>
      <c r="J42" s="266"/>
      <c r="K42" s="266"/>
      <c r="L42" s="266"/>
      <c r="M42" s="266"/>
      <c r="N42" s="266"/>
      <c r="O42" s="266"/>
      <c r="P42" s="266"/>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t="s">
        <v>4399</v>
      </c>
      <c r="BR42" s="266"/>
    </row>
    <row r="43" spans="1:70">
      <c r="A43" s="267" t="s">
        <v>54</v>
      </c>
      <c r="B43" s="267" t="s">
        <v>4400</v>
      </c>
      <c r="C43" s="267" t="s">
        <v>83</v>
      </c>
      <c r="D43" s="267"/>
      <c r="E43" s="267"/>
      <c r="F43" s="267"/>
      <c r="G43" s="267" t="s">
        <v>3748</v>
      </c>
      <c r="H43" s="267"/>
      <c r="I43" s="267" t="s">
        <v>1689</v>
      </c>
      <c r="J43" s="267" t="s">
        <v>4401</v>
      </c>
      <c r="K43" s="267"/>
      <c r="L43" s="267"/>
      <c r="M43" s="267"/>
      <c r="N43" s="267"/>
      <c r="O43" s="267"/>
      <c r="P43" s="267"/>
      <c r="Q43" s="267"/>
      <c r="R43" s="267"/>
      <c r="S43" s="267"/>
      <c r="T43" s="267"/>
      <c r="U43" s="267"/>
      <c r="V43" s="267"/>
      <c r="W43" s="267"/>
      <c r="X43" s="267"/>
      <c r="Y43" s="267"/>
      <c r="Z43" s="267"/>
      <c r="AA43" s="267"/>
      <c r="AB43" s="267"/>
      <c r="AC43" s="267"/>
      <c r="AD43" s="267"/>
      <c r="AE43" s="267"/>
      <c r="AF43" s="267"/>
      <c r="AG43" s="267"/>
      <c r="AH43" s="267"/>
      <c r="AI43" s="267"/>
      <c r="AJ43" s="267"/>
      <c r="AK43" s="267"/>
      <c r="AL43" s="267"/>
      <c r="AM43" s="267"/>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7"/>
      <c r="BK43" s="267"/>
      <c r="BL43" s="267"/>
      <c r="BM43" s="267"/>
      <c r="BN43" s="267"/>
      <c r="BO43" s="267"/>
      <c r="BP43" s="267"/>
      <c r="BQ43" s="267" t="s">
        <v>4402</v>
      </c>
      <c r="BR43" s="267"/>
    </row>
    <row r="44" spans="1:70">
      <c r="A44" s="266" t="s">
        <v>54</v>
      </c>
      <c r="B44" s="266" t="s">
        <v>4403</v>
      </c>
      <c r="C44" s="266" t="s">
        <v>74</v>
      </c>
      <c r="D44" s="266"/>
      <c r="E44" s="266"/>
      <c r="F44" s="266"/>
      <c r="G44" s="266" t="s">
        <v>3748</v>
      </c>
      <c r="H44" s="266"/>
      <c r="I44" s="266" t="s">
        <v>3768</v>
      </c>
      <c r="J44" s="266" t="s">
        <v>3877</v>
      </c>
      <c r="K44" s="266" t="s">
        <v>3748</v>
      </c>
      <c r="L44" s="266"/>
      <c r="M44" s="266"/>
      <c r="N44" s="266"/>
      <c r="O44" s="266"/>
      <c r="P44" s="266"/>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t="s">
        <v>4404</v>
      </c>
      <c r="BR44" s="266"/>
    </row>
    <row r="45" spans="1:70">
      <c r="A45" s="267" t="s">
        <v>54</v>
      </c>
      <c r="B45" s="267" t="s">
        <v>3381</v>
      </c>
      <c r="C45" s="267" t="s">
        <v>74</v>
      </c>
      <c r="D45" s="267"/>
      <c r="E45" s="267"/>
      <c r="F45" s="267"/>
      <c r="G45" s="267" t="s">
        <v>3748</v>
      </c>
      <c r="H45" s="267"/>
      <c r="I45" s="267" t="s">
        <v>214</v>
      </c>
      <c r="J45" s="267"/>
      <c r="K45" s="267"/>
      <c r="L45" s="267"/>
      <c r="M45" s="267"/>
      <c r="N45" s="267"/>
      <c r="O45" s="267"/>
      <c r="P45" s="267"/>
      <c r="Q45" s="267"/>
      <c r="R45" s="267"/>
      <c r="S45" s="267"/>
      <c r="T45" s="267"/>
      <c r="U45" s="267"/>
      <c r="V45" s="267"/>
      <c r="W45" s="267"/>
      <c r="X45" s="267"/>
      <c r="Y45" s="267"/>
      <c r="Z45" s="267"/>
      <c r="AA45" s="267"/>
      <c r="AB45" s="267"/>
      <c r="AC45" s="267"/>
      <c r="AD45" s="267"/>
      <c r="AE45" s="267"/>
      <c r="AF45" s="267"/>
      <c r="AG45" s="267"/>
      <c r="AH45" s="267"/>
      <c r="AI45" s="267"/>
      <c r="AJ45" s="267"/>
      <c r="AK45" s="267"/>
      <c r="AL45" s="267"/>
      <c r="AM45" s="267"/>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7"/>
      <c r="BK45" s="267"/>
      <c r="BL45" s="267"/>
      <c r="BM45" s="267"/>
      <c r="BN45" s="267"/>
      <c r="BO45" s="267"/>
      <c r="BP45" s="267"/>
      <c r="BQ45" s="267" t="s">
        <v>4405</v>
      </c>
      <c r="BR45" s="267"/>
    </row>
    <row r="46" spans="1:70">
      <c r="A46" s="266" t="s">
        <v>54</v>
      </c>
      <c r="B46" s="266" t="s">
        <v>4406</v>
      </c>
      <c r="C46" s="266" t="s">
        <v>83</v>
      </c>
      <c r="D46" s="266"/>
      <c r="E46" s="266"/>
      <c r="F46" s="266"/>
      <c r="G46" s="266" t="s">
        <v>3748</v>
      </c>
      <c r="H46" s="266"/>
      <c r="I46" s="266" t="s">
        <v>4407</v>
      </c>
      <c r="J46" s="266"/>
      <c r="K46" s="266"/>
      <c r="L46" s="266" t="s">
        <v>1705</v>
      </c>
      <c r="M46" s="266"/>
      <c r="N46" s="266"/>
      <c r="O46" s="266"/>
      <c r="P46" s="266"/>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c r="BP46" s="266"/>
      <c r="BQ46" s="266" t="s">
        <v>4408</v>
      </c>
      <c r="BR46" s="266"/>
    </row>
    <row r="47" spans="1:70">
      <c r="A47" s="267" t="s">
        <v>54</v>
      </c>
      <c r="B47" s="267" t="s">
        <v>3382</v>
      </c>
      <c r="C47" s="267" t="s">
        <v>3383</v>
      </c>
      <c r="D47" s="267"/>
      <c r="E47" s="267"/>
      <c r="F47" s="267"/>
      <c r="G47" s="267" t="s">
        <v>3748</v>
      </c>
      <c r="H47" s="267"/>
      <c r="I47" s="267" t="s">
        <v>1689</v>
      </c>
      <c r="J47" s="267"/>
      <c r="K47" s="267"/>
      <c r="L47" s="267" t="s">
        <v>214</v>
      </c>
      <c r="M47" s="267"/>
      <c r="N47" s="267"/>
      <c r="O47" s="267" t="s">
        <v>3768</v>
      </c>
      <c r="P47" s="267"/>
      <c r="Q47" s="267"/>
      <c r="R47" s="267"/>
      <c r="S47" s="267"/>
      <c r="T47" s="267"/>
      <c r="U47" s="267"/>
      <c r="V47" s="267"/>
      <c r="W47" s="267"/>
      <c r="X47" s="267"/>
      <c r="Y47" s="267"/>
      <c r="Z47" s="267"/>
      <c r="AA47" s="267"/>
      <c r="AB47" s="267"/>
      <c r="AC47" s="267"/>
      <c r="AD47" s="267"/>
      <c r="AE47" s="267"/>
      <c r="AF47" s="267"/>
      <c r="AG47" s="267"/>
      <c r="AH47" s="267"/>
      <c r="AI47" s="267"/>
      <c r="AJ47" s="267"/>
      <c r="AK47" s="267"/>
      <c r="AL47" s="267"/>
      <c r="AM47" s="267"/>
      <c r="AN47" s="267"/>
      <c r="AO47" s="267"/>
      <c r="AP47" s="267"/>
      <c r="AQ47" s="267"/>
      <c r="AR47" s="267"/>
      <c r="AS47" s="267"/>
      <c r="AT47" s="267"/>
      <c r="AU47" s="267"/>
      <c r="AV47" s="267"/>
      <c r="AW47" s="267"/>
      <c r="AX47" s="267"/>
      <c r="AY47" s="267"/>
      <c r="AZ47" s="267"/>
      <c r="BA47" s="267"/>
      <c r="BB47" s="267"/>
      <c r="BC47" s="267"/>
      <c r="BD47" s="267"/>
      <c r="BE47" s="267"/>
      <c r="BF47" s="267"/>
      <c r="BG47" s="267"/>
      <c r="BH47" s="267"/>
      <c r="BI47" s="267"/>
      <c r="BJ47" s="267"/>
      <c r="BK47" s="267"/>
      <c r="BL47" s="267"/>
      <c r="BM47" s="267"/>
      <c r="BN47" s="267"/>
      <c r="BO47" s="267"/>
      <c r="BP47" s="267"/>
      <c r="BQ47" s="267" t="s">
        <v>4409</v>
      </c>
      <c r="BR47" s="267"/>
    </row>
    <row r="48" spans="1:70">
      <c r="A48" s="266" t="s">
        <v>54</v>
      </c>
      <c r="B48" s="266" t="s">
        <v>4410</v>
      </c>
      <c r="C48" s="266" t="s">
        <v>3383</v>
      </c>
      <c r="D48" s="266"/>
      <c r="E48" s="266"/>
      <c r="F48" s="266"/>
      <c r="G48" s="266" t="s">
        <v>3748</v>
      </c>
      <c r="H48" s="266"/>
      <c r="I48" s="266" t="s">
        <v>1689</v>
      </c>
      <c r="J48" s="266"/>
      <c r="K48" s="266"/>
      <c r="L48" s="266"/>
      <c r="M48" s="266"/>
      <c r="N48" s="266"/>
      <c r="O48" s="266"/>
      <c r="P48" s="266"/>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t="s">
        <v>4411</v>
      </c>
      <c r="BR48" s="266"/>
    </row>
    <row r="49" spans="1:70">
      <c r="A49" s="267" t="s">
        <v>54</v>
      </c>
      <c r="B49" s="267" t="s">
        <v>3384</v>
      </c>
      <c r="C49" s="267" t="s">
        <v>74</v>
      </c>
      <c r="D49" s="267"/>
      <c r="E49" s="267"/>
      <c r="F49" s="267"/>
      <c r="G49" s="267" t="s">
        <v>3748</v>
      </c>
      <c r="H49" s="267"/>
      <c r="I49" s="267" t="s">
        <v>214</v>
      </c>
      <c r="J49" s="267" t="s">
        <v>4412</v>
      </c>
      <c r="K49" s="267" t="s">
        <v>3764</v>
      </c>
      <c r="L49" s="267" t="s">
        <v>934</v>
      </c>
      <c r="M49" s="267" t="s">
        <v>4412</v>
      </c>
      <c r="N49" s="267" t="s">
        <v>3764</v>
      </c>
      <c r="O49" s="267"/>
      <c r="P49" s="267"/>
      <c r="Q49" s="267"/>
      <c r="R49" s="267"/>
      <c r="S49" s="267"/>
      <c r="T49" s="267"/>
      <c r="U49" s="267"/>
      <c r="V49" s="267"/>
      <c r="W49" s="267"/>
      <c r="X49" s="267"/>
      <c r="Y49" s="267"/>
      <c r="Z49" s="267"/>
      <c r="AA49" s="267"/>
      <c r="AB49" s="267"/>
      <c r="AC49" s="267"/>
      <c r="AD49" s="267"/>
      <c r="AE49" s="267"/>
      <c r="AF49" s="267"/>
      <c r="AG49" s="267"/>
      <c r="AH49" s="267"/>
      <c r="AI49" s="267"/>
      <c r="AJ49" s="267"/>
      <c r="AK49" s="267"/>
      <c r="AL49" s="267"/>
      <c r="AM49" s="267"/>
      <c r="AN49" s="267"/>
      <c r="AO49" s="267"/>
      <c r="AP49" s="267"/>
      <c r="AQ49" s="267"/>
      <c r="AR49" s="267"/>
      <c r="AS49" s="267"/>
      <c r="AT49" s="267"/>
      <c r="AU49" s="267"/>
      <c r="AV49" s="267"/>
      <c r="AW49" s="267"/>
      <c r="AX49" s="267"/>
      <c r="AY49" s="267"/>
      <c r="AZ49" s="267"/>
      <c r="BA49" s="267"/>
      <c r="BB49" s="267"/>
      <c r="BC49" s="267"/>
      <c r="BD49" s="267"/>
      <c r="BE49" s="267"/>
      <c r="BF49" s="267"/>
      <c r="BG49" s="267"/>
      <c r="BH49" s="267"/>
      <c r="BI49" s="267"/>
      <c r="BJ49" s="267"/>
      <c r="BK49" s="267"/>
      <c r="BL49" s="267"/>
      <c r="BM49" s="267"/>
      <c r="BN49" s="267"/>
      <c r="BO49" s="267"/>
      <c r="BP49" s="267"/>
      <c r="BQ49" s="267" t="s">
        <v>4413</v>
      </c>
      <c r="BR49" s="267" t="s">
        <v>3766</v>
      </c>
    </row>
    <row r="50" spans="1:70">
      <c r="A50" s="266" t="s">
        <v>54</v>
      </c>
      <c r="B50" s="266" t="s">
        <v>3025</v>
      </c>
      <c r="C50" s="266" t="s">
        <v>3018</v>
      </c>
      <c r="D50" s="266"/>
      <c r="E50" s="266"/>
      <c r="F50" s="266"/>
      <c r="G50" s="266" t="s">
        <v>3748</v>
      </c>
      <c r="H50" s="266"/>
      <c r="I50" s="266" t="s">
        <v>214</v>
      </c>
      <c r="J50" s="266"/>
      <c r="K50" s="266"/>
      <c r="L50" s="266" t="s">
        <v>3027</v>
      </c>
      <c r="M50" s="266"/>
      <c r="N50" s="266"/>
      <c r="O50" s="266"/>
      <c r="P50" s="266"/>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c r="BP50" s="266"/>
      <c r="BQ50" s="266" t="s">
        <v>4414</v>
      </c>
      <c r="BR50" s="266"/>
    </row>
    <row r="51" spans="1:70">
      <c r="A51" s="267" t="s">
        <v>54</v>
      </c>
      <c r="B51" s="267" t="s">
        <v>4415</v>
      </c>
      <c r="C51" s="267" t="s">
        <v>3383</v>
      </c>
      <c r="D51" s="267"/>
      <c r="E51" s="267"/>
      <c r="F51" s="267"/>
      <c r="G51" s="267" t="s">
        <v>3748</v>
      </c>
      <c r="H51" s="267"/>
      <c r="I51" s="267" t="s">
        <v>3749</v>
      </c>
      <c r="J51" s="267"/>
      <c r="K51" s="267"/>
      <c r="L51" s="267"/>
      <c r="M51" s="267"/>
      <c r="N51" s="267"/>
      <c r="O51" s="267"/>
      <c r="P51" s="267"/>
      <c r="Q51" s="267"/>
      <c r="R51" s="267"/>
      <c r="S51" s="267"/>
      <c r="T51" s="267"/>
      <c r="U51" s="267"/>
      <c r="V51" s="267"/>
      <c r="W51" s="267"/>
      <c r="X51" s="267"/>
      <c r="Y51" s="267"/>
      <c r="Z51" s="267"/>
      <c r="AA51" s="267"/>
      <c r="AB51" s="267"/>
      <c r="AC51" s="267"/>
      <c r="AD51" s="267"/>
      <c r="AE51" s="267"/>
      <c r="AF51" s="267"/>
      <c r="AG51" s="267"/>
      <c r="AH51" s="267"/>
      <c r="AI51" s="267"/>
      <c r="AJ51" s="267"/>
      <c r="AK51" s="267"/>
      <c r="AL51" s="267"/>
      <c r="AM51" s="267"/>
      <c r="AN51" s="267"/>
      <c r="AO51" s="267"/>
      <c r="AP51" s="267"/>
      <c r="AQ51" s="267"/>
      <c r="AR51" s="267"/>
      <c r="AS51" s="267"/>
      <c r="AT51" s="267"/>
      <c r="AU51" s="267"/>
      <c r="AV51" s="267"/>
      <c r="AW51" s="267"/>
      <c r="AX51" s="267"/>
      <c r="AY51" s="267"/>
      <c r="AZ51" s="267"/>
      <c r="BA51" s="267"/>
      <c r="BB51" s="267"/>
      <c r="BC51" s="267"/>
      <c r="BD51" s="267"/>
      <c r="BE51" s="267"/>
      <c r="BF51" s="267"/>
      <c r="BG51" s="267"/>
      <c r="BH51" s="267"/>
      <c r="BI51" s="267"/>
      <c r="BJ51" s="267"/>
      <c r="BK51" s="267"/>
      <c r="BL51" s="267"/>
      <c r="BM51" s="267"/>
      <c r="BN51" s="267"/>
      <c r="BO51" s="267"/>
      <c r="BP51" s="267"/>
      <c r="BQ51" s="267" t="s">
        <v>4416</v>
      </c>
      <c r="BR51" s="267"/>
    </row>
    <row r="52" spans="1:70">
      <c r="A52" s="266" t="s">
        <v>54</v>
      </c>
      <c r="B52" s="266" t="s">
        <v>4417</v>
      </c>
      <c r="C52" s="266" t="s">
        <v>3383</v>
      </c>
      <c r="D52" s="266"/>
      <c r="E52" s="266"/>
      <c r="F52" s="266"/>
      <c r="G52" s="266" t="s">
        <v>3748</v>
      </c>
      <c r="H52" s="266"/>
      <c r="I52" s="266" t="s">
        <v>3749</v>
      </c>
      <c r="J52" s="266"/>
      <c r="K52" s="266"/>
      <c r="L52" s="266"/>
      <c r="M52" s="266"/>
      <c r="N52" s="266"/>
      <c r="O52" s="266"/>
      <c r="P52" s="266"/>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t="s">
        <v>4418</v>
      </c>
      <c r="BR52" s="266"/>
    </row>
    <row r="53" spans="1:70">
      <c r="A53" s="267" t="s">
        <v>54</v>
      </c>
      <c r="B53" s="267" t="s">
        <v>4419</v>
      </c>
      <c r="C53" s="267" t="s">
        <v>74</v>
      </c>
      <c r="D53" s="267"/>
      <c r="E53" s="267"/>
      <c r="F53" s="267"/>
      <c r="G53" s="267" t="s">
        <v>3748</v>
      </c>
      <c r="H53" s="267"/>
      <c r="I53" s="267" t="s">
        <v>3749</v>
      </c>
      <c r="J53" s="267"/>
      <c r="K53" s="267"/>
      <c r="L53" s="267"/>
      <c r="M53" s="267"/>
      <c r="N53" s="267"/>
      <c r="O53" s="267"/>
      <c r="P53" s="267"/>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67"/>
      <c r="AO53" s="267"/>
      <c r="AP53" s="267"/>
      <c r="AQ53" s="267"/>
      <c r="AR53" s="267"/>
      <c r="AS53" s="267"/>
      <c r="AT53" s="267"/>
      <c r="AU53" s="267"/>
      <c r="AV53" s="267"/>
      <c r="AW53" s="267"/>
      <c r="AX53" s="267"/>
      <c r="AY53" s="267"/>
      <c r="AZ53" s="267"/>
      <c r="BA53" s="267"/>
      <c r="BB53" s="267"/>
      <c r="BC53" s="267"/>
      <c r="BD53" s="267"/>
      <c r="BE53" s="267"/>
      <c r="BF53" s="267"/>
      <c r="BG53" s="267"/>
      <c r="BH53" s="267"/>
      <c r="BI53" s="267"/>
      <c r="BJ53" s="267"/>
      <c r="BK53" s="267"/>
      <c r="BL53" s="267"/>
      <c r="BM53" s="267"/>
      <c r="BN53" s="267"/>
      <c r="BO53" s="267"/>
      <c r="BP53" s="267"/>
      <c r="BQ53" s="267" t="s">
        <v>4420</v>
      </c>
      <c r="BR53" s="267"/>
    </row>
    <row r="54" spans="1:70">
      <c r="A54" s="266" t="s">
        <v>54</v>
      </c>
      <c r="B54" s="266" t="s">
        <v>4421</v>
      </c>
      <c r="C54" s="266" t="s">
        <v>3018</v>
      </c>
      <c r="D54" s="266"/>
      <c r="E54" s="266"/>
      <c r="F54" s="266"/>
      <c r="G54" s="266" t="s">
        <v>3748</v>
      </c>
      <c r="H54" s="266"/>
      <c r="I54" s="266" t="s">
        <v>2919</v>
      </c>
      <c r="J54" s="266"/>
      <c r="K54" s="266"/>
      <c r="L54" s="266"/>
      <c r="M54" s="266"/>
      <c r="N54" s="266"/>
      <c r="O54" s="266"/>
      <c r="P54" s="266"/>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t="s">
        <v>4422</v>
      </c>
      <c r="BR54" s="266"/>
    </row>
    <row r="55" spans="1:70">
      <c r="A55" s="267" t="s">
        <v>54</v>
      </c>
      <c r="B55" s="267" t="s">
        <v>4423</v>
      </c>
      <c r="C55" s="267" t="s">
        <v>74</v>
      </c>
      <c r="D55" s="267"/>
      <c r="E55" s="267"/>
      <c r="F55" s="267"/>
      <c r="G55" s="267" t="s">
        <v>3748</v>
      </c>
      <c r="H55" s="267"/>
      <c r="I55" s="267" t="s">
        <v>3749</v>
      </c>
      <c r="J55" s="267"/>
      <c r="K55" s="267"/>
      <c r="L55" s="267"/>
      <c r="M55" s="267"/>
      <c r="N55" s="267"/>
      <c r="O55" s="267"/>
      <c r="P55" s="267"/>
      <c r="Q55" s="267"/>
      <c r="R55" s="267"/>
      <c r="S55" s="267"/>
      <c r="T55" s="267"/>
      <c r="U55" s="267"/>
      <c r="V55" s="267"/>
      <c r="W55" s="267"/>
      <c r="X55" s="267"/>
      <c r="Y55" s="267"/>
      <c r="Z55" s="267"/>
      <c r="AA55" s="267"/>
      <c r="AB55" s="267"/>
      <c r="AC55" s="267"/>
      <c r="AD55" s="267"/>
      <c r="AE55" s="267"/>
      <c r="AF55" s="267"/>
      <c r="AG55" s="267"/>
      <c r="AH55" s="267"/>
      <c r="AI55" s="267"/>
      <c r="AJ55" s="267"/>
      <c r="AK55" s="267"/>
      <c r="AL55" s="267"/>
      <c r="AM55" s="267"/>
      <c r="AN55" s="267"/>
      <c r="AO55" s="267"/>
      <c r="AP55" s="267"/>
      <c r="AQ55" s="267"/>
      <c r="AR55" s="267"/>
      <c r="AS55" s="267"/>
      <c r="AT55" s="267"/>
      <c r="AU55" s="267"/>
      <c r="AV55" s="267"/>
      <c r="AW55" s="267"/>
      <c r="AX55" s="267"/>
      <c r="AY55" s="267"/>
      <c r="AZ55" s="267"/>
      <c r="BA55" s="267"/>
      <c r="BB55" s="267"/>
      <c r="BC55" s="267"/>
      <c r="BD55" s="267"/>
      <c r="BE55" s="267"/>
      <c r="BF55" s="267"/>
      <c r="BG55" s="267"/>
      <c r="BH55" s="267"/>
      <c r="BI55" s="267"/>
      <c r="BJ55" s="267"/>
      <c r="BK55" s="267"/>
      <c r="BL55" s="267"/>
      <c r="BM55" s="267"/>
      <c r="BN55" s="267"/>
      <c r="BO55" s="267"/>
      <c r="BP55" s="267"/>
      <c r="BQ55" s="267" t="s">
        <v>4424</v>
      </c>
      <c r="BR55" s="267"/>
    </row>
    <row r="56" spans="1:70">
      <c r="A56" s="266" t="s">
        <v>54</v>
      </c>
      <c r="B56" s="266" t="s">
        <v>3029</v>
      </c>
      <c r="C56" s="266" t="s">
        <v>3018</v>
      </c>
      <c r="D56" s="266"/>
      <c r="E56" s="266"/>
      <c r="F56" s="266"/>
      <c r="G56" s="266" t="s">
        <v>3748</v>
      </c>
      <c r="H56" s="266"/>
      <c r="I56" s="266" t="s">
        <v>2919</v>
      </c>
      <c r="J56" s="266"/>
      <c r="K56" s="266"/>
      <c r="L56" s="266"/>
      <c r="M56" s="266"/>
      <c r="N56" s="266"/>
      <c r="O56" s="266"/>
      <c r="P56" s="266"/>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c r="BP56" s="266"/>
      <c r="BQ56" s="266" t="s">
        <v>4425</v>
      </c>
      <c r="BR56" s="266"/>
    </row>
    <row r="57" spans="1:70">
      <c r="A57" s="267" t="s">
        <v>54</v>
      </c>
      <c r="B57" s="267" t="s">
        <v>3030</v>
      </c>
      <c r="C57" s="267" t="s">
        <v>3018</v>
      </c>
      <c r="D57" s="267"/>
      <c r="E57" s="267"/>
      <c r="F57" s="267"/>
      <c r="G57" s="267" t="s">
        <v>3748</v>
      </c>
      <c r="H57" s="267"/>
      <c r="I57" s="267" t="s">
        <v>2919</v>
      </c>
      <c r="J57" s="267"/>
      <c r="K57" s="267"/>
      <c r="L57" s="267"/>
      <c r="M57" s="267"/>
      <c r="N57" s="267"/>
      <c r="O57" s="267"/>
      <c r="P57" s="267"/>
      <c r="Q57" s="267"/>
      <c r="R57" s="267"/>
      <c r="S57" s="267"/>
      <c r="T57" s="267"/>
      <c r="U57" s="267"/>
      <c r="V57" s="267"/>
      <c r="W57" s="267"/>
      <c r="X57" s="267"/>
      <c r="Y57" s="267"/>
      <c r="Z57" s="267"/>
      <c r="AA57" s="267"/>
      <c r="AB57" s="267"/>
      <c r="AC57" s="267"/>
      <c r="AD57" s="267"/>
      <c r="AE57" s="267"/>
      <c r="AF57" s="267"/>
      <c r="AG57" s="267"/>
      <c r="AH57" s="267"/>
      <c r="AI57" s="267"/>
      <c r="AJ57" s="267"/>
      <c r="AK57" s="267"/>
      <c r="AL57" s="267"/>
      <c r="AM57" s="267"/>
      <c r="AN57" s="267"/>
      <c r="AO57" s="267"/>
      <c r="AP57" s="267"/>
      <c r="AQ57" s="267"/>
      <c r="AR57" s="267"/>
      <c r="AS57" s="267"/>
      <c r="AT57" s="267"/>
      <c r="AU57" s="267"/>
      <c r="AV57" s="267"/>
      <c r="AW57" s="267"/>
      <c r="AX57" s="267"/>
      <c r="AY57" s="267"/>
      <c r="AZ57" s="267"/>
      <c r="BA57" s="267"/>
      <c r="BB57" s="267"/>
      <c r="BC57" s="267"/>
      <c r="BD57" s="267"/>
      <c r="BE57" s="267"/>
      <c r="BF57" s="267"/>
      <c r="BG57" s="267"/>
      <c r="BH57" s="267"/>
      <c r="BI57" s="267"/>
      <c r="BJ57" s="267"/>
      <c r="BK57" s="267"/>
      <c r="BL57" s="267"/>
      <c r="BM57" s="267"/>
      <c r="BN57" s="267"/>
      <c r="BO57" s="267"/>
      <c r="BP57" s="267"/>
      <c r="BQ57" s="267" t="s">
        <v>4426</v>
      </c>
      <c r="BR57" s="267"/>
    </row>
    <row r="58" spans="1:70">
      <c r="A58" s="266" t="s">
        <v>54</v>
      </c>
      <c r="B58" s="266" t="s">
        <v>3387</v>
      </c>
      <c r="C58" s="266" t="s">
        <v>74</v>
      </c>
      <c r="D58" s="266"/>
      <c r="E58" s="266"/>
      <c r="F58" s="266"/>
      <c r="G58" s="266" t="s">
        <v>3748</v>
      </c>
      <c r="H58" s="266"/>
      <c r="I58" s="266" t="s">
        <v>3081</v>
      </c>
      <c r="J58" s="266"/>
      <c r="K58" s="266"/>
      <c r="L58" s="266"/>
      <c r="M58" s="266"/>
      <c r="N58" s="266"/>
      <c r="O58" s="266"/>
      <c r="P58" s="266"/>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t="s">
        <v>4427</v>
      </c>
      <c r="BR58" s="266"/>
    </row>
    <row r="59" spans="1:70">
      <c r="A59" s="267" t="s">
        <v>54</v>
      </c>
      <c r="B59" s="267" t="s">
        <v>3388</v>
      </c>
      <c r="C59" s="267" t="s">
        <v>83</v>
      </c>
      <c r="D59" s="267"/>
      <c r="E59" s="267"/>
      <c r="F59" s="267"/>
      <c r="G59" s="267" t="s">
        <v>3748</v>
      </c>
      <c r="H59" s="267"/>
      <c r="I59" s="267" t="s">
        <v>214</v>
      </c>
      <c r="J59" s="267"/>
      <c r="K59" s="267"/>
      <c r="L59" s="267"/>
      <c r="M59" s="267"/>
      <c r="N59" s="267"/>
      <c r="O59" s="267"/>
      <c r="P59" s="267"/>
      <c r="Q59" s="267"/>
      <c r="R59" s="267"/>
      <c r="S59" s="267"/>
      <c r="T59" s="267"/>
      <c r="U59" s="267"/>
      <c r="V59" s="267"/>
      <c r="W59" s="267"/>
      <c r="X59" s="267"/>
      <c r="Y59" s="267"/>
      <c r="Z59" s="267"/>
      <c r="AA59" s="267"/>
      <c r="AB59" s="267"/>
      <c r="AC59" s="267"/>
      <c r="AD59" s="267"/>
      <c r="AE59" s="267"/>
      <c r="AF59" s="267"/>
      <c r="AG59" s="267"/>
      <c r="AH59" s="267"/>
      <c r="AI59" s="267"/>
      <c r="AJ59" s="267"/>
      <c r="AK59" s="267"/>
      <c r="AL59" s="267"/>
      <c r="AM59" s="267"/>
      <c r="AN59" s="267"/>
      <c r="AO59" s="267"/>
      <c r="AP59" s="267"/>
      <c r="AQ59" s="267"/>
      <c r="AR59" s="267"/>
      <c r="AS59" s="267"/>
      <c r="AT59" s="267"/>
      <c r="AU59" s="267"/>
      <c r="AV59" s="267"/>
      <c r="AW59" s="267"/>
      <c r="AX59" s="267"/>
      <c r="AY59" s="267"/>
      <c r="AZ59" s="267"/>
      <c r="BA59" s="267"/>
      <c r="BB59" s="267"/>
      <c r="BC59" s="267"/>
      <c r="BD59" s="267"/>
      <c r="BE59" s="267"/>
      <c r="BF59" s="267"/>
      <c r="BG59" s="267"/>
      <c r="BH59" s="267"/>
      <c r="BI59" s="267"/>
      <c r="BJ59" s="267"/>
      <c r="BK59" s="267"/>
      <c r="BL59" s="267"/>
      <c r="BM59" s="267"/>
      <c r="BN59" s="267"/>
      <c r="BO59" s="267"/>
      <c r="BP59" s="267"/>
      <c r="BQ59" s="267" t="s">
        <v>4428</v>
      </c>
      <c r="BR59" s="267"/>
    </row>
    <row r="60" spans="1:70">
      <c r="A60" s="266" t="s">
        <v>54</v>
      </c>
      <c r="B60" s="266" t="s">
        <v>4429</v>
      </c>
      <c r="C60" s="266" t="s">
        <v>83</v>
      </c>
      <c r="D60" s="266"/>
      <c r="E60" s="266"/>
      <c r="F60" s="266"/>
      <c r="G60" s="266" t="s">
        <v>3748</v>
      </c>
      <c r="H60" s="266"/>
      <c r="I60" s="266" t="s">
        <v>1689</v>
      </c>
      <c r="J60" s="266"/>
      <c r="K60" s="266"/>
      <c r="L60" s="266" t="s">
        <v>3749</v>
      </c>
      <c r="M60" s="266"/>
      <c r="N60" s="266"/>
      <c r="O60" s="266"/>
      <c r="P60" s="266"/>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c r="BP60" s="266"/>
      <c r="BQ60" s="266" t="s">
        <v>4430</v>
      </c>
      <c r="BR60" s="266"/>
    </row>
    <row r="61" spans="1:70">
      <c r="A61" s="267" t="s">
        <v>54</v>
      </c>
      <c r="B61" s="267" t="s">
        <v>3389</v>
      </c>
      <c r="C61" s="267" t="s">
        <v>3383</v>
      </c>
      <c r="D61" s="267"/>
      <c r="E61" s="267"/>
      <c r="F61" s="267"/>
      <c r="G61" s="267" t="s">
        <v>3748</v>
      </c>
      <c r="H61" s="267"/>
      <c r="I61" s="267" t="s">
        <v>214</v>
      </c>
      <c r="J61" s="267"/>
      <c r="K61" s="267"/>
      <c r="L61" s="267"/>
      <c r="M61" s="267"/>
      <c r="N61" s="267"/>
      <c r="O61" s="267"/>
      <c r="P61" s="267"/>
      <c r="Q61" s="267"/>
      <c r="R61" s="267"/>
      <c r="S61" s="267"/>
      <c r="T61" s="267"/>
      <c r="U61" s="267"/>
      <c r="V61" s="267"/>
      <c r="W61" s="267"/>
      <c r="X61" s="267"/>
      <c r="Y61" s="267"/>
      <c r="Z61" s="267"/>
      <c r="AA61" s="267"/>
      <c r="AB61" s="267"/>
      <c r="AC61" s="267"/>
      <c r="AD61" s="267"/>
      <c r="AE61" s="267"/>
      <c r="AF61" s="267"/>
      <c r="AG61" s="267"/>
      <c r="AH61" s="267"/>
      <c r="AI61" s="267"/>
      <c r="AJ61" s="267"/>
      <c r="AK61" s="267"/>
      <c r="AL61" s="267"/>
      <c r="AM61" s="267"/>
      <c r="AN61" s="267"/>
      <c r="AO61" s="267"/>
      <c r="AP61" s="267"/>
      <c r="AQ61" s="267"/>
      <c r="AR61" s="267"/>
      <c r="AS61" s="267"/>
      <c r="AT61" s="267"/>
      <c r="AU61" s="267"/>
      <c r="AV61" s="267"/>
      <c r="AW61" s="267"/>
      <c r="AX61" s="267"/>
      <c r="AY61" s="267"/>
      <c r="AZ61" s="267"/>
      <c r="BA61" s="267"/>
      <c r="BB61" s="267"/>
      <c r="BC61" s="267"/>
      <c r="BD61" s="267"/>
      <c r="BE61" s="267"/>
      <c r="BF61" s="267"/>
      <c r="BG61" s="267"/>
      <c r="BH61" s="267"/>
      <c r="BI61" s="267"/>
      <c r="BJ61" s="267"/>
      <c r="BK61" s="267"/>
      <c r="BL61" s="267"/>
      <c r="BM61" s="267"/>
      <c r="BN61" s="267"/>
      <c r="BO61" s="267"/>
      <c r="BP61" s="267"/>
      <c r="BQ61" s="267" t="s">
        <v>4431</v>
      </c>
      <c r="BR61" s="267"/>
    </row>
    <row r="62" spans="1:70">
      <c r="A62" s="266" t="s">
        <v>73</v>
      </c>
      <c r="B62" s="266" t="s">
        <v>4432</v>
      </c>
      <c r="C62" s="266" t="s">
        <v>63</v>
      </c>
      <c r="D62" s="266"/>
      <c r="E62" s="266"/>
      <c r="F62" s="266"/>
      <c r="G62" s="266" t="s">
        <v>3748</v>
      </c>
      <c r="H62" s="266"/>
      <c r="I62" s="266" t="s">
        <v>1689</v>
      </c>
      <c r="J62" s="266" t="s">
        <v>4433</v>
      </c>
      <c r="K62" s="266" t="s">
        <v>3748</v>
      </c>
      <c r="L62" s="266"/>
      <c r="M62" s="266"/>
      <c r="N62" s="266"/>
      <c r="O62" s="266"/>
      <c r="P62" s="266"/>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c r="BP62" s="266"/>
      <c r="BQ62" s="266" t="s">
        <v>4434</v>
      </c>
      <c r="BR62" s="266"/>
    </row>
    <row r="63" spans="1:70">
      <c r="A63" s="267" t="s">
        <v>73</v>
      </c>
      <c r="B63" s="267" t="s">
        <v>4435</v>
      </c>
      <c r="C63" s="267" t="s">
        <v>3058</v>
      </c>
      <c r="D63" s="267"/>
      <c r="E63" s="267"/>
      <c r="F63" s="267"/>
      <c r="G63" s="267" t="s">
        <v>3748</v>
      </c>
      <c r="H63" s="267"/>
      <c r="I63" s="267" t="s">
        <v>1689</v>
      </c>
      <c r="J63" s="267" t="s">
        <v>4436</v>
      </c>
      <c r="K63" s="267" t="s">
        <v>3764</v>
      </c>
      <c r="L63" s="267"/>
      <c r="M63" s="267"/>
      <c r="N63" s="267"/>
      <c r="O63" s="267"/>
      <c r="P63" s="267"/>
      <c r="Q63" s="267"/>
      <c r="R63" s="267"/>
      <c r="S63" s="267"/>
      <c r="T63" s="267"/>
      <c r="U63" s="267"/>
      <c r="V63" s="267"/>
      <c r="W63" s="267"/>
      <c r="X63" s="267"/>
      <c r="Y63" s="267"/>
      <c r="Z63" s="267"/>
      <c r="AA63" s="267"/>
      <c r="AB63" s="267"/>
      <c r="AC63" s="267"/>
      <c r="AD63" s="267"/>
      <c r="AE63" s="267"/>
      <c r="AF63" s="267"/>
      <c r="AG63" s="267"/>
      <c r="AH63" s="267"/>
      <c r="AI63" s="267"/>
      <c r="AJ63" s="267"/>
      <c r="AK63" s="267"/>
      <c r="AL63" s="267"/>
      <c r="AM63" s="267"/>
      <c r="AN63" s="267"/>
      <c r="AO63" s="267"/>
      <c r="AP63" s="267"/>
      <c r="AQ63" s="267"/>
      <c r="AR63" s="267"/>
      <c r="AS63" s="267"/>
      <c r="AT63" s="267"/>
      <c r="AU63" s="267"/>
      <c r="AV63" s="267"/>
      <c r="AW63" s="267"/>
      <c r="AX63" s="267"/>
      <c r="AY63" s="267"/>
      <c r="AZ63" s="267"/>
      <c r="BA63" s="267"/>
      <c r="BB63" s="267"/>
      <c r="BC63" s="267"/>
      <c r="BD63" s="267"/>
      <c r="BE63" s="267"/>
      <c r="BF63" s="267"/>
      <c r="BG63" s="267"/>
      <c r="BH63" s="267"/>
      <c r="BI63" s="267"/>
      <c r="BJ63" s="267"/>
      <c r="BK63" s="267"/>
      <c r="BL63" s="267"/>
      <c r="BM63" s="267"/>
      <c r="BN63" s="267"/>
      <c r="BO63" s="267"/>
      <c r="BP63" s="267"/>
      <c r="BQ63" s="267" t="s">
        <v>4437</v>
      </c>
      <c r="BR63" s="267" t="s">
        <v>3766</v>
      </c>
    </row>
    <row r="64" spans="1:70">
      <c r="A64" s="266" t="s">
        <v>73</v>
      </c>
      <c r="B64" s="266" t="s">
        <v>3032</v>
      </c>
      <c r="C64" s="266" t="s">
        <v>74</v>
      </c>
      <c r="D64" s="266"/>
      <c r="E64" s="266"/>
      <c r="F64" s="266"/>
      <c r="G64" s="266" t="s">
        <v>3748</v>
      </c>
      <c r="H64" s="266"/>
      <c r="I64" s="266" t="s">
        <v>3768</v>
      </c>
      <c r="J64" s="266"/>
      <c r="K64" s="266"/>
      <c r="L64" s="266" t="s">
        <v>2431</v>
      </c>
      <c r="M64" s="266"/>
      <c r="N64" s="266"/>
      <c r="O64" s="266"/>
      <c r="P64" s="266"/>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c r="BP64" s="266"/>
      <c r="BQ64" s="266" t="s">
        <v>4438</v>
      </c>
      <c r="BR64" s="266"/>
    </row>
    <row r="65" spans="1:70">
      <c r="A65" s="267" t="s">
        <v>73</v>
      </c>
      <c r="B65" s="267" t="s">
        <v>3034</v>
      </c>
      <c r="C65" s="267" t="s">
        <v>61</v>
      </c>
      <c r="D65" s="267"/>
      <c r="E65" s="267"/>
      <c r="F65" s="267"/>
      <c r="G65" s="267" t="s">
        <v>3748</v>
      </c>
      <c r="H65" s="267"/>
      <c r="I65" s="267" t="s">
        <v>3768</v>
      </c>
      <c r="J65" s="267"/>
      <c r="K65" s="267"/>
      <c r="L65" s="267" t="s">
        <v>2431</v>
      </c>
      <c r="M65" s="267"/>
      <c r="N65" s="267"/>
      <c r="O65" s="267"/>
      <c r="P65" s="267"/>
      <c r="Q65" s="267"/>
      <c r="R65" s="267"/>
      <c r="S65" s="267"/>
      <c r="T65" s="267"/>
      <c r="U65" s="267"/>
      <c r="V65" s="267"/>
      <c r="W65" s="267"/>
      <c r="X65" s="267"/>
      <c r="Y65" s="267"/>
      <c r="Z65" s="267"/>
      <c r="AA65" s="267"/>
      <c r="AB65" s="267"/>
      <c r="AC65" s="267"/>
      <c r="AD65" s="267"/>
      <c r="AE65" s="267"/>
      <c r="AF65" s="267"/>
      <c r="AG65" s="267"/>
      <c r="AH65" s="267"/>
      <c r="AI65" s="267"/>
      <c r="AJ65" s="267"/>
      <c r="AK65" s="267"/>
      <c r="AL65" s="267"/>
      <c r="AM65" s="267"/>
      <c r="AN65" s="267"/>
      <c r="AO65" s="267"/>
      <c r="AP65" s="267"/>
      <c r="AQ65" s="267"/>
      <c r="AR65" s="267"/>
      <c r="AS65" s="267"/>
      <c r="AT65" s="267"/>
      <c r="AU65" s="267"/>
      <c r="AV65" s="267"/>
      <c r="AW65" s="267"/>
      <c r="AX65" s="267"/>
      <c r="AY65" s="267"/>
      <c r="AZ65" s="267"/>
      <c r="BA65" s="267"/>
      <c r="BB65" s="267"/>
      <c r="BC65" s="267"/>
      <c r="BD65" s="267"/>
      <c r="BE65" s="267"/>
      <c r="BF65" s="267"/>
      <c r="BG65" s="267"/>
      <c r="BH65" s="267"/>
      <c r="BI65" s="267"/>
      <c r="BJ65" s="267"/>
      <c r="BK65" s="267"/>
      <c r="BL65" s="267"/>
      <c r="BM65" s="267"/>
      <c r="BN65" s="267"/>
      <c r="BO65" s="267"/>
      <c r="BP65" s="267"/>
      <c r="BQ65" s="267" t="s">
        <v>4439</v>
      </c>
      <c r="BR65" s="267"/>
    </row>
    <row r="66" spans="1:70">
      <c r="A66" s="266" t="s">
        <v>73</v>
      </c>
      <c r="B66" s="266" t="s">
        <v>3391</v>
      </c>
      <c r="C66" s="266" t="s">
        <v>3018</v>
      </c>
      <c r="D66" s="266"/>
      <c r="E66" s="266"/>
      <c r="F66" s="266"/>
      <c r="G66" s="266" t="s">
        <v>3748</v>
      </c>
      <c r="H66" s="266"/>
      <c r="I66" s="266" t="s">
        <v>3081</v>
      </c>
      <c r="J66" s="266"/>
      <c r="K66" s="266"/>
      <c r="L66" s="266"/>
      <c r="M66" s="266"/>
      <c r="N66" s="266"/>
      <c r="O66" s="266"/>
      <c r="P66" s="266"/>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6"/>
      <c r="BP66" s="266"/>
      <c r="BQ66" s="266" t="s">
        <v>4440</v>
      </c>
      <c r="BR66" s="266"/>
    </row>
    <row r="67" spans="1:70">
      <c r="A67" s="267" t="s">
        <v>73</v>
      </c>
      <c r="B67" s="267" t="s">
        <v>3392</v>
      </c>
      <c r="C67" s="267" t="s">
        <v>3018</v>
      </c>
      <c r="D67" s="267"/>
      <c r="E67" s="267"/>
      <c r="F67" s="267"/>
      <c r="G67" s="267" t="s">
        <v>3748</v>
      </c>
      <c r="H67" s="267"/>
      <c r="I67" s="267" t="s">
        <v>3081</v>
      </c>
      <c r="J67" s="267"/>
      <c r="K67" s="267"/>
      <c r="L67" s="267" t="s">
        <v>666</v>
      </c>
      <c r="M67" s="267"/>
      <c r="N67" s="267"/>
      <c r="O67" s="267"/>
      <c r="P67" s="267"/>
      <c r="Q67" s="267"/>
      <c r="R67" s="267"/>
      <c r="S67" s="267"/>
      <c r="T67" s="267"/>
      <c r="U67" s="267"/>
      <c r="V67" s="267"/>
      <c r="W67" s="267"/>
      <c r="X67" s="267"/>
      <c r="Y67" s="267"/>
      <c r="Z67" s="267"/>
      <c r="AA67" s="267"/>
      <c r="AB67" s="267"/>
      <c r="AC67" s="267"/>
      <c r="AD67" s="267"/>
      <c r="AE67" s="267"/>
      <c r="AF67" s="267"/>
      <c r="AG67" s="267"/>
      <c r="AH67" s="267"/>
      <c r="AI67" s="267"/>
      <c r="AJ67" s="267"/>
      <c r="AK67" s="267"/>
      <c r="AL67" s="267"/>
      <c r="AM67" s="267"/>
      <c r="AN67" s="267"/>
      <c r="AO67" s="267"/>
      <c r="AP67" s="267"/>
      <c r="AQ67" s="267"/>
      <c r="AR67" s="267"/>
      <c r="AS67" s="267"/>
      <c r="AT67" s="267"/>
      <c r="AU67" s="267"/>
      <c r="AV67" s="267"/>
      <c r="AW67" s="267"/>
      <c r="AX67" s="267"/>
      <c r="AY67" s="267"/>
      <c r="AZ67" s="267"/>
      <c r="BA67" s="267"/>
      <c r="BB67" s="267"/>
      <c r="BC67" s="267"/>
      <c r="BD67" s="267"/>
      <c r="BE67" s="267"/>
      <c r="BF67" s="267"/>
      <c r="BG67" s="267"/>
      <c r="BH67" s="267"/>
      <c r="BI67" s="267"/>
      <c r="BJ67" s="267"/>
      <c r="BK67" s="267"/>
      <c r="BL67" s="267"/>
      <c r="BM67" s="267"/>
      <c r="BN67" s="267"/>
      <c r="BO67" s="267"/>
      <c r="BP67" s="267"/>
      <c r="BQ67" s="267" t="s">
        <v>4441</v>
      </c>
      <c r="BR67" s="267"/>
    </row>
    <row r="68" spans="1:70">
      <c r="A68" s="266" t="s">
        <v>73</v>
      </c>
      <c r="B68" s="266" t="s">
        <v>3394</v>
      </c>
      <c r="C68" s="266" t="s">
        <v>74</v>
      </c>
      <c r="D68" s="266"/>
      <c r="E68" s="266"/>
      <c r="F68" s="266"/>
      <c r="G68" s="266" t="s">
        <v>3748</v>
      </c>
      <c r="H68" s="266"/>
      <c r="I68" s="266" t="s">
        <v>214</v>
      </c>
      <c r="J68" s="266"/>
      <c r="K68" s="266"/>
      <c r="L68" s="266"/>
      <c r="M68" s="266"/>
      <c r="N68" s="266"/>
      <c r="O68" s="266"/>
      <c r="P68" s="266"/>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t="s">
        <v>4442</v>
      </c>
      <c r="BR68" s="266"/>
    </row>
    <row r="69" spans="1:70">
      <c r="A69" s="267" t="s">
        <v>73</v>
      </c>
      <c r="B69" s="267" t="s">
        <v>3395</v>
      </c>
      <c r="C69" s="267" t="s">
        <v>74</v>
      </c>
      <c r="D69" s="267"/>
      <c r="E69" s="267"/>
      <c r="F69" s="267"/>
      <c r="G69" s="267" t="s">
        <v>3748</v>
      </c>
      <c r="H69" s="267"/>
      <c r="I69" s="267" t="s">
        <v>214</v>
      </c>
      <c r="J69" s="267"/>
      <c r="K69" s="267"/>
      <c r="L69" s="267"/>
      <c r="M69" s="267"/>
      <c r="N69" s="267"/>
      <c r="O69" s="267"/>
      <c r="P69" s="267"/>
      <c r="Q69" s="267"/>
      <c r="R69" s="267"/>
      <c r="S69" s="267"/>
      <c r="T69" s="267"/>
      <c r="U69" s="267"/>
      <c r="V69" s="267"/>
      <c r="W69" s="267"/>
      <c r="X69" s="267"/>
      <c r="Y69" s="267"/>
      <c r="Z69" s="267"/>
      <c r="AA69" s="267"/>
      <c r="AB69" s="267"/>
      <c r="AC69" s="267"/>
      <c r="AD69" s="267"/>
      <c r="AE69" s="267"/>
      <c r="AF69" s="267"/>
      <c r="AG69" s="267"/>
      <c r="AH69" s="267"/>
      <c r="AI69" s="267"/>
      <c r="AJ69" s="267"/>
      <c r="AK69" s="267"/>
      <c r="AL69" s="267"/>
      <c r="AM69" s="267"/>
      <c r="AN69" s="267"/>
      <c r="AO69" s="267"/>
      <c r="AP69" s="267"/>
      <c r="AQ69" s="267"/>
      <c r="AR69" s="267"/>
      <c r="AS69" s="267"/>
      <c r="AT69" s="267"/>
      <c r="AU69" s="267"/>
      <c r="AV69" s="267"/>
      <c r="AW69" s="267"/>
      <c r="AX69" s="267"/>
      <c r="AY69" s="267"/>
      <c r="AZ69" s="267"/>
      <c r="BA69" s="267"/>
      <c r="BB69" s="267"/>
      <c r="BC69" s="267"/>
      <c r="BD69" s="267"/>
      <c r="BE69" s="267"/>
      <c r="BF69" s="267"/>
      <c r="BG69" s="267"/>
      <c r="BH69" s="267"/>
      <c r="BI69" s="267"/>
      <c r="BJ69" s="267"/>
      <c r="BK69" s="267"/>
      <c r="BL69" s="267"/>
      <c r="BM69" s="267"/>
      <c r="BN69" s="267"/>
      <c r="BO69" s="267"/>
      <c r="BP69" s="267"/>
      <c r="BQ69" s="267" t="s">
        <v>4443</v>
      </c>
      <c r="BR69" s="267"/>
    </row>
    <row r="70" spans="1:70">
      <c r="A70" s="266" t="s">
        <v>73</v>
      </c>
      <c r="B70" s="266" t="s">
        <v>3396</v>
      </c>
      <c r="C70" s="266" t="s">
        <v>61</v>
      </c>
      <c r="D70" s="266"/>
      <c r="E70" s="266"/>
      <c r="F70" s="266"/>
      <c r="G70" s="266" t="s">
        <v>3748</v>
      </c>
      <c r="H70" s="266"/>
      <c r="I70" s="266" t="s">
        <v>214</v>
      </c>
      <c r="J70" s="266"/>
      <c r="K70" s="266"/>
      <c r="L70" s="266"/>
      <c r="M70" s="266"/>
      <c r="N70" s="266"/>
      <c r="O70" s="266"/>
      <c r="P70" s="266"/>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6"/>
      <c r="AX70" s="266"/>
      <c r="AY70" s="266"/>
      <c r="AZ70" s="266"/>
      <c r="BA70" s="266"/>
      <c r="BB70" s="266"/>
      <c r="BC70" s="266"/>
      <c r="BD70" s="266"/>
      <c r="BE70" s="266"/>
      <c r="BF70" s="266"/>
      <c r="BG70" s="266"/>
      <c r="BH70" s="266"/>
      <c r="BI70" s="266"/>
      <c r="BJ70" s="266"/>
      <c r="BK70" s="266"/>
      <c r="BL70" s="266"/>
      <c r="BM70" s="266"/>
      <c r="BN70" s="266"/>
      <c r="BO70" s="266"/>
      <c r="BP70" s="266"/>
      <c r="BQ70" s="266" t="s">
        <v>4444</v>
      </c>
      <c r="BR70" s="266"/>
    </row>
    <row r="71" spans="1:70">
      <c r="A71" s="267" t="s">
        <v>73</v>
      </c>
      <c r="B71" s="267" t="s">
        <v>3397</v>
      </c>
      <c r="C71" s="267" t="s">
        <v>75</v>
      </c>
      <c r="D71" s="267"/>
      <c r="E71" s="267"/>
      <c r="F71" s="267"/>
      <c r="G71" s="267" t="s">
        <v>3748</v>
      </c>
      <c r="H71" s="267"/>
      <c r="I71" s="267" t="s">
        <v>3081</v>
      </c>
      <c r="J71" s="267"/>
      <c r="K71" s="267"/>
      <c r="L71" s="267"/>
      <c r="M71" s="267"/>
      <c r="N71" s="267"/>
      <c r="O71" s="267"/>
      <c r="P71" s="267"/>
      <c r="Q71" s="267"/>
      <c r="R71" s="267"/>
      <c r="S71" s="267"/>
      <c r="T71" s="267"/>
      <c r="U71" s="267"/>
      <c r="V71" s="267"/>
      <c r="W71" s="267"/>
      <c r="X71" s="267"/>
      <c r="Y71" s="267"/>
      <c r="Z71" s="267"/>
      <c r="AA71" s="267"/>
      <c r="AB71" s="267"/>
      <c r="AC71" s="267"/>
      <c r="AD71" s="267"/>
      <c r="AE71" s="267"/>
      <c r="AF71" s="267"/>
      <c r="AG71" s="267"/>
      <c r="AH71" s="267"/>
      <c r="AI71" s="267"/>
      <c r="AJ71" s="267"/>
      <c r="AK71" s="267"/>
      <c r="AL71" s="267"/>
      <c r="AM71" s="267"/>
      <c r="AN71" s="267"/>
      <c r="AO71" s="267"/>
      <c r="AP71" s="267"/>
      <c r="AQ71" s="267"/>
      <c r="AR71" s="267"/>
      <c r="AS71" s="267"/>
      <c r="AT71" s="267"/>
      <c r="AU71" s="267"/>
      <c r="AV71" s="267"/>
      <c r="AW71" s="267"/>
      <c r="AX71" s="267"/>
      <c r="AY71" s="267"/>
      <c r="AZ71" s="267"/>
      <c r="BA71" s="267"/>
      <c r="BB71" s="267"/>
      <c r="BC71" s="267"/>
      <c r="BD71" s="267"/>
      <c r="BE71" s="267"/>
      <c r="BF71" s="267"/>
      <c r="BG71" s="267"/>
      <c r="BH71" s="267"/>
      <c r="BI71" s="267"/>
      <c r="BJ71" s="267"/>
      <c r="BK71" s="267"/>
      <c r="BL71" s="267"/>
      <c r="BM71" s="267"/>
      <c r="BN71" s="267"/>
      <c r="BO71" s="267"/>
      <c r="BP71" s="267"/>
      <c r="BQ71" s="267" t="s">
        <v>4445</v>
      </c>
      <c r="BR71" s="267"/>
    </row>
    <row r="72" spans="1:70">
      <c r="A72" s="266" t="s">
        <v>73</v>
      </c>
      <c r="B72" s="266" t="s">
        <v>3398</v>
      </c>
      <c r="C72" s="266" t="s">
        <v>75</v>
      </c>
      <c r="D72" s="266"/>
      <c r="E72" s="266"/>
      <c r="F72" s="266"/>
      <c r="G72" s="266" t="s">
        <v>3748</v>
      </c>
      <c r="H72" s="266"/>
      <c r="I72" s="266" t="s">
        <v>3081</v>
      </c>
      <c r="J72" s="266"/>
      <c r="K72" s="266"/>
      <c r="L72" s="266"/>
      <c r="M72" s="266"/>
      <c r="N72" s="266"/>
      <c r="O72" s="266"/>
      <c r="P72" s="266"/>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266"/>
      <c r="BI72" s="266"/>
      <c r="BJ72" s="266"/>
      <c r="BK72" s="266"/>
      <c r="BL72" s="266"/>
      <c r="BM72" s="266"/>
      <c r="BN72" s="266"/>
      <c r="BO72" s="266"/>
      <c r="BP72" s="266"/>
      <c r="BQ72" s="266" t="s">
        <v>4446</v>
      </c>
      <c r="BR72" s="266"/>
    </row>
    <row r="73" spans="1:70">
      <c r="A73" s="267" t="s">
        <v>73</v>
      </c>
      <c r="B73" s="267" t="s">
        <v>4447</v>
      </c>
      <c r="C73" s="267" t="s">
        <v>63</v>
      </c>
      <c r="D73" s="267"/>
      <c r="E73" s="267"/>
      <c r="F73" s="267"/>
      <c r="G73" s="267" t="s">
        <v>3748</v>
      </c>
      <c r="H73" s="267"/>
      <c r="I73" s="267" t="s">
        <v>3749</v>
      </c>
      <c r="J73" s="267"/>
      <c r="K73" s="267"/>
      <c r="L73" s="267"/>
      <c r="M73" s="267"/>
      <c r="N73" s="267"/>
      <c r="O73" s="267"/>
      <c r="P73" s="267"/>
      <c r="Q73" s="267"/>
      <c r="R73" s="267"/>
      <c r="S73" s="267"/>
      <c r="T73" s="267"/>
      <c r="U73" s="267"/>
      <c r="V73" s="267"/>
      <c r="W73" s="267"/>
      <c r="X73" s="267"/>
      <c r="Y73" s="267"/>
      <c r="Z73" s="267"/>
      <c r="AA73" s="267"/>
      <c r="AB73" s="267"/>
      <c r="AC73" s="267"/>
      <c r="AD73" s="267"/>
      <c r="AE73" s="267"/>
      <c r="AF73" s="267"/>
      <c r="AG73" s="267"/>
      <c r="AH73" s="267"/>
      <c r="AI73" s="267"/>
      <c r="AJ73" s="267"/>
      <c r="AK73" s="267"/>
      <c r="AL73" s="267"/>
      <c r="AM73" s="267"/>
      <c r="AN73" s="267"/>
      <c r="AO73" s="267"/>
      <c r="AP73" s="267"/>
      <c r="AQ73" s="267"/>
      <c r="AR73" s="267"/>
      <c r="AS73" s="267"/>
      <c r="AT73" s="267"/>
      <c r="AU73" s="267"/>
      <c r="AV73" s="267"/>
      <c r="AW73" s="267"/>
      <c r="AX73" s="267"/>
      <c r="AY73" s="267"/>
      <c r="AZ73" s="267"/>
      <c r="BA73" s="267"/>
      <c r="BB73" s="267"/>
      <c r="BC73" s="267"/>
      <c r="BD73" s="267"/>
      <c r="BE73" s="267"/>
      <c r="BF73" s="267"/>
      <c r="BG73" s="267"/>
      <c r="BH73" s="267"/>
      <c r="BI73" s="267"/>
      <c r="BJ73" s="267"/>
      <c r="BK73" s="267"/>
      <c r="BL73" s="267"/>
      <c r="BM73" s="267"/>
      <c r="BN73" s="267"/>
      <c r="BO73" s="267"/>
      <c r="BP73" s="267"/>
      <c r="BQ73" s="267" t="s">
        <v>4448</v>
      </c>
      <c r="BR73" s="267"/>
    </row>
    <row r="74" spans="1:70">
      <c r="A74" s="266" t="s">
        <v>73</v>
      </c>
      <c r="B74" s="266" t="s">
        <v>3035</v>
      </c>
      <c r="C74" s="266" t="s">
        <v>3018</v>
      </c>
      <c r="D74" s="266"/>
      <c r="E74" s="266"/>
      <c r="F74" s="266"/>
      <c r="G74" s="266" t="s">
        <v>3748</v>
      </c>
      <c r="H74" s="266"/>
      <c r="I74" s="266" t="s">
        <v>2919</v>
      </c>
      <c r="J74" s="266"/>
      <c r="K74" s="266"/>
      <c r="L74" s="266"/>
      <c r="M74" s="266"/>
      <c r="N74" s="266"/>
      <c r="O74" s="266"/>
      <c r="P74" s="266"/>
      <c r="Q74" s="266"/>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c r="BM74" s="266"/>
      <c r="BN74" s="266"/>
      <c r="BO74" s="266"/>
      <c r="BP74" s="266"/>
      <c r="BQ74" s="266" t="s">
        <v>4449</v>
      </c>
      <c r="BR74" s="266"/>
    </row>
    <row r="75" spans="1:70">
      <c r="A75" s="267" t="s">
        <v>73</v>
      </c>
      <c r="B75" s="267" t="s">
        <v>3399</v>
      </c>
      <c r="C75" s="267" t="s">
        <v>75</v>
      </c>
      <c r="D75" s="267"/>
      <c r="E75" s="267"/>
      <c r="F75" s="267"/>
      <c r="G75" s="267" t="s">
        <v>3748</v>
      </c>
      <c r="H75" s="267"/>
      <c r="I75" s="267" t="s">
        <v>214</v>
      </c>
      <c r="J75" s="267" t="s">
        <v>3400</v>
      </c>
      <c r="K75" s="267" t="s">
        <v>3748</v>
      </c>
      <c r="L75" s="267"/>
      <c r="M75" s="267"/>
      <c r="N75" s="267"/>
      <c r="O75" s="267"/>
      <c r="P75" s="267"/>
      <c r="Q75" s="267"/>
      <c r="R75" s="267"/>
      <c r="S75" s="267"/>
      <c r="T75" s="267"/>
      <c r="U75" s="267"/>
      <c r="V75" s="267"/>
      <c r="W75" s="267"/>
      <c r="X75" s="267"/>
      <c r="Y75" s="267"/>
      <c r="Z75" s="267"/>
      <c r="AA75" s="267"/>
      <c r="AB75" s="267"/>
      <c r="AC75" s="267"/>
      <c r="AD75" s="267"/>
      <c r="AE75" s="267"/>
      <c r="AF75" s="267"/>
      <c r="AG75" s="267"/>
      <c r="AH75" s="267"/>
      <c r="AI75" s="267"/>
      <c r="AJ75" s="267"/>
      <c r="AK75" s="267"/>
      <c r="AL75" s="267"/>
      <c r="AM75" s="267"/>
      <c r="AN75" s="267"/>
      <c r="AO75" s="267"/>
      <c r="AP75" s="267"/>
      <c r="AQ75" s="267"/>
      <c r="AR75" s="267"/>
      <c r="AS75" s="267"/>
      <c r="AT75" s="267"/>
      <c r="AU75" s="267"/>
      <c r="AV75" s="267"/>
      <c r="AW75" s="267"/>
      <c r="AX75" s="267"/>
      <c r="AY75" s="267"/>
      <c r="AZ75" s="267"/>
      <c r="BA75" s="267"/>
      <c r="BB75" s="267"/>
      <c r="BC75" s="267"/>
      <c r="BD75" s="267"/>
      <c r="BE75" s="267"/>
      <c r="BF75" s="267"/>
      <c r="BG75" s="267"/>
      <c r="BH75" s="267"/>
      <c r="BI75" s="267"/>
      <c r="BJ75" s="267"/>
      <c r="BK75" s="267"/>
      <c r="BL75" s="267"/>
      <c r="BM75" s="267"/>
      <c r="BN75" s="267"/>
      <c r="BO75" s="267"/>
      <c r="BP75" s="267"/>
      <c r="BQ75" s="267" t="s">
        <v>4450</v>
      </c>
      <c r="BR75" s="267"/>
    </row>
    <row r="76" spans="1:70">
      <c r="A76" s="266" t="s">
        <v>73</v>
      </c>
      <c r="B76" s="266" t="s">
        <v>4451</v>
      </c>
      <c r="C76" s="266" t="s">
        <v>75</v>
      </c>
      <c r="D76" s="266"/>
      <c r="E76" s="266"/>
      <c r="F76" s="266"/>
      <c r="G76" s="266" t="s">
        <v>3748</v>
      </c>
      <c r="H76" s="266"/>
      <c r="I76" s="266" t="s">
        <v>3749</v>
      </c>
      <c r="J76" s="266"/>
      <c r="K76" s="266"/>
      <c r="L76" s="266"/>
      <c r="M76" s="266"/>
      <c r="N76" s="266"/>
      <c r="O76" s="266"/>
      <c r="P76" s="266"/>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t="s">
        <v>4452</v>
      </c>
      <c r="BR76" s="266"/>
    </row>
    <row r="77" spans="1:70">
      <c r="A77" s="267" t="s">
        <v>73</v>
      </c>
      <c r="B77" s="267" t="s">
        <v>4453</v>
      </c>
      <c r="C77" s="267" t="s">
        <v>63</v>
      </c>
      <c r="D77" s="267"/>
      <c r="E77" s="267"/>
      <c r="F77" s="267"/>
      <c r="G77" s="267" t="s">
        <v>3748</v>
      </c>
      <c r="H77" s="267"/>
      <c r="I77" s="267" t="s">
        <v>3768</v>
      </c>
      <c r="J77" s="267"/>
      <c r="K77" s="267"/>
      <c r="L77" s="267"/>
      <c r="M77" s="267"/>
      <c r="N77" s="267"/>
      <c r="O77" s="267"/>
      <c r="P77" s="267"/>
      <c r="Q77" s="267"/>
      <c r="R77" s="267"/>
      <c r="S77" s="267"/>
      <c r="T77" s="267"/>
      <c r="U77" s="267"/>
      <c r="V77" s="267"/>
      <c r="W77" s="267"/>
      <c r="X77" s="267"/>
      <c r="Y77" s="267"/>
      <c r="Z77" s="267"/>
      <c r="AA77" s="267"/>
      <c r="AB77" s="267"/>
      <c r="AC77" s="267"/>
      <c r="AD77" s="267"/>
      <c r="AE77" s="267"/>
      <c r="AF77" s="267"/>
      <c r="AG77" s="267"/>
      <c r="AH77" s="267"/>
      <c r="AI77" s="267"/>
      <c r="AJ77" s="267"/>
      <c r="AK77" s="267"/>
      <c r="AL77" s="267"/>
      <c r="AM77" s="267"/>
      <c r="AN77" s="267"/>
      <c r="AO77" s="267"/>
      <c r="AP77" s="267"/>
      <c r="AQ77" s="267"/>
      <c r="AR77" s="267"/>
      <c r="AS77" s="267"/>
      <c r="AT77" s="267"/>
      <c r="AU77" s="267"/>
      <c r="AV77" s="267"/>
      <c r="AW77" s="267"/>
      <c r="AX77" s="267"/>
      <c r="AY77" s="267"/>
      <c r="AZ77" s="267"/>
      <c r="BA77" s="267"/>
      <c r="BB77" s="267"/>
      <c r="BC77" s="267"/>
      <c r="BD77" s="267"/>
      <c r="BE77" s="267"/>
      <c r="BF77" s="267"/>
      <c r="BG77" s="267"/>
      <c r="BH77" s="267"/>
      <c r="BI77" s="267"/>
      <c r="BJ77" s="267"/>
      <c r="BK77" s="267"/>
      <c r="BL77" s="267"/>
      <c r="BM77" s="267"/>
      <c r="BN77" s="267"/>
      <c r="BO77" s="267"/>
      <c r="BP77" s="267"/>
      <c r="BQ77" s="267" t="s">
        <v>4454</v>
      </c>
      <c r="BR77" s="267"/>
    </row>
    <row r="78" spans="1:70">
      <c r="A78" s="266" t="s">
        <v>73</v>
      </c>
      <c r="B78" s="266" t="s">
        <v>4455</v>
      </c>
      <c r="C78" s="266" t="s">
        <v>75</v>
      </c>
      <c r="D78" s="266"/>
      <c r="E78" s="266"/>
      <c r="F78" s="266"/>
      <c r="G78" s="266" t="s">
        <v>3748</v>
      </c>
      <c r="H78" s="266"/>
      <c r="I78" s="266" t="s">
        <v>3749</v>
      </c>
      <c r="J78" s="266"/>
      <c r="K78" s="266"/>
      <c r="L78" s="266"/>
      <c r="M78" s="266"/>
      <c r="N78" s="266"/>
      <c r="O78" s="266"/>
      <c r="P78" s="266"/>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6"/>
      <c r="BI78" s="266"/>
      <c r="BJ78" s="266"/>
      <c r="BK78" s="266"/>
      <c r="BL78" s="266"/>
      <c r="BM78" s="266"/>
      <c r="BN78" s="266"/>
      <c r="BO78" s="266"/>
      <c r="BP78" s="266"/>
      <c r="BQ78" s="266" t="s">
        <v>4456</v>
      </c>
      <c r="BR78" s="266"/>
    </row>
    <row r="79" spans="1:70">
      <c r="A79" s="267" t="s">
        <v>73</v>
      </c>
      <c r="B79" s="267" t="s">
        <v>3036</v>
      </c>
      <c r="C79" s="267" t="s">
        <v>3018</v>
      </c>
      <c r="D79" s="267"/>
      <c r="E79" s="267"/>
      <c r="F79" s="267"/>
      <c r="G79" s="267" t="s">
        <v>3748</v>
      </c>
      <c r="H79" s="267"/>
      <c r="I79" s="267" t="s">
        <v>2919</v>
      </c>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267"/>
      <c r="AH79" s="267"/>
      <c r="AI79" s="267"/>
      <c r="AJ79" s="267"/>
      <c r="AK79" s="267"/>
      <c r="AL79" s="267"/>
      <c r="AM79" s="267"/>
      <c r="AN79" s="267"/>
      <c r="AO79" s="267"/>
      <c r="AP79" s="267"/>
      <c r="AQ79" s="267"/>
      <c r="AR79" s="267"/>
      <c r="AS79" s="267"/>
      <c r="AT79" s="267"/>
      <c r="AU79" s="267"/>
      <c r="AV79" s="267"/>
      <c r="AW79" s="267"/>
      <c r="AX79" s="267"/>
      <c r="AY79" s="267"/>
      <c r="AZ79" s="267"/>
      <c r="BA79" s="267"/>
      <c r="BB79" s="267"/>
      <c r="BC79" s="267"/>
      <c r="BD79" s="267"/>
      <c r="BE79" s="267"/>
      <c r="BF79" s="267"/>
      <c r="BG79" s="267"/>
      <c r="BH79" s="267"/>
      <c r="BI79" s="267"/>
      <c r="BJ79" s="267"/>
      <c r="BK79" s="267"/>
      <c r="BL79" s="267"/>
      <c r="BM79" s="267"/>
      <c r="BN79" s="267"/>
      <c r="BO79" s="267"/>
      <c r="BP79" s="267"/>
      <c r="BQ79" s="267" t="s">
        <v>4457</v>
      </c>
      <c r="BR79" s="267"/>
    </row>
    <row r="80" spans="1:70">
      <c r="A80" s="266" t="s">
        <v>73</v>
      </c>
      <c r="B80" s="266" t="s">
        <v>4458</v>
      </c>
      <c r="C80" s="266" t="s">
        <v>63</v>
      </c>
      <c r="D80" s="266"/>
      <c r="E80" s="266"/>
      <c r="F80" s="266"/>
      <c r="G80" s="266" t="s">
        <v>3748</v>
      </c>
      <c r="H80" s="266"/>
      <c r="I80" s="266" t="s">
        <v>3749</v>
      </c>
      <c r="J80" s="266"/>
      <c r="K80" s="266"/>
      <c r="L80" s="266"/>
      <c r="M80" s="266"/>
      <c r="N80" s="266"/>
      <c r="O80" s="266"/>
      <c r="P80" s="266"/>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6"/>
      <c r="BD80" s="266"/>
      <c r="BE80" s="266"/>
      <c r="BF80" s="266"/>
      <c r="BG80" s="266"/>
      <c r="BH80" s="266"/>
      <c r="BI80" s="266"/>
      <c r="BJ80" s="266"/>
      <c r="BK80" s="266"/>
      <c r="BL80" s="266"/>
      <c r="BM80" s="266"/>
      <c r="BN80" s="266"/>
      <c r="BO80" s="266"/>
      <c r="BP80" s="266"/>
      <c r="BQ80" s="266" t="s">
        <v>4459</v>
      </c>
      <c r="BR80" s="266"/>
    </row>
    <row r="81" spans="1:70">
      <c r="A81" s="267" t="s">
        <v>81</v>
      </c>
      <c r="B81" s="267" t="s">
        <v>4460</v>
      </c>
      <c r="C81" s="267" t="s">
        <v>85</v>
      </c>
      <c r="D81" s="267"/>
      <c r="E81" s="267"/>
      <c r="F81" s="267"/>
      <c r="G81" s="267" t="s">
        <v>3748</v>
      </c>
      <c r="H81" s="267"/>
      <c r="I81" s="267" t="s">
        <v>1689</v>
      </c>
      <c r="J81" s="267" t="s">
        <v>4461</v>
      </c>
      <c r="K81" s="267" t="s">
        <v>3748</v>
      </c>
      <c r="L81" s="267"/>
      <c r="M81" s="267"/>
      <c r="N81" s="267"/>
      <c r="O81" s="267"/>
      <c r="P81" s="267"/>
      <c r="Q81" s="267"/>
      <c r="R81" s="267"/>
      <c r="S81" s="267"/>
      <c r="T81" s="267"/>
      <c r="U81" s="267"/>
      <c r="V81" s="267"/>
      <c r="W81" s="267"/>
      <c r="X81" s="267"/>
      <c r="Y81" s="267"/>
      <c r="Z81" s="267"/>
      <c r="AA81" s="267"/>
      <c r="AB81" s="267"/>
      <c r="AC81" s="267"/>
      <c r="AD81" s="267"/>
      <c r="AE81" s="267"/>
      <c r="AF81" s="267"/>
      <c r="AG81" s="267"/>
      <c r="AH81" s="267"/>
      <c r="AI81" s="267"/>
      <c r="AJ81" s="267"/>
      <c r="AK81" s="267"/>
      <c r="AL81" s="267"/>
      <c r="AM81" s="267"/>
      <c r="AN81" s="267"/>
      <c r="AO81" s="267"/>
      <c r="AP81" s="267"/>
      <c r="AQ81" s="267"/>
      <c r="AR81" s="267"/>
      <c r="AS81" s="267"/>
      <c r="AT81" s="267"/>
      <c r="AU81" s="267"/>
      <c r="AV81" s="267"/>
      <c r="AW81" s="267"/>
      <c r="AX81" s="267"/>
      <c r="AY81" s="267"/>
      <c r="AZ81" s="267"/>
      <c r="BA81" s="267"/>
      <c r="BB81" s="267"/>
      <c r="BC81" s="267"/>
      <c r="BD81" s="267"/>
      <c r="BE81" s="267"/>
      <c r="BF81" s="267"/>
      <c r="BG81" s="267"/>
      <c r="BH81" s="267"/>
      <c r="BI81" s="267"/>
      <c r="BJ81" s="267"/>
      <c r="BK81" s="267"/>
      <c r="BL81" s="267"/>
      <c r="BM81" s="267"/>
      <c r="BN81" s="267"/>
      <c r="BO81" s="267"/>
      <c r="BP81" s="267"/>
      <c r="BQ81" s="267" t="s">
        <v>4462</v>
      </c>
      <c r="BR81" s="267"/>
    </row>
    <row r="82" spans="1:70">
      <c r="A82" s="266" t="s">
        <v>81</v>
      </c>
      <c r="B82" s="266" t="s">
        <v>3402</v>
      </c>
      <c r="C82" s="266" t="s">
        <v>82</v>
      </c>
      <c r="D82" s="266"/>
      <c r="E82" s="266"/>
      <c r="F82" s="266"/>
      <c r="G82" s="266" t="s">
        <v>3748</v>
      </c>
      <c r="H82" s="266"/>
      <c r="I82" s="266" t="s">
        <v>214</v>
      </c>
      <c r="J82" s="266"/>
      <c r="K82" s="266"/>
      <c r="L82" s="266"/>
      <c r="M82" s="266"/>
      <c r="N82" s="266"/>
      <c r="O82" s="266"/>
      <c r="P82" s="266"/>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t="s">
        <v>4463</v>
      </c>
      <c r="BR82" s="266"/>
    </row>
    <row r="83" spans="1:70">
      <c r="A83" s="267" t="s">
        <v>81</v>
      </c>
      <c r="B83" s="267" t="s">
        <v>3403</v>
      </c>
      <c r="C83" s="267" t="s">
        <v>84</v>
      </c>
      <c r="D83" s="267"/>
      <c r="E83" s="267"/>
      <c r="F83" s="267"/>
      <c r="G83" s="267" t="s">
        <v>3748</v>
      </c>
      <c r="H83" s="267"/>
      <c r="I83" s="267" t="s">
        <v>214</v>
      </c>
      <c r="J83" s="267"/>
      <c r="K83" s="267"/>
      <c r="L83" s="267"/>
      <c r="M83" s="267"/>
      <c r="N83" s="267"/>
      <c r="O83" s="267"/>
      <c r="P83" s="267"/>
      <c r="Q83" s="267"/>
      <c r="R83" s="267"/>
      <c r="S83" s="267"/>
      <c r="T83" s="267"/>
      <c r="U83" s="267"/>
      <c r="V83" s="267"/>
      <c r="W83" s="267"/>
      <c r="X83" s="267"/>
      <c r="Y83" s="267"/>
      <c r="Z83" s="267"/>
      <c r="AA83" s="267"/>
      <c r="AB83" s="267"/>
      <c r="AC83" s="267"/>
      <c r="AD83" s="267"/>
      <c r="AE83" s="267"/>
      <c r="AF83" s="267"/>
      <c r="AG83" s="267"/>
      <c r="AH83" s="267"/>
      <c r="AI83" s="267"/>
      <c r="AJ83" s="267"/>
      <c r="AK83" s="267"/>
      <c r="AL83" s="267"/>
      <c r="AM83" s="267"/>
      <c r="AN83" s="267"/>
      <c r="AO83" s="267"/>
      <c r="AP83" s="267"/>
      <c r="AQ83" s="267"/>
      <c r="AR83" s="267"/>
      <c r="AS83" s="267"/>
      <c r="AT83" s="267"/>
      <c r="AU83" s="267"/>
      <c r="AV83" s="267"/>
      <c r="AW83" s="267"/>
      <c r="AX83" s="267"/>
      <c r="AY83" s="267"/>
      <c r="AZ83" s="267"/>
      <c r="BA83" s="267"/>
      <c r="BB83" s="267"/>
      <c r="BC83" s="267"/>
      <c r="BD83" s="267"/>
      <c r="BE83" s="267"/>
      <c r="BF83" s="267"/>
      <c r="BG83" s="267"/>
      <c r="BH83" s="267"/>
      <c r="BI83" s="267"/>
      <c r="BJ83" s="267"/>
      <c r="BK83" s="267"/>
      <c r="BL83" s="267"/>
      <c r="BM83" s="267"/>
      <c r="BN83" s="267"/>
      <c r="BO83" s="267"/>
      <c r="BP83" s="267"/>
      <c r="BQ83" s="267" t="s">
        <v>4464</v>
      </c>
      <c r="BR83" s="267"/>
    </row>
    <row r="84" spans="1:70">
      <c r="A84" s="266" t="s">
        <v>81</v>
      </c>
      <c r="B84" s="266" t="s">
        <v>4465</v>
      </c>
      <c r="C84" s="266" t="s">
        <v>82</v>
      </c>
      <c r="D84" s="266"/>
      <c r="E84" s="266"/>
      <c r="F84" s="266"/>
      <c r="G84" s="266" t="s">
        <v>3748</v>
      </c>
      <c r="H84" s="266"/>
      <c r="I84" s="266" t="s">
        <v>3749</v>
      </c>
      <c r="J84" s="266"/>
      <c r="K84" s="266"/>
      <c r="L84" s="266"/>
      <c r="M84" s="266"/>
      <c r="N84" s="266"/>
      <c r="O84" s="266"/>
      <c r="P84" s="266"/>
      <c r="Q84" s="266"/>
      <c r="R84" s="266"/>
      <c r="S84" s="266"/>
      <c r="T84" s="266"/>
      <c r="U84" s="266"/>
      <c r="V84" s="266"/>
      <c r="W84" s="266"/>
      <c r="X84" s="266"/>
      <c r="Y84" s="266"/>
      <c r="Z84" s="266"/>
      <c r="AA84" s="266"/>
      <c r="AB84" s="266"/>
      <c r="AC84" s="266"/>
      <c r="AD84" s="266"/>
      <c r="AE84" s="266"/>
      <c r="AF84" s="266"/>
      <c r="AG84" s="266"/>
      <c r="AH84" s="266"/>
      <c r="AI84" s="266"/>
      <c r="AJ84" s="266"/>
      <c r="AK84" s="266"/>
      <c r="AL84" s="266"/>
      <c r="AM84" s="266"/>
      <c r="AN84" s="266"/>
      <c r="AO84" s="266"/>
      <c r="AP84" s="266"/>
      <c r="AQ84" s="266"/>
      <c r="AR84" s="266"/>
      <c r="AS84" s="266"/>
      <c r="AT84" s="266"/>
      <c r="AU84" s="266"/>
      <c r="AV84" s="266"/>
      <c r="AW84" s="266"/>
      <c r="AX84" s="266"/>
      <c r="AY84" s="266"/>
      <c r="AZ84" s="266"/>
      <c r="BA84" s="266"/>
      <c r="BB84" s="266"/>
      <c r="BC84" s="266"/>
      <c r="BD84" s="266"/>
      <c r="BE84" s="266"/>
      <c r="BF84" s="266"/>
      <c r="BG84" s="266"/>
      <c r="BH84" s="266"/>
      <c r="BI84" s="266"/>
      <c r="BJ84" s="266"/>
      <c r="BK84" s="266"/>
      <c r="BL84" s="266"/>
      <c r="BM84" s="266"/>
      <c r="BN84" s="266"/>
      <c r="BO84" s="266"/>
      <c r="BP84" s="266"/>
      <c r="BQ84" s="266" t="s">
        <v>4466</v>
      </c>
      <c r="BR84" s="266"/>
    </row>
    <row r="85" spans="1:70">
      <c r="A85" s="267" t="s">
        <v>81</v>
      </c>
      <c r="B85" s="267" t="s">
        <v>4467</v>
      </c>
      <c r="C85" s="267" t="s">
        <v>85</v>
      </c>
      <c r="D85" s="267"/>
      <c r="E85" s="267"/>
      <c r="F85" s="267"/>
      <c r="G85" s="267" t="s">
        <v>3748</v>
      </c>
      <c r="H85" s="267"/>
      <c r="I85" s="267" t="s">
        <v>3768</v>
      </c>
      <c r="J85" s="267" t="s">
        <v>1721</v>
      </c>
      <c r="K85" s="267"/>
      <c r="L85" s="267"/>
      <c r="M85" s="267"/>
      <c r="N85" s="267"/>
      <c r="O85" s="267"/>
      <c r="P85" s="267"/>
      <c r="Q85" s="267"/>
      <c r="R85" s="267"/>
      <c r="S85" s="267"/>
      <c r="T85" s="267"/>
      <c r="U85" s="267"/>
      <c r="V85" s="267"/>
      <c r="W85" s="267"/>
      <c r="X85" s="267"/>
      <c r="Y85" s="267"/>
      <c r="Z85" s="267"/>
      <c r="AA85" s="267"/>
      <c r="AB85" s="267"/>
      <c r="AC85" s="267"/>
      <c r="AD85" s="267"/>
      <c r="AE85" s="267"/>
      <c r="AF85" s="267"/>
      <c r="AG85" s="267"/>
      <c r="AH85" s="267"/>
      <c r="AI85" s="267"/>
      <c r="AJ85" s="267"/>
      <c r="AK85" s="267"/>
      <c r="AL85" s="267"/>
      <c r="AM85" s="267"/>
      <c r="AN85" s="267"/>
      <c r="AO85" s="267"/>
      <c r="AP85" s="267"/>
      <c r="AQ85" s="267"/>
      <c r="AR85" s="267"/>
      <c r="AS85" s="267"/>
      <c r="AT85" s="267"/>
      <c r="AU85" s="267"/>
      <c r="AV85" s="267"/>
      <c r="AW85" s="267"/>
      <c r="AX85" s="267"/>
      <c r="AY85" s="267"/>
      <c r="AZ85" s="267"/>
      <c r="BA85" s="267"/>
      <c r="BB85" s="267"/>
      <c r="BC85" s="267"/>
      <c r="BD85" s="267"/>
      <c r="BE85" s="267"/>
      <c r="BF85" s="267"/>
      <c r="BG85" s="267"/>
      <c r="BH85" s="267"/>
      <c r="BI85" s="267"/>
      <c r="BJ85" s="267"/>
      <c r="BK85" s="267"/>
      <c r="BL85" s="267"/>
      <c r="BM85" s="267"/>
      <c r="BN85" s="267"/>
      <c r="BO85" s="267"/>
      <c r="BP85" s="267"/>
      <c r="BQ85" s="267" t="s">
        <v>4468</v>
      </c>
      <c r="BR85" s="267"/>
    </row>
    <row r="86" spans="1:70">
      <c r="A86" s="266" t="s">
        <v>81</v>
      </c>
      <c r="B86" s="266" t="s">
        <v>4469</v>
      </c>
      <c r="C86" s="266" t="s">
        <v>85</v>
      </c>
      <c r="D86" s="266"/>
      <c r="E86" s="266"/>
      <c r="F86" s="266"/>
      <c r="G86" s="266" t="s">
        <v>3748</v>
      </c>
      <c r="H86" s="266"/>
      <c r="I86" s="266" t="s">
        <v>4470</v>
      </c>
      <c r="J86" s="266"/>
      <c r="K86" s="266"/>
      <c r="L86" s="266"/>
      <c r="M86" s="266"/>
      <c r="N86" s="266"/>
      <c r="O86" s="266"/>
      <c r="P86" s="266"/>
      <c r="Q86" s="266"/>
      <c r="R86" s="266"/>
      <c r="S86" s="266"/>
      <c r="T86" s="266"/>
      <c r="U86" s="266"/>
      <c r="V86" s="266"/>
      <c r="W86" s="266"/>
      <c r="X86" s="266"/>
      <c r="Y86" s="266"/>
      <c r="Z86" s="266"/>
      <c r="AA86" s="266"/>
      <c r="AB86" s="266"/>
      <c r="AC86" s="266"/>
      <c r="AD86" s="266"/>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6"/>
      <c r="BD86" s="266"/>
      <c r="BE86" s="266"/>
      <c r="BF86" s="266"/>
      <c r="BG86" s="266"/>
      <c r="BH86" s="266"/>
      <c r="BI86" s="266"/>
      <c r="BJ86" s="266"/>
      <c r="BK86" s="266"/>
      <c r="BL86" s="266"/>
      <c r="BM86" s="266"/>
      <c r="BN86" s="266"/>
      <c r="BO86" s="266"/>
      <c r="BP86" s="266"/>
      <c r="BQ86" s="266" t="s">
        <v>4471</v>
      </c>
      <c r="BR86" s="266"/>
    </row>
    <row r="87" spans="1:70">
      <c r="A87" s="267" t="s">
        <v>86</v>
      </c>
      <c r="B87" s="267" t="s">
        <v>4472</v>
      </c>
      <c r="C87" s="267" t="s">
        <v>3039</v>
      </c>
      <c r="D87" s="267"/>
      <c r="E87" s="267"/>
      <c r="F87" s="267"/>
      <c r="G87" s="267" t="s">
        <v>3748</v>
      </c>
      <c r="H87" s="267"/>
      <c r="I87" s="267" t="s">
        <v>1689</v>
      </c>
      <c r="J87" s="267"/>
      <c r="K87" s="267"/>
      <c r="L87" s="267"/>
      <c r="M87" s="267"/>
      <c r="N87" s="267"/>
      <c r="O87" s="267"/>
      <c r="P87" s="267"/>
      <c r="Q87" s="267"/>
      <c r="R87" s="267"/>
      <c r="S87" s="267"/>
      <c r="T87" s="267"/>
      <c r="U87" s="267"/>
      <c r="V87" s="267"/>
      <c r="W87" s="267"/>
      <c r="X87" s="267"/>
      <c r="Y87" s="267"/>
      <c r="Z87" s="267"/>
      <c r="AA87" s="267"/>
      <c r="AB87" s="267"/>
      <c r="AC87" s="267"/>
      <c r="AD87" s="267"/>
      <c r="AE87" s="267"/>
      <c r="AF87" s="267"/>
      <c r="AG87" s="267"/>
      <c r="AH87" s="267"/>
      <c r="AI87" s="267"/>
      <c r="AJ87" s="267"/>
      <c r="AK87" s="267"/>
      <c r="AL87" s="267"/>
      <c r="AM87" s="267"/>
      <c r="AN87" s="267"/>
      <c r="AO87" s="267"/>
      <c r="AP87" s="267"/>
      <c r="AQ87" s="267"/>
      <c r="AR87" s="267"/>
      <c r="AS87" s="267"/>
      <c r="AT87" s="267"/>
      <c r="AU87" s="267"/>
      <c r="AV87" s="267"/>
      <c r="AW87" s="267"/>
      <c r="AX87" s="267"/>
      <c r="AY87" s="267"/>
      <c r="AZ87" s="267"/>
      <c r="BA87" s="267"/>
      <c r="BB87" s="267"/>
      <c r="BC87" s="267"/>
      <c r="BD87" s="267"/>
      <c r="BE87" s="267"/>
      <c r="BF87" s="267"/>
      <c r="BG87" s="267"/>
      <c r="BH87" s="267"/>
      <c r="BI87" s="267"/>
      <c r="BJ87" s="267"/>
      <c r="BK87" s="267"/>
      <c r="BL87" s="267"/>
      <c r="BM87" s="267"/>
      <c r="BN87" s="267"/>
      <c r="BO87" s="267"/>
      <c r="BP87" s="267"/>
      <c r="BQ87" s="267" t="s">
        <v>4473</v>
      </c>
      <c r="BR87" s="267"/>
    </row>
    <row r="88" spans="1:70">
      <c r="A88" s="266" t="s">
        <v>86</v>
      </c>
      <c r="B88" s="266" t="s">
        <v>4474</v>
      </c>
      <c r="C88" s="266" t="s">
        <v>88</v>
      </c>
      <c r="D88" s="266"/>
      <c r="E88" s="266"/>
      <c r="F88" s="266"/>
      <c r="G88" s="266" t="s">
        <v>3748</v>
      </c>
      <c r="H88" s="266"/>
      <c r="I88" s="266" t="s">
        <v>1689</v>
      </c>
      <c r="J88" s="266" t="s">
        <v>3233</v>
      </c>
      <c r="K88" s="266" t="s">
        <v>3748</v>
      </c>
      <c r="L88" s="266"/>
      <c r="M88" s="266"/>
      <c r="N88" s="266"/>
      <c r="O88" s="266"/>
      <c r="P88" s="266"/>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266"/>
      <c r="AV88" s="266"/>
      <c r="AW88" s="266"/>
      <c r="AX88" s="266"/>
      <c r="AY88" s="266"/>
      <c r="AZ88" s="266"/>
      <c r="BA88" s="266"/>
      <c r="BB88" s="266"/>
      <c r="BC88" s="266"/>
      <c r="BD88" s="266"/>
      <c r="BE88" s="266"/>
      <c r="BF88" s="266"/>
      <c r="BG88" s="266"/>
      <c r="BH88" s="266"/>
      <c r="BI88" s="266"/>
      <c r="BJ88" s="266"/>
      <c r="BK88" s="266"/>
      <c r="BL88" s="266"/>
      <c r="BM88" s="266"/>
      <c r="BN88" s="266"/>
      <c r="BO88" s="266"/>
      <c r="BP88" s="266"/>
      <c r="BQ88" s="266" t="s">
        <v>4475</v>
      </c>
      <c r="BR88" s="266"/>
    </row>
    <row r="89" spans="1:70">
      <c r="A89" s="267" t="s">
        <v>86</v>
      </c>
      <c r="B89" s="267" t="s">
        <v>4476</v>
      </c>
      <c r="C89" s="267" t="s">
        <v>4477</v>
      </c>
      <c r="D89" s="267"/>
      <c r="E89" s="267"/>
      <c r="F89" s="267"/>
      <c r="G89" s="267" t="s">
        <v>3748</v>
      </c>
      <c r="H89" s="267"/>
      <c r="I89" s="267" t="s">
        <v>1689</v>
      </c>
      <c r="J89" s="267" t="s">
        <v>4478</v>
      </c>
      <c r="K89" s="267" t="s">
        <v>3748</v>
      </c>
      <c r="L89" s="267"/>
      <c r="M89" s="267"/>
      <c r="N89" s="267"/>
      <c r="O89" s="267"/>
      <c r="P89" s="267"/>
      <c r="Q89" s="267"/>
      <c r="R89" s="267"/>
      <c r="S89" s="267"/>
      <c r="T89" s="267"/>
      <c r="U89" s="267"/>
      <c r="V89" s="267"/>
      <c r="W89" s="267"/>
      <c r="X89" s="267"/>
      <c r="Y89" s="267"/>
      <c r="Z89" s="267"/>
      <c r="AA89" s="267"/>
      <c r="AB89" s="267"/>
      <c r="AC89" s="267"/>
      <c r="AD89" s="267"/>
      <c r="AE89" s="267"/>
      <c r="AF89" s="267"/>
      <c r="AG89" s="267"/>
      <c r="AH89" s="267"/>
      <c r="AI89" s="267"/>
      <c r="AJ89" s="267"/>
      <c r="AK89" s="267"/>
      <c r="AL89" s="267"/>
      <c r="AM89" s="267"/>
      <c r="AN89" s="267"/>
      <c r="AO89" s="267"/>
      <c r="AP89" s="267"/>
      <c r="AQ89" s="267"/>
      <c r="AR89" s="267"/>
      <c r="AS89" s="267"/>
      <c r="AT89" s="267"/>
      <c r="AU89" s="267"/>
      <c r="AV89" s="267"/>
      <c r="AW89" s="267"/>
      <c r="AX89" s="267"/>
      <c r="AY89" s="267"/>
      <c r="AZ89" s="267"/>
      <c r="BA89" s="267"/>
      <c r="BB89" s="267"/>
      <c r="BC89" s="267"/>
      <c r="BD89" s="267"/>
      <c r="BE89" s="267"/>
      <c r="BF89" s="267"/>
      <c r="BG89" s="267"/>
      <c r="BH89" s="267"/>
      <c r="BI89" s="267"/>
      <c r="BJ89" s="267"/>
      <c r="BK89" s="267"/>
      <c r="BL89" s="267"/>
      <c r="BM89" s="267"/>
      <c r="BN89" s="267"/>
      <c r="BO89" s="267"/>
      <c r="BP89" s="267"/>
      <c r="BQ89" s="267" t="s">
        <v>4479</v>
      </c>
      <c r="BR89" s="267"/>
    </row>
    <row r="90" spans="1:70">
      <c r="A90" s="266" t="s">
        <v>86</v>
      </c>
      <c r="B90" s="266" t="s">
        <v>4480</v>
      </c>
      <c r="C90" s="266" t="s">
        <v>85</v>
      </c>
      <c r="D90" s="266"/>
      <c r="E90" s="266"/>
      <c r="F90" s="266"/>
      <c r="G90" s="266" t="s">
        <v>3748</v>
      </c>
      <c r="H90" s="266"/>
      <c r="I90" s="266" t="s">
        <v>1689</v>
      </c>
      <c r="J90" s="266" t="s">
        <v>4481</v>
      </c>
      <c r="K90" s="266" t="s">
        <v>3764</v>
      </c>
      <c r="L90" s="266"/>
      <c r="M90" s="266"/>
      <c r="N90" s="266"/>
      <c r="O90" s="266"/>
      <c r="P90" s="266"/>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266"/>
      <c r="BB90" s="266"/>
      <c r="BC90" s="266"/>
      <c r="BD90" s="266"/>
      <c r="BE90" s="266"/>
      <c r="BF90" s="266"/>
      <c r="BG90" s="266"/>
      <c r="BH90" s="266"/>
      <c r="BI90" s="266"/>
      <c r="BJ90" s="266"/>
      <c r="BK90" s="266"/>
      <c r="BL90" s="266"/>
      <c r="BM90" s="266"/>
      <c r="BN90" s="266"/>
      <c r="BO90" s="266"/>
      <c r="BP90" s="266"/>
      <c r="BQ90" s="266" t="s">
        <v>4482</v>
      </c>
      <c r="BR90" s="266" t="s">
        <v>3766</v>
      </c>
    </row>
    <row r="91" spans="1:70">
      <c r="A91" s="267" t="s">
        <v>86</v>
      </c>
      <c r="B91" s="267" t="s">
        <v>4483</v>
      </c>
      <c r="C91" s="267" t="s">
        <v>3039</v>
      </c>
      <c r="D91" s="267"/>
      <c r="E91" s="267"/>
      <c r="F91" s="267"/>
      <c r="G91" s="267" t="s">
        <v>3748</v>
      </c>
      <c r="H91" s="267"/>
      <c r="I91" s="267" t="s">
        <v>1689</v>
      </c>
      <c r="J91" s="267" t="s">
        <v>4484</v>
      </c>
      <c r="K91" s="267" t="s">
        <v>3748</v>
      </c>
      <c r="L91" s="267" t="s">
        <v>3768</v>
      </c>
      <c r="M91" s="267" t="s">
        <v>4485</v>
      </c>
      <c r="N91" s="267" t="s">
        <v>3748</v>
      </c>
      <c r="O91" s="267" t="s">
        <v>3877</v>
      </c>
      <c r="P91" s="267" t="s">
        <v>4484</v>
      </c>
      <c r="Q91" s="267" t="s">
        <v>3748</v>
      </c>
      <c r="R91" s="267"/>
      <c r="S91" s="267"/>
      <c r="T91" s="267"/>
      <c r="U91" s="267"/>
      <c r="V91" s="267"/>
      <c r="W91" s="267"/>
      <c r="X91" s="267"/>
      <c r="Y91" s="267"/>
      <c r="Z91" s="267"/>
      <c r="AA91" s="267"/>
      <c r="AB91" s="267"/>
      <c r="AC91" s="267"/>
      <c r="AD91" s="267"/>
      <c r="AE91" s="267"/>
      <c r="AF91" s="267"/>
      <c r="AG91" s="267"/>
      <c r="AH91" s="267"/>
      <c r="AI91" s="267"/>
      <c r="AJ91" s="267"/>
      <c r="AK91" s="267"/>
      <c r="AL91" s="267"/>
      <c r="AM91" s="267"/>
      <c r="AN91" s="267"/>
      <c r="AO91" s="267"/>
      <c r="AP91" s="267"/>
      <c r="AQ91" s="267"/>
      <c r="AR91" s="267"/>
      <c r="AS91" s="267"/>
      <c r="AT91" s="267"/>
      <c r="AU91" s="267"/>
      <c r="AV91" s="267"/>
      <c r="AW91" s="267"/>
      <c r="AX91" s="267"/>
      <c r="AY91" s="267"/>
      <c r="AZ91" s="267"/>
      <c r="BA91" s="267"/>
      <c r="BB91" s="267"/>
      <c r="BC91" s="267"/>
      <c r="BD91" s="267"/>
      <c r="BE91" s="267"/>
      <c r="BF91" s="267"/>
      <c r="BG91" s="267"/>
      <c r="BH91" s="267"/>
      <c r="BI91" s="267"/>
      <c r="BJ91" s="267"/>
      <c r="BK91" s="267"/>
      <c r="BL91" s="267"/>
      <c r="BM91" s="267"/>
      <c r="BN91" s="267"/>
      <c r="BO91" s="267"/>
      <c r="BP91" s="267"/>
      <c r="BQ91" s="267" t="s">
        <v>4486</v>
      </c>
      <c r="BR91" s="267"/>
    </row>
    <row r="92" spans="1:70">
      <c r="A92" s="266" t="s">
        <v>86</v>
      </c>
      <c r="B92" s="266" t="s">
        <v>3405</v>
      </c>
      <c r="C92" s="266" t="s">
        <v>3406</v>
      </c>
      <c r="D92" s="266"/>
      <c r="E92" s="266"/>
      <c r="F92" s="266"/>
      <c r="G92" s="266" t="s">
        <v>3748</v>
      </c>
      <c r="H92" s="266"/>
      <c r="I92" s="266" t="s">
        <v>666</v>
      </c>
      <c r="J92" s="266"/>
      <c r="K92" s="266"/>
      <c r="L92" s="266"/>
      <c r="M92" s="266"/>
      <c r="N92" s="266"/>
      <c r="O92" s="266"/>
      <c r="P92" s="266"/>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266"/>
      <c r="BB92" s="266"/>
      <c r="BC92" s="266"/>
      <c r="BD92" s="266"/>
      <c r="BE92" s="266"/>
      <c r="BF92" s="266"/>
      <c r="BG92" s="266"/>
      <c r="BH92" s="266"/>
      <c r="BI92" s="266"/>
      <c r="BJ92" s="266"/>
      <c r="BK92" s="266"/>
      <c r="BL92" s="266"/>
      <c r="BM92" s="266"/>
      <c r="BN92" s="266"/>
      <c r="BO92" s="266"/>
      <c r="BP92" s="266"/>
      <c r="BQ92" s="266" t="s">
        <v>4487</v>
      </c>
      <c r="BR92" s="266"/>
    </row>
    <row r="93" spans="1:70">
      <c r="A93" s="267" t="s">
        <v>86</v>
      </c>
      <c r="B93" s="267" t="s">
        <v>3407</v>
      </c>
      <c r="C93" s="267" t="s">
        <v>85</v>
      </c>
      <c r="D93" s="267"/>
      <c r="E93" s="267"/>
      <c r="F93" s="267"/>
      <c r="G93" s="267" t="s">
        <v>3748</v>
      </c>
      <c r="H93" s="267"/>
      <c r="I93" s="267" t="s">
        <v>666</v>
      </c>
      <c r="J93" s="267" t="s">
        <v>3408</v>
      </c>
      <c r="K93" s="267" t="s">
        <v>3748</v>
      </c>
      <c r="L93" s="267"/>
      <c r="M93" s="267"/>
      <c r="N93" s="267"/>
      <c r="O93" s="267"/>
      <c r="P93" s="267"/>
      <c r="Q93" s="267"/>
      <c r="R93" s="267"/>
      <c r="S93" s="267"/>
      <c r="T93" s="267"/>
      <c r="U93" s="267"/>
      <c r="V93" s="267"/>
      <c r="W93" s="267"/>
      <c r="X93" s="267"/>
      <c r="Y93" s="267"/>
      <c r="Z93" s="267"/>
      <c r="AA93" s="267"/>
      <c r="AB93" s="267"/>
      <c r="AC93" s="267"/>
      <c r="AD93" s="267"/>
      <c r="AE93" s="267"/>
      <c r="AF93" s="267"/>
      <c r="AG93" s="267"/>
      <c r="AH93" s="267"/>
      <c r="AI93" s="267"/>
      <c r="AJ93" s="267"/>
      <c r="AK93" s="267"/>
      <c r="AL93" s="267"/>
      <c r="AM93" s="267"/>
      <c r="AN93" s="267"/>
      <c r="AO93" s="267"/>
      <c r="AP93" s="267"/>
      <c r="AQ93" s="267"/>
      <c r="AR93" s="267"/>
      <c r="AS93" s="267"/>
      <c r="AT93" s="267"/>
      <c r="AU93" s="267"/>
      <c r="AV93" s="267"/>
      <c r="AW93" s="267"/>
      <c r="AX93" s="267"/>
      <c r="AY93" s="267"/>
      <c r="AZ93" s="267"/>
      <c r="BA93" s="267"/>
      <c r="BB93" s="267"/>
      <c r="BC93" s="267"/>
      <c r="BD93" s="267"/>
      <c r="BE93" s="267"/>
      <c r="BF93" s="267"/>
      <c r="BG93" s="267"/>
      <c r="BH93" s="267"/>
      <c r="BI93" s="267"/>
      <c r="BJ93" s="267"/>
      <c r="BK93" s="267"/>
      <c r="BL93" s="267"/>
      <c r="BM93" s="267"/>
      <c r="BN93" s="267"/>
      <c r="BO93" s="267"/>
      <c r="BP93" s="267"/>
      <c r="BQ93" s="267" t="s">
        <v>4488</v>
      </c>
      <c r="BR93" s="267"/>
    </row>
    <row r="94" spans="1:70">
      <c r="A94" s="266" t="s">
        <v>86</v>
      </c>
      <c r="B94" s="266" t="s">
        <v>4489</v>
      </c>
      <c r="C94" s="266" t="s">
        <v>3039</v>
      </c>
      <c r="D94" s="266"/>
      <c r="E94" s="266"/>
      <c r="F94" s="266"/>
      <c r="G94" s="266" t="s">
        <v>3748</v>
      </c>
      <c r="H94" s="266"/>
      <c r="I94" s="266" t="s">
        <v>3768</v>
      </c>
      <c r="J94" s="266"/>
      <c r="K94" s="266"/>
      <c r="L94" s="266"/>
      <c r="M94" s="266"/>
      <c r="N94" s="266"/>
      <c r="O94" s="266"/>
      <c r="P94" s="266"/>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266"/>
      <c r="BB94" s="266"/>
      <c r="BC94" s="266"/>
      <c r="BD94" s="266"/>
      <c r="BE94" s="266"/>
      <c r="BF94" s="266"/>
      <c r="BG94" s="266"/>
      <c r="BH94" s="266"/>
      <c r="BI94" s="266"/>
      <c r="BJ94" s="266"/>
      <c r="BK94" s="266"/>
      <c r="BL94" s="266"/>
      <c r="BM94" s="266"/>
      <c r="BN94" s="266"/>
      <c r="BO94" s="266"/>
      <c r="BP94" s="266"/>
      <c r="BQ94" s="266" t="s">
        <v>4490</v>
      </c>
      <c r="BR94" s="266"/>
    </row>
    <row r="95" spans="1:70">
      <c r="A95" s="267" t="s">
        <v>86</v>
      </c>
      <c r="B95" s="267" t="s">
        <v>3409</v>
      </c>
      <c r="C95" s="267" t="s">
        <v>88</v>
      </c>
      <c r="D95" s="267"/>
      <c r="E95" s="267"/>
      <c r="F95" s="267"/>
      <c r="G95" s="267" t="s">
        <v>3748</v>
      </c>
      <c r="H95" s="267"/>
      <c r="I95" s="267" t="s">
        <v>1689</v>
      </c>
      <c r="J95" s="267" t="s">
        <v>4491</v>
      </c>
      <c r="K95" s="267" t="s">
        <v>3764</v>
      </c>
      <c r="L95" s="267" t="s">
        <v>666</v>
      </c>
      <c r="M95" s="267" t="s">
        <v>4492</v>
      </c>
      <c r="N95" s="267" t="s">
        <v>3764</v>
      </c>
      <c r="O95" s="267" t="s">
        <v>3457</v>
      </c>
      <c r="P95" s="267" t="s">
        <v>4492</v>
      </c>
      <c r="Q95" s="267" t="s">
        <v>3764</v>
      </c>
      <c r="R95" s="267" t="s">
        <v>3672</v>
      </c>
      <c r="S95" s="267" t="s">
        <v>4492</v>
      </c>
      <c r="T95" s="267" t="s">
        <v>3764</v>
      </c>
      <c r="U95" s="267" t="s">
        <v>3768</v>
      </c>
      <c r="V95" s="267" t="s">
        <v>4493</v>
      </c>
      <c r="W95" s="267" t="s">
        <v>3764</v>
      </c>
      <c r="X95" s="267"/>
      <c r="Y95" s="267"/>
      <c r="Z95" s="267"/>
      <c r="AA95" s="267"/>
      <c r="AB95" s="267"/>
      <c r="AC95" s="267"/>
      <c r="AD95" s="267"/>
      <c r="AE95" s="267"/>
      <c r="AF95" s="267"/>
      <c r="AG95" s="267"/>
      <c r="AH95" s="267"/>
      <c r="AI95" s="267"/>
      <c r="AJ95" s="267"/>
      <c r="AK95" s="267"/>
      <c r="AL95" s="267"/>
      <c r="AM95" s="267"/>
      <c r="AN95" s="267"/>
      <c r="AO95" s="267"/>
      <c r="AP95" s="267"/>
      <c r="AQ95" s="267"/>
      <c r="AR95" s="267"/>
      <c r="AS95" s="267"/>
      <c r="AT95" s="267"/>
      <c r="AU95" s="267"/>
      <c r="AV95" s="267"/>
      <c r="AW95" s="267"/>
      <c r="AX95" s="267"/>
      <c r="AY95" s="267"/>
      <c r="AZ95" s="267"/>
      <c r="BA95" s="267"/>
      <c r="BB95" s="267"/>
      <c r="BC95" s="267"/>
      <c r="BD95" s="267"/>
      <c r="BE95" s="267"/>
      <c r="BF95" s="267"/>
      <c r="BG95" s="267"/>
      <c r="BH95" s="267"/>
      <c r="BI95" s="267"/>
      <c r="BJ95" s="267"/>
      <c r="BK95" s="267"/>
      <c r="BL95" s="267"/>
      <c r="BM95" s="267"/>
      <c r="BN95" s="267"/>
      <c r="BO95" s="267"/>
      <c r="BP95" s="267"/>
      <c r="BQ95" s="267" t="s">
        <v>4494</v>
      </c>
      <c r="BR95" s="267" t="s">
        <v>3766</v>
      </c>
    </row>
    <row r="96" spans="1:70" s="270" customFormat="1">
      <c r="A96" s="422" t="s">
        <v>86</v>
      </c>
      <c r="B96" s="266" t="s">
        <v>3038</v>
      </c>
      <c r="C96" s="422" t="s">
        <v>3039</v>
      </c>
      <c r="D96" s="422" t="s">
        <v>1784</v>
      </c>
      <c r="E96" s="422" t="s">
        <v>1784</v>
      </c>
      <c r="F96" s="422" t="s">
        <v>1784</v>
      </c>
      <c r="G96" s="422" t="s">
        <v>3748</v>
      </c>
      <c r="H96" s="422" t="s">
        <v>1784</v>
      </c>
      <c r="I96" s="422" t="s">
        <v>2923</v>
      </c>
      <c r="J96" s="422" t="s">
        <v>3040</v>
      </c>
      <c r="K96" s="422" t="s">
        <v>3748</v>
      </c>
      <c r="L96" s="422" t="s">
        <v>1784</v>
      </c>
      <c r="M96" s="422" t="s">
        <v>1784</v>
      </c>
      <c r="N96" s="422" t="s">
        <v>1784</v>
      </c>
      <c r="O96" s="422" t="s">
        <v>1784</v>
      </c>
      <c r="P96" s="422" t="s">
        <v>1784</v>
      </c>
      <c r="Q96" s="422" t="s">
        <v>1784</v>
      </c>
      <c r="R96" s="422" t="s">
        <v>1784</v>
      </c>
      <c r="S96" s="422" t="s">
        <v>1784</v>
      </c>
      <c r="T96" s="422" t="s">
        <v>1784</v>
      </c>
      <c r="U96" s="422" t="s">
        <v>1784</v>
      </c>
      <c r="V96" s="422" t="s">
        <v>1784</v>
      </c>
      <c r="W96" s="422" t="s">
        <v>1784</v>
      </c>
      <c r="X96" s="422" t="s">
        <v>1784</v>
      </c>
      <c r="Y96" s="422" t="s">
        <v>1784</v>
      </c>
      <c r="Z96" s="422" t="s">
        <v>1784</v>
      </c>
      <c r="AA96" s="422" t="s">
        <v>1784</v>
      </c>
      <c r="AB96" s="422" t="s">
        <v>1784</v>
      </c>
      <c r="AC96" s="422" t="s">
        <v>1784</v>
      </c>
      <c r="AD96" s="422" t="s">
        <v>1784</v>
      </c>
      <c r="AE96" s="422" t="s">
        <v>1784</v>
      </c>
      <c r="AF96" s="422" t="s">
        <v>1784</v>
      </c>
      <c r="AG96" s="422" t="s">
        <v>1784</v>
      </c>
      <c r="AH96" s="422" t="s">
        <v>1784</v>
      </c>
      <c r="AI96" s="422" t="s">
        <v>1784</v>
      </c>
      <c r="AJ96" s="422" t="s">
        <v>1784</v>
      </c>
      <c r="AK96" s="422" t="s">
        <v>1784</v>
      </c>
      <c r="AL96" s="422" t="s">
        <v>1784</v>
      </c>
      <c r="AM96" s="422" t="s">
        <v>1784</v>
      </c>
      <c r="AN96" s="422" t="s">
        <v>1784</v>
      </c>
      <c r="AO96" s="422" t="s">
        <v>1784</v>
      </c>
      <c r="AP96" s="422" t="s">
        <v>1784</v>
      </c>
      <c r="AQ96" s="422" t="s">
        <v>1784</v>
      </c>
      <c r="AR96" s="422" t="s">
        <v>1784</v>
      </c>
      <c r="AS96" s="422" t="s">
        <v>1784</v>
      </c>
      <c r="AT96" s="422" t="s">
        <v>1784</v>
      </c>
      <c r="AU96" s="422" t="s">
        <v>1784</v>
      </c>
      <c r="AV96" s="422" t="s">
        <v>1784</v>
      </c>
      <c r="AW96" s="422" t="s">
        <v>1784</v>
      </c>
      <c r="AX96" s="422" t="s">
        <v>1784</v>
      </c>
      <c r="AY96" s="422" t="s">
        <v>1784</v>
      </c>
      <c r="AZ96" s="422" t="s">
        <v>1784</v>
      </c>
      <c r="BA96" s="422" t="s">
        <v>1784</v>
      </c>
      <c r="BB96" s="422" t="s">
        <v>1784</v>
      </c>
      <c r="BC96" s="422" t="s">
        <v>1784</v>
      </c>
      <c r="BD96" s="422" t="s">
        <v>1784</v>
      </c>
      <c r="BE96" s="422" t="s">
        <v>1784</v>
      </c>
      <c r="BF96" s="422" t="s">
        <v>1784</v>
      </c>
      <c r="BG96" s="422" t="s">
        <v>1784</v>
      </c>
      <c r="BH96" s="422" t="s">
        <v>1784</v>
      </c>
      <c r="BI96" s="422" t="s">
        <v>1784</v>
      </c>
      <c r="BJ96" s="422" t="s">
        <v>1784</v>
      </c>
      <c r="BK96" s="422" t="s">
        <v>1784</v>
      </c>
      <c r="BL96" s="422" t="s">
        <v>1784</v>
      </c>
      <c r="BM96" s="422" t="s">
        <v>1784</v>
      </c>
      <c r="BN96" s="422" t="s">
        <v>1784</v>
      </c>
      <c r="BO96" s="422" t="s">
        <v>1784</v>
      </c>
      <c r="BP96" s="422" t="s">
        <v>1784</v>
      </c>
      <c r="BQ96" s="422" t="s">
        <v>4495</v>
      </c>
      <c r="BR96" s="422" t="s">
        <v>1784</v>
      </c>
    </row>
    <row r="97" spans="1:70">
      <c r="A97" s="267" t="s">
        <v>86</v>
      </c>
      <c r="B97" s="267" t="s">
        <v>3041</v>
      </c>
      <c r="C97" s="267" t="s">
        <v>3042</v>
      </c>
      <c r="D97" s="267"/>
      <c r="E97" s="267"/>
      <c r="F97" s="267"/>
      <c r="G97" s="267" t="s">
        <v>3748</v>
      </c>
      <c r="H97" s="267"/>
      <c r="I97" s="267" t="s">
        <v>2923</v>
      </c>
      <c r="J97" s="267" t="s">
        <v>3043</v>
      </c>
      <c r="K97" s="267" t="s">
        <v>3764</v>
      </c>
      <c r="L97" s="267"/>
      <c r="M97" s="267"/>
      <c r="N97" s="267"/>
      <c r="O97" s="267"/>
      <c r="P97" s="267"/>
      <c r="Q97" s="267"/>
      <c r="R97" s="267"/>
      <c r="S97" s="267"/>
      <c r="T97" s="267"/>
      <c r="U97" s="267"/>
      <c r="V97" s="267"/>
      <c r="W97" s="267"/>
      <c r="X97" s="267"/>
      <c r="Y97" s="267"/>
      <c r="Z97" s="267"/>
      <c r="AA97" s="267"/>
      <c r="AB97" s="267"/>
      <c r="AC97" s="267"/>
      <c r="AD97" s="267"/>
      <c r="AE97" s="267"/>
      <c r="AF97" s="267"/>
      <c r="AG97" s="267"/>
      <c r="AH97" s="267"/>
      <c r="AI97" s="267"/>
      <c r="AJ97" s="267"/>
      <c r="AK97" s="267"/>
      <c r="AL97" s="267"/>
      <c r="AM97" s="267"/>
      <c r="AN97" s="267"/>
      <c r="AO97" s="267"/>
      <c r="AP97" s="267"/>
      <c r="AQ97" s="267"/>
      <c r="AR97" s="267"/>
      <c r="AS97" s="267"/>
      <c r="AT97" s="267"/>
      <c r="AU97" s="267"/>
      <c r="AV97" s="267"/>
      <c r="AW97" s="267"/>
      <c r="AX97" s="267"/>
      <c r="AY97" s="267"/>
      <c r="AZ97" s="267"/>
      <c r="BA97" s="267"/>
      <c r="BB97" s="267"/>
      <c r="BC97" s="267"/>
      <c r="BD97" s="267"/>
      <c r="BE97" s="267"/>
      <c r="BF97" s="267"/>
      <c r="BG97" s="267"/>
      <c r="BH97" s="267"/>
      <c r="BI97" s="267"/>
      <c r="BJ97" s="267"/>
      <c r="BK97" s="267"/>
      <c r="BL97" s="267"/>
      <c r="BM97" s="267"/>
      <c r="BN97" s="267"/>
      <c r="BO97" s="267"/>
      <c r="BP97" s="267"/>
      <c r="BQ97" s="267" t="s">
        <v>4496</v>
      </c>
      <c r="BR97" s="267" t="s">
        <v>3766</v>
      </c>
    </row>
    <row r="98" spans="1:70">
      <c r="A98" s="266" t="s">
        <v>86</v>
      </c>
      <c r="B98" s="266" t="s">
        <v>4497</v>
      </c>
      <c r="C98" s="266"/>
      <c r="D98" s="266"/>
      <c r="E98" s="266"/>
      <c r="F98" s="266"/>
      <c r="G98" s="266"/>
      <c r="H98" s="266"/>
      <c r="I98" s="266"/>
      <c r="J98" s="266"/>
      <c r="K98" s="266"/>
      <c r="L98" s="266"/>
      <c r="M98" s="266"/>
      <c r="N98" s="266"/>
      <c r="O98" s="266"/>
      <c r="P98" s="266"/>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266"/>
      <c r="BB98" s="266"/>
      <c r="BC98" s="266"/>
      <c r="BD98" s="266"/>
      <c r="BE98" s="266"/>
      <c r="BF98" s="266"/>
      <c r="BG98" s="266"/>
      <c r="BH98" s="266"/>
      <c r="BI98" s="266"/>
      <c r="BJ98" s="266"/>
      <c r="BK98" s="266"/>
      <c r="BL98" s="266"/>
      <c r="BM98" s="266"/>
      <c r="BN98" s="266"/>
      <c r="BO98" s="266"/>
      <c r="BP98" s="266"/>
      <c r="BQ98" s="266" t="s">
        <v>4498</v>
      </c>
      <c r="BR98" s="266"/>
    </row>
    <row r="99" spans="1:70">
      <c r="A99" s="267" t="s">
        <v>86</v>
      </c>
      <c r="B99" s="267" t="s">
        <v>3412</v>
      </c>
      <c r="C99" s="267" t="s">
        <v>3039</v>
      </c>
      <c r="D99" s="267"/>
      <c r="E99" s="267"/>
      <c r="F99" s="267"/>
      <c r="G99" s="267" t="s">
        <v>3748</v>
      </c>
      <c r="H99" s="267"/>
      <c r="I99" s="267" t="s">
        <v>3081</v>
      </c>
      <c r="J99" s="267" t="s">
        <v>3413</v>
      </c>
      <c r="K99" s="267" t="s">
        <v>3748</v>
      </c>
      <c r="L99" s="267"/>
      <c r="M99" s="267"/>
      <c r="N99" s="267"/>
      <c r="O99" s="267"/>
      <c r="P99" s="267"/>
      <c r="Q99" s="267"/>
      <c r="R99" s="267"/>
      <c r="S99" s="267"/>
      <c r="T99" s="267"/>
      <c r="U99" s="267"/>
      <c r="V99" s="267"/>
      <c r="W99" s="267"/>
      <c r="X99" s="267"/>
      <c r="Y99" s="267"/>
      <c r="Z99" s="267"/>
      <c r="AA99" s="267"/>
      <c r="AB99" s="267"/>
      <c r="AC99" s="267"/>
      <c r="AD99" s="267"/>
      <c r="AE99" s="267"/>
      <c r="AF99" s="267"/>
      <c r="AG99" s="267"/>
      <c r="AH99" s="267"/>
      <c r="AI99" s="267"/>
      <c r="AJ99" s="267"/>
      <c r="AK99" s="267"/>
      <c r="AL99" s="267"/>
      <c r="AM99" s="267"/>
      <c r="AN99" s="267"/>
      <c r="AO99" s="267"/>
      <c r="AP99" s="267"/>
      <c r="AQ99" s="267"/>
      <c r="AR99" s="267"/>
      <c r="AS99" s="267"/>
      <c r="AT99" s="267"/>
      <c r="AU99" s="267"/>
      <c r="AV99" s="267"/>
      <c r="AW99" s="267"/>
      <c r="AX99" s="267"/>
      <c r="AY99" s="267"/>
      <c r="AZ99" s="267"/>
      <c r="BA99" s="267"/>
      <c r="BB99" s="267"/>
      <c r="BC99" s="267"/>
      <c r="BD99" s="267"/>
      <c r="BE99" s="267"/>
      <c r="BF99" s="267"/>
      <c r="BG99" s="267"/>
      <c r="BH99" s="267"/>
      <c r="BI99" s="267"/>
      <c r="BJ99" s="267"/>
      <c r="BK99" s="267"/>
      <c r="BL99" s="267"/>
      <c r="BM99" s="267"/>
      <c r="BN99" s="267"/>
      <c r="BO99" s="267"/>
      <c r="BP99" s="267"/>
      <c r="BQ99" s="267" t="s">
        <v>4499</v>
      </c>
      <c r="BR99" s="267"/>
    </row>
    <row r="100" spans="1:70">
      <c r="A100" s="266" t="s">
        <v>86</v>
      </c>
      <c r="B100" s="266" t="s">
        <v>3414</v>
      </c>
      <c r="C100" s="266" t="s">
        <v>88</v>
      </c>
      <c r="D100" s="266"/>
      <c r="E100" s="266"/>
      <c r="F100" s="266"/>
      <c r="G100" s="266" t="s">
        <v>3748</v>
      </c>
      <c r="H100" s="266"/>
      <c r="I100" s="266" t="s">
        <v>214</v>
      </c>
      <c r="J100" s="266" t="s">
        <v>3415</v>
      </c>
      <c r="K100" s="266" t="s">
        <v>3764</v>
      </c>
      <c r="L100" s="266"/>
      <c r="M100" s="266"/>
      <c r="N100" s="266"/>
      <c r="O100" s="266"/>
      <c r="P100" s="266"/>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266"/>
      <c r="BB100" s="266"/>
      <c r="BC100" s="266"/>
      <c r="BD100" s="266"/>
      <c r="BE100" s="266"/>
      <c r="BF100" s="266"/>
      <c r="BG100" s="266"/>
      <c r="BH100" s="266"/>
      <c r="BI100" s="266"/>
      <c r="BJ100" s="266"/>
      <c r="BK100" s="266"/>
      <c r="BL100" s="266"/>
      <c r="BM100" s="266"/>
      <c r="BN100" s="266"/>
      <c r="BO100" s="266"/>
      <c r="BP100" s="266"/>
      <c r="BQ100" s="266" t="s">
        <v>4500</v>
      </c>
      <c r="BR100" s="266" t="s">
        <v>3766</v>
      </c>
    </row>
    <row r="101" spans="1:70">
      <c r="A101" s="267" t="s">
        <v>86</v>
      </c>
      <c r="B101" s="267" t="s">
        <v>4501</v>
      </c>
      <c r="C101" s="267" t="s">
        <v>3042</v>
      </c>
      <c r="D101" s="267"/>
      <c r="E101" s="267"/>
      <c r="F101" s="267"/>
      <c r="G101" s="267" t="s">
        <v>3748</v>
      </c>
      <c r="H101" s="267"/>
      <c r="I101" s="267" t="s">
        <v>3877</v>
      </c>
      <c r="J101" s="267"/>
      <c r="K101" s="267"/>
      <c r="L101" s="267"/>
      <c r="M101" s="267"/>
      <c r="N101" s="267"/>
      <c r="O101" s="267"/>
      <c r="P101" s="267"/>
      <c r="Q101" s="267"/>
      <c r="R101" s="267"/>
      <c r="S101" s="267"/>
      <c r="T101" s="267"/>
      <c r="U101" s="267"/>
      <c r="V101" s="267"/>
      <c r="W101" s="267"/>
      <c r="X101" s="267"/>
      <c r="Y101" s="267"/>
      <c r="Z101" s="267"/>
      <c r="AA101" s="267"/>
      <c r="AB101" s="267"/>
      <c r="AC101" s="267"/>
      <c r="AD101" s="267"/>
      <c r="AE101" s="267"/>
      <c r="AF101" s="267"/>
      <c r="AG101" s="267"/>
      <c r="AH101" s="267"/>
      <c r="AI101" s="267"/>
      <c r="AJ101" s="267"/>
      <c r="AK101" s="267"/>
      <c r="AL101" s="267"/>
      <c r="AM101" s="267"/>
      <c r="AN101" s="267"/>
      <c r="AO101" s="267"/>
      <c r="AP101" s="267"/>
      <c r="AQ101" s="267"/>
      <c r="AR101" s="267"/>
      <c r="AS101" s="267"/>
      <c r="AT101" s="267"/>
      <c r="AU101" s="267"/>
      <c r="AV101" s="267"/>
      <c r="AW101" s="267"/>
      <c r="AX101" s="267"/>
      <c r="AY101" s="267"/>
      <c r="AZ101" s="267"/>
      <c r="BA101" s="267"/>
      <c r="BB101" s="267"/>
      <c r="BC101" s="267"/>
      <c r="BD101" s="267"/>
      <c r="BE101" s="267"/>
      <c r="BF101" s="267"/>
      <c r="BG101" s="267"/>
      <c r="BH101" s="267"/>
      <c r="BI101" s="267"/>
      <c r="BJ101" s="267"/>
      <c r="BK101" s="267"/>
      <c r="BL101" s="267"/>
      <c r="BM101" s="267"/>
      <c r="BN101" s="267"/>
      <c r="BO101" s="267"/>
      <c r="BP101" s="267"/>
      <c r="BQ101" s="267" t="s">
        <v>4502</v>
      </c>
      <c r="BR101" s="267"/>
    </row>
    <row r="102" spans="1:70">
      <c r="A102" s="266" t="s">
        <v>86</v>
      </c>
      <c r="B102" s="266" t="s">
        <v>3416</v>
      </c>
      <c r="C102" s="266" t="s">
        <v>3417</v>
      </c>
      <c r="D102" s="266"/>
      <c r="E102" s="266"/>
      <c r="F102" s="266"/>
      <c r="G102" s="266" t="s">
        <v>3748</v>
      </c>
      <c r="H102" s="266"/>
      <c r="I102" s="266" t="s">
        <v>214</v>
      </c>
      <c r="J102" s="266" t="s">
        <v>3418</v>
      </c>
      <c r="K102" s="266"/>
      <c r="L102" s="266"/>
      <c r="M102" s="266"/>
      <c r="N102" s="266"/>
      <c r="O102" s="266"/>
      <c r="P102" s="266"/>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266"/>
      <c r="BB102" s="266"/>
      <c r="BC102" s="266"/>
      <c r="BD102" s="266"/>
      <c r="BE102" s="266"/>
      <c r="BF102" s="266"/>
      <c r="BG102" s="266"/>
      <c r="BH102" s="266"/>
      <c r="BI102" s="266"/>
      <c r="BJ102" s="266"/>
      <c r="BK102" s="266"/>
      <c r="BL102" s="266"/>
      <c r="BM102" s="266"/>
      <c r="BN102" s="266"/>
      <c r="BO102" s="266"/>
      <c r="BP102" s="266"/>
      <c r="BQ102" s="266" t="s">
        <v>4503</v>
      </c>
      <c r="BR102" s="266"/>
    </row>
    <row r="103" spans="1:70">
      <c r="A103" s="267" t="s">
        <v>86</v>
      </c>
      <c r="B103" s="267" t="s">
        <v>4504</v>
      </c>
      <c r="C103" s="267" t="s">
        <v>3058</v>
      </c>
      <c r="D103" s="267"/>
      <c r="E103" s="267"/>
      <c r="F103" s="267"/>
      <c r="G103" s="267" t="s">
        <v>3748</v>
      </c>
      <c r="H103" s="267"/>
      <c r="I103" s="267" t="s">
        <v>3749</v>
      </c>
      <c r="J103" s="267"/>
      <c r="K103" s="267"/>
      <c r="L103" s="267"/>
      <c r="M103" s="267"/>
      <c r="N103" s="267"/>
      <c r="O103" s="267"/>
      <c r="P103" s="267"/>
      <c r="Q103" s="267"/>
      <c r="R103" s="267"/>
      <c r="S103" s="267"/>
      <c r="T103" s="267"/>
      <c r="U103" s="267"/>
      <c r="V103" s="267"/>
      <c r="W103" s="267"/>
      <c r="X103" s="267"/>
      <c r="Y103" s="267"/>
      <c r="Z103" s="267"/>
      <c r="AA103" s="267"/>
      <c r="AB103" s="267"/>
      <c r="AC103" s="267"/>
      <c r="AD103" s="267"/>
      <c r="AE103" s="267"/>
      <c r="AF103" s="267"/>
      <c r="AG103" s="267"/>
      <c r="AH103" s="267"/>
      <c r="AI103" s="267"/>
      <c r="AJ103" s="267"/>
      <c r="AK103" s="267"/>
      <c r="AL103" s="267"/>
      <c r="AM103" s="267"/>
      <c r="AN103" s="267"/>
      <c r="AO103" s="267"/>
      <c r="AP103" s="267"/>
      <c r="AQ103" s="267"/>
      <c r="AR103" s="267"/>
      <c r="AS103" s="267"/>
      <c r="AT103" s="267"/>
      <c r="AU103" s="267"/>
      <c r="AV103" s="267"/>
      <c r="AW103" s="267"/>
      <c r="AX103" s="267"/>
      <c r="AY103" s="267"/>
      <c r="AZ103" s="267"/>
      <c r="BA103" s="267"/>
      <c r="BB103" s="267"/>
      <c r="BC103" s="267"/>
      <c r="BD103" s="267"/>
      <c r="BE103" s="267"/>
      <c r="BF103" s="267"/>
      <c r="BG103" s="267"/>
      <c r="BH103" s="267"/>
      <c r="BI103" s="267"/>
      <c r="BJ103" s="267"/>
      <c r="BK103" s="267"/>
      <c r="BL103" s="267"/>
      <c r="BM103" s="267"/>
      <c r="BN103" s="267"/>
      <c r="BO103" s="267"/>
      <c r="BP103" s="267"/>
      <c r="BQ103" s="267" t="s">
        <v>4505</v>
      </c>
      <c r="BR103" s="267"/>
    </row>
    <row r="104" spans="1:70">
      <c r="A104" s="266" t="s">
        <v>86</v>
      </c>
      <c r="B104" s="266" t="s">
        <v>4506</v>
      </c>
      <c r="C104" s="266" t="s">
        <v>3045</v>
      </c>
      <c r="D104" s="266"/>
      <c r="E104" s="266"/>
      <c r="F104" s="266"/>
      <c r="G104" s="266" t="s">
        <v>3748</v>
      </c>
      <c r="H104" s="266"/>
      <c r="I104" s="266" t="s">
        <v>1689</v>
      </c>
      <c r="J104" s="266"/>
      <c r="K104" s="266"/>
      <c r="L104" s="266"/>
      <c r="M104" s="266"/>
      <c r="N104" s="266"/>
      <c r="O104" s="266"/>
      <c r="P104" s="266"/>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266"/>
      <c r="BB104" s="266"/>
      <c r="BC104" s="266"/>
      <c r="BD104" s="266"/>
      <c r="BE104" s="266"/>
      <c r="BF104" s="266"/>
      <c r="BG104" s="266"/>
      <c r="BH104" s="266"/>
      <c r="BI104" s="266"/>
      <c r="BJ104" s="266"/>
      <c r="BK104" s="266"/>
      <c r="BL104" s="266"/>
      <c r="BM104" s="266"/>
      <c r="BN104" s="266"/>
      <c r="BO104" s="266"/>
      <c r="BP104" s="266"/>
      <c r="BQ104" s="266" t="s">
        <v>4507</v>
      </c>
      <c r="BR104" s="266"/>
    </row>
    <row r="105" spans="1:70">
      <c r="A105" s="267" t="s">
        <v>86</v>
      </c>
      <c r="B105" s="267" t="s">
        <v>3044</v>
      </c>
      <c r="C105" s="267" t="s">
        <v>3045</v>
      </c>
      <c r="D105" s="267"/>
      <c r="E105" s="267"/>
      <c r="F105" s="267"/>
      <c r="G105" s="267" t="s">
        <v>3748</v>
      </c>
      <c r="H105" s="267" t="s">
        <v>3046</v>
      </c>
      <c r="I105" s="267"/>
      <c r="J105" s="267" t="s">
        <v>3047</v>
      </c>
      <c r="K105" s="267"/>
      <c r="L105" s="267"/>
      <c r="M105" s="267"/>
      <c r="N105" s="267"/>
      <c r="O105" s="267"/>
      <c r="P105" s="267"/>
      <c r="Q105" s="267"/>
      <c r="R105" s="267"/>
      <c r="S105" s="267"/>
      <c r="T105" s="267"/>
      <c r="U105" s="267"/>
      <c r="V105" s="267"/>
      <c r="W105" s="267"/>
      <c r="X105" s="267"/>
      <c r="Y105" s="267"/>
      <c r="Z105" s="267"/>
      <c r="AA105" s="267"/>
      <c r="AB105" s="267"/>
      <c r="AC105" s="267"/>
      <c r="AD105" s="267"/>
      <c r="AE105" s="267"/>
      <c r="AF105" s="267"/>
      <c r="AG105" s="267"/>
      <c r="AH105" s="267"/>
      <c r="AI105" s="267"/>
      <c r="AJ105" s="267"/>
      <c r="AK105" s="267"/>
      <c r="AL105" s="267"/>
      <c r="AM105" s="267"/>
      <c r="AN105" s="267"/>
      <c r="AO105" s="267"/>
      <c r="AP105" s="267"/>
      <c r="AQ105" s="267"/>
      <c r="AR105" s="267"/>
      <c r="AS105" s="267"/>
      <c r="AT105" s="267"/>
      <c r="AU105" s="267"/>
      <c r="AV105" s="267"/>
      <c r="AW105" s="267"/>
      <c r="AX105" s="267"/>
      <c r="AY105" s="267"/>
      <c r="AZ105" s="267"/>
      <c r="BA105" s="267"/>
      <c r="BB105" s="267"/>
      <c r="BC105" s="267"/>
      <c r="BD105" s="267"/>
      <c r="BE105" s="267"/>
      <c r="BF105" s="267"/>
      <c r="BG105" s="267"/>
      <c r="BH105" s="267"/>
      <c r="BI105" s="267"/>
      <c r="BJ105" s="267"/>
      <c r="BK105" s="267"/>
      <c r="BL105" s="267"/>
      <c r="BM105" s="267"/>
      <c r="BN105" s="267"/>
      <c r="BO105" s="267"/>
      <c r="BP105" s="267"/>
      <c r="BQ105" s="267" t="s">
        <v>4508</v>
      </c>
      <c r="BR105" s="267" t="s">
        <v>3766</v>
      </c>
    </row>
    <row r="106" spans="1:70">
      <c r="A106" s="266" t="s">
        <v>86</v>
      </c>
      <c r="B106" s="266" t="s">
        <v>3048</v>
      </c>
      <c r="C106" s="266" t="s">
        <v>3045</v>
      </c>
      <c r="D106" s="266"/>
      <c r="E106" s="266"/>
      <c r="F106" s="266"/>
      <c r="G106" s="266" t="s">
        <v>3748</v>
      </c>
      <c r="H106" s="266" t="s">
        <v>3046</v>
      </c>
      <c r="I106" s="266"/>
      <c r="J106" s="266"/>
      <c r="K106" s="266"/>
      <c r="L106" s="266"/>
      <c r="M106" s="266"/>
      <c r="N106" s="266"/>
      <c r="O106" s="266"/>
      <c r="P106" s="266"/>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266"/>
      <c r="BB106" s="266"/>
      <c r="BC106" s="266"/>
      <c r="BD106" s="266"/>
      <c r="BE106" s="266"/>
      <c r="BF106" s="266"/>
      <c r="BG106" s="266"/>
      <c r="BH106" s="266"/>
      <c r="BI106" s="266"/>
      <c r="BJ106" s="266"/>
      <c r="BK106" s="266"/>
      <c r="BL106" s="266"/>
      <c r="BM106" s="266"/>
      <c r="BN106" s="266"/>
      <c r="BO106" s="266"/>
      <c r="BP106" s="266"/>
      <c r="BQ106" s="266" t="s">
        <v>4509</v>
      </c>
      <c r="BR106" s="266" t="s">
        <v>3766</v>
      </c>
    </row>
    <row r="107" spans="1:70" s="270" customFormat="1">
      <c r="A107" s="267" t="s">
        <v>86</v>
      </c>
      <c r="B107" s="421" t="s">
        <v>3049</v>
      </c>
      <c r="C107" s="267" t="s">
        <v>88</v>
      </c>
      <c r="D107" s="267" t="s">
        <v>1784</v>
      </c>
      <c r="E107" s="267" t="s">
        <v>1784</v>
      </c>
      <c r="F107" s="267" t="s">
        <v>1784</v>
      </c>
      <c r="G107" s="267" t="s">
        <v>3748</v>
      </c>
      <c r="H107" s="267" t="s">
        <v>1784</v>
      </c>
      <c r="I107" s="267" t="s">
        <v>2923</v>
      </c>
      <c r="J107" s="267" t="s">
        <v>3050</v>
      </c>
      <c r="K107" s="267"/>
      <c r="L107" s="267"/>
      <c r="M107" s="267"/>
      <c r="N107" s="267"/>
      <c r="O107" s="267"/>
      <c r="P107" s="267"/>
      <c r="Q107" s="267"/>
      <c r="R107" s="267"/>
      <c r="S107" s="267"/>
      <c r="T107" s="267"/>
      <c r="U107" s="267"/>
      <c r="V107" s="267"/>
      <c r="W107" s="267"/>
      <c r="X107" s="267"/>
      <c r="Y107" s="267"/>
      <c r="Z107" s="267" t="s">
        <v>1784</v>
      </c>
      <c r="AA107" s="267" t="s">
        <v>1784</v>
      </c>
      <c r="AB107" s="267" t="s">
        <v>1784</v>
      </c>
      <c r="AC107" s="267" t="s">
        <v>1784</v>
      </c>
      <c r="AD107" s="267" t="s">
        <v>1784</v>
      </c>
      <c r="AE107" s="267" t="s">
        <v>1784</v>
      </c>
      <c r="AF107" s="267" t="s">
        <v>1784</v>
      </c>
      <c r="AG107" s="267" t="s">
        <v>1784</v>
      </c>
      <c r="AH107" s="267" t="s">
        <v>1784</v>
      </c>
      <c r="AI107" s="267" t="s">
        <v>1784</v>
      </c>
      <c r="AJ107" s="267" t="s">
        <v>1784</v>
      </c>
      <c r="AK107" s="267" t="s">
        <v>1784</v>
      </c>
      <c r="AL107" s="267" t="s">
        <v>1784</v>
      </c>
      <c r="AM107" s="267" t="s">
        <v>1784</v>
      </c>
      <c r="AN107" s="267" t="s">
        <v>1784</v>
      </c>
      <c r="AO107" s="267" t="s">
        <v>1784</v>
      </c>
      <c r="AP107" s="267" t="s">
        <v>1784</v>
      </c>
      <c r="AQ107" s="267" t="s">
        <v>1784</v>
      </c>
      <c r="AR107" s="267" t="s">
        <v>1784</v>
      </c>
      <c r="AS107" s="267" t="s">
        <v>1784</v>
      </c>
      <c r="AT107" s="267" t="s">
        <v>1784</v>
      </c>
      <c r="AU107" s="267" t="s">
        <v>1784</v>
      </c>
      <c r="AV107" s="267" t="s">
        <v>1784</v>
      </c>
      <c r="AW107" s="267" t="s">
        <v>1784</v>
      </c>
      <c r="AX107" s="267" t="s">
        <v>1784</v>
      </c>
      <c r="AY107" s="267" t="s">
        <v>1784</v>
      </c>
      <c r="AZ107" s="267" t="s">
        <v>1784</v>
      </c>
      <c r="BA107" s="267" t="s">
        <v>1784</v>
      </c>
      <c r="BB107" s="267" t="s">
        <v>1784</v>
      </c>
      <c r="BC107" s="267" t="s">
        <v>1784</v>
      </c>
      <c r="BD107" s="267" t="s">
        <v>1784</v>
      </c>
      <c r="BE107" s="267" t="s">
        <v>1784</v>
      </c>
      <c r="BF107" s="267" t="s">
        <v>1784</v>
      </c>
      <c r="BG107" s="267" t="s">
        <v>1784</v>
      </c>
      <c r="BH107" s="267" t="s">
        <v>1784</v>
      </c>
      <c r="BI107" s="267" t="s">
        <v>1784</v>
      </c>
      <c r="BJ107" s="267" t="s">
        <v>1784</v>
      </c>
      <c r="BK107" s="267" t="s">
        <v>1784</v>
      </c>
      <c r="BL107" s="267" t="s">
        <v>1784</v>
      </c>
      <c r="BM107" s="267" t="s">
        <v>1784</v>
      </c>
      <c r="BN107" s="267" t="s">
        <v>1784</v>
      </c>
      <c r="BO107" s="267" t="s">
        <v>1784</v>
      </c>
      <c r="BP107" s="267" t="s">
        <v>1784</v>
      </c>
      <c r="BQ107" s="267" t="s">
        <v>4510</v>
      </c>
      <c r="BR107" s="267" t="s">
        <v>1784</v>
      </c>
    </row>
    <row r="108" spans="1:70">
      <c r="A108" s="266" t="s">
        <v>86</v>
      </c>
      <c r="B108" s="266" t="s">
        <v>3051</v>
      </c>
      <c r="C108" s="266" t="s">
        <v>3039</v>
      </c>
      <c r="D108" s="266"/>
      <c r="E108" s="266"/>
      <c r="F108" s="266"/>
      <c r="G108" s="266" t="s">
        <v>3748</v>
      </c>
      <c r="H108" s="266" t="s">
        <v>3053</v>
      </c>
      <c r="I108" s="266" t="s">
        <v>3052</v>
      </c>
      <c r="J108" s="266" t="s">
        <v>3054</v>
      </c>
      <c r="K108" s="266" t="s">
        <v>3764</v>
      </c>
      <c r="L108" s="266"/>
      <c r="M108" s="266"/>
      <c r="N108" s="266"/>
      <c r="O108" s="266"/>
      <c r="P108" s="266"/>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266"/>
      <c r="BB108" s="266"/>
      <c r="BC108" s="266"/>
      <c r="BD108" s="266"/>
      <c r="BE108" s="266"/>
      <c r="BF108" s="266"/>
      <c r="BG108" s="266"/>
      <c r="BH108" s="266"/>
      <c r="BI108" s="266"/>
      <c r="BJ108" s="266"/>
      <c r="BK108" s="266"/>
      <c r="BL108" s="266"/>
      <c r="BM108" s="266"/>
      <c r="BN108" s="266"/>
      <c r="BO108" s="266"/>
      <c r="BP108" s="266"/>
      <c r="BQ108" s="266" t="s">
        <v>4511</v>
      </c>
      <c r="BR108" s="266" t="s">
        <v>3766</v>
      </c>
    </row>
    <row r="109" spans="1:70">
      <c r="A109" s="267" t="s">
        <v>86</v>
      </c>
      <c r="B109" s="267" t="s">
        <v>3419</v>
      </c>
      <c r="C109" s="267" t="s">
        <v>3042</v>
      </c>
      <c r="D109" s="267"/>
      <c r="E109" s="267"/>
      <c r="F109" s="267"/>
      <c r="G109" s="267" t="s">
        <v>3748</v>
      </c>
      <c r="H109" s="267"/>
      <c r="I109" s="267" t="s">
        <v>666</v>
      </c>
      <c r="J109" s="267"/>
      <c r="K109" s="267"/>
      <c r="L109" s="267"/>
      <c r="M109" s="267"/>
      <c r="N109" s="267"/>
      <c r="O109" s="267"/>
      <c r="P109" s="267"/>
      <c r="Q109" s="267"/>
      <c r="R109" s="267"/>
      <c r="S109" s="267"/>
      <c r="T109" s="267"/>
      <c r="U109" s="267"/>
      <c r="V109" s="267"/>
      <c r="W109" s="267"/>
      <c r="X109" s="267"/>
      <c r="Y109" s="267"/>
      <c r="Z109" s="267"/>
      <c r="AA109" s="267"/>
      <c r="AB109" s="267"/>
      <c r="AC109" s="267"/>
      <c r="AD109" s="267"/>
      <c r="AE109" s="267"/>
      <c r="AF109" s="267"/>
      <c r="AG109" s="267"/>
      <c r="AH109" s="267"/>
      <c r="AI109" s="267"/>
      <c r="AJ109" s="267"/>
      <c r="AK109" s="267"/>
      <c r="AL109" s="267"/>
      <c r="AM109" s="267"/>
      <c r="AN109" s="267"/>
      <c r="AO109" s="267"/>
      <c r="AP109" s="267"/>
      <c r="AQ109" s="267"/>
      <c r="AR109" s="267"/>
      <c r="AS109" s="267"/>
      <c r="AT109" s="267"/>
      <c r="AU109" s="267"/>
      <c r="AV109" s="267"/>
      <c r="AW109" s="267"/>
      <c r="AX109" s="267"/>
      <c r="AY109" s="267"/>
      <c r="AZ109" s="267"/>
      <c r="BA109" s="267"/>
      <c r="BB109" s="267"/>
      <c r="BC109" s="267"/>
      <c r="BD109" s="267"/>
      <c r="BE109" s="267"/>
      <c r="BF109" s="267"/>
      <c r="BG109" s="267"/>
      <c r="BH109" s="267"/>
      <c r="BI109" s="267"/>
      <c r="BJ109" s="267"/>
      <c r="BK109" s="267"/>
      <c r="BL109" s="267"/>
      <c r="BM109" s="267"/>
      <c r="BN109" s="267"/>
      <c r="BO109" s="267"/>
      <c r="BP109" s="267"/>
      <c r="BQ109" s="267" t="s">
        <v>4512</v>
      </c>
      <c r="BR109" s="267"/>
    </row>
    <row r="110" spans="1:70">
      <c r="A110" s="266" t="s">
        <v>86</v>
      </c>
      <c r="B110" s="266" t="s">
        <v>3420</v>
      </c>
      <c r="C110" s="266" t="s">
        <v>3417</v>
      </c>
      <c r="D110" s="266"/>
      <c r="E110" s="266"/>
      <c r="F110" s="266"/>
      <c r="G110" s="266" t="s">
        <v>3748</v>
      </c>
      <c r="H110" s="266"/>
      <c r="I110" s="266" t="s">
        <v>666</v>
      </c>
      <c r="J110" s="266"/>
      <c r="K110" s="266"/>
      <c r="L110" s="266" t="s">
        <v>214</v>
      </c>
      <c r="M110" s="266"/>
      <c r="N110" s="266"/>
      <c r="O110" s="266"/>
      <c r="P110" s="266"/>
      <c r="Q110" s="266"/>
      <c r="R110" s="266"/>
      <c r="S110" s="266"/>
      <c r="T110" s="266"/>
      <c r="U110" s="266"/>
      <c r="V110" s="266"/>
      <c r="W110" s="266"/>
      <c r="X110" s="266"/>
      <c r="Y110" s="266"/>
      <c r="Z110" s="266"/>
      <c r="AA110" s="266"/>
      <c r="AB110" s="266"/>
      <c r="AC110" s="266"/>
      <c r="AD110" s="266"/>
      <c r="AE110" s="266"/>
      <c r="AF110" s="266"/>
      <c r="AG110" s="266"/>
      <c r="AH110" s="266"/>
      <c r="AI110" s="266"/>
      <c r="AJ110" s="266"/>
      <c r="AK110" s="266"/>
      <c r="AL110" s="266"/>
      <c r="AM110" s="266"/>
      <c r="AN110" s="266"/>
      <c r="AO110" s="266"/>
      <c r="AP110" s="266"/>
      <c r="AQ110" s="266"/>
      <c r="AR110" s="266"/>
      <c r="AS110" s="266"/>
      <c r="AT110" s="266"/>
      <c r="AU110" s="266"/>
      <c r="AV110" s="266"/>
      <c r="AW110" s="266"/>
      <c r="AX110" s="266"/>
      <c r="AY110" s="266"/>
      <c r="AZ110" s="266"/>
      <c r="BA110" s="266"/>
      <c r="BB110" s="266"/>
      <c r="BC110" s="266"/>
      <c r="BD110" s="266"/>
      <c r="BE110" s="266"/>
      <c r="BF110" s="266"/>
      <c r="BG110" s="266"/>
      <c r="BH110" s="266"/>
      <c r="BI110" s="266"/>
      <c r="BJ110" s="266"/>
      <c r="BK110" s="266"/>
      <c r="BL110" s="266"/>
      <c r="BM110" s="266"/>
      <c r="BN110" s="266"/>
      <c r="BO110" s="266"/>
      <c r="BP110" s="266"/>
      <c r="BQ110" s="266" t="s">
        <v>4513</v>
      </c>
      <c r="BR110" s="266"/>
    </row>
    <row r="111" spans="1:70" s="270" customFormat="1">
      <c r="A111" s="267" t="s">
        <v>86</v>
      </c>
      <c r="B111" s="267" t="s">
        <v>3055</v>
      </c>
      <c r="C111" s="267" t="s">
        <v>3018</v>
      </c>
      <c r="D111" s="267" t="s">
        <v>1784</v>
      </c>
      <c r="E111" s="267" t="s">
        <v>1784</v>
      </c>
      <c r="F111" s="267" t="s">
        <v>1784</v>
      </c>
      <c r="G111" s="267" t="s">
        <v>3748</v>
      </c>
      <c r="H111" s="267" t="s">
        <v>1784</v>
      </c>
      <c r="I111" s="267" t="s">
        <v>2958</v>
      </c>
      <c r="J111" s="267" t="s">
        <v>1784</v>
      </c>
      <c r="K111" s="267" t="s">
        <v>1784</v>
      </c>
      <c r="L111" s="267" t="s">
        <v>1784</v>
      </c>
      <c r="M111" s="267" t="s">
        <v>1784</v>
      </c>
      <c r="N111" s="267" t="s">
        <v>1784</v>
      </c>
      <c r="O111" s="267" t="s">
        <v>1784</v>
      </c>
      <c r="P111" s="267" t="s">
        <v>1784</v>
      </c>
      <c r="Q111" s="267" t="s">
        <v>1784</v>
      </c>
      <c r="R111" s="267" t="s">
        <v>1784</v>
      </c>
      <c r="S111" s="267" t="s">
        <v>1784</v>
      </c>
      <c r="T111" s="267" t="s">
        <v>1784</v>
      </c>
      <c r="U111" s="267" t="s">
        <v>1784</v>
      </c>
      <c r="V111" s="267" t="s">
        <v>1784</v>
      </c>
      <c r="W111" s="267" t="s">
        <v>1784</v>
      </c>
      <c r="X111" s="267" t="s">
        <v>1784</v>
      </c>
      <c r="Y111" s="267" t="s">
        <v>1784</v>
      </c>
      <c r="Z111" s="267" t="s">
        <v>1784</v>
      </c>
      <c r="AA111" s="267" t="s">
        <v>1784</v>
      </c>
      <c r="AB111" s="267" t="s">
        <v>1784</v>
      </c>
      <c r="AC111" s="267" t="s">
        <v>1784</v>
      </c>
      <c r="AD111" s="267" t="s">
        <v>1784</v>
      </c>
      <c r="AE111" s="267" t="s">
        <v>1784</v>
      </c>
      <c r="AF111" s="267" t="s">
        <v>1784</v>
      </c>
      <c r="AG111" s="267" t="s">
        <v>1784</v>
      </c>
      <c r="AH111" s="267" t="s">
        <v>1784</v>
      </c>
      <c r="AI111" s="267" t="s">
        <v>1784</v>
      </c>
      <c r="AJ111" s="267" t="s">
        <v>1784</v>
      </c>
      <c r="AK111" s="267" t="s">
        <v>1784</v>
      </c>
      <c r="AL111" s="267" t="s">
        <v>1784</v>
      </c>
      <c r="AM111" s="267" t="s">
        <v>1784</v>
      </c>
      <c r="AN111" s="267" t="s">
        <v>1784</v>
      </c>
      <c r="AO111" s="267" t="s">
        <v>1784</v>
      </c>
      <c r="AP111" s="267" t="s">
        <v>1784</v>
      </c>
      <c r="AQ111" s="267" t="s">
        <v>1784</v>
      </c>
      <c r="AR111" s="267" t="s">
        <v>1784</v>
      </c>
      <c r="AS111" s="267" t="s">
        <v>1784</v>
      </c>
      <c r="AT111" s="267" t="s">
        <v>1784</v>
      </c>
      <c r="AU111" s="267" t="s">
        <v>1784</v>
      </c>
      <c r="AV111" s="267" t="s">
        <v>1784</v>
      </c>
      <c r="AW111" s="267" t="s">
        <v>1784</v>
      </c>
      <c r="AX111" s="267" t="s">
        <v>1784</v>
      </c>
      <c r="AY111" s="267" t="s">
        <v>1784</v>
      </c>
      <c r="AZ111" s="267" t="s">
        <v>1784</v>
      </c>
      <c r="BA111" s="267" t="s">
        <v>1784</v>
      </c>
      <c r="BB111" s="267" t="s">
        <v>1784</v>
      </c>
      <c r="BC111" s="267" t="s">
        <v>1784</v>
      </c>
      <c r="BD111" s="267" t="s">
        <v>1784</v>
      </c>
      <c r="BE111" s="267" t="s">
        <v>1784</v>
      </c>
      <c r="BF111" s="267" t="s">
        <v>1784</v>
      </c>
      <c r="BG111" s="267" t="s">
        <v>1784</v>
      </c>
      <c r="BH111" s="267" t="s">
        <v>1784</v>
      </c>
      <c r="BI111" s="267" t="s">
        <v>1784</v>
      </c>
      <c r="BJ111" s="267" t="s">
        <v>1784</v>
      </c>
      <c r="BK111" s="267" t="s">
        <v>1784</v>
      </c>
      <c r="BL111" s="267" t="s">
        <v>1784</v>
      </c>
      <c r="BM111" s="267" t="s">
        <v>1784</v>
      </c>
      <c r="BN111" s="267" t="s">
        <v>1784</v>
      </c>
      <c r="BO111" s="267" t="s">
        <v>1784</v>
      </c>
      <c r="BP111" s="267" t="s">
        <v>1784</v>
      </c>
      <c r="BQ111" s="267" t="s">
        <v>4514</v>
      </c>
      <c r="BR111" s="267" t="s">
        <v>1784</v>
      </c>
    </row>
    <row r="112" spans="1:70">
      <c r="A112" s="266" t="s">
        <v>86</v>
      </c>
      <c r="B112" s="266" t="s">
        <v>3056</v>
      </c>
      <c r="C112" s="266" t="s">
        <v>3018</v>
      </c>
      <c r="D112" s="266"/>
      <c r="E112" s="266"/>
      <c r="F112" s="266"/>
      <c r="G112" s="266" t="s">
        <v>3748</v>
      </c>
      <c r="H112" s="266"/>
      <c r="I112" s="266" t="s">
        <v>2923</v>
      </c>
      <c r="J112" s="266"/>
      <c r="K112" s="266"/>
      <c r="L112" s="266"/>
      <c r="M112" s="266"/>
      <c r="N112" s="266"/>
      <c r="O112" s="266"/>
      <c r="P112" s="266"/>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AN112" s="266"/>
      <c r="AO112" s="266"/>
      <c r="AP112" s="266"/>
      <c r="AQ112" s="266"/>
      <c r="AR112" s="266"/>
      <c r="AS112" s="266"/>
      <c r="AT112" s="266"/>
      <c r="AU112" s="266"/>
      <c r="AV112" s="266"/>
      <c r="AW112" s="266"/>
      <c r="AX112" s="266"/>
      <c r="AY112" s="266"/>
      <c r="AZ112" s="266"/>
      <c r="BA112" s="266"/>
      <c r="BB112" s="266"/>
      <c r="BC112" s="266"/>
      <c r="BD112" s="266"/>
      <c r="BE112" s="266"/>
      <c r="BF112" s="266"/>
      <c r="BG112" s="266"/>
      <c r="BH112" s="266"/>
      <c r="BI112" s="266"/>
      <c r="BJ112" s="266"/>
      <c r="BK112" s="266"/>
      <c r="BL112" s="266"/>
      <c r="BM112" s="266"/>
      <c r="BN112" s="266"/>
      <c r="BO112" s="266"/>
      <c r="BP112" s="266"/>
      <c r="BQ112" s="266" t="s">
        <v>4515</v>
      </c>
      <c r="BR112" s="266"/>
    </row>
    <row r="113" spans="1:70">
      <c r="A113" s="267" t="s">
        <v>86</v>
      </c>
      <c r="B113" s="267" t="s">
        <v>3421</v>
      </c>
      <c r="C113" s="267" t="s">
        <v>85</v>
      </c>
      <c r="D113" s="267"/>
      <c r="E113" s="267"/>
      <c r="F113" s="267"/>
      <c r="G113" s="267" t="s">
        <v>3748</v>
      </c>
      <c r="H113" s="267"/>
      <c r="I113" s="267" t="s">
        <v>214</v>
      </c>
      <c r="J113" s="267"/>
      <c r="K113" s="267"/>
      <c r="L113" s="267"/>
      <c r="M113" s="267"/>
      <c r="N113" s="267"/>
      <c r="O113" s="267"/>
      <c r="P113" s="267"/>
      <c r="Q113" s="267"/>
      <c r="R113" s="267"/>
      <c r="S113" s="267"/>
      <c r="T113" s="267"/>
      <c r="U113" s="267"/>
      <c r="V113" s="267"/>
      <c r="W113" s="267"/>
      <c r="X113" s="267"/>
      <c r="Y113" s="267"/>
      <c r="Z113" s="267"/>
      <c r="AA113" s="267"/>
      <c r="AB113" s="267"/>
      <c r="AC113" s="267"/>
      <c r="AD113" s="267"/>
      <c r="AE113" s="267"/>
      <c r="AF113" s="267"/>
      <c r="AG113" s="267"/>
      <c r="AH113" s="267"/>
      <c r="AI113" s="267"/>
      <c r="AJ113" s="267"/>
      <c r="AK113" s="267"/>
      <c r="AL113" s="267"/>
      <c r="AM113" s="267"/>
      <c r="AN113" s="267"/>
      <c r="AO113" s="267"/>
      <c r="AP113" s="267"/>
      <c r="AQ113" s="267"/>
      <c r="AR113" s="267"/>
      <c r="AS113" s="267"/>
      <c r="AT113" s="267"/>
      <c r="AU113" s="267"/>
      <c r="AV113" s="267"/>
      <c r="AW113" s="267"/>
      <c r="AX113" s="267"/>
      <c r="AY113" s="267"/>
      <c r="AZ113" s="267"/>
      <c r="BA113" s="267"/>
      <c r="BB113" s="267"/>
      <c r="BC113" s="267"/>
      <c r="BD113" s="267"/>
      <c r="BE113" s="267"/>
      <c r="BF113" s="267"/>
      <c r="BG113" s="267"/>
      <c r="BH113" s="267"/>
      <c r="BI113" s="267"/>
      <c r="BJ113" s="267"/>
      <c r="BK113" s="267"/>
      <c r="BL113" s="267"/>
      <c r="BM113" s="267"/>
      <c r="BN113" s="267"/>
      <c r="BO113" s="267"/>
      <c r="BP113" s="267"/>
      <c r="BQ113" s="267" t="s">
        <v>4516</v>
      </c>
      <c r="BR113" s="267"/>
    </row>
    <row r="114" spans="1:70">
      <c r="A114" s="266" t="s">
        <v>86</v>
      </c>
      <c r="B114" s="266" t="s">
        <v>3057</v>
      </c>
      <c r="C114" s="266" t="s">
        <v>3058</v>
      </c>
      <c r="D114" s="266"/>
      <c r="E114" s="266"/>
      <c r="F114" s="266"/>
      <c r="G114" s="266" t="s">
        <v>3748</v>
      </c>
      <c r="H114" s="266"/>
      <c r="I114" s="266" t="s">
        <v>2919</v>
      </c>
      <c r="J114" s="266"/>
      <c r="K114" s="266"/>
      <c r="L114" s="266"/>
      <c r="M114" s="266"/>
      <c r="N114" s="266"/>
      <c r="O114" s="266"/>
      <c r="P114" s="266"/>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t="s">
        <v>4517</v>
      </c>
      <c r="BR114" s="266"/>
    </row>
    <row r="115" spans="1:70">
      <c r="A115" s="267" t="s">
        <v>86</v>
      </c>
      <c r="B115" s="267" t="s">
        <v>3057</v>
      </c>
      <c r="C115" s="267" t="s">
        <v>3058</v>
      </c>
      <c r="D115" s="267"/>
      <c r="E115" s="267"/>
      <c r="F115" s="267"/>
      <c r="G115" s="267" t="s">
        <v>3748</v>
      </c>
      <c r="H115" s="267"/>
      <c r="I115" s="267" t="s">
        <v>2919</v>
      </c>
      <c r="J115" s="267"/>
      <c r="K115" s="267"/>
      <c r="L115" s="267"/>
      <c r="M115" s="267"/>
      <c r="N115" s="267"/>
      <c r="O115" s="267"/>
      <c r="P115" s="267"/>
      <c r="Q115" s="267"/>
      <c r="R115" s="267"/>
      <c r="S115" s="267"/>
      <c r="T115" s="267"/>
      <c r="U115" s="267"/>
      <c r="V115" s="267"/>
      <c r="W115" s="267"/>
      <c r="X115" s="267"/>
      <c r="Y115" s="267"/>
      <c r="Z115" s="267"/>
      <c r="AA115" s="267"/>
      <c r="AB115" s="267"/>
      <c r="AC115" s="267"/>
      <c r="AD115" s="267"/>
      <c r="AE115" s="267"/>
      <c r="AF115" s="267"/>
      <c r="AG115" s="267"/>
      <c r="AH115" s="267"/>
      <c r="AI115" s="267"/>
      <c r="AJ115" s="267"/>
      <c r="AK115" s="267"/>
      <c r="AL115" s="267"/>
      <c r="AM115" s="267"/>
      <c r="AN115" s="267"/>
      <c r="AO115" s="267"/>
      <c r="AP115" s="267"/>
      <c r="AQ115" s="267"/>
      <c r="AR115" s="267"/>
      <c r="AS115" s="267"/>
      <c r="AT115" s="267"/>
      <c r="AU115" s="267"/>
      <c r="AV115" s="267"/>
      <c r="AW115" s="267"/>
      <c r="AX115" s="267"/>
      <c r="AY115" s="267"/>
      <c r="AZ115" s="267"/>
      <c r="BA115" s="267"/>
      <c r="BB115" s="267"/>
      <c r="BC115" s="267"/>
      <c r="BD115" s="267"/>
      <c r="BE115" s="267"/>
      <c r="BF115" s="267"/>
      <c r="BG115" s="267"/>
      <c r="BH115" s="267"/>
      <c r="BI115" s="267"/>
      <c r="BJ115" s="267"/>
      <c r="BK115" s="267"/>
      <c r="BL115" s="267"/>
      <c r="BM115" s="267"/>
      <c r="BN115" s="267"/>
      <c r="BO115" s="267"/>
      <c r="BP115" s="267"/>
      <c r="BQ115" s="267" t="s">
        <v>4518</v>
      </c>
      <c r="BR115" s="267"/>
    </row>
    <row r="116" spans="1:70">
      <c r="A116" s="266" t="s">
        <v>87</v>
      </c>
      <c r="B116" s="266" t="s">
        <v>3423</v>
      </c>
      <c r="C116" s="266" t="s">
        <v>90</v>
      </c>
      <c r="D116" s="266"/>
      <c r="E116" s="266"/>
      <c r="F116" s="266"/>
      <c r="G116" s="266" t="s">
        <v>3748</v>
      </c>
      <c r="H116" s="266"/>
      <c r="I116" s="266" t="s">
        <v>3081</v>
      </c>
      <c r="J116" s="266"/>
      <c r="K116" s="266"/>
      <c r="L116" s="266"/>
      <c r="M116" s="266"/>
      <c r="N116" s="266"/>
      <c r="O116" s="266"/>
      <c r="P116" s="266"/>
      <c r="Q116" s="266"/>
      <c r="R116" s="266"/>
      <c r="S116" s="266"/>
      <c r="T116" s="266"/>
      <c r="U116" s="266"/>
      <c r="V116" s="266"/>
      <c r="W116" s="266"/>
      <c r="X116" s="266"/>
      <c r="Y116" s="266"/>
      <c r="Z116" s="266"/>
      <c r="AA116" s="266"/>
      <c r="AB116" s="266"/>
      <c r="AC116" s="266"/>
      <c r="AD116" s="266"/>
      <c r="AE116" s="266"/>
      <c r="AF116" s="266"/>
      <c r="AG116" s="266"/>
      <c r="AH116" s="266"/>
      <c r="AI116" s="266"/>
      <c r="AJ116" s="266"/>
      <c r="AK116" s="266"/>
      <c r="AL116" s="266"/>
      <c r="AM116" s="266"/>
      <c r="AN116" s="266"/>
      <c r="AO116" s="266"/>
      <c r="AP116" s="266"/>
      <c r="AQ116" s="266"/>
      <c r="AR116" s="266"/>
      <c r="AS116" s="266"/>
      <c r="AT116" s="266"/>
      <c r="AU116" s="266"/>
      <c r="AV116" s="266"/>
      <c r="AW116" s="266"/>
      <c r="AX116" s="266"/>
      <c r="AY116" s="266"/>
      <c r="AZ116" s="266"/>
      <c r="BA116" s="266"/>
      <c r="BB116" s="266"/>
      <c r="BC116" s="266"/>
      <c r="BD116" s="266"/>
      <c r="BE116" s="266"/>
      <c r="BF116" s="266"/>
      <c r="BG116" s="266"/>
      <c r="BH116" s="266"/>
      <c r="BI116" s="266"/>
      <c r="BJ116" s="266"/>
      <c r="BK116" s="266"/>
      <c r="BL116" s="266"/>
      <c r="BM116" s="266"/>
      <c r="BN116" s="266"/>
      <c r="BO116" s="266"/>
      <c r="BP116" s="266"/>
      <c r="BQ116" s="266" t="s">
        <v>4519</v>
      </c>
      <c r="BR116" s="266"/>
    </row>
    <row r="117" spans="1:70">
      <c r="A117" s="267" t="s">
        <v>87</v>
      </c>
      <c r="B117" s="267" t="s">
        <v>4520</v>
      </c>
      <c r="C117" s="267" t="s">
        <v>89</v>
      </c>
      <c r="D117" s="267"/>
      <c r="E117" s="267"/>
      <c r="F117" s="267"/>
      <c r="G117" s="267" t="s">
        <v>3748</v>
      </c>
      <c r="H117" s="267"/>
      <c r="I117" s="267" t="s">
        <v>1689</v>
      </c>
      <c r="J117" s="267" t="s">
        <v>4521</v>
      </c>
      <c r="K117" s="267" t="s">
        <v>3764</v>
      </c>
      <c r="L117" s="267"/>
      <c r="M117" s="267"/>
      <c r="N117" s="267"/>
      <c r="O117" s="267"/>
      <c r="P117" s="267"/>
      <c r="Q117" s="267"/>
      <c r="R117" s="267"/>
      <c r="S117" s="267"/>
      <c r="T117" s="267"/>
      <c r="U117" s="267"/>
      <c r="V117" s="267"/>
      <c r="W117" s="267"/>
      <c r="X117" s="267"/>
      <c r="Y117" s="267"/>
      <c r="Z117" s="267"/>
      <c r="AA117" s="267"/>
      <c r="AB117" s="267"/>
      <c r="AC117" s="267"/>
      <c r="AD117" s="267"/>
      <c r="AE117" s="267"/>
      <c r="AF117" s="267"/>
      <c r="AG117" s="267"/>
      <c r="AH117" s="267"/>
      <c r="AI117" s="267"/>
      <c r="AJ117" s="267"/>
      <c r="AK117" s="267"/>
      <c r="AL117" s="267"/>
      <c r="AM117" s="267"/>
      <c r="AN117" s="267"/>
      <c r="AO117" s="267"/>
      <c r="AP117" s="267"/>
      <c r="AQ117" s="267"/>
      <c r="AR117" s="267"/>
      <c r="AS117" s="267"/>
      <c r="AT117" s="267"/>
      <c r="AU117" s="267"/>
      <c r="AV117" s="267"/>
      <c r="AW117" s="267"/>
      <c r="AX117" s="267"/>
      <c r="AY117" s="267"/>
      <c r="AZ117" s="267"/>
      <c r="BA117" s="267"/>
      <c r="BB117" s="267"/>
      <c r="BC117" s="267"/>
      <c r="BD117" s="267"/>
      <c r="BE117" s="267"/>
      <c r="BF117" s="267"/>
      <c r="BG117" s="267"/>
      <c r="BH117" s="267"/>
      <c r="BI117" s="267"/>
      <c r="BJ117" s="267"/>
      <c r="BK117" s="267"/>
      <c r="BL117" s="267"/>
      <c r="BM117" s="267"/>
      <c r="BN117" s="267"/>
      <c r="BO117" s="267"/>
      <c r="BP117" s="267"/>
      <c r="BQ117" s="267" t="s">
        <v>4522</v>
      </c>
      <c r="BR117" s="267" t="s">
        <v>3766</v>
      </c>
    </row>
    <row r="118" spans="1:70">
      <c r="A118" s="266" t="s">
        <v>87</v>
      </c>
      <c r="B118" s="266" t="s">
        <v>4523</v>
      </c>
      <c r="C118" s="266" t="s">
        <v>88</v>
      </c>
      <c r="D118" s="266"/>
      <c r="E118" s="266"/>
      <c r="F118" s="266"/>
      <c r="G118" s="266" t="s">
        <v>3748</v>
      </c>
      <c r="H118" s="266"/>
      <c r="I118" s="266" t="s">
        <v>3768</v>
      </c>
      <c r="J118" s="266"/>
      <c r="K118" s="266"/>
      <c r="L118" s="266"/>
      <c r="M118" s="266"/>
      <c r="N118" s="266"/>
      <c r="O118" s="266"/>
      <c r="P118" s="266"/>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c r="AN118" s="266"/>
      <c r="AO118" s="266"/>
      <c r="AP118" s="266"/>
      <c r="AQ118" s="266"/>
      <c r="AR118" s="266"/>
      <c r="AS118" s="266"/>
      <c r="AT118" s="266"/>
      <c r="AU118" s="266"/>
      <c r="AV118" s="266"/>
      <c r="AW118" s="266"/>
      <c r="AX118" s="266"/>
      <c r="AY118" s="266"/>
      <c r="AZ118" s="266"/>
      <c r="BA118" s="266"/>
      <c r="BB118" s="266"/>
      <c r="BC118" s="266"/>
      <c r="BD118" s="266"/>
      <c r="BE118" s="266"/>
      <c r="BF118" s="266"/>
      <c r="BG118" s="266"/>
      <c r="BH118" s="266"/>
      <c r="BI118" s="266"/>
      <c r="BJ118" s="266"/>
      <c r="BK118" s="266"/>
      <c r="BL118" s="266"/>
      <c r="BM118" s="266"/>
      <c r="BN118" s="266"/>
      <c r="BO118" s="266"/>
      <c r="BP118" s="266"/>
      <c r="BQ118" s="266" t="s">
        <v>4524</v>
      </c>
      <c r="BR118" s="266"/>
    </row>
    <row r="119" spans="1:70">
      <c r="A119" s="267" t="s">
        <v>87</v>
      </c>
      <c r="B119" s="267" t="s">
        <v>4525</v>
      </c>
      <c r="C119" s="267" t="s">
        <v>88</v>
      </c>
      <c r="D119" s="267"/>
      <c r="E119" s="267"/>
      <c r="F119" s="267"/>
      <c r="G119" s="267" t="s">
        <v>3748</v>
      </c>
      <c r="H119" s="267"/>
      <c r="I119" s="267" t="s">
        <v>3081</v>
      </c>
      <c r="J119" s="267" t="s">
        <v>4526</v>
      </c>
      <c r="K119" s="267" t="s">
        <v>3764</v>
      </c>
      <c r="L119" s="267"/>
      <c r="M119" s="267"/>
      <c r="N119" s="267"/>
      <c r="O119" s="267"/>
      <c r="P119" s="267"/>
      <c r="Q119" s="267"/>
      <c r="R119" s="267"/>
      <c r="S119" s="267"/>
      <c r="T119" s="267"/>
      <c r="U119" s="267"/>
      <c r="V119" s="267"/>
      <c r="W119" s="267"/>
      <c r="X119" s="267"/>
      <c r="Y119" s="267"/>
      <c r="Z119" s="267"/>
      <c r="AA119" s="267"/>
      <c r="AB119" s="267"/>
      <c r="AC119" s="267"/>
      <c r="AD119" s="267"/>
      <c r="AE119" s="267"/>
      <c r="AF119" s="267"/>
      <c r="AG119" s="267"/>
      <c r="AH119" s="267"/>
      <c r="AI119" s="267"/>
      <c r="AJ119" s="267"/>
      <c r="AK119" s="267"/>
      <c r="AL119" s="267"/>
      <c r="AM119" s="267"/>
      <c r="AN119" s="267"/>
      <c r="AO119" s="267"/>
      <c r="AP119" s="267"/>
      <c r="AQ119" s="267"/>
      <c r="AR119" s="267"/>
      <c r="AS119" s="267"/>
      <c r="AT119" s="267"/>
      <c r="AU119" s="267"/>
      <c r="AV119" s="267"/>
      <c r="AW119" s="267"/>
      <c r="AX119" s="267"/>
      <c r="AY119" s="267"/>
      <c r="AZ119" s="267"/>
      <c r="BA119" s="267"/>
      <c r="BB119" s="267"/>
      <c r="BC119" s="267"/>
      <c r="BD119" s="267"/>
      <c r="BE119" s="267"/>
      <c r="BF119" s="267"/>
      <c r="BG119" s="267"/>
      <c r="BH119" s="267"/>
      <c r="BI119" s="267"/>
      <c r="BJ119" s="267"/>
      <c r="BK119" s="267"/>
      <c r="BL119" s="267"/>
      <c r="BM119" s="267"/>
      <c r="BN119" s="267"/>
      <c r="BO119" s="267"/>
      <c r="BP119" s="267"/>
      <c r="BQ119" s="267" t="s">
        <v>4527</v>
      </c>
      <c r="BR119" s="267" t="s">
        <v>3766</v>
      </c>
    </row>
    <row r="120" spans="1:70">
      <c r="A120" s="266" t="s">
        <v>87</v>
      </c>
      <c r="B120" s="266" t="s">
        <v>3060</v>
      </c>
      <c r="C120" s="266" t="s">
        <v>3018</v>
      </c>
      <c r="D120" s="266"/>
      <c r="E120" s="266"/>
      <c r="F120" s="266"/>
      <c r="G120" s="266" t="s">
        <v>3748</v>
      </c>
      <c r="H120" s="266"/>
      <c r="I120" s="266" t="s">
        <v>2923</v>
      </c>
      <c r="J120" s="266"/>
      <c r="K120" s="266"/>
      <c r="L120" s="266"/>
      <c r="M120" s="266"/>
      <c r="N120" s="266"/>
      <c r="O120" s="266"/>
      <c r="P120" s="266"/>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c r="AL120" s="266"/>
      <c r="AM120" s="266"/>
      <c r="AN120" s="266"/>
      <c r="AO120" s="266"/>
      <c r="AP120" s="266"/>
      <c r="AQ120" s="266"/>
      <c r="AR120" s="266"/>
      <c r="AS120" s="266"/>
      <c r="AT120" s="266"/>
      <c r="AU120" s="266"/>
      <c r="AV120" s="266"/>
      <c r="AW120" s="266"/>
      <c r="AX120" s="266"/>
      <c r="AY120" s="266"/>
      <c r="AZ120" s="266"/>
      <c r="BA120" s="266"/>
      <c r="BB120" s="266"/>
      <c r="BC120" s="266"/>
      <c r="BD120" s="266"/>
      <c r="BE120" s="266"/>
      <c r="BF120" s="266"/>
      <c r="BG120" s="266"/>
      <c r="BH120" s="266"/>
      <c r="BI120" s="266"/>
      <c r="BJ120" s="266"/>
      <c r="BK120" s="266"/>
      <c r="BL120" s="266"/>
      <c r="BM120" s="266"/>
      <c r="BN120" s="266"/>
      <c r="BO120" s="266"/>
      <c r="BP120" s="266"/>
      <c r="BQ120" s="266" t="s">
        <v>4528</v>
      </c>
      <c r="BR120" s="266"/>
    </row>
    <row r="121" spans="1:70">
      <c r="A121" s="267" t="s">
        <v>87</v>
      </c>
      <c r="B121" s="267" t="s">
        <v>4529</v>
      </c>
      <c r="C121" s="267" t="s">
        <v>89</v>
      </c>
      <c r="D121" s="267"/>
      <c r="E121" s="267"/>
      <c r="F121" s="267"/>
      <c r="G121" s="267" t="s">
        <v>3748</v>
      </c>
      <c r="H121" s="267"/>
      <c r="I121" s="267" t="s">
        <v>3081</v>
      </c>
      <c r="J121" s="267" t="s">
        <v>4530</v>
      </c>
      <c r="K121" s="267" t="s">
        <v>3764</v>
      </c>
      <c r="L121" s="267"/>
      <c r="M121" s="267"/>
      <c r="N121" s="267"/>
      <c r="O121" s="267"/>
      <c r="P121" s="267"/>
      <c r="Q121" s="267"/>
      <c r="R121" s="267"/>
      <c r="S121" s="267"/>
      <c r="T121" s="267"/>
      <c r="U121" s="267"/>
      <c r="V121" s="267"/>
      <c r="W121" s="267"/>
      <c r="X121" s="267"/>
      <c r="Y121" s="267"/>
      <c r="Z121" s="267"/>
      <c r="AA121" s="267"/>
      <c r="AB121" s="267"/>
      <c r="AC121" s="267"/>
      <c r="AD121" s="267"/>
      <c r="AE121" s="267"/>
      <c r="AF121" s="267"/>
      <c r="AG121" s="267"/>
      <c r="AH121" s="267"/>
      <c r="AI121" s="267"/>
      <c r="AJ121" s="267"/>
      <c r="AK121" s="267"/>
      <c r="AL121" s="267"/>
      <c r="AM121" s="267"/>
      <c r="AN121" s="267"/>
      <c r="AO121" s="267"/>
      <c r="AP121" s="267"/>
      <c r="AQ121" s="267"/>
      <c r="AR121" s="267"/>
      <c r="AS121" s="267"/>
      <c r="AT121" s="267"/>
      <c r="AU121" s="267"/>
      <c r="AV121" s="267"/>
      <c r="AW121" s="267"/>
      <c r="AX121" s="267"/>
      <c r="AY121" s="267"/>
      <c r="AZ121" s="267"/>
      <c r="BA121" s="267"/>
      <c r="BB121" s="267"/>
      <c r="BC121" s="267"/>
      <c r="BD121" s="267"/>
      <c r="BE121" s="267"/>
      <c r="BF121" s="267"/>
      <c r="BG121" s="267"/>
      <c r="BH121" s="267"/>
      <c r="BI121" s="267"/>
      <c r="BJ121" s="267"/>
      <c r="BK121" s="267"/>
      <c r="BL121" s="267"/>
      <c r="BM121" s="267"/>
      <c r="BN121" s="267"/>
      <c r="BO121" s="267"/>
      <c r="BP121" s="267"/>
      <c r="BQ121" s="267" t="s">
        <v>4531</v>
      </c>
      <c r="BR121" s="267" t="s">
        <v>3766</v>
      </c>
    </row>
    <row r="122" spans="1:70">
      <c r="A122" s="266" t="s">
        <v>87</v>
      </c>
      <c r="B122" s="266" t="s">
        <v>4532</v>
      </c>
      <c r="C122" s="266" t="s">
        <v>89</v>
      </c>
      <c r="D122" s="266"/>
      <c r="E122" s="266"/>
      <c r="F122" s="266"/>
      <c r="G122" s="266" t="s">
        <v>3748</v>
      </c>
      <c r="H122" s="266"/>
      <c r="I122" s="266" t="s">
        <v>3081</v>
      </c>
      <c r="J122" s="266" t="s">
        <v>4533</v>
      </c>
      <c r="K122" s="266" t="s">
        <v>3764</v>
      </c>
      <c r="L122" s="266"/>
      <c r="M122" s="266"/>
      <c r="N122" s="266"/>
      <c r="O122" s="266"/>
      <c r="P122" s="266"/>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c r="BL122" s="266"/>
      <c r="BM122" s="266"/>
      <c r="BN122" s="266"/>
      <c r="BO122" s="266"/>
      <c r="BP122" s="266"/>
      <c r="BQ122" s="266" t="s">
        <v>4534</v>
      </c>
      <c r="BR122" s="266" t="s">
        <v>3766</v>
      </c>
    </row>
    <row r="123" spans="1:70">
      <c r="A123" s="267" t="s">
        <v>87</v>
      </c>
      <c r="B123" s="267" t="s">
        <v>3424</v>
      </c>
      <c r="C123" s="267" t="s">
        <v>88</v>
      </c>
      <c r="D123" s="267"/>
      <c r="E123" s="267"/>
      <c r="F123" s="267"/>
      <c r="G123" s="267" t="s">
        <v>3748</v>
      </c>
      <c r="H123" s="267"/>
      <c r="I123" s="267" t="s">
        <v>214</v>
      </c>
      <c r="J123" s="267"/>
      <c r="K123" s="267"/>
      <c r="L123" s="267"/>
      <c r="M123" s="267"/>
      <c r="N123" s="267"/>
      <c r="O123" s="267"/>
      <c r="P123" s="267"/>
      <c r="Q123" s="267"/>
      <c r="R123" s="267"/>
      <c r="S123" s="267"/>
      <c r="T123" s="267"/>
      <c r="U123" s="267"/>
      <c r="V123" s="267"/>
      <c r="W123" s="267"/>
      <c r="X123" s="267"/>
      <c r="Y123" s="267"/>
      <c r="Z123" s="267"/>
      <c r="AA123" s="267"/>
      <c r="AB123" s="267"/>
      <c r="AC123" s="267"/>
      <c r="AD123" s="267"/>
      <c r="AE123" s="267"/>
      <c r="AF123" s="267"/>
      <c r="AG123" s="267"/>
      <c r="AH123" s="267"/>
      <c r="AI123" s="267"/>
      <c r="AJ123" s="267"/>
      <c r="AK123" s="267"/>
      <c r="AL123" s="267"/>
      <c r="AM123" s="267"/>
      <c r="AN123" s="267"/>
      <c r="AO123" s="267"/>
      <c r="AP123" s="267"/>
      <c r="AQ123" s="267"/>
      <c r="AR123" s="267"/>
      <c r="AS123" s="267"/>
      <c r="AT123" s="267"/>
      <c r="AU123" s="267"/>
      <c r="AV123" s="267"/>
      <c r="AW123" s="267"/>
      <c r="AX123" s="267"/>
      <c r="AY123" s="267"/>
      <c r="AZ123" s="267"/>
      <c r="BA123" s="267"/>
      <c r="BB123" s="267"/>
      <c r="BC123" s="267"/>
      <c r="BD123" s="267"/>
      <c r="BE123" s="267"/>
      <c r="BF123" s="267"/>
      <c r="BG123" s="267"/>
      <c r="BH123" s="267"/>
      <c r="BI123" s="267"/>
      <c r="BJ123" s="267"/>
      <c r="BK123" s="267"/>
      <c r="BL123" s="267"/>
      <c r="BM123" s="267"/>
      <c r="BN123" s="267"/>
      <c r="BO123" s="267"/>
      <c r="BP123" s="267"/>
      <c r="BQ123" s="267" t="s">
        <v>4535</v>
      </c>
      <c r="BR123" s="267"/>
    </row>
    <row r="124" spans="1:70">
      <c r="A124" s="266" t="s">
        <v>87</v>
      </c>
      <c r="B124" s="266" t="s">
        <v>4536</v>
      </c>
      <c r="C124" s="266" t="s">
        <v>91</v>
      </c>
      <c r="D124" s="266"/>
      <c r="E124" s="266"/>
      <c r="F124" s="266"/>
      <c r="G124" s="266" t="s">
        <v>3748</v>
      </c>
      <c r="H124" s="266"/>
      <c r="I124" s="266" t="s">
        <v>1689</v>
      </c>
      <c r="J124" s="266"/>
      <c r="K124" s="266"/>
      <c r="L124" s="266" t="s">
        <v>3768</v>
      </c>
      <c r="M124" s="266"/>
      <c r="N124" s="266"/>
      <c r="O124" s="266"/>
      <c r="P124" s="266"/>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t="s">
        <v>4537</v>
      </c>
      <c r="BR124" s="266"/>
    </row>
    <row r="125" spans="1:70">
      <c r="A125" s="267" t="s">
        <v>87</v>
      </c>
      <c r="B125" s="267" t="s">
        <v>4538</v>
      </c>
      <c r="C125" s="267" t="s">
        <v>3018</v>
      </c>
      <c r="D125" s="267"/>
      <c r="E125" s="267"/>
      <c r="F125" s="267"/>
      <c r="G125" s="267" t="s">
        <v>3748</v>
      </c>
      <c r="H125" s="267"/>
      <c r="I125" s="267" t="s">
        <v>3749</v>
      </c>
      <c r="J125" s="267"/>
      <c r="K125" s="267"/>
      <c r="L125" s="267"/>
      <c r="M125" s="267"/>
      <c r="N125" s="267"/>
      <c r="O125" s="267"/>
      <c r="P125" s="267"/>
      <c r="Q125" s="267"/>
      <c r="R125" s="267"/>
      <c r="S125" s="267"/>
      <c r="T125" s="267"/>
      <c r="U125" s="267"/>
      <c r="V125" s="267"/>
      <c r="W125" s="267"/>
      <c r="X125" s="267"/>
      <c r="Y125" s="267"/>
      <c r="Z125" s="267"/>
      <c r="AA125" s="267"/>
      <c r="AB125" s="267"/>
      <c r="AC125" s="267"/>
      <c r="AD125" s="267"/>
      <c r="AE125" s="267"/>
      <c r="AF125" s="267"/>
      <c r="AG125" s="267"/>
      <c r="AH125" s="267"/>
      <c r="AI125" s="267"/>
      <c r="AJ125" s="267"/>
      <c r="AK125" s="267"/>
      <c r="AL125" s="267"/>
      <c r="AM125" s="267"/>
      <c r="AN125" s="267"/>
      <c r="AO125" s="267"/>
      <c r="AP125" s="267"/>
      <c r="AQ125" s="267"/>
      <c r="AR125" s="267"/>
      <c r="AS125" s="267"/>
      <c r="AT125" s="267"/>
      <c r="AU125" s="267"/>
      <c r="AV125" s="267"/>
      <c r="AW125" s="267"/>
      <c r="AX125" s="267"/>
      <c r="AY125" s="267"/>
      <c r="AZ125" s="267"/>
      <c r="BA125" s="267"/>
      <c r="BB125" s="267"/>
      <c r="BC125" s="267"/>
      <c r="BD125" s="267"/>
      <c r="BE125" s="267"/>
      <c r="BF125" s="267"/>
      <c r="BG125" s="267"/>
      <c r="BH125" s="267"/>
      <c r="BI125" s="267"/>
      <c r="BJ125" s="267"/>
      <c r="BK125" s="267"/>
      <c r="BL125" s="267"/>
      <c r="BM125" s="267"/>
      <c r="BN125" s="267"/>
      <c r="BO125" s="267"/>
      <c r="BP125" s="267"/>
      <c r="BQ125" s="267" t="s">
        <v>4539</v>
      </c>
      <c r="BR125" s="267"/>
    </row>
    <row r="126" spans="1:70">
      <c r="A126" s="266" t="s">
        <v>87</v>
      </c>
      <c r="B126" s="266" t="s">
        <v>4540</v>
      </c>
      <c r="C126" s="266" t="s">
        <v>88</v>
      </c>
      <c r="D126" s="266"/>
      <c r="E126" s="266"/>
      <c r="F126" s="266"/>
      <c r="G126" s="266" t="s">
        <v>3748</v>
      </c>
      <c r="H126" s="266"/>
      <c r="I126" s="266" t="s">
        <v>3749</v>
      </c>
      <c r="J126" s="266"/>
      <c r="K126" s="266"/>
      <c r="L126" s="266"/>
      <c r="M126" s="266"/>
      <c r="N126" s="266"/>
      <c r="O126" s="266"/>
      <c r="P126" s="266"/>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t="s">
        <v>4541</v>
      </c>
      <c r="BR126" s="266"/>
    </row>
    <row r="127" spans="1:70">
      <c r="A127" s="267" t="s">
        <v>87</v>
      </c>
      <c r="B127" s="267" t="s">
        <v>3425</v>
      </c>
      <c r="C127" s="267" t="s">
        <v>3018</v>
      </c>
      <c r="D127" s="267"/>
      <c r="E127" s="267"/>
      <c r="F127" s="267"/>
      <c r="G127" s="267" t="s">
        <v>3748</v>
      </c>
      <c r="H127" s="267"/>
      <c r="I127" s="267" t="s">
        <v>666</v>
      </c>
      <c r="J127" s="267" t="s">
        <v>3426</v>
      </c>
      <c r="K127" s="267" t="s">
        <v>3764</v>
      </c>
      <c r="L127" s="267"/>
      <c r="M127" s="267"/>
      <c r="N127" s="267"/>
      <c r="O127" s="267"/>
      <c r="P127" s="267"/>
      <c r="Q127" s="267"/>
      <c r="R127" s="267"/>
      <c r="S127" s="267"/>
      <c r="T127" s="267"/>
      <c r="U127" s="267"/>
      <c r="V127" s="267"/>
      <c r="W127" s="267"/>
      <c r="X127" s="267"/>
      <c r="Y127" s="267"/>
      <c r="Z127" s="267"/>
      <c r="AA127" s="267"/>
      <c r="AB127" s="267"/>
      <c r="AC127" s="267"/>
      <c r="AD127" s="267"/>
      <c r="AE127" s="267"/>
      <c r="AF127" s="267"/>
      <c r="AG127" s="267"/>
      <c r="AH127" s="267"/>
      <c r="AI127" s="267"/>
      <c r="AJ127" s="267"/>
      <c r="AK127" s="267"/>
      <c r="AL127" s="267"/>
      <c r="AM127" s="267"/>
      <c r="AN127" s="267"/>
      <c r="AO127" s="267"/>
      <c r="AP127" s="267"/>
      <c r="AQ127" s="267"/>
      <c r="AR127" s="267"/>
      <c r="AS127" s="267"/>
      <c r="AT127" s="267"/>
      <c r="AU127" s="267"/>
      <c r="AV127" s="267"/>
      <c r="AW127" s="267"/>
      <c r="AX127" s="267"/>
      <c r="AY127" s="267"/>
      <c r="AZ127" s="267"/>
      <c r="BA127" s="267"/>
      <c r="BB127" s="267"/>
      <c r="BC127" s="267"/>
      <c r="BD127" s="267"/>
      <c r="BE127" s="267"/>
      <c r="BF127" s="267"/>
      <c r="BG127" s="267"/>
      <c r="BH127" s="267"/>
      <c r="BI127" s="267"/>
      <c r="BJ127" s="267"/>
      <c r="BK127" s="267"/>
      <c r="BL127" s="267"/>
      <c r="BM127" s="267"/>
      <c r="BN127" s="267"/>
      <c r="BO127" s="267"/>
      <c r="BP127" s="267"/>
      <c r="BQ127" s="267" t="s">
        <v>4542</v>
      </c>
      <c r="BR127" s="267" t="s">
        <v>3766</v>
      </c>
    </row>
    <row r="128" spans="1:70">
      <c r="A128" s="266" t="s">
        <v>87</v>
      </c>
      <c r="B128" s="266" t="s">
        <v>3061</v>
      </c>
      <c r="C128" s="266" t="s">
        <v>3018</v>
      </c>
      <c r="D128" s="266"/>
      <c r="E128" s="266"/>
      <c r="F128" s="266"/>
      <c r="G128" s="266" t="s">
        <v>3748</v>
      </c>
      <c r="H128" s="266" t="s">
        <v>3062</v>
      </c>
      <c r="I128" s="266"/>
      <c r="J128" s="266"/>
      <c r="K128" s="266"/>
      <c r="L128" s="266"/>
      <c r="M128" s="266"/>
      <c r="N128" s="266"/>
      <c r="O128" s="266"/>
      <c r="P128" s="266"/>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t="s">
        <v>4543</v>
      </c>
      <c r="BR128" s="266"/>
    </row>
    <row r="129" spans="1:70">
      <c r="A129" s="267" t="s">
        <v>92</v>
      </c>
      <c r="B129" s="267" t="s">
        <v>3064</v>
      </c>
      <c r="C129" s="267"/>
      <c r="D129" s="267"/>
      <c r="E129" s="267"/>
      <c r="F129" s="267"/>
      <c r="G129" s="267" t="s">
        <v>3748</v>
      </c>
      <c r="H129" s="267" t="s">
        <v>3065</v>
      </c>
      <c r="I129" s="267" t="s">
        <v>666</v>
      </c>
      <c r="J129" s="267"/>
      <c r="K129" s="267"/>
      <c r="L129" s="267"/>
      <c r="M129" s="267"/>
      <c r="N129" s="267"/>
      <c r="O129" s="267"/>
      <c r="P129" s="267"/>
      <c r="Q129" s="267"/>
      <c r="R129" s="267"/>
      <c r="S129" s="267"/>
      <c r="T129" s="267"/>
      <c r="U129" s="267"/>
      <c r="V129" s="267"/>
      <c r="W129" s="267"/>
      <c r="X129" s="267"/>
      <c r="Y129" s="267"/>
      <c r="Z129" s="267"/>
      <c r="AA129" s="267"/>
      <c r="AB129" s="267"/>
      <c r="AC129" s="267"/>
      <c r="AD129" s="267"/>
      <c r="AE129" s="267"/>
      <c r="AF129" s="267"/>
      <c r="AG129" s="267"/>
      <c r="AH129" s="267"/>
      <c r="AI129" s="267"/>
      <c r="AJ129" s="267"/>
      <c r="AK129" s="267"/>
      <c r="AL129" s="267"/>
      <c r="AM129" s="267"/>
      <c r="AN129" s="267"/>
      <c r="AO129" s="267"/>
      <c r="AP129" s="267"/>
      <c r="AQ129" s="267"/>
      <c r="AR129" s="267"/>
      <c r="AS129" s="267"/>
      <c r="AT129" s="267"/>
      <c r="AU129" s="267"/>
      <c r="AV129" s="267"/>
      <c r="AW129" s="267"/>
      <c r="AX129" s="267"/>
      <c r="AY129" s="267"/>
      <c r="AZ129" s="267"/>
      <c r="BA129" s="267"/>
      <c r="BB129" s="267"/>
      <c r="BC129" s="267"/>
      <c r="BD129" s="267"/>
      <c r="BE129" s="267"/>
      <c r="BF129" s="267"/>
      <c r="BG129" s="267"/>
      <c r="BH129" s="267"/>
      <c r="BI129" s="267"/>
      <c r="BJ129" s="267"/>
      <c r="BK129" s="267"/>
      <c r="BL129" s="267"/>
      <c r="BM129" s="267"/>
      <c r="BN129" s="267"/>
      <c r="BO129" s="267"/>
      <c r="BP129" s="267"/>
      <c r="BQ129" s="267" t="s">
        <v>4544</v>
      </c>
      <c r="BR129" s="267"/>
    </row>
    <row r="130" spans="1:70">
      <c r="A130" s="266" t="s">
        <v>92</v>
      </c>
      <c r="B130" s="266" t="s">
        <v>4545</v>
      </c>
      <c r="C130" s="266" t="s">
        <v>93</v>
      </c>
      <c r="D130" s="266"/>
      <c r="E130" s="266"/>
      <c r="F130" s="266"/>
      <c r="G130" s="266" t="s">
        <v>3748</v>
      </c>
      <c r="H130" s="266"/>
      <c r="I130" s="266" t="s">
        <v>3768</v>
      </c>
      <c r="J130" s="266" t="s">
        <v>4546</v>
      </c>
      <c r="K130" s="266" t="s">
        <v>3748</v>
      </c>
      <c r="L130" s="266"/>
      <c r="M130" s="266"/>
      <c r="N130" s="266"/>
      <c r="O130" s="266"/>
      <c r="P130" s="266"/>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266"/>
      <c r="BB130" s="266"/>
      <c r="BC130" s="266"/>
      <c r="BD130" s="266"/>
      <c r="BE130" s="266"/>
      <c r="BF130" s="266"/>
      <c r="BG130" s="266"/>
      <c r="BH130" s="266"/>
      <c r="BI130" s="266"/>
      <c r="BJ130" s="266"/>
      <c r="BK130" s="266"/>
      <c r="BL130" s="266"/>
      <c r="BM130" s="266"/>
      <c r="BN130" s="266"/>
      <c r="BO130" s="266"/>
      <c r="BP130" s="266"/>
      <c r="BQ130" s="266" t="s">
        <v>4547</v>
      </c>
      <c r="BR130" s="266"/>
    </row>
    <row r="131" spans="1:70">
      <c r="A131" s="267" t="s">
        <v>92</v>
      </c>
      <c r="B131" s="267" t="s">
        <v>3428</v>
      </c>
      <c r="C131" s="267" t="s">
        <v>93</v>
      </c>
      <c r="D131" s="267"/>
      <c r="E131" s="267"/>
      <c r="F131" s="267"/>
      <c r="G131" s="267" t="s">
        <v>3748</v>
      </c>
      <c r="H131" s="267"/>
      <c r="I131" s="267" t="s">
        <v>214</v>
      </c>
      <c r="J131" s="267"/>
      <c r="K131" s="267"/>
      <c r="L131" s="267"/>
      <c r="M131" s="267"/>
      <c r="N131" s="267"/>
      <c r="O131" s="267"/>
      <c r="P131" s="267"/>
      <c r="Q131" s="267"/>
      <c r="R131" s="267"/>
      <c r="S131" s="267"/>
      <c r="T131" s="267"/>
      <c r="U131" s="267"/>
      <c r="V131" s="267"/>
      <c r="W131" s="267"/>
      <c r="X131" s="267"/>
      <c r="Y131" s="267"/>
      <c r="Z131" s="267"/>
      <c r="AA131" s="267"/>
      <c r="AB131" s="267"/>
      <c r="AC131" s="267"/>
      <c r="AD131" s="267"/>
      <c r="AE131" s="267"/>
      <c r="AF131" s="267"/>
      <c r="AG131" s="267"/>
      <c r="AH131" s="267"/>
      <c r="AI131" s="267"/>
      <c r="AJ131" s="267"/>
      <c r="AK131" s="267"/>
      <c r="AL131" s="267"/>
      <c r="AM131" s="267"/>
      <c r="AN131" s="267"/>
      <c r="AO131" s="267"/>
      <c r="AP131" s="267"/>
      <c r="AQ131" s="267"/>
      <c r="AR131" s="267"/>
      <c r="AS131" s="267"/>
      <c r="AT131" s="267"/>
      <c r="AU131" s="267"/>
      <c r="AV131" s="267"/>
      <c r="AW131" s="267"/>
      <c r="AX131" s="267"/>
      <c r="AY131" s="267"/>
      <c r="AZ131" s="267"/>
      <c r="BA131" s="267"/>
      <c r="BB131" s="267"/>
      <c r="BC131" s="267"/>
      <c r="BD131" s="267"/>
      <c r="BE131" s="267"/>
      <c r="BF131" s="267"/>
      <c r="BG131" s="267"/>
      <c r="BH131" s="267"/>
      <c r="BI131" s="267"/>
      <c r="BJ131" s="267"/>
      <c r="BK131" s="267"/>
      <c r="BL131" s="267"/>
      <c r="BM131" s="267"/>
      <c r="BN131" s="267"/>
      <c r="BO131" s="267"/>
      <c r="BP131" s="267"/>
      <c r="BQ131" s="267" t="s">
        <v>4548</v>
      </c>
      <c r="BR131" s="267"/>
    </row>
    <row r="132" spans="1:70">
      <c r="A132" s="266" t="s">
        <v>92</v>
      </c>
      <c r="B132" s="266" t="s">
        <v>3429</v>
      </c>
      <c r="C132" s="266" t="s">
        <v>93</v>
      </c>
      <c r="D132" s="266"/>
      <c r="E132" s="266"/>
      <c r="F132" s="266"/>
      <c r="G132" s="266" t="s">
        <v>3748</v>
      </c>
      <c r="H132" s="266"/>
      <c r="I132" s="266" t="s">
        <v>3081</v>
      </c>
      <c r="J132" s="266" t="s">
        <v>3430</v>
      </c>
      <c r="K132" s="266" t="s">
        <v>3764</v>
      </c>
      <c r="L132" s="266"/>
      <c r="M132" s="266"/>
      <c r="N132" s="266"/>
      <c r="O132" s="266"/>
      <c r="P132" s="266"/>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266"/>
      <c r="BB132" s="266"/>
      <c r="BC132" s="266"/>
      <c r="BD132" s="266"/>
      <c r="BE132" s="266"/>
      <c r="BF132" s="266"/>
      <c r="BG132" s="266"/>
      <c r="BH132" s="266"/>
      <c r="BI132" s="266"/>
      <c r="BJ132" s="266"/>
      <c r="BK132" s="266"/>
      <c r="BL132" s="266"/>
      <c r="BM132" s="266"/>
      <c r="BN132" s="266"/>
      <c r="BO132" s="266"/>
      <c r="BP132" s="266"/>
      <c r="BQ132" s="54" t="s">
        <v>4549</v>
      </c>
      <c r="BR132" s="266" t="s">
        <v>3766</v>
      </c>
    </row>
    <row r="133" spans="1:70">
      <c r="A133" s="267" t="s">
        <v>92</v>
      </c>
      <c r="B133" s="267" t="s">
        <v>3431</v>
      </c>
      <c r="C133" s="267" t="s">
        <v>94</v>
      </c>
      <c r="D133" s="267"/>
      <c r="E133" s="267"/>
      <c r="F133" s="267"/>
      <c r="G133" s="267" t="s">
        <v>3748</v>
      </c>
      <c r="H133" s="267"/>
      <c r="I133" s="267" t="s">
        <v>1689</v>
      </c>
      <c r="J133" s="267" t="s">
        <v>4550</v>
      </c>
      <c r="K133" s="267" t="s">
        <v>3748</v>
      </c>
      <c r="L133" s="267" t="s">
        <v>4551</v>
      </c>
      <c r="M133" s="267" t="s">
        <v>4552</v>
      </c>
      <c r="N133" s="267" t="s">
        <v>3748</v>
      </c>
      <c r="O133" s="267" t="s">
        <v>3617</v>
      </c>
      <c r="P133" s="267" t="s">
        <v>4552</v>
      </c>
      <c r="Q133" s="267" t="s">
        <v>3748</v>
      </c>
      <c r="R133" s="267" t="s">
        <v>3768</v>
      </c>
      <c r="S133" s="267" t="s">
        <v>4552</v>
      </c>
      <c r="T133" s="267" t="s">
        <v>3748</v>
      </c>
      <c r="U133" s="267" t="s">
        <v>3672</v>
      </c>
      <c r="V133" s="267" t="s">
        <v>4552</v>
      </c>
      <c r="W133" s="267" t="s">
        <v>3748</v>
      </c>
      <c r="X133" s="267" t="s">
        <v>1330</v>
      </c>
      <c r="Y133" s="267" t="s">
        <v>4552</v>
      </c>
      <c r="Z133" s="267" t="s">
        <v>3748</v>
      </c>
      <c r="AA133" s="267" t="s">
        <v>4553</v>
      </c>
      <c r="AB133" s="267" t="s">
        <v>4552</v>
      </c>
      <c r="AC133" s="267" t="s">
        <v>3748</v>
      </c>
      <c r="AD133" s="267"/>
      <c r="AE133" s="267"/>
      <c r="AF133" s="267"/>
      <c r="AG133" s="267"/>
      <c r="AH133" s="267"/>
      <c r="AI133" s="267"/>
      <c r="AJ133" s="267"/>
      <c r="AK133" s="267"/>
      <c r="AL133" s="267"/>
      <c r="AM133" s="267"/>
      <c r="AN133" s="267"/>
      <c r="AO133" s="267"/>
      <c r="AP133" s="267"/>
      <c r="AQ133" s="267"/>
      <c r="AR133" s="267"/>
      <c r="AS133" s="267"/>
      <c r="AT133" s="267"/>
      <c r="AU133" s="267"/>
      <c r="AV133" s="267"/>
      <c r="AW133" s="267"/>
      <c r="AX133" s="267"/>
      <c r="AY133" s="267"/>
      <c r="AZ133" s="267"/>
      <c r="BA133" s="267"/>
      <c r="BB133" s="267"/>
      <c r="BC133" s="267"/>
      <c r="BD133" s="267"/>
      <c r="BE133" s="267"/>
      <c r="BF133" s="267"/>
      <c r="BG133" s="267"/>
      <c r="BH133" s="267"/>
      <c r="BI133" s="267"/>
      <c r="BJ133" s="267"/>
      <c r="BK133" s="267"/>
      <c r="BL133" s="267"/>
      <c r="BM133" s="267"/>
      <c r="BN133" s="267"/>
      <c r="BO133" s="267"/>
      <c r="BP133" s="267"/>
      <c r="BQ133" s="420" t="s">
        <v>4554</v>
      </c>
      <c r="BR133" s="267"/>
    </row>
    <row r="134" spans="1:70">
      <c r="A134" s="266" t="s">
        <v>92</v>
      </c>
      <c r="B134" s="266" t="s">
        <v>3435</v>
      </c>
      <c r="C134" s="266" t="s">
        <v>94</v>
      </c>
      <c r="D134" s="266"/>
      <c r="E134" s="266"/>
      <c r="F134" s="266"/>
      <c r="G134" s="266" t="s">
        <v>3748</v>
      </c>
      <c r="H134" s="266"/>
      <c r="I134" s="266" t="s">
        <v>214</v>
      </c>
      <c r="J134" s="266"/>
      <c r="K134" s="266"/>
      <c r="L134" s="266" t="s">
        <v>3768</v>
      </c>
      <c r="M134" s="266" t="s">
        <v>3436</v>
      </c>
      <c r="N134" s="266"/>
      <c r="O134" s="266"/>
      <c r="P134" s="266"/>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t="s">
        <v>4555</v>
      </c>
      <c r="BR134" s="266"/>
    </row>
    <row r="135" spans="1:70">
      <c r="A135" s="267" t="s">
        <v>92</v>
      </c>
      <c r="B135" s="267" t="s">
        <v>3437</v>
      </c>
      <c r="C135" s="267" t="s">
        <v>93</v>
      </c>
      <c r="D135" s="267"/>
      <c r="E135" s="267"/>
      <c r="F135" s="267"/>
      <c r="G135" s="267" t="s">
        <v>3748</v>
      </c>
      <c r="H135" s="267"/>
      <c r="I135" s="267" t="s">
        <v>214</v>
      </c>
      <c r="J135" s="267"/>
      <c r="K135" s="267"/>
      <c r="L135" s="267" t="s">
        <v>4556</v>
      </c>
      <c r="M135" s="267"/>
      <c r="N135" s="267"/>
      <c r="O135" s="267"/>
      <c r="P135" s="267"/>
      <c r="Q135" s="267"/>
      <c r="R135" s="267"/>
      <c r="S135" s="267"/>
      <c r="T135" s="267"/>
      <c r="U135" s="267"/>
      <c r="V135" s="267"/>
      <c r="W135" s="267"/>
      <c r="X135" s="267"/>
      <c r="Y135" s="267"/>
      <c r="Z135" s="267"/>
      <c r="AA135" s="267"/>
      <c r="AB135" s="267"/>
      <c r="AC135" s="267"/>
      <c r="AD135" s="267"/>
      <c r="AE135" s="267"/>
      <c r="AF135" s="267"/>
      <c r="AG135" s="267"/>
      <c r="AH135" s="267"/>
      <c r="AI135" s="267"/>
      <c r="AJ135" s="267"/>
      <c r="AK135" s="267"/>
      <c r="AL135" s="267"/>
      <c r="AM135" s="267"/>
      <c r="AN135" s="267"/>
      <c r="AO135" s="267"/>
      <c r="AP135" s="267"/>
      <c r="AQ135" s="267"/>
      <c r="AR135" s="267"/>
      <c r="AS135" s="267"/>
      <c r="AT135" s="267"/>
      <c r="AU135" s="267"/>
      <c r="AV135" s="267"/>
      <c r="AW135" s="267"/>
      <c r="AX135" s="267"/>
      <c r="AY135" s="267"/>
      <c r="AZ135" s="267"/>
      <c r="BA135" s="267"/>
      <c r="BB135" s="267"/>
      <c r="BC135" s="267"/>
      <c r="BD135" s="267"/>
      <c r="BE135" s="267"/>
      <c r="BF135" s="267"/>
      <c r="BG135" s="267"/>
      <c r="BH135" s="267"/>
      <c r="BI135" s="267"/>
      <c r="BJ135" s="267"/>
      <c r="BK135" s="267"/>
      <c r="BL135" s="267"/>
      <c r="BM135" s="267"/>
      <c r="BN135" s="267"/>
      <c r="BO135" s="267"/>
      <c r="BP135" s="267"/>
      <c r="BQ135" s="267" t="s">
        <v>4557</v>
      </c>
      <c r="BR135" s="267"/>
    </row>
    <row r="136" spans="1:70">
      <c r="A136" s="266" t="s">
        <v>92</v>
      </c>
      <c r="B136" s="266" t="s">
        <v>3677</v>
      </c>
      <c r="C136" s="266" t="s">
        <v>93</v>
      </c>
      <c r="D136" s="266"/>
      <c r="E136" s="266"/>
      <c r="F136" s="266"/>
      <c r="G136" s="266" t="s">
        <v>3748</v>
      </c>
      <c r="H136" s="266"/>
      <c r="I136" s="266" t="s">
        <v>3672</v>
      </c>
      <c r="J136" s="266"/>
      <c r="K136" s="266"/>
      <c r="L136" s="266"/>
      <c r="M136" s="266"/>
      <c r="N136" s="266"/>
      <c r="O136" s="266"/>
      <c r="P136" s="266"/>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t="s">
        <v>4558</v>
      </c>
      <c r="BR136" s="266"/>
    </row>
    <row r="137" spans="1:70">
      <c r="A137" s="267" t="s">
        <v>92</v>
      </c>
      <c r="B137" s="267" t="s">
        <v>4559</v>
      </c>
      <c r="C137" s="267" t="s">
        <v>93</v>
      </c>
      <c r="D137" s="267"/>
      <c r="E137" s="267"/>
      <c r="F137" s="267"/>
      <c r="G137" s="267" t="s">
        <v>3748</v>
      </c>
      <c r="H137" s="267"/>
      <c r="I137" s="267" t="s">
        <v>3749</v>
      </c>
      <c r="J137" s="267"/>
      <c r="K137" s="267"/>
      <c r="L137" s="267"/>
      <c r="M137" s="267"/>
      <c r="N137" s="267"/>
      <c r="O137" s="267"/>
      <c r="P137" s="267"/>
      <c r="Q137" s="267"/>
      <c r="R137" s="267"/>
      <c r="S137" s="267"/>
      <c r="T137" s="267"/>
      <c r="U137" s="267"/>
      <c r="V137" s="267"/>
      <c r="W137" s="267"/>
      <c r="X137" s="267"/>
      <c r="Y137" s="267"/>
      <c r="Z137" s="267"/>
      <c r="AA137" s="267"/>
      <c r="AB137" s="267"/>
      <c r="AC137" s="267"/>
      <c r="AD137" s="267"/>
      <c r="AE137" s="267"/>
      <c r="AF137" s="267"/>
      <c r="AG137" s="267"/>
      <c r="AH137" s="267"/>
      <c r="AI137" s="267"/>
      <c r="AJ137" s="267"/>
      <c r="AK137" s="267"/>
      <c r="AL137" s="267"/>
      <c r="AM137" s="267"/>
      <c r="AN137" s="267"/>
      <c r="AO137" s="267"/>
      <c r="AP137" s="267"/>
      <c r="AQ137" s="267"/>
      <c r="AR137" s="267"/>
      <c r="AS137" s="267"/>
      <c r="AT137" s="267"/>
      <c r="AU137" s="267"/>
      <c r="AV137" s="267"/>
      <c r="AW137" s="267"/>
      <c r="AX137" s="267"/>
      <c r="AY137" s="267"/>
      <c r="AZ137" s="267"/>
      <c r="BA137" s="267"/>
      <c r="BB137" s="267"/>
      <c r="BC137" s="267"/>
      <c r="BD137" s="267"/>
      <c r="BE137" s="267"/>
      <c r="BF137" s="267"/>
      <c r="BG137" s="267"/>
      <c r="BH137" s="267"/>
      <c r="BI137" s="267"/>
      <c r="BJ137" s="267"/>
      <c r="BK137" s="267"/>
      <c r="BL137" s="267"/>
      <c r="BM137" s="267"/>
      <c r="BN137" s="267"/>
      <c r="BO137" s="267"/>
      <c r="BP137" s="267"/>
      <c r="BQ137" s="267" t="s">
        <v>4560</v>
      </c>
      <c r="BR137" s="267"/>
    </row>
    <row r="138" spans="1:70">
      <c r="A138" s="266" t="s">
        <v>92</v>
      </c>
      <c r="B138" s="266" t="s">
        <v>4561</v>
      </c>
      <c r="C138" s="266" t="s">
        <v>4562</v>
      </c>
      <c r="D138" s="266"/>
      <c r="E138" s="266"/>
      <c r="F138" s="266"/>
      <c r="G138" s="266" t="s">
        <v>3748</v>
      </c>
      <c r="H138" s="266"/>
      <c r="I138" s="266" t="s">
        <v>3749</v>
      </c>
      <c r="J138" s="266"/>
      <c r="K138" s="266"/>
      <c r="L138" s="266"/>
      <c r="M138" s="266"/>
      <c r="N138" s="266"/>
      <c r="O138" s="266"/>
      <c r="P138" s="266"/>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6"/>
      <c r="BP138" s="266"/>
      <c r="BQ138" s="266" t="s">
        <v>4563</v>
      </c>
      <c r="BR138" s="266"/>
    </row>
    <row r="139" spans="1:70">
      <c r="A139" s="267" t="s">
        <v>92</v>
      </c>
      <c r="B139" s="267" t="s">
        <v>3066</v>
      </c>
      <c r="C139" s="267" t="s">
        <v>3018</v>
      </c>
      <c r="D139" s="267"/>
      <c r="E139" s="267"/>
      <c r="F139" s="267"/>
      <c r="G139" s="267" t="s">
        <v>3748</v>
      </c>
      <c r="H139" s="267" t="s">
        <v>3068</v>
      </c>
      <c r="I139" s="267" t="s">
        <v>3749</v>
      </c>
      <c r="J139" s="267"/>
      <c r="K139" s="267"/>
      <c r="L139" s="267" t="s">
        <v>3520</v>
      </c>
      <c r="M139" s="267"/>
      <c r="N139" s="267"/>
      <c r="O139" s="267"/>
      <c r="P139" s="267"/>
      <c r="Q139" s="267"/>
      <c r="R139" s="267"/>
      <c r="S139" s="267"/>
      <c r="T139" s="267"/>
      <c r="U139" s="267"/>
      <c r="V139" s="267"/>
      <c r="W139" s="267"/>
      <c r="X139" s="267"/>
      <c r="Y139" s="267"/>
      <c r="Z139" s="267"/>
      <c r="AA139" s="267"/>
      <c r="AB139" s="267"/>
      <c r="AC139" s="267"/>
      <c r="AD139" s="267"/>
      <c r="AE139" s="267"/>
      <c r="AF139" s="267"/>
      <c r="AG139" s="267"/>
      <c r="AH139" s="267"/>
      <c r="AI139" s="267"/>
      <c r="AJ139" s="267"/>
      <c r="AK139" s="267"/>
      <c r="AL139" s="267"/>
      <c r="AM139" s="267"/>
      <c r="AN139" s="267"/>
      <c r="AO139" s="267"/>
      <c r="AP139" s="267"/>
      <c r="AQ139" s="267"/>
      <c r="AR139" s="267"/>
      <c r="AS139" s="267"/>
      <c r="AT139" s="267"/>
      <c r="AU139" s="267"/>
      <c r="AV139" s="267"/>
      <c r="AW139" s="267"/>
      <c r="AX139" s="267"/>
      <c r="AY139" s="267"/>
      <c r="AZ139" s="267"/>
      <c r="BA139" s="267"/>
      <c r="BB139" s="267"/>
      <c r="BC139" s="267"/>
      <c r="BD139" s="267"/>
      <c r="BE139" s="267"/>
      <c r="BF139" s="267"/>
      <c r="BG139" s="267"/>
      <c r="BH139" s="267"/>
      <c r="BI139" s="267"/>
      <c r="BJ139" s="267"/>
      <c r="BK139" s="267"/>
      <c r="BL139" s="267"/>
      <c r="BM139" s="267"/>
      <c r="BN139" s="267"/>
      <c r="BO139" s="267"/>
      <c r="BP139" s="267"/>
      <c r="BQ139" s="267" t="s">
        <v>4564</v>
      </c>
      <c r="BR139" s="267"/>
    </row>
    <row r="140" spans="1:70">
      <c r="A140" s="266" t="s">
        <v>92</v>
      </c>
      <c r="B140" s="266" t="s">
        <v>3439</v>
      </c>
      <c r="C140" s="266" t="s">
        <v>93</v>
      </c>
      <c r="D140" s="266"/>
      <c r="E140" s="266"/>
      <c r="F140" s="266"/>
      <c r="G140" s="266" t="s">
        <v>3748</v>
      </c>
      <c r="H140" s="266"/>
      <c r="I140" s="266" t="s">
        <v>214</v>
      </c>
      <c r="J140" s="266" t="s">
        <v>4565</v>
      </c>
      <c r="K140" s="266" t="s">
        <v>3748</v>
      </c>
      <c r="L140" s="266" t="s">
        <v>630</v>
      </c>
      <c r="M140" s="266" t="s">
        <v>4565</v>
      </c>
      <c r="N140" s="266" t="s">
        <v>3748</v>
      </c>
      <c r="O140" s="266"/>
      <c r="P140" s="266"/>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t="s">
        <v>4566</v>
      </c>
      <c r="BR140" s="266"/>
    </row>
    <row r="141" spans="1:70">
      <c r="A141" s="267" t="s">
        <v>92</v>
      </c>
      <c r="B141" s="267" t="s">
        <v>3442</v>
      </c>
      <c r="C141" s="267" t="s">
        <v>93</v>
      </c>
      <c r="D141" s="267"/>
      <c r="E141" s="267"/>
      <c r="F141" s="267"/>
      <c r="G141" s="267" t="s">
        <v>3748</v>
      </c>
      <c r="H141" s="267"/>
      <c r="I141" s="267" t="s">
        <v>214</v>
      </c>
      <c r="J141" s="267"/>
      <c r="K141" s="267"/>
      <c r="L141" s="267" t="s">
        <v>551</v>
      </c>
      <c r="M141" s="267" t="s">
        <v>3444</v>
      </c>
      <c r="N141" s="267"/>
      <c r="O141" s="267"/>
      <c r="P141" s="267"/>
      <c r="Q141" s="267"/>
      <c r="R141" s="267"/>
      <c r="S141" s="267"/>
      <c r="T141" s="267"/>
      <c r="U141" s="267"/>
      <c r="V141" s="267"/>
      <c r="W141" s="267"/>
      <c r="X141" s="267"/>
      <c r="Y141" s="267"/>
      <c r="Z141" s="267"/>
      <c r="AA141" s="267"/>
      <c r="AB141" s="267"/>
      <c r="AC141" s="267"/>
      <c r="AD141" s="267"/>
      <c r="AE141" s="267"/>
      <c r="AF141" s="267"/>
      <c r="AG141" s="267"/>
      <c r="AH141" s="267"/>
      <c r="AI141" s="267"/>
      <c r="AJ141" s="267"/>
      <c r="AK141" s="267"/>
      <c r="AL141" s="267"/>
      <c r="AM141" s="267"/>
      <c r="AN141" s="267"/>
      <c r="AO141" s="267"/>
      <c r="AP141" s="267"/>
      <c r="AQ141" s="267"/>
      <c r="AR141" s="267"/>
      <c r="AS141" s="267"/>
      <c r="AT141" s="267"/>
      <c r="AU141" s="267"/>
      <c r="AV141" s="267"/>
      <c r="AW141" s="267"/>
      <c r="AX141" s="267"/>
      <c r="AY141" s="267"/>
      <c r="AZ141" s="267"/>
      <c r="BA141" s="267"/>
      <c r="BB141" s="267"/>
      <c r="BC141" s="267"/>
      <c r="BD141" s="267"/>
      <c r="BE141" s="267"/>
      <c r="BF141" s="267"/>
      <c r="BG141" s="267"/>
      <c r="BH141" s="267"/>
      <c r="BI141" s="267"/>
      <c r="BJ141" s="267"/>
      <c r="BK141" s="267"/>
      <c r="BL141" s="267"/>
      <c r="BM141" s="267"/>
      <c r="BN141" s="267"/>
      <c r="BO141" s="267"/>
      <c r="BP141" s="267"/>
      <c r="BQ141" s="267" t="s">
        <v>4567</v>
      </c>
      <c r="BR141" s="267"/>
    </row>
    <row r="142" spans="1:70">
      <c r="A142" s="266" t="s">
        <v>92</v>
      </c>
      <c r="B142" s="266" t="s">
        <v>3069</v>
      </c>
      <c r="C142" s="266" t="s">
        <v>96</v>
      </c>
      <c r="D142" s="266"/>
      <c r="E142" s="266"/>
      <c r="F142" s="266"/>
      <c r="G142" s="266" t="s">
        <v>3764</v>
      </c>
      <c r="H142" s="266" t="s">
        <v>3070</v>
      </c>
      <c r="I142" s="266"/>
      <c r="J142" s="266"/>
      <c r="K142" s="266"/>
      <c r="L142" s="266"/>
      <c r="M142" s="266"/>
      <c r="N142" s="266"/>
      <c r="O142" s="266"/>
      <c r="P142" s="266"/>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t="s">
        <v>4568</v>
      </c>
      <c r="BR142" s="266"/>
    </row>
    <row r="143" spans="1:70">
      <c r="A143" s="267" t="s">
        <v>98</v>
      </c>
      <c r="B143" s="267" t="s">
        <v>3072</v>
      </c>
      <c r="C143" s="267" t="s">
        <v>3018</v>
      </c>
      <c r="D143" s="267"/>
      <c r="E143" s="267"/>
      <c r="F143" s="267"/>
      <c r="G143" s="267" t="s">
        <v>3748</v>
      </c>
      <c r="H143" s="267"/>
      <c r="I143" s="267" t="s">
        <v>2923</v>
      </c>
      <c r="J143" s="267" t="s">
        <v>3073</v>
      </c>
      <c r="K143" s="267" t="s">
        <v>3748</v>
      </c>
      <c r="L143" s="267"/>
      <c r="M143" s="267"/>
      <c r="N143" s="267"/>
      <c r="O143" s="267"/>
      <c r="P143" s="267"/>
      <c r="Q143" s="267"/>
      <c r="R143" s="267"/>
      <c r="S143" s="267"/>
      <c r="T143" s="267"/>
      <c r="U143" s="267"/>
      <c r="V143" s="267"/>
      <c r="W143" s="267"/>
      <c r="X143" s="267"/>
      <c r="Y143" s="267"/>
      <c r="Z143" s="267"/>
      <c r="AA143" s="267"/>
      <c r="AB143" s="267"/>
      <c r="AC143" s="267"/>
      <c r="AD143" s="267"/>
      <c r="AE143" s="267"/>
      <c r="AF143" s="267"/>
      <c r="AG143" s="267"/>
      <c r="AH143" s="267"/>
      <c r="AI143" s="267"/>
      <c r="AJ143" s="267"/>
      <c r="AK143" s="267"/>
      <c r="AL143" s="267"/>
      <c r="AM143" s="267"/>
      <c r="AN143" s="267"/>
      <c r="AO143" s="267"/>
      <c r="AP143" s="267"/>
      <c r="AQ143" s="267"/>
      <c r="AR143" s="267"/>
      <c r="AS143" s="267"/>
      <c r="AT143" s="267"/>
      <c r="AU143" s="267"/>
      <c r="AV143" s="267"/>
      <c r="AW143" s="267"/>
      <c r="AX143" s="267"/>
      <c r="AY143" s="267"/>
      <c r="AZ143" s="267"/>
      <c r="BA143" s="267"/>
      <c r="BB143" s="267"/>
      <c r="BC143" s="267"/>
      <c r="BD143" s="267"/>
      <c r="BE143" s="267"/>
      <c r="BF143" s="267"/>
      <c r="BG143" s="267"/>
      <c r="BH143" s="267"/>
      <c r="BI143" s="267"/>
      <c r="BJ143" s="267"/>
      <c r="BK143" s="267"/>
      <c r="BL143" s="267"/>
      <c r="BM143" s="267"/>
      <c r="BN143" s="267"/>
      <c r="BO143" s="267"/>
      <c r="BP143" s="267"/>
      <c r="BQ143" s="267" t="s">
        <v>4569</v>
      </c>
      <c r="BR143" s="267"/>
    </row>
    <row r="144" spans="1:70">
      <c r="A144" s="266" t="s">
        <v>98</v>
      </c>
      <c r="B144" s="266" t="s">
        <v>3446</v>
      </c>
      <c r="C144" s="266" t="s">
        <v>99</v>
      </c>
      <c r="D144" s="266"/>
      <c r="E144" s="266"/>
      <c r="F144" s="266"/>
      <c r="G144" s="266" t="s">
        <v>3748</v>
      </c>
      <c r="H144" s="266"/>
      <c r="I144" s="266" t="s">
        <v>1689</v>
      </c>
      <c r="J144" s="266" t="s">
        <v>4570</v>
      </c>
      <c r="K144" s="266" t="s">
        <v>3748</v>
      </c>
      <c r="L144" s="266" t="s">
        <v>214</v>
      </c>
      <c r="M144" s="266" t="s">
        <v>4571</v>
      </c>
      <c r="N144" s="266" t="s">
        <v>3748</v>
      </c>
      <c r="O144" s="266"/>
      <c r="P144" s="266"/>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6"/>
      <c r="BP144" s="266"/>
      <c r="BQ144" s="266" t="s">
        <v>4572</v>
      </c>
      <c r="BR144" s="266"/>
    </row>
    <row r="145" spans="1:70">
      <c r="A145" s="267" t="s">
        <v>98</v>
      </c>
      <c r="B145" s="267" t="s">
        <v>3074</v>
      </c>
      <c r="C145" s="267" t="s">
        <v>102</v>
      </c>
      <c r="D145" s="267"/>
      <c r="E145" s="267"/>
      <c r="F145" s="267"/>
      <c r="G145" s="267" t="s">
        <v>3748</v>
      </c>
      <c r="H145" s="267"/>
      <c r="I145" s="267" t="s">
        <v>2919</v>
      </c>
      <c r="J145" s="267"/>
      <c r="K145" s="267"/>
      <c r="L145" s="267"/>
      <c r="M145" s="267"/>
      <c r="N145" s="267"/>
      <c r="O145" s="267"/>
      <c r="P145" s="267"/>
      <c r="Q145" s="267"/>
      <c r="R145" s="267"/>
      <c r="S145" s="267"/>
      <c r="T145" s="267"/>
      <c r="U145" s="267"/>
      <c r="V145" s="267"/>
      <c r="W145" s="267"/>
      <c r="X145" s="267"/>
      <c r="Y145" s="267"/>
      <c r="Z145" s="267"/>
      <c r="AA145" s="267"/>
      <c r="AB145" s="267"/>
      <c r="AC145" s="267"/>
      <c r="AD145" s="267"/>
      <c r="AE145" s="267"/>
      <c r="AF145" s="267"/>
      <c r="AG145" s="267"/>
      <c r="AH145" s="267"/>
      <c r="AI145" s="267"/>
      <c r="AJ145" s="267"/>
      <c r="AK145" s="267"/>
      <c r="AL145" s="267"/>
      <c r="AM145" s="267"/>
      <c r="AN145" s="267"/>
      <c r="AO145" s="267"/>
      <c r="AP145" s="267"/>
      <c r="AQ145" s="267"/>
      <c r="AR145" s="267"/>
      <c r="AS145" s="267"/>
      <c r="AT145" s="267"/>
      <c r="AU145" s="267"/>
      <c r="AV145" s="267"/>
      <c r="AW145" s="267"/>
      <c r="AX145" s="267"/>
      <c r="AY145" s="267"/>
      <c r="AZ145" s="267"/>
      <c r="BA145" s="267"/>
      <c r="BB145" s="267"/>
      <c r="BC145" s="267"/>
      <c r="BD145" s="267"/>
      <c r="BE145" s="267"/>
      <c r="BF145" s="267"/>
      <c r="BG145" s="267"/>
      <c r="BH145" s="267"/>
      <c r="BI145" s="267"/>
      <c r="BJ145" s="267"/>
      <c r="BK145" s="267"/>
      <c r="BL145" s="267"/>
      <c r="BM145" s="267"/>
      <c r="BN145" s="267"/>
      <c r="BO145" s="267"/>
      <c r="BP145" s="267"/>
      <c r="BQ145" s="420" t="s">
        <v>4573</v>
      </c>
      <c r="BR145" s="267" t="s">
        <v>3766</v>
      </c>
    </row>
    <row r="146" spans="1:70">
      <c r="A146" s="266" t="s">
        <v>98</v>
      </c>
      <c r="B146" s="266" t="s">
        <v>3075</v>
      </c>
      <c r="C146" s="266" t="s">
        <v>100</v>
      </c>
      <c r="D146" s="266"/>
      <c r="E146" s="266"/>
      <c r="F146" s="266"/>
      <c r="G146" s="266" t="s">
        <v>3748</v>
      </c>
      <c r="H146" s="266"/>
      <c r="I146" s="266" t="s">
        <v>2923</v>
      </c>
      <c r="J146" s="266" t="s">
        <v>4574</v>
      </c>
      <c r="K146" s="266" t="s">
        <v>3748</v>
      </c>
      <c r="L146" s="266" t="s">
        <v>214</v>
      </c>
      <c r="M146" s="266" t="s">
        <v>4575</v>
      </c>
      <c r="N146" s="266"/>
      <c r="O146" s="266"/>
      <c r="P146" s="266"/>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266"/>
      <c r="BB146" s="266"/>
      <c r="BC146" s="266"/>
      <c r="BD146" s="266"/>
      <c r="BE146" s="266"/>
      <c r="BF146" s="266"/>
      <c r="BG146" s="266"/>
      <c r="BH146" s="266"/>
      <c r="BI146" s="266"/>
      <c r="BJ146" s="266"/>
      <c r="BK146" s="266"/>
      <c r="BL146" s="266"/>
      <c r="BM146" s="266"/>
      <c r="BN146" s="266"/>
      <c r="BO146" s="266"/>
      <c r="BP146" s="266"/>
      <c r="BQ146" s="266" t="s">
        <v>4576</v>
      </c>
      <c r="BR146" s="266"/>
    </row>
    <row r="147" spans="1:70">
      <c r="A147" s="267" t="s">
        <v>98</v>
      </c>
      <c r="B147" s="267" t="s">
        <v>4577</v>
      </c>
      <c r="C147" s="267" t="s">
        <v>99</v>
      </c>
      <c r="D147" s="267"/>
      <c r="E147" s="267"/>
      <c r="F147" s="267"/>
      <c r="G147" s="267" t="s">
        <v>3748</v>
      </c>
      <c r="H147" s="267"/>
      <c r="I147" s="267" t="s">
        <v>3749</v>
      </c>
      <c r="J147" s="267"/>
      <c r="K147" s="267"/>
      <c r="L147" s="267"/>
      <c r="M147" s="267"/>
      <c r="N147" s="267"/>
      <c r="O147" s="267"/>
      <c r="P147" s="267"/>
      <c r="Q147" s="267"/>
      <c r="R147" s="267"/>
      <c r="S147" s="267"/>
      <c r="T147" s="267"/>
      <c r="U147" s="267"/>
      <c r="V147" s="267"/>
      <c r="W147" s="267"/>
      <c r="X147" s="267"/>
      <c r="Y147" s="267"/>
      <c r="Z147" s="267"/>
      <c r="AA147" s="267"/>
      <c r="AB147" s="267"/>
      <c r="AC147" s="267"/>
      <c r="AD147" s="267"/>
      <c r="AE147" s="267"/>
      <c r="AF147" s="267"/>
      <c r="AG147" s="267"/>
      <c r="AH147" s="267"/>
      <c r="AI147" s="267"/>
      <c r="AJ147" s="267"/>
      <c r="AK147" s="267"/>
      <c r="AL147" s="267"/>
      <c r="AM147" s="267"/>
      <c r="AN147" s="267"/>
      <c r="AO147" s="267"/>
      <c r="AP147" s="267"/>
      <c r="AQ147" s="267"/>
      <c r="AR147" s="267"/>
      <c r="AS147" s="267"/>
      <c r="AT147" s="267"/>
      <c r="AU147" s="267"/>
      <c r="AV147" s="267"/>
      <c r="AW147" s="267"/>
      <c r="AX147" s="267"/>
      <c r="AY147" s="267"/>
      <c r="AZ147" s="267"/>
      <c r="BA147" s="267"/>
      <c r="BB147" s="267"/>
      <c r="BC147" s="267"/>
      <c r="BD147" s="267"/>
      <c r="BE147" s="267"/>
      <c r="BF147" s="267"/>
      <c r="BG147" s="267"/>
      <c r="BH147" s="267"/>
      <c r="BI147" s="267"/>
      <c r="BJ147" s="267"/>
      <c r="BK147" s="267"/>
      <c r="BL147" s="267"/>
      <c r="BM147" s="267"/>
      <c r="BN147" s="267"/>
      <c r="BO147" s="267"/>
      <c r="BP147" s="267"/>
      <c r="BQ147" s="267" t="s">
        <v>4578</v>
      </c>
      <c r="BR147" s="267"/>
    </row>
    <row r="148" spans="1:70">
      <c r="A148" s="266" t="s">
        <v>98</v>
      </c>
      <c r="B148" s="266" t="s">
        <v>3078</v>
      </c>
      <c r="C148" s="266" t="s">
        <v>3018</v>
      </c>
      <c r="D148" s="266"/>
      <c r="E148" s="266"/>
      <c r="F148" s="266"/>
      <c r="G148" s="266" t="s">
        <v>3748</v>
      </c>
      <c r="H148" s="266"/>
      <c r="I148" s="266" t="s">
        <v>2919</v>
      </c>
      <c r="J148" s="266"/>
      <c r="K148" s="266"/>
      <c r="L148" s="266"/>
      <c r="M148" s="266"/>
      <c r="N148" s="266"/>
      <c r="O148" s="266"/>
      <c r="P148" s="266"/>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c r="BH148" s="266"/>
      <c r="BI148" s="266"/>
      <c r="BJ148" s="266"/>
      <c r="BK148" s="266"/>
      <c r="BL148" s="266"/>
      <c r="BM148" s="266"/>
      <c r="BN148" s="266"/>
      <c r="BO148" s="266"/>
      <c r="BP148" s="266"/>
      <c r="BQ148" s="54" t="s">
        <v>4579</v>
      </c>
      <c r="BR148" s="266"/>
    </row>
    <row r="149" spans="1:70">
      <c r="A149" s="267" t="s">
        <v>98</v>
      </c>
      <c r="B149" s="267" t="s">
        <v>3449</v>
      </c>
      <c r="C149" s="267" t="s">
        <v>3018</v>
      </c>
      <c r="D149" s="267"/>
      <c r="E149" s="267"/>
      <c r="F149" s="267"/>
      <c r="G149" s="267" t="s">
        <v>3748</v>
      </c>
      <c r="H149" s="267"/>
      <c r="I149" s="267" t="s">
        <v>214</v>
      </c>
      <c r="J149" s="267"/>
      <c r="K149" s="267"/>
      <c r="L149" s="267"/>
      <c r="M149" s="267"/>
      <c r="N149" s="267"/>
      <c r="O149" s="267"/>
      <c r="P149" s="267"/>
      <c r="Q149" s="267"/>
      <c r="R149" s="267"/>
      <c r="S149" s="267"/>
      <c r="T149" s="267"/>
      <c r="U149" s="267"/>
      <c r="V149" s="267"/>
      <c r="W149" s="267"/>
      <c r="X149" s="267"/>
      <c r="Y149" s="267"/>
      <c r="Z149" s="267"/>
      <c r="AA149" s="267"/>
      <c r="AB149" s="267"/>
      <c r="AC149" s="267"/>
      <c r="AD149" s="267"/>
      <c r="AE149" s="267"/>
      <c r="AF149" s="267"/>
      <c r="AG149" s="267"/>
      <c r="AH149" s="267"/>
      <c r="AI149" s="267"/>
      <c r="AJ149" s="267"/>
      <c r="AK149" s="267"/>
      <c r="AL149" s="267"/>
      <c r="AM149" s="267"/>
      <c r="AN149" s="267"/>
      <c r="AO149" s="267"/>
      <c r="AP149" s="267"/>
      <c r="AQ149" s="267"/>
      <c r="AR149" s="267"/>
      <c r="AS149" s="267"/>
      <c r="AT149" s="267"/>
      <c r="AU149" s="267"/>
      <c r="AV149" s="267"/>
      <c r="AW149" s="267"/>
      <c r="AX149" s="267"/>
      <c r="AY149" s="267"/>
      <c r="AZ149" s="267"/>
      <c r="BA149" s="267"/>
      <c r="BB149" s="267"/>
      <c r="BC149" s="267"/>
      <c r="BD149" s="267"/>
      <c r="BE149" s="267"/>
      <c r="BF149" s="267"/>
      <c r="BG149" s="267"/>
      <c r="BH149" s="267"/>
      <c r="BI149" s="267"/>
      <c r="BJ149" s="267"/>
      <c r="BK149" s="267"/>
      <c r="BL149" s="267"/>
      <c r="BM149" s="267"/>
      <c r="BN149" s="267"/>
      <c r="BO149" s="267"/>
      <c r="BP149" s="267"/>
      <c r="BQ149" s="267" t="s">
        <v>4580</v>
      </c>
      <c r="BR149" s="267"/>
    </row>
    <row r="150" spans="1:70">
      <c r="A150" s="266" t="s">
        <v>98</v>
      </c>
      <c r="B150" s="266" t="s">
        <v>4581</v>
      </c>
      <c r="C150" s="266" t="s">
        <v>101</v>
      </c>
      <c r="D150" s="266"/>
      <c r="E150" s="266"/>
      <c r="F150" s="266"/>
      <c r="G150" s="266" t="s">
        <v>3748</v>
      </c>
      <c r="H150" s="266"/>
      <c r="I150" s="266" t="s">
        <v>3749</v>
      </c>
      <c r="J150" s="266"/>
      <c r="K150" s="266"/>
      <c r="L150" s="266"/>
      <c r="M150" s="266"/>
      <c r="N150" s="266"/>
      <c r="O150" s="266"/>
      <c r="P150" s="266"/>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266"/>
      <c r="BB150" s="266"/>
      <c r="BC150" s="266"/>
      <c r="BD150" s="266"/>
      <c r="BE150" s="266"/>
      <c r="BF150" s="266"/>
      <c r="BG150" s="266"/>
      <c r="BH150" s="266"/>
      <c r="BI150" s="266"/>
      <c r="BJ150" s="266"/>
      <c r="BK150" s="266"/>
      <c r="BL150" s="266"/>
      <c r="BM150" s="266"/>
      <c r="BN150" s="266"/>
      <c r="BO150" s="266"/>
      <c r="BP150" s="266"/>
      <c r="BQ150" s="266" t="s">
        <v>4582</v>
      </c>
      <c r="BR150" s="266"/>
    </row>
    <row r="151" spans="1:70">
      <c r="A151" s="267" t="s">
        <v>98</v>
      </c>
      <c r="B151" s="267" t="s">
        <v>4583</v>
      </c>
      <c r="C151" s="267" t="s">
        <v>102</v>
      </c>
      <c r="D151" s="267"/>
      <c r="E151" s="267"/>
      <c r="F151" s="267"/>
      <c r="G151" s="267" t="s">
        <v>3748</v>
      </c>
      <c r="H151" s="267"/>
      <c r="I151" s="267" t="s">
        <v>3749</v>
      </c>
      <c r="J151" s="267"/>
      <c r="K151" s="267"/>
      <c r="L151" s="267"/>
      <c r="M151" s="267"/>
      <c r="N151" s="267"/>
      <c r="O151" s="267"/>
      <c r="P151" s="267"/>
      <c r="Q151" s="267"/>
      <c r="R151" s="267"/>
      <c r="S151" s="267"/>
      <c r="T151" s="267"/>
      <c r="U151" s="267"/>
      <c r="V151" s="267"/>
      <c r="W151" s="267"/>
      <c r="X151" s="267"/>
      <c r="Y151" s="267"/>
      <c r="Z151" s="267"/>
      <c r="AA151" s="267"/>
      <c r="AB151" s="267"/>
      <c r="AC151" s="267"/>
      <c r="AD151" s="267"/>
      <c r="AE151" s="267"/>
      <c r="AF151" s="267"/>
      <c r="AG151" s="267"/>
      <c r="AH151" s="267"/>
      <c r="AI151" s="267"/>
      <c r="AJ151" s="267"/>
      <c r="AK151" s="267"/>
      <c r="AL151" s="267"/>
      <c r="AM151" s="267"/>
      <c r="AN151" s="267"/>
      <c r="AO151" s="267"/>
      <c r="AP151" s="267"/>
      <c r="AQ151" s="267"/>
      <c r="AR151" s="267"/>
      <c r="AS151" s="267"/>
      <c r="AT151" s="267"/>
      <c r="AU151" s="267"/>
      <c r="AV151" s="267"/>
      <c r="AW151" s="267"/>
      <c r="AX151" s="267"/>
      <c r="AY151" s="267"/>
      <c r="AZ151" s="267"/>
      <c r="BA151" s="267"/>
      <c r="BB151" s="267"/>
      <c r="BC151" s="267"/>
      <c r="BD151" s="267"/>
      <c r="BE151" s="267"/>
      <c r="BF151" s="267"/>
      <c r="BG151" s="267"/>
      <c r="BH151" s="267"/>
      <c r="BI151" s="267"/>
      <c r="BJ151" s="267"/>
      <c r="BK151" s="267"/>
      <c r="BL151" s="267"/>
      <c r="BM151" s="267"/>
      <c r="BN151" s="267"/>
      <c r="BO151" s="267"/>
      <c r="BP151" s="267"/>
      <c r="BQ151" s="267" t="s">
        <v>4584</v>
      </c>
      <c r="BR151" s="267"/>
    </row>
  </sheetData>
  <autoFilter ref="A1:BR149" xr:uid="{03C030BD-7E1D-4B1F-A8B6-C81B901BE7A9}"/>
  <conditionalFormatting sqref="A2:BR151">
    <cfRule type="expression" dxfId="58" priority="1">
      <formula>ISEVEN(ROW())</formula>
    </cfRule>
  </conditionalFormatting>
  <dataValidations count="2">
    <dataValidation type="list" allowBlank="1" showInputMessage="1" showErrorMessage="1" sqref="A303:A2020 A302 A2:A301" xr:uid="{4C18EE2E-806D-4131-9928-880FA6CA74DA}">
      <formula1>"Álfaberg,Arnarberg,Bjarkalundur,Hlíðarberg,Hörðuvellir,Hraunvallaleikskóli,Skarðshlíðarleikskóli,Smáralundur,Stekkjarás,Tjarnarás,Vesturkot,Víðivellir"</formula1>
    </dataValidation>
    <dataValidation type="list" allowBlank="1" showInputMessage="1" showErrorMessage="1" sqref="AF2:AF301 AC2:AC301 Z2:Z301 D2:D301 BM2:BM301 BJ2:BJ301 E2:E301 Q2:Q301 T2:T301 BG2:BG301 BD2:BD301 BA2:BA301 AX2:AX301 AU2:AU301 W2:W301 F2:F301 G2:G301 K2:K301 N2:N301 AI2:AI301 AO2:AO301 D303:D2020 AR2:AR301 E303:E2020 AL2:AL301 F303:F2020 G303:G2020 K303:K2020 N303:N2020 Q303:Q2020 T303:T2020 W303:W2020 Z303:Z2020 AC303:AC2020 AF303:AF2020 AI303:AI2020 AL303:AL2020 AO303:AO2020 AR303:AR2020 AU303:AU2020 AX303:AX2020 BA303:BA2020 BD303:BD2020 BG303:BG2020 BJ303:BJ2020 BM303:BM2020 BP303:BP2020 D302 E302 F302 G302 K302 N302 Q302 T302 W302 Z302 AC302 AF302 AI302 AL302 AO302 AR302 AU302 AX302 BA302 BD302 BG302 BJ302 BM302 BP302 BP2:BP301" xr:uid="{75D5EAE0-5B3F-4E34-8ABD-1C6CCF9C7DEF}">
      <formula1>"Já,Nei"</formula1>
    </dataValidation>
  </dataValidations>
  <hyperlinks>
    <hyperlink ref="BQ20" r:id="rId1" xr:uid="{B80AAB98-FDF3-494E-95ED-5F573D21058B}"/>
    <hyperlink ref="BQ37" r:id="rId2" xr:uid="{4D13D42C-BE6C-4105-B45F-3DC8D89D69F8}"/>
    <hyperlink ref="BQ132" r:id="rId3" xr:uid="{246A0B1A-48A5-4ED7-AE73-56A8156381DD}"/>
    <hyperlink ref="BQ133" r:id="rId4" xr:uid="{04FCC995-5DBD-41E8-B559-C57111476D2B}"/>
    <hyperlink ref="BQ148" r:id="rId5" xr:uid="{B026AA29-34F8-44BE-B9AE-FCB6DCA8979F}"/>
    <hyperlink ref="BQ145" r:id="rId6" xr:uid="{6C0A9B08-7B1F-46DC-9624-E6F610F855CF}"/>
  </hyperlinks>
  <pageMargins left="0.7" right="0.7" top="0.75" bottom="0.75" header="0.3" footer="0.3"/>
  <pageSetup paperSize="256" orientation="portrait" horizontalDpi="203" verticalDpi="203" r:id="rId7"/>
  <extLst>
    <ext xmlns:x14="http://schemas.microsoft.com/office/spreadsheetml/2009/9/main" uri="{CCE6A557-97BC-4b89-ADB6-D9C93CAAB3DF}">
      <x14:dataValidations xmlns:xm="http://schemas.microsoft.com/office/excel/2006/main" count="3">
        <x14:dataValidation type="list" allowBlank="1" showInputMessage="1" showErrorMessage="1" xr:uid="{07A0D477-BF7D-4385-8628-F5FD5920529A}">
          <x14:formula1>
            <xm:f>Ofnæmisvaldalisti!$A$2:$A$51</xm:f>
          </x14:formula1>
          <xm:sqref>L324:L2020 I324:I2020 BN324:BN2020 BK324:BK2020 BH324:BH2020 BE324:BE2020 BB324:BB2020 AY324:AY2020 AV324:AV2020 AS324:AS2020 AP324:AP2020 AM324:AM2020 AJ324:AJ2020 AG324:AG2020 AD324:AD2020 AA324:AA2020 X324:X2020 U324:U2020 R324:R2020 O324:O2020</xm:sqref>
        </x14:dataValidation>
        <x14:dataValidation type="list" allowBlank="1" showInputMessage="1" showErrorMessage="1" xr:uid="{BDA2CDC8-9E52-473F-AE77-E5FA017EA853}">
          <x14:formula1>
            <xm:f>Ofnæmisvaldalisti!$A$2:$A$53</xm:f>
          </x14:formula1>
          <xm:sqref>AG305 AM305 AS305 AV305 BE305 AP305 AD305 X305 AJ305 AY305 BB305 AA305 BH305 BK305 BN305 L305 O305 R305 U305 I310:I323 L310:L323 O310:O323 R310:R323 U310:U323 X310:X323 AA310:AA323 AD310:AD323 AG310:AG323 AJ310:AJ323 AM310:AM323 AP310:AP323 AS310:AS323 AV310:AV323 AY310:AY323 BB310:BB323 BE310:BE323 BH310:BH323 BK310:BK323 BN310:BN323 I309 L309 O309 R309 U309 X309 AA309 AD309 AG309 AJ309 AM309 AP309 AS309 AV309 AY309 BB309 BE309 BH309 BK309 BN309 I308 L308 O308 R308 U308 X308 AA308 AD308 AG308 AJ308 AM308 AP308 AS308 AV308 AY308 BB308 BE308 BH308 BK308 BN308 I306:I307 L306:L307 O306:O307 R306:R307 U306:U307 X306:X307 AA306:AA307 AD306:AD307 AG306:AG307 AJ306:AJ307 AM306:AM307 AP306:AP307 AS306:AS307 AV306:AV307 AY306:AY307 BB306:BB307 BE306:BE307 BH306:BH307 BK306:BK307 BN306:BN307 I305</xm:sqref>
        </x14:dataValidation>
        <x14:dataValidation type="list" allowBlank="1" showInputMessage="1" showErrorMessage="1" xr:uid="{4ABBA66F-6AA0-482A-AEEE-1D5268C046B4}">
          <x14:formula1>
            <xm:f>Ofnæmisvaldalisti!$A$2:$A$56</xm:f>
          </x14:formula1>
          <xm:sqref>I2:I301 BK2:BK301 BH2:BH301 BE2:BE301 BB2:BB301 AY2:AY301 AV2:AV301 AS2:AS301 AP2:AP301 AM2:AM301 AJ2:AJ301 AG2:AG301 AD2:AD301 AA2:AA301 U2:U301 L2:L301 R2:R301 O2:O301 X2:X301 I303:I304 L303:L304 O303:O304 R303:R304 U303:U304 X303:X304 AA303:AA304 AD303:AD304 AG303:AG304 AJ303:AJ304 AM303:AM304 AP303:AP304 AS303:AS304 AV303:AV304 AY303:AY304 BB303:BB304 BE303:BE304 BH303:BH304 BK303:BK304 BN303:BN304 I302 L302 O302 R302 U302 X302 AA302 AD302 AG302 AJ302 AM302 AP302 AS302 AV302 AY302 BB302 BE302 BH302 BK302 BN302 BN2:BN301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55A64"/>
  </sheetPr>
  <dimension ref="A1:H40"/>
  <sheetViews>
    <sheetView zoomScaleNormal="100" workbookViewId="0">
      <pane ySplit="2" topLeftCell="A3" activePane="bottomLeft" state="frozen"/>
      <selection pane="bottomLeft" activeCell="F20" sqref="F20"/>
    </sheetView>
  </sheetViews>
  <sheetFormatPr defaultColWidth="8.6640625" defaultRowHeight="14.4"/>
  <cols>
    <col min="1" max="1" width="28.88671875" customWidth="1"/>
    <col min="2" max="2" width="14.44140625" bestFit="1" customWidth="1"/>
    <col min="3" max="3" width="30" customWidth="1"/>
    <col min="4" max="4" width="15.33203125" customWidth="1"/>
    <col min="5" max="5" width="6.44140625" customWidth="1"/>
    <col min="6" max="7" width="70" customWidth="1"/>
    <col min="8" max="8" width="15" customWidth="1"/>
  </cols>
  <sheetData>
    <row r="1" spans="1:8" ht="36" customHeight="1">
      <c r="A1" s="766" t="s">
        <v>4585</v>
      </c>
      <c r="B1" s="766"/>
      <c r="C1" s="766"/>
      <c r="D1" s="766"/>
      <c r="E1" s="766"/>
    </row>
    <row r="2" spans="1:8" ht="43.5" customHeight="1">
      <c r="A2" s="21" t="s">
        <v>4586</v>
      </c>
      <c r="B2" s="21" t="s">
        <v>4587</v>
      </c>
      <c r="C2" s="21" t="s">
        <v>4588</v>
      </c>
      <c r="D2" s="21" t="s">
        <v>4589</v>
      </c>
      <c r="E2" s="21" t="s">
        <v>4590</v>
      </c>
      <c r="F2" s="22" t="s">
        <v>4591</v>
      </c>
      <c r="G2" s="23" t="s">
        <v>4592</v>
      </c>
      <c r="H2" s="24" t="s">
        <v>4593</v>
      </c>
    </row>
    <row r="3" spans="1:8" ht="15" customHeight="1">
      <c r="A3" s="17" t="s">
        <v>32</v>
      </c>
      <c r="B3" s="17" t="s">
        <v>2356</v>
      </c>
      <c r="C3" s="17" t="s">
        <v>4594</v>
      </c>
      <c r="D3" s="17"/>
      <c r="E3" s="17" t="s">
        <v>3764</v>
      </c>
      <c r="F3" s="55" t="s">
        <v>4595</v>
      </c>
      <c r="G3" s="55" t="s">
        <v>4596</v>
      </c>
      <c r="H3" s="26" t="s">
        <v>4597</v>
      </c>
    </row>
    <row r="4" spans="1:8" ht="15" customHeight="1">
      <c r="A4" s="3" t="s">
        <v>55</v>
      </c>
      <c r="B4" s="3" t="s">
        <v>2356</v>
      </c>
      <c r="C4" s="3" t="s">
        <v>4598</v>
      </c>
      <c r="D4" s="3"/>
      <c r="E4" s="3" t="s">
        <v>3764</v>
      </c>
      <c r="F4" s="55" t="s">
        <v>4599</v>
      </c>
      <c r="G4" s="55" t="s">
        <v>4600</v>
      </c>
      <c r="H4" s="26" t="s">
        <v>4601</v>
      </c>
    </row>
    <row r="5" spans="1:8" ht="15" customHeight="1">
      <c r="A5" s="17" t="s">
        <v>59</v>
      </c>
      <c r="B5" s="17" t="s">
        <v>2356</v>
      </c>
      <c r="C5" s="17" t="s">
        <v>4602</v>
      </c>
      <c r="D5" s="17"/>
      <c r="E5" s="17" t="s">
        <v>3764</v>
      </c>
      <c r="F5" s="55" t="s">
        <v>4603</v>
      </c>
      <c r="G5" s="55" t="s">
        <v>4604</v>
      </c>
      <c r="H5" s="26" t="s">
        <v>4605</v>
      </c>
    </row>
    <row r="6" spans="1:8" ht="15" customHeight="1">
      <c r="A6" s="3" t="s">
        <v>70</v>
      </c>
      <c r="B6" s="3" t="s">
        <v>2356</v>
      </c>
      <c r="C6" s="3" t="s">
        <v>4606</v>
      </c>
      <c r="D6" s="3"/>
      <c r="E6" s="3" t="s">
        <v>3764</v>
      </c>
      <c r="F6" s="55" t="s">
        <v>4607</v>
      </c>
      <c r="G6" s="55" t="s">
        <v>4608</v>
      </c>
      <c r="H6" s="26" t="s">
        <v>4609</v>
      </c>
    </row>
    <row r="7" spans="1:8" ht="15" customHeight="1">
      <c r="A7" s="17" t="s">
        <v>103</v>
      </c>
      <c r="B7" s="17" t="s">
        <v>2356</v>
      </c>
      <c r="C7" s="17" t="s">
        <v>4610</v>
      </c>
      <c r="D7" s="17"/>
      <c r="E7" s="17" t="s">
        <v>3764</v>
      </c>
      <c r="F7" s="55" t="s">
        <v>4611</v>
      </c>
      <c r="G7" s="55" t="s">
        <v>4612</v>
      </c>
      <c r="H7" s="26" t="s">
        <v>4613</v>
      </c>
    </row>
    <row r="8" spans="1:8" ht="15" customHeight="1">
      <c r="A8" s="3" t="s">
        <v>72</v>
      </c>
      <c r="B8" s="3" t="s">
        <v>2356</v>
      </c>
      <c r="C8" s="3" t="s">
        <v>4614</v>
      </c>
      <c r="D8" s="3"/>
      <c r="E8" s="3" t="s">
        <v>3764</v>
      </c>
      <c r="F8" s="55" t="s">
        <v>4615</v>
      </c>
      <c r="G8" s="55" t="s">
        <v>4616</v>
      </c>
      <c r="H8" s="26" t="s">
        <v>4617</v>
      </c>
    </row>
    <row r="9" spans="1:8" ht="15" customHeight="1">
      <c r="A9" s="17" t="s">
        <v>78</v>
      </c>
      <c r="B9" s="17" t="s">
        <v>2356</v>
      </c>
      <c r="C9" s="17" t="s">
        <v>4618</v>
      </c>
      <c r="D9" s="17"/>
      <c r="E9" s="17" t="s">
        <v>3764</v>
      </c>
      <c r="F9" s="55" t="s">
        <v>4619</v>
      </c>
      <c r="G9" s="55" t="s">
        <v>4620</v>
      </c>
      <c r="H9" s="26" t="s">
        <v>4621</v>
      </c>
    </row>
    <row r="10" spans="1:8" ht="15" customHeight="1">
      <c r="A10" s="3" t="s">
        <v>97</v>
      </c>
      <c r="B10" s="3" t="s">
        <v>2356</v>
      </c>
      <c r="C10" s="3" t="s">
        <v>4622</v>
      </c>
      <c r="D10" s="3"/>
      <c r="E10" s="3" t="s">
        <v>3764</v>
      </c>
      <c r="F10" s="55" t="s">
        <v>4623</v>
      </c>
      <c r="G10" s="55" t="s">
        <v>4624</v>
      </c>
      <c r="H10" s="26" t="s">
        <v>4625</v>
      </c>
    </row>
    <row r="11" spans="1:8" ht="15" customHeight="1">
      <c r="A11" s="17" t="s">
        <v>14</v>
      </c>
      <c r="B11" s="17" t="s">
        <v>2344</v>
      </c>
      <c r="C11" s="17" t="s">
        <v>4626</v>
      </c>
      <c r="D11" s="17" t="s">
        <v>32</v>
      </c>
      <c r="E11" s="17" t="s">
        <v>3764</v>
      </c>
      <c r="F11" s="55" t="s">
        <v>4627</v>
      </c>
      <c r="G11" s="55" t="s">
        <v>4596</v>
      </c>
      <c r="H11" s="26" t="s">
        <v>4628</v>
      </c>
    </row>
    <row r="12" spans="1:8" ht="15" customHeight="1">
      <c r="A12" s="3" t="s">
        <v>7</v>
      </c>
      <c r="B12" s="3" t="s">
        <v>2344</v>
      </c>
      <c r="C12" s="3" t="s">
        <v>4629</v>
      </c>
      <c r="D12" s="3"/>
      <c r="E12" s="3" t="s">
        <v>3764</v>
      </c>
      <c r="F12" s="55" t="s">
        <v>4630</v>
      </c>
      <c r="G12" s="55" t="s">
        <v>4631</v>
      </c>
      <c r="H12" s="26" t="s">
        <v>4632</v>
      </c>
    </row>
    <row r="13" spans="1:8" ht="15" customHeight="1">
      <c r="A13" s="17" t="s">
        <v>30</v>
      </c>
      <c r="B13" s="17" t="s">
        <v>2344</v>
      </c>
      <c r="C13" s="17" t="s">
        <v>4633</v>
      </c>
      <c r="D13" s="17"/>
      <c r="E13" s="17" t="s">
        <v>3764</v>
      </c>
      <c r="F13" s="55" t="s">
        <v>4634</v>
      </c>
      <c r="G13" s="55" t="s">
        <v>4635</v>
      </c>
      <c r="H13" s="26" t="s">
        <v>4636</v>
      </c>
    </row>
    <row r="14" spans="1:8" ht="15" customHeight="1">
      <c r="A14" s="3" t="s">
        <v>47</v>
      </c>
      <c r="B14" s="3" t="s">
        <v>2344</v>
      </c>
      <c r="C14" s="3" t="s">
        <v>4637</v>
      </c>
      <c r="D14" s="3"/>
      <c r="E14" s="3" t="s">
        <v>3764</v>
      </c>
      <c r="F14" s="55" t="s">
        <v>4638</v>
      </c>
      <c r="G14" s="55" t="s">
        <v>4639</v>
      </c>
      <c r="H14" s="26" t="s">
        <v>4640</v>
      </c>
    </row>
    <row r="15" spans="1:8" ht="15" customHeight="1">
      <c r="A15" s="17" t="s">
        <v>60</v>
      </c>
      <c r="B15" s="17" t="s">
        <v>2344</v>
      </c>
      <c r="C15" s="17" t="s">
        <v>4641</v>
      </c>
      <c r="D15" s="17"/>
      <c r="E15" s="17" t="s">
        <v>3764</v>
      </c>
      <c r="F15" s="55" t="s">
        <v>4642</v>
      </c>
      <c r="G15" s="55" t="s">
        <v>4643</v>
      </c>
      <c r="H15" s="26" t="s">
        <v>4644</v>
      </c>
    </row>
    <row r="16" spans="1:8" ht="15" customHeight="1">
      <c r="A16" s="3" t="s">
        <v>54</v>
      </c>
      <c r="B16" s="3" t="s">
        <v>2344</v>
      </c>
      <c r="C16" s="3" t="s">
        <v>4598</v>
      </c>
      <c r="D16" s="3" t="s">
        <v>55</v>
      </c>
      <c r="E16" s="3" t="s">
        <v>3764</v>
      </c>
      <c r="F16" s="55" t="s">
        <v>4645</v>
      </c>
      <c r="G16" s="55" t="s">
        <v>4600</v>
      </c>
      <c r="H16" s="26" t="s">
        <v>4646</v>
      </c>
    </row>
    <row r="17" spans="1:8" ht="15" customHeight="1">
      <c r="A17" s="17" t="s">
        <v>73</v>
      </c>
      <c r="B17" s="17" t="s">
        <v>2344</v>
      </c>
      <c r="C17" s="17" t="s">
        <v>4618</v>
      </c>
      <c r="D17" s="17" t="s">
        <v>78</v>
      </c>
      <c r="E17" s="17" t="s">
        <v>3764</v>
      </c>
      <c r="F17" s="55" t="s">
        <v>4647</v>
      </c>
      <c r="G17" s="55" t="s">
        <v>4620</v>
      </c>
      <c r="H17" s="26" t="s">
        <v>4648</v>
      </c>
    </row>
    <row r="18" spans="1:8" ht="15" customHeight="1">
      <c r="A18" s="3" t="s">
        <v>81</v>
      </c>
      <c r="B18" s="3" t="s">
        <v>2344</v>
      </c>
      <c r="C18" s="3" t="s">
        <v>4649</v>
      </c>
      <c r="D18" s="3"/>
      <c r="E18" s="3" t="s">
        <v>3764</v>
      </c>
      <c r="F18" s="55" t="s">
        <v>4650</v>
      </c>
      <c r="G18" s="55" t="s">
        <v>4651</v>
      </c>
      <c r="H18" s="26" t="s">
        <v>4652</v>
      </c>
    </row>
    <row r="19" spans="1:8" ht="15" customHeight="1">
      <c r="A19" s="17" t="s">
        <v>86</v>
      </c>
      <c r="B19" s="17" t="s">
        <v>2344</v>
      </c>
      <c r="C19" s="17" t="s">
        <v>4653</v>
      </c>
      <c r="D19" s="17"/>
      <c r="E19" s="17" t="s">
        <v>3764</v>
      </c>
      <c r="F19" s="55" t="s">
        <v>4654</v>
      </c>
      <c r="G19" s="55" t="s">
        <v>4655</v>
      </c>
      <c r="H19" s="26" t="s">
        <v>4656</v>
      </c>
    </row>
    <row r="20" spans="1:8" ht="15" customHeight="1">
      <c r="A20" s="3" t="s">
        <v>87</v>
      </c>
      <c r="B20" s="3" t="s">
        <v>2344</v>
      </c>
      <c r="C20" s="3" t="s">
        <v>4657</v>
      </c>
      <c r="D20" s="3"/>
      <c r="E20" s="3" t="s">
        <v>3764</v>
      </c>
      <c r="F20" s="55" t="s">
        <v>4658</v>
      </c>
      <c r="G20" s="55" t="s">
        <v>4659</v>
      </c>
      <c r="H20" s="26" t="s">
        <v>4660</v>
      </c>
    </row>
    <row r="21" spans="1:8" ht="15" customHeight="1">
      <c r="A21" s="17" t="s">
        <v>92</v>
      </c>
      <c r="B21" s="17" t="s">
        <v>2344</v>
      </c>
      <c r="C21" s="17" t="s">
        <v>4661</v>
      </c>
      <c r="D21" s="17"/>
      <c r="E21" s="17" t="s">
        <v>3764</v>
      </c>
      <c r="F21" s="55" t="s">
        <v>4662</v>
      </c>
      <c r="G21" s="55" t="s">
        <v>4663</v>
      </c>
      <c r="H21" s="26" t="s">
        <v>4664</v>
      </c>
    </row>
    <row r="22" spans="1:8" ht="15" customHeight="1">
      <c r="A22" s="3" t="s">
        <v>98</v>
      </c>
      <c r="B22" s="3" t="s">
        <v>2344</v>
      </c>
      <c r="C22" s="3" t="s">
        <v>4665</v>
      </c>
      <c r="D22" s="3"/>
      <c r="E22" s="3" t="s">
        <v>3764</v>
      </c>
      <c r="F22" s="55" t="s">
        <v>4666</v>
      </c>
      <c r="G22" s="55" t="s">
        <v>4667</v>
      </c>
      <c r="H22" s="26" t="s">
        <v>4668</v>
      </c>
    </row>
    <row r="23" spans="1:8" ht="15" customHeight="1">
      <c r="A23" s="17" t="s">
        <v>27</v>
      </c>
      <c r="B23" s="17" t="s">
        <v>4669</v>
      </c>
      <c r="C23" s="17" t="s">
        <v>4594</v>
      </c>
      <c r="D23" s="17" t="s">
        <v>32</v>
      </c>
      <c r="E23" s="17" t="s">
        <v>3764</v>
      </c>
      <c r="F23" s="55" t="s">
        <v>4670</v>
      </c>
      <c r="G23" s="25" t="s">
        <v>4596</v>
      </c>
      <c r="H23" s="26" t="s">
        <v>4597</v>
      </c>
    </row>
    <row r="24" spans="1:8" ht="15" customHeight="1">
      <c r="A24" s="3" t="s">
        <v>52</v>
      </c>
      <c r="B24" s="3" t="s">
        <v>4669</v>
      </c>
      <c r="C24" s="3" t="s">
        <v>4598</v>
      </c>
      <c r="D24" s="3" t="s">
        <v>55</v>
      </c>
      <c r="E24" s="3" t="s">
        <v>3764</v>
      </c>
      <c r="F24" s="55" t="s">
        <v>4671</v>
      </c>
      <c r="G24" s="25" t="s">
        <v>4600</v>
      </c>
      <c r="H24" s="26" t="s">
        <v>4601</v>
      </c>
    </row>
    <row r="25" spans="1:8" ht="15" customHeight="1">
      <c r="A25" s="17" t="s">
        <v>49</v>
      </c>
      <c r="B25" s="17" t="s">
        <v>4669</v>
      </c>
      <c r="C25" s="17" t="s">
        <v>4602</v>
      </c>
      <c r="D25" s="17" t="s">
        <v>59</v>
      </c>
      <c r="E25" s="17" t="s">
        <v>3764</v>
      </c>
      <c r="F25" s="55" t="s">
        <v>4672</v>
      </c>
      <c r="G25" s="25" t="s">
        <v>4604</v>
      </c>
      <c r="H25" s="26" t="s">
        <v>4605</v>
      </c>
    </row>
    <row r="26" spans="1:8" ht="15" customHeight="1">
      <c r="A26" s="3" t="s">
        <v>68</v>
      </c>
      <c r="B26" s="3" t="s">
        <v>4669</v>
      </c>
      <c r="C26" s="3" t="s">
        <v>4606</v>
      </c>
      <c r="D26" s="3" t="s">
        <v>70</v>
      </c>
      <c r="E26" s="3" t="s">
        <v>3764</v>
      </c>
      <c r="F26" s="55" t="s">
        <v>4673</v>
      </c>
      <c r="G26" s="25" t="s">
        <v>4608</v>
      </c>
      <c r="H26" s="26" t="s">
        <v>4609</v>
      </c>
    </row>
    <row r="27" spans="1:8" ht="15" customHeight="1">
      <c r="A27" s="17" t="s">
        <v>71</v>
      </c>
      <c r="B27" s="17" t="s">
        <v>4669</v>
      </c>
      <c r="C27" s="17" t="s">
        <v>4610</v>
      </c>
      <c r="D27" s="17" t="s">
        <v>103</v>
      </c>
      <c r="E27" s="17" t="s">
        <v>3764</v>
      </c>
      <c r="F27" s="55" t="s">
        <v>4674</v>
      </c>
      <c r="G27" s="25" t="s">
        <v>4612</v>
      </c>
      <c r="H27" s="26" t="s">
        <v>4613</v>
      </c>
    </row>
    <row r="28" spans="1:8" ht="15" customHeight="1">
      <c r="A28" s="3" t="s">
        <v>67</v>
      </c>
      <c r="B28" s="3" t="s">
        <v>4669</v>
      </c>
      <c r="C28" s="3" t="s">
        <v>4675</v>
      </c>
      <c r="D28" s="3" t="s">
        <v>72</v>
      </c>
      <c r="E28" s="3" t="s">
        <v>3764</v>
      </c>
      <c r="F28" s="55" t="s">
        <v>4676</v>
      </c>
      <c r="G28" s="25" t="s">
        <v>4616</v>
      </c>
      <c r="H28" s="26" t="s">
        <v>4617</v>
      </c>
    </row>
    <row r="29" spans="1:8" ht="15" customHeight="1">
      <c r="A29" s="17" t="s">
        <v>79</v>
      </c>
      <c r="B29" s="17" t="s">
        <v>4669</v>
      </c>
      <c r="C29" s="17" t="s">
        <v>4618</v>
      </c>
      <c r="D29" s="17" t="s">
        <v>78</v>
      </c>
      <c r="E29" s="17" t="s">
        <v>3764</v>
      </c>
      <c r="F29" s="55" t="s">
        <v>4677</v>
      </c>
      <c r="G29" s="25" t="s">
        <v>4620</v>
      </c>
      <c r="H29" s="26" t="s">
        <v>4621</v>
      </c>
    </row>
    <row r="30" spans="1:8" ht="15" customHeight="1">
      <c r="A30" s="3" t="s">
        <v>50</v>
      </c>
      <c r="B30" s="3" t="s">
        <v>4669</v>
      </c>
      <c r="C30" s="3" t="s">
        <v>4622</v>
      </c>
      <c r="D30" s="3" t="s">
        <v>97</v>
      </c>
      <c r="E30" s="3" t="s">
        <v>3764</v>
      </c>
      <c r="F30" s="55" t="s">
        <v>4678</v>
      </c>
      <c r="G30" s="25" t="s">
        <v>4624</v>
      </c>
      <c r="H30" s="26" t="s">
        <v>4625</v>
      </c>
    </row>
    <row r="31" spans="1:8" ht="15" customHeight="1">
      <c r="A31" s="19"/>
      <c r="B31" s="19"/>
      <c r="C31" s="19"/>
      <c r="D31" s="19"/>
      <c r="E31" s="19"/>
    </row>
    <row r="32" spans="1:8" ht="15" customHeight="1">
      <c r="A32" s="19"/>
      <c r="B32" s="19"/>
      <c r="C32" s="19"/>
      <c r="D32" s="19"/>
      <c r="E32" s="19"/>
    </row>
    <row r="33" spans="1:5" ht="15" customHeight="1">
      <c r="A33" s="19"/>
      <c r="B33" s="19"/>
      <c r="C33" s="19"/>
      <c r="D33" s="19"/>
      <c r="E33" s="19"/>
    </row>
    <row r="34" spans="1:5" ht="15" customHeight="1">
      <c r="A34" s="19"/>
      <c r="B34" s="19"/>
      <c r="C34" s="19"/>
      <c r="D34" s="19"/>
      <c r="E34" s="19"/>
    </row>
    <row r="35" spans="1:5" ht="15" customHeight="1">
      <c r="A35" s="19"/>
      <c r="B35" s="19"/>
      <c r="C35" s="19"/>
      <c r="D35" s="19"/>
      <c r="E35" s="19"/>
    </row>
    <row r="36" spans="1:5" ht="15" customHeight="1">
      <c r="A36" s="19"/>
      <c r="B36" s="19"/>
      <c r="C36" s="19"/>
      <c r="D36" s="19"/>
      <c r="E36" s="19"/>
    </row>
    <row r="37" spans="1:5" ht="15" customHeight="1">
      <c r="A37" s="19"/>
      <c r="B37" s="19"/>
      <c r="C37" s="19"/>
      <c r="D37" s="19"/>
      <c r="E37" s="19"/>
    </row>
    <row r="38" spans="1:5" ht="15" customHeight="1">
      <c r="A38" s="19"/>
      <c r="B38" s="19"/>
      <c r="C38" s="19"/>
      <c r="D38" s="19"/>
      <c r="E38" s="19"/>
    </row>
    <row r="39" spans="1:5" ht="15" customHeight="1">
      <c r="A39" s="19"/>
      <c r="B39" s="19"/>
      <c r="C39" s="19"/>
      <c r="D39" s="19"/>
      <c r="E39" s="19"/>
    </row>
    <row r="40" spans="1:5" ht="15" customHeight="1">
      <c r="A40" s="19"/>
      <c r="B40" s="19"/>
      <c r="C40" s="19"/>
      <c r="D40" s="19"/>
      <c r="E40" s="19"/>
    </row>
  </sheetData>
  <mergeCells count="1">
    <mergeCell ref="A1:E1"/>
  </mergeCells>
  <dataValidations count="2">
    <dataValidation type="list" allowBlank="1" sqref="B3:B60" xr:uid="{00000000-0002-0000-0B00-000000000000}">
      <formula1>"Leikskóli,Grunnskóli,Frístundaheimili"</formula1>
      <formula2>0</formula2>
    </dataValidation>
    <dataValidation type="list" allowBlank="1" sqref="E3:E60" xr:uid="{00000000-0002-0000-0B00-000001000000}">
      <formula1>"Já,Nei"</formula1>
      <formula2>0</formula2>
    </dataValidation>
  </dataValidations>
  <hyperlinks>
    <hyperlink ref="F21" r:id="rId1" xr:uid="{59D64804-7E2B-457D-9665-BD7A8BD653FF}"/>
    <hyperlink ref="G21" r:id="rId2" xr:uid="{288A455C-CEE6-4170-8F71-ED3C1010EC04}"/>
    <hyperlink ref="F11" r:id="rId3" xr:uid="{E4232AE9-8A2B-4525-A747-70A6BB09B7B4}"/>
    <hyperlink ref="G11" r:id="rId4" xr:uid="{B92AC97D-17A5-4F91-9B51-E861A6B2F176}"/>
    <hyperlink ref="G18" r:id="rId5" xr:uid="{DFE16497-401A-42D6-9697-482D074BA2F6}"/>
    <hyperlink ref="G3" r:id="rId6" xr:uid="{6A25C131-9B00-4D09-8036-67DA706CF04D}"/>
    <hyperlink ref="G4" r:id="rId7" xr:uid="{70C1DAEA-79BE-4886-8E4A-2AC78AC8A919}"/>
    <hyperlink ref="G5" r:id="rId8" xr:uid="{D8E9BB89-CC8A-4CCF-8E12-BDEDFDA90022}"/>
    <hyperlink ref="G6" r:id="rId9" xr:uid="{23F00868-7607-4B30-A41D-C6EA27C3BCC6}"/>
    <hyperlink ref="G7" r:id="rId10" xr:uid="{A4332F66-F3A3-4B9A-99CD-0DB3DE94908B}"/>
    <hyperlink ref="G8" r:id="rId11" xr:uid="{ABDFA163-25AD-405F-A184-7B2EE4547BBA}"/>
    <hyperlink ref="G9" r:id="rId12" xr:uid="{2360AB5F-5FE2-426B-838B-AA3A7047D1DF}"/>
    <hyperlink ref="G10" r:id="rId13" xr:uid="{208BEDC6-96D4-4D07-9160-21380A6371D1}"/>
    <hyperlink ref="G12" r:id="rId14" xr:uid="{3D890E26-7078-4AA4-AF7A-BD733AF54993}"/>
    <hyperlink ref="G13" r:id="rId15" xr:uid="{88DC59B2-64F4-4760-8748-716CEFA7AAD5}"/>
    <hyperlink ref="G14" r:id="rId16" xr:uid="{48DA9A08-D3C6-4731-A6F4-EA50803F311F}"/>
    <hyperlink ref="G15" r:id="rId17" xr:uid="{63E419F3-9748-43A2-9E92-95A11C47527C}"/>
    <hyperlink ref="G16" r:id="rId18" xr:uid="{B70B87EE-D4E9-4781-91E2-B8A590C382F1}"/>
    <hyperlink ref="G17" r:id="rId19" xr:uid="{D3FE5372-EBC0-4729-9D79-F45C09A382FC}"/>
    <hyperlink ref="G19" r:id="rId20" xr:uid="{34B520D7-E5A8-4921-AA1A-46B722C79BA1}"/>
    <hyperlink ref="G20" r:id="rId21" xr:uid="{57E13F5A-FFA2-4137-9DE0-03AC3353D1EA}"/>
    <hyperlink ref="G22" r:id="rId22" xr:uid="{821A1C4B-31E9-4DF3-8109-C5C98F4B6934}"/>
    <hyperlink ref="F16" r:id="rId23" xr:uid="{BD9EC598-ED76-4E11-8032-A213D53AC095}"/>
    <hyperlink ref="F17" r:id="rId24" xr:uid="{1A133B69-61AF-407C-8AEF-5DBF7219F670}"/>
    <hyperlink ref="F18" r:id="rId25" xr:uid="{7716F0F8-8416-46C0-AB46-8BF24101F5B4}"/>
    <hyperlink ref="F19" r:id="rId26" xr:uid="{7E964C46-4BD1-4096-AB8F-D6D37B3148B2}"/>
    <hyperlink ref="F20" r:id="rId27" xr:uid="{019E99F8-04A8-4388-AF46-F7F28513F722}"/>
    <hyperlink ref="F22" r:id="rId28" xr:uid="{617B13F4-750F-4DCA-BA81-F9DE0C8F97EE}"/>
    <hyperlink ref="F23" r:id="rId29" xr:uid="{D394AEBD-960F-4DE5-9BCC-A98173E22D88}"/>
    <hyperlink ref="F24" r:id="rId30" xr:uid="{5979E815-C428-4D19-8938-BDE6D58D9F10}"/>
    <hyperlink ref="F25" r:id="rId31" xr:uid="{89134D13-EA3C-4CAA-A894-6D8902ADFFE3}"/>
    <hyperlink ref="F26" r:id="rId32" xr:uid="{18C000EB-EB0E-42D1-8926-330A4E2E5E1B}"/>
    <hyperlink ref="F27" r:id="rId33" xr:uid="{9CD0E5B3-4646-4C03-B877-AC19B994B001}"/>
    <hyperlink ref="F28" r:id="rId34" xr:uid="{4325493B-6C37-4A8E-B297-CBF705A4EA19}"/>
    <hyperlink ref="F29" r:id="rId35" xr:uid="{D54211D7-455F-4073-8765-EA760A657095}"/>
    <hyperlink ref="F30" r:id="rId36" xr:uid="{03AD2366-44F4-47FF-811A-864543995204}"/>
    <hyperlink ref="F12" r:id="rId37" xr:uid="{93086A88-65B8-443F-96E7-1CA6E522A9AC}"/>
    <hyperlink ref="F13" r:id="rId38" xr:uid="{9B6B9846-5D76-44EE-B14F-120C4D705F7D}"/>
    <hyperlink ref="F14" r:id="rId39" xr:uid="{654B0288-68EB-4D87-8916-3FC8B8BE5D32}"/>
    <hyperlink ref="F15" r:id="rId40" xr:uid="{A7F73351-71D4-4F81-9D48-82ED23DA7C61}"/>
    <hyperlink ref="F4" r:id="rId41" xr:uid="{20A762F2-4A1D-428B-BE0C-ACCE47291A32}"/>
    <hyperlink ref="F3" r:id="rId42" xr:uid="{937B70E3-9373-4F9A-B97D-6259B84907D8}"/>
    <hyperlink ref="F5" r:id="rId43" xr:uid="{C396889E-3D0B-4CD9-A697-FDF380FE525C}"/>
    <hyperlink ref="F6" r:id="rId44" xr:uid="{688E8E07-C403-4107-A8ED-EE0DC91AFE66}"/>
    <hyperlink ref="F7" r:id="rId45" xr:uid="{75DF7044-876B-48AA-8D35-BEBEB7F7B78D}"/>
    <hyperlink ref="F8" r:id="rId46" xr:uid="{0E6A7C1E-F613-43CD-B69E-9C16DE4752BF}"/>
    <hyperlink ref="F9" r:id="rId47" xr:uid="{25DBCC65-323A-4437-B7AC-1B2422CE0747}"/>
    <hyperlink ref="F10" r:id="rId48" xr:uid="{78DD45EA-13C1-453D-97CF-0E2818F6B89A}"/>
  </hyperlink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1"/>
  <sheetViews>
    <sheetView zoomScaleNormal="100" workbookViewId="0">
      <selection activeCell="P21" sqref="P21"/>
    </sheetView>
  </sheetViews>
  <sheetFormatPr defaultColWidth="8.6640625" defaultRowHeight="14.4"/>
  <cols>
    <col min="14" max="14" width="14.33203125" bestFit="1" customWidth="1"/>
    <col min="16" max="16" width="11.5546875" bestFit="1" customWidth="1"/>
  </cols>
  <sheetData>
    <row r="1" spans="1:16" ht="15" customHeight="1">
      <c r="A1" t="s">
        <v>0</v>
      </c>
      <c r="B1" t="s">
        <v>4679</v>
      </c>
    </row>
    <row r="2" spans="1:16" ht="15" customHeight="1">
      <c r="A2" t="s">
        <v>32</v>
      </c>
      <c r="B2" t="s">
        <v>33</v>
      </c>
      <c r="C2" t="s">
        <v>35</v>
      </c>
      <c r="D2" t="s">
        <v>36</v>
      </c>
      <c r="E2" t="s">
        <v>38</v>
      </c>
      <c r="F2" t="s">
        <v>40</v>
      </c>
      <c r="G2" t="s">
        <v>42</v>
      </c>
      <c r="H2" t="s">
        <v>44</v>
      </c>
      <c r="I2" t="s">
        <v>2936</v>
      </c>
      <c r="J2" t="s">
        <v>4680</v>
      </c>
      <c r="K2" t="s">
        <v>4669</v>
      </c>
      <c r="L2" t="s">
        <v>3018</v>
      </c>
      <c r="M2" t="s">
        <v>2944</v>
      </c>
    </row>
    <row r="3" spans="1:16" ht="15" customHeight="1">
      <c r="A3" t="s">
        <v>55</v>
      </c>
      <c r="B3" t="s">
        <v>33</v>
      </c>
      <c r="C3" t="s">
        <v>35</v>
      </c>
      <c r="D3" t="s">
        <v>36</v>
      </c>
      <c r="E3" t="s">
        <v>38</v>
      </c>
      <c r="F3" t="s">
        <v>40</v>
      </c>
      <c r="G3" t="s">
        <v>42</v>
      </c>
      <c r="H3" t="s">
        <v>44</v>
      </c>
      <c r="I3" t="s">
        <v>56</v>
      </c>
      <c r="J3" t="s">
        <v>57</v>
      </c>
      <c r="K3" t="s">
        <v>58</v>
      </c>
      <c r="L3" t="s">
        <v>2936</v>
      </c>
      <c r="M3" t="s">
        <v>4680</v>
      </c>
      <c r="N3" t="s">
        <v>4669</v>
      </c>
      <c r="O3" t="s">
        <v>3018</v>
      </c>
      <c r="P3" t="s">
        <v>2944</v>
      </c>
    </row>
    <row r="4" spans="1:16" ht="15" customHeight="1">
      <c r="A4" t="s">
        <v>59</v>
      </c>
      <c r="B4" t="s">
        <v>33</v>
      </c>
      <c r="C4" t="s">
        <v>35</v>
      </c>
      <c r="D4" t="s">
        <v>36</v>
      </c>
      <c r="E4" t="s">
        <v>38</v>
      </c>
      <c r="F4" t="s">
        <v>40</v>
      </c>
      <c r="G4" t="s">
        <v>42</v>
      </c>
      <c r="H4" t="s">
        <v>44</v>
      </c>
      <c r="I4" t="s">
        <v>56</v>
      </c>
      <c r="J4" t="s">
        <v>57</v>
      </c>
      <c r="K4" t="s">
        <v>58</v>
      </c>
      <c r="L4" t="s">
        <v>2936</v>
      </c>
      <c r="M4" t="s">
        <v>4680</v>
      </c>
      <c r="N4" t="s">
        <v>4669</v>
      </c>
      <c r="O4" t="s">
        <v>3018</v>
      </c>
      <c r="P4" t="s">
        <v>2944</v>
      </c>
    </row>
    <row r="5" spans="1:16" ht="15" customHeight="1">
      <c r="A5" t="s">
        <v>70</v>
      </c>
      <c r="B5" t="s">
        <v>33</v>
      </c>
      <c r="C5" t="s">
        <v>35</v>
      </c>
      <c r="D5" t="s">
        <v>36</v>
      </c>
      <c r="E5" t="s">
        <v>38</v>
      </c>
      <c r="F5" t="s">
        <v>40</v>
      </c>
      <c r="G5" t="s">
        <v>42</v>
      </c>
      <c r="H5" t="s">
        <v>44</v>
      </c>
      <c r="I5" t="s">
        <v>56</v>
      </c>
      <c r="J5" t="s">
        <v>57</v>
      </c>
      <c r="K5" t="s">
        <v>58</v>
      </c>
      <c r="L5" t="s">
        <v>2936</v>
      </c>
      <c r="M5" t="s">
        <v>4680</v>
      </c>
      <c r="N5" t="s">
        <v>4669</v>
      </c>
      <c r="O5" t="s">
        <v>3018</v>
      </c>
      <c r="P5" t="s">
        <v>2944</v>
      </c>
    </row>
    <row r="6" spans="1:16" ht="15" customHeight="1">
      <c r="A6" t="s">
        <v>103</v>
      </c>
      <c r="B6" t="s">
        <v>33</v>
      </c>
      <c r="C6" t="s">
        <v>35</v>
      </c>
      <c r="D6" t="s">
        <v>36</v>
      </c>
      <c r="E6" t="s">
        <v>38</v>
      </c>
      <c r="F6" t="s">
        <v>40</v>
      </c>
      <c r="G6" t="s">
        <v>42</v>
      </c>
      <c r="H6" t="s">
        <v>44</v>
      </c>
      <c r="I6" t="s">
        <v>56</v>
      </c>
      <c r="J6" t="s">
        <v>57</v>
      </c>
      <c r="K6" t="s">
        <v>58</v>
      </c>
      <c r="L6" t="s">
        <v>2936</v>
      </c>
      <c r="M6" t="s">
        <v>4680</v>
      </c>
      <c r="N6" t="s">
        <v>4669</v>
      </c>
      <c r="O6" t="s">
        <v>3018</v>
      </c>
      <c r="P6" t="s">
        <v>2944</v>
      </c>
    </row>
    <row r="7" spans="1:16" ht="15" customHeight="1">
      <c r="A7" t="s">
        <v>72</v>
      </c>
      <c r="B7" t="s">
        <v>33</v>
      </c>
      <c r="C7" t="s">
        <v>35</v>
      </c>
      <c r="D7" t="s">
        <v>36</v>
      </c>
      <c r="E7" t="s">
        <v>38</v>
      </c>
      <c r="F7" t="s">
        <v>40</v>
      </c>
      <c r="G7" t="s">
        <v>42</v>
      </c>
      <c r="H7" t="s">
        <v>44</v>
      </c>
      <c r="I7" t="s">
        <v>56</v>
      </c>
      <c r="J7" t="s">
        <v>57</v>
      </c>
      <c r="K7" t="s">
        <v>58</v>
      </c>
      <c r="L7" t="s">
        <v>2936</v>
      </c>
      <c r="M7" t="s">
        <v>4680</v>
      </c>
      <c r="N7" t="s">
        <v>4669</v>
      </c>
      <c r="O7" t="s">
        <v>3018</v>
      </c>
      <c r="P7" t="s">
        <v>2944</v>
      </c>
    </row>
    <row r="8" spans="1:16" ht="15" customHeight="1">
      <c r="A8" t="s">
        <v>78</v>
      </c>
      <c r="B8" t="s">
        <v>33</v>
      </c>
      <c r="C8" t="s">
        <v>35</v>
      </c>
      <c r="D8" t="s">
        <v>36</v>
      </c>
      <c r="E8" t="s">
        <v>38</v>
      </c>
      <c r="F8" t="s">
        <v>40</v>
      </c>
      <c r="G8" t="s">
        <v>42</v>
      </c>
      <c r="H8" t="s">
        <v>44</v>
      </c>
      <c r="I8" t="s">
        <v>56</v>
      </c>
      <c r="J8" t="s">
        <v>57</v>
      </c>
      <c r="K8" t="s">
        <v>58</v>
      </c>
      <c r="L8" t="s">
        <v>2936</v>
      </c>
      <c r="M8" t="s">
        <v>4680</v>
      </c>
      <c r="N8" t="s">
        <v>4669</v>
      </c>
      <c r="O8" t="s">
        <v>3018</v>
      </c>
      <c r="P8" t="s">
        <v>2944</v>
      </c>
    </row>
    <row r="9" spans="1:16" ht="15" customHeight="1">
      <c r="A9" t="s">
        <v>97</v>
      </c>
      <c r="B9" t="s">
        <v>33</v>
      </c>
      <c r="C9" t="s">
        <v>35</v>
      </c>
      <c r="D9" t="s">
        <v>36</v>
      </c>
      <c r="E9" t="s">
        <v>38</v>
      </c>
      <c r="F9" t="s">
        <v>40</v>
      </c>
      <c r="G9" t="s">
        <v>42</v>
      </c>
      <c r="H9" t="s">
        <v>44</v>
      </c>
      <c r="I9" t="s">
        <v>56</v>
      </c>
      <c r="J9" t="s">
        <v>57</v>
      </c>
      <c r="K9" t="s">
        <v>58</v>
      </c>
      <c r="L9" t="s">
        <v>2936</v>
      </c>
      <c r="M9" t="s">
        <v>4680</v>
      </c>
      <c r="N9" t="s">
        <v>4669</v>
      </c>
      <c r="O9" t="s">
        <v>3018</v>
      </c>
      <c r="P9" t="s">
        <v>2944</v>
      </c>
    </row>
    <row r="10" spans="1:16" ht="15" customHeight="1">
      <c r="A10" t="s">
        <v>14</v>
      </c>
      <c r="B10" t="s">
        <v>17</v>
      </c>
      <c r="C10" t="s">
        <v>19</v>
      </c>
      <c r="D10" t="s">
        <v>23</v>
      </c>
      <c r="E10" t="s">
        <v>25</v>
      </c>
      <c r="F10" t="s">
        <v>15</v>
      </c>
      <c r="G10" t="s">
        <v>3018</v>
      </c>
    </row>
    <row r="11" spans="1:16" ht="15" customHeight="1">
      <c r="A11" t="s">
        <v>7</v>
      </c>
      <c r="B11" t="s">
        <v>10</v>
      </c>
      <c r="C11" t="s">
        <v>11</v>
      </c>
      <c r="D11" t="s">
        <v>12</v>
      </c>
      <c r="E11" t="s">
        <v>3346</v>
      </c>
      <c r="F11" t="s">
        <v>3018</v>
      </c>
    </row>
    <row r="12" spans="1:16" ht="15" customHeight="1">
      <c r="A12" t="s">
        <v>30</v>
      </c>
      <c r="B12" t="s">
        <v>3045</v>
      </c>
      <c r="C12" t="s">
        <v>3018</v>
      </c>
    </row>
    <row r="13" spans="1:16" ht="15" customHeight="1">
      <c r="A13" t="s">
        <v>47</v>
      </c>
      <c r="B13" t="s">
        <v>3368</v>
      </c>
      <c r="C13" t="s">
        <v>3365</v>
      </c>
      <c r="D13" t="s">
        <v>3360</v>
      </c>
      <c r="E13" t="s">
        <v>3018</v>
      </c>
    </row>
    <row r="14" spans="1:16" ht="15" customHeight="1">
      <c r="A14" t="s">
        <v>60</v>
      </c>
      <c r="B14" t="s">
        <v>10</v>
      </c>
      <c r="C14" t="s">
        <v>61</v>
      </c>
      <c r="D14" t="s">
        <v>63</v>
      </c>
      <c r="E14" t="s">
        <v>3018</v>
      </c>
    </row>
    <row r="15" spans="1:16" ht="15" customHeight="1">
      <c r="A15" t="s">
        <v>54</v>
      </c>
      <c r="B15" t="s">
        <v>3383</v>
      </c>
      <c r="C15" t="s">
        <v>83</v>
      </c>
      <c r="D15" t="s">
        <v>74</v>
      </c>
      <c r="E15" t="s">
        <v>4681</v>
      </c>
      <c r="F15" t="s">
        <v>3018</v>
      </c>
    </row>
    <row r="16" spans="1:16" ht="15" customHeight="1">
      <c r="A16" t="s">
        <v>73</v>
      </c>
      <c r="B16" t="s">
        <v>61</v>
      </c>
      <c r="C16" t="s">
        <v>74</v>
      </c>
      <c r="D16" t="s">
        <v>63</v>
      </c>
      <c r="E16" t="s">
        <v>75</v>
      </c>
      <c r="F16" t="s">
        <v>3018</v>
      </c>
    </row>
    <row r="17" spans="1:9" ht="15" customHeight="1">
      <c r="A17" t="s">
        <v>81</v>
      </c>
      <c r="B17" t="s">
        <v>82</v>
      </c>
      <c r="C17" t="s">
        <v>84</v>
      </c>
      <c r="D17" t="s">
        <v>85</v>
      </c>
      <c r="E17" t="s">
        <v>83</v>
      </c>
      <c r="F17" t="s">
        <v>3018</v>
      </c>
    </row>
    <row r="18" spans="1:9" ht="15" customHeight="1">
      <c r="A18" t="s">
        <v>86</v>
      </c>
      <c r="B18" t="s">
        <v>3039</v>
      </c>
      <c r="C18" t="s">
        <v>3042</v>
      </c>
      <c r="D18" t="s">
        <v>88</v>
      </c>
      <c r="E18" t="s">
        <v>4682</v>
      </c>
      <c r="F18" t="s">
        <v>4683</v>
      </c>
      <c r="G18" t="s">
        <v>4477</v>
      </c>
      <c r="H18" t="s">
        <v>85</v>
      </c>
      <c r="I18" t="s">
        <v>3018</v>
      </c>
    </row>
    <row r="19" spans="1:9" ht="15" customHeight="1">
      <c r="A19" t="s">
        <v>87</v>
      </c>
      <c r="B19" t="s">
        <v>88</v>
      </c>
      <c r="C19" t="s">
        <v>89</v>
      </c>
      <c r="D19" t="s">
        <v>90</v>
      </c>
      <c r="E19" t="s">
        <v>91</v>
      </c>
      <c r="F19" t="s">
        <v>3018</v>
      </c>
    </row>
    <row r="20" spans="1:9" ht="15" customHeight="1">
      <c r="A20" t="s">
        <v>92</v>
      </c>
      <c r="B20" t="s">
        <v>93</v>
      </c>
      <c r="C20" t="s">
        <v>94</v>
      </c>
      <c r="D20" t="s">
        <v>95</v>
      </c>
      <c r="E20" t="s">
        <v>96</v>
      </c>
      <c r="F20" t="s">
        <v>3018</v>
      </c>
    </row>
    <row r="21" spans="1:9" ht="15" customHeight="1">
      <c r="A21" t="s">
        <v>98</v>
      </c>
      <c r="B21" t="s">
        <v>99</v>
      </c>
      <c r="C21" t="s">
        <v>100</v>
      </c>
      <c r="D21" t="s">
        <v>3018</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7474F"/>
  </sheetPr>
  <dimension ref="A1:E20"/>
  <sheetViews>
    <sheetView zoomScaleNormal="100" workbookViewId="0">
      <pane ySplit="2" topLeftCell="A3" activePane="bottomLeft" state="frozen"/>
      <selection pane="bottomLeft" activeCell="C6" sqref="C6"/>
    </sheetView>
  </sheetViews>
  <sheetFormatPr defaultColWidth="8.6640625" defaultRowHeight="14.4"/>
  <cols>
    <col min="1" max="1" width="12.44140625" customWidth="1"/>
    <col min="2" max="3" width="10.109375" customWidth="1"/>
    <col min="4" max="4" width="26.44140625" customWidth="1"/>
    <col min="5" max="5" width="36.33203125" customWidth="1"/>
  </cols>
  <sheetData>
    <row r="1" spans="1:5" ht="36" customHeight="1">
      <c r="A1" s="767" t="s">
        <v>4684</v>
      </c>
      <c r="B1" s="767"/>
      <c r="C1" s="767"/>
      <c r="D1" s="767"/>
      <c r="E1" s="767"/>
    </row>
    <row r="2" spans="1:5" ht="43.5" customHeight="1">
      <c r="A2" s="16" t="s">
        <v>4685</v>
      </c>
      <c r="B2" s="16" t="s">
        <v>4686</v>
      </c>
      <c r="C2" s="16" t="s">
        <v>4687</v>
      </c>
      <c r="D2" s="16" t="s">
        <v>4688</v>
      </c>
      <c r="E2" s="16" t="s">
        <v>1792</v>
      </c>
    </row>
    <row r="3" spans="1:5" ht="15" customHeight="1">
      <c r="A3" s="17" t="s">
        <v>4689</v>
      </c>
      <c r="B3" s="18">
        <v>45901</v>
      </c>
      <c r="C3" s="18">
        <v>46215</v>
      </c>
      <c r="D3" s="17"/>
      <c r="E3" s="17" t="s">
        <v>4690</v>
      </c>
    </row>
    <row r="4" spans="1:5" ht="15" customHeight="1">
      <c r="A4" s="3" t="s">
        <v>4691</v>
      </c>
      <c r="B4" s="15">
        <v>45901</v>
      </c>
      <c r="C4" s="15">
        <v>46186</v>
      </c>
      <c r="D4" s="3"/>
      <c r="E4" s="3" t="s">
        <v>4692</v>
      </c>
    </row>
    <row r="5" spans="1:5" ht="15" customHeight="1">
      <c r="A5" s="17" t="s">
        <v>4689</v>
      </c>
      <c r="B5" s="18">
        <v>46216</v>
      </c>
      <c r="C5" s="18">
        <v>46237</v>
      </c>
      <c r="D5" s="17" t="s">
        <v>4693</v>
      </c>
      <c r="E5" s="17" t="s">
        <v>4694</v>
      </c>
    </row>
    <row r="6" spans="1:5" ht="26.25" customHeight="1">
      <c r="A6" s="3" t="s">
        <v>4691</v>
      </c>
      <c r="B6" s="15">
        <v>46187</v>
      </c>
      <c r="C6" s="15">
        <v>46259</v>
      </c>
      <c r="D6" s="3" t="s">
        <v>4695</v>
      </c>
      <c r="E6" s="3" t="s">
        <v>4696</v>
      </c>
    </row>
    <row r="7" spans="1:5" ht="15" customHeight="1">
      <c r="A7" s="17" t="s">
        <v>4689</v>
      </c>
      <c r="B7" s="18">
        <v>46238</v>
      </c>
      <c r="C7" s="18">
        <v>46568</v>
      </c>
      <c r="D7" s="17"/>
      <c r="E7" s="17" t="s">
        <v>4697</v>
      </c>
    </row>
    <row r="8" spans="1:5" ht="15" customHeight="1">
      <c r="A8" s="3" t="s">
        <v>4691</v>
      </c>
      <c r="B8" s="15">
        <v>46260</v>
      </c>
      <c r="C8" s="15">
        <v>46550</v>
      </c>
      <c r="D8" s="3"/>
      <c r="E8" s="3" t="s">
        <v>4698</v>
      </c>
    </row>
    <row r="9" spans="1:5" ht="15" customHeight="1">
      <c r="A9" s="17" t="s">
        <v>2318</v>
      </c>
      <c r="B9" s="18">
        <v>46013</v>
      </c>
      <c r="C9" s="18">
        <v>46026</v>
      </c>
      <c r="D9" s="17" t="s">
        <v>4699</v>
      </c>
      <c r="E9" s="17" t="s">
        <v>4700</v>
      </c>
    </row>
    <row r="10" spans="1:5" ht="15" customHeight="1">
      <c r="A10" s="3" t="s">
        <v>2318</v>
      </c>
      <c r="B10" s="15">
        <v>46113</v>
      </c>
      <c r="C10" s="15">
        <v>46117</v>
      </c>
      <c r="D10" s="3" t="s">
        <v>4701</v>
      </c>
      <c r="E10" s="3" t="s">
        <v>4702</v>
      </c>
    </row>
    <row r="11" spans="1:5" ht="15" customHeight="1">
      <c r="A11" s="19"/>
      <c r="B11" s="20"/>
      <c r="C11" s="20"/>
      <c r="D11" s="19"/>
      <c r="E11" s="19"/>
    </row>
    <row r="12" spans="1:5" ht="15" customHeight="1">
      <c r="A12" s="19"/>
      <c r="B12" s="20"/>
      <c r="C12" s="20"/>
      <c r="D12" s="19"/>
      <c r="E12" s="19"/>
    </row>
    <row r="13" spans="1:5" ht="15" customHeight="1">
      <c r="A13" s="19"/>
      <c r="B13" s="20"/>
      <c r="C13" s="20"/>
      <c r="D13" s="19"/>
      <c r="E13" s="19"/>
    </row>
    <row r="14" spans="1:5" ht="15" customHeight="1">
      <c r="A14" s="19"/>
      <c r="B14" s="20"/>
      <c r="C14" s="20"/>
      <c r="D14" s="19"/>
      <c r="E14" s="19"/>
    </row>
    <row r="15" spans="1:5" ht="15" customHeight="1">
      <c r="A15" s="19"/>
      <c r="B15" s="20"/>
      <c r="C15" s="20"/>
      <c r="D15" s="19"/>
      <c r="E15" s="19"/>
    </row>
    <row r="16" spans="1:5" ht="15" customHeight="1">
      <c r="A16" s="19"/>
      <c r="B16" s="20"/>
      <c r="C16" s="20"/>
      <c r="D16" s="19"/>
      <c r="E16" s="19"/>
    </row>
    <row r="17" spans="1:5" ht="15" customHeight="1">
      <c r="A17" s="19"/>
      <c r="B17" s="20"/>
      <c r="C17" s="20"/>
      <c r="D17" s="19"/>
      <c r="E17" s="19"/>
    </row>
    <row r="18" spans="1:5" ht="15" customHeight="1">
      <c r="A18" s="19"/>
      <c r="B18" s="20"/>
      <c r="C18" s="20"/>
      <c r="D18" s="19"/>
      <c r="E18" s="19"/>
    </row>
    <row r="19" spans="1:5" ht="15" customHeight="1">
      <c r="A19" s="19"/>
      <c r="B19" s="20"/>
      <c r="C19" s="20"/>
      <c r="D19" s="19"/>
      <c r="E19" s="19"/>
    </row>
    <row r="20" spans="1:5" ht="15" customHeight="1">
      <c r="A20" s="19"/>
      <c r="B20" s="20"/>
      <c r="C20" s="20"/>
      <c r="D20" s="19"/>
      <c r="E20" s="19"/>
    </row>
  </sheetData>
  <mergeCells count="1">
    <mergeCell ref="A1:E1"/>
  </mergeCells>
  <dataValidations count="1">
    <dataValidation type="list" allowBlank="1" sqref="A3:A20" xr:uid="{00000000-0002-0000-0A00-000000000000}">
      <formula1>"Leikskólar,Grunnskólar,Bæði"</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50D3E-5D87-495E-9395-155B83A0E435}">
  <dimension ref="A1:J252"/>
  <sheetViews>
    <sheetView workbookViewId="0">
      <pane ySplit="1" topLeftCell="A92" activePane="bottomLeft" state="frozen"/>
      <selection pane="bottomLeft" activeCell="B243" sqref="B243"/>
    </sheetView>
  </sheetViews>
  <sheetFormatPr defaultRowHeight="14.4"/>
  <cols>
    <col min="1" max="1" width="38.44140625" bestFit="1" customWidth="1"/>
    <col min="2" max="2" width="13.5546875" style="167" customWidth="1"/>
    <col min="3" max="3" width="18.88671875" customWidth="1"/>
    <col min="4" max="4" width="18" bestFit="1" customWidth="1"/>
    <col min="5" max="5" width="21.5546875" bestFit="1" customWidth="1"/>
    <col min="6" max="6" width="30.6640625" bestFit="1" customWidth="1"/>
    <col min="7" max="7" width="37.88671875" bestFit="1" customWidth="1"/>
    <col min="8" max="8" width="28.44140625" bestFit="1" customWidth="1"/>
    <col min="9" max="10" width="30.6640625" bestFit="1" customWidth="1"/>
    <col min="11" max="11" width="37.88671875" bestFit="1" customWidth="1"/>
    <col min="12" max="12" width="20.88671875" bestFit="1" customWidth="1"/>
    <col min="13" max="13" width="27.109375" bestFit="1" customWidth="1"/>
    <col min="14" max="14" width="20" bestFit="1" customWidth="1"/>
    <col min="15" max="15" width="16" bestFit="1" customWidth="1"/>
  </cols>
  <sheetData>
    <row r="1" spans="1:10">
      <c r="A1" s="165" t="s">
        <v>4703</v>
      </c>
      <c r="B1" s="165" t="s">
        <v>2321</v>
      </c>
      <c r="C1" s="165" t="s">
        <v>0</v>
      </c>
      <c r="D1" s="165" t="s">
        <v>4704</v>
      </c>
      <c r="E1" s="165" t="s">
        <v>4705</v>
      </c>
      <c r="F1" s="203" t="s">
        <v>1792</v>
      </c>
      <c r="G1" s="165" t="s">
        <v>4706</v>
      </c>
      <c r="H1" s="165" t="s">
        <v>4707</v>
      </c>
      <c r="I1" s="165" t="s">
        <v>4708</v>
      </c>
      <c r="J1" s="165" t="s">
        <v>4709</v>
      </c>
    </row>
    <row r="2" spans="1:10">
      <c r="A2" s="208" t="s">
        <v>4710</v>
      </c>
      <c r="B2" s="210">
        <v>46251</v>
      </c>
      <c r="C2" s="209" t="s">
        <v>97</v>
      </c>
      <c r="D2" s="209" t="s">
        <v>4711</v>
      </c>
      <c r="E2" s="209"/>
      <c r="F2" s="209" t="s">
        <v>4712</v>
      </c>
      <c r="G2" s="209" t="s">
        <v>4713</v>
      </c>
      <c r="H2" s="209"/>
      <c r="I2" s="209" t="s">
        <v>4714</v>
      </c>
      <c r="J2" s="211" t="s">
        <v>4715</v>
      </c>
    </row>
    <row r="3" spans="1:10">
      <c r="A3" s="212" t="s">
        <v>4716</v>
      </c>
      <c r="B3" s="214">
        <v>46251</v>
      </c>
      <c r="C3" s="213" t="s">
        <v>32</v>
      </c>
      <c r="D3" s="213" t="s">
        <v>4711</v>
      </c>
      <c r="E3" s="213"/>
      <c r="F3" s="213" t="s">
        <v>4712</v>
      </c>
      <c r="G3" s="213" t="s">
        <v>4713</v>
      </c>
      <c r="H3" s="213"/>
      <c r="I3" s="213" t="s">
        <v>4714</v>
      </c>
      <c r="J3" s="215" t="s">
        <v>4717</v>
      </c>
    </row>
    <row r="4" spans="1:10" ht="409.6">
      <c r="A4" s="208" t="s">
        <v>4718</v>
      </c>
      <c r="B4" s="210">
        <v>46251</v>
      </c>
      <c r="C4" s="209" t="s">
        <v>55</v>
      </c>
      <c r="D4" s="209" t="s">
        <v>4711</v>
      </c>
      <c r="E4" s="209"/>
      <c r="F4" s="216" t="s">
        <v>4719</v>
      </c>
      <c r="G4" s="209" t="s">
        <v>4720</v>
      </c>
      <c r="H4" s="209" t="s">
        <v>4721</v>
      </c>
      <c r="I4" s="209" t="s">
        <v>4714</v>
      </c>
      <c r="J4" s="211" t="s">
        <v>4722</v>
      </c>
    </row>
    <row r="5" spans="1:10">
      <c r="A5" s="212" t="s">
        <v>4723</v>
      </c>
      <c r="B5" s="214">
        <v>46251</v>
      </c>
      <c r="C5" s="213" t="s">
        <v>59</v>
      </c>
      <c r="D5" s="213" t="s">
        <v>4711</v>
      </c>
      <c r="E5" s="213"/>
      <c r="F5" s="213" t="s">
        <v>4724</v>
      </c>
      <c r="G5" s="213" t="s">
        <v>4713</v>
      </c>
      <c r="H5" s="213"/>
      <c r="I5" s="213" t="s">
        <v>4714</v>
      </c>
      <c r="J5" s="215" t="s">
        <v>4717</v>
      </c>
    </row>
    <row r="6" spans="1:10">
      <c r="A6" s="208" t="s">
        <v>4725</v>
      </c>
      <c r="B6" s="210">
        <v>46251</v>
      </c>
      <c r="C6" s="209" t="s">
        <v>70</v>
      </c>
      <c r="D6" s="209" t="s">
        <v>4711</v>
      </c>
      <c r="E6" s="209"/>
      <c r="F6" s="209" t="s">
        <v>4712</v>
      </c>
      <c r="G6" s="209" t="s">
        <v>4713</v>
      </c>
      <c r="H6" s="209"/>
      <c r="I6" s="209" t="s">
        <v>4714</v>
      </c>
      <c r="J6" s="211" t="s">
        <v>4717</v>
      </c>
    </row>
    <row r="7" spans="1:10">
      <c r="A7" s="212" t="s">
        <v>4726</v>
      </c>
      <c r="B7" s="214">
        <v>46251</v>
      </c>
      <c r="C7" s="213" t="s">
        <v>72</v>
      </c>
      <c r="D7" s="213" t="s">
        <v>4711</v>
      </c>
      <c r="E7" s="213"/>
      <c r="F7" s="213" t="s">
        <v>4712</v>
      </c>
      <c r="G7" s="213" t="s">
        <v>4713</v>
      </c>
      <c r="H7" s="213"/>
      <c r="I7" s="213" t="s">
        <v>4714</v>
      </c>
      <c r="J7" s="215" t="s">
        <v>4717</v>
      </c>
    </row>
    <row r="8" spans="1:10">
      <c r="A8" s="208" t="s">
        <v>4727</v>
      </c>
      <c r="B8" s="210">
        <v>46251</v>
      </c>
      <c r="C8" s="209" t="s">
        <v>78</v>
      </c>
      <c r="D8" s="209" t="s">
        <v>4711</v>
      </c>
      <c r="E8" s="209"/>
      <c r="F8" s="209" t="s">
        <v>4728</v>
      </c>
      <c r="G8" s="209" t="s">
        <v>4713</v>
      </c>
      <c r="H8" s="209" t="s">
        <v>4729</v>
      </c>
      <c r="I8" s="209" t="s">
        <v>4714</v>
      </c>
      <c r="J8" s="211" t="s">
        <v>4730</v>
      </c>
    </row>
    <row r="9" spans="1:10">
      <c r="A9" s="212" t="s">
        <v>4731</v>
      </c>
      <c r="B9" s="214">
        <v>46251</v>
      </c>
      <c r="C9" s="213" t="s">
        <v>103</v>
      </c>
      <c r="D9" s="213" t="s">
        <v>4711</v>
      </c>
      <c r="E9" s="213"/>
      <c r="F9" s="213" t="s">
        <v>4711</v>
      </c>
      <c r="G9" s="213" t="s">
        <v>4713</v>
      </c>
      <c r="H9" s="213"/>
      <c r="I9" s="213" t="s">
        <v>4714</v>
      </c>
      <c r="J9" s="215" t="s">
        <v>4715</v>
      </c>
    </row>
    <row r="10" spans="1:10">
      <c r="A10" s="208" t="s">
        <v>4732</v>
      </c>
      <c r="B10" s="210">
        <v>46252</v>
      </c>
      <c r="C10" s="209" t="s">
        <v>97</v>
      </c>
      <c r="D10" s="209" t="s">
        <v>4711</v>
      </c>
      <c r="E10" s="209"/>
      <c r="F10" s="209" t="s">
        <v>4712</v>
      </c>
      <c r="G10" s="209" t="s">
        <v>4713</v>
      </c>
      <c r="H10" s="209"/>
      <c r="I10" s="209" t="s">
        <v>4714</v>
      </c>
      <c r="J10" s="211" t="s">
        <v>4715</v>
      </c>
    </row>
    <row r="11" spans="1:10">
      <c r="A11" s="212" t="s">
        <v>4733</v>
      </c>
      <c r="B11" s="214">
        <v>46252</v>
      </c>
      <c r="C11" s="213" t="s">
        <v>32</v>
      </c>
      <c r="D11" s="213" t="s">
        <v>4711</v>
      </c>
      <c r="E11" s="213"/>
      <c r="F11" s="213" t="s">
        <v>4712</v>
      </c>
      <c r="G11" s="213" t="s">
        <v>4713</v>
      </c>
      <c r="H11" s="213"/>
      <c r="I11" s="213" t="s">
        <v>4714</v>
      </c>
      <c r="J11" s="215" t="s">
        <v>4717</v>
      </c>
    </row>
    <row r="12" spans="1:10">
      <c r="A12" s="208" t="s">
        <v>4734</v>
      </c>
      <c r="B12" s="210">
        <v>46252</v>
      </c>
      <c r="C12" s="209" t="s">
        <v>55</v>
      </c>
      <c r="D12" s="209" t="s">
        <v>4711</v>
      </c>
      <c r="E12" s="209"/>
      <c r="F12" s="209" t="s">
        <v>4712</v>
      </c>
      <c r="G12" s="209" t="s">
        <v>4713</v>
      </c>
      <c r="H12" s="209"/>
      <c r="I12" s="209" t="s">
        <v>4714</v>
      </c>
      <c r="J12" s="211" t="s">
        <v>4717</v>
      </c>
    </row>
    <row r="13" spans="1:10">
      <c r="A13" s="212" t="s">
        <v>4735</v>
      </c>
      <c r="B13" s="214">
        <v>46252</v>
      </c>
      <c r="C13" s="213" t="s">
        <v>59</v>
      </c>
      <c r="D13" s="213" t="s">
        <v>4711</v>
      </c>
      <c r="E13" s="213"/>
      <c r="F13" s="213" t="s">
        <v>4724</v>
      </c>
      <c r="G13" s="213" t="s">
        <v>4713</v>
      </c>
      <c r="H13" s="213"/>
      <c r="I13" s="213" t="s">
        <v>4714</v>
      </c>
      <c r="J13" s="215" t="s">
        <v>4717</v>
      </c>
    </row>
    <row r="14" spans="1:10">
      <c r="A14" s="208" t="s">
        <v>4736</v>
      </c>
      <c r="B14" s="210">
        <v>46252</v>
      </c>
      <c r="C14" s="209" t="s">
        <v>70</v>
      </c>
      <c r="D14" s="209" t="s">
        <v>4711</v>
      </c>
      <c r="E14" s="209"/>
      <c r="F14" s="209" t="s">
        <v>4712</v>
      </c>
      <c r="G14" s="209" t="s">
        <v>4713</v>
      </c>
      <c r="H14" s="209"/>
      <c r="I14" s="209" t="s">
        <v>4714</v>
      </c>
      <c r="J14" s="211" t="s">
        <v>4717</v>
      </c>
    </row>
    <row r="15" spans="1:10">
      <c r="A15" s="212" t="s">
        <v>4737</v>
      </c>
      <c r="B15" s="214">
        <v>46252</v>
      </c>
      <c r="C15" s="213" t="s">
        <v>72</v>
      </c>
      <c r="D15" s="213" t="s">
        <v>4711</v>
      </c>
      <c r="E15" s="213"/>
      <c r="F15" s="213" t="s">
        <v>4712</v>
      </c>
      <c r="G15" s="213" t="s">
        <v>4713</v>
      </c>
      <c r="H15" s="213"/>
      <c r="I15" s="213" t="s">
        <v>4714</v>
      </c>
      <c r="J15" s="215" t="s">
        <v>4717</v>
      </c>
    </row>
    <row r="16" spans="1:10">
      <c r="A16" s="208" t="s">
        <v>4738</v>
      </c>
      <c r="B16" s="210">
        <v>46252</v>
      </c>
      <c r="C16" s="209" t="s">
        <v>78</v>
      </c>
      <c r="D16" s="209" t="s">
        <v>4711</v>
      </c>
      <c r="E16" s="209"/>
      <c r="F16" s="209" t="s">
        <v>4712</v>
      </c>
      <c r="G16" s="209" t="s">
        <v>4713</v>
      </c>
      <c r="H16" s="209"/>
      <c r="I16" s="209" t="s">
        <v>4714</v>
      </c>
      <c r="J16" s="211" t="s">
        <v>4739</v>
      </c>
    </row>
    <row r="17" spans="1:10">
      <c r="A17" s="212" t="s">
        <v>4740</v>
      </c>
      <c r="B17" s="214">
        <v>46252</v>
      </c>
      <c r="C17" s="213" t="s">
        <v>103</v>
      </c>
      <c r="D17" s="213" t="s">
        <v>4711</v>
      </c>
      <c r="E17" s="213"/>
      <c r="F17" s="213" t="s">
        <v>4711</v>
      </c>
      <c r="G17" s="213" t="s">
        <v>4713</v>
      </c>
      <c r="H17" s="213"/>
      <c r="I17" s="213" t="s">
        <v>4714</v>
      </c>
      <c r="J17" s="215" t="s">
        <v>4717</v>
      </c>
    </row>
    <row r="18" spans="1:10">
      <c r="A18" s="208" t="s">
        <v>4741</v>
      </c>
      <c r="B18" s="210">
        <v>46253</v>
      </c>
      <c r="C18" s="209" t="s">
        <v>97</v>
      </c>
      <c r="D18" s="209" t="s">
        <v>4711</v>
      </c>
      <c r="E18" s="209"/>
      <c r="F18" s="209" t="s">
        <v>4712</v>
      </c>
      <c r="G18" s="209" t="s">
        <v>4713</v>
      </c>
      <c r="H18" s="209"/>
      <c r="I18" s="209" t="s">
        <v>4714</v>
      </c>
      <c r="J18" s="211" t="s">
        <v>4715</v>
      </c>
    </row>
    <row r="19" spans="1:10">
      <c r="A19" s="212" t="s">
        <v>4742</v>
      </c>
      <c r="B19" s="214">
        <v>46253</v>
      </c>
      <c r="C19" s="213" t="s">
        <v>32</v>
      </c>
      <c r="D19" s="213" t="s">
        <v>4711</v>
      </c>
      <c r="E19" s="213"/>
      <c r="F19" s="213" t="s">
        <v>4712</v>
      </c>
      <c r="G19" s="213" t="s">
        <v>4713</v>
      </c>
      <c r="H19" s="213"/>
      <c r="I19" s="213" t="s">
        <v>4714</v>
      </c>
      <c r="J19" s="215" t="s">
        <v>4717</v>
      </c>
    </row>
    <row r="20" spans="1:10">
      <c r="A20" s="208" t="s">
        <v>4743</v>
      </c>
      <c r="B20" s="210">
        <v>46253</v>
      </c>
      <c r="C20" s="209" t="s">
        <v>55</v>
      </c>
      <c r="D20" s="209" t="s">
        <v>4711</v>
      </c>
      <c r="E20" s="209"/>
      <c r="F20" s="209" t="s">
        <v>4712</v>
      </c>
      <c r="G20" s="209" t="s">
        <v>4713</v>
      </c>
      <c r="H20" s="209"/>
      <c r="I20" s="209" t="s">
        <v>4714</v>
      </c>
      <c r="J20" s="211" t="s">
        <v>4717</v>
      </c>
    </row>
    <row r="21" spans="1:10">
      <c r="A21" s="212" t="s">
        <v>4744</v>
      </c>
      <c r="B21" s="214">
        <v>46253</v>
      </c>
      <c r="C21" s="213" t="s">
        <v>59</v>
      </c>
      <c r="D21" s="213" t="s">
        <v>4711</v>
      </c>
      <c r="E21" s="213"/>
      <c r="F21" s="213" t="s">
        <v>4724</v>
      </c>
      <c r="G21" s="213" t="s">
        <v>4713</v>
      </c>
      <c r="H21" s="213"/>
      <c r="I21" s="213" t="s">
        <v>4714</v>
      </c>
      <c r="J21" s="215" t="s">
        <v>4717</v>
      </c>
    </row>
    <row r="22" spans="1:10">
      <c r="A22" s="208" t="s">
        <v>4745</v>
      </c>
      <c r="B22" s="210">
        <v>46253</v>
      </c>
      <c r="C22" s="209" t="s">
        <v>70</v>
      </c>
      <c r="D22" s="209" t="s">
        <v>4711</v>
      </c>
      <c r="E22" s="209"/>
      <c r="F22" s="209" t="s">
        <v>4712</v>
      </c>
      <c r="G22" s="209" t="s">
        <v>4713</v>
      </c>
      <c r="H22" s="209"/>
      <c r="I22" s="209" t="s">
        <v>4714</v>
      </c>
      <c r="J22" s="211" t="s">
        <v>4717</v>
      </c>
    </row>
    <row r="23" spans="1:10">
      <c r="A23" s="212" t="s">
        <v>4746</v>
      </c>
      <c r="B23" s="214">
        <v>46253</v>
      </c>
      <c r="C23" s="213" t="s">
        <v>72</v>
      </c>
      <c r="D23" s="213" t="s">
        <v>4711</v>
      </c>
      <c r="E23" s="213"/>
      <c r="F23" s="213" t="s">
        <v>4712</v>
      </c>
      <c r="G23" s="213" t="s">
        <v>4713</v>
      </c>
      <c r="H23" s="213"/>
      <c r="I23" s="213" t="s">
        <v>4714</v>
      </c>
      <c r="J23" s="215" t="s">
        <v>4717</v>
      </c>
    </row>
    <row r="24" spans="1:10">
      <c r="A24" s="208" t="s">
        <v>4747</v>
      </c>
      <c r="B24" s="210">
        <v>46253</v>
      </c>
      <c r="C24" s="209" t="s">
        <v>78</v>
      </c>
      <c r="D24" s="209" t="s">
        <v>4711</v>
      </c>
      <c r="E24" s="209"/>
      <c r="F24" s="209" t="s">
        <v>4712</v>
      </c>
      <c r="G24" s="209" t="s">
        <v>4713</v>
      </c>
      <c r="H24" s="209"/>
      <c r="I24" s="209" t="s">
        <v>4714</v>
      </c>
      <c r="J24" s="211" t="s">
        <v>4739</v>
      </c>
    </row>
    <row r="25" spans="1:10">
      <c r="A25" s="212" t="s">
        <v>4748</v>
      </c>
      <c r="B25" s="214">
        <v>46253</v>
      </c>
      <c r="C25" s="213" t="s">
        <v>103</v>
      </c>
      <c r="D25" s="213" t="s">
        <v>4711</v>
      </c>
      <c r="E25" s="213"/>
      <c r="F25" s="213" t="s">
        <v>4711</v>
      </c>
      <c r="G25" s="213" t="s">
        <v>4713</v>
      </c>
      <c r="H25" s="213"/>
      <c r="I25" s="213" t="s">
        <v>4714</v>
      </c>
      <c r="J25" s="215" t="s">
        <v>4717</v>
      </c>
    </row>
    <row r="26" spans="1:10">
      <c r="A26" s="208" t="s">
        <v>4749</v>
      </c>
      <c r="B26" s="210">
        <v>46254</v>
      </c>
      <c r="C26" s="209" t="s">
        <v>97</v>
      </c>
      <c r="D26" s="209" t="s">
        <v>4711</v>
      </c>
      <c r="E26" s="209"/>
      <c r="F26" s="209" t="s">
        <v>4712</v>
      </c>
      <c r="G26" s="209" t="s">
        <v>4713</v>
      </c>
      <c r="H26" s="209"/>
      <c r="I26" s="209" t="s">
        <v>4714</v>
      </c>
      <c r="J26" s="211" t="s">
        <v>4715</v>
      </c>
    </row>
    <row r="27" spans="1:10">
      <c r="A27" s="212" t="s">
        <v>4750</v>
      </c>
      <c r="B27" s="214">
        <v>46254</v>
      </c>
      <c r="C27" s="213" t="s">
        <v>32</v>
      </c>
      <c r="D27" s="213" t="s">
        <v>4711</v>
      </c>
      <c r="E27" s="213"/>
      <c r="F27" s="213" t="s">
        <v>4712</v>
      </c>
      <c r="G27" s="213" t="s">
        <v>4713</v>
      </c>
      <c r="H27" s="213"/>
      <c r="I27" s="213" t="s">
        <v>4714</v>
      </c>
      <c r="J27" s="215" t="s">
        <v>4717</v>
      </c>
    </row>
    <row r="28" spans="1:10">
      <c r="A28" s="208" t="s">
        <v>4751</v>
      </c>
      <c r="B28" s="210">
        <v>46254</v>
      </c>
      <c r="C28" s="209" t="s">
        <v>55</v>
      </c>
      <c r="D28" s="209" t="s">
        <v>4711</v>
      </c>
      <c r="E28" s="209"/>
      <c r="F28" s="209" t="s">
        <v>4712</v>
      </c>
      <c r="G28" s="209" t="s">
        <v>4713</v>
      </c>
      <c r="H28" s="209"/>
      <c r="I28" s="209" t="s">
        <v>4714</v>
      </c>
      <c r="J28" s="211" t="s">
        <v>4717</v>
      </c>
    </row>
    <row r="29" spans="1:10">
      <c r="A29" s="212" t="s">
        <v>4752</v>
      </c>
      <c r="B29" s="214">
        <v>46254</v>
      </c>
      <c r="C29" s="213" t="s">
        <v>59</v>
      </c>
      <c r="D29" s="213" t="s">
        <v>4711</v>
      </c>
      <c r="E29" s="213"/>
      <c r="F29" s="213" t="s">
        <v>4724</v>
      </c>
      <c r="G29" s="213" t="s">
        <v>4713</v>
      </c>
      <c r="H29" s="213"/>
      <c r="I29" s="213" t="s">
        <v>4714</v>
      </c>
      <c r="J29" s="215" t="s">
        <v>4717</v>
      </c>
    </row>
    <row r="30" spans="1:10">
      <c r="A30" s="208" t="s">
        <v>4753</v>
      </c>
      <c r="B30" s="210">
        <v>46254</v>
      </c>
      <c r="C30" s="209" t="s">
        <v>70</v>
      </c>
      <c r="D30" s="209" t="s">
        <v>4711</v>
      </c>
      <c r="E30" s="209"/>
      <c r="F30" s="209" t="s">
        <v>4712</v>
      </c>
      <c r="G30" s="209" t="s">
        <v>4713</v>
      </c>
      <c r="H30" s="209"/>
      <c r="I30" s="209" t="s">
        <v>4714</v>
      </c>
      <c r="J30" s="211" t="s">
        <v>4717</v>
      </c>
    </row>
    <row r="31" spans="1:10">
      <c r="A31" s="212" t="s">
        <v>4754</v>
      </c>
      <c r="B31" s="214">
        <v>46254</v>
      </c>
      <c r="C31" s="213" t="s">
        <v>72</v>
      </c>
      <c r="D31" s="213" t="s">
        <v>4711</v>
      </c>
      <c r="E31" s="213"/>
      <c r="F31" s="213" t="s">
        <v>4712</v>
      </c>
      <c r="G31" s="213" t="s">
        <v>4713</v>
      </c>
      <c r="H31" s="213"/>
      <c r="I31" s="213" t="s">
        <v>4714</v>
      </c>
      <c r="J31" s="215" t="s">
        <v>4717</v>
      </c>
    </row>
    <row r="32" spans="1:10">
      <c r="A32" s="208" t="s">
        <v>4755</v>
      </c>
      <c r="B32" s="210">
        <v>46254</v>
      </c>
      <c r="C32" s="209" t="s">
        <v>78</v>
      </c>
      <c r="D32" s="209" t="s">
        <v>4711</v>
      </c>
      <c r="E32" s="209"/>
      <c r="F32" s="209" t="s">
        <v>4712</v>
      </c>
      <c r="G32" s="209" t="s">
        <v>4713</v>
      </c>
      <c r="H32" s="209"/>
      <c r="I32" s="209" t="s">
        <v>4714</v>
      </c>
      <c r="J32" s="211" t="s">
        <v>4739</v>
      </c>
    </row>
    <row r="33" spans="1:10">
      <c r="A33" s="212" t="s">
        <v>4756</v>
      </c>
      <c r="B33" s="214">
        <v>46254</v>
      </c>
      <c r="C33" s="213" t="s">
        <v>103</v>
      </c>
      <c r="D33" s="213" t="s">
        <v>4711</v>
      </c>
      <c r="E33" s="213"/>
      <c r="F33" s="213" t="s">
        <v>4711</v>
      </c>
      <c r="G33" s="213" t="s">
        <v>4713</v>
      </c>
      <c r="H33" s="213"/>
      <c r="I33" s="213" t="s">
        <v>4714</v>
      </c>
      <c r="J33" s="215" t="s">
        <v>4717</v>
      </c>
    </row>
    <row r="34" spans="1:10">
      <c r="A34" s="208" t="s">
        <v>4757</v>
      </c>
      <c r="B34" s="210">
        <v>46255</v>
      </c>
      <c r="C34" s="209" t="s">
        <v>97</v>
      </c>
      <c r="D34" s="209" t="s">
        <v>4711</v>
      </c>
      <c r="E34" s="209"/>
      <c r="F34" s="209" t="s">
        <v>4712</v>
      </c>
      <c r="G34" s="209" t="s">
        <v>4713</v>
      </c>
      <c r="H34" s="209"/>
      <c r="I34" s="209" t="s">
        <v>4714</v>
      </c>
      <c r="J34" s="211" t="s">
        <v>4715</v>
      </c>
    </row>
    <row r="35" spans="1:10">
      <c r="A35" s="212" t="s">
        <v>4758</v>
      </c>
      <c r="B35" s="214">
        <v>46255</v>
      </c>
      <c r="C35" s="213" t="s">
        <v>32</v>
      </c>
      <c r="D35" s="213" t="s">
        <v>4711</v>
      </c>
      <c r="E35" s="213"/>
      <c r="F35" s="213" t="s">
        <v>4712</v>
      </c>
      <c r="G35" s="213" t="s">
        <v>4713</v>
      </c>
      <c r="H35" s="213"/>
      <c r="I35" s="213" t="s">
        <v>4714</v>
      </c>
      <c r="J35" s="215" t="s">
        <v>4717</v>
      </c>
    </row>
    <row r="36" spans="1:10">
      <c r="A36" s="208" t="s">
        <v>4759</v>
      </c>
      <c r="B36" s="210">
        <v>46255</v>
      </c>
      <c r="C36" s="209" t="s">
        <v>55</v>
      </c>
      <c r="D36" s="209" t="s">
        <v>4711</v>
      </c>
      <c r="E36" s="209"/>
      <c r="F36" s="209" t="s">
        <v>4712</v>
      </c>
      <c r="G36" s="209" t="s">
        <v>4713</v>
      </c>
      <c r="H36" s="209"/>
      <c r="I36" s="209" t="s">
        <v>4714</v>
      </c>
      <c r="J36" s="211" t="s">
        <v>4717</v>
      </c>
    </row>
    <row r="37" spans="1:10">
      <c r="A37" s="212" t="s">
        <v>4760</v>
      </c>
      <c r="B37" s="214">
        <v>46255</v>
      </c>
      <c r="C37" s="213" t="s">
        <v>59</v>
      </c>
      <c r="D37" s="213" t="s">
        <v>4711</v>
      </c>
      <c r="E37" s="213"/>
      <c r="F37" s="213" t="s">
        <v>4724</v>
      </c>
      <c r="G37" s="213" t="s">
        <v>4713</v>
      </c>
      <c r="H37" s="213"/>
      <c r="I37" s="213" t="s">
        <v>4714</v>
      </c>
      <c r="J37" s="215" t="s">
        <v>4717</v>
      </c>
    </row>
    <row r="38" spans="1:10">
      <c r="A38" s="208" t="s">
        <v>4761</v>
      </c>
      <c r="B38" s="210">
        <v>46255</v>
      </c>
      <c r="C38" s="209" t="s">
        <v>70</v>
      </c>
      <c r="D38" s="209" t="s">
        <v>4711</v>
      </c>
      <c r="E38" s="209"/>
      <c r="F38" s="209" t="s">
        <v>4712</v>
      </c>
      <c r="G38" s="209" t="s">
        <v>4713</v>
      </c>
      <c r="H38" s="209"/>
      <c r="I38" s="209" t="s">
        <v>4714</v>
      </c>
      <c r="J38" s="211" t="s">
        <v>4717</v>
      </c>
    </row>
    <row r="39" spans="1:10">
      <c r="A39" s="212" t="s">
        <v>4762</v>
      </c>
      <c r="B39" s="214">
        <v>46255</v>
      </c>
      <c r="C39" s="213" t="s">
        <v>72</v>
      </c>
      <c r="D39" s="213" t="s">
        <v>4711</v>
      </c>
      <c r="E39" s="213"/>
      <c r="F39" s="213" t="s">
        <v>4712</v>
      </c>
      <c r="G39" s="213" t="s">
        <v>4713</v>
      </c>
      <c r="H39" s="213"/>
      <c r="I39" s="213" t="s">
        <v>4714</v>
      </c>
      <c r="J39" s="215" t="s">
        <v>4717</v>
      </c>
    </row>
    <row r="40" spans="1:10">
      <c r="A40" s="208" t="s">
        <v>4763</v>
      </c>
      <c r="B40" s="210">
        <v>46255</v>
      </c>
      <c r="C40" s="209" t="s">
        <v>78</v>
      </c>
      <c r="D40" s="209" t="s">
        <v>4711</v>
      </c>
      <c r="E40" s="209"/>
      <c r="F40" s="209" t="s">
        <v>4712</v>
      </c>
      <c r="G40" s="209" t="s">
        <v>4713</v>
      </c>
      <c r="H40" s="209"/>
      <c r="I40" s="209" t="s">
        <v>4714</v>
      </c>
      <c r="J40" s="211" t="s">
        <v>4739</v>
      </c>
    </row>
    <row r="41" spans="1:10">
      <c r="A41" s="212" t="s">
        <v>4764</v>
      </c>
      <c r="B41" s="214">
        <v>46255</v>
      </c>
      <c r="C41" s="213" t="s">
        <v>103</v>
      </c>
      <c r="D41" s="213" t="s">
        <v>4711</v>
      </c>
      <c r="E41" s="213"/>
      <c r="F41" s="213" t="s">
        <v>4711</v>
      </c>
      <c r="G41" s="213" t="s">
        <v>4713</v>
      </c>
      <c r="H41" s="213"/>
      <c r="I41" s="213" t="s">
        <v>4714</v>
      </c>
      <c r="J41" s="215" t="s">
        <v>4717</v>
      </c>
    </row>
    <row r="42" spans="1:10">
      <c r="A42" s="208" t="s">
        <v>4765</v>
      </c>
      <c r="B42" s="210">
        <v>46258</v>
      </c>
      <c r="C42" s="209" t="s">
        <v>97</v>
      </c>
      <c r="D42" s="209" t="s">
        <v>4711</v>
      </c>
      <c r="E42" s="209"/>
      <c r="F42" s="209" t="s">
        <v>4712</v>
      </c>
      <c r="G42" s="209" t="s">
        <v>4713</v>
      </c>
      <c r="H42" s="209"/>
      <c r="I42" s="209" t="s">
        <v>4714</v>
      </c>
      <c r="J42" s="211" t="s">
        <v>4715</v>
      </c>
    </row>
    <row r="43" spans="1:10">
      <c r="A43" s="212" t="s">
        <v>4766</v>
      </c>
      <c r="B43" s="214">
        <v>46258</v>
      </c>
      <c r="C43" s="213" t="s">
        <v>32</v>
      </c>
      <c r="D43" s="213" t="s">
        <v>4711</v>
      </c>
      <c r="E43" s="213"/>
      <c r="F43" s="213" t="s">
        <v>4712</v>
      </c>
      <c r="G43" s="213" t="s">
        <v>4713</v>
      </c>
      <c r="H43" s="213"/>
      <c r="I43" s="213" t="s">
        <v>4714</v>
      </c>
      <c r="J43" s="215" t="s">
        <v>4717</v>
      </c>
    </row>
    <row r="44" spans="1:10">
      <c r="A44" s="208" t="s">
        <v>4767</v>
      </c>
      <c r="B44" s="210">
        <v>46258</v>
      </c>
      <c r="C44" s="209" t="s">
        <v>55</v>
      </c>
      <c r="D44" s="209" t="s">
        <v>4711</v>
      </c>
      <c r="E44" s="209"/>
      <c r="F44" s="209" t="s">
        <v>4712</v>
      </c>
      <c r="G44" s="209" t="s">
        <v>4713</v>
      </c>
      <c r="H44" s="209"/>
      <c r="I44" s="209" t="s">
        <v>4714</v>
      </c>
      <c r="J44" s="211" t="s">
        <v>4717</v>
      </c>
    </row>
    <row r="45" spans="1:10">
      <c r="A45" s="212" t="s">
        <v>4768</v>
      </c>
      <c r="B45" s="214">
        <v>46258</v>
      </c>
      <c r="C45" s="213" t="s">
        <v>59</v>
      </c>
      <c r="D45" s="213" t="s">
        <v>4711</v>
      </c>
      <c r="E45" s="213"/>
      <c r="F45" s="213" t="s">
        <v>4724</v>
      </c>
      <c r="G45" s="213" t="s">
        <v>4713</v>
      </c>
      <c r="H45" s="213"/>
      <c r="I45" s="213" t="s">
        <v>4714</v>
      </c>
      <c r="J45" s="215" t="s">
        <v>4717</v>
      </c>
    </row>
    <row r="46" spans="1:10">
      <c r="A46" s="208" t="s">
        <v>4769</v>
      </c>
      <c r="B46" s="210">
        <v>46258</v>
      </c>
      <c r="C46" s="209" t="s">
        <v>70</v>
      </c>
      <c r="D46" s="209" t="s">
        <v>4711</v>
      </c>
      <c r="E46" s="209"/>
      <c r="F46" s="209" t="s">
        <v>4712</v>
      </c>
      <c r="G46" s="209" t="s">
        <v>4713</v>
      </c>
      <c r="H46" s="209"/>
      <c r="I46" s="209" t="s">
        <v>4714</v>
      </c>
      <c r="J46" s="211" t="s">
        <v>4717</v>
      </c>
    </row>
    <row r="47" spans="1:10">
      <c r="A47" s="212" t="s">
        <v>4770</v>
      </c>
      <c r="B47" s="214">
        <v>46258</v>
      </c>
      <c r="C47" s="213" t="s">
        <v>72</v>
      </c>
      <c r="D47" s="213" t="s">
        <v>4711</v>
      </c>
      <c r="E47" s="213"/>
      <c r="F47" s="213" t="s">
        <v>4712</v>
      </c>
      <c r="G47" s="213" t="s">
        <v>4713</v>
      </c>
      <c r="H47" s="213"/>
      <c r="I47" s="213" t="s">
        <v>4714</v>
      </c>
      <c r="J47" s="215" t="s">
        <v>4717</v>
      </c>
    </row>
    <row r="48" spans="1:10">
      <c r="A48" s="208" t="s">
        <v>4771</v>
      </c>
      <c r="B48" s="210">
        <v>46258</v>
      </c>
      <c r="C48" s="209" t="s">
        <v>78</v>
      </c>
      <c r="D48" s="209" t="s">
        <v>4711</v>
      </c>
      <c r="E48" s="209"/>
      <c r="F48" s="209" t="s">
        <v>4712</v>
      </c>
      <c r="G48" s="209" t="s">
        <v>4713</v>
      </c>
      <c r="H48" s="209"/>
      <c r="I48" s="209" t="s">
        <v>4714</v>
      </c>
      <c r="J48" s="211" t="s">
        <v>4739</v>
      </c>
    </row>
    <row r="49" spans="1:10">
      <c r="A49" s="212" t="s">
        <v>4772</v>
      </c>
      <c r="B49" s="214">
        <v>46258</v>
      </c>
      <c r="C49" s="213" t="s">
        <v>103</v>
      </c>
      <c r="D49" s="213" t="s">
        <v>4711</v>
      </c>
      <c r="E49" s="213"/>
      <c r="F49" s="213" t="s">
        <v>4711</v>
      </c>
      <c r="G49" s="213" t="s">
        <v>4713</v>
      </c>
      <c r="H49" s="213"/>
      <c r="I49" s="213" t="s">
        <v>4714</v>
      </c>
      <c r="J49" s="215" t="s">
        <v>4717</v>
      </c>
    </row>
    <row r="50" spans="1:10">
      <c r="A50" s="208" t="s">
        <v>4773</v>
      </c>
      <c r="B50" s="210">
        <v>46259</v>
      </c>
      <c r="C50" s="209" t="s">
        <v>97</v>
      </c>
      <c r="D50" s="209" t="s">
        <v>4774</v>
      </c>
      <c r="E50" s="209"/>
      <c r="F50" s="209" t="s">
        <v>4775</v>
      </c>
      <c r="G50" s="209" t="s">
        <v>4713</v>
      </c>
      <c r="H50" s="209"/>
      <c r="I50" s="209" t="s">
        <v>4714</v>
      </c>
      <c r="J50" s="211" t="s">
        <v>4776</v>
      </c>
    </row>
    <row r="51" spans="1:10">
      <c r="A51" s="212" t="s">
        <v>4777</v>
      </c>
      <c r="B51" s="214">
        <v>46259</v>
      </c>
      <c r="C51" s="213" t="s">
        <v>32</v>
      </c>
      <c r="D51" s="213" t="s">
        <v>4774</v>
      </c>
      <c r="E51" s="213"/>
      <c r="F51" s="213" t="s">
        <v>4778</v>
      </c>
      <c r="G51" s="213" t="s">
        <v>4713</v>
      </c>
      <c r="H51" s="213"/>
      <c r="I51" s="213" t="s">
        <v>4714</v>
      </c>
      <c r="J51" s="215" t="s">
        <v>4779</v>
      </c>
    </row>
    <row r="52" spans="1:10">
      <c r="A52" s="208" t="s">
        <v>4780</v>
      </c>
      <c r="B52" s="210">
        <v>46259</v>
      </c>
      <c r="C52" s="209" t="s">
        <v>55</v>
      </c>
      <c r="D52" s="209" t="s">
        <v>4774</v>
      </c>
      <c r="E52" s="209"/>
      <c r="F52" s="209" t="s">
        <v>4775</v>
      </c>
      <c r="G52" s="209" t="s">
        <v>4713</v>
      </c>
      <c r="H52" s="209"/>
      <c r="I52" s="209" t="s">
        <v>4714</v>
      </c>
      <c r="J52" s="211" t="s">
        <v>4776</v>
      </c>
    </row>
    <row r="53" spans="1:10">
      <c r="A53" s="212" t="s">
        <v>4781</v>
      </c>
      <c r="B53" s="214">
        <v>46259</v>
      </c>
      <c r="C53" s="213" t="s">
        <v>59</v>
      </c>
      <c r="D53" s="213" t="s">
        <v>4774</v>
      </c>
      <c r="E53" s="213"/>
      <c r="F53" s="213" t="s">
        <v>4775</v>
      </c>
      <c r="G53" s="213" t="s">
        <v>4713</v>
      </c>
      <c r="H53" s="213"/>
      <c r="I53" s="213" t="s">
        <v>4714</v>
      </c>
      <c r="J53" s="215" t="s">
        <v>4776</v>
      </c>
    </row>
    <row r="54" spans="1:10">
      <c r="A54" s="208" t="s">
        <v>4782</v>
      </c>
      <c r="B54" s="210">
        <v>46259</v>
      </c>
      <c r="C54" s="209" t="s">
        <v>70</v>
      </c>
      <c r="D54" s="209" t="s">
        <v>4774</v>
      </c>
      <c r="E54" s="209"/>
      <c r="F54" s="209" t="s">
        <v>4775</v>
      </c>
      <c r="G54" s="209" t="s">
        <v>4713</v>
      </c>
      <c r="H54" s="209"/>
      <c r="I54" s="209" t="s">
        <v>4714</v>
      </c>
      <c r="J54" s="211" t="s">
        <v>4776</v>
      </c>
    </row>
    <row r="55" spans="1:10">
      <c r="A55" s="212" t="s">
        <v>4783</v>
      </c>
      <c r="B55" s="214">
        <v>46259</v>
      </c>
      <c r="C55" s="213" t="s">
        <v>72</v>
      </c>
      <c r="D55" s="213" t="s">
        <v>4774</v>
      </c>
      <c r="E55" s="213"/>
      <c r="F55" s="213" t="s">
        <v>4775</v>
      </c>
      <c r="G55" s="213" t="s">
        <v>4713</v>
      </c>
      <c r="H55" s="213"/>
      <c r="I55" s="213" t="s">
        <v>4714</v>
      </c>
      <c r="J55" s="215" t="s">
        <v>4776</v>
      </c>
    </row>
    <row r="56" spans="1:10">
      <c r="A56" s="208" t="s">
        <v>4784</v>
      </c>
      <c r="B56" s="210">
        <v>46259</v>
      </c>
      <c r="C56" s="209" t="s">
        <v>78</v>
      </c>
      <c r="D56" s="209" t="s">
        <v>4774</v>
      </c>
      <c r="E56" s="209"/>
      <c r="F56" s="209" t="s">
        <v>4775</v>
      </c>
      <c r="G56" s="209" t="s">
        <v>4713</v>
      </c>
      <c r="H56" s="209"/>
      <c r="I56" s="209" t="s">
        <v>4714</v>
      </c>
      <c r="J56" s="211" t="s">
        <v>4776</v>
      </c>
    </row>
    <row r="57" spans="1:10">
      <c r="A57" s="212" t="s">
        <v>4785</v>
      </c>
      <c r="B57" s="214">
        <v>46259</v>
      </c>
      <c r="C57" s="213" t="s">
        <v>103</v>
      </c>
      <c r="D57" s="213" t="s">
        <v>4774</v>
      </c>
      <c r="E57" s="213"/>
      <c r="F57" s="213" t="s">
        <v>4786</v>
      </c>
      <c r="G57" s="213" t="s">
        <v>4713</v>
      </c>
      <c r="H57" s="213"/>
      <c r="I57" s="213" t="s">
        <v>4714</v>
      </c>
      <c r="J57" s="215" t="s">
        <v>4787</v>
      </c>
    </row>
    <row r="58" spans="1:10">
      <c r="A58" s="166" t="s">
        <v>4788</v>
      </c>
      <c r="B58" s="202">
        <v>46265</v>
      </c>
      <c r="C58" s="166" t="s">
        <v>73</v>
      </c>
      <c r="D58" s="166" t="s">
        <v>4711</v>
      </c>
      <c r="E58" s="166"/>
      <c r="F58" s="166"/>
      <c r="G58" s="166" t="s">
        <v>4789</v>
      </c>
      <c r="H58" s="166" t="s">
        <v>4790</v>
      </c>
      <c r="I58" s="166" t="s">
        <v>4714</v>
      </c>
      <c r="J58" s="166" t="s">
        <v>4791</v>
      </c>
    </row>
    <row r="59" spans="1:10">
      <c r="A59" s="166" t="s">
        <v>4792</v>
      </c>
      <c r="B59" s="202">
        <v>46276</v>
      </c>
      <c r="C59" s="166" t="s">
        <v>32</v>
      </c>
      <c r="D59" s="166" t="s">
        <v>4711</v>
      </c>
      <c r="E59" s="166"/>
      <c r="F59" s="166" t="s">
        <v>4793</v>
      </c>
      <c r="G59" s="166" t="s">
        <v>4794</v>
      </c>
      <c r="H59" s="166" t="s">
        <v>4795</v>
      </c>
      <c r="I59" s="166" t="s">
        <v>4714</v>
      </c>
      <c r="J59" s="166" t="s">
        <v>4796</v>
      </c>
    </row>
    <row r="60" spans="1:10">
      <c r="A60" s="166" t="s">
        <v>4797</v>
      </c>
      <c r="B60" s="202">
        <v>46276</v>
      </c>
      <c r="C60" s="166" t="s">
        <v>55</v>
      </c>
      <c r="D60" s="166" t="s">
        <v>4711</v>
      </c>
      <c r="E60" s="166"/>
      <c r="F60" s="166" t="s">
        <v>4798</v>
      </c>
      <c r="G60" s="166" t="s">
        <v>4713</v>
      </c>
      <c r="H60" s="166" t="s">
        <v>4799</v>
      </c>
      <c r="I60" s="166" t="s">
        <v>4714</v>
      </c>
      <c r="J60" s="166" t="s">
        <v>4800</v>
      </c>
    </row>
    <row r="61" spans="1:10">
      <c r="A61" s="166" t="s">
        <v>4801</v>
      </c>
      <c r="B61" s="202">
        <v>46276</v>
      </c>
      <c r="C61" s="166" t="s">
        <v>86</v>
      </c>
      <c r="D61" s="166" t="s">
        <v>4711</v>
      </c>
      <c r="E61" s="166"/>
      <c r="F61" s="166"/>
      <c r="G61" s="166" t="s">
        <v>4802</v>
      </c>
      <c r="H61" s="166" t="s">
        <v>4803</v>
      </c>
      <c r="I61" s="166" t="s">
        <v>4804</v>
      </c>
      <c r="J61" s="166" t="s">
        <v>4805</v>
      </c>
    </row>
    <row r="62" spans="1:10">
      <c r="A62" s="166" t="s">
        <v>4806</v>
      </c>
      <c r="B62" s="202">
        <v>46283</v>
      </c>
      <c r="C62" s="166" t="s">
        <v>32</v>
      </c>
      <c r="D62" s="166" t="s">
        <v>4774</v>
      </c>
      <c r="E62" s="166"/>
      <c r="F62" s="166" t="s">
        <v>4807</v>
      </c>
      <c r="G62" s="166" t="s">
        <v>4713</v>
      </c>
      <c r="H62" s="166" t="s">
        <v>4808</v>
      </c>
      <c r="I62" s="166" t="s">
        <v>4714</v>
      </c>
      <c r="J62" s="166" t="s">
        <v>4809</v>
      </c>
    </row>
    <row r="63" spans="1:10">
      <c r="A63" s="166" t="s">
        <v>4810</v>
      </c>
      <c r="B63" s="436" t="s">
        <v>4811</v>
      </c>
      <c r="C63" s="166" t="s">
        <v>55</v>
      </c>
      <c r="D63" s="166" t="s">
        <v>4774</v>
      </c>
      <c r="E63" s="166"/>
      <c r="F63" s="166" t="s">
        <v>4812</v>
      </c>
      <c r="G63" s="166" t="s">
        <v>4813</v>
      </c>
      <c r="H63" s="436" t="s">
        <v>4814</v>
      </c>
      <c r="I63" s="166" t="s">
        <v>4714</v>
      </c>
      <c r="J63" s="166" t="s">
        <v>4815</v>
      </c>
    </row>
    <row r="64" spans="1:10">
      <c r="A64" s="166" t="s">
        <v>4816</v>
      </c>
      <c r="B64" s="166" t="s">
        <v>4811</v>
      </c>
      <c r="C64" s="166" t="s">
        <v>59</v>
      </c>
      <c r="D64" s="166" t="s">
        <v>4774</v>
      </c>
      <c r="E64" s="166"/>
      <c r="F64" s="166" t="s">
        <v>4817</v>
      </c>
      <c r="G64" s="166" t="s">
        <v>4713</v>
      </c>
      <c r="H64" s="166"/>
      <c r="I64" s="166" t="s">
        <v>4714</v>
      </c>
      <c r="J64" s="166" t="s">
        <v>4818</v>
      </c>
    </row>
    <row r="65" spans="1:10">
      <c r="A65" s="166" t="s">
        <v>4819</v>
      </c>
      <c r="B65" s="166" t="s">
        <v>4811</v>
      </c>
      <c r="C65" s="166" t="s">
        <v>70</v>
      </c>
      <c r="D65" s="166" t="s">
        <v>4774</v>
      </c>
      <c r="E65" s="166"/>
      <c r="F65" s="166" t="s">
        <v>4820</v>
      </c>
      <c r="G65" s="166" t="s">
        <v>4713</v>
      </c>
      <c r="H65" s="166"/>
      <c r="I65" s="166" t="s">
        <v>4714</v>
      </c>
      <c r="J65" s="166" t="s">
        <v>4821</v>
      </c>
    </row>
    <row r="66" spans="1:10">
      <c r="A66" s="166" t="s">
        <v>4822</v>
      </c>
      <c r="B66" s="166" t="s">
        <v>4823</v>
      </c>
      <c r="C66" s="166" t="s">
        <v>59</v>
      </c>
      <c r="D66" s="166" t="s">
        <v>4774</v>
      </c>
      <c r="E66" s="166"/>
      <c r="F66" s="166" t="s">
        <v>4824</v>
      </c>
      <c r="G66" s="166" t="s">
        <v>4713</v>
      </c>
      <c r="H66" s="166"/>
      <c r="I66" s="166" t="s">
        <v>4714</v>
      </c>
      <c r="J66" s="166" t="s">
        <v>4825</v>
      </c>
    </row>
    <row r="67" spans="1:10">
      <c r="A67" s="166" t="s">
        <v>4826</v>
      </c>
      <c r="B67" s="166" t="s">
        <v>4827</v>
      </c>
      <c r="C67" s="166" t="s">
        <v>70</v>
      </c>
      <c r="D67" s="166" t="s">
        <v>4774</v>
      </c>
      <c r="E67" s="166"/>
      <c r="F67" s="166" t="s">
        <v>4828</v>
      </c>
      <c r="G67" s="166" t="s">
        <v>4713</v>
      </c>
      <c r="H67" s="166"/>
      <c r="I67" s="166" t="s">
        <v>4714</v>
      </c>
      <c r="J67" s="166" t="s">
        <v>4829</v>
      </c>
    </row>
    <row r="68" spans="1:10">
      <c r="A68" s="166" t="s">
        <v>4830</v>
      </c>
      <c r="B68" s="166" t="s">
        <v>4831</v>
      </c>
      <c r="C68" s="166" t="s">
        <v>97</v>
      </c>
      <c r="D68" s="166" t="s">
        <v>4774</v>
      </c>
      <c r="E68" s="166"/>
      <c r="F68" s="166" t="s">
        <v>4832</v>
      </c>
      <c r="G68" s="166" t="s">
        <v>4713</v>
      </c>
      <c r="H68" s="166"/>
      <c r="I68" s="166" t="s">
        <v>4714</v>
      </c>
      <c r="J68" s="166" t="s">
        <v>4833</v>
      </c>
    </row>
    <row r="69" spans="1:10">
      <c r="A69" s="166" t="s">
        <v>4834</v>
      </c>
      <c r="B69" s="166" t="s">
        <v>4831</v>
      </c>
      <c r="C69" s="166" t="s">
        <v>78</v>
      </c>
      <c r="D69" s="166" t="s">
        <v>4774</v>
      </c>
      <c r="E69" s="166"/>
      <c r="F69" s="166" t="s">
        <v>4828</v>
      </c>
      <c r="G69" s="166" t="s">
        <v>4713</v>
      </c>
      <c r="H69" s="166"/>
      <c r="I69" s="166" t="s">
        <v>4714</v>
      </c>
      <c r="J69" s="166" t="s">
        <v>4829</v>
      </c>
    </row>
    <row r="70" spans="1:10">
      <c r="A70" s="166" t="s">
        <v>4835</v>
      </c>
      <c r="B70" s="202">
        <v>46303</v>
      </c>
      <c r="C70" s="166" t="s">
        <v>55</v>
      </c>
      <c r="D70" s="166" t="s">
        <v>4774</v>
      </c>
      <c r="E70" s="166"/>
      <c r="F70" s="166" t="s">
        <v>4836</v>
      </c>
      <c r="G70" s="166" t="s">
        <v>4713</v>
      </c>
      <c r="H70" s="166" t="s">
        <v>4837</v>
      </c>
      <c r="I70" s="166" t="s">
        <v>4714</v>
      </c>
      <c r="J70" s="166" t="s">
        <v>4838</v>
      </c>
    </row>
    <row r="71" spans="1:10">
      <c r="A71" s="166" t="s">
        <v>4839</v>
      </c>
      <c r="B71" s="166" t="s">
        <v>4840</v>
      </c>
      <c r="C71" s="166" t="s">
        <v>72</v>
      </c>
      <c r="D71" s="166" t="s">
        <v>4711</v>
      </c>
      <c r="E71" s="166"/>
      <c r="F71" s="166" t="s">
        <v>4711</v>
      </c>
      <c r="G71" s="166" t="s">
        <v>4713</v>
      </c>
      <c r="H71" s="166"/>
      <c r="I71" s="166" t="s">
        <v>4714</v>
      </c>
      <c r="J71" s="166" t="s">
        <v>4841</v>
      </c>
    </row>
    <row r="72" spans="1:10">
      <c r="A72" s="166" t="s">
        <v>4842</v>
      </c>
      <c r="B72" s="166" t="s">
        <v>4843</v>
      </c>
      <c r="C72" s="166" t="s">
        <v>59</v>
      </c>
      <c r="D72" s="166" t="s">
        <v>4774</v>
      </c>
      <c r="E72" s="166"/>
      <c r="F72" s="166" t="s">
        <v>4844</v>
      </c>
      <c r="G72" s="166" t="s">
        <v>4713</v>
      </c>
      <c r="H72" s="166"/>
      <c r="I72" s="166" t="s">
        <v>4714</v>
      </c>
      <c r="J72" s="166" t="s">
        <v>4845</v>
      </c>
    </row>
    <row r="73" spans="1:10">
      <c r="A73" s="166" t="s">
        <v>4846</v>
      </c>
      <c r="B73" s="166" t="s">
        <v>4843</v>
      </c>
      <c r="C73" s="166" t="s">
        <v>72</v>
      </c>
      <c r="D73" s="166" t="s">
        <v>4774</v>
      </c>
      <c r="E73" s="166"/>
      <c r="F73" s="166" t="s">
        <v>4828</v>
      </c>
      <c r="G73" s="166" t="s">
        <v>4713</v>
      </c>
      <c r="H73" s="166"/>
      <c r="I73" s="166" t="s">
        <v>4714</v>
      </c>
      <c r="J73" s="166" t="s">
        <v>4829</v>
      </c>
    </row>
    <row r="74" spans="1:10">
      <c r="A74" s="166" t="s">
        <v>4847</v>
      </c>
      <c r="B74" s="166" t="s">
        <v>4843</v>
      </c>
      <c r="C74" s="166" t="s">
        <v>103</v>
      </c>
      <c r="D74" s="166" t="s">
        <v>4774</v>
      </c>
      <c r="E74" s="166"/>
      <c r="F74" s="166" t="s">
        <v>4828</v>
      </c>
      <c r="G74" s="166" t="s">
        <v>4713</v>
      </c>
      <c r="H74" s="166"/>
      <c r="I74" s="166" t="s">
        <v>4714</v>
      </c>
      <c r="J74" s="166" t="s">
        <v>4829</v>
      </c>
    </row>
    <row r="75" spans="1:10">
      <c r="A75" s="166" t="s">
        <v>4848</v>
      </c>
      <c r="B75" s="166" t="s">
        <v>4849</v>
      </c>
      <c r="C75" s="166" t="s">
        <v>97</v>
      </c>
      <c r="D75" s="166" t="s">
        <v>4774</v>
      </c>
      <c r="E75" s="166"/>
      <c r="F75" s="166" t="s">
        <v>4850</v>
      </c>
      <c r="G75" s="166" t="s">
        <v>4713</v>
      </c>
      <c r="H75" s="166"/>
      <c r="I75" s="166" t="s">
        <v>4714</v>
      </c>
      <c r="J75" s="166" t="s">
        <v>4851</v>
      </c>
    </row>
    <row r="76" spans="1:10">
      <c r="A76" s="166" t="s">
        <v>4852</v>
      </c>
      <c r="B76" s="166" t="s">
        <v>4849</v>
      </c>
      <c r="C76" s="166" t="s">
        <v>59</v>
      </c>
      <c r="D76" s="166" t="s">
        <v>4711</v>
      </c>
      <c r="E76" s="166"/>
      <c r="F76" s="166" t="s">
        <v>4711</v>
      </c>
      <c r="G76" s="166" t="s">
        <v>4713</v>
      </c>
      <c r="H76" s="166"/>
      <c r="I76" s="166" t="s">
        <v>4714</v>
      </c>
      <c r="J76" s="166" t="s">
        <v>4841</v>
      </c>
    </row>
    <row r="77" spans="1:10">
      <c r="A77" s="166" t="s">
        <v>4853</v>
      </c>
      <c r="B77" s="166" t="s">
        <v>4849</v>
      </c>
      <c r="C77" s="166" t="s">
        <v>70</v>
      </c>
      <c r="D77" s="166" t="s">
        <v>4711</v>
      </c>
      <c r="E77" s="166"/>
      <c r="F77" s="166" t="s">
        <v>4711</v>
      </c>
      <c r="G77" s="166" t="s">
        <v>4713</v>
      </c>
      <c r="H77" s="166"/>
      <c r="I77" s="166" t="s">
        <v>4714</v>
      </c>
      <c r="J77" s="166" t="s">
        <v>4841</v>
      </c>
    </row>
    <row r="78" spans="1:10">
      <c r="A78" s="166" t="s">
        <v>4854</v>
      </c>
      <c r="B78" s="166" t="s">
        <v>4855</v>
      </c>
      <c r="C78" s="166" t="s">
        <v>32</v>
      </c>
      <c r="D78" s="166" t="s">
        <v>4774</v>
      </c>
      <c r="E78" s="166"/>
      <c r="F78" s="166" t="s">
        <v>4856</v>
      </c>
      <c r="G78" s="166" t="s">
        <v>4713</v>
      </c>
      <c r="H78" s="166"/>
      <c r="I78" s="166" t="s">
        <v>4714</v>
      </c>
      <c r="J78" s="166" t="s">
        <v>4857</v>
      </c>
    </row>
    <row r="79" spans="1:10">
      <c r="A79" s="166" t="s">
        <v>4858</v>
      </c>
      <c r="B79" s="166" t="s">
        <v>4859</v>
      </c>
      <c r="C79" s="166" t="s">
        <v>97</v>
      </c>
      <c r="D79" s="166" t="s">
        <v>4774</v>
      </c>
      <c r="E79" s="166"/>
      <c r="F79" s="166" t="s">
        <v>4860</v>
      </c>
      <c r="G79" s="166" t="s">
        <v>4713</v>
      </c>
      <c r="H79" s="166"/>
      <c r="I79" s="166" t="s">
        <v>4714</v>
      </c>
      <c r="J79" s="166" t="s">
        <v>4861</v>
      </c>
    </row>
    <row r="80" spans="1:10">
      <c r="A80" s="166" t="s">
        <v>4862</v>
      </c>
      <c r="B80" s="202">
        <v>46332</v>
      </c>
      <c r="C80" s="166" t="s">
        <v>55</v>
      </c>
      <c r="D80" s="166" t="s">
        <v>4774</v>
      </c>
      <c r="E80" s="166"/>
      <c r="F80" s="166" t="s">
        <v>4863</v>
      </c>
      <c r="G80" s="166" t="s">
        <v>4713</v>
      </c>
      <c r="H80" s="166" t="s">
        <v>4864</v>
      </c>
      <c r="I80" s="166" t="s">
        <v>4714</v>
      </c>
      <c r="J80" s="166" t="s">
        <v>4865</v>
      </c>
    </row>
    <row r="81" spans="1:10">
      <c r="A81" s="166" t="s">
        <v>4866</v>
      </c>
      <c r="B81" s="166" t="s">
        <v>4859</v>
      </c>
      <c r="C81" s="166" t="s">
        <v>103</v>
      </c>
      <c r="D81" s="166" t="s">
        <v>4774</v>
      </c>
      <c r="E81" s="166"/>
      <c r="F81" s="166" t="s">
        <v>4867</v>
      </c>
      <c r="G81" s="166" t="s">
        <v>4713</v>
      </c>
      <c r="H81" s="166"/>
      <c r="I81" s="166" t="s">
        <v>4714</v>
      </c>
      <c r="J81" s="166" t="s">
        <v>4868</v>
      </c>
    </row>
    <row r="82" spans="1:10">
      <c r="A82" s="166" t="s">
        <v>4869</v>
      </c>
      <c r="B82" s="166" t="s">
        <v>4870</v>
      </c>
      <c r="C82" s="166" t="s">
        <v>78</v>
      </c>
      <c r="D82" s="166" t="s">
        <v>4774</v>
      </c>
      <c r="E82" s="166"/>
      <c r="F82" s="166" t="s">
        <v>4867</v>
      </c>
      <c r="G82" s="166" t="s">
        <v>4713</v>
      </c>
      <c r="H82" s="166"/>
      <c r="I82" s="166" t="s">
        <v>4714</v>
      </c>
      <c r="J82" s="166" t="s">
        <v>4868</v>
      </c>
    </row>
    <row r="83" spans="1:10">
      <c r="A83" s="166" t="s">
        <v>4871</v>
      </c>
      <c r="B83" s="166" t="s">
        <v>4872</v>
      </c>
      <c r="C83" s="166" t="s">
        <v>97</v>
      </c>
      <c r="D83" s="166" t="s">
        <v>4711</v>
      </c>
      <c r="E83" s="166"/>
      <c r="F83" s="166" t="s">
        <v>4873</v>
      </c>
      <c r="G83" s="166" t="s">
        <v>4713</v>
      </c>
      <c r="H83" s="166"/>
      <c r="I83" s="166" t="s">
        <v>4714</v>
      </c>
      <c r="J83" s="166" t="s">
        <v>4874</v>
      </c>
    </row>
    <row r="84" spans="1:10">
      <c r="A84" s="166" t="s">
        <v>4875</v>
      </c>
      <c r="B84" s="166" t="s">
        <v>4872</v>
      </c>
      <c r="C84" s="166" t="s">
        <v>32</v>
      </c>
      <c r="D84" s="166" t="s">
        <v>4711</v>
      </c>
      <c r="E84" s="166"/>
      <c r="F84" s="166" t="s">
        <v>4873</v>
      </c>
      <c r="G84" s="166" t="s">
        <v>4713</v>
      </c>
      <c r="H84" s="166"/>
      <c r="I84" s="166" t="s">
        <v>4714</v>
      </c>
      <c r="J84" s="166" t="s">
        <v>4874</v>
      </c>
    </row>
    <row r="85" spans="1:10">
      <c r="A85" s="166" t="s">
        <v>4876</v>
      </c>
      <c r="B85" s="166" t="s">
        <v>4872</v>
      </c>
      <c r="C85" s="166" t="s">
        <v>55</v>
      </c>
      <c r="D85" s="166" t="s">
        <v>4711</v>
      </c>
      <c r="E85" s="166"/>
      <c r="F85" s="166" t="s">
        <v>4877</v>
      </c>
      <c r="G85" s="166" t="s">
        <v>4713</v>
      </c>
      <c r="H85" s="166"/>
      <c r="I85" s="166" t="s">
        <v>4714</v>
      </c>
      <c r="J85" s="166" t="s">
        <v>4878</v>
      </c>
    </row>
    <row r="86" spans="1:10">
      <c r="A86" s="166" t="s">
        <v>4879</v>
      </c>
      <c r="B86" s="166" t="s">
        <v>4872</v>
      </c>
      <c r="C86" s="166" t="s">
        <v>59</v>
      </c>
      <c r="D86" s="166" t="s">
        <v>4711</v>
      </c>
      <c r="E86" s="166"/>
      <c r="F86" s="166" t="s">
        <v>4880</v>
      </c>
      <c r="G86" s="166" t="s">
        <v>4713</v>
      </c>
      <c r="H86" s="166"/>
      <c r="I86" s="166" t="s">
        <v>4714</v>
      </c>
      <c r="J86" s="166" t="s">
        <v>4881</v>
      </c>
    </row>
    <row r="87" spans="1:10">
      <c r="A87" s="166" t="s">
        <v>4882</v>
      </c>
      <c r="B87" s="166" t="s">
        <v>4872</v>
      </c>
      <c r="C87" s="166" t="s">
        <v>70</v>
      </c>
      <c r="D87" s="166" t="s">
        <v>4711</v>
      </c>
      <c r="E87" s="166"/>
      <c r="F87" s="166" t="s">
        <v>4873</v>
      </c>
      <c r="G87" s="166" t="s">
        <v>4713</v>
      </c>
      <c r="H87" s="166"/>
      <c r="I87" s="166" t="s">
        <v>4714</v>
      </c>
      <c r="J87" s="166" t="s">
        <v>4874</v>
      </c>
    </row>
    <row r="88" spans="1:10">
      <c r="A88" s="166" t="s">
        <v>4883</v>
      </c>
      <c r="B88" s="166" t="s">
        <v>4872</v>
      </c>
      <c r="C88" s="166" t="s">
        <v>72</v>
      </c>
      <c r="D88" s="166" t="s">
        <v>4711</v>
      </c>
      <c r="E88" s="166"/>
      <c r="F88" s="166" t="s">
        <v>4873</v>
      </c>
      <c r="G88" s="166" t="s">
        <v>4713</v>
      </c>
      <c r="H88" s="166"/>
      <c r="I88" s="166" t="s">
        <v>4714</v>
      </c>
      <c r="J88" s="166" t="s">
        <v>4874</v>
      </c>
    </row>
    <row r="89" spans="1:10">
      <c r="A89" s="166" t="s">
        <v>4884</v>
      </c>
      <c r="B89" s="166" t="s">
        <v>4872</v>
      </c>
      <c r="C89" s="166" t="s">
        <v>78</v>
      </c>
      <c r="D89" s="166" t="s">
        <v>4711</v>
      </c>
      <c r="E89" s="166"/>
      <c r="F89" s="166" t="s">
        <v>4873</v>
      </c>
      <c r="G89" s="166" t="s">
        <v>4713</v>
      </c>
      <c r="H89" s="166"/>
      <c r="I89" s="166" t="s">
        <v>4714</v>
      </c>
      <c r="J89" s="166" t="s">
        <v>4874</v>
      </c>
    </row>
    <row r="90" spans="1:10">
      <c r="A90" s="166" t="s">
        <v>4885</v>
      </c>
      <c r="B90" s="166" t="s">
        <v>4872</v>
      </c>
      <c r="C90" s="166" t="s">
        <v>103</v>
      </c>
      <c r="D90" s="166" t="s">
        <v>4711</v>
      </c>
      <c r="E90" s="166"/>
      <c r="F90" s="166" t="s">
        <v>4886</v>
      </c>
      <c r="G90" s="166" t="s">
        <v>4713</v>
      </c>
      <c r="H90" s="166"/>
      <c r="I90" s="166" t="s">
        <v>4714</v>
      </c>
      <c r="J90" s="166" t="s">
        <v>4887</v>
      </c>
    </row>
    <row r="91" spans="1:10">
      <c r="A91" s="166" t="s">
        <v>4888</v>
      </c>
      <c r="B91" s="166" t="s">
        <v>4872</v>
      </c>
      <c r="C91" s="166" t="s">
        <v>7</v>
      </c>
      <c r="D91" s="166" t="s">
        <v>4711</v>
      </c>
      <c r="E91" s="166"/>
      <c r="F91" s="166" t="s">
        <v>4889</v>
      </c>
      <c r="G91" s="166" t="s">
        <v>4713</v>
      </c>
      <c r="H91" s="166"/>
      <c r="I91" s="166" t="s">
        <v>4714</v>
      </c>
      <c r="J91" s="166" t="s">
        <v>4890</v>
      </c>
    </row>
    <row r="92" spans="1:10">
      <c r="A92" s="166" t="s">
        <v>4891</v>
      </c>
      <c r="B92" s="166" t="s">
        <v>4872</v>
      </c>
      <c r="C92" s="166" t="s">
        <v>30</v>
      </c>
      <c r="D92" s="166" t="s">
        <v>4711</v>
      </c>
      <c r="E92" s="166"/>
      <c r="F92" s="166" t="s">
        <v>4889</v>
      </c>
      <c r="G92" s="166" t="s">
        <v>4713</v>
      </c>
      <c r="H92" s="166"/>
      <c r="I92" s="166" t="s">
        <v>4714</v>
      </c>
      <c r="J92" s="166" t="s">
        <v>4890</v>
      </c>
    </row>
    <row r="93" spans="1:10">
      <c r="A93" s="166" t="s">
        <v>4892</v>
      </c>
      <c r="B93" s="166" t="s">
        <v>4872</v>
      </c>
      <c r="C93" s="166" t="s">
        <v>47</v>
      </c>
      <c r="D93" s="166" t="s">
        <v>4711</v>
      </c>
      <c r="E93" s="166"/>
      <c r="F93" s="166" t="s">
        <v>4889</v>
      </c>
      <c r="G93" s="166" t="s">
        <v>4713</v>
      </c>
      <c r="H93" s="166"/>
      <c r="I93" s="166" t="s">
        <v>4714</v>
      </c>
      <c r="J93" s="166" t="s">
        <v>4890</v>
      </c>
    </row>
    <row r="94" spans="1:10">
      <c r="A94" s="166" t="s">
        <v>4893</v>
      </c>
      <c r="B94" s="166" t="s">
        <v>4872</v>
      </c>
      <c r="C94" s="166" t="s">
        <v>60</v>
      </c>
      <c r="D94" s="166" t="s">
        <v>4711</v>
      </c>
      <c r="E94" s="166"/>
      <c r="F94" s="166" t="s">
        <v>4889</v>
      </c>
      <c r="G94" s="166" t="s">
        <v>4713</v>
      </c>
      <c r="H94" s="166"/>
      <c r="I94" s="166" t="s">
        <v>4714</v>
      </c>
      <c r="J94" s="166" t="s">
        <v>4890</v>
      </c>
    </row>
    <row r="95" spans="1:10">
      <c r="A95" s="166" t="s">
        <v>4894</v>
      </c>
      <c r="B95" s="166" t="s">
        <v>4872</v>
      </c>
      <c r="C95" s="166" t="s">
        <v>54</v>
      </c>
      <c r="D95" s="166" t="s">
        <v>4711</v>
      </c>
      <c r="E95" s="166"/>
      <c r="F95" s="166" t="s">
        <v>4889</v>
      </c>
      <c r="G95" s="166" t="s">
        <v>4713</v>
      </c>
      <c r="H95" s="166"/>
      <c r="I95" s="166" t="s">
        <v>4714</v>
      </c>
      <c r="J95" s="166" t="s">
        <v>4890</v>
      </c>
    </row>
    <row r="96" spans="1:10">
      <c r="A96" s="166" t="s">
        <v>4895</v>
      </c>
      <c r="B96" s="166" t="s">
        <v>4872</v>
      </c>
      <c r="C96" s="166" t="s">
        <v>81</v>
      </c>
      <c r="D96" s="166" t="s">
        <v>4711</v>
      </c>
      <c r="E96" s="166"/>
      <c r="F96" s="166" t="s">
        <v>4889</v>
      </c>
      <c r="G96" s="166" t="s">
        <v>4713</v>
      </c>
      <c r="H96" s="166"/>
      <c r="I96" s="166" t="s">
        <v>4714</v>
      </c>
      <c r="J96" s="166" t="s">
        <v>4890</v>
      </c>
    </row>
    <row r="97" spans="1:10">
      <c r="A97" s="166" t="s">
        <v>4896</v>
      </c>
      <c r="B97" s="166" t="s">
        <v>4872</v>
      </c>
      <c r="C97" s="166" t="s">
        <v>86</v>
      </c>
      <c r="D97" s="166" t="s">
        <v>4711</v>
      </c>
      <c r="E97" s="166"/>
      <c r="F97" s="166" t="s">
        <v>4889</v>
      </c>
      <c r="G97" s="166" t="s">
        <v>4713</v>
      </c>
      <c r="H97" s="166"/>
      <c r="I97" s="166" t="s">
        <v>4714</v>
      </c>
      <c r="J97" s="166" t="s">
        <v>4890</v>
      </c>
    </row>
    <row r="98" spans="1:10">
      <c r="A98" s="166" t="s">
        <v>4897</v>
      </c>
      <c r="B98" s="166" t="s">
        <v>4872</v>
      </c>
      <c r="C98" s="166" t="s">
        <v>87</v>
      </c>
      <c r="D98" s="166" t="s">
        <v>4711</v>
      </c>
      <c r="E98" s="166"/>
      <c r="F98" s="166" t="s">
        <v>4889</v>
      </c>
      <c r="G98" s="166" t="s">
        <v>4713</v>
      </c>
      <c r="H98" s="166"/>
      <c r="I98" s="166" t="s">
        <v>4714</v>
      </c>
      <c r="J98" s="166" t="s">
        <v>4890</v>
      </c>
    </row>
    <row r="99" spans="1:10">
      <c r="A99" s="166" t="s">
        <v>4898</v>
      </c>
      <c r="B99" s="202">
        <v>46344</v>
      </c>
      <c r="C99" s="166" t="s">
        <v>92</v>
      </c>
      <c r="D99" s="166" t="s">
        <v>4711</v>
      </c>
      <c r="E99" s="166"/>
      <c r="F99" s="166" t="s">
        <v>4889</v>
      </c>
      <c r="G99" s="166" t="s">
        <v>4713</v>
      </c>
      <c r="H99" s="166" t="s">
        <v>4899</v>
      </c>
      <c r="I99" s="166" t="s">
        <v>4714</v>
      </c>
      <c r="J99" s="166" t="s">
        <v>4900</v>
      </c>
    </row>
    <row r="100" spans="1:10">
      <c r="A100" s="166" t="s">
        <v>4901</v>
      </c>
      <c r="B100" s="166" t="s">
        <v>4872</v>
      </c>
      <c r="C100" s="166" t="s">
        <v>98</v>
      </c>
      <c r="D100" s="166" t="s">
        <v>4711</v>
      </c>
      <c r="E100" s="166"/>
      <c r="F100" s="166" t="s">
        <v>4889</v>
      </c>
      <c r="G100" s="166" t="s">
        <v>4713</v>
      </c>
      <c r="H100" s="166"/>
      <c r="I100" s="166" t="s">
        <v>4714</v>
      </c>
      <c r="J100" s="166" t="s">
        <v>4890</v>
      </c>
    </row>
    <row r="101" spans="1:10" ht="53.4">
      <c r="A101" s="166" t="s">
        <v>4902</v>
      </c>
      <c r="B101" s="436" t="s">
        <v>4872</v>
      </c>
      <c r="C101" s="166" t="s">
        <v>14</v>
      </c>
      <c r="D101" s="166" t="s">
        <v>4711</v>
      </c>
      <c r="E101" s="166"/>
      <c r="F101" s="416" t="s">
        <v>4903</v>
      </c>
      <c r="G101" s="166" t="s">
        <v>4713</v>
      </c>
      <c r="H101" s="436" t="s">
        <v>4904</v>
      </c>
      <c r="I101" s="166" t="s">
        <v>4714</v>
      </c>
      <c r="J101" s="166" t="s">
        <v>4905</v>
      </c>
    </row>
    <row r="102" spans="1:10">
      <c r="A102" s="166" t="s">
        <v>4906</v>
      </c>
      <c r="B102" s="166" t="s">
        <v>4907</v>
      </c>
      <c r="C102" s="166" t="s">
        <v>97</v>
      </c>
      <c r="D102" s="166" t="s">
        <v>4774</v>
      </c>
      <c r="E102" s="166"/>
      <c r="F102" s="166" t="s">
        <v>4908</v>
      </c>
      <c r="G102" s="166" t="s">
        <v>4713</v>
      </c>
      <c r="H102" s="166"/>
      <c r="I102" s="166" t="s">
        <v>4714</v>
      </c>
      <c r="J102" s="166" t="s">
        <v>4909</v>
      </c>
    </row>
    <row r="103" spans="1:10">
      <c r="A103" s="166" t="s">
        <v>4910</v>
      </c>
      <c r="B103" s="166" t="s">
        <v>4907</v>
      </c>
      <c r="C103" s="166" t="s">
        <v>32</v>
      </c>
      <c r="D103" s="166" t="s">
        <v>4774</v>
      </c>
      <c r="E103" s="166"/>
      <c r="F103" s="166" t="s">
        <v>4908</v>
      </c>
      <c r="G103" s="166" t="s">
        <v>4713</v>
      </c>
      <c r="H103" s="166"/>
      <c r="I103" s="166" t="s">
        <v>4714</v>
      </c>
      <c r="J103" s="166" t="s">
        <v>4909</v>
      </c>
    </row>
    <row r="104" spans="1:10">
      <c r="A104" s="166" t="s">
        <v>4911</v>
      </c>
      <c r="B104" s="166" t="s">
        <v>4907</v>
      </c>
      <c r="C104" s="166" t="s">
        <v>55</v>
      </c>
      <c r="D104" s="166" t="s">
        <v>4774</v>
      </c>
      <c r="E104" s="166"/>
      <c r="F104" s="166" t="s">
        <v>4912</v>
      </c>
      <c r="G104" s="166" t="s">
        <v>4713</v>
      </c>
      <c r="H104" s="166"/>
      <c r="I104" s="166" t="s">
        <v>4714</v>
      </c>
      <c r="J104" s="166" t="s">
        <v>4913</v>
      </c>
    </row>
    <row r="105" spans="1:10">
      <c r="A105" s="166" t="s">
        <v>4914</v>
      </c>
      <c r="B105" s="166" t="s">
        <v>4907</v>
      </c>
      <c r="C105" s="166" t="s">
        <v>59</v>
      </c>
      <c r="D105" s="166" t="s">
        <v>4774</v>
      </c>
      <c r="E105" s="166"/>
      <c r="F105" s="166" t="s">
        <v>4908</v>
      </c>
      <c r="G105" s="166" t="s">
        <v>4713</v>
      </c>
      <c r="H105" s="166"/>
      <c r="I105" s="166" t="s">
        <v>4714</v>
      </c>
      <c r="J105" s="166" t="s">
        <v>4909</v>
      </c>
    </row>
    <row r="106" spans="1:10">
      <c r="A106" s="166" t="s">
        <v>4915</v>
      </c>
      <c r="B106" s="166" t="s">
        <v>4907</v>
      </c>
      <c r="C106" s="166" t="s">
        <v>70</v>
      </c>
      <c r="D106" s="166" t="s">
        <v>4774</v>
      </c>
      <c r="E106" s="166"/>
      <c r="F106" s="166" t="s">
        <v>4908</v>
      </c>
      <c r="G106" s="166" t="s">
        <v>4713</v>
      </c>
      <c r="H106" s="166"/>
      <c r="I106" s="166" t="s">
        <v>4714</v>
      </c>
      <c r="J106" s="166" t="s">
        <v>4909</v>
      </c>
    </row>
    <row r="107" spans="1:10">
      <c r="A107" s="166" t="s">
        <v>4916</v>
      </c>
      <c r="B107" s="166" t="s">
        <v>4907</v>
      </c>
      <c r="C107" s="166" t="s">
        <v>72</v>
      </c>
      <c r="D107" s="166" t="s">
        <v>4774</v>
      </c>
      <c r="E107" s="166"/>
      <c r="F107" s="166" t="s">
        <v>4908</v>
      </c>
      <c r="G107" s="166" t="s">
        <v>4713</v>
      </c>
      <c r="H107" s="166"/>
      <c r="I107" s="166" t="s">
        <v>4714</v>
      </c>
      <c r="J107" s="166" t="s">
        <v>4909</v>
      </c>
    </row>
    <row r="108" spans="1:10">
      <c r="A108" s="166" t="s">
        <v>4917</v>
      </c>
      <c r="B108" s="166" t="s">
        <v>4907</v>
      </c>
      <c r="C108" s="166" t="s">
        <v>78</v>
      </c>
      <c r="D108" s="166" t="s">
        <v>4774</v>
      </c>
      <c r="E108" s="166"/>
      <c r="F108" s="166" t="s">
        <v>4908</v>
      </c>
      <c r="G108" s="166" t="s">
        <v>4713</v>
      </c>
      <c r="H108" s="166"/>
      <c r="I108" s="166" t="s">
        <v>4714</v>
      </c>
      <c r="J108" s="166" t="s">
        <v>4909</v>
      </c>
    </row>
    <row r="109" spans="1:10">
      <c r="A109" s="166" t="s">
        <v>4918</v>
      </c>
      <c r="B109" s="166" t="s">
        <v>4907</v>
      </c>
      <c r="C109" s="166" t="s">
        <v>103</v>
      </c>
      <c r="D109" s="166" t="s">
        <v>4774</v>
      </c>
      <c r="E109" s="166"/>
      <c r="F109" s="166" t="s">
        <v>4908</v>
      </c>
      <c r="G109" s="166" t="s">
        <v>4713</v>
      </c>
      <c r="H109" s="166"/>
      <c r="I109" s="166" t="s">
        <v>4714</v>
      </c>
      <c r="J109" s="166" t="s">
        <v>4909</v>
      </c>
    </row>
    <row r="110" spans="1:10">
      <c r="A110" s="166" t="s">
        <v>4919</v>
      </c>
      <c r="B110" s="166" t="s">
        <v>4920</v>
      </c>
      <c r="C110" s="166" t="s">
        <v>59</v>
      </c>
      <c r="D110" s="166" t="s">
        <v>4711</v>
      </c>
      <c r="E110" s="166"/>
      <c r="F110" s="166" t="s">
        <v>4711</v>
      </c>
      <c r="G110" s="166" t="s">
        <v>4713</v>
      </c>
      <c r="H110" s="166"/>
      <c r="I110" s="166" t="s">
        <v>4714</v>
      </c>
      <c r="J110" s="166" t="s">
        <v>4841</v>
      </c>
    </row>
    <row r="111" spans="1:10">
      <c r="A111" s="166" t="s">
        <v>4921</v>
      </c>
      <c r="B111" s="166" t="s">
        <v>4920</v>
      </c>
      <c r="C111" s="166" t="s">
        <v>103</v>
      </c>
      <c r="D111" s="166" t="s">
        <v>4711</v>
      </c>
      <c r="E111" s="166"/>
      <c r="F111" s="166" t="s">
        <v>4711</v>
      </c>
      <c r="G111" s="166" t="s">
        <v>4713</v>
      </c>
      <c r="H111" s="166"/>
      <c r="I111" s="166" t="s">
        <v>4714</v>
      </c>
      <c r="J111" s="166" t="s">
        <v>4841</v>
      </c>
    </row>
    <row r="112" spans="1:10">
      <c r="A112" s="166" t="s">
        <v>4922</v>
      </c>
      <c r="B112" s="166" t="s">
        <v>4923</v>
      </c>
      <c r="C112" s="166" t="s">
        <v>55</v>
      </c>
      <c r="D112" s="166" t="s">
        <v>4711</v>
      </c>
      <c r="E112" s="166"/>
      <c r="F112" s="166" t="s">
        <v>4711</v>
      </c>
      <c r="G112" s="166" t="s">
        <v>4713</v>
      </c>
      <c r="H112" s="166"/>
      <c r="I112" s="166" t="s">
        <v>4714</v>
      </c>
      <c r="J112" s="166" t="s">
        <v>4841</v>
      </c>
    </row>
    <row r="113" spans="1:10">
      <c r="A113" s="166" t="s">
        <v>4924</v>
      </c>
      <c r="B113" s="166" t="s">
        <v>4925</v>
      </c>
      <c r="C113" s="166" t="s">
        <v>70</v>
      </c>
      <c r="D113" s="166" t="s">
        <v>4711</v>
      </c>
      <c r="E113" s="166"/>
      <c r="F113" s="166" t="s">
        <v>4711</v>
      </c>
      <c r="G113" s="166" t="s">
        <v>4713</v>
      </c>
      <c r="H113" s="166"/>
      <c r="I113" s="166" t="s">
        <v>4714</v>
      </c>
      <c r="J113" s="166" t="s">
        <v>4841</v>
      </c>
    </row>
    <row r="114" spans="1:10">
      <c r="A114" s="166" t="s">
        <v>4926</v>
      </c>
      <c r="B114" s="166" t="s">
        <v>4927</v>
      </c>
      <c r="C114" s="166" t="s">
        <v>55</v>
      </c>
      <c r="D114" s="166" t="s">
        <v>4774</v>
      </c>
      <c r="E114" s="166"/>
      <c r="F114" s="166" t="s">
        <v>4828</v>
      </c>
      <c r="G114" s="166" t="s">
        <v>4713</v>
      </c>
      <c r="H114" s="166"/>
      <c r="I114" s="166" t="s">
        <v>4714</v>
      </c>
      <c r="J114" s="166" t="s">
        <v>4829</v>
      </c>
    </row>
    <row r="115" spans="1:10">
      <c r="A115" s="166" t="s">
        <v>4928</v>
      </c>
      <c r="B115" s="166" t="s">
        <v>4927</v>
      </c>
      <c r="C115" s="166" t="s">
        <v>78</v>
      </c>
      <c r="D115" s="166" t="s">
        <v>4711</v>
      </c>
      <c r="E115" s="166"/>
      <c r="F115" s="166" t="s">
        <v>4711</v>
      </c>
      <c r="G115" s="166" t="s">
        <v>4713</v>
      </c>
      <c r="H115" s="166"/>
      <c r="I115" s="166" t="s">
        <v>4714</v>
      </c>
      <c r="J115" s="166" t="s">
        <v>4841</v>
      </c>
    </row>
    <row r="116" spans="1:10">
      <c r="A116" s="166" t="s">
        <v>4929</v>
      </c>
      <c r="B116" s="166" t="s">
        <v>4930</v>
      </c>
      <c r="C116" s="166" t="s">
        <v>97</v>
      </c>
      <c r="D116" s="166" t="s">
        <v>4711</v>
      </c>
      <c r="E116" s="166"/>
      <c r="F116" s="166" t="s">
        <v>4711</v>
      </c>
      <c r="G116" s="166" t="s">
        <v>4713</v>
      </c>
      <c r="H116" s="166"/>
      <c r="I116" s="166" t="s">
        <v>4714</v>
      </c>
      <c r="J116" s="166" t="s">
        <v>4841</v>
      </c>
    </row>
    <row r="117" spans="1:10">
      <c r="A117" s="166" t="s">
        <v>4931</v>
      </c>
      <c r="B117" s="166" t="s">
        <v>4932</v>
      </c>
      <c r="C117" s="166" t="s">
        <v>32</v>
      </c>
      <c r="D117" s="166" t="s">
        <v>4774</v>
      </c>
      <c r="E117" s="166"/>
      <c r="F117" s="166" t="s">
        <v>4933</v>
      </c>
      <c r="G117" s="166" t="s">
        <v>4713</v>
      </c>
      <c r="H117" s="166"/>
      <c r="I117" s="166" t="s">
        <v>4714</v>
      </c>
      <c r="J117" s="166" t="s">
        <v>4934</v>
      </c>
    </row>
    <row r="118" spans="1:10">
      <c r="A118" s="166" t="s">
        <v>4935</v>
      </c>
      <c r="B118" s="166" t="s">
        <v>4932</v>
      </c>
      <c r="C118" s="166" t="s">
        <v>103</v>
      </c>
      <c r="D118" s="166" t="s">
        <v>4774</v>
      </c>
      <c r="E118" s="166"/>
      <c r="F118" s="166" t="s">
        <v>4828</v>
      </c>
      <c r="G118" s="166" t="s">
        <v>4713</v>
      </c>
      <c r="H118" s="166"/>
      <c r="I118" s="166" t="s">
        <v>4714</v>
      </c>
      <c r="J118" s="166" t="s">
        <v>4829</v>
      </c>
    </row>
    <row r="119" spans="1:10">
      <c r="A119" s="166" t="s">
        <v>4936</v>
      </c>
      <c r="B119" s="166" t="s">
        <v>4937</v>
      </c>
      <c r="C119" s="166" t="s">
        <v>70</v>
      </c>
      <c r="D119" s="166" t="s">
        <v>4774</v>
      </c>
      <c r="E119" s="166"/>
      <c r="F119" s="166" t="s">
        <v>4828</v>
      </c>
      <c r="G119" s="166" t="s">
        <v>4713</v>
      </c>
      <c r="H119" s="166"/>
      <c r="I119" s="166" t="s">
        <v>4714</v>
      </c>
      <c r="J119" s="166" t="s">
        <v>4829</v>
      </c>
    </row>
    <row r="120" spans="1:10">
      <c r="A120" s="166" t="s">
        <v>4938</v>
      </c>
      <c r="B120" s="166" t="s">
        <v>4939</v>
      </c>
      <c r="C120" s="166" t="s">
        <v>59</v>
      </c>
      <c r="D120" s="166" t="s">
        <v>4774</v>
      </c>
      <c r="E120" s="166"/>
      <c r="F120" s="166" t="s">
        <v>4844</v>
      </c>
      <c r="G120" s="166" t="s">
        <v>4713</v>
      </c>
      <c r="H120" s="166"/>
      <c r="I120" s="166" t="s">
        <v>4714</v>
      </c>
      <c r="J120" s="166" t="s">
        <v>4845</v>
      </c>
    </row>
    <row r="121" spans="1:10">
      <c r="A121" s="166" t="s">
        <v>4940</v>
      </c>
      <c r="B121" s="166" t="s">
        <v>4939</v>
      </c>
      <c r="C121" s="166" t="s">
        <v>72</v>
      </c>
      <c r="D121" s="166" t="s">
        <v>4774</v>
      </c>
      <c r="E121" s="166"/>
      <c r="F121" s="166" t="s">
        <v>4828</v>
      </c>
      <c r="G121" s="166" t="s">
        <v>4713</v>
      </c>
      <c r="H121" s="166"/>
      <c r="I121" s="166" t="s">
        <v>4714</v>
      </c>
      <c r="J121" s="166" t="s">
        <v>4829</v>
      </c>
    </row>
    <row r="122" spans="1:10">
      <c r="A122" s="166" t="s">
        <v>4941</v>
      </c>
      <c r="B122" s="166" t="s">
        <v>4942</v>
      </c>
      <c r="C122" s="166" t="s">
        <v>97</v>
      </c>
      <c r="D122" s="166" t="s">
        <v>4774</v>
      </c>
      <c r="E122" s="166"/>
      <c r="F122" s="166" t="s">
        <v>4832</v>
      </c>
      <c r="G122" s="166" t="s">
        <v>4713</v>
      </c>
      <c r="H122" s="166"/>
      <c r="I122" s="166" t="s">
        <v>4714</v>
      </c>
      <c r="J122" s="166" t="s">
        <v>4833</v>
      </c>
    </row>
    <row r="123" spans="1:10">
      <c r="A123" s="166" t="s">
        <v>4943</v>
      </c>
      <c r="B123" s="166" t="s">
        <v>4944</v>
      </c>
      <c r="C123" s="166" t="s">
        <v>78</v>
      </c>
      <c r="D123" s="166" t="s">
        <v>4774</v>
      </c>
      <c r="E123" s="166"/>
      <c r="F123" s="166" t="s">
        <v>4828</v>
      </c>
      <c r="G123" s="166" t="s">
        <v>4713</v>
      </c>
      <c r="H123" s="166"/>
      <c r="I123" s="166" t="s">
        <v>4714</v>
      </c>
      <c r="J123" s="166" t="s">
        <v>4829</v>
      </c>
    </row>
    <row r="124" spans="1:10">
      <c r="A124" s="166" t="s">
        <v>4945</v>
      </c>
      <c r="B124" s="166" t="s">
        <v>4946</v>
      </c>
      <c r="C124" s="166" t="s">
        <v>97</v>
      </c>
      <c r="D124" s="166" t="s">
        <v>4774</v>
      </c>
      <c r="E124" s="166"/>
      <c r="F124" s="166" t="s">
        <v>4947</v>
      </c>
      <c r="G124" s="166" t="s">
        <v>4713</v>
      </c>
      <c r="H124" s="166"/>
      <c r="I124" s="166" t="s">
        <v>4714</v>
      </c>
      <c r="J124" s="166" t="s">
        <v>4948</v>
      </c>
    </row>
    <row r="125" spans="1:10">
      <c r="A125" s="166" t="s">
        <v>4949</v>
      </c>
      <c r="B125" s="166" t="s">
        <v>4946</v>
      </c>
      <c r="C125" s="166" t="s">
        <v>32</v>
      </c>
      <c r="D125" s="166" t="s">
        <v>4774</v>
      </c>
      <c r="E125" s="166"/>
      <c r="F125" s="166" t="s">
        <v>4947</v>
      </c>
      <c r="G125" s="166" t="s">
        <v>4713</v>
      </c>
      <c r="H125" s="166"/>
      <c r="I125" s="166" t="s">
        <v>4714</v>
      </c>
      <c r="J125" s="166" t="s">
        <v>4948</v>
      </c>
    </row>
    <row r="126" spans="1:10">
      <c r="A126" s="166" t="s">
        <v>4950</v>
      </c>
      <c r="B126" s="166" t="s">
        <v>4946</v>
      </c>
      <c r="C126" s="166" t="s">
        <v>55</v>
      </c>
      <c r="D126" s="166" t="s">
        <v>4774</v>
      </c>
      <c r="E126" s="166"/>
      <c r="F126" s="166" t="s">
        <v>4947</v>
      </c>
      <c r="G126" s="166" t="s">
        <v>4713</v>
      </c>
      <c r="H126" s="166"/>
      <c r="I126" s="166" t="s">
        <v>4714</v>
      </c>
      <c r="J126" s="166" t="s">
        <v>4948</v>
      </c>
    </row>
    <row r="127" spans="1:10">
      <c r="A127" s="166" t="s">
        <v>4951</v>
      </c>
      <c r="B127" s="166" t="s">
        <v>4946</v>
      </c>
      <c r="C127" s="166" t="s">
        <v>59</v>
      </c>
      <c r="D127" s="166" t="s">
        <v>4774</v>
      </c>
      <c r="E127" s="166"/>
      <c r="F127" s="166" t="s">
        <v>4947</v>
      </c>
      <c r="G127" s="166" t="s">
        <v>4713</v>
      </c>
      <c r="H127" s="166"/>
      <c r="I127" s="166" t="s">
        <v>4714</v>
      </c>
      <c r="J127" s="166" t="s">
        <v>4948</v>
      </c>
    </row>
    <row r="128" spans="1:10">
      <c r="A128" s="166" t="s">
        <v>4952</v>
      </c>
      <c r="B128" s="166" t="s">
        <v>4946</v>
      </c>
      <c r="C128" s="166" t="s">
        <v>70</v>
      </c>
      <c r="D128" s="166" t="s">
        <v>4774</v>
      </c>
      <c r="E128" s="166"/>
      <c r="F128" s="166" t="s">
        <v>4947</v>
      </c>
      <c r="G128" s="166" t="s">
        <v>4713</v>
      </c>
      <c r="H128" s="166"/>
      <c r="I128" s="166" t="s">
        <v>4714</v>
      </c>
      <c r="J128" s="166" t="s">
        <v>4948</v>
      </c>
    </row>
    <row r="129" spans="1:10">
      <c r="A129" s="166" t="s">
        <v>4953</v>
      </c>
      <c r="B129" s="166" t="s">
        <v>4946</v>
      </c>
      <c r="C129" s="166" t="s">
        <v>72</v>
      </c>
      <c r="D129" s="166" t="s">
        <v>4774</v>
      </c>
      <c r="E129" s="166"/>
      <c r="F129" s="166" t="s">
        <v>4947</v>
      </c>
      <c r="G129" s="166" t="s">
        <v>4713</v>
      </c>
      <c r="H129" s="166"/>
      <c r="I129" s="166" t="s">
        <v>4714</v>
      </c>
      <c r="J129" s="166" t="s">
        <v>4948</v>
      </c>
    </row>
    <row r="130" spans="1:10">
      <c r="A130" s="166" t="s">
        <v>4954</v>
      </c>
      <c r="B130" s="166" t="s">
        <v>4946</v>
      </c>
      <c r="C130" s="166" t="s">
        <v>78</v>
      </c>
      <c r="D130" s="166" t="s">
        <v>4774</v>
      </c>
      <c r="E130" s="166"/>
      <c r="F130" s="166" t="s">
        <v>4947</v>
      </c>
      <c r="G130" s="166" t="s">
        <v>4713</v>
      </c>
      <c r="H130" s="166"/>
      <c r="I130" s="166" t="s">
        <v>4714</v>
      </c>
      <c r="J130" s="166" t="s">
        <v>4948</v>
      </c>
    </row>
    <row r="131" spans="1:10">
      <c r="A131" s="166" t="s">
        <v>4955</v>
      </c>
      <c r="B131" s="166" t="s">
        <v>4946</v>
      </c>
      <c r="C131" s="166" t="s">
        <v>103</v>
      </c>
      <c r="D131" s="166" t="s">
        <v>4774</v>
      </c>
      <c r="E131" s="166"/>
      <c r="F131" s="166" t="s">
        <v>4947</v>
      </c>
      <c r="G131" s="166" t="s">
        <v>4713</v>
      </c>
      <c r="H131" s="166"/>
      <c r="I131" s="166" t="s">
        <v>4714</v>
      </c>
      <c r="J131" s="166" t="s">
        <v>4948</v>
      </c>
    </row>
    <row r="132" spans="1:10">
      <c r="A132" s="166" t="s">
        <v>4956</v>
      </c>
      <c r="B132" s="166" t="s">
        <v>4957</v>
      </c>
      <c r="C132" s="166" t="s">
        <v>97</v>
      </c>
      <c r="D132" s="166" t="s">
        <v>4774</v>
      </c>
      <c r="E132" s="166"/>
      <c r="F132" s="166" t="s">
        <v>4850</v>
      </c>
      <c r="G132" s="166" t="s">
        <v>4713</v>
      </c>
      <c r="H132" s="166"/>
      <c r="I132" s="166" t="s">
        <v>4714</v>
      </c>
      <c r="J132" s="166" t="s">
        <v>4851</v>
      </c>
    </row>
    <row r="133" spans="1:10">
      <c r="A133" s="166" t="s">
        <v>4958</v>
      </c>
      <c r="B133" s="166" t="s">
        <v>4957</v>
      </c>
      <c r="C133" s="166" t="s">
        <v>55</v>
      </c>
      <c r="D133" s="166" t="s">
        <v>4774</v>
      </c>
      <c r="E133" s="166"/>
      <c r="F133" s="166" t="s">
        <v>4774</v>
      </c>
      <c r="G133" s="166" t="s">
        <v>4713</v>
      </c>
      <c r="H133" s="166"/>
      <c r="I133" s="166" t="s">
        <v>4714</v>
      </c>
      <c r="J133" s="166" t="s">
        <v>4959</v>
      </c>
    </row>
    <row r="134" spans="1:10">
      <c r="A134" s="166" t="s">
        <v>4960</v>
      </c>
      <c r="B134" s="166" t="s">
        <v>4957</v>
      </c>
      <c r="C134" s="166" t="s">
        <v>78</v>
      </c>
      <c r="D134" s="166" t="s">
        <v>4774</v>
      </c>
      <c r="E134" s="166"/>
      <c r="F134" s="166" t="s">
        <v>4774</v>
      </c>
      <c r="G134" s="166" t="s">
        <v>4713</v>
      </c>
      <c r="H134" s="166"/>
      <c r="I134" s="166" t="s">
        <v>4714</v>
      </c>
      <c r="J134" s="166" t="s">
        <v>4959</v>
      </c>
    </row>
    <row r="135" spans="1:10">
      <c r="A135" s="166" t="s">
        <v>4961</v>
      </c>
      <c r="B135" s="166" t="s">
        <v>4962</v>
      </c>
      <c r="C135" s="166" t="s">
        <v>97</v>
      </c>
      <c r="D135" s="166" t="s">
        <v>4711</v>
      </c>
      <c r="E135" s="166"/>
      <c r="F135" s="166" t="s">
        <v>4963</v>
      </c>
      <c r="G135" s="166" t="s">
        <v>4713</v>
      </c>
      <c r="H135" s="166"/>
      <c r="I135" s="166" t="s">
        <v>4714</v>
      </c>
      <c r="J135" s="166" t="s">
        <v>4964</v>
      </c>
    </row>
    <row r="136" spans="1:10">
      <c r="A136" s="166" t="s">
        <v>4965</v>
      </c>
      <c r="B136" s="166" t="s">
        <v>4962</v>
      </c>
      <c r="C136" s="166" t="s">
        <v>32</v>
      </c>
      <c r="D136" s="166" t="s">
        <v>4711</v>
      </c>
      <c r="E136" s="166"/>
      <c r="F136" s="166" t="s">
        <v>4963</v>
      </c>
      <c r="G136" s="166" t="s">
        <v>4713</v>
      </c>
      <c r="H136" s="166"/>
      <c r="I136" s="166" t="s">
        <v>4714</v>
      </c>
      <c r="J136" s="166" t="s">
        <v>4964</v>
      </c>
    </row>
    <row r="137" spans="1:10">
      <c r="A137" s="166" t="s">
        <v>4966</v>
      </c>
      <c r="B137" s="166" t="s">
        <v>4962</v>
      </c>
      <c r="C137" s="166" t="s">
        <v>55</v>
      </c>
      <c r="D137" s="166" t="s">
        <v>4711</v>
      </c>
      <c r="E137" s="166"/>
      <c r="F137" s="166" t="s">
        <v>4877</v>
      </c>
      <c r="G137" s="166" t="s">
        <v>4713</v>
      </c>
      <c r="H137" s="166"/>
      <c r="I137" s="166" t="s">
        <v>4714</v>
      </c>
      <c r="J137" s="166" t="s">
        <v>4878</v>
      </c>
    </row>
    <row r="138" spans="1:10">
      <c r="A138" s="166" t="s">
        <v>4967</v>
      </c>
      <c r="B138" s="166" t="s">
        <v>4962</v>
      </c>
      <c r="C138" s="166" t="s">
        <v>59</v>
      </c>
      <c r="D138" s="166" t="s">
        <v>4711</v>
      </c>
      <c r="E138" s="166"/>
      <c r="F138" s="166" t="s">
        <v>4880</v>
      </c>
      <c r="G138" s="166" t="s">
        <v>4713</v>
      </c>
      <c r="H138" s="166"/>
      <c r="I138" s="166" t="s">
        <v>4714</v>
      </c>
      <c r="J138" s="166" t="s">
        <v>4881</v>
      </c>
    </row>
    <row r="139" spans="1:10">
      <c r="A139" s="166" t="s">
        <v>4968</v>
      </c>
      <c r="B139" s="166" t="s">
        <v>4962</v>
      </c>
      <c r="C139" s="166" t="s">
        <v>70</v>
      </c>
      <c r="D139" s="166" t="s">
        <v>4711</v>
      </c>
      <c r="E139" s="166"/>
      <c r="F139" s="166" t="s">
        <v>4963</v>
      </c>
      <c r="G139" s="166" t="s">
        <v>4713</v>
      </c>
      <c r="H139" s="166"/>
      <c r="I139" s="166" t="s">
        <v>4714</v>
      </c>
      <c r="J139" s="166" t="s">
        <v>4964</v>
      </c>
    </row>
    <row r="140" spans="1:10">
      <c r="A140" s="166" t="s">
        <v>4969</v>
      </c>
      <c r="B140" s="166" t="s">
        <v>4962</v>
      </c>
      <c r="C140" s="166" t="s">
        <v>72</v>
      </c>
      <c r="D140" s="166" t="s">
        <v>4711</v>
      </c>
      <c r="E140" s="166"/>
      <c r="F140" s="166" t="s">
        <v>4970</v>
      </c>
      <c r="G140" s="166" t="s">
        <v>4713</v>
      </c>
      <c r="H140" s="166"/>
      <c r="I140" s="166" t="s">
        <v>4714</v>
      </c>
      <c r="J140" s="166" t="s">
        <v>4971</v>
      </c>
    </row>
    <row r="141" spans="1:10">
      <c r="A141" s="166" t="s">
        <v>4972</v>
      </c>
      <c r="B141" s="166" t="s">
        <v>4962</v>
      </c>
      <c r="C141" s="166" t="s">
        <v>78</v>
      </c>
      <c r="D141" s="166" t="s">
        <v>4711</v>
      </c>
      <c r="E141" s="166"/>
      <c r="F141" s="166" t="s">
        <v>4963</v>
      </c>
      <c r="G141" s="166" t="s">
        <v>4713</v>
      </c>
      <c r="H141" s="166"/>
      <c r="I141" s="166" t="s">
        <v>4714</v>
      </c>
      <c r="J141" s="166" t="s">
        <v>4964</v>
      </c>
    </row>
    <row r="142" spans="1:10">
      <c r="A142" s="166" t="s">
        <v>4973</v>
      </c>
      <c r="B142" s="166" t="s">
        <v>4962</v>
      </c>
      <c r="C142" s="166" t="s">
        <v>103</v>
      </c>
      <c r="D142" s="166" t="s">
        <v>4711</v>
      </c>
      <c r="E142" s="166"/>
      <c r="F142" s="166" t="s">
        <v>4974</v>
      </c>
      <c r="G142" s="166" t="s">
        <v>4713</v>
      </c>
      <c r="H142" s="166"/>
      <c r="I142" s="166" t="s">
        <v>4714</v>
      </c>
      <c r="J142" s="166" t="s">
        <v>4975</v>
      </c>
    </row>
    <row r="143" spans="1:10">
      <c r="A143" s="166" t="s">
        <v>4976</v>
      </c>
      <c r="B143" s="166" t="s">
        <v>4962</v>
      </c>
      <c r="C143" s="166" t="s">
        <v>7</v>
      </c>
      <c r="D143" s="166" t="s">
        <v>4711</v>
      </c>
      <c r="E143" s="166"/>
      <c r="F143" s="166" t="s">
        <v>4889</v>
      </c>
      <c r="G143" s="166" t="s">
        <v>4713</v>
      </c>
      <c r="H143" s="166"/>
      <c r="I143" s="166" t="s">
        <v>4714</v>
      </c>
      <c r="J143" s="166" t="s">
        <v>4890</v>
      </c>
    </row>
    <row r="144" spans="1:10">
      <c r="A144" s="166" t="s">
        <v>4977</v>
      </c>
      <c r="B144" s="166" t="s">
        <v>4962</v>
      </c>
      <c r="C144" s="166" t="s">
        <v>30</v>
      </c>
      <c r="D144" s="166" t="s">
        <v>4711</v>
      </c>
      <c r="E144" s="166"/>
      <c r="F144" s="166" t="s">
        <v>4889</v>
      </c>
      <c r="G144" s="166" t="s">
        <v>4713</v>
      </c>
      <c r="H144" s="166"/>
      <c r="I144" s="166" t="s">
        <v>4714</v>
      </c>
      <c r="J144" s="166" t="s">
        <v>4890</v>
      </c>
    </row>
    <row r="145" spans="1:10">
      <c r="A145" s="166" t="s">
        <v>4978</v>
      </c>
      <c r="B145" s="166" t="s">
        <v>4962</v>
      </c>
      <c r="C145" s="166" t="s">
        <v>47</v>
      </c>
      <c r="D145" s="166" t="s">
        <v>4711</v>
      </c>
      <c r="E145" s="166"/>
      <c r="F145" s="166" t="s">
        <v>4889</v>
      </c>
      <c r="G145" s="166" t="s">
        <v>4713</v>
      </c>
      <c r="H145" s="166"/>
      <c r="I145" s="166" t="s">
        <v>4714</v>
      </c>
      <c r="J145" s="166" t="s">
        <v>4890</v>
      </c>
    </row>
    <row r="146" spans="1:10">
      <c r="A146" s="166" t="s">
        <v>4979</v>
      </c>
      <c r="B146" s="166" t="s">
        <v>4962</v>
      </c>
      <c r="C146" s="166" t="s">
        <v>60</v>
      </c>
      <c r="D146" s="166" t="s">
        <v>4711</v>
      </c>
      <c r="E146" s="166"/>
      <c r="F146" s="166" t="s">
        <v>4889</v>
      </c>
      <c r="G146" s="166" t="s">
        <v>4713</v>
      </c>
      <c r="H146" s="166"/>
      <c r="I146" s="166" t="s">
        <v>4714</v>
      </c>
      <c r="J146" s="166" t="s">
        <v>4890</v>
      </c>
    </row>
    <row r="147" spans="1:10">
      <c r="A147" s="166" t="s">
        <v>4980</v>
      </c>
      <c r="B147" s="166" t="s">
        <v>4962</v>
      </c>
      <c r="C147" s="166" t="s">
        <v>54</v>
      </c>
      <c r="D147" s="166" t="s">
        <v>4711</v>
      </c>
      <c r="E147" s="166"/>
      <c r="F147" s="166" t="s">
        <v>4889</v>
      </c>
      <c r="G147" s="166" t="s">
        <v>4713</v>
      </c>
      <c r="H147" s="166"/>
      <c r="I147" s="166" t="s">
        <v>4714</v>
      </c>
      <c r="J147" s="166" t="s">
        <v>4890</v>
      </c>
    </row>
    <row r="148" spans="1:10">
      <c r="A148" s="166" t="s">
        <v>4981</v>
      </c>
      <c r="B148" s="166" t="s">
        <v>4962</v>
      </c>
      <c r="C148" s="166" t="s">
        <v>73</v>
      </c>
      <c r="D148" s="166" t="s">
        <v>4711</v>
      </c>
      <c r="E148" s="166"/>
      <c r="F148" s="166" t="s">
        <v>4889</v>
      </c>
      <c r="G148" s="166" t="s">
        <v>4713</v>
      </c>
      <c r="H148" s="166"/>
      <c r="I148" s="166" t="s">
        <v>4714</v>
      </c>
      <c r="J148" s="166" t="s">
        <v>4890</v>
      </c>
    </row>
    <row r="149" spans="1:10">
      <c r="A149" s="166" t="s">
        <v>4982</v>
      </c>
      <c r="B149" s="166" t="s">
        <v>4962</v>
      </c>
      <c r="C149" s="166" t="s">
        <v>81</v>
      </c>
      <c r="D149" s="166" t="s">
        <v>4711</v>
      </c>
      <c r="E149" s="166"/>
      <c r="F149" s="166" t="s">
        <v>4889</v>
      </c>
      <c r="G149" s="166" t="s">
        <v>4713</v>
      </c>
      <c r="H149" s="166"/>
      <c r="I149" s="166" t="s">
        <v>4714</v>
      </c>
      <c r="J149" s="166" t="s">
        <v>4890</v>
      </c>
    </row>
    <row r="150" spans="1:10">
      <c r="A150" s="166" t="s">
        <v>4983</v>
      </c>
      <c r="B150" s="166" t="s">
        <v>4962</v>
      </c>
      <c r="C150" s="166" t="s">
        <v>86</v>
      </c>
      <c r="D150" s="166" t="s">
        <v>4711</v>
      </c>
      <c r="E150" s="166"/>
      <c r="F150" s="166" t="s">
        <v>4889</v>
      </c>
      <c r="G150" s="166" t="s">
        <v>4713</v>
      </c>
      <c r="H150" s="166"/>
      <c r="I150" s="166" t="s">
        <v>4714</v>
      </c>
      <c r="J150" s="166" t="s">
        <v>4890</v>
      </c>
    </row>
    <row r="151" spans="1:10">
      <c r="A151" s="166" t="s">
        <v>4984</v>
      </c>
      <c r="B151" s="166" t="s">
        <v>4962</v>
      </c>
      <c r="C151" s="166" t="s">
        <v>87</v>
      </c>
      <c r="D151" s="166" t="s">
        <v>4711</v>
      </c>
      <c r="E151" s="166"/>
      <c r="F151" s="166" t="s">
        <v>4889</v>
      </c>
      <c r="G151" s="166" t="s">
        <v>4713</v>
      </c>
      <c r="H151" s="166"/>
      <c r="I151" s="166" t="s">
        <v>4714</v>
      </c>
      <c r="J151" s="166" t="s">
        <v>4890</v>
      </c>
    </row>
    <row r="152" spans="1:10">
      <c r="A152" s="166" t="s">
        <v>4985</v>
      </c>
      <c r="B152" s="202">
        <v>46440</v>
      </c>
      <c r="C152" s="166" t="s">
        <v>92</v>
      </c>
      <c r="D152" s="166" t="s">
        <v>4711</v>
      </c>
      <c r="E152" s="166"/>
      <c r="F152" s="166" t="s">
        <v>4889</v>
      </c>
      <c r="G152" s="166" t="s">
        <v>4713</v>
      </c>
      <c r="H152" s="166" t="s">
        <v>4986</v>
      </c>
      <c r="I152" s="166" t="s">
        <v>4714</v>
      </c>
      <c r="J152" s="166" t="s">
        <v>4900</v>
      </c>
    </row>
    <row r="153" spans="1:10">
      <c r="A153" s="166" t="s">
        <v>4987</v>
      </c>
      <c r="B153" s="166" t="s">
        <v>4962</v>
      </c>
      <c r="C153" s="166" t="s">
        <v>98</v>
      </c>
      <c r="D153" s="166" t="s">
        <v>4711</v>
      </c>
      <c r="E153" s="166"/>
      <c r="F153" s="166" t="s">
        <v>4889</v>
      </c>
      <c r="G153" s="166" t="s">
        <v>4713</v>
      </c>
      <c r="H153" s="166"/>
      <c r="I153" s="166" t="s">
        <v>4714</v>
      </c>
      <c r="J153" s="166" t="s">
        <v>4890</v>
      </c>
    </row>
    <row r="154" spans="1:10">
      <c r="A154" s="166" t="s">
        <v>4988</v>
      </c>
      <c r="B154" s="202">
        <v>46440</v>
      </c>
      <c r="C154" s="166" t="s">
        <v>14</v>
      </c>
      <c r="D154" s="166" t="s">
        <v>4711</v>
      </c>
      <c r="E154" s="166"/>
      <c r="F154" s="166" t="s">
        <v>4889</v>
      </c>
      <c r="G154" s="166" t="s">
        <v>4713</v>
      </c>
      <c r="H154" s="166" t="s">
        <v>4989</v>
      </c>
      <c r="I154" s="166" t="s">
        <v>4714</v>
      </c>
      <c r="J154" s="166" t="s">
        <v>4905</v>
      </c>
    </row>
    <row r="155" spans="1:10">
      <c r="A155" s="166" t="s">
        <v>4990</v>
      </c>
      <c r="B155" s="166" t="s">
        <v>4991</v>
      </c>
      <c r="C155" s="166" t="s">
        <v>55</v>
      </c>
      <c r="D155" s="166" t="s">
        <v>4774</v>
      </c>
      <c r="E155" s="166"/>
      <c r="F155" s="166" t="s">
        <v>4992</v>
      </c>
      <c r="G155" s="166" t="s">
        <v>4713</v>
      </c>
      <c r="H155" s="166"/>
      <c r="I155" s="166" t="s">
        <v>4714</v>
      </c>
      <c r="J155" s="166" t="s">
        <v>4993</v>
      </c>
    </row>
    <row r="156" spans="1:10">
      <c r="A156" s="166" t="s">
        <v>4994</v>
      </c>
      <c r="B156" s="166" t="s">
        <v>4995</v>
      </c>
      <c r="C156" s="166" t="s">
        <v>70</v>
      </c>
      <c r="D156" s="166" t="s">
        <v>4774</v>
      </c>
      <c r="E156" s="166"/>
      <c r="F156" s="166" t="s">
        <v>4996</v>
      </c>
      <c r="G156" s="166" t="s">
        <v>4713</v>
      </c>
      <c r="H156" s="166"/>
      <c r="I156" s="166" t="s">
        <v>4714</v>
      </c>
      <c r="J156" s="166" t="s">
        <v>4997</v>
      </c>
    </row>
    <row r="157" spans="1:10">
      <c r="A157" s="166" t="s">
        <v>4998</v>
      </c>
      <c r="B157" s="166" t="s">
        <v>4999</v>
      </c>
      <c r="C157" s="166" t="s">
        <v>70</v>
      </c>
      <c r="D157" s="166" t="s">
        <v>4774</v>
      </c>
      <c r="E157" s="166"/>
      <c r="F157" s="166" t="s">
        <v>4996</v>
      </c>
      <c r="G157" s="166" t="s">
        <v>4713</v>
      </c>
      <c r="H157" s="166"/>
      <c r="I157" s="166" t="s">
        <v>4714</v>
      </c>
      <c r="J157" s="166" t="s">
        <v>4997</v>
      </c>
    </row>
    <row r="158" spans="1:10">
      <c r="A158" s="166" t="s">
        <v>5000</v>
      </c>
      <c r="B158" s="166" t="s">
        <v>5001</v>
      </c>
      <c r="C158" s="166" t="s">
        <v>55</v>
      </c>
      <c r="D158" s="166" t="s">
        <v>4774</v>
      </c>
      <c r="E158" s="166"/>
      <c r="F158" s="166" t="s">
        <v>5002</v>
      </c>
      <c r="G158" s="166" t="s">
        <v>4713</v>
      </c>
      <c r="H158" s="166"/>
      <c r="I158" s="166" t="s">
        <v>4714</v>
      </c>
      <c r="J158" s="166" t="s">
        <v>5003</v>
      </c>
    </row>
    <row r="159" spans="1:10">
      <c r="A159" s="166" t="s">
        <v>5004</v>
      </c>
      <c r="B159" s="166" t="s">
        <v>5001</v>
      </c>
      <c r="C159" s="166" t="s">
        <v>59</v>
      </c>
      <c r="D159" s="166" t="s">
        <v>4774</v>
      </c>
      <c r="E159" s="166"/>
      <c r="F159" s="166" t="s">
        <v>5005</v>
      </c>
      <c r="G159" s="166" t="s">
        <v>4713</v>
      </c>
      <c r="H159" s="166"/>
      <c r="I159" s="166" t="s">
        <v>4714</v>
      </c>
      <c r="J159" s="166" t="s">
        <v>5006</v>
      </c>
    </row>
    <row r="160" spans="1:10">
      <c r="A160" s="166" t="s">
        <v>5007</v>
      </c>
      <c r="B160" s="166" t="s">
        <v>5001</v>
      </c>
      <c r="C160" s="166" t="s">
        <v>70</v>
      </c>
      <c r="D160" s="166" t="s">
        <v>4774</v>
      </c>
      <c r="E160" s="166"/>
      <c r="F160" s="166" t="s">
        <v>4996</v>
      </c>
      <c r="G160" s="166" t="s">
        <v>4713</v>
      </c>
      <c r="H160" s="166"/>
      <c r="I160" s="166" t="s">
        <v>4714</v>
      </c>
      <c r="J160" s="166" t="s">
        <v>4997</v>
      </c>
    </row>
    <row r="161" spans="1:10">
      <c r="A161" s="166" t="s">
        <v>5008</v>
      </c>
      <c r="B161" s="166" t="s">
        <v>5001</v>
      </c>
      <c r="C161" s="166" t="s">
        <v>103</v>
      </c>
      <c r="D161" s="166" t="s">
        <v>4774</v>
      </c>
      <c r="E161" s="166"/>
      <c r="F161" s="166" t="s">
        <v>5009</v>
      </c>
      <c r="G161" s="166" t="s">
        <v>4713</v>
      </c>
      <c r="H161" s="166"/>
      <c r="I161" s="166" t="s">
        <v>4714</v>
      </c>
      <c r="J161" s="166" t="s">
        <v>5010</v>
      </c>
    </row>
    <row r="162" spans="1:10">
      <c r="A162" s="166" t="s">
        <v>5011</v>
      </c>
      <c r="B162" s="166" t="s">
        <v>5012</v>
      </c>
      <c r="C162" s="166" t="s">
        <v>72</v>
      </c>
      <c r="D162" s="166" t="s">
        <v>4711</v>
      </c>
      <c r="E162" s="166"/>
      <c r="F162" s="166" t="s">
        <v>4963</v>
      </c>
      <c r="G162" s="166" t="s">
        <v>4713</v>
      </c>
      <c r="H162" s="166"/>
      <c r="I162" s="166" t="s">
        <v>4714</v>
      </c>
      <c r="J162" s="166" t="s">
        <v>4964</v>
      </c>
    </row>
    <row r="163" spans="1:10">
      <c r="A163" s="166" t="s">
        <v>5013</v>
      </c>
      <c r="B163" s="166" t="s">
        <v>5014</v>
      </c>
      <c r="C163" s="166" t="s">
        <v>32</v>
      </c>
      <c r="D163" s="166" t="s">
        <v>4774</v>
      </c>
      <c r="E163" s="166"/>
      <c r="F163" s="166" t="s">
        <v>5015</v>
      </c>
      <c r="G163" s="166" t="s">
        <v>4713</v>
      </c>
      <c r="H163" s="166"/>
      <c r="I163" s="166" t="s">
        <v>4714</v>
      </c>
      <c r="J163" s="166" t="s">
        <v>5016</v>
      </c>
    </row>
    <row r="164" spans="1:10">
      <c r="A164" s="166" t="s">
        <v>5017</v>
      </c>
      <c r="B164" s="166" t="s">
        <v>5018</v>
      </c>
      <c r="C164" s="166" t="s">
        <v>72</v>
      </c>
      <c r="D164" s="166" t="s">
        <v>4774</v>
      </c>
      <c r="E164" s="166"/>
      <c r="F164" s="166" t="s">
        <v>5009</v>
      </c>
      <c r="G164" s="166" t="s">
        <v>4713</v>
      </c>
      <c r="H164" s="166"/>
      <c r="I164" s="166" t="s">
        <v>4714</v>
      </c>
      <c r="J164" s="166" t="s">
        <v>5010</v>
      </c>
    </row>
    <row r="165" spans="1:10">
      <c r="A165" s="166" t="s">
        <v>5019</v>
      </c>
      <c r="B165" s="166" t="s">
        <v>5018</v>
      </c>
      <c r="C165" s="166" t="s">
        <v>78</v>
      </c>
      <c r="D165" s="166" t="s">
        <v>4774</v>
      </c>
      <c r="E165" s="166"/>
      <c r="F165" s="166" t="s">
        <v>5020</v>
      </c>
      <c r="G165" s="166" t="s">
        <v>4713</v>
      </c>
      <c r="H165" s="166"/>
      <c r="I165" s="166" t="s">
        <v>4714</v>
      </c>
      <c r="J165" s="166" t="s">
        <v>5021</v>
      </c>
    </row>
    <row r="166" spans="1:10">
      <c r="A166" s="166" t="s">
        <v>5022</v>
      </c>
      <c r="B166" s="166" t="s">
        <v>5023</v>
      </c>
      <c r="C166" s="166" t="s">
        <v>97</v>
      </c>
      <c r="D166" s="166" t="s">
        <v>4711</v>
      </c>
      <c r="E166" s="166"/>
      <c r="F166" s="166" t="s">
        <v>4963</v>
      </c>
      <c r="G166" s="166" t="s">
        <v>4713</v>
      </c>
      <c r="H166" s="166"/>
      <c r="I166" s="166" t="s">
        <v>4714</v>
      </c>
      <c r="J166" s="166" t="s">
        <v>4964</v>
      </c>
    </row>
    <row r="167" spans="1:10">
      <c r="A167" s="166" t="s">
        <v>5024</v>
      </c>
      <c r="B167" s="166" t="s">
        <v>5023</v>
      </c>
      <c r="C167" s="166" t="s">
        <v>32</v>
      </c>
      <c r="D167" s="166" t="s">
        <v>4711</v>
      </c>
      <c r="E167" s="166"/>
      <c r="F167" s="166" t="s">
        <v>4963</v>
      </c>
      <c r="G167" s="166" t="s">
        <v>4713</v>
      </c>
      <c r="H167" s="166"/>
      <c r="I167" s="166" t="s">
        <v>4714</v>
      </c>
      <c r="J167" s="166" t="s">
        <v>4964</v>
      </c>
    </row>
    <row r="168" spans="1:10">
      <c r="A168" s="166" t="s">
        <v>5025</v>
      </c>
      <c r="B168" s="166" t="s">
        <v>5023</v>
      </c>
      <c r="C168" s="166" t="s">
        <v>55</v>
      </c>
      <c r="D168" s="166" t="s">
        <v>4711</v>
      </c>
      <c r="E168" s="166"/>
      <c r="F168" s="166" t="s">
        <v>4877</v>
      </c>
      <c r="G168" s="166" t="s">
        <v>4713</v>
      </c>
      <c r="H168" s="166"/>
      <c r="I168" s="166" t="s">
        <v>4714</v>
      </c>
      <c r="J168" s="166" t="s">
        <v>4878</v>
      </c>
    </row>
    <row r="169" spans="1:10">
      <c r="A169" s="166" t="s">
        <v>5026</v>
      </c>
      <c r="B169" s="166" t="s">
        <v>5023</v>
      </c>
      <c r="C169" s="166" t="s">
        <v>59</v>
      </c>
      <c r="D169" s="166" t="s">
        <v>4711</v>
      </c>
      <c r="E169" s="166"/>
      <c r="F169" s="166" t="s">
        <v>4880</v>
      </c>
      <c r="G169" s="166" t="s">
        <v>4713</v>
      </c>
      <c r="H169" s="166"/>
      <c r="I169" s="166" t="s">
        <v>4714</v>
      </c>
      <c r="J169" s="166" t="s">
        <v>4881</v>
      </c>
    </row>
    <row r="170" spans="1:10">
      <c r="A170" s="166" t="s">
        <v>5027</v>
      </c>
      <c r="B170" s="166" t="s">
        <v>5023</v>
      </c>
      <c r="C170" s="166" t="s">
        <v>70</v>
      </c>
      <c r="D170" s="166" t="s">
        <v>4711</v>
      </c>
      <c r="E170" s="166"/>
      <c r="F170" s="166" t="s">
        <v>4963</v>
      </c>
      <c r="G170" s="166" t="s">
        <v>4713</v>
      </c>
      <c r="H170" s="166"/>
      <c r="I170" s="166" t="s">
        <v>4714</v>
      </c>
      <c r="J170" s="166" t="s">
        <v>4964</v>
      </c>
    </row>
    <row r="171" spans="1:10">
      <c r="A171" s="166" t="s">
        <v>5028</v>
      </c>
      <c r="B171" s="166" t="s">
        <v>5023</v>
      </c>
      <c r="C171" s="166" t="s">
        <v>78</v>
      </c>
      <c r="D171" s="166" t="s">
        <v>4711</v>
      </c>
      <c r="E171" s="166"/>
      <c r="F171" s="166" t="s">
        <v>4963</v>
      </c>
      <c r="G171" s="166" t="s">
        <v>4713</v>
      </c>
      <c r="H171" s="166"/>
      <c r="I171" s="166" t="s">
        <v>4714</v>
      </c>
      <c r="J171" s="166" t="s">
        <v>4964</v>
      </c>
    </row>
    <row r="172" spans="1:10">
      <c r="A172" s="166" t="s">
        <v>5029</v>
      </c>
      <c r="B172" s="166" t="s">
        <v>5023</v>
      </c>
      <c r="C172" s="166" t="s">
        <v>103</v>
      </c>
      <c r="D172" s="166" t="s">
        <v>4711</v>
      </c>
      <c r="E172" s="166"/>
      <c r="F172" s="166" t="s">
        <v>4974</v>
      </c>
      <c r="G172" s="166" t="s">
        <v>4713</v>
      </c>
      <c r="H172" s="166"/>
      <c r="I172" s="166" t="s">
        <v>4714</v>
      </c>
      <c r="J172" s="166" t="s">
        <v>4975</v>
      </c>
    </row>
    <row r="173" spans="1:10">
      <c r="A173" s="166" t="s">
        <v>5030</v>
      </c>
      <c r="B173" s="166" t="s">
        <v>5023</v>
      </c>
      <c r="C173" s="166" t="s">
        <v>7</v>
      </c>
      <c r="D173" s="166" t="s">
        <v>4711</v>
      </c>
      <c r="E173" s="166"/>
      <c r="F173" s="166" t="s">
        <v>4889</v>
      </c>
      <c r="G173" s="166" t="s">
        <v>4713</v>
      </c>
      <c r="H173" s="166"/>
      <c r="I173" s="166" t="s">
        <v>4714</v>
      </c>
      <c r="J173" s="166" t="s">
        <v>4890</v>
      </c>
    </row>
    <row r="174" spans="1:10">
      <c r="A174" s="166" t="s">
        <v>5031</v>
      </c>
      <c r="B174" s="166" t="s">
        <v>5023</v>
      </c>
      <c r="C174" s="166" t="s">
        <v>30</v>
      </c>
      <c r="D174" s="166" t="s">
        <v>4711</v>
      </c>
      <c r="E174" s="166"/>
      <c r="F174" s="166" t="s">
        <v>4889</v>
      </c>
      <c r="G174" s="166" t="s">
        <v>4713</v>
      </c>
      <c r="H174" s="166"/>
      <c r="I174" s="166" t="s">
        <v>4714</v>
      </c>
      <c r="J174" s="166" t="s">
        <v>4890</v>
      </c>
    </row>
    <row r="175" spans="1:10">
      <c r="A175" s="166" t="s">
        <v>5032</v>
      </c>
      <c r="B175" s="166" t="s">
        <v>5023</v>
      </c>
      <c r="C175" s="166" t="s">
        <v>47</v>
      </c>
      <c r="D175" s="166" t="s">
        <v>4711</v>
      </c>
      <c r="E175" s="166"/>
      <c r="F175" s="166" t="s">
        <v>4889</v>
      </c>
      <c r="G175" s="166" t="s">
        <v>4713</v>
      </c>
      <c r="H175" s="166"/>
      <c r="I175" s="166" t="s">
        <v>4714</v>
      </c>
      <c r="J175" s="166" t="s">
        <v>4890</v>
      </c>
    </row>
    <row r="176" spans="1:10">
      <c r="A176" s="166" t="s">
        <v>5033</v>
      </c>
      <c r="B176" s="166" t="s">
        <v>5023</v>
      </c>
      <c r="C176" s="166" t="s">
        <v>60</v>
      </c>
      <c r="D176" s="166" t="s">
        <v>4711</v>
      </c>
      <c r="E176" s="166"/>
      <c r="F176" s="166" t="s">
        <v>4889</v>
      </c>
      <c r="G176" s="166" t="s">
        <v>4713</v>
      </c>
      <c r="H176" s="166"/>
      <c r="I176" s="166" t="s">
        <v>4714</v>
      </c>
      <c r="J176" s="166" t="s">
        <v>4890</v>
      </c>
    </row>
    <row r="177" spans="1:10">
      <c r="A177" s="166" t="s">
        <v>5034</v>
      </c>
      <c r="B177" s="166" t="s">
        <v>5023</v>
      </c>
      <c r="C177" s="166" t="s">
        <v>54</v>
      </c>
      <c r="D177" s="166" t="s">
        <v>4711</v>
      </c>
      <c r="E177" s="166"/>
      <c r="F177" s="166" t="s">
        <v>4889</v>
      </c>
      <c r="G177" s="166" t="s">
        <v>4713</v>
      </c>
      <c r="H177" s="166"/>
      <c r="I177" s="166" t="s">
        <v>4714</v>
      </c>
      <c r="J177" s="166" t="s">
        <v>4890</v>
      </c>
    </row>
    <row r="178" spans="1:10">
      <c r="A178" s="166" t="s">
        <v>5035</v>
      </c>
      <c r="B178" s="166" t="s">
        <v>5023</v>
      </c>
      <c r="C178" s="166" t="s">
        <v>73</v>
      </c>
      <c r="D178" s="166" t="s">
        <v>4711</v>
      </c>
      <c r="E178" s="166"/>
      <c r="F178" s="166" t="s">
        <v>4889</v>
      </c>
      <c r="G178" s="166" t="s">
        <v>4713</v>
      </c>
      <c r="H178" s="166"/>
      <c r="I178" s="166" t="s">
        <v>4714</v>
      </c>
      <c r="J178" s="166" t="s">
        <v>4890</v>
      </c>
    </row>
    <row r="179" spans="1:10">
      <c r="A179" s="166" t="s">
        <v>5036</v>
      </c>
      <c r="B179" s="166" t="s">
        <v>5023</v>
      </c>
      <c r="C179" s="166" t="s">
        <v>81</v>
      </c>
      <c r="D179" s="166" t="s">
        <v>4711</v>
      </c>
      <c r="E179" s="166"/>
      <c r="F179" s="166" t="s">
        <v>4889</v>
      </c>
      <c r="G179" s="166" t="s">
        <v>4713</v>
      </c>
      <c r="H179" s="166"/>
      <c r="I179" s="166" t="s">
        <v>4714</v>
      </c>
      <c r="J179" s="166" t="s">
        <v>4890</v>
      </c>
    </row>
    <row r="180" spans="1:10">
      <c r="A180" s="166" t="s">
        <v>5037</v>
      </c>
      <c r="B180" s="166" t="s">
        <v>5023</v>
      </c>
      <c r="C180" s="166" t="s">
        <v>86</v>
      </c>
      <c r="D180" s="166" t="s">
        <v>4711</v>
      </c>
      <c r="E180" s="166"/>
      <c r="F180" s="166" t="s">
        <v>4889</v>
      </c>
      <c r="G180" s="166" t="s">
        <v>4713</v>
      </c>
      <c r="H180" s="166"/>
      <c r="I180" s="166" t="s">
        <v>4714</v>
      </c>
      <c r="J180" s="166" t="s">
        <v>4890</v>
      </c>
    </row>
    <row r="181" spans="1:10">
      <c r="A181" s="166" t="s">
        <v>5038</v>
      </c>
      <c r="B181" s="166" t="s">
        <v>5023</v>
      </c>
      <c r="C181" s="166" t="s">
        <v>87</v>
      </c>
      <c r="D181" s="166" t="s">
        <v>4711</v>
      </c>
      <c r="E181" s="166"/>
      <c r="F181" s="166" t="s">
        <v>4889</v>
      </c>
      <c r="G181" s="166" t="s">
        <v>4713</v>
      </c>
      <c r="H181" s="166"/>
      <c r="I181" s="166" t="s">
        <v>4714</v>
      </c>
      <c r="J181" s="166" t="s">
        <v>4890</v>
      </c>
    </row>
    <row r="182" spans="1:10">
      <c r="A182" s="166" t="s">
        <v>5039</v>
      </c>
      <c r="B182" s="166" t="s">
        <v>5023</v>
      </c>
      <c r="C182" s="166" t="s">
        <v>92</v>
      </c>
      <c r="D182" s="166" t="s">
        <v>4711</v>
      </c>
      <c r="E182" s="166"/>
      <c r="F182" s="166" t="s">
        <v>4889</v>
      </c>
      <c r="G182" s="166" t="s">
        <v>4713</v>
      </c>
      <c r="H182" s="166"/>
      <c r="I182" s="166" t="s">
        <v>4714</v>
      </c>
      <c r="J182" s="166" t="s">
        <v>4890</v>
      </c>
    </row>
    <row r="183" spans="1:10">
      <c r="A183" s="166" t="s">
        <v>5040</v>
      </c>
      <c r="B183" s="166" t="s">
        <v>5023</v>
      </c>
      <c r="C183" s="166" t="s">
        <v>98</v>
      </c>
      <c r="D183" s="166" t="s">
        <v>4711</v>
      </c>
      <c r="E183" s="166"/>
      <c r="F183" s="166" t="s">
        <v>4889</v>
      </c>
      <c r="G183" s="166" t="s">
        <v>4713</v>
      </c>
      <c r="H183" s="166"/>
      <c r="I183" s="166" t="s">
        <v>4714</v>
      </c>
      <c r="J183" s="166" t="s">
        <v>4890</v>
      </c>
    </row>
    <row r="184" spans="1:10">
      <c r="A184" s="166" t="s">
        <v>5041</v>
      </c>
      <c r="B184" s="202">
        <v>46500</v>
      </c>
      <c r="C184" s="166" t="s">
        <v>14</v>
      </c>
      <c r="D184" s="166" t="s">
        <v>4711</v>
      </c>
      <c r="E184" s="166"/>
      <c r="F184" s="166" t="s">
        <v>4889</v>
      </c>
      <c r="G184" s="166" t="s">
        <v>4713</v>
      </c>
      <c r="H184" s="166" t="s">
        <v>5042</v>
      </c>
      <c r="I184" s="166" t="s">
        <v>4714</v>
      </c>
      <c r="J184" s="166" t="s">
        <v>4905</v>
      </c>
    </row>
    <row r="185" spans="1:10">
      <c r="A185" s="166" t="s">
        <v>5043</v>
      </c>
      <c r="B185" s="166" t="s">
        <v>5044</v>
      </c>
      <c r="C185" s="166" t="s">
        <v>32</v>
      </c>
      <c r="D185" s="166" t="s">
        <v>4711</v>
      </c>
      <c r="E185" s="166"/>
      <c r="F185" s="166" t="s">
        <v>4711</v>
      </c>
      <c r="G185" s="166" t="s">
        <v>4713</v>
      </c>
      <c r="H185" s="166"/>
      <c r="I185" s="166" t="s">
        <v>4714</v>
      </c>
      <c r="J185" s="166" t="s">
        <v>4841</v>
      </c>
    </row>
    <row r="186" spans="1:10">
      <c r="A186" s="166" t="s">
        <v>5045</v>
      </c>
      <c r="B186" s="166" t="s">
        <v>5046</v>
      </c>
      <c r="C186" s="166" t="s">
        <v>72</v>
      </c>
      <c r="D186" s="166" t="s">
        <v>4711</v>
      </c>
      <c r="E186" s="166"/>
      <c r="F186" s="166" t="s">
        <v>4711</v>
      </c>
      <c r="G186" s="166" t="s">
        <v>4713</v>
      </c>
      <c r="H186" s="166"/>
      <c r="I186" s="166" t="s">
        <v>4714</v>
      </c>
      <c r="J186" s="166" t="s">
        <v>4841</v>
      </c>
    </row>
    <row r="187" spans="1:10">
      <c r="A187" s="166" t="s">
        <v>5047</v>
      </c>
      <c r="B187" s="166" t="s">
        <v>5048</v>
      </c>
      <c r="C187" s="166" t="s">
        <v>97</v>
      </c>
      <c r="D187" s="166" t="s">
        <v>4711</v>
      </c>
      <c r="E187" s="166"/>
      <c r="F187" s="166" t="s">
        <v>4711</v>
      </c>
      <c r="G187" s="166" t="s">
        <v>4713</v>
      </c>
      <c r="H187" s="166"/>
      <c r="I187" s="166" t="s">
        <v>4714</v>
      </c>
      <c r="J187" s="166" t="s">
        <v>4841</v>
      </c>
    </row>
    <row r="188" spans="1:10">
      <c r="A188" s="166" t="s">
        <v>5049</v>
      </c>
      <c r="B188" s="166" t="s">
        <v>5048</v>
      </c>
      <c r="C188" s="166" t="s">
        <v>103</v>
      </c>
      <c r="D188" s="166" t="s">
        <v>4711</v>
      </c>
      <c r="E188" s="166"/>
      <c r="F188" s="166" t="s">
        <v>4711</v>
      </c>
      <c r="G188" s="166" t="s">
        <v>4713</v>
      </c>
      <c r="H188" s="166"/>
      <c r="I188" s="166" t="s">
        <v>4714</v>
      </c>
      <c r="J188" s="166" t="s">
        <v>4841</v>
      </c>
    </row>
    <row r="189" spans="1:10">
      <c r="A189" s="166" t="s">
        <v>5050</v>
      </c>
      <c r="B189" s="166" t="s">
        <v>5051</v>
      </c>
      <c r="C189" s="166" t="s">
        <v>55</v>
      </c>
      <c r="D189" s="166" t="s">
        <v>4774</v>
      </c>
      <c r="E189" s="166"/>
      <c r="F189" s="166" t="s">
        <v>5052</v>
      </c>
      <c r="G189" s="166" t="s">
        <v>4713</v>
      </c>
      <c r="H189" s="166"/>
      <c r="I189" s="166" t="s">
        <v>4714</v>
      </c>
      <c r="J189" s="166" t="s">
        <v>5053</v>
      </c>
    </row>
    <row r="190" spans="1:10">
      <c r="A190" s="166" t="s">
        <v>5054</v>
      </c>
      <c r="B190" s="166" t="s">
        <v>5051</v>
      </c>
      <c r="C190" s="166" t="s">
        <v>59</v>
      </c>
      <c r="D190" s="166" t="s">
        <v>4774</v>
      </c>
      <c r="E190" s="166"/>
      <c r="F190" s="166" t="s">
        <v>5052</v>
      </c>
      <c r="G190" s="166" t="s">
        <v>4713</v>
      </c>
      <c r="H190" s="166"/>
      <c r="I190" s="166" t="s">
        <v>4714</v>
      </c>
      <c r="J190" s="166" t="s">
        <v>5053</v>
      </c>
    </row>
    <row r="191" spans="1:10">
      <c r="A191" s="166" t="s">
        <v>5055</v>
      </c>
      <c r="B191" s="166" t="s">
        <v>5056</v>
      </c>
      <c r="C191" s="166" t="s">
        <v>55</v>
      </c>
      <c r="D191" s="166" t="s">
        <v>4711</v>
      </c>
      <c r="E191" s="166"/>
      <c r="F191" s="166" t="s">
        <v>5057</v>
      </c>
      <c r="G191" s="166" t="s">
        <v>4713</v>
      </c>
      <c r="H191" s="166"/>
      <c r="I191" s="166" t="s">
        <v>4714</v>
      </c>
      <c r="J191" s="166" t="s">
        <v>5058</v>
      </c>
    </row>
    <row r="192" spans="1:10">
      <c r="A192" s="166" t="s">
        <v>5059</v>
      </c>
      <c r="B192" s="166" t="s">
        <v>5056</v>
      </c>
      <c r="C192" s="166" t="s">
        <v>59</v>
      </c>
      <c r="D192" s="166" t="s">
        <v>4711</v>
      </c>
      <c r="E192" s="166"/>
      <c r="F192" s="166" t="s">
        <v>5057</v>
      </c>
      <c r="G192" s="166" t="s">
        <v>4713</v>
      </c>
      <c r="H192" s="166"/>
      <c r="I192" s="166" t="s">
        <v>4714</v>
      </c>
      <c r="J192" s="166" t="s">
        <v>5058</v>
      </c>
    </row>
    <row r="193" spans="1:10">
      <c r="A193" s="166" t="s">
        <v>5060</v>
      </c>
      <c r="B193" s="166" t="s">
        <v>5056</v>
      </c>
      <c r="C193" s="166" t="s">
        <v>103</v>
      </c>
      <c r="D193" s="166" t="s">
        <v>4711</v>
      </c>
      <c r="E193" s="166"/>
      <c r="F193" s="166" t="s">
        <v>4711</v>
      </c>
      <c r="G193" s="166" t="s">
        <v>4713</v>
      </c>
      <c r="H193" s="166"/>
      <c r="I193" s="166" t="s">
        <v>4714</v>
      </c>
      <c r="J193" s="166" t="s">
        <v>4841</v>
      </c>
    </row>
    <row r="194" spans="1:10">
      <c r="A194" s="166" t="s">
        <v>5061</v>
      </c>
      <c r="B194" s="166" t="s">
        <v>5062</v>
      </c>
      <c r="C194" s="166" t="s">
        <v>55</v>
      </c>
      <c r="D194" s="166" t="s">
        <v>4711</v>
      </c>
      <c r="E194" s="166"/>
      <c r="F194" s="166" t="s">
        <v>5057</v>
      </c>
      <c r="G194" s="166" t="s">
        <v>4713</v>
      </c>
      <c r="H194" s="166"/>
      <c r="I194" s="166" t="s">
        <v>4714</v>
      </c>
      <c r="J194" s="166" t="s">
        <v>5058</v>
      </c>
    </row>
    <row r="195" spans="1:10">
      <c r="A195" s="166" t="s">
        <v>5063</v>
      </c>
      <c r="B195" s="166" t="s">
        <v>5062</v>
      </c>
      <c r="C195" s="166" t="s">
        <v>59</v>
      </c>
      <c r="D195" s="166" t="s">
        <v>4711</v>
      </c>
      <c r="E195" s="166"/>
      <c r="F195" s="166" t="s">
        <v>5057</v>
      </c>
      <c r="G195" s="166" t="s">
        <v>4713</v>
      </c>
      <c r="H195" s="166"/>
      <c r="I195" s="166" t="s">
        <v>4714</v>
      </c>
      <c r="J195" s="166" t="s">
        <v>5058</v>
      </c>
    </row>
    <row r="196" spans="1:10">
      <c r="A196" s="166" t="s">
        <v>5064</v>
      </c>
      <c r="B196" s="166" t="s">
        <v>5062</v>
      </c>
      <c r="C196" s="166" t="s">
        <v>103</v>
      </c>
      <c r="D196" s="166" t="s">
        <v>4711</v>
      </c>
      <c r="E196" s="166"/>
      <c r="F196" s="166" t="s">
        <v>4711</v>
      </c>
      <c r="G196" s="166" t="s">
        <v>4713</v>
      </c>
      <c r="H196" s="166"/>
      <c r="I196" s="166" t="s">
        <v>4714</v>
      </c>
      <c r="J196" s="166" t="s">
        <v>4841</v>
      </c>
    </row>
    <row r="197" spans="1:10">
      <c r="A197" s="166" t="s">
        <v>5065</v>
      </c>
      <c r="B197" s="166" t="s">
        <v>5066</v>
      </c>
      <c r="C197" s="166" t="s">
        <v>32</v>
      </c>
      <c r="D197" s="166" t="s">
        <v>4711</v>
      </c>
      <c r="E197" s="166"/>
      <c r="F197" s="166" t="s">
        <v>4963</v>
      </c>
      <c r="G197" s="166" t="s">
        <v>4713</v>
      </c>
      <c r="H197" s="166"/>
      <c r="I197" s="166" t="s">
        <v>4714</v>
      </c>
      <c r="J197" s="166" t="s">
        <v>4964</v>
      </c>
    </row>
    <row r="198" spans="1:10">
      <c r="A198" s="166" t="s">
        <v>5067</v>
      </c>
      <c r="B198" s="166" t="s">
        <v>5066</v>
      </c>
      <c r="C198" s="166" t="s">
        <v>70</v>
      </c>
      <c r="D198" s="166" t="s">
        <v>4711</v>
      </c>
      <c r="E198" s="166"/>
      <c r="F198" s="166" t="s">
        <v>4963</v>
      </c>
      <c r="G198" s="166" t="s">
        <v>4713</v>
      </c>
      <c r="H198" s="166"/>
      <c r="I198" s="166" t="s">
        <v>4714</v>
      </c>
      <c r="J198" s="166" t="s">
        <v>4964</v>
      </c>
    </row>
    <row r="199" spans="1:10">
      <c r="A199" s="166" t="s">
        <v>5068</v>
      </c>
      <c r="B199" s="166" t="s">
        <v>5066</v>
      </c>
      <c r="C199" s="166" t="s">
        <v>72</v>
      </c>
      <c r="D199" s="166" t="s">
        <v>4711</v>
      </c>
      <c r="E199" s="166"/>
      <c r="F199" s="166" t="s">
        <v>4963</v>
      </c>
      <c r="G199" s="166" t="s">
        <v>4713</v>
      </c>
      <c r="H199" s="166"/>
      <c r="I199" s="166" t="s">
        <v>4714</v>
      </c>
      <c r="J199" s="166" t="s">
        <v>4964</v>
      </c>
    </row>
    <row r="200" spans="1:10">
      <c r="A200" s="166" t="s">
        <v>5069</v>
      </c>
      <c r="B200" s="166" t="s">
        <v>5018</v>
      </c>
      <c r="C200" s="166" t="s">
        <v>59</v>
      </c>
      <c r="D200" s="166" t="s">
        <v>4774</v>
      </c>
      <c r="E200" s="166"/>
      <c r="F200" s="166" t="s">
        <v>4996</v>
      </c>
      <c r="G200" s="166" t="s">
        <v>4713</v>
      </c>
      <c r="H200" s="166"/>
      <c r="I200" s="166" t="s">
        <v>4714</v>
      </c>
      <c r="J200" s="166" t="s">
        <v>4997</v>
      </c>
    </row>
    <row r="201" spans="1:10">
      <c r="A201" s="166" t="s">
        <v>5070</v>
      </c>
      <c r="B201" s="202">
        <v>46344</v>
      </c>
      <c r="C201" s="166" t="s">
        <v>73</v>
      </c>
      <c r="D201" s="166" t="s">
        <v>4711</v>
      </c>
      <c r="E201" s="166"/>
      <c r="F201" s="166" t="s">
        <v>5071</v>
      </c>
      <c r="G201" s="166" t="s">
        <v>4789</v>
      </c>
      <c r="H201" s="166" t="s">
        <v>5072</v>
      </c>
      <c r="I201" s="166" t="s">
        <v>4714</v>
      </c>
      <c r="J201" s="166" t="s">
        <v>5073</v>
      </c>
    </row>
    <row r="202" spans="1:10" ht="27">
      <c r="A202" s="166" t="s">
        <v>5074</v>
      </c>
      <c r="B202" s="202">
        <v>46286</v>
      </c>
      <c r="C202" s="166" t="s">
        <v>30</v>
      </c>
      <c r="D202" s="166" t="s">
        <v>4711</v>
      </c>
      <c r="E202" s="166"/>
      <c r="F202" s="416" t="s">
        <v>5075</v>
      </c>
      <c r="G202" s="166" t="s">
        <v>5076</v>
      </c>
      <c r="H202" s="166" t="s">
        <v>5077</v>
      </c>
      <c r="I202" s="166" t="s">
        <v>4714</v>
      </c>
      <c r="J202" s="166" t="s">
        <v>5078</v>
      </c>
    </row>
    <row r="203" spans="1:10">
      <c r="A203" s="166" t="s">
        <v>5079</v>
      </c>
      <c r="B203" s="202">
        <v>46261</v>
      </c>
      <c r="C203" s="166" t="s">
        <v>14</v>
      </c>
      <c r="D203" s="166" t="s">
        <v>4774</v>
      </c>
      <c r="E203" s="166"/>
      <c r="F203" s="166" t="s">
        <v>5080</v>
      </c>
      <c r="G203" s="166" t="s">
        <v>5081</v>
      </c>
      <c r="H203" s="166" t="s">
        <v>5082</v>
      </c>
      <c r="I203" s="166" t="s">
        <v>4714</v>
      </c>
      <c r="J203" s="166" t="s">
        <v>5083</v>
      </c>
    </row>
    <row r="204" spans="1:10">
      <c r="A204" s="166" t="s">
        <v>5084</v>
      </c>
      <c r="B204" s="202">
        <v>46276</v>
      </c>
      <c r="C204" s="166" t="s">
        <v>14</v>
      </c>
      <c r="D204" s="166" t="s">
        <v>4711</v>
      </c>
      <c r="E204" s="166"/>
      <c r="F204" s="166"/>
      <c r="G204" s="166" t="s">
        <v>5081</v>
      </c>
      <c r="H204" s="166" t="s">
        <v>5085</v>
      </c>
      <c r="I204" s="166" t="s">
        <v>4714</v>
      </c>
      <c r="J204" s="166" t="s">
        <v>5086</v>
      </c>
    </row>
    <row r="205" spans="1:10">
      <c r="A205" s="166" t="s">
        <v>5087</v>
      </c>
      <c r="B205" s="202">
        <v>46301</v>
      </c>
      <c r="C205" s="166" t="s">
        <v>14</v>
      </c>
      <c r="D205" s="166" t="s">
        <v>4774</v>
      </c>
      <c r="E205" s="166"/>
      <c r="F205" s="166" t="s">
        <v>5080</v>
      </c>
      <c r="G205" s="166" t="s">
        <v>5081</v>
      </c>
      <c r="H205" s="166" t="s">
        <v>5088</v>
      </c>
      <c r="I205" s="166" t="s">
        <v>4714</v>
      </c>
      <c r="J205" s="166" t="s">
        <v>5083</v>
      </c>
    </row>
    <row r="206" spans="1:10">
      <c r="A206" s="166" t="s">
        <v>5089</v>
      </c>
      <c r="B206" s="202">
        <v>46405</v>
      </c>
      <c r="C206" s="166" t="s">
        <v>14</v>
      </c>
      <c r="D206" s="166" t="s">
        <v>4774</v>
      </c>
      <c r="E206" s="166"/>
      <c r="F206" s="166" t="s">
        <v>5080</v>
      </c>
      <c r="G206" s="166" t="s">
        <v>5081</v>
      </c>
      <c r="H206" s="166" t="s">
        <v>5090</v>
      </c>
      <c r="I206" s="166" t="s">
        <v>4714</v>
      </c>
      <c r="J206" s="166" t="s">
        <v>5083</v>
      </c>
    </row>
    <row r="207" spans="1:10">
      <c r="A207" s="166" t="s">
        <v>5091</v>
      </c>
      <c r="B207" s="202">
        <v>46450</v>
      </c>
      <c r="C207" s="166" t="s">
        <v>14</v>
      </c>
      <c r="D207" s="166" t="s">
        <v>4774</v>
      </c>
      <c r="E207" s="166"/>
      <c r="F207" s="166" t="s">
        <v>5080</v>
      </c>
      <c r="G207" s="166" t="s">
        <v>5081</v>
      </c>
      <c r="H207" s="166" t="s">
        <v>5092</v>
      </c>
      <c r="I207" s="166" t="s">
        <v>4714</v>
      </c>
      <c r="J207" s="166" t="s">
        <v>5083</v>
      </c>
    </row>
    <row r="208" spans="1:10">
      <c r="A208" s="166" t="s">
        <v>5093</v>
      </c>
      <c r="B208" s="202">
        <v>46535</v>
      </c>
      <c r="C208" s="166" t="s">
        <v>14</v>
      </c>
      <c r="D208" s="166" t="s">
        <v>4711</v>
      </c>
      <c r="E208" s="166"/>
      <c r="F208" s="166"/>
      <c r="G208" s="166" t="s">
        <v>5081</v>
      </c>
      <c r="H208" s="166" t="s">
        <v>5094</v>
      </c>
      <c r="I208" s="166" t="s">
        <v>4714</v>
      </c>
      <c r="J208" s="166" t="s">
        <v>4905</v>
      </c>
    </row>
    <row r="209" spans="1:10">
      <c r="A209" s="166" t="s">
        <v>5095</v>
      </c>
      <c r="B209" s="202">
        <v>46269</v>
      </c>
      <c r="C209" s="166" t="s">
        <v>92</v>
      </c>
      <c r="D209" s="166" t="s">
        <v>4711</v>
      </c>
      <c r="E209" s="166"/>
      <c r="F209" s="166" t="s">
        <v>5096</v>
      </c>
      <c r="G209" s="166" t="s">
        <v>5097</v>
      </c>
      <c r="H209" s="166" t="s">
        <v>5098</v>
      </c>
      <c r="I209" s="166" t="s">
        <v>4714</v>
      </c>
      <c r="J209" s="166" t="s">
        <v>5099</v>
      </c>
    </row>
    <row r="210" spans="1:10">
      <c r="A210" s="166" t="s">
        <v>5100</v>
      </c>
      <c r="B210" s="202">
        <v>46498</v>
      </c>
      <c r="C210" s="166" t="s">
        <v>92</v>
      </c>
      <c r="D210" s="166" t="s">
        <v>4711</v>
      </c>
      <c r="E210" s="166"/>
      <c r="F210" s="166"/>
      <c r="G210" s="166" t="s">
        <v>5097</v>
      </c>
      <c r="H210" s="166" t="s">
        <v>5101</v>
      </c>
      <c r="I210" s="166" t="s">
        <v>4714</v>
      </c>
      <c r="J210" s="166" t="s">
        <v>5078</v>
      </c>
    </row>
    <row r="211" spans="1:10">
      <c r="A211" s="166" t="s">
        <v>5102</v>
      </c>
      <c r="B211" s="202">
        <v>46276</v>
      </c>
      <c r="C211" s="166" t="s">
        <v>7</v>
      </c>
      <c r="D211" s="166" t="s">
        <v>4711</v>
      </c>
      <c r="E211" s="166"/>
      <c r="F211" s="166" t="s">
        <v>5103</v>
      </c>
      <c r="G211" s="166" t="s">
        <v>5104</v>
      </c>
      <c r="H211" s="166" t="s">
        <v>5105</v>
      </c>
      <c r="I211" s="166" t="s">
        <v>4714</v>
      </c>
      <c r="J211" s="166" t="s">
        <v>5106</v>
      </c>
    </row>
    <row r="212" spans="1:10">
      <c r="A212" s="166" t="s">
        <v>5107</v>
      </c>
      <c r="B212" s="202">
        <v>46265</v>
      </c>
      <c r="C212" s="166" t="s">
        <v>73</v>
      </c>
      <c r="D212" s="166" t="s">
        <v>4711</v>
      </c>
      <c r="E212" s="166"/>
      <c r="F212" s="166"/>
      <c r="G212" s="166" t="s">
        <v>4789</v>
      </c>
      <c r="H212" s="166" t="s">
        <v>5108</v>
      </c>
      <c r="I212" s="166" t="s">
        <v>4714</v>
      </c>
      <c r="J212" s="166" t="s">
        <v>5109</v>
      </c>
    </row>
    <row r="213" spans="1:10">
      <c r="A213" s="166" t="s">
        <v>5110</v>
      </c>
      <c r="B213" s="202">
        <v>46272</v>
      </c>
      <c r="C213" s="166" t="s">
        <v>47</v>
      </c>
      <c r="D213" s="166" t="s">
        <v>4711</v>
      </c>
      <c r="E213" s="166"/>
      <c r="F213" s="166"/>
      <c r="G213" s="166" t="s">
        <v>5111</v>
      </c>
      <c r="H213" s="166" t="s">
        <v>5112</v>
      </c>
      <c r="I213" s="166" t="s">
        <v>4714</v>
      </c>
      <c r="J213" s="166" t="s">
        <v>5078</v>
      </c>
    </row>
    <row r="214" spans="1:10">
      <c r="A214" s="166" t="s">
        <v>5113</v>
      </c>
      <c r="B214" s="202">
        <v>46503</v>
      </c>
      <c r="C214" s="166" t="s">
        <v>47</v>
      </c>
      <c r="D214" s="166" t="s">
        <v>4711</v>
      </c>
      <c r="E214" s="166"/>
      <c r="F214" s="166"/>
      <c r="G214" s="166" t="s">
        <v>5111</v>
      </c>
      <c r="H214" s="166" t="s">
        <v>5114</v>
      </c>
      <c r="I214" s="166" t="s">
        <v>4714</v>
      </c>
      <c r="J214" s="166" t="s">
        <v>5078</v>
      </c>
    </row>
    <row r="215" spans="1:10">
      <c r="A215" s="166" t="s">
        <v>5115</v>
      </c>
      <c r="B215" s="202">
        <v>46275</v>
      </c>
      <c r="C215" s="166" t="s">
        <v>81</v>
      </c>
      <c r="D215" s="166" t="s">
        <v>4711</v>
      </c>
      <c r="E215" s="166"/>
      <c r="F215" s="166"/>
      <c r="G215" s="166" t="s">
        <v>5116</v>
      </c>
      <c r="H215" s="166" t="s">
        <v>5117</v>
      </c>
      <c r="I215" s="166" t="s">
        <v>4714</v>
      </c>
      <c r="J215" s="166" t="s">
        <v>5118</v>
      </c>
    </row>
    <row r="216" spans="1:10">
      <c r="A216" s="166" t="s">
        <v>5119</v>
      </c>
      <c r="B216" s="436" t="s">
        <v>4811</v>
      </c>
      <c r="C216" s="166" t="s">
        <v>87</v>
      </c>
      <c r="D216" s="166" t="s">
        <v>4711</v>
      </c>
      <c r="E216" s="166"/>
      <c r="F216" s="166" t="s">
        <v>5120</v>
      </c>
      <c r="G216" s="166" t="s">
        <v>5121</v>
      </c>
      <c r="H216" s="436" t="s">
        <v>5122</v>
      </c>
      <c r="I216" s="166" t="s">
        <v>4714</v>
      </c>
      <c r="J216" s="166" t="s">
        <v>5123</v>
      </c>
    </row>
    <row r="217" spans="1:10">
      <c r="A217" s="166" t="s">
        <v>5124</v>
      </c>
      <c r="B217" s="202">
        <v>46498</v>
      </c>
      <c r="C217" s="166" t="s">
        <v>87</v>
      </c>
      <c r="D217" s="166" t="s">
        <v>4711</v>
      </c>
      <c r="E217" s="166"/>
      <c r="F217" s="166"/>
      <c r="G217" s="166" t="s">
        <v>5121</v>
      </c>
      <c r="H217" s="166" t="s">
        <v>5125</v>
      </c>
      <c r="I217" s="166" t="s">
        <v>4714</v>
      </c>
      <c r="J217" s="166" t="s">
        <v>5078</v>
      </c>
    </row>
    <row r="218" spans="1:10">
      <c r="A218" s="166" t="s">
        <v>5126</v>
      </c>
      <c r="B218" s="202">
        <v>46323</v>
      </c>
      <c r="C218" s="166" t="s">
        <v>87</v>
      </c>
      <c r="D218" s="166" t="s">
        <v>4774</v>
      </c>
      <c r="E218" s="166"/>
      <c r="F218" s="166" t="s">
        <v>5127</v>
      </c>
      <c r="G218" s="166" t="s">
        <v>5128</v>
      </c>
      <c r="H218" s="166" t="s">
        <v>5129</v>
      </c>
      <c r="I218" s="166" t="s">
        <v>4714</v>
      </c>
      <c r="J218" s="166" t="s">
        <v>5083</v>
      </c>
    </row>
    <row r="219" spans="1:10">
      <c r="A219" s="166" t="s">
        <v>5130</v>
      </c>
      <c r="B219" s="202">
        <v>46365</v>
      </c>
      <c r="C219" s="166" t="s">
        <v>87</v>
      </c>
      <c r="D219" s="166" t="s">
        <v>4774</v>
      </c>
      <c r="E219" s="166"/>
      <c r="F219" s="166" t="s">
        <v>5131</v>
      </c>
      <c r="G219" s="166" t="s">
        <v>5121</v>
      </c>
      <c r="H219" s="166" t="s">
        <v>5132</v>
      </c>
      <c r="I219" s="166" t="s">
        <v>4714</v>
      </c>
      <c r="J219" s="166" t="s">
        <v>5083</v>
      </c>
    </row>
    <row r="220" spans="1:10">
      <c r="A220" s="166" t="s">
        <v>5133</v>
      </c>
      <c r="B220" s="202">
        <v>46391</v>
      </c>
      <c r="C220" s="166" t="s">
        <v>87</v>
      </c>
      <c r="D220" s="166" t="s">
        <v>4774</v>
      </c>
      <c r="E220" s="166"/>
      <c r="F220" s="166" t="s">
        <v>5134</v>
      </c>
      <c r="G220" s="166" t="s">
        <v>5121</v>
      </c>
      <c r="H220" s="166" t="s">
        <v>5135</v>
      </c>
      <c r="I220" s="166" t="s">
        <v>4714</v>
      </c>
      <c r="J220" s="166" t="s">
        <v>5083</v>
      </c>
    </row>
    <row r="221" spans="1:10">
      <c r="A221" s="166" t="s">
        <v>5136</v>
      </c>
      <c r="B221" s="202">
        <v>46521</v>
      </c>
      <c r="C221" s="166" t="s">
        <v>87</v>
      </c>
      <c r="D221" s="166" t="s">
        <v>4774</v>
      </c>
      <c r="E221" s="166"/>
      <c r="F221" s="166" t="s">
        <v>5137</v>
      </c>
      <c r="G221" s="166" t="s">
        <v>5121</v>
      </c>
      <c r="H221" s="166" t="s">
        <v>5138</v>
      </c>
      <c r="I221" s="166" t="s">
        <v>4714</v>
      </c>
      <c r="J221" s="166" t="s">
        <v>5083</v>
      </c>
    </row>
    <row r="222" spans="1:10">
      <c r="A222" s="166" t="s">
        <v>5139</v>
      </c>
      <c r="B222" s="202">
        <v>46309</v>
      </c>
      <c r="C222" s="166" t="s">
        <v>92</v>
      </c>
      <c r="D222" s="166" t="s">
        <v>4774</v>
      </c>
      <c r="E222" s="166"/>
      <c r="F222" s="166"/>
      <c r="G222" s="166" t="s">
        <v>5097</v>
      </c>
      <c r="H222" s="166" t="s">
        <v>5140</v>
      </c>
      <c r="I222" s="166" t="s">
        <v>4714</v>
      </c>
      <c r="J222" s="166" t="s">
        <v>5141</v>
      </c>
    </row>
    <row r="223" spans="1:10">
      <c r="A223" s="166" t="s">
        <v>5142</v>
      </c>
      <c r="B223" s="202">
        <v>46456</v>
      </c>
      <c r="C223" s="166" t="s">
        <v>92</v>
      </c>
      <c r="D223" s="166" t="s">
        <v>4774</v>
      </c>
      <c r="E223" s="166"/>
      <c r="F223" s="166"/>
      <c r="G223" s="166" t="s">
        <v>5097</v>
      </c>
      <c r="H223" s="166" t="s">
        <v>5143</v>
      </c>
      <c r="I223" s="166" t="s">
        <v>4714</v>
      </c>
      <c r="J223" s="166" t="s">
        <v>5083</v>
      </c>
    </row>
    <row r="224" spans="1:10">
      <c r="A224" s="166" t="s">
        <v>5144</v>
      </c>
      <c r="B224" s="202">
        <v>46519</v>
      </c>
      <c r="C224" s="166" t="s">
        <v>92</v>
      </c>
      <c r="D224" s="166" t="s">
        <v>4774</v>
      </c>
      <c r="E224" s="166"/>
      <c r="F224" s="166"/>
      <c r="G224" s="166" t="s">
        <v>5145</v>
      </c>
      <c r="H224" s="166" t="s">
        <v>5146</v>
      </c>
      <c r="I224" s="166" t="s">
        <v>4714</v>
      </c>
      <c r="J224" s="166" t="s">
        <v>5141</v>
      </c>
    </row>
    <row r="225" spans="1:10">
      <c r="A225" s="166" t="s">
        <v>5147</v>
      </c>
      <c r="B225" s="202">
        <v>46300</v>
      </c>
      <c r="C225" s="166" t="s">
        <v>60</v>
      </c>
      <c r="D225" s="166" t="s">
        <v>4774</v>
      </c>
      <c r="E225" s="166"/>
      <c r="F225" s="166" t="s">
        <v>5148</v>
      </c>
      <c r="G225" s="166" t="s">
        <v>5149</v>
      </c>
      <c r="H225" s="166" t="s">
        <v>5150</v>
      </c>
      <c r="I225" s="166" t="s">
        <v>4714</v>
      </c>
      <c r="J225" s="166" t="s">
        <v>5083</v>
      </c>
    </row>
    <row r="226" spans="1:10">
      <c r="A226" s="166" t="s">
        <v>5151</v>
      </c>
      <c r="B226" s="202">
        <v>46363</v>
      </c>
      <c r="C226" s="166" t="s">
        <v>60</v>
      </c>
      <c r="D226" s="166" t="s">
        <v>4774</v>
      </c>
      <c r="E226" s="166"/>
      <c r="F226" s="166" t="s">
        <v>5152</v>
      </c>
      <c r="G226" s="166" t="s">
        <v>5149</v>
      </c>
      <c r="H226" s="166" t="s">
        <v>5153</v>
      </c>
      <c r="I226" s="166" t="s">
        <v>4714</v>
      </c>
      <c r="J226" s="166" t="s">
        <v>5083</v>
      </c>
    </row>
    <row r="227" spans="1:10">
      <c r="A227" s="166" t="s">
        <v>5154</v>
      </c>
      <c r="B227" s="202">
        <v>46447</v>
      </c>
      <c r="C227" s="166" t="s">
        <v>60</v>
      </c>
      <c r="D227" s="166" t="s">
        <v>4774</v>
      </c>
      <c r="E227" s="166"/>
      <c r="F227" s="166" t="s">
        <v>5155</v>
      </c>
      <c r="G227" s="166" t="s">
        <v>5149</v>
      </c>
      <c r="H227" s="166" t="s">
        <v>5156</v>
      </c>
      <c r="I227" s="166" t="s">
        <v>4714</v>
      </c>
      <c r="J227" s="166" t="s">
        <v>5083</v>
      </c>
    </row>
    <row r="228" spans="1:10">
      <c r="A228" s="166" t="s">
        <v>5157</v>
      </c>
      <c r="B228" s="202">
        <v>46510</v>
      </c>
      <c r="C228" s="166" t="s">
        <v>60</v>
      </c>
      <c r="D228" s="166" t="s">
        <v>4774</v>
      </c>
      <c r="E228" s="166"/>
      <c r="F228" s="166" t="s">
        <v>5152</v>
      </c>
      <c r="G228" s="166" t="s">
        <v>5149</v>
      </c>
      <c r="H228" s="166" t="s">
        <v>5158</v>
      </c>
      <c r="I228" s="166" t="s">
        <v>4714</v>
      </c>
      <c r="J228" s="166" t="s">
        <v>5083</v>
      </c>
    </row>
    <row r="229" spans="1:10">
      <c r="A229" s="166" t="s">
        <v>5159</v>
      </c>
      <c r="B229" s="202">
        <v>46542</v>
      </c>
      <c r="C229" s="166" t="s">
        <v>60</v>
      </c>
      <c r="D229" s="166" t="s">
        <v>4711</v>
      </c>
      <c r="E229" s="166"/>
      <c r="F229" s="166"/>
      <c r="G229" s="166" t="s">
        <v>5149</v>
      </c>
      <c r="H229" s="166" t="s">
        <v>5160</v>
      </c>
      <c r="I229" s="166" t="s">
        <v>4714</v>
      </c>
      <c r="J229" s="166" t="s">
        <v>5078</v>
      </c>
    </row>
    <row r="230" spans="1:10">
      <c r="A230" s="166" t="s">
        <v>5161</v>
      </c>
      <c r="B230" s="202">
        <v>46307</v>
      </c>
      <c r="C230" s="166" t="s">
        <v>86</v>
      </c>
      <c r="D230" s="166" t="s">
        <v>4711</v>
      </c>
      <c r="E230" s="166"/>
      <c r="F230" s="166" t="s">
        <v>5162</v>
      </c>
      <c r="G230" s="166" t="s">
        <v>4802</v>
      </c>
      <c r="H230" s="166" t="s">
        <v>5163</v>
      </c>
      <c r="I230" s="166" t="s">
        <v>4714</v>
      </c>
      <c r="J230" s="166" t="s">
        <v>5078</v>
      </c>
    </row>
    <row r="231" spans="1:10">
      <c r="A231" s="166" t="s">
        <v>5164</v>
      </c>
      <c r="B231" s="202">
        <v>46276</v>
      </c>
      <c r="C231" s="166" t="s">
        <v>54</v>
      </c>
      <c r="D231" s="166" t="s">
        <v>4711</v>
      </c>
      <c r="E231" s="166"/>
      <c r="F231" s="166"/>
      <c r="G231" s="166" t="s">
        <v>5165</v>
      </c>
      <c r="H231" s="166" t="s">
        <v>5166</v>
      </c>
      <c r="I231" s="166" t="s">
        <v>4714</v>
      </c>
      <c r="J231" s="166" t="s">
        <v>5078</v>
      </c>
    </row>
    <row r="232" spans="1:10">
      <c r="A232" s="166" t="s">
        <v>5167</v>
      </c>
      <c r="B232" s="436" t="s">
        <v>5168</v>
      </c>
      <c r="C232" s="166" t="s">
        <v>98</v>
      </c>
      <c r="D232" s="166" t="s">
        <v>4711</v>
      </c>
      <c r="E232" s="166"/>
      <c r="F232" s="166" t="s">
        <v>5169</v>
      </c>
      <c r="G232" s="166" t="s">
        <v>5170</v>
      </c>
      <c r="H232" s="436" t="s">
        <v>5171</v>
      </c>
      <c r="I232" s="166" t="s">
        <v>4714</v>
      </c>
      <c r="J232" s="166" t="s">
        <v>5172</v>
      </c>
    </row>
    <row r="233" spans="1:10">
      <c r="A233" s="166" t="s">
        <v>5173</v>
      </c>
      <c r="B233" s="202">
        <v>46276</v>
      </c>
      <c r="C233" s="166" t="s">
        <v>78</v>
      </c>
      <c r="D233" s="166" t="s">
        <v>4711</v>
      </c>
      <c r="E233" s="166"/>
      <c r="F233" s="166"/>
      <c r="G233" s="166" t="s">
        <v>5174</v>
      </c>
      <c r="H233" s="166" t="s">
        <v>5175</v>
      </c>
      <c r="I233" s="166" t="s">
        <v>4714</v>
      </c>
      <c r="J233" s="166" t="s">
        <v>5176</v>
      </c>
    </row>
    <row r="234" spans="1:10">
      <c r="A234" s="166" t="s">
        <v>5177</v>
      </c>
      <c r="B234" s="202">
        <v>46311</v>
      </c>
      <c r="C234" s="166" t="s">
        <v>30</v>
      </c>
      <c r="D234" s="166" t="s">
        <v>4774</v>
      </c>
      <c r="E234" s="166"/>
      <c r="F234" s="166" t="s">
        <v>5178</v>
      </c>
      <c r="G234" s="166" t="s">
        <v>5076</v>
      </c>
      <c r="H234" s="166" t="s">
        <v>5179</v>
      </c>
      <c r="I234" s="166" t="s">
        <v>4714</v>
      </c>
      <c r="J234" s="166" t="s">
        <v>5180</v>
      </c>
    </row>
    <row r="235" spans="1:10">
      <c r="A235" s="166" t="s">
        <v>5181</v>
      </c>
      <c r="B235" s="202">
        <v>46360</v>
      </c>
      <c r="C235" s="166" t="s">
        <v>30</v>
      </c>
      <c r="D235" s="166" t="s">
        <v>4774</v>
      </c>
      <c r="E235" s="166"/>
      <c r="F235" s="166" t="s">
        <v>5178</v>
      </c>
      <c r="G235" s="166" t="s">
        <v>5076</v>
      </c>
      <c r="H235" s="166" t="s">
        <v>5182</v>
      </c>
      <c r="I235" s="166" t="s">
        <v>4714</v>
      </c>
      <c r="J235" s="166" t="s">
        <v>5180</v>
      </c>
    </row>
    <row r="236" spans="1:10">
      <c r="A236" s="166" t="s">
        <v>5183</v>
      </c>
      <c r="B236" s="202">
        <v>46281</v>
      </c>
      <c r="C236" s="166" t="s">
        <v>55</v>
      </c>
      <c r="D236" s="166" t="s">
        <v>5184</v>
      </c>
      <c r="E236" s="166"/>
      <c r="F236" s="166" t="s">
        <v>5185</v>
      </c>
      <c r="G236" s="166" t="s">
        <v>4813</v>
      </c>
      <c r="H236" s="166" t="s">
        <v>5186</v>
      </c>
      <c r="I236" s="166" t="s">
        <v>4714</v>
      </c>
      <c r="J236" s="166" t="s">
        <v>5187</v>
      </c>
    </row>
    <row r="237" spans="1:10">
      <c r="A237" s="166" t="s">
        <v>5188</v>
      </c>
      <c r="B237" s="202">
        <v>46335</v>
      </c>
      <c r="C237" s="166" t="s">
        <v>55</v>
      </c>
      <c r="D237" s="166" t="s">
        <v>5184</v>
      </c>
      <c r="E237" s="166"/>
      <c r="F237" s="166" t="s">
        <v>5189</v>
      </c>
      <c r="G237" s="166" t="s">
        <v>4813</v>
      </c>
      <c r="H237" s="166" t="s">
        <v>5190</v>
      </c>
      <c r="I237" s="166" t="s">
        <v>4714</v>
      </c>
      <c r="J237" s="166" t="s">
        <v>5191</v>
      </c>
    </row>
    <row r="238" spans="1:10">
      <c r="A238" s="166" t="s">
        <v>5192</v>
      </c>
      <c r="B238" s="202">
        <v>46280</v>
      </c>
      <c r="C238" s="166" t="s">
        <v>103</v>
      </c>
      <c r="D238" s="166" t="s">
        <v>5184</v>
      </c>
      <c r="E238" s="166"/>
      <c r="F238" s="166" t="s">
        <v>5193</v>
      </c>
      <c r="G238" s="166" t="s">
        <v>5194</v>
      </c>
      <c r="H238" s="166" t="s">
        <v>5195</v>
      </c>
      <c r="I238" s="166" t="s">
        <v>4714</v>
      </c>
      <c r="J238" s="166" t="s">
        <v>5196</v>
      </c>
    </row>
    <row r="239" spans="1:10">
      <c r="A239" s="166" t="s">
        <v>5197</v>
      </c>
      <c r="B239" s="202">
        <v>46276</v>
      </c>
      <c r="C239" s="166" t="s">
        <v>86</v>
      </c>
      <c r="D239" s="166" t="s">
        <v>4711</v>
      </c>
      <c r="E239" s="166"/>
      <c r="F239" s="166"/>
      <c r="G239" s="166" t="s">
        <v>4802</v>
      </c>
      <c r="H239" s="166" t="s">
        <v>5198</v>
      </c>
      <c r="I239" s="166" t="s">
        <v>4714</v>
      </c>
      <c r="J239" s="166" t="s">
        <v>5199</v>
      </c>
    </row>
    <row r="240" spans="1:10" ht="79.8">
      <c r="A240" s="166" t="s">
        <v>5200</v>
      </c>
      <c r="B240" s="202">
        <v>46300</v>
      </c>
      <c r="C240" s="166" t="s">
        <v>70</v>
      </c>
      <c r="D240" s="166" t="s">
        <v>3052</v>
      </c>
      <c r="E240" s="166" t="s">
        <v>5201</v>
      </c>
      <c r="F240" s="416" t="s">
        <v>5202</v>
      </c>
      <c r="G240" s="166" t="s">
        <v>5203</v>
      </c>
      <c r="H240" s="166" t="s">
        <v>5204</v>
      </c>
      <c r="I240" s="166" t="s">
        <v>4714</v>
      </c>
      <c r="J240" s="166" t="s">
        <v>5205</v>
      </c>
    </row>
    <row r="241" spans="1:10">
      <c r="A241" s="166" t="s">
        <v>5206</v>
      </c>
      <c r="B241" s="202">
        <v>46321</v>
      </c>
      <c r="C241" s="166" t="s">
        <v>70</v>
      </c>
      <c r="D241" s="166" t="s">
        <v>4711</v>
      </c>
      <c r="E241" s="166"/>
      <c r="F241" s="166" t="s">
        <v>5207</v>
      </c>
      <c r="G241" s="166" t="s">
        <v>5203</v>
      </c>
      <c r="H241" s="166" t="s">
        <v>5208</v>
      </c>
      <c r="I241" s="166" t="s">
        <v>4714</v>
      </c>
      <c r="J241" s="166" t="s">
        <v>5078</v>
      </c>
    </row>
    <row r="242" spans="1:10">
      <c r="A242" s="166" t="s">
        <v>5209</v>
      </c>
      <c r="B242" s="202">
        <v>46321</v>
      </c>
      <c r="C242" s="166" t="s">
        <v>70</v>
      </c>
      <c r="D242" s="166" t="s">
        <v>3052</v>
      </c>
      <c r="E242" s="166" t="s">
        <v>5210</v>
      </c>
      <c r="F242" s="166" t="s">
        <v>5211</v>
      </c>
      <c r="G242" s="166" t="s">
        <v>5203</v>
      </c>
      <c r="H242" s="166" t="s">
        <v>5212</v>
      </c>
      <c r="I242" s="166" t="s">
        <v>4714</v>
      </c>
      <c r="J242" s="166" t="s">
        <v>5213</v>
      </c>
    </row>
    <row r="243" spans="1:10">
      <c r="A243" s="166" t="s">
        <v>5214</v>
      </c>
      <c r="B243" s="202">
        <v>46322</v>
      </c>
      <c r="C243" s="166" t="s">
        <v>70</v>
      </c>
      <c r="D243" s="166" t="s">
        <v>3052</v>
      </c>
      <c r="E243" s="166" t="s">
        <v>5210</v>
      </c>
      <c r="F243" s="166" t="s">
        <v>5210</v>
      </c>
      <c r="G243" s="166" t="s">
        <v>5215</v>
      </c>
      <c r="H243" s="166" t="s">
        <v>5216</v>
      </c>
      <c r="I243" s="166" t="s">
        <v>4714</v>
      </c>
      <c r="J243" s="166" t="s">
        <v>5213</v>
      </c>
    </row>
    <row r="244" spans="1:10">
      <c r="A244" s="166" t="s">
        <v>5217</v>
      </c>
      <c r="B244" s="202">
        <v>46280</v>
      </c>
      <c r="C244" s="166" t="s">
        <v>103</v>
      </c>
      <c r="D244" s="166" t="s">
        <v>5184</v>
      </c>
      <c r="E244" s="166"/>
      <c r="F244" s="166" t="s">
        <v>5218</v>
      </c>
      <c r="G244" s="166" t="s">
        <v>5194</v>
      </c>
      <c r="H244" s="166" t="s">
        <v>5219</v>
      </c>
      <c r="I244" s="166" t="s">
        <v>4714</v>
      </c>
      <c r="J244" s="166" t="s">
        <v>5220</v>
      </c>
    </row>
    <row r="245" spans="1:10">
      <c r="A245" s="166" t="s">
        <v>5217</v>
      </c>
      <c r="B245" s="202">
        <v>46281</v>
      </c>
      <c r="C245" s="166" t="s">
        <v>103</v>
      </c>
      <c r="D245" s="166" t="s">
        <v>5184</v>
      </c>
      <c r="E245" s="166"/>
      <c r="F245" s="166" t="s">
        <v>5221</v>
      </c>
      <c r="G245" s="166" t="s">
        <v>5194</v>
      </c>
      <c r="H245" s="166" t="s">
        <v>5222</v>
      </c>
      <c r="I245" s="166" t="s">
        <v>4714</v>
      </c>
      <c r="J245" s="166" t="s">
        <v>5223</v>
      </c>
    </row>
    <row r="246" spans="1:10">
      <c r="A246" s="166" t="s">
        <v>5224</v>
      </c>
      <c r="B246" s="202">
        <v>46282</v>
      </c>
      <c r="C246" s="166" t="s">
        <v>103</v>
      </c>
      <c r="D246" s="166" t="s">
        <v>5184</v>
      </c>
      <c r="E246" s="166"/>
      <c r="F246" s="166" t="s">
        <v>5225</v>
      </c>
      <c r="G246" s="166" t="s">
        <v>5194</v>
      </c>
      <c r="H246" s="166" t="s">
        <v>5226</v>
      </c>
      <c r="I246" s="166" t="s">
        <v>4714</v>
      </c>
      <c r="J246" s="166" t="s">
        <v>5223</v>
      </c>
    </row>
    <row r="247" spans="1:10">
      <c r="A247" s="166" t="s">
        <v>5227</v>
      </c>
      <c r="B247" s="202">
        <v>46321</v>
      </c>
      <c r="C247" s="166" t="s">
        <v>60</v>
      </c>
      <c r="D247" s="166" t="s">
        <v>3052</v>
      </c>
      <c r="E247" s="166" t="s">
        <v>5228</v>
      </c>
      <c r="F247" s="166" t="s">
        <v>5229</v>
      </c>
      <c r="G247" s="166" t="s">
        <v>5230</v>
      </c>
      <c r="H247" s="166" t="s">
        <v>5231</v>
      </c>
      <c r="I247" s="166" t="s">
        <v>4714</v>
      </c>
      <c r="J247" s="166" t="s">
        <v>5232</v>
      </c>
    </row>
    <row r="248" spans="1:10">
      <c r="A248" s="166" t="s">
        <v>5233</v>
      </c>
      <c r="B248" s="202">
        <v>46322</v>
      </c>
      <c r="C248" s="166" t="s">
        <v>60</v>
      </c>
      <c r="D248" s="166" t="s">
        <v>3052</v>
      </c>
      <c r="E248" s="166" t="s">
        <v>5228</v>
      </c>
      <c r="F248" s="166" t="s">
        <v>5234</v>
      </c>
      <c r="G248" s="166" t="s">
        <v>5230</v>
      </c>
      <c r="H248" s="166" t="s">
        <v>5235</v>
      </c>
      <c r="I248" s="166" t="s">
        <v>4714</v>
      </c>
      <c r="J248" s="166" t="s">
        <v>5236</v>
      </c>
    </row>
    <row r="249" spans="1:10">
      <c r="A249" s="166" t="s">
        <v>5224</v>
      </c>
      <c r="B249" s="202">
        <v>46279</v>
      </c>
      <c r="C249" s="166" t="s">
        <v>103</v>
      </c>
      <c r="D249" s="166" t="s">
        <v>5184</v>
      </c>
      <c r="E249" s="166"/>
      <c r="F249" s="166" t="s">
        <v>5225</v>
      </c>
      <c r="G249" s="166" t="s">
        <v>5194</v>
      </c>
      <c r="H249" s="166" t="s">
        <v>5226</v>
      </c>
      <c r="I249" s="166" t="s">
        <v>4714</v>
      </c>
      <c r="J249" s="166" t="s">
        <v>5223</v>
      </c>
    </row>
    <row r="250" spans="1:10">
      <c r="A250" t="s">
        <v>5237</v>
      </c>
      <c r="B250" s="758" t="s">
        <v>4811</v>
      </c>
      <c r="C250" t="s">
        <v>103</v>
      </c>
      <c r="D250" t="s">
        <v>5184</v>
      </c>
      <c r="F250" t="s">
        <v>5238</v>
      </c>
      <c r="G250" t="s">
        <v>5239</v>
      </c>
      <c r="H250" s="69" t="s">
        <v>5240</v>
      </c>
      <c r="I250" t="s">
        <v>5241</v>
      </c>
      <c r="J250" t="s">
        <v>5242</v>
      </c>
    </row>
    <row r="251" spans="1:10">
      <c r="A251" t="s">
        <v>5243</v>
      </c>
      <c r="B251" s="758" t="s">
        <v>5244</v>
      </c>
      <c r="C251" t="s">
        <v>32</v>
      </c>
      <c r="D251" t="s">
        <v>4711</v>
      </c>
      <c r="F251" t="s">
        <v>5245</v>
      </c>
      <c r="G251" t="s">
        <v>4794</v>
      </c>
      <c r="H251" s="69" t="s">
        <v>5246</v>
      </c>
      <c r="I251" t="s">
        <v>5241</v>
      </c>
      <c r="J251" t="s">
        <v>5247</v>
      </c>
    </row>
    <row r="252" spans="1:10">
      <c r="A252" t="s">
        <v>5248</v>
      </c>
      <c r="B252" s="758" t="s">
        <v>5249</v>
      </c>
      <c r="C252" t="s">
        <v>32</v>
      </c>
      <c r="D252" t="s">
        <v>4711</v>
      </c>
      <c r="F252" t="s">
        <v>5245</v>
      </c>
      <c r="G252" t="s">
        <v>4794</v>
      </c>
      <c r="H252" s="69" t="s">
        <v>5250</v>
      </c>
      <c r="I252" t="s">
        <v>5241</v>
      </c>
      <c r="J252" t="s">
        <v>5247</v>
      </c>
    </row>
  </sheetData>
  <dataValidations count="1">
    <dataValidation type="list" allowBlank="1" showInputMessage="1" showErrorMessage="1" sqref="P1:P886" xr:uid="{B7FB7995-E06D-4414-8EB8-FAA67CD8EF99}">
      <formula1>"Móttekið,Staðfest,Hafnað"</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A475F-BDE8-4A16-9245-9D73899D4197}">
  <dimension ref="A1:M8"/>
  <sheetViews>
    <sheetView workbookViewId="0">
      <selection activeCell="B12" sqref="B12"/>
    </sheetView>
  </sheetViews>
  <sheetFormatPr defaultRowHeight="14.4"/>
  <cols>
    <col min="1" max="1" width="70.88671875" bestFit="1" customWidth="1"/>
    <col min="2" max="2" width="42.6640625" customWidth="1"/>
    <col min="3" max="3" width="13.88671875" customWidth="1"/>
  </cols>
  <sheetData>
    <row r="1" spans="1:13" ht="15.6">
      <c r="A1" s="164" t="s">
        <v>5251</v>
      </c>
    </row>
    <row r="2" spans="1:13" ht="52.8">
      <c r="A2" s="165" t="s">
        <v>2901</v>
      </c>
      <c r="B2" s="165" t="s">
        <v>5252</v>
      </c>
      <c r="C2" s="165" t="s">
        <v>111</v>
      </c>
      <c r="D2" s="165" t="s">
        <v>5253</v>
      </c>
      <c r="E2" s="165" t="s">
        <v>5254</v>
      </c>
      <c r="F2" s="165" t="s">
        <v>5255</v>
      </c>
      <c r="G2" s="165" t="s">
        <v>5256</v>
      </c>
      <c r="H2" s="165" t="s">
        <v>5257</v>
      </c>
      <c r="I2" s="165" t="s">
        <v>5258</v>
      </c>
      <c r="J2" s="165" t="s">
        <v>5259</v>
      </c>
      <c r="K2" s="165" t="s">
        <v>5260</v>
      </c>
      <c r="L2" s="165" t="s">
        <v>5261</v>
      </c>
      <c r="M2" s="165" t="s">
        <v>5262</v>
      </c>
    </row>
    <row r="3" spans="1:13">
      <c r="A3" s="166" t="s">
        <v>5263</v>
      </c>
      <c r="B3" s="166" t="s">
        <v>5264</v>
      </c>
      <c r="C3" s="166"/>
      <c r="D3" s="166"/>
      <c r="E3" s="166"/>
      <c r="F3" s="166"/>
      <c r="G3" s="166"/>
      <c r="H3" s="166"/>
      <c r="I3" s="166"/>
      <c r="J3" s="166" t="s">
        <v>5265</v>
      </c>
      <c r="K3" s="166" t="s">
        <v>5266</v>
      </c>
      <c r="L3" s="166" t="s">
        <v>3764</v>
      </c>
      <c r="M3" s="166" t="s">
        <v>5267</v>
      </c>
    </row>
    <row r="4" spans="1:13">
      <c r="A4" s="166" t="s">
        <v>5268</v>
      </c>
      <c r="B4" s="166" t="s">
        <v>5269</v>
      </c>
      <c r="C4" s="166"/>
      <c r="D4" s="166"/>
      <c r="E4" s="166"/>
      <c r="F4" s="166"/>
      <c r="G4" s="166"/>
      <c r="H4" s="166"/>
      <c r="I4" s="166"/>
      <c r="J4" s="166" t="s">
        <v>5265</v>
      </c>
      <c r="K4" s="166" t="s">
        <v>5266</v>
      </c>
      <c r="L4" s="166" t="s">
        <v>3764</v>
      </c>
      <c r="M4" s="166" t="s">
        <v>5267</v>
      </c>
    </row>
    <row r="5" spans="1:13">
      <c r="A5" s="166" t="s">
        <v>5270</v>
      </c>
      <c r="B5" s="166" t="s">
        <v>5271</v>
      </c>
      <c r="C5" s="166"/>
      <c r="D5" s="166"/>
      <c r="E5" s="166"/>
      <c r="F5" s="166"/>
      <c r="G5" s="166"/>
      <c r="H5" s="166"/>
      <c r="I5" s="166"/>
      <c r="J5" s="166" t="s">
        <v>5265</v>
      </c>
      <c r="K5" s="166" t="s">
        <v>5266</v>
      </c>
      <c r="L5" s="166" t="s">
        <v>3764</v>
      </c>
      <c r="M5" s="166"/>
    </row>
    <row r="6" spans="1:13">
      <c r="A6" s="166" t="s">
        <v>5272</v>
      </c>
      <c r="B6" s="166" t="s">
        <v>5273</v>
      </c>
      <c r="C6" s="166"/>
      <c r="D6" s="166"/>
      <c r="E6" s="166"/>
      <c r="F6" s="166"/>
      <c r="G6" s="166"/>
      <c r="H6" s="166"/>
      <c r="I6" s="166"/>
      <c r="J6" s="166" t="s">
        <v>5265</v>
      </c>
      <c r="K6" s="166" t="s">
        <v>5266</v>
      </c>
      <c r="L6" s="166" t="s">
        <v>3764</v>
      </c>
      <c r="M6" s="166"/>
    </row>
    <row r="7" spans="1:13">
      <c r="A7" s="166" t="s">
        <v>5274</v>
      </c>
      <c r="B7" s="166" t="s">
        <v>5275</v>
      </c>
      <c r="C7" s="166"/>
      <c r="D7" s="166"/>
      <c r="E7" s="166"/>
      <c r="F7" s="166"/>
      <c r="G7" s="166"/>
      <c r="H7" s="166"/>
      <c r="I7" s="166"/>
      <c r="J7" s="166" t="s">
        <v>5276</v>
      </c>
      <c r="K7" s="166" t="s">
        <v>5277</v>
      </c>
      <c r="L7" s="166" t="s">
        <v>3764</v>
      </c>
    </row>
    <row r="8" spans="1:13">
      <c r="A8" s="166" t="s">
        <v>5278</v>
      </c>
      <c r="B8" s="166" t="s">
        <v>5279</v>
      </c>
      <c r="C8" s="166"/>
      <c r="D8" s="166"/>
      <c r="E8" s="166"/>
      <c r="F8" s="166"/>
      <c r="G8" s="166"/>
      <c r="H8" s="166"/>
      <c r="I8" s="166"/>
      <c r="J8" s="166" t="s">
        <v>5276</v>
      </c>
      <c r="K8" s="166" t="s">
        <v>5277</v>
      </c>
      <c r="L8" s="166" t="s">
        <v>3764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topLeftCell="A36" zoomScaleNormal="100" workbookViewId="0">
      <selection activeCell="A38" sqref="A38"/>
    </sheetView>
  </sheetViews>
  <sheetFormatPr defaultColWidth="8.6640625" defaultRowHeight="14.4"/>
  <cols>
    <col min="1" max="1" width="16.44140625" bestFit="1" customWidth="1"/>
    <col min="2" max="2" width="66.88671875" bestFit="1" customWidth="1"/>
    <col min="3" max="3" width="61" customWidth="1"/>
    <col min="4" max="5" width="21" customWidth="1"/>
  </cols>
  <sheetData>
    <row r="1" spans="1:5" ht="15" customHeight="1">
      <c r="A1" t="s">
        <v>112</v>
      </c>
      <c r="B1" t="s">
        <v>5280</v>
      </c>
      <c r="C1" t="s">
        <v>5281</v>
      </c>
      <c r="D1" t="s">
        <v>5282</v>
      </c>
      <c r="E1" t="s">
        <v>5283</v>
      </c>
    </row>
    <row r="2" spans="1:5" ht="15" customHeight="1">
      <c r="A2" s="47" t="s">
        <v>1330</v>
      </c>
      <c r="B2" s="47" t="s">
        <v>5284</v>
      </c>
      <c r="C2" s="47" t="s">
        <v>5285</v>
      </c>
      <c r="D2" t="s">
        <v>5286</v>
      </c>
    </row>
    <row r="3" spans="1:5" ht="15" customHeight="1">
      <c r="A3" s="47" t="s">
        <v>3805</v>
      </c>
      <c r="B3" s="47" t="s">
        <v>5287</v>
      </c>
      <c r="C3" s="47" t="s">
        <v>5288</v>
      </c>
      <c r="D3" t="s">
        <v>5289</v>
      </c>
    </row>
    <row r="4" spans="1:5" ht="15" customHeight="1">
      <c r="A4" s="47" t="s">
        <v>1689</v>
      </c>
      <c r="B4" s="47"/>
      <c r="C4" s="47" t="s">
        <v>5290</v>
      </c>
      <c r="D4" t="s">
        <v>5286</v>
      </c>
    </row>
    <row r="5" spans="1:5" ht="15" customHeight="1">
      <c r="A5" s="47" t="s">
        <v>666</v>
      </c>
      <c r="B5" s="47"/>
      <c r="C5" s="47" t="s">
        <v>5291</v>
      </c>
      <c r="D5" t="s">
        <v>5286</v>
      </c>
    </row>
    <row r="6" spans="1:5" ht="15" customHeight="1">
      <c r="A6" s="47" t="s">
        <v>3877</v>
      </c>
      <c r="B6" s="47" t="s">
        <v>5292</v>
      </c>
      <c r="C6" s="47" t="s">
        <v>5293</v>
      </c>
      <c r="D6" t="s">
        <v>5289</v>
      </c>
    </row>
    <row r="7" spans="1:5" ht="15" customHeight="1">
      <c r="A7" s="47" t="s">
        <v>235</v>
      </c>
      <c r="B7" s="47"/>
      <c r="C7" s="47" t="s">
        <v>5294</v>
      </c>
      <c r="D7" t="s">
        <v>5286</v>
      </c>
    </row>
    <row r="8" spans="1:5" ht="15" customHeight="1">
      <c r="A8" s="47" t="s">
        <v>214</v>
      </c>
      <c r="B8" s="47" t="s">
        <v>5295</v>
      </c>
      <c r="C8" s="47" t="s">
        <v>5296</v>
      </c>
      <c r="D8" t="s">
        <v>5286</v>
      </c>
    </row>
    <row r="9" spans="1:5" ht="15" customHeight="1">
      <c r="A9" s="47" t="s">
        <v>3768</v>
      </c>
      <c r="B9" s="47" t="s">
        <v>5297</v>
      </c>
      <c r="C9" s="47" t="s">
        <v>5298</v>
      </c>
      <c r="D9" t="s">
        <v>5286</v>
      </c>
    </row>
    <row r="10" spans="1:5" ht="15" customHeight="1">
      <c r="A10" s="47" t="s">
        <v>340</v>
      </c>
      <c r="B10" s="47"/>
      <c r="C10" s="47" t="s">
        <v>5299</v>
      </c>
      <c r="D10" t="s">
        <v>5286</v>
      </c>
    </row>
    <row r="11" spans="1:5" ht="15" customHeight="1">
      <c r="A11" s="47" t="s">
        <v>240</v>
      </c>
      <c r="B11" s="47"/>
      <c r="C11" s="47" t="s">
        <v>5300</v>
      </c>
      <c r="D11" t="s">
        <v>5286</v>
      </c>
    </row>
    <row r="12" spans="1:5" ht="15" customHeight="1">
      <c r="A12" s="47" t="s">
        <v>3672</v>
      </c>
      <c r="B12" s="47"/>
      <c r="C12" s="47" t="s">
        <v>5301</v>
      </c>
      <c r="D12" t="s">
        <v>5289</v>
      </c>
    </row>
    <row r="13" spans="1:5" ht="15" customHeight="1">
      <c r="A13" s="47" t="s">
        <v>625</v>
      </c>
      <c r="B13" s="47" t="s">
        <v>5302</v>
      </c>
      <c r="C13" s="47" t="s">
        <v>5303</v>
      </c>
      <c r="D13" t="s">
        <v>5286</v>
      </c>
    </row>
    <row r="14" spans="1:5" ht="15" customHeight="1">
      <c r="A14" s="47" t="s">
        <v>4002</v>
      </c>
      <c r="B14" s="47"/>
      <c r="C14" s="47" t="s">
        <v>5304</v>
      </c>
      <c r="D14" t="s">
        <v>5289</v>
      </c>
    </row>
    <row r="15" spans="1:5" ht="15" customHeight="1" thickBot="1">
      <c r="A15" s="49" t="s">
        <v>3807</v>
      </c>
      <c r="B15" s="49" t="s">
        <v>5305</v>
      </c>
      <c r="C15" s="49" t="s">
        <v>5306</v>
      </c>
      <c r="D15" t="s">
        <v>5286</v>
      </c>
    </row>
    <row r="16" spans="1:5" ht="15" customHeight="1" thickTop="1">
      <c r="A16" s="48" t="s">
        <v>4551</v>
      </c>
      <c r="B16" s="48"/>
      <c r="C16" s="48" t="s">
        <v>5307</v>
      </c>
      <c r="D16" t="s">
        <v>5286</v>
      </c>
    </row>
    <row r="17" spans="1:5" ht="15" customHeight="1">
      <c r="A17" s="48" t="s">
        <v>4553</v>
      </c>
      <c r="B17" s="48"/>
      <c r="C17" s="48" t="s">
        <v>5308</v>
      </c>
      <c r="D17" t="s">
        <v>5286</v>
      </c>
    </row>
    <row r="18" spans="1:5" ht="15" customHeight="1">
      <c r="A18" s="48" t="s">
        <v>3617</v>
      </c>
      <c r="B18" s="48"/>
      <c r="C18" s="48" t="s">
        <v>5309</v>
      </c>
      <c r="D18" t="s">
        <v>5286</v>
      </c>
    </row>
    <row r="19" spans="1:5" ht="15" customHeight="1">
      <c r="A19" s="48" t="s">
        <v>5310</v>
      </c>
      <c r="B19" s="48"/>
      <c r="C19" s="48" t="s">
        <v>5311</v>
      </c>
      <c r="D19" t="s">
        <v>5286</v>
      </c>
    </row>
    <row r="20" spans="1:5" ht="15" customHeight="1">
      <c r="A20" s="48" t="s">
        <v>5312</v>
      </c>
      <c r="B20" s="48"/>
      <c r="C20" s="48" t="s">
        <v>5313</v>
      </c>
      <c r="D20" t="s">
        <v>5286</v>
      </c>
    </row>
    <row r="21" spans="1:5" ht="15" customHeight="1">
      <c r="A21" s="48" t="s">
        <v>5314</v>
      </c>
      <c r="B21" s="48"/>
      <c r="C21" s="48" t="s">
        <v>5315</v>
      </c>
      <c r="D21" t="s">
        <v>5286</v>
      </c>
    </row>
    <row r="22" spans="1:5" ht="15" customHeight="1">
      <c r="A22" s="48" t="s">
        <v>3081</v>
      </c>
      <c r="B22" s="48" t="s">
        <v>5316</v>
      </c>
      <c r="C22" s="48" t="s">
        <v>5317</v>
      </c>
      <c r="D22" t="s">
        <v>5286</v>
      </c>
    </row>
    <row r="23" spans="1:5" ht="15" customHeight="1">
      <c r="A23" s="48" t="s">
        <v>3749</v>
      </c>
      <c r="B23" s="48"/>
      <c r="C23" s="48" t="s">
        <v>5318</v>
      </c>
      <c r="D23" t="s">
        <v>5289</v>
      </c>
      <c r="E23" t="s">
        <v>5319</v>
      </c>
    </row>
    <row r="24" spans="1:5" ht="15" customHeight="1">
      <c r="A24" s="48" t="s">
        <v>5320</v>
      </c>
      <c r="B24" s="48"/>
      <c r="C24" s="48" t="s">
        <v>5321</v>
      </c>
      <c r="D24" t="s">
        <v>5286</v>
      </c>
    </row>
    <row r="25" spans="1:5" ht="15" customHeight="1">
      <c r="A25" s="48" t="s">
        <v>3520</v>
      </c>
      <c r="B25" s="48"/>
      <c r="C25" s="48" t="s">
        <v>5322</v>
      </c>
      <c r="D25" t="s">
        <v>5286</v>
      </c>
    </row>
    <row r="26" spans="1:5" ht="15" customHeight="1">
      <c r="A26" s="48" t="s">
        <v>3810</v>
      </c>
      <c r="B26" s="48"/>
      <c r="C26" s="48" t="s">
        <v>5323</v>
      </c>
      <c r="D26" t="s">
        <v>5289</v>
      </c>
    </row>
    <row r="27" spans="1:5" ht="15" customHeight="1">
      <c r="A27" s="48" t="s">
        <v>2919</v>
      </c>
      <c r="B27" s="48" t="s">
        <v>5324</v>
      </c>
      <c r="C27" s="48" t="str">
        <f>_xlfn.TEXTJOIN("; ",TRUE,C23:C26,C54,C5,C8,C4,"kjöt; kjötfylling; kjötbollur; kjötsoð; lifrarpylsa; lifrapylsa; lifrarkæfa; rækja; humar; krabbi; hunang; gelatín")</f>
        <v>grís; grísa; svínakjöt; svínahakk; grísakjöt; grísalifur; skinka; brauðskinka; beikon; pepperóní; hamborgarhryggur; svínalund; nautakjöt; nautgripakjöt; nautgripahakk; nautahakk; brúnað hakk; nautabuff; hakkbuff; nautagrýta; nautabrisket; nautahamborgari; nautalifur; nautalund; lambakjöt; lambahakk; lambalæri; lambalifur; lambamör; lambaskanki; saltkjöt; kjötsúpukjöt; kinda; kindakjöt; kinda- og nautgripakjöt; kindakæfa; ærkjöt; kjúklingur; kjúkling; kjúklingakjöt; kjúklingahakk; kjúklingalæri; kjúklingalærkjöt; kjúklingabringur; kjúklingalundir; kjúklingapylsur; kjúklingabollur; kjúklinganöggar; kjúklingaborgarar; kjúklingaskinn; alifuglakjöt; lærakjöt; kalkúnn; kalkúnakjöt; fiskur; ýsa; þorskur; langa; lax; ufsi; steinbítur; plokkfiskur; túnfiskur; fiskibollur; fiskisoð; ansjósur; sardínur; mjólk; mjólkurprótein; kaseín; mysa; mysuduft; ostur; rjómi; sýrður rjómi; skyr; jógúrt; smjör; undanrenna; nýmjólk; egg; eggjahvíta; eggjarauða; eggjaduft; majónes; kjöt; kjötfylling; kjötbollur; kjötsoð; lifrarpylsa; lifrapylsa; lifrarkæfa; rækja; humar; krabbi; hunang; gelatín</v>
      </c>
      <c r="D27" t="s">
        <v>5286</v>
      </c>
    </row>
    <row r="28" spans="1:5" ht="15" customHeight="1">
      <c r="A28" s="48" t="s">
        <v>2958</v>
      </c>
      <c r="B28" s="48" t="s">
        <v>5325</v>
      </c>
      <c r="C28" s="48" t="str">
        <f>_xlfn.TEXTJOIN("; ",TRUE,C23:C26,C54,C5,"kjöt; kjötfylling; kjötbollur; kjötsoð; lifrarpylsa; lifrapylsa; lifrarkæfa; rækja; humar; krabbi")</f>
        <v>grís; grísa; svínakjöt; svínahakk; grísakjöt; grísalifur; skinka; brauðskinka; beikon; pepperóní; hamborgarhryggur; svínalund; nautakjöt; nautgripakjöt; nautgripahakk; nautahakk; brúnað hakk; nautabuff; hakkbuff; nautagrýta; nautabrisket; nautahamborgari; nautalifur; nautalund; lambakjöt; lambahakk; lambalæri; lambalifur; lambamör; lambaskanki; saltkjöt; kjötsúpukjöt; kinda; kindakjöt; kinda- og nautgripakjöt; kindakæfa; ærkjöt; kjúklingur; kjúkling; kjúklingakjöt; kjúklingahakk; kjúklingalæri; kjúklingalærkjöt; kjúklingabringur; kjúklingalundir; kjúklingapylsur; kjúklingabollur; kjúklinganöggar; kjúklingaborgarar; kjúklingaskinn; alifuglakjöt; lærakjöt; kalkúnn; kalkúnakjöt; fiskur; ýsa; þorskur; langa; lax; ufsi; steinbítur; plokkfiskur; túnfiskur; fiskibollur; fiskisoð; ansjósur; sardínur; kjöt; kjötfylling; kjötbollur; kjötsoð; lifrarpylsa; lifrapylsa; lifrarkæfa; rækja; humar; krabbi</v>
      </c>
      <c r="D28" t="s">
        <v>5286</v>
      </c>
    </row>
    <row r="29" spans="1:5">
      <c r="A29" s="48" t="s">
        <v>2923</v>
      </c>
      <c r="B29" s="48" t="s">
        <v>5326</v>
      </c>
      <c r="C29" s="48" t="str">
        <f>_xlfn.TEXTJOIN("; ",TRUE,C23:C26,C54,"kjöt; kjötfylling; kjötbollur; kjötsoð; lifrarpylsa; lifrapylsa; lifrarkæfa")</f>
        <v>grís; grísa; svínakjöt; svínahakk; grísakjöt; grísalifur; skinka; brauðskinka; beikon; pepperóní; hamborgarhryggur; svínalund; nautakjöt; nautgripakjöt; nautgripahakk; nautahakk; brúnað hakk; nautabuff; hakkbuff; nautagrýta; nautabrisket; nautahamborgari; nautalifur; nautalund; lambakjöt; lambahakk; lambalæri; lambalifur; lambamör; lambaskanki; saltkjöt; kjötsúpukjöt; kinda; kindakjöt; kinda- og nautgripakjöt; kindakæfa; ærkjöt; kjúklingur; kjúkling; kjúklingakjöt; kjúklingahakk; kjúklingalæri; kjúklingalærkjöt; kjúklingabringur; kjúklingalundir; kjúklingapylsur; kjúklingabollur; kjúklinganöggar; kjúklingaborgarar; kjúklingaskinn; alifuglakjöt; lærakjöt; kalkúnn; kalkúnakjöt; kjöt; kjötfylling; kjötbollur; kjötsoð; lifrarpylsa; lifrapylsa; lifrarkæfa</v>
      </c>
      <c r="D29" t="s">
        <v>5286</v>
      </c>
    </row>
    <row r="30" spans="1:5">
      <c r="A30" s="48" t="s">
        <v>3631</v>
      </c>
      <c r="B30" s="48"/>
      <c r="C30" s="48" t="s">
        <v>5327</v>
      </c>
      <c r="D30" t="s">
        <v>5289</v>
      </c>
    </row>
    <row r="31" spans="1:5">
      <c r="A31" s="48" t="s">
        <v>938</v>
      </c>
      <c r="B31" s="48"/>
      <c r="C31" s="48" t="s">
        <v>5328</v>
      </c>
      <c r="D31" t="s">
        <v>5289</v>
      </c>
      <c r="E31" t="s">
        <v>5329</v>
      </c>
    </row>
    <row r="32" spans="1:5">
      <c r="A32" s="48" t="s">
        <v>934</v>
      </c>
      <c r="B32" s="48"/>
      <c r="C32" s="48" t="s">
        <v>5330</v>
      </c>
      <c r="D32" t="s">
        <v>5289</v>
      </c>
    </row>
    <row r="33" spans="1:5">
      <c r="A33" s="48" t="s">
        <v>932</v>
      </c>
      <c r="B33" s="48"/>
      <c r="C33" s="48" t="s">
        <v>5331</v>
      </c>
      <c r="D33" t="s">
        <v>5289</v>
      </c>
      <c r="E33" t="s">
        <v>5332</v>
      </c>
    </row>
    <row r="34" spans="1:5">
      <c r="A34" s="48" t="s">
        <v>630</v>
      </c>
      <c r="B34" s="48"/>
      <c r="C34" s="48" t="s">
        <v>5333</v>
      </c>
      <c r="D34" t="s">
        <v>5289</v>
      </c>
    </row>
    <row r="35" spans="1:5">
      <c r="A35" s="48" t="s">
        <v>4189</v>
      </c>
      <c r="B35" s="48"/>
      <c r="C35" s="48" t="s">
        <v>5334</v>
      </c>
      <c r="D35" t="s">
        <v>5289</v>
      </c>
    </row>
    <row r="36" spans="1:5">
      <c r="A36" s="48" t="s">
        <v>4299</v>
      </c>
      <c r="B36" s="48"/>
      <c r="C36" s="48" t="s">
        <v>5335</v>
      </c>
      <c r="D36" t="s">
        <v>5289</v>
      </c>
    </row>
    <row r="37" spans="1:5">
      <c r="A37" s="48" t="s">
        <v>4556</v>
      </c>
      <c r="B37" s="48"/>
      <c r="C37" s="48" t="s">
        <v>5336</v>
      </c>
      <c r="D37" t="s">
        <v>5289</v>
      </c>
      <c r="E37" t="s">
        <v>5337</v>
      </c>
    </row>
    <row r="38" spans="1:5">
      <c r="A38" s="48" t="s">
        <v>551</v>
      </c>
      <c r="B38" s="48"/>
      <c r="C38" s="48" t="s">
        <v>5338</v>
      </c>
      <c r="D38" t="s">
        <v>5289</v>
      </c>
    </row>
    <row r="39" spans="1:5">
      <c r="A39" s="48" t="s">
        <v>2663</v>
      </c>
      <c r="B39" s="48"/>
      <c r="C39" s="48" t="s">
        <v>5339</v>
      </c>
      <c r="D39" t="s">
        <v>5289</v>
      </c>
    </row>
    <row r="40" spans="1:5">
      <c r="A40" s="48" t="s">
        <v>3457</v>
      </c>
      <c r="B40" s="48"/>
      <c r="C40" s="48" t="s">
        <v>5340</v>
      </c>
      <c r="D40" t="s">
        <v>5289</v>
      </c>
      <c r="E40" t="s">
        <v>5341</v>
      </c>
    </row>
    <row r="41" spans="1:5">
      <c r="A41" s="48" t="s">
        <v>3809</v>
      </c>
      <c r="B41" s="48"/>
      <c r="C41" s="48" t="s">
        <v>5342</v>
      </c>
      <c r="D41" t="s">
        <v>5289</v>
      </c>
    </row>
    <row r="42" spans="1:5">
      <c r="A42" s="48" t="s">
        <v>677</v>
      </c>
      <c r="B42" s="48" t="s">
        <v>5343</v>
      </c>
      <c r="C42" s="48" t="s">
        <v>5344</v>
      </c>
      <c r="D42" t="s">
        <v>5289</v>
      </c>
      <c r="E42" t="s">
        <v>5345</v>
      </c>
    </row>
    <row r="43" spans="1:5">
      <c r="A43" s="48" t="s">
        <v>5346</v>
      </c>
      <c r="B43" s="48" t="s">
        <v>5347</v>
      </c>
      <c r="C43" s="48" t="s">
        <v>5348</v>
      </c>
      <c r="D43" t="s">
        <v>5289</v>
      </c>
    </row>
    <row r="44" spans="1:5">
      <c r="A44" s="48" t="s">
        <v>3027</v>
      </c>
      <c r="B44" s="48"/>
      <c r="C44" s="48" t="s">
        <v>5349</v>
      </c>
      <c r="D44" t="s">
        <v>5289</v>
      </c>
    </row>
    <row r="45" spans="1:5">
      <c r="A45" s="48" t="s">
        <v>3951</v>
      </c>
      <c r="B45" s="48"/>
      <c r="C45" s="48" t="s">
        <v>5350</v>
      </c>
      <c r="D45" t="s">
        <v>5289</v>
      </c>
    </row>
    <row r="46" spans="1:5">
      <c r="A46" s="48" t="s">
        <v>2431</v>
      </c>
      <c r="B46" s="48"/>
      <c r="C46" s="48" t="s">
        <v>5351</v>
      </c>
      <c r="D46" t="s">
        <v>5289</v>
      </c>
    </row>
    <row r="47" spans="1:5">
      <c r="A47" s="48" t="s">
        <v>4024</v>
      </c>
      <c r="B47" s="48"/>
      <c r="C47" s="48" t="s">
        <v>5352</v>
      </c>
      <c r="D47" t="s">
        <v>5289</v>
      </c>
    </row>
    <row r="48" spans="1:5">
      <c r="A48" s="48" t="s">
        <v>3523</v>
      </c>
      <c r="B48" s="48"/>
      <c r="C48" s="48" t="s">
        <v>5353</v>
      </c>
      <c r="D48" t="s">
        <v>5289</v>
      </c>
    </row>
    <row r="49" spans="1:4">
      <c r="A49" s="48" t="s">
        <v>5354</v>
      </c>
      <c r="B49" s="48"/>
      <c r="C49" s="48"/>
      <c r="D49" t="s">
        <v>5286</v>
      </c>
    </row>
    <row r="50" spans="1:4">
      <c r="A50" s="48" t="s">
        <v>3942</v>
      </c>
      <c r="B50" s="48"/>
      <c r="C50" s="48"/>
      <c r="D50" t="s">
        <v>5286</v>
      </c>
    </row>
    <row r="51" spans="1:4">
      <c r="A51" s="48" t="s">
        <v>3941</v>
      </c>
      <c r="B51" s="48"/>
      <c r="C51" s="48"/>
      <c r="D51" t="s">
        <v>5286</v>
      </c>
    </row>
    <row r="52" spans="1:4">
      <c r="A52" s="48" t="s">
        <v>4407</v>
      </c>
      <c r="B52" s="48"/>
      <c r="C52" s="48" t="s">
        <v>5355</v>
      </c>
      <c r="D52" t="s">
        <v>5289</v>
      </c>
    </row>
    <row r="53" spans="1:4">
      <c r="A53" s="48" t="s">
        <v>1705</v>
      </c>
      <c r="B53" s="48"/>
      <c r="C53" s="48" t="s">
        <v>5356</v>
      </c>
      <c r="D53" t="s">
        <v>5289</v>
      </c>
    </row>
    <row r="54" spans="1:4">
      <c r="A54" s="48" t="s">
        <v>5357</v>
      </c>
      <c r="B54" s="48" t="s">
        <v>5358</v>
      </c>
      <c r="C54" s="48" t="s">
        <v>5359</v>
      </c>
      <c r="D54" t="s">
        <v>5286</v>
      </c>
    </row>
    <row r="56" spans="1:4">
      <c r="A56" s="419" t="s">
        <v>5360</v>
      </c>
      <c r="B56" s="48"/>
      <c r="C56" s="48" t="s">
        <v>5361</v>
      </c>
    </row>
  </sheetData>
  <dataValidations count="1">
    <dataValidation type="list" allowBlank="1" showInputMessage="1" showErrorMessage="1" sqref="D2:D54" xr:uid="{243D4B46-4EEE-44C7-B05E-1C6CBD541FAF}">
      <formula1>"Heilt orð,Hluti orðs"</formula1>
    </dataValidation>
  </dataValidations>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7474F"/>
  </sheetPr>
  <dimension ref="A1:B32"/>
  <sheetViews>
    <sheetView topLeftCell="A25" zoomScaleNormal="100" workbookViewId="0">
      <selection activeCell="B5" sqref="B5"/>
    </sheetView>
  </sheetViews>
  <sheetFormatPr defaultColWidth="8.6640625" defaultRowHeight="14.4"/>
  <cols>
    <col min="1" max="1" width="30" customWidth="1"/>
    <col min="2" max="2" width="80" customWidth="1"/>
  </cols>
  <sheetData>
    <row r="1" spans="1:2" ht="36" customHeight="1">
      <c r="A1" s="769" t="s">
        <v>5362</v>
      </c>
      <c r="B1" s="769"/>
    </row>
    <row r="2" spans="1:2" ht="30" customHeight="1">
      <c r="A2" s="770" t="s">
        <v>5363</v>
      </c>
      <c r="B2" s="770"/>
    </row>
    <row r="3" spans="1:2" ht="21.75" customHeight="1">
      <c r="A3" s="27" t="s">
        <v>5364</v>
      </c>
      <c r="B3" s="3" t="s">
        <v>5365</v>
      </c>
    </row>
    <row r="4" spans="1:2" ht="21.75" customHeight="1">
      <c r="A4" s="27" t="s">
        <v>5366</v>
      </c>
      <c r="B4" s="3" t="s">
        <v>5367</v>
      </c>
    </row>
    <row r="5" spans="1:2" ht="21.75" customHeight="1">
      <c r="A5" s="27" t="s">
        <v>5368</v>
      </c>
      <c r="B5" s="3" t="s">
        <v>5369</v>
      </c>
    </row>
    <row r="6" spans="1:2" ht="21.75" customHeight="1">
      <c r="A6" s="27" t="s">
        <v>5370</v>
      </c>
      <c r="B6" s="3" t="s">
        <v>5371</v>
      </c>
    </row>
    <row r="7" spans="1:2" ht="21.75" customHeight="1">
      <c r="A7" s="27" t="s">
        <v>5372</v>
      </c>
      <c r="B7" s="3" t="s">
        <v>5373</v>
      </c>
    </row>
    <row r="8" spans="1:2" ht="21.75" customHeight="1">
      <c r="A8" s="27" t="s">
        <v>5374</v>
      </c>
      <c r="B8" s="3" t="s">
        <v>5375</v>
      </c>
    </row>
    <row r="10" spans="1:2" ht="30" customHeight="1">
      <c r="A10" s="771" t="s">
        <v>5376</v>
      </c>
      <c r="B10" s="771"/>
    </row>
    <row r="11" spans="1:2" ht="21.75" customHeight="1">
      <c r="A11" s="28" t="s">
        <v>5377</v>
      </c>
      <c r="B11" s="8" t="s">
        <v>5378</v>
      </c>
    </row>
    <row r="12" spans="1:2" ht="21.75" customHeight="1">
      <c r="A12" s="29" t="s">
        <v>5379</v>
      </c>
      <c r="B12" s="30" t="s">
        <v>5380</v>
      </c>
    </row>
    <row r="13" spans="1:2" ht="21.75" customHeight="1">
      <c r="A13" s="28" t="s">
        <v>5381</v>
      </c>
      <c r="B13" s="8" t="s">
        <v>5382</v>
      </c>
    </row>
    <row r="14" spans="1:2" ht="21.75" customHeight="1">
      <c r="A14" s="31" t="s">
        <v>5383</v>
      </c>
      <c r="B14" s="14" t="s">
        <v>5384</v>
      </c>
    </row>
    <row r="15" spans="1:2" ht="21.75" customHeight="1">
      <c r="A15" s="32" t="s">
        <v>5385</v>
      </c>
      <c r="B15" s="33" t="s">
        <v>5386</v>
      </c>
    </row>
    <row r="17" spans="1:2" ht="30" customHeight="1">
      <c r="A17" s="772" t="s">
        <v>5387</v>
      </c>
      <c r="B17" s="772"/>
    </row>
    <row r="18" spans="1:2" ht="21.75" customHeight="1">
      <c r="A18" s="32" t="s">
        <v>5388</v>
      </c>
      <c r="B18" s="33" t="s">
        <v>5389</v>
      </c>
    </row>
    <row r="19" spans="1:2" ht="21.75" customHeight="1">
      <c r="A19" s="32" t="s">
        <v>5390</v>
      </c>
      <c r="B19" s="33" t="s">
        <v>5391</v>
      </c>
    </row>
    <row r="20" spans="1:2" ht="21.75" customHeight="1">
      <c r="A20" s="32" t="s">
        <v>5392</v>
      </c>
      <c r="B20" s="33" t="s">
        <v>5393</v>
      </c>
    </row>
    <row r="21" spans="1:2" ht="21.75" customHeight="1">
      <c r="A21" s="32" t="s">
        <v>5394</v>
      </c>
      <c r="B21" s="33" t="s">
        <v>5395</v>
      </c>
    </row>
    <row r="22" spans="1:2" ht="21.75" customHeight="1">
      <c r="A22" s="32" t="s">
        <v>5396</v>
      </c>
      <c r="B22" s="33" t="s">
        <v>5397</v>
      </c>
    </row>
    <row r="24" spans="1:2" ht="30" customHeight="1">
      <c r="A24" s="768" t="s">
        <v>5398</v>
      </c>
      <c r="B24" s="768"/>
    </row>
    <row r="25" spans="1:2" ht="279.75" customHeight="1">
      <c r="A25" s="34" t="s">
        <v>5399</v>
      </c>
      <c r="B25" s="35" t="s">
        <v>5400</v>
      </c>
    </row>
    <row r="27" spans="1:2" ht="30" customHeight="1">
      <c r="A27" s="768" t="s">
        <v>5401</v>
      </c>
      <c r="B27" s="768"/>
    </row>
    <row r="28" spans="1:2" ht="21.75" customHeight="1">
      <c r="A28" s="28" t="s">
        <v>5402</v>
      </c>
      <c r="B28" s="8" t="s">
        <v>5403</v>
      </c>
    </row>
    <row r="29" spans="1:2" ht="21.75" customHeight="1">
      <c r="A29" s="28" t="s">
        <v>5404</v>
      </c>
      <c r="B29" s="8" t="s">
        <v>5405</v>
      </c>
    </row>
    <row r="30" spans="1:2" ht="21.75" customHeight="1">
      <c r="A30" s="28" t="s">
        <v>5406</v>
      </c>
      <c r="B30" s="8" t="s">
        <v>5407</v>
      </c>
    </row>
    <row r="31" spans="1:2" ht="21.75" customHeight="1">
      <c r="A31" s="28" t="s">
        <v>5408</v>
      </c>
      <c r="B31" s="8" t="s">
        <v>5409</v>
      </c>
    </row>
    <row r="32" spans="1:2" ht="21.75" customHeight="1">
      <c r="A32" s="28" t="s">
        <v>5410</v>
      </c>
      <c r="B32" s="8" t="s">
        <v>5411</v>
      </c>
    </row>
  </sheetData>
  <mergeCells count="6">
    <mergeCell ref="A27:B27"/>
    <mergeCell ref="A1:B1"/>
    <mergeCell ref="A2:B2"/>
    <mergeCell ref="A10:B10"/>
    <mergeCell ref="A17:B17"/>
    <mergeCell ref="A24:B24"/>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61"/>
  <sheetViews>
    <sheetView zoomScaleNormal="100" workbookViewId="0"/>
  </sheetViews>
  <sheetFormatPr defaultColWidth="8.6640625" defaultRowHeight="14.4"/>
  <sheetData>
    <row r="1" spans="1:2" ht="15" customHeight="1">
      <c r="A1" t="s">
        <v>5412</v>
      </c>
      <c r="B1" t="s">
        <v>4587</v>
      </c>
    </row>
    <row r="2" spans="1:2" ht="15" customHeight="1">
      <c r="A2" t="s">
        <v>1799</v>
      </c>
      <c r="B2" t="s">
        <v>5413</v>
      </c>
    </row>
    <row r="3" spans="1:2" ht="15" customHeight="1">
      <c r="A3" t="s">
        <v>982</v>
      </c>
      <c r="B3" t="s">
        <v>5413</v>
      </c>
    </row>
    <row r="4" spans="1:2" ht="15" customHeight="1">
      <c r="A4" t="s">
        <v>984</v>
      </c>
      <c r="B4" t="s">
        <v>5413</v>
      </c>
    </row>
    <row r="5" spans="1:2" ht="15" customHeight="1">
      <c r="A5" t="s">
        <v>1184</v>
      </c>
      <c r="B5" t="s">
        <v>5413</v>
      </c>
    </row>
    <row r="6" spans="1:2" ht="15" customHeight="1">
      <c r="A6" t="s">
        <v>1824</v>
      </c>
      <c r="B6" t="s">
        <v>5413</v>
      </c>
    </row>
    <row r="7" spans="1:2" ht="15" customHeight="1">
      <c r="A7" t="s">
        <v>1831</v>
      </c>
      <c r="B7" t="s">
        <v>5413</v>
      </c>
    </row>
    <row r="8" spans="1:2" ht="15" customHeight="1">
      <c r="A8" t="s">
        <v>1837</v>
      </c>
      <c r="B8" t="s">
        <v>5413</v>
      </c>
    </row>
    <row r="9" spans="1:2" ht="15" customHeight="1">
      <c r="A9" t="s">
        <v>970</v>
      </c>
      <c r="B9" t="s">
        <v>5413</v>
      </c>
    </row>
    <row r="10" spans="1:2" ht="15" customHeight="1">
      <c r="A10" t="s">
        <v>975</v>
      </c>
      <c r="B10" t="s">
        <v>5413</v>
      </c>
    </row>
    <row r="11" spans="1:2" ht="15" customHeight="1">
      <c r="A11" t="s">
        <v>1855</v>
      </c>
      <c r="B11" t="s">
        <v>5413</v>
      </c>
    </row>
    <row r="12" spans="1:2" ht="15" customHeight="1">
      <c r="A12" t="s">
        <v>1861</v>
      </c>
      <c r="B12" t="s">
        <v>5413</v>
      </c>
    </row>
    <row r="13" spans="1:2" ht="15" customHeight="1">
      <c r="A13" t="s">
        <v>1867</v>
      </c>
      <c r="B13" t="s">
        <v>5413</v>
      </c>
    </row>
    <row r="14" spans="1:2" ht="15" customHeight="1">
      <c r="A14" t="s">
        <v>1873</v>
      </c>
      <c r="B14" t="s">
        <v>5413</v>
      </c>
    </row>
    <row r="15" spans="1:2" ht="15" customHeight="1">
      <c r="A15" t="s">
        <v>1880</v>
      </c>
      <c r="B15" t="s">
        <v>5413</v>
      </c>
    </row>
    <row r="16" spans="1:2" ht="15" customHeight="1">
      <c r="A16" t="s">
        <v>1887</v>
      </c>
      <c r="B16" t="s">
        <v>5413</v>
      </c>
    </row>
    <row r="17" spans="1:2" ht="15" customHeight="1">
      <c r="A17" t="s">
        <v>1893</v>
      </c>
      <c r="B17" t="s">
        <v>5413</v>
      </c>
    </row>
    <row r="18" spans="1:2" ht="15" customHeight="1">
      <c r="A18" t="s">
        <v>1900</v>
      </c>
      <c r="B18" t="s">
        <v>5413</v>
      </c>
    </row>
    <row r="19" spans="1:2" ht="15" customHeight="1">
      <c r="A19" t="s">
        <v>1907</v>
      </c>
      <c r="B19" t="s">
        <v>5413</v>
      </c>
    </row>
    <row r="20" spans="1:2" ht="15" customHeight="1">
      <c r="A20" t="s">
        <v>1913</v>
      </c>
      <c r="B20" t="s">
        <v>5413</v>
      </c>
    </row>
    <row r="21" spans="1:2" ht="15" customHeight="1">
      <c r="A21" t="s">
        <v>1919</v>
      </c>
      <c r="B21" t="s">
        <v>5413</v>
      </c>
    </row>
    <row r="22" spans="1:2" ht="15" customHeight="1">
      <c r="A22" t="s">
        <v>1926</v>
      </c>
      <c r="B22" t="s">
        <v>5413</v>
      </c>
    </row>
    <row r="23" spans="1:2" ht="15" customHeight="1">
      <c r="A23" t="s">
        <v>1932</v>
      </c>
      <c r="B23" t="s">
        <v>5413</v>
      </c>
    </row>
    <row r="24" spans="1:2" ht="15" customHeight="1">
      <c r="A24" t="s">
        <v>1259</v>
      </c>
      <c r="B24" t="s">
        <v>5413</v>
      </c>
    </row>
    <row r="25" spans="1:2" ht="15" customHeight="1">
      <c r="A25" t="s">
        <v>1941</v>
      </c>
      <c r="B25" t="s">
        <v>5413</v>
      </c>
    </row>
    <row r="26" spans="1:2" ht="15" customHeight="1">
      <c r="A26" t="s">
        <v>1947</v>
      </c>
      <c r="B26" t="s">
        <v>5413</v>
      </c>
    </row>
    <row r="27" spans="1:2" ht="15" customHeight="1">
      <c r="A27" t="s">
        <v>1954</v>
      </c>
      <c r="B27" t="s">
        <v>5413</v>
      </c>
    </row>
    <row r="28" spans="1:2" ht="15" customHeight="1">
      <c r="A28" t="s">
        <v>1961</v>
      </c>
      <c r="B28" t="s">
        <v>5413</v>
      </c>
    </row>
    <row r="29" spans="1:2" ht="15" customHeight="1">
      <c r="A29" t="s">
        <v>1968</v>
      </c>
      <c r="B29" t="s">
        <v>5413</v>
      </c>
    </row>
    <row r="30" spans="1:2" ht="15" customHeight="1">
      <c r="A30" t="s">
        <v>1975</v>
      </c>
      <c r="B30" t="s">
        <v>5413</v>
      </c>
    </row>
    <row r="31" spans="1:2" ht="15" customHeight="1">
      <c r="A31" t="s">
        <v>1982</v>
      </c>
      <c r="B31" t="s">
        <v>5413</v>
      </c>
    </row>
    <row r="32" spans="1:2" ht="15" customHeight="1">
      <c r="A32" t="s">
        <v>1988</v>
      </c>
      <c r="B32" t="s">
        <v>5413</v>
      </c>
    </row>
    <row r="33" spans="1:2" ht="15" customHeight="1">
      <c r="A33" t="s">
        <v>1995</v>
      </c>
      <c r="B33" t="s">
        <v>5413</v>
      </c>
    </row>
    <row r="34" spans="1:2" ht="15" customHeight="1">
      <c r="A34" t="s">
        <v>2006</v>
      </c>
      <c r="B34" t="s">
        <v>5413</v>
      </c>
    </row>
    <row r="35" spans="1:2" ht="15" customHeight="1">
      <c r="A35" t="s">
        <v>2017</v>
      </c>
      <c r="B35" t="s">
        <v>5413</v>
      </c>
    </row>
    <row r="36" spans="1:2" ht="15" customHeight="1">
      <c r="A36" t="s">
        <v>2019</v>
      </c>
      <c r="B36" t="s">
        <v>5413</v>
      </c>
    </row>
    <row r="37" spans="1:2" ht="15" customHeight="1">
      <c r="A37" t="s">
        <v>2026</v>
      </c>
      <c r="B37" t="s">
        <v>5413</v>
      </c>
    </row>
    <row r="38" spans="1:2" ht="15" customHeight="1">
      <c r="A38" t="s">
        <v>2032</v>
      </c>
      <c r="B38" t="s">
        <v>5413</v>
      </c>
    </row>
    <row r="39" spans="1:2" ht="15" customHeight="1">
      <c r="A39" t="s">
        <v>2039</v>
      </c>
      <c r="B39" t="s">
        <v>5413</v>
      </c>
    </row>
    <row r="40" spans="1:2" ht="15" customHeight="1">
      <c r="A40" t="s">
        <v>2047</v>
      </c>
      <c r="B40" t="s">
        <v>5413</v>
      </c>
    </row>
    <row r="41" spans="1:2" ht="15" customHeight="1">
      <c r="A41" t="s">
        <v>2053</v>
      </c>
      <c r="B41" t="s">
        <v>5413</v>
      </c>
    </row>
    <row r="42" spans="1:2" ht="15" customHeight="1">
      <c r="A42" t="s">
        <v>2059</v>
      </c>
      <c r="B42" t="s">
        <v>5413</v>
      </c>
    </row>
    <row r="43" spans="1:2" ht="15" customHeight="1">
      <c r="A43" t="s">
        <v>2065</v>
      </c>
      <c r="B43" t="s">
        <v>5413</v>
      </c>
    </row>
    <row r="44" spans="1:2" ht="15" customHeight="1">
      <c r="A44" t="s">
        <v>2072</v>
      </c>
      <c r="B44" t="s">
        <v>5413</v>
      </c>
    </row>
    <row r="45" spans="1:2" ht="15" customHeight="1">
      <c r="A45" t="s">
        <v>2079</v>
      </c>
      <c r="B45" t="s">
        <v>5413</v>
      </c>
    </row>
    <row r="46" spans="1:2" ht="15" customHeight="1">
      <c r="A46" t="s">
        <v>2086</v>
      </c>
      <c r="B46" t="s">
        <v>5413</v>
      </c>
    </row>
    <row r="47" spans="1:2" ht="15" customHeight="1">
      <c r="A47" t="s">
        <v>2093</v>
      </c>
      <c r="B47" t="s">
        <v>5413</v>
      </c>
    </row>
    <row r="48" spans="1:2" ht="15" customHeight="1">
      <c r="A48" t="s">
        <v>2099</v>
      </c>
      <c r="B48" t="s">
        <v>5413</v>
      </c>
    </row>
    <row r="49" spans="1:2" ht="15" customHeight="1">
      <c r="A49" t="s">
        <v>2106</v>
      </c>
      <c r="B49" t="s">
        <v>5413</v>
      </c>
    </row>
    <row r="50" spans="1:2" ht="15" customHeight="1">
      <c r="A50" t="s">
        <v>2113</v>
      </c>
      <c r="B50" t="s">
        <v>5413</v>
      </c>
    </row>
    <row r="51" spans="1:2" ht="15" customHeight="1">
      <c r="A51" t="s">
        <v>2119</v>
      </c>
      <c r="B51" t="s">
        <v>5413</v>
      </c>
    </row>
    <row r="52" spans="1:2" ht="15" customHeight="1">
      <c r="A52" t="s">
        <v>2125</v>
      </c>
      <c r="B52" t="s">
        <v>5413</v>
      </c>
    </row>
    <row r="53" spans="1:2" ht="15" customHeight="1">
      <c r="A53" t="s">
        <v>2133</v>
      </c>
      <c r="B53" t="s">
        <v>5413</v>
      </c>
    </row>
    <row r="54" spans="1:2" ht="15" customHeight="1">
      <c r="A54" t="s">
        <v>2139</v>
      </c>
      <c r="B54" t="s">
        <v>5413</v>
      </c>
    </row>
    <row r="55" spans="1:2" ht="15" customHeight="1">
      <c r="A55" t="s">
        <v>2145</v>
      </c>
      <c r="B55" t="s">
        <v>5413</v>
      </c>
    </row>
    <row r="56" spans="1:2" ht="15" customHeight="1">
      <c r="A56" t="s">
        <v>2151</v>
      </c>
      <c r="B56" t="s">
        <v>5413</v>
      </c>
    </row>
    <row r="57" spans="1:2" ht="15" customHeight="1">
      <c r="A57" t="s">
        <v>2157</v>
      </c>
      <c r="B57" t="s">
        <v>5413</v>
      </c>
    </row>
    <row r="58" spans="1:2" ht="15" customHeight="1">
      <c r="A58" t="s">
        <v>2163</v>
      </c>
      <c r="B58" t="s">
        <v>5413</v>
      </c>
    </row>
    <row r="59" spans="1:2" ht="15" customHeight="1">
      <c r="A59" t="s">
        <v>2169</v>
      </c>
      <c r="B59" t="s">
        <v>5413</v>
      </c>
    </row>
    <row r="60" spans="1:2" ht="15" customHeight="1">
      <c r="A60" t="s">
        <v>2175</v>
      </c>
      <c r="B60" t="s">
        <v>5413</v>
      </c>
    </row>
    <row r="61" spans="1:2" ht="15" customHeight="1">
      <c r="A61" t="s">
        <v>2182</v>
      </c>
      <c r="B61" t="s">
        <v>5413</v>
      </c>
    </row>
    <row r="62" spans="1:2" ht="15" customHeight="1">
      <c r="A62" t="s">
        <v>2188</v>
      </c>
      <c r="B62" t="s">
        <v>5413</v>
      </c>
    </row>
    <row r="63" spans="1:2" ht="15" customHeight="1">
      <c r="A63" t="s">
        <v>2194</v>
      </c>
      <c r="B63" t="s">
        <v>5413</v>
      </c>
    </row>
    <row r="64" spans="1:2" ht="15" customHeight="1">
      <c r="A64" t="s">
        <v>2201</v>
      </c>
      <c r="B64" t="s">
        <v>5413</v>
      </c>
    </row>
    <row r="65" spans="1:2" ht="15" customHeight="1">
      <c r="A65" t="s">
        <v>2208</v>
      </c>
      <c r="B65" t="s">
        <v>5413</v>
      </c>
    </row>
    <row r="66" spans="1:2" ht="15" customHeight="1">
      <c r="A66" t="s">
        <v>1103</v>
      </c>
      <c r="B66" t="s">
        <v>5413</v>
      </c>
    </row>
    <row r="67" spans="1:2" ht="15" customHeight="1">
      <c r="A67" t="s">
        <v>2220</v>
      </c>
      <c r="B67" t="s">
        <v>5413</v>
      </c>
    </row>
    <row r="68" spans="1:2" ht="15" customHeight="1">
      <c r="A68" t="s">
        <v>210</v>
      </c>
      <c r="B68" t="s">
        <v>5413</v>
      </c>
    </row>
    <row r="69" spans="1:2" ht="15" customHeight="1">
      <c r="A69" t="s">
        <v>2226</v>
      </c>
      <c r="B69" t="s">
        <v>5413</v>
      </c>
    </row>
    <row r="70" spans="1:2" ht="15" customHeight="1">
      <c r="A70" t="s">
        <v>2233</v>
      </c>
      <c r="B70" t="s">
        <v>5413</v>
      </c>
    </row>
    <row r="71" spans="1:2" ht="15" customHeight="1">
      <c r="A71" t="s">
        <v>2239</v>
      </c>
      <c r="B71" t="s">
        <v>5413</v>
      </c>
    </row>
    <row r="72" spans="1:2" ht="15" customHeight="1">
      <c r="A72" t="s">
        <v>2244</v>
      </c>
      <c r="B72" t="s">
        <v>5413</v>
      </c>
    </row>
    <row r="73" spans="1:2" ht="15" customHeight="1">
      <c r="A73" t="s">
        <v>2248</v>
      </c>
      <c r="B73" t="s">
        <v>5413</v>
      </c>
    </row>
    <row r="74" spans="1:2" ht="15" customHeight="1">
      <c r="A74" t="s">
        <v>2254</v>
      </c>
      <c r="B74" t="s">
        <v>5413</v>
      </c>
    </row>
    <row r="75" spans="1:2" ht="15" customHeight="1">
      <c r="A75" t="s">
        <v>2259</v>
      </c>
      <c r="B75" t="s">
        <v>5413</v>
      </c>
    </row>
    <row r="76" spans="1:2" ht="15" customHeight="1">
      <c r="A76" t="s">
        <v>2263</v>
      </c>
      <c r="B76" t="s">
        <v>5413</v>
      </c>
    </row>
    <row r="77" spans="1:2" ht="15" customHeight="1">
      <c r="A77" t="s">
        <v>2268</v>
      </c>
      <c r="B77" t="s">
        <v>5413</v>
      </c>
    </row>
    <row r="78" spans="1:2" ht="15" customHeight="1">
      <c r="A78" t="s">
        <v>2272</v>
      </c>
      <c r="B78" t="s">
        <v>5413</v>
      </c>
    </row>
    <row r="79" spans="1:2" ht="15" customHeight="1">
      <c r="A79" t="s">
        <v>2277</v>
      </c>
      <c r="B79" t="s">
        <v>5413</v>
      </c>
    </row>
    <row r="80" spans="1:2" ht="15" customHeight="1">
      <c r="A80" t="s">
        <v>2281</v>
      </c>
      <c r="B80" t="s">
        <v>5413</v>
      </c>
    </row>
    <row r="81" spans="1:2" ht="15" customHeight="1">
      <c r="A81" t="s">
        <v>2286</v>
      </c>
      <c r="B81" t="s">
        <v>5413</v>
      </c>
    </row>
    <row r="82" spans="1:2" ht="15" customHeight="1">
      <c r="A82" t="s">
        <v>2291</v>
      </c>
      <c r="B82" t="s">
        <v>5413</v>
      </c>
    </row>
    <row r="83" spans="1:2" ht="15" customHeight="1">
      <c r="A83" t="s">
        <v>2295</v>
      </c>
      <c r="B83" t="s">
        <v>5413</v>
      </c>
    </row>
    <row r="84" spans="1:2" ht="15" customHeight="1">
      <c r="A84" t="s">
        <v>2300</v>
      </c>
      <c r="B84" t="s">
        <v>5413</v>
      </c>
    </row>
    <row r="85" spans="1:2" ht="15" customHeight="1">
      <c r="A85" t="s">
        <v>2305</v>
      </c>
      <c r="B85" t="s">
        <v>5413</v>
      </c>
    </row>
    <row r="86" spans="1:2" ht="15" customHeight="1">
      <c r="A86" t="s">
        <v>2310</v>
      </c>
      <c r="B86" t="s">
        <v>5413</v>
      </c>
    </row>
    <row r="87" spans="1:2" ht="15" customHeight="1">
      <c r="A87" t="s">
        <v>125</v>
      </c>
      <c r="B87" t="s">
        <v>5414</v>
      </c>
    </row>
    <row r="88" spans="1:2" ht="15" customHeight="1">
      <c r="A88" t="s">
        <v>134</v>
      </c>
      <c r="B88" t="s">
        <v>5414</v>
      </c>
    </row>
    <row r="89" spans="1:2" ht="15" customHeight="1">
      <c r="A89" t="s">
        <v>140</v>
      </c>
      <c r="B89" t="s">
        <v>5414</v>
      </c>
    </row>
    <row r="90" spans="1:2" ht="15" customHeight="1">
      <c r="A90" t="s">
        <v>146</v>
      </c>
      <c r="B90" t="s">
        <v>5414</v>
      </c>
    </row>
    <row r="91" spans="1:2" ht="15" customHeight="1">
      <c r="A91" t="s">
        <v>153</v>
      </c>
      <c r="B91" t="s">
        <v>5414</v>
      </c>
    </row>
    <row r="92" spans="1:2" ht="15" customHeight="1">
      <c r="A92" t="s">
        <v>158</v>
      </c>
      <c r="B92" t="s">
        <v>5414</v>
      </c>
    </row>
    <row r="93" spans="1:2" ht="15" customHeight="1">
      <c r="A93" t="s">
        <v>163</v>
      </c>
      <c r="B93" t="s">
        <v>5414</v>
      </c>
    </row>
    <row r="94" spans="1:2" ht="15" customHeight="1">
      <c r="A94" t="s">
        <v>168</v>
      </c>
      <c r="B94" t="s">
        <v>5414</v>
      </c>
    </row>
    <row r="95" spans="1:2" ht="15" customHeight="1">
      <c r="A95" t="s">
        <v>174</v>
      </c>
      <c r="B95" t="s">
        <v>5414</v>
      </c>
    </row>
    <row r="96" spans="1:2" ht="15" customHeight="1">
      <c r="A96" t="s">
        <v>179</v>
      </c>
      <c r="B96" t="s">
        <v>5414</v>
      </c>
    </row>
    <row r="97" spans="1:2" ht="15" customHeight="1">
      <c r="A97" t="s">
        <v>184</v>
      </c>
      <c r="B97" t="s">
        <v>5414</v>
      </c>
    </row>
    <row r="98" spans="1:2" ht="15" customHeight="1">
      <c r="A98" t="s">
        <v>191</v>
      </c>
      <c r="B98" t="s">
        <v>5414</v>
      </c>
    </row>
    <row r="99" spans="1:2" ht="15" customHeight="1">
      <c r="A99" t="s">
        <v>197</v>
      </c>
      <c r="B99" t="s">
        <v>5414</v>
      </c>
    </row>
    <row r="100" spans="1:2" ht="15" customHeight="1">
      <c r="A100" t="s">
        <v>203</v>
      </c>
      <c r="B100" t="s">
        <v>5414</v>
      </c>
    </row>
    <row r="101" spans="1:2" ht="15" customHeight="1">
      <c r="A101" t="s">
        <v>210</v>
      </c>
      <c r="B101" t="s">
        <v>5414</v>
      </c>
    </row>
    <row r="102" spans="1:2" ht="15" customHeight="1">
      <c r="A102" t="s">
        <v>217</v>
      </c>
      <c r="B102" t="s">
        <v>5414</v>
      </c>
    </row>
    <row r="103" spans="1:2" ht="15" customHeight="1">
      <c r="A103" t="s">
        <v>218</v>
      </c>
      <c r="B103" t="s">
        <v>5414</v>
      </c>
    </row>
    <row r="104" spans="1:2" ht="15" customHeight="1">
      <c r="A104" t="s">
        <v>225</v>
      </c>
      <c r="B104" t="s">
        <v>5414</v>
      </c>
    </row>
    <row r="105" spans="1:2" ht="15" customHeight="1">
      <c r="A105" t="s">
        <v>231</v>
      </c>
      <c r="B105" t="s">
        <v>5414</v>
      </c>
    </row>
    <row r="106" spans="1:2" ht="15" customHeight="1">
      <c r="A106" t="s">
        <v>238</v>
      </c>
      <c r="B106" t="s">
        <v>5414</v>
      </c>
    </row>
    <row r="107" spans="1:2" ht="15" customHeight="1">
      <c r="A107" t="s">
        <v>243</v>
      </c>
      <c r="B107" t="s">
        <v>5414</v>
      </c>
    </row>
    <row r="108" spans="1:2" ht="15" customHeight="1">
      <c r="A108" t="s">
        <v>249</v>
      </c>
      <c r="B108" t="s">
        <v>5414</v>
      </c>
    </row>
    <row r="109" spans="1:2" ht="15" customHeight="1">
      <c r="A109" t="s">
        <v>251</v>
      </c>
      <c r="B109" t="s">
        <v>5414</v>
      </c>
    </row>
    <row r="110" spans="1:2" ht="15" customHeight="1">
      <c r="A110" t="s">
        <v>256</v>
      </c>
      <c r="B110" t="s">
        <v>5414</v>
      </c>
    </row>
    <row r="111" spans="1:2" ht="15" customHeight="1">
      <c r="A111" t="s">
        <v>261</v>
      </c>
      <c r="B111" t="s">
        <v>5414</v>
      </c>
    </row>
    <row r="112" spans="1:2" ht="15" customHeight="1">
      <c r="A112" t="s">
        <v>265</v>
      </c>
      <c r="B112" t="s">
        <v>5414</v>
      </c>
    </row>
    <row r="113" spans="1:2" ht="15" customHeight="1">
      <c r="A113" t="s">
        <v>270</v>
      </c>
      <c r="B113" t="s">
        <v>5414</v>
      </c>
    </row>
    <row r="114" spans="1:2" ht="15" customHeight="1">
      <c r="A114" t="s">
        <v>275</v>
      </c>
      <c r="B114" t="s">
        <v>5414</v>
      </c>
    </row>
    <row r="115" spans="1:2" ht="15" customHeight="1">
      <c r="A115" t="s">
        <v>280</v>
      </c>
      <c r="B115" t="s">
        <v>5414</v>
      </c>
    </row>
    <row r="116" spans="1:2" ht="15" customHeight="1">
      <c r="A116" t="s">
        <v>287</v>
      </c>
      <c r="B116" t="s">
        <v>5414</v>
      </c>
    </row>
    <row r="117" spans="1:2" ht="15" customHeight="1">
      <c r="A117" t="s">
        <v>293</v>
      </c>
      <c r="B117" t="s">
        <v>5414</v>
      </c>
    </row>
    <row r="118" spans="1:2" ht="15" customHeight="1">
      <c r="A118" t="s">
        <v>299</v>
      </c>
      <c r="B118" t="s">
        <v>5414</v>
      </c>
    </row>
    <row r="119" spans="1:2" ht="15" customHeight="1">
      <c r="A119" t="s">
        <v>305</v>
      </c>
      <c r="B119" t="s">
        <v>5414</v>
      </c>
    </row>
    <row r="120" spans="1:2" ht="15" customHeight="1">
      <c r="A120" t="s">
        <v>310</v>
      </c>
      <c r="B120" t="s">
        <v>5414</v>
      </c>
    </row>
    <row r="121" spans="1:2" ht="15" customHeight="1">
      <c r="A121" t="s">
        <v>315</v>
      </c>
      <c r="B121" t="s">
        <v>5414</v>
      </c>
    </row>
    <row r="122" spans="1:2" ht="15" customHeight="1">
      <c r="A122" t="s">
        <v>322</v>
      </c>
      <c r="B122" t="s">
        <v>5414</v>
      </c>
    </row>
    <row r="123" spans="1:2" ht="15" customHeight="1">
      <c r="A123" t="s">
        <v>329</v>
      </c>
      <c r="B123" t="s">
        <v>5414</v>
      </c>
    </row>
    <row r="124" spans="1:2" ht="15" customHeight="1">
      <c r="A124" t="s">
        <v>335</v>
      </c>
      <c r="B124" t="s">
        <v>5414</v>
      </c>
    </row>
    <row r="125" spans="1:2" ht="15" customHeight="1">
      <c r="A125" t="s">
        <v>343</v>
      </c>
      <c r="B125" t="s">
        <v>5414</v>
      </c>
    </row>
    <row r="126" spans="1:2" ht="15" customHeight="1">
      <c r="A126" t="s">
        <v>350</v>
      </c>
      <c r="B126" t="s">
        <v>5414</v>
      </c>
    </row>
    <row r="127" spans="1:2" ht="15" customHeight="1">
      <c r="A127" t="s">
        <v>355</v>
      </c>
      <c r="B127" t="s">
        <v>5414</v>
      </c>
    </row>
    <row r="128" spans="1:2" ht="15" customHeight="1">
      <c r="A128" t="s">
        <v>360</v>
      </c>
      <c r="B128" t="s">
        <v>5414</v>
      </c>
    </row>
    <row r="129" spans="1:2" ht="15" customHeight="1">
      <c r="A129" t="s">
        <v>366</v>
      </c>
      <c r="B129" t="s">
        <v>5414</v>
      </c>
    </row>
    <row r="130" spans="1:2" ht="15" customHeight="1">
      <c r="A130" t="s">
        <v>370</v>
      </c>
      <c r="B130" t="s">
        <v>5414</v>
      </c>
    </row>
    <row r="131" spans="1:2" ht="15" customHeight="1">
      <c r="A131" t="s">
        <v>374</v>
      </c>
      <c r="B131" t="s">
        <v>5414</v>
      </c>
    </row>
    <row r="132" spans="1:2" ht="15" customHeight="1">
      <c r="A132" t="s">
        <v>379</v>
      </c>
      <c r="B132" t="s">
        <v>5414</v>
      </c>
    </row>
    <row r="133" spans="1:2" ht="15" customHeight="1">
      <c r="A133" t="s">
        <v>386</v>
      </c>
      <c r="B133" t="s">
        <v>5414</v>
      </c>
    </row>
    <row r="134" spans="1:2" ht="15" customHeight="1">
      <c r="A134" t="s">
        <v>393</v>
      </c>
      <c r="B134" t="s">
        <v>5414</v>
      </c>
    </row>
    <row r="135" spans="1:2" ht="15" customHeight="1">
      <c r="A135" t="s">
        <v>397</v>
      </c>
      <c r="B135" t="s">
        <v>5414</v>
      </c>
    </row>
    <row r="136" spans="1:2" ht="15" customHeight="1">
      <c r="A136" t="s">
        <v>402</v>
      </c>
      <c r="B136" t="s">
        <v>5414</v>
      </c>
    </row>
    <row r="137" spans="1:2" ht="15" customHeight="1">
      <c r="A137" t="s">
        <v>405</v>
      </c>
      <c r="B137" t="s">
        <v>5414</v>
      </c>
    </row>
    <row r="138" spans="1:2" ht="15" customHeight="1">
      <c r="A138" t="s">
        <v>410</v>
      </c>
      <c r="B138" t="s">
        <v>5414</v>
      </c>
    </row>
    <row r="139" spans="1:2" ht="15" customHeight="1">
      <c r="A139" t="s">
        <v>415</v>
      </c>
      <c r="B139" t="s">
        <v>5414</v>
      </c>
    </row>
    <row r="140" spans="1:2" ht="15" customHeight="1">
      <c r="A140" t="s">
        <v>420</v>
      </c>
      <c r="B140" t="s">
        <v>5414</v>
      </c>
    </row>
    <row r="141" spans="1:2" ht="15" customHeight="1">
      <c r="A141" t="s">
        <v>421</v>
      </c>
      <c r="B141" t="s">
        <v>5414</v>
      </c>
    </row>
    <row r="142" spans="1:2" ht="15" customHeight="1">
      <c r="A142" t="s">
        <v>426</v>
      </c>
      <c r="B142" t="s">
        <v>5414</v>
      </c>
    </row>
    <row r="143" spans="1:2" ht="15" customHeight="1">
      <c r="A143" t="s">
        <v>428</v>
      </c>
      <c r="B143" t="s">
        <v>5414</v>
      </c>
    </row>
    <row r="144" spans="1:2" ht="15" customHeight="1">
      <c r="A144" t="s">
        <v>435</v>
      </c>
      <c r="B144" t="s">
        <v>5414</v>
      </c>
    </row>
    <row r="145" spans="1:2" ht="15" customHeight="1">
      <c r="A145" t="s">
        <v>440</v>
      </c>
      <c r="B145" t="s">
        <v>5414</v>
      </c>
    </row>
    <row r="146" spans="1:2" ht="15" customHeight="1">
      <c r="A146" t="s">
        <v>446</v>
      </c>
      <c r="B146" t="s">
        <v>5414</v>
      </c>
    </row>
    <row r="147" spans="1:2" ht="15" customHeight="1">
      <c r="A147" t="s">
        <v>450</v>
      </c>
      <c r="B147" t="s">
        <v>5414</v>
      </c>
    </row>
    <row r="148" spans="1:2" ht="15" customHeight="1">
      <c r="A148" t="s">
        <v>456</v>
      </c>
      <c r="B148" t="s">
        <v>5414</v>
      </c>
    </row>
    <row r="149" spans="1:2">
      <c r="A149" t="s">
        <v>461</v>
      </c>
      <c r="B149" t="s">
        <v>5414</v>
      </c>
    </row>
    <row r="150" spans="1:2">
      <c r="A150" t="s">
        <v>466</v>
      </c>
      <c r="B150" t="s">
        <v>5414</v>
      </c>
    </row>
    <row r="151" spans="1:2">
      <c r="A151" t="s">
        <v>473</v>
      </c>
      <c r="B151" t="s">
        <v>5414</v>
      </c>
    </row>
    <row r="152" spans="1:2">
      <c r="A152" t="s">
        <v>478</v>
      </c>
      <c r="B152" t="s">
        <v>5414</v>
      </c>
    </row>
    <row r="153" spans="1:2">
      <c r="A153" t="s">
        <v>484</v>
      </c>
      <c r="B153" t="s">
        <v>5414</v>
      </c>
    </row>
    <row r="154" spans="1:2">
      <c r="A154" t="s">
        <v>488</v>
      </c>
      <c r="B154" t="s">
        <v>5414</v>
      </c>
    </row>
    <row r="155" spans="1:2">
      <c r="A155" t="s">
        <v>491</v>
      </c>
      <c r="B155" t="s">
        <v>5414</v>
      </c>
    </row>
    <row r="156" spans="1:2">
      <c r="A156" t="s">
        <v>496</v>
      </c>
      <c r="B156" t="s">
        <v>5414</v>
      </c>
    </row>
    <row r="157" spans="1:2">
      <c r="A157" t="s">
        <v>501</v>
      </c>
      <c r="B157" t="s">
        <v>5414</v>
      </c>
    </row>
    <row r="158" spans="1:2">
      <c r="A158" t="s">
        <v>505</v>
      </c>
      <c r="B158" t="s">
        <v>5414</v>
      </c>
    </row>
    <row r="159" spans="1:2">
      <c r="A159" t="s">
        <v>510</v>
      </c>
      <c r="B159" t="s">
        <v>5414</v>
      </c>
    </row>
    <row r="160" spans="1:2">
      <c r="A160" t="s">
        <v>514</v>
      </c>
      <c r="B160" t="s">
        <v>5414</v>
      </c>
    </row>
    <row r="161" spans="1:2">
      <c r="A161" t="s">
        <v>519</v>
      </c>
      <c r="B161" t="s">
        <v>5414</v>
      </c>
    </row>
    <row r="162" spans="1:2">
      <c r="A162" t="s">
        <v>526</v>
      </c>
      <c r="B162" t="s">
        <v>5414</v>
      </c>
    </row>
    <row r="163" spans="1:2">
      <c r="A163" t="s">
        <v>531</v>
      </c>
      <c r="B163" t="s">
        <v>5414</v>
      </c>
    </row>
    <row r="164" spans="1:2">
      <c r="A164" t="s">
        <v>536</v>
      </c>
      <c r="B164" t="s">
        <v>5414</v>
      </c>
    </row>
    <row r="165" spans="1:2">
      <c r="A165" t="s">
        <v>541</v>
      </c>
      <c r="B165" t="s">
        <v>5414</v>
      </c>
    </row>
    <row r="166" spans="1:2">
      <c r="A166" t="s">
        <v>545</v>
      </c>
      <c r="B166" t="s">
        <v>5414</v>
      </c>
    </row>
    <row r="167" spans="1:2">
      <c r="A167" t="s">
        <v>549</v>
      </c>
      <c r="B167" t="s">
        <v>5414</v>
      </c>
    </row>
    <row r="168" spans="1:2">
      <c r="A168" t="s">
        <v>554</v>
      </c>
      <c r="B168" t="s">
        <v>5414</v>
      </c>
    </row>
    <row r="169" spans="1:2">
      <c r="A169" t="s">
        <v>559</v>
      </c>
      <c r="B169" t="s">
        <v>5414</v>
      </c>
    </row>
    <row r="170" spans="1:2">
      <c r="A170" t="s">
        <v>565</v>
      </c>
      <c r="B170" t="s">
        <v>5414</v>
      </c>
    </row>
    <row r="171" spans="1:2">
      <c r="A171" t="s">
        <v>570</v>
      </c>
      <c r="B171" t="s">
        <v>5414</v>
      </c>
    </row>
    <row r="172" spans="1:2">
      <c r="A172" t="s">
        <v>575</v>
      </c>
      <c r="B172" t="s">
        <v>5414</v>
      </c>
    </row>
    <row r="173" spans="1:2">
      <c r="A173" t="s">
        <v>581</v>
      </c>
      <c r="B173" t="s">
        <v>5414</v>
      </c>
    </row>
    <row r="174" spans="1:2">
      <c r="A174" t="s">
        <v>588</v>
      </c>
      <c r="B174" t="s">
        <v>5414</v>
      </c>
    </row>
    <row r="175" spans="1:2">
      <c r="A175" t="s">
        <v>594</v>
      </c>
      <c r="B175" t="s">
        <v>5414</v>
      </c>
    </row>
    <row r="176" spans="1:2">
      <c r="A176" t="s">
        <v>601</v>
      </c>
      <c r="B176" t="s">
        <v>5414</v>
      </c>
    </row>
    <row r="177" spans="1:2">
      <c r="A177" t="s">
        <v>603</v>
      </c>
      <c r="B177" t="s">
        <v>5414</v>
      </c>
    </row>
    <row r="178" spans="1:2">
      <c r="A178" t="s">
        <v>608</v>
      </c>
      <c r="B178" t="s">
        <v>5414</v>
      </c>
    </row>
    <row r="179" spans="1:2">
      <c r="A179" t="s">
        <v>613</v>
      </c>
      <c r="B179" t="s">
        <v>5414</v>
      </c>
    </row>
    <row r="180" spans="1:2">
      <c r="A180" t="s">
        <v>617</v>
      </c>
      <c r="B180" t="s">
        <v>5414</v>
      </c>
    </row>
    <row r="181" spans="1:2">
      <c r="A181" t="s">
        <v>622</v>
      </c>
      <c r="B181" t="s">
        <v>5414</v>
      </c>
    </row>
    <row r="182" spans="1:2">
      <c r="A182" t="s">
        <v>628</v>
      </c>
      <c r="B182" t="s">
        <v>5414</v>
      </c>
    </row>
    <row r="183" spans="1:2">
      <c r="A183" t="s">
        <v>634</v>
      </c>
      <c r="B183" t="s">
        <v>5414</v>
      </c>
    </row>
    <row r="184" spans="1:2">
      <c r="A184" t="s">
        <v>636</v>
      </c>
      <c r="B184" t="s">
        <v>5414</v>
      </c>
    </row>
    <row r="185" spans="1:2">
      <c r="A185" t="s">
        <v>641</v>
      </c>
      <c r="B185" t="s">
        <v>5414</v>
      </c>
    </row>
    <row r="186" spans="1:2">
      <c r="A186" t="s">
        <v>644</v>
      </c>
      <c r="B186" t="s">
        <v>5414</v>
      </c>
    </row>
    <row r="187" spans="1:2">
      <c r="A187" t="s">
        <v>650</v>
      </c>
      <c r="B187" t="s">
        <v>5414</v>
      </c>
    </row>
    <row r="188" spans="1:2">
      <c r="A188" t="s">
        <v>655</v>
      </c>
      <c r="B188" t="s">
        <v>5414</v>
      </c>
    </row>
    <row r="189" spans="1:2">
      <c r="A189" t="s">
        <v>660</v>
      </c>
      <c r="B189" t="s">
        <v>5414</v>
      </c>
    </row>
    <row r="190" spans="1:2">
      <c r="A190" t="s">
        <v>665</v>
      </c>
      <c r="B190" t="s">
        <v>5414</v>
      </c>
    </row>
    <row r="191" spans="1:2">
      <c r="A191" t="s">
        <v>670</v>
      </c>
      <c r="B191" t="s">
        <v>5414</v>
      </c>
    </row>
    <row r="192" spans="1:2">
      <c r="A192" t="s">
        <v>675</v>
      </c>
      <c r="B192" t="s">
        <v>5414</v>
      </c>
    </row>
    <row r="193" spans="1:2">
      <c r="A193" t="s">
        <v>680</v>
      </c>
      <c r="B193" t="s">
        <v>5414</v>
      </c>
    </row>
    <row r="194" spans="1:2">
      <c r="A194" t="s">
        <v>685</v>
      </c>
      <c r="B194" t="s">
        <v>5414</v>
      </c>
    </row>
    <row r="195" spans="1:2">
      <c r="A195" t="s">
        <v>688</v>
      </c>
      <c r="B195" t="s">
        <v>5414</v>
      </c>
    </row>
    <row r="196" spans="1:2">
      <c r="A196" t="s">
        <v>692</v>
      </c>
      <c r="B196" t="s">
        <v>5414</v>
      </c>
    </row>
    <row r="197" spans="1:2">
      <c r="A197" t="s">
        <v>696</v>
      </c>
      <c r="B197" t="s">
        <v>5414</v>
      </c>
    </row>
    <row r="198" spans="1:2">
      <c r="A198" t="s">
        <v>701</v>
      </c>
      <c r="B198" t="s">
        <v>5414</v>
      </c>
    </row>
    <row r="199" spans="1:2">
      <c r="A199" t="s">
        <v>707</v>
      </c>
      <c r="B199" t="s">
        <v>5414</v>
      </c>
    </row>
    <row r="200" spans="1:2">
      <c r="A200" t="s">
        <v>710</v>
      </c>
      <c r="B200" t="s">
        <v>5414</v>
      </c>
    </row>
    <row r="201" spans="1:2">
      <c r="A201" t="s">
        <v>714</v>
      </c>
      <c r="B201" t="s">
        <v>5414</v>
      </c>
    </row>
    <row r="202" spans="1:2">
      <c r="A202" t="s">
        <v>718</v>
      </c>
      <c r="B202" t="s">
        <v>5414</v>
      </c>
    </row>
    <row r="203" spans="1:2">
      <c r="A203" t="s">
        <v>721</v>
      </c>
      <c r="B203" t="s">
        <v>5414</v>
      </c>
    </row>
    <row r="204" spans="1:2">
      <c r="A204" t="s">
        <v>724</v>
      </c>
      <c r="B204" t="s">
        <v>5414</v>
      </c>
    </row>
    <row r="205" spans="1:2">
      <c r="A205" t="s">
        <v>731</v>
      </c>
      <c r="B205" t="s">
        <v>5414</v>
      </c>
    </row>
    <row r="206" spans="1:2">
      <c r="A206" t="s">
        <v>735</v>
      </c>
      <c r="B206" t="s">
        <v>5414</v>
      </c>
    </row>
    <row r="207" spans="1:2">
      <c r="A207" t="s">
        <v>740</v>
      </c>
      <c r="B207" t="s">
        <v>5414</v>
      </c>
    </row>
    <row r="208" spans="1:2">
      <c r="A208" t="s">
        <v>743</v>
      </c>
      <c r="B208" t="s">
        <v>5414</v>
      </c>
    </row>
    <row r="209" spans="1:2">
      <c r="A209" t="s">
        <v>747</v>
      </c>
      <c r="B209" t="s">
        <v>5414</v>
      </c>
    </row>
    <row r="210" spans="1:2">
      <c r="A210" t="s">
        <v>750</v>
      </c>
      <c r="B210" t="s">
        <v>5414</v>
      </c>
    </row>
    <row r="211" spans="1:2">
      <c r="A211" t="s">
        <v>755</v>
      </c>
      <c r="B211" t="s">
        <v>5414</v>
      </c>
    </row>
    <row r="212" spans="1:2">
      <c r="A212" t="s">
        <v>759</v>
      </c>
      <c r="B212" t="s">
        <v>5414</v>
      </c>
    </row>
    <row r="213" spans="1:2">
      <c r="A213" t="s">
        <v>764</v>
      </c>
      <c r="B213" t="s">
        <v>5414</v>
      </c>
    </row>
    <row r="214" spans="1:2">
      <c r="A214" t="s">
        <v>768</v>
      </c>
      <c r="B214" t="s">
        <v>5414</v>
      </c>
    </row>
    <row r="215" spans="1:2">
      <c r="A215" t="s">
        <v>772</v>
      </c>
      <c r="B215" t="s">
        <v>5414</v>
      </c>
    </row>
    <row r="216" spans="1:2">
      <c r="A216" t="s">
        <v>776</v>
      </c>
      <c r="B216" t="s">
        <v>5414</v>
      </c>
    </row>
    <row r="217" spans="1:2">
      <c r="A217" t="s">
        <v>780</v>
      </c>
      <c r="B217" t="s">
        <v>5414</v>
      </c>
    </row>
    <row r="218" spans="1:2">
      <c r="A218" t="s">
        <v>783</v>
      </c>
      <c r="B218" t="s">
        <v>5414</v>
      </c>
    </row>
    <row r="219" spans="1:2">
      <c r="A219" t="s">
        <v>786</v>
      </c>
      <c r="B219" t="s">
        <v>5414</v>
      </c>
    </row>
    <row r="220" spans="1:2">
      <c r="A220" t="s">
        <v>789</v>
      </c>
      <c r="B220" t="s">
        <v>5414</v>
      </c>
    </row>
    <row r="221" spans="1:2">
      <c r="A221" t="s">
        <v>792</v>
      </c>
      <c r="B221" t="s">
        <v>5414</v>
      </c>
    </row>
    <row r="222" spans="1:2">
      <c r="A222" t="s">
        <v>798</v>
      </c>
      <c r="B222" t="s">
        <v>5414</v>
      </c>
    </row>
    <row r="223" spans="1:2">
      <c r="A223" t="s">
        <v>799</v>
      </c>
      <c r="B223" t="s">
        <v>5414</v>
      </c>
    </row>
    <row r="224" spans="1:2">
      <c r="A224" t="s">
        <v>806</v>
      </c>
      <c r="B224" t="s">
        <v>5414</v>
      </c>
    </row>
    <row r="225" spans="1:2">
      <c r="A225" t="s">
        <v>810</v>
      </c>
      <c r="B225" t="s">
        <v>5414</v>
      </c>
    </row>
    <row r="226" spans="1:2">
      <c r="A226" t="s">
        <v>812</v>
      </c>
      <c r="B226" t="s">
        <v>5414</v>
      </c>
    </row>
    <row r="227" spans="1:2">
      <c r="A227" t="s">
        <v>817</v>
      </c>
      <c r="B227" t="s">
        <v>5414</v>
      </c>
    </row>
    <row r="228" spans="1:2">
      <c r="A228" t="s">
        <v>821</v>
      </c>
      <c r="B228" t="s">
        <v>5414</v>
      </c>
    </row>
    <row r="229" spans="1:2">
      <c r="A229" t="s">
        <v>825</v>
      </c>
      <c r="B229" t="s">
        <v>5414</v>
      </c>
    </row>
    <row r="230" spans="1:2">
      <c r="A230" t="s">
        <v>828</v>
      </c>
      <c r="B230" t="s">
        <v>5414</v>
      </c>
    </row>
    <row r="231" spans="1:2">
      <c r="A231" t="s">
        <v>831</v>
      </c>
      <c r="B231" t="s">
        <v>5414</v>
      </c>
    </row>
    <row r="232" spans="1:2">
      <c r="A232" t="s">
        <v>834</v>
      </c>
      <c r="B232" t="s">
        <v>5414</v>
      </c>
    </row>
    <row r="233" spans="1:2">
      <c r="A233" t="s">
        <v>837</v>
      </c>
      <c r="B233" t="s">
        <v>5414</v>
      </c>
    </row>
    <row r="234" spans="1:2">
      <c r="A234" t="s">
        <v>840</v>
      </c>
      <c r="B234" t="s">
        <v>5414</v>
      </c>
    </row>
    <row r="235" spans="1:2">
      <c r="A235" t="s">
        <v>843</v>
      </c>
      <c r="B235" t="s">
        <v>5414</v>
      </c>
    </row>
    <row r="236" spans="1:2">
      <c r="A236" t="s">
        <v>849</v>
      </c>
      <c r="B236" t="s">
        <v>5414</v>
      </c>
    </row>
    <row r="237" spans="1:2">
      <c r="A237" t="s">
        <v>853</v>
      </c>
      <c r="B237" t="s">
        <v>5414</v>
      </c>
    </row>
    <row r="238" spans="1:2">
      <c r="A238" t="s">
        <v>856</v>
      </c>
      <c r="B238" t="s">
        <v>5414</v>
      </c>
    </row>
    <row r="239" spans="1:2">
      <c r="A239" t="s">
        <v>863</v>
      </c>
      <c r="B239" t="s">
        <v>5414</v>
      </c>
    </row>
    <row r="240" spans="1:2">
      <c r="A240" t="s">
        <v>868</v>
      </c>
      <c r="B240" t="s">
        <v>5414</v>
      </c>
    </row>
    <row r="241" spans="1:2">
      <c r="A241" t="s">
        <v>872</v>
      </c>
      <c r="B241" t="s">
        <v>5414</v>
      </c>
    </row>
    <row r="242" spans="1:2">
      <c r="A242" t="s">
        <v>875</v>
      </c>
      <c r="B242" t="s">
        <v>5414</v>
      </c>
    </row>
    <row r="243" spans="1:2">
      <c r="A243" t="s">
        <v>879</v>
      </c>
      <c r="B243" t="s">
        <v>5414</v>
      </c>
    </row>
    <row r="244" spans="1:2">
      <c r="A244" t="s">
        <v>883</v>
      </c>
      <c r="B244" t="s">
        <v>5414</v>
      </c>
    </row>
    <row r="245" spans="1:2">
      <c r="A245" t="s">
        <v>888</v>
      </c>
      <c r="B245" t="s">
        <v>5414</v>
      </c>
    </row>
    <row r="246" spans="1:2">
      <c r="A246" t="s">
        <v>893</v>
      </c>
      <c r="B246" t="s">
        <v>5414</v>
      </c>
    </row>
    <row r="247" spans="1:2">
      <c r="A247" t="s">
        <v>899</v>
      </c>
      <c r="B247" t="s">
        <v>5414</v>
      </c>
    </row>
    <row r="248" spans="1:2">
      <c r="A248" t="s">
        <v>904</v>
      </c>
      <c r="B248" t="s">
        <v>5414</v>
      </c>
    </row>
    <row r="249" spans="1:2">
      <c r="A249" t="s">
        <v>908</v>
      </c>
      <c r="B249" t="s">
        <v>5414</v>
      </c>
    </row>
    <row r="250" spans="1:2">
      <c r="A250" t="s">
        <v>912</v>
      </c>
      <c r="B250" t="s">
        <v>5414</v>
      </c>
    </row>
    <row r="251" spans="1:2">
      <c r="A251" t="s">
        <v>918</v>
      </c>
      <c r="B251" t="s">
        <v>5414</v>
      </c>
    </row>
    <row r="252" spans="1:2">
      <c r="A252" t="s">
        <v>921</v>
      </c>
      <c r="B252" t="s">
        <v>5414</v>
      </c>
    </row>
    <row r="253" spans="1:2">
      <c r="A253" t="s">
        <v>925</v>
      </c>
      <c r="B253" t="s">
        <v>5414</v>
      </c>
    </row>
    <row r="254" spans="1:2">
      <c r="A254" t="s">
        <v>927</v>
      </c>
      <c r="B254" t="s">
        <v>5414</v>
      </c>
    </row>
    <row r="255" spans="1:2">
      <c r="A255" t="s">
        <v>929</v>
      </c>
      <c r="B255" t="s">
        <v>5414</v>
      </c>
    </row>
    <row r="256" spans="1:2">
      <c r="A256" t="s">
        <v>932</v>
      </c>
      <c r="B256" t="s">
        <v>5414</v>
      </c>
    </row>
    <row r="257" spans="1:2">
      <c r="A257" t="s">
        <v>934</v>
      </c>
      <c r="B257" t="s">
        <v>5414</v>
      </c>
    </row>
    <row r="258" spans="1:2">
      <c r="A258" t="s">
        <v>935</v>
      </c>
      <c r="B258" t="s">
        <v>5414</v>
      </c>
    </row>
    <row r="259" spans="1:2">
      <c r="A259" t="s">
        <v>936</v>
      </c>
      <c r="B259" t="s">
        <v>5414</v>
      </c>
    </row>
    <row r="260" spans="1:2">
      <c r="A260" t="s">
        <v>937</v>
      </c>
      <c r="B260" t="s">
        <v>5414</v>
      </c>
    </row>
    <row r="261" spans="1:2">
      <c r="A261" t="s">
        <v>938</v>
      </c>
      <c r="B261" t="s">
        <v>5414</v>
      </c>
    </row>
    <row r="262" spans="1:2">
      <c r="A262" t="s">
        <v>939</v>
      </c>
      <c r="B262" t="s">
        <v>5414</v>
      </c>
    </row>
    <row r="263" spans="1:2">
      <c r="A263" t="s">
        <v>943</v>
      </c>
      <c r="B263" t="s">
        <v>5414</v>
      </c>
    </row>
    <row r="264" spans="1:2">
      <c r="A264" t="s">
        <v>946</v>
      </c>
      <c r="B264" t="s">
        <v>5414</v>
      </c>
    </row>
    <row r="265" spans="1:2">
      <c r="A265" t="s">
        <v>951</v>
      </c>
      <c r="B265" t="s">
        <v>5414</v>
      </c>
    </row>
    <row r="266" spans="1:2">
      <c r="A266" t="s">
        <v>954</v>
      </c>
      <c r="B266" t="s">
        <v>5414</v>
      </c>
    </row>
    <row r="267" spans="1:2">
      <c r="A267" t="s">
        <v>958</v>
      </c>
      <c r="B267" t="s">
        <v>5414</v>
      </c>
    </row>
    <row r="268" spans="1:2">
      <c r="A268" t="s">
        <v>961</v>
      </c>
      <c r="B268" t="s">
        <v>5414</v>
      </c>
    </row>
    <row r="269" spans="1:2">
      <c r="A269" t="s">
        <v>965</v>
      </c>
      <c r="B269" t="s">
        <v>5414</v>
      </c>
    </row>
    <row r="270" spans="1:2">
      <c r="A270" t="s">
        <v>970</v>
      </c>
      <c r="B270" t="s">
        <v>5414</v>
      </c>
    </row>
    <row r="271" spans="1:2">
      <c r="A271" t="s">
        <v>975</v>
      </c>
      <c r="B271" t="s">
        <v>5414</v>
      </c>
    </row>
    <row r="272" spans="1:2">
      <c r="A272" t="s">
        <v>979</v>
      </c>
      <c r="B272" t="s">
        <v>5414</v>
      </c>
    </row>
    <row r="273" spans="1:2">
      <c r="A273" t="s">
        <v>982</v>
      </c>
      <c r="B273" t="s">
        <v>5414</v>
      </c>
    </row>
    <row r="274" spans="1:2">
      <c r="A274" t="s">
        <v>984</v>
      </c>
      <c r="B274" t="s">
        <v>5414</v>
      </c>
    </row>
    <row r="275" spans="1:2">
      <c r="A275" t="s">
        <v>987</v>
      </c>
      <c r="B275" t="s">
        <v>5414</v>
      </c>
    </row>
    <row r="276" spans="1:2">
      <c r="A276" t="s">
        <v>990</v>
      </c>
      <c r="B276" t="s">
        <v>5414</v>
      </c>
    </row>
    <row r="277" spans="1:2">
      <c r="A277" t="s">
        <v>994</v>
      </c>
      <c r="B277" t="s">
        <v>5414</v>
      </c>
    </row>
    <row r="278" spans="1:2">
      <c r="A278" t="s">
        <v>998</v>
      </c>
      <c r="B278" t="s">
        <v>5414</v>
      </c>
    </row>
    <row r="279" spans="1:2">
      <c r="A279" t="s">
        <v>1001</v>
      </c>
      <c r="B279" t="s">
        <v>5414</v>
      </c>
    </row>
    <row r="280" spans="1:2">
      <c r="A280" t="s">
        <v>1002</v>
      </c>
      <c r="B280" t="s">
        <v>5414</v>
      </c>
    </row>
    <row r="281" spans="1:2">
      <c r="A281" t="s">
        <v>1004</v>
      </c>
      <c r="B281" t="s">
        <v>5414</v>
      </c>
    </row>
    <row r="282" spans="1:2">
      <c r="A282" t="s">
        <v>1006</v>
      </c>
      <c r="B282" t="s">
        <v>5414</v>
      </c>
    </row>
    <row r="283" spans="1:2">
      <c r="A283" t="s">
        <v>1009</v>
      </c>
      <c r="B283" t="s">
        <v>5414</v>
      </c>
    </row>
    <row r="284" spans="1:2">
      <c r="A284" t="s">
        <v>1011</v>
      </c>
      <c r="B284" t="s">
        <v>5414</v>
      </c>
    </row>
    <row r="285" spans="1:2">
      <c r="A285" t="s">
        <v>1012</v>
      </c>
      <c r="B285" t="s">
        <v>5414</v>
      </c>
    </row>
    <row r="286" spans="1:2">
      <c r="A286" t="s">
        <v>1013</v>
      </c>
      <c r="B286" t="s">
        <v>5414</v>
      </c>
    </row>
    <row r="287" spans="1:2">
      <c r="A287" t="s">
        <v>1017</v>
      </c>
      <c r="B287" t="s">
        <v>5414</v>
      </c>
    </row>
    <row r="288" spans="1:2">
      <c r="A288" t="s">
        <v>1020</v>
      </c>
      <c r="B288" t="s">
        <v>5414</v>
      </c>
    </row>
    <row r="289" spans="1:2">
      <c r="A289" t="s">
        <v>1024</v>
      </c>
      <c r="B289" t="s">
        <v>5414</v>
      </c>
    </row>
    <row r="290" spans="1:2">
      <c r="A290" t="s">
        <v>1027</v>
      </c>
      <c r="B290" t="s">
        <v>5414</v>
      </c>
    </row>
    <row r="291" spans="1:2">
      <c r="A291" t="s">
        <v>1030</v>
      </c>
      <c r="B291" t="s">
        <v>5414</v>
      </c>
    </row>
    <row r="292" spans="1:2">
      <c r="A292" t="s">
        <v>1033</v>
      </c>
      <c r="B292" t="s">
        <v>5414</v>
      </c>
    </row>
    <row r="293" spans="1:2">
      <c r="A293" t="s">
        <v>1039</v>
      </c>
      <c r="B293" t="s">
        <v>5414</v>
      </c>
    </row>
    <row r="294" spans="1:2">
      <c r="A294" t="s">
        <v>1042</v>
      </c>
      <c r="B294" t="s">
        <v>5414</v>
      </c>
    </row>
    <row r="295" spans="1:2">
      <c r="A295" t="s">
        <v>1046</v>
      </c>
      <c r="B295" t="s">
        <v>5414</v>
      </c>
    </row>
    <row r="296" spans="1:2">
      <c r="A296" t="s">
        <v>1049</v>
      </c>
      <c r="B296" t="s">
        <v>5414</v>
      </c>
    </row>
    <row r="297" spans="1:2">
      <c r="A297" t="s">
        <v>1054</v>
      </c>
      <c r="B297" t="s">
        <v>5414</v>
      </c>
    </row>
    <row r="298" spans="1:2">
      <c r="A298" t="s">
        <v>1060</v>
      </c>
      <c r="B298" t="s">
        <v>5414</v>
      </c>
    </row>
    <row r="299" spans="1:2">
      <c r="A299" t="s">
        <v>1065</v>
      </c>
      <c r="B299" t="s">
        <v>5414</v>
      </c>
    </row>
    <row r="300" spans="1:2">
      <c r="A300" t="s">
        <v>1069</v>
      </c>
      <c r="B300" t="s">
        <v>5414</v>
      </c>
    </row>
    <row r="301" spans="1:2">
      <c r="A301" t="s">
        <v>1075</v>
      </c>
      <c r="B301" t="s">
        <v>5414</v>
      </c>
    </row>
    <row r="302" spans="1:2">
      <c r="A302" t="s">
        <v>1079</v>
      </c>
      <c r="B302" t="s">
        <v>5414</v>
      </c>
    </row>
    <row r="303" spans="1:2">
      <c r="A303" t="s">
        <v>1083</v>
      </c>
      <c r="B303" t="s">
        <v>5414</v>
      </c>
    </row>
    <row r="304" spans="1:2">
      <c r="A304" t="s">
        <v>1085</v>
      </c>
      <c r="B304" t="s">
        <v>5414</v>
      </c>
    </row>
    <row r="305" spans="1:2">
      <c r="A305" t="s">
        <v>1088</v>
      </c>
      <c r="B305" t="s">
        <v>5414</v>
      </c>
    </row>
    <row r="306" spans="1:2">
      <c r="A306" t="s">
        <v>1090</v>
      </c>
      <c r="B306" t="s">
        <v>5414</v>
      </c>
    </row>
    <row r="307" spans="1:2">
      <c r="A307" t="s">
        <v>1093</v>
      </c>
      <c r="B307" t="s">
        <v>5414</v>
      </c>
    </row>
    <row r="308" spans="1:2">
      <c r="A308" t="s">
        <v>1098</v>
      </c>
      <c r="B308" t="s">
        <v>5414</v>
      </c>
    </row>
    <row r="309" spans="1:2">
      <c r="A309" t="s">
        <v>1101</v>
      </c>
      <c r="B309" t="s">
        <v>5414</v>
      </c>
    </row>
    <row r="310" spans="1:2">
      <c r="A310" t="s">
        <v>1103</v>
      </c>
      <c r="B310" t="s">
        <v>5414</v>
      </c>
    </row>
    <row r="311" spans="1:2">
      <c r="A311" t="s">
        <v>1106</v>
      </c>
      <c r="B311" t="s">
        <v>5414</v>
      </c>
    </row>
    <row r="312" spans="1:2">
      <c r="A312" t="s">
        <v>1111</v>
      </c>
      <c r="B312" t="s">
        <v>5414</v>
      </c>
    </row>
    <row r="313" spans="1:2">
      <c r="A313" t="s">
        <v>1115</v>
      </c>
      <c r="B313" t="s">
        <v>5414</v>
      </c>
    </row>
    <row r="314" spans="1:2">
      <c r="A314" t="s">
        <v>1118</v>
      </c>
      <c r="B314" t="s">
        <v>5414</v>
      </c>
    </row>
    <row r="315" spans="1:2">
      <c r="A315" t="s">
        <v>1122</v>
      </c>
      <c r="B315" t="s">
        <v>5414</v>
      </c>
    </row>
    <row r="316" spans="1:2">
      <c r="A316" t="s">
        <v>1126</v>
      </c>
      <c r="B316" t="s">
        <v>5414</v>
      </c>
    </row>
    <row r="317" spans="1:2">
      <c r="A317" t="s">
        <v>1131</v>
      </c>
      <c r="B317" t="s">
        <v>5414</v>
      </c>
    </row>
    <row r="318" spans="1:2">
      <c r="A318" t="s">
        <v>1135</v>
      </c>
      <c r="B318" t="s">
        <v>5414</v>
      </c>
    </row>
    <row r="319" spans="1:2">
      <c r="A319" t="s">
        <v>1141</v>
      </c>
      <c r="B319" t="s">
        <v>5414</v>
      </c>
    </row>
    <row r="320" spans="1:2">
      <c r="A320" t="s">
        <v>1146</v>
      </c>
      <c r="B320" t="s">
        <v>5414</v>
      </c>
    </row>
    <row r="321" spans="1:2">
      <c r="A321" t="s">
        <v>1150</v>
      </c>
      <c r="B321" t="s">
        <v>5414</v>
      </c>
    </row>
    <row r="322" spans="1:2">
      <c r="A322" t="s">
        <v>1152</v>
      </c>
      <c r="B322" t="s">
        <v>5414</v>
      </c>
    </row>
    <row r="323" spans="1:2">
      <c r="A323" t="s">
        <v>1158</v>
      </c>
      <c r="B323" t="s">
        <v>5414</v>
      </c>
    </row>
    <row r="324" spans="1:2">
      <c r="A324" t="s">
        <v>1160</v>
      </c>
      <c r="B324" t="s">
        <v>5414</v>
      </c>
    </row>
    <row r="325" spans="1:2">
      <c r="A325" t="s">
        <v>1166</v>
      </c>
      <c r="B325" t="s">
        <v>5414</v>
      </c>
    </row>
    <row r="326" spans="1:2">
      <c r="A326" t="s">
        <v>1170</v>
      </c>
      <c r="B326" t="s">
        <v>5414</v>
      </c>
    </row>
    <row r="327" spans="1:2">
      <c r="A327" t="s">
        <v>1172</v>
      </c>
      <c r="B327" t="s">
        <v>5414</v>
      </c>
    </row>
    <row r="328" spans="1:2">
      <c r="A328" t="s">
        <v>1175</v>
      </c>
      <c r="B328" t="s">
        <v>5414</v>
      </c>
    </row>
    <row r="329" spans="1:2">
      <c r="A329" t="s">
        <v>1181</v>
      </c>
      <c r="B329" t="s">
        <v>5414</v>
      </c>
    </row>
    <row r="330" spans="1:2">
      <c r="A330" t="s">
        <v>1184</v>
      </c>
      <c r="B330" t="s">
        <v>5414</v>
      </c>
    </row>
    <row r="331" spans="1:2">
      <c r="A331" t="s">
        <v>1187</v>
      </c>
      <c r="B331" t="s">
        <v>5414</v>
      </c>
    </row>
    <row r="332" spans="1:2">
      <c r="A332" t="s">
        <v>1190</v>
      </c>
      <c r="B332" t="s">
        <v>5414</v>
      </c>
    </row>
    <row r="333" spans="1:2">
      <c r="A333" t="s">
        <v>1192</v>
      </c>
      <c r="B333" t="s">
        <v>5414</v>
      </c>
    </row>
    <row r="334" spans="1:2">
      <c r="A334" t="s">
        <v>1197</v>
      </c>
      <c r="B334" t="s">
        <v>5414</v>
      </c>
    </row>
    <row r="335" spans="1:2">
      <c r="A335" t="s">
        <v>1203</v>
      </c>
      <c r="B335" t="s">
        <v>5414</v>
      </c>
    </row>
    <row r="336" spans="1:2">
      <c r="A336" t="s">
        <v>1208</v>
      </c>
      <c r="B336" t="s">
        <v>5414</v>
      </c>
    </row>
    <row r="337" spans="1:2">
      <c r="A337" t="s">
        <v>1211</v>
      </c>
      <c r="B337" t="s">
        <v>5414</v>
      </c>
    </row>
    <row r="338" spans="1:2">
      <c r="A338" t="s">
        <v>1213</v>
      </c>
      <c r="B338" t="s">
        <v>5414</v>
      </c>
    </row>
    <row r="339" spans="1:2">
      <c r="A339" t="s">
        <v>1214</v>
      </c>
      <c r="B339" t="s">
        <v>5414</v>
      </c>
    </row>
    <row r="340" spans="1:2">
      <c r="A340" t="s">
        <v>1217</v>
      </c>
      <c r="B340" t="s">
        <v>5414</v>
      </c>
    </row>
    <row r="341" spans="1:2">
      <c r="A341" t="s">
        <v>1219</v>
      </c>
      <c r="B341" t="s">
        <v>5414</v>
      </c>
    </row>
    <row r="342" spans="1:2">
      <c r="A342" t="s">
        <v>1223</v>
      </c>
      <c r="B342" t="s">
        <v>5414</v>
      </c>
    </row>
    <row r="343" spans="1:2">
      <c r="A343" t="s">
        <v>1225</v>
      </c>
      <c r="B343" t="s">
        <v>5414</v>
      </c>
    </row>
    <row r="344" spans="1:2">
      <c r="A344" t="s">
        <v>1227</v>
      </c>
      <c r="B344" t="s">
        <v>5414</v>
      </c>
    </row>
    <row r="345" spans="1:2">
      <c r="A345" t="s">
        <v>1231</v>
      </c>
      <c r="B345" t="s">
        <v>5414</v>
      </c>
    </row>
    <row r="346" spans="1:2">
      <c r="A346" t="s">
        <v>1236</v>
      </c>
      <c r="B346" t="s">
        <v>5414</v>
      </c>
    </row>
    <row r="347" spans="1:2">
      <c r="A347" t="s">
        <v>1239</v>
      </c>
      <c r="B347" t="s">
        <v>5414</v>
      </c>
    </row>
    <row r="348" spans="1:2">
      <c r="A348" t="s">
        <v>1243</v>
      </c>
      <c r="B348" t="s">
        <v>5414</v>
      </c>
    </row>
    <row r="349" spans="1:2">
      <c r="A349" t="s">
        <v>1247</v>
      </c>
      <c r="B349" t="s">
        <v>5414</v>
      </c>
    </row>
    <row r="350" spans="1:2">
      <c r="A350" t="s">
        <v>1248</v>
      </c>
      <c r="B350" t="s">
        <v>5414</v>
      </c>
    </row>
    <row r="351" spans="1:2">
      <c r="A351" t="s">
        <v>1251</v>
      </c>
      <c r="B351" t="s">
        <v>5414</v>
      </c>
    </row>
    <row r="352" spans="1:2">
      <c r="A352" t="s">
        <v>1255</v>
      </c>
      <c r="B352" t="s">
        <v>5414</v>
      </c>
    </row>
    <row r="353" spans="1:2">
      <c r="A353" t="s">
        <v>1260</v>
      </c>
      <c r="B353" t="s">
        <v>5414</v>
      </c>
    </row>
    <row r="354" spans="1:2">
      <c r="A354" t="s">
        <v>1263</v>
      </c>
      <c r="B354" t="s">
        <v>5414</v>
      </c>
    </row>
    <row r="355" spans="1:2">
      <c r="A355" t="s">
        <v>1268</v>
      </c>
      <c r="B355" t="s">
        <v>5414</v>
      </c>
    </row>
    <row r="356" spans="1:2">
      <c r="A356" t="s">
        <v>1270</v>
      </c>
      <c r="B356" t="s">
        <v>5414</v>
      </c>
    </row>
    <row r="357" spans="1:2">
      <c r="A357" t="s">
        <v>1272</v>
      </c>
      <c r="B357" t="s">
        <v>5414</v>
      </c>
    </row>
    <row r="358" spans="1:2">
      <c r="A358" t="s">
        <v>1276</v>
      </c>
      <c r="B358" t="s">
        <v>5414</v>
      </c>
    </row>
    <row r="359" spans="1:2">
      <c r="A359" t="s">
        <v>1279</v>
      </c>
      <c r="B359" t="s">
        <v>5414</v>
      </c>
    </row>
    <row r="360" spans="1:2">
      <c r="A360" t="s">
        <v>1282</v>
      </c>
      <c r="B360" t="s">
        <v>5414</v>
      </c>
    </row>
    <row r="361" spans="1:2">
      <c r="A361" t="s">
        <v>1285</v>
      </c>
      <c r="B361" t="s">
        <v>5414</v>
      </c>
    </row>
    <row r="362" spans="1:2">
      <c r="A362" t="s">
        <v>1288</v>
      </c>
      <c r="B362" t="s">
        <v>5414</v>
      </c>
    </row>
    <row r="363" spans="1:2">
      <c r="A363" t="s">
        <v>1291</v>
      </c>
      <c r="B363" t="s">
        <v>5414</v>
      </c>
    </row>
    <row r="364" spans="1:2">
      <c r="A364" t="s">
        <v>1295</v>
      </c>
      <c r="B364" t="s">
        <v>5414</v>
      </c>
    </row>
    <row r="365" spans="1:2">
      <c r="A365" t="s">
        <v>1298</v>
      </c>
      <c r="B365" t="s">
        <v>5414</v>
      </c>
    </row>
    <row r="366" spans="1:2">
      <c r="A366" t="s">
        <v>1302</v>
      </c>
      <c r="B366" t="s">
        <v>5414</v>
      </c>
    </row>
    <row r="367" spans="1:2">
      <c r="A367" t="s">
        <v>1305</v>
      </c>
      <c r="B367" t="s">
        <v>5414</v>
      </c>
    </row>
    <row r="368" spans="1:2">
      <c r="A368" t="s">
        <v>1308</v>
      </c>
      <c r="B368" t="s">
        <v>5414</v>
      </c>
    </row>
    <row r="369" spans="1:2">
      <c r="A369" t="s">
        <v>1311</v>
      </c>
      <c r="B369" t="s">
        <v>5414</v>
      </c>
    </row>
    <row r="370" spans="1:2">
      <c r="A370" t="s">
        <v>1314</v>
      </c>
      <c r="B370" t="s">
        <v>5414</v>
      </c>
    </row>
    <row r="371" spans="1:2">
      <c r="A371" t="s">
        <v>1320</v>
      </c>
      <c r="B371" t="s">
        <v>5414</v>
      </c>
    </row>
    <row r="372" spans="1:2">
      <c r="A372" t="s">
        <v>1324</v>
      </c>
      <c r="B372" t="s">
        <v>5414</v>
      </c>
    </row>
    <row r="373" spans="1:2">
      <c r="A373" t="s">
        <v>1327</v>
      </c>
      <c r="B373" t="s">
        <v>5414</v>
      </c>
    </row>
    <row r="374" spans="1:2">
      <c r="A374" t="s">
        <v>1332</v>
      </c>
      <c r="B374" t="s">
        <v>5414</v>
      </c>
    </row>
    <row r="375" spans="1:2">
      <c r="A375" t="s">
        <v>1337</v>
      </c>
      <c r="B375" t="s">
        <v>5414</v>
      </c>
    </row>
    <row r="376" spans="1:2">
      <c r="A376" t="s">
        <v>1341</v>
      </c>
      <c r="B376" t="s">
        <v>5414</v>
      </c>
    </row>
    <row r="377" spans="1:2">
      <c r="A377" t="s">
        <v>1344</v>
      </c>
      <c r="B377" t="s">
        <v>5414</v>
      </c>
    </row>
    <row r="378" spans="1:2">
      <c r="A378" t="s">
        <v>1345</v>
      </c>
      <c r="B378" t="s">
        <v>5414</v>
      </c>
    </row>
    <row r="379" spans="1:2">
      <c r="A379" t="s">
        <v>1348</v>
      </c>
      <c r="B379" t="s">
        <v>5414</v>
      </c>
    </row>
    <row r="380" spans="1:2">
      <c r="A380" t="s">
        <v>1352</v>
      </c>
      <c r="B380" t="s">
        <v>5414</v>
      </c>
    </row>
    <row r="381" spans="1:2">
      <c r="A381" t="s">
        <v>1356</v>
      </c>
      <c r="B381" t="s">
        <v>5414</v>
      </c>
    </row>
    <row r="382" spans="1:2">
      <c r="A382" t="s">
        <v>1358</v>
      </c>
      <c r="B382" t="s">
        <v>5414</v>
      </c>
    </row>
    <row r="383" spans="1:2">
      <c r="A383" t="s">
        <v>1363</v>
      </c>
      <c r="B383" t="s">
        <v>5414</v>
      </c>
    </row>
    <row r="384" spans="1:2">
      <c r="A384" t="s">
        <v>1367</v>
      </c>
      <c r="B384" t="s">
        <v>5414</v>
      </c>
    </row>
    <row r="385" spans="1:2">
      <c r="A385" t="s">
        <v>5415</v>
      </c>
      <c r="B385" t="s">
        <v>5414</v>
      </c>
    </row>
    <row r="386" spans="1:2">
      <c r="A386" t="s">
        <v>1373</v>
      </c>
      <c r="B386" t="s">
        <v>5414</v>
      </c>
    </row>
    <row r="387" spans="1:2">
      <c r="A387" t="s">
        <v>1377</v>
      </c>
      <c r="B387" t="s">
        <v>5414</v>
      </c>
    </row>
    <row r="388" spans="1:2">
      <c r="A388" t="s">
        <v>1382</v>
      </c>
      <c r="B388" t="s">
        <v>5414</v>
      </c>
    </row>
    <row r="389" spans="1:2">
      <c r="A389" t="s">
        <v>1384</v>
      </c>
      <c r="B389" t="s">
        <v>5414</v>
      </c>
    </row>
    <row r="390" spans="1:2">
      <c r="A390" t="s">
        <v>1389</v>
      </c>
      <c r="B390" t="s">
        <v>5414</v>
      </c>
    </row>
    <row r="391" spans="1:2">
      <c r="A391" t="s">
        <v>1393</v>
      </c>
      <c r="B391" t="s">
        <v>5414</v>
      </c>
    </row>
    <row r="392" spans="1:2">
      <c r="A392" t="s">
        <v>1395</v>
      </c>
      <c r="B392" t="s">
        <v>5414</v>
      </c>
    </row>
    <row r="393" spans="1:2">
      <c r="A393" t="s">
        <v>1396</v>
      </c>
      <c r="B393" t="s">
        <v>5414</v>
      </c>
    </row>
    <row r="394" spans="1:2">
      <c r="A394" t="s">
        <v>1398</v>
      </c>
      <c r="B394" t="s">
        <v>5414</v>
      </c>
    </row>
    <row r="395" spans="1:2">
      <c r="A395" t="s">
        <v>1399</v>
      </c>
      <c r="B395" t="s">
        <v>5414</v>
      </c>
    </row>
    <row r="396" spans="1:2">
      <c r="A396" t="s">
        <v>1400</v>
      </c>
      <c r="B396" t="s">
        <v>5414</v>
      </c>
    </row>
    <row r="397" spans="1:2">
      <c r="A397" t="s">
        <v>1402</v>
      </c>
      <c r="B397" t="s">
        <v>5414</v>
      </c>
    </row>
    <row r="398" spans="1:2">
      <c r="A398" t="s">
        <v>1404</v>
      </c>
      <c r="B398" t="s">
        <v>5414</v>
      </c>
    </row>
    <row r="399" spans="1:2">
      <c r="A399" t="s">
        <v>1408</v>
      </c>
      <c r="B399" t="s">
        <v>5414</v>
      </c>
    </row>
    <row r="400" spans="1:2">
      <c r="A400" t="s">
        <v>1409</v>
      </c>
      <c r="B400" t="s">
        <v>5414</v>
      </c>
    </row>
    <row r="401" spans="1:2">
      <c r="A401" t="s">
        <v>1410</v>
      </c>
      <c r="B401" t="s">
        <v>5414</v>
      </c>
    </row>
    <row r="402" spans="1:2">
      <c r="A402" t="s">
        <v>1411</v>
      </c>
      <c r="B402" t="s">
        <v>5414</v>
      </c>
    </row>
    <row r="403" spans="1:2">
      <c r="A403" t="s">
        <v>1413</v>
      </c>
      <c r="B403" t="s">
        <v>5414</v>
      </c>
    </row>
    <row r="404" spans="1:2">
      <c r="A404" t="s">
        <v>1414</v>
      </c>
      <c r="B404" t="s">
        <v>5414</v>
      </c>
    </row>
    <row r="405" spans="1:2">
      <c r="A405" t="s">
        <v>1417</v>
      </c>
      <c r="B405" t="s">
        <v>5414</v>
      </c>
    </row>
    <row r="406" spans="1:2">
      <c r="A406" t="s">
        <v>1418</v>
      </c>
      <c r="B406" t="s">
        <v>5414</v>
      </c>
    </row>
    <row r="407" spans="1:2">
      <c r="A407" t="s">
        <v>1419</v>
      </c>
      <c r="B407" t="s">
        <v>5414</v>
      </c>
    </row>
    <row r="408" spans="1:2">
      <c r="A408" t="s">
        <v>1420</v>
      </c>
      <c r="B408" t="s">
        <v>5414</v>
      </c>
    </row>
    <row r="409" spans="1:2">
      <c r="A409" t="s">
        <v>1422</v>
      </c>
      <c r="B409" t="s">
        <v>5414</v>
      </c>
    </row>
    <row r="410" spans="1:2">
      <c r="A410" t="s">
        <v>1423</v>
      </c>
      <c r="B410" t="s">
        <v>5414</v>
      </c>
    </row>
    <row r="411" spans="1:2">
      <c r="A411" t="s">
        <v>1424</v>
      </c>
      <c r="B411" t="s">
        <v>5414</v>
      </c>
    </row>
    <row r="412" spans="1:2">
      <c r="A412" t="s">
        <v>1425</v>
      </c>
      <c r="B412" t="s">
        <v>5414</v>
      </c>
    </row>
    <row r="413" spans="1:2">
      <c r="A413" t="s">
        <v>1426</v>
      </c>
      <c r="B413" t="s">
        <v>5414</v>
      </c>
    </row>
    <row r="414" spans="1:2">
      <c r="A414" t="s">
        <v>1427</v>
      </c>
      <c r="B414" t="s">
        <v>5414</v>
      </c>
    </row>
    <row r="415" spans="1:2">
      <c r="A415" t="s">
        <v>1428</v>
      </c>
      <c r="B415" t="s">
        <v>5414</v>
      </c>
    </row>
    <row r="416" spans="1:2">
      <c r="A416" t="s">
        <v>1431</v>
      </c>
      <c r="B416" t="s">
        <v>5414</v>
      </c>
    </row>
    <row r="417" spans="1:2">
      <c r="A417" t="s">
        <v>1432</v>
      </c>
      <c r="B417" t="s">
        <v>5414</v>
      </c>
    </row>
    <row r="418" spans="1:2">
      <c r="A418" t="s">
        <v>1433</v>
      </c>
      <c r="B418" t="s">
        <v>5414</v>
      </c>
    </row>
    <row r="419" spans="1:2">
      <c r="A419" t="s">
        <v>1434</v>
      </c>
      <c r="B419" t="s">
        <v>5414</v>
      </c>
    </row>
    <row r="420" spans="1:2">
      <c r="A420" t="s">
        <v>1435</v>
      </c>
      <c r="B420" t="s">
        <v>5414</v>
      </c>
    </row>
    <row r="421" spans="1:2">
      <c r="A421" t="s">
        <v>1439</v>
      </c>
      <c r="B421" t="s">
        <v>5414</v>
      </c>
    </row>
    <row r="422" spans="1:2">
      <c r="A422" t="s">
        <v>1440</v>
      </c>
      <c r="B422" t="s">
        <v>5414</v>
      </c>
    </row>
    <row r="423" spans="1:2">
      <c r="A423" t="s">
        <v>1441</v>
      </c>
      <c r="B423" t="s">
        <v>5414</v>
      </c>
    </row>
    <row r="424" spans="1:2">
      <c r="A424" t="s">
        <v>1442</v>
      </c>
      <c r="B424" t="s">
        <v>5414</v>
      </c>
    </row>
    <row r="425" spans="1:2">
      <c r="A425" t="s">
        <v>1443</v>
      </c>
      <c r="B425" t="s">
        <v>5414</v>
      </c>
    </row>
    <row r="426" spans="1:2">
      <c r="A426" t="s">
        <v>1447</v>
      </c>
      <c r="B426" t="s">
        <v>5414</v>
      </c>
    </row>
    <row r="427" spans="1:2">
      <c r="A427" t="s">
        <v>1449</v>
      </c>
      <c r="B427" t="s">
        <v>5414</v>
      </c>
    </row>
    <row r="428" spans="1:2">
      <c r="A428" t="s">
        <v>1450</v>
      </c>
      <c r="B428" t="s">
        <v>5414</v>
      </c>
    </row>
    <row r="429" spans="1:2">
      <c r="A429" t="s">
        <v>1451</v>
      </c>
      <c r="B429" t="s">
        <v>5414</v>
      </c>
    </row>
    <row r="430" spans="1:2">
      <c r="A430" t="s">
        <v>1456</v>
      </c>
      <c r="B430" t="s">
        <v>5414</v>
      </c>
    </row>
    <row r="431" spans="1:2">
      <c r="A431" t="s">
        <v>1457</v>
      </c>
      <c r="B431" t="s">
        <v>5414</v>
      </c>
    </row>
    <row r="432" spans="1:2">
      <c r="A432" t="s">
        <v>1462</v>
      </c>
      <c r="B432" t="s">
        <v>5414</v>
      </c>
    </row>
    <row r="433" spans="1:2">
      <c r="A433" t="s">
        <v>1466</v>
      </c>
      <c r="B433" t="s">
        <v>5414</v>
      </c>
    </row>
    <row r="434" spans="1:2">
      <c r="A434" t="s">
        <v>1468</v>
      </c>
      <c r="B434" t="s">
        <v>5414</v>
      </c>
    </row>
    <row r="435" spans="1:2">
      <c r="A435" t="s">
        <v>1470</v>
      </c>
      <c r="B435" t="s">
        <v>5414</v>
      </c>
    </row>
    <row r="436" spans="1:2">
      <c r="A436" t="s">
        <v>1475</v>
      </c>
      <c r="B436" t="s">
        <v>5414</v>
      </c>
    </row>
    <row r="437" spans="1:2">
      <c r="A437" t="s">
        <v>1479</v>
      </c>
      <c r="B437" t="s">
        <v>5414</v>
      </c>
    </row>
    <row r="438" spans="1:2">
      <c r="A438" t="s">
        <v>1483</v>
      </c>
      <c r="B438" t="s">
        <v>5414</v>
      </c>
    </row>
    <row r="439" spans="1:2">
      <c r="A439" t="s">
        <v>1486</v>
      </c>
      <c r="B439" t="s">
        <v>5414</v>
      </c>
    </row>
    <row r="440" spans="1:2">
      <c r="A440" t="s">
        <v>1490</v>
      </c>
      <c r="B440" t="s">
        <v>5414</v>
      </c>
    </row>
    <row r="441" spans="1:2">
      <c r="A441" t="s">
        <v>1496</v>
      </c>
      <c r="B441" t="s">
        <v>5414</v>
      </c>
    </row>
    <row r="442" spans="1:2">
      <c r="A442" t="s">
        <v>1502</v>
      </c>
      <c r="B442" t="s">
        <v>5414</v>
      </c>
    </row>
    <row r="443" spans="1:2">
      <c r="A443" t="s">
        <v>1504</v>
      </c>
      <c r="B443" t="s">
        <v>5414</v>
      </c>
    </row>
    <row r="444" spans="1:2">
      <c r="A444" t="s">
        <v>1506</v>
      </c>
      <c r="B444" t="s">
        <v>5414</v>
      </c>
    </row>
    <row r="445" spans="1:2">
      <c r="A445" t="s">
        <v>1511</v>
      </c>
      <c r="B445" t="s">
        <v>5414</v>
      </c>
    </row>
    <row r="446" spans="1:2">
      <c r="A446" t="s">
        <v>1513</v>
      </c>
      <c r="B446" t="s">
        <v>5414</v>
      </c>
    </row>
    <row r="447" spans="1:2">
      <c r="A447" t="s">
        <v>1520</v>
      </c>
      <c r="B447" t="s">
        <v>5414</v>
      </c>
    </row>
    <row r="448" spans="1:2">
      <c r="A448" t="s">
        <v>1523</v>
      </c>
      <c r="B448" t="s">
        <v>5414</v>
      </c>
    </row>
    <row r="449" spans="1:2">
      <c r="A449" t="s">
        <v>1526</v>
      </c>
      <c r="B449" t="s">
        <v>5414</v>
      </c>
    </row>
    <row r="450" spans="1:2">
      <c r="A450" t="s">
        <v>1528</v>
      </c>
      <c r="B450" t="s">
        <v>5414</v>
      </c>
    </row>
    <row r="451" spans="1:2">
      <c r="A451" t="s">
        <v>1530</v>
      </c>
      <c r="B451" t="s">
        <v>5414</v>
      </c>
    </row>
    <row r="452" spans="1:2">
      <c r="A452" t="s">
        <v>1532</v>
      </c>
      <c r="B452" t="s">
        <v>5414</v>
      </c>
    </row>
    <row r="453" spans="1:2">
      <c r="A453" t="s">
        <v>1535</v>
      </c>
      <c r="B453" t="s">
        <v>5414</v>
      </c>
    </row>
    <row r="454" spans="1:2">
      <c r="A454" t="s">
        <v>1540</v>
      </c>
      <c r="B454" t="s">
        <v>5414</v>
      </c>
    </row>
    <row r="455" spans="1:2">
      <c r="A455" t="s">
        <v>1544</v>
      </c>
      <c r="B455" t="s">
        <v>5414</v>
      </c>
    </row>
    <row r="456" spans="1:2">
      <c r="A456" t="s">
        <v>1554</v>
      </c>
      <c r="B456" t="s">
        <v>5414</v>
      </c>
    </row>
    <row r="457" spans="1:2">
      <c r="A457" t="s">
        <v>1557</v>
      </c>
      <c r="B457" t="s">
        <v>5414</v>
      </c>
    </row>
    <row r="458" spans="1:2">
      <c r="A458" t="s">
        <v>1563</v>
      </c>
      <c r="B458" t="s">
        <v>5414</v>
      </c>
    </row>
    <row r="459" spans="1:2">
      <c r="A459" t="s">
        <v>1567</v>
      </c>
      <c r="B459" t="s">
        <v>5414</v>
      </c>
    </row>
    <row r="460" spans="1:2">
      <c r="A460" t="s">
        <v>1569</v>
      </c>
      <c r="B460" t="s">
        <v>5414</v>
      </c>
    </row>
    <row r="461" spans="1:2">
      <c r="A461" t="s">
        <v>1571</v>
      </c>
      <c r="B461" t="s">
        <v>5414</v>
      </c>
    </row>
    <row r="462" spans="1:2">
      <c r="A462" t="s">
        <v>1574</v>
      </c>
      <c r="B462" t="s">
        <v>5414</v>
      </c>
    </row>
    <row r="463" spans="1:2">
      <c r="A463" t="s">
        <v>1580</v>
      </c>
      <c r="B463" t="s">
        <v>5414</v>
      </c>
    </row>
    <row r="464" spans="1:2">
      <c r="A464" t="s">
        <v>1584</v>
      </c>
      <c r="B464" t="s">
        <v>5414</v>
      </c>
    </row>
    <row r="465" spans="1:2">
      <c r="A465" t="s">
        <v>1587</v>
      </c>
      <c r="B465" t="s">
        <v>5414</v>
      </c>
    </row>
    <row r="466" spans="1:2">
      <c r="A466" t="s">
        <v>1591</v>
      </c>
      <c r="B466" t="s">
        <v>5414</v>
      </c>
    </row>
    <row r="467" spans="1:2">
      <c r="A467" t="s">
        <v>1595</v>
      </c>
      <c r="B467" t="s">
        <v>5414</v>
      </c>
    </row>
    <row r="468" spans="1:2">
      <c r="A468" t="s">
        <v>1600</v>
      </c>
      <c r="B468" t="s">
        <v>5414</v>
      </c>
    </row>
    <row r="469" spans="1:2">
      <c r="A469" t="s">
        <v>1604</v>
      </c>
      <c r="B469" t="s">
        <v>5414</v>
      </c>
    </row>
    <row r="470" spans="1:2">
      <c r="A470" t="s">
        <v>1609</v>
      </c>
      <c r="B470" t="s">
        <v>5414</v>
      </c>
    </row>
    <row r="471" spans="1:2">
      <c r="A471" t="s">
        <v>1611</v>
      </c>
      <c r="B471" t="s">
        <v>5414</v>
      </c>
    </row>
    <row r="472" spans="1:2">
      <c r="A472" t="s">
        <v>5416</v>
      </c>
      <c r="B472" t="s">
        <v>5414</v>
      </c>
    </row>
    <row r="473" spans="1:2">
      <c r="A473" t="s">
        <v>1626</v>
      </c>
      <c r="B473" t="s">
        <v>5414</v>
      </c>
    </row>
    <row r="474" spans="1:2">
      <c r="A474" t="s">
        <v>1634</v>
      </c>
      <c r="B474" t="s">
        <v>5414</v>
      </c>
    </row>
    <row r="475" spans="1:2">
      <c r="A475" t="s">
        <v>1642</v>
      </c>
      <c r="B475" t="s">
        <v>5414</v>
      </c>
    </row>
    <row r="476" spans="1:2">
      <c r="A476" t="s">
        <v>1645</v>
      </c>
      <c r="B476" t="s">
        <v>5414</v>
      </c>
    </row>
    <row r="477" spans="1:2">
      <c r="A477" t="s">
        <v>1654</v>
      </c>
      <c r="B477" t="s">
        <v>5414</v>
      </c>
    </row>
    <row r="478" spans="1:2">
      <c r="A478" t="s">
        <v>848</v>
      </c>
      <c r="B478" t="s">
        <v>5414</v>
      </c>
    </row>
    <row r="479" spans="1:2">
      <c r="A479" t="s">
        <v>1663</v>
      </c>
      <c r="B479" t="s">
        <v>5414</v>
      </c>
    </row>
    <row r="480" spans="1:2">
      <c r="A480" t="s">
        <v>862</v>
      </c>
      <c r="B480" t="s">
        <v>5414</v>
      </c>
    </row>
    <row r="481" spans="1:2">
      <c r="A481" t="s">
        <v>1664</v>
      </c>
      <c r="B481" t="s">
        <v>5414</v>
      </c>
    </row>
    <row r="482" spans="1:2">
      <c r="A482" t="s">
        <v>1259</v>
      </c>
      <c r="B482" t="s">
        <v>5414</v>
      </c>
    </row>
    <row r="483" spans="1:2">
      <c r="A483" t="s">
        <v>1665</v>
      </c>
      <c r="B483" t="s">
        <v>5414</v>
      </c>
    </row>
    <row r="484" spans="1:2">
      <c r="A484" t="s">
        <v>1666</v>
      </c>
      <c r="B484" t="s">
        <v>5414</v>
      </c>
    </row>
    <row r="485" spans="1:2">
      <c r="A485" t="s">
        <v>1667</v>
      </c>
      <c r="B485" t="s">
        <v>5414</v>
      </c>
    </row>
    <row r="486" spans="1:2">
      <c r="A486" t="s">
        <v>1668</v>
      </c>
      <c r="B486" t="s">
        <v>5414</v>
      </c>
    </row>
    <row r="487" spans="1:2">
      <c r="A487" t="s">
        <v>1669</v>
      </c>
      <c r="B487" t="s">
        <v>5414</v>
      </c>
    </row>
    <row r="488" spans="1:2">
      <c r="A488" t="s">
        <v>1670</v>
      </c>
      <c r="B488" t="s">
        <v>5414</v>
      </c>
    </row>
    <row r="489" spans="1:2">
      <c r="A489" t="s">
        <v>1671</v>
      </c>
      <c r="B489" t="s">
        <v>5414</v>
      </c>
    </row>
    <row r="490" spans="1:2">
      <c r="A490" t="s">
        <v>1672</v>
      </c>
      <c r="B490" t="s">
        <v>5414</v>
      </c>
    </row>
    <row r="491" spans="1:2">
      <c r="A491" t="s">
        <v>1673</v>
      </c>
      <c r="B491" t="s">
        <v>5414</v>
      </c>
    </row>
    <row r="492" spans="1:2">
      <c r="A492" t="s">
        <v>1674</v>
      </c>
      <c r="B492" t="s">
        <v>5414</v>
      </c>
    </row>
    <row r="493" spans="1:2">
      <c r="A493" t="s">
        <v>1675</v>
      </c>
      <c r="B493" t="s">
        <v>5414</v>
      </c>
    </row>
    <row r="494" spans="1:2">
      <c r="A494" t="s">
        <v>1676</v>
      </c>
      <c r="B494" t="s">
        <v>5414</v>
      </c>
    </row>
    <row r="495" spans="1:2">
      <c r="A495" t="s">
        <v>1678</v>
      </c>
      <c r="B495" t="s">
        <v>5414</v>
      </c>
    </row>
    <row r="496" spans="1:2">
      <c r="A496" t="s">
        <v>1679</v>
      </c>
      <c r="B496" t="s">
        <v>5414</v>
      </c>
    </row>
    <row r="497" spans="1:2">
      <c r="A497" t="s">
        <v>1680</v>
      </c>
      <c r="B497" t="s">
        <v>5414</v>
      </c>
    </row>
    <row r="498" spans="1:2">
      <c r="A498" t="s">
        <v>1681</v>
      </c>
      <c r="B498" t="s">
        <v>5414</v>
      </c>
    </row>
    <row r="499" spans="1:2">
      <c r="A499" t="s">
        <v>1682</v>
      </c>
      <c r="B499" t="s">
        <v>5414</v>
      </c>
    </row>
    <row r="500" spans="1:2">
      <c r="A500" t="s">
        <v>1683</v>
      </c>
      <c r="B500" t="s">
        <v>5414</v>
      </c>
    </row>
    <row r="501" spans="1:2">
      <c r="A501" t="s">
        <v>1684</v>
      </c>
      <c r="B501" t="s">
        <v>5414</v>
      </c>
    </row>
    <row r="502" spans="1:2">
      <c r="A502" t="s">
        <v>1685</v>
      </c>
      <c r="B502" t="s">
        <v>5414</v>
      </c>
    </row>
    <row r="503" spans="1:2">
      <c r="A503" t="s">
        <v>1686</v>
      </c>
      <c r="B503" t="s">
        <v>5414</v>
      </c>
    </row>
    <row r="504" spans="1:2">
      <c r="A504" t="s">
        <v>1687</v>
      </c>
      <c r="B504" t="s">
        <v>5414</v>
      </c>
    </row>
    <row r="505" spans="1:2">
      <c r="A505" t="s">
        <v>1688</v>
      </c>
      <c r="B505" t="s">
        <v>5414</v>
      </c>
    </row>
    <row r="506" spans="1:2">
      <c r="A506" t="s">
        <v>1689</v>
      </c>
      <c r="B506" t="s">
        <v>5414</v>
      </c>
    </row>
    <row r="507" spans="1:2">
      <c r="A507" t="s">
        <v>1690</v>
      </c>
      <c r="B507" t="s">
        <v>5414</v>
      </c>
    </row>
    <row r="508" spans="1:2">
      <c r="A508" t="s">
        <v>1691</v>
      </c>
      <c r="B508" t="s">
        <v>5414</v>
      </c>
    </row>
    <row r="509" spans="1:2">
      <c r="A509" t="s">
        <v>1692</v>
      </c>
      <c r="B509" t="s">
        <v>5414</v>
      </c>
    </row>
    <row r="510" spans="1:2">
      <c r="A510" t="s">
        <v>1693</v>
      </c>
      <c r="B510" t="s">
        <v>5414</v>
      </c>
    </row>
    <row r="511" spans="1:2">
      <c r="A511" t="s">
        <v>1694</v>
      </c>
      <c r="B511" t="s">
        <v>5414</v>
      </c>
    </row>
    <row r="512" spans="1:2">
      <c r="A512" t="s">
        <v>1695</v>
      </c>
      <c r="B512" t="s">
        <v>5414</v>
      </c>
    </row>
    <row r="513" spans="1:2">
      <c r="A513" t="s">
        <v>1696</v>
      </c>
      <c r="B513" t="s">
        <v>5414</v>
      </c>
    </row>
    <row r="514" spans="1:2">
      <c r="A514" t="s">
        <v>1697</v>
      </c>
      <c r="B514" t="s">
        <v>5414</v>
      </c>
    </row>
    <row r="515" spans="1:2">
      <c r="A515" t="s">
        <v>1698</v>
      </c>
      <c r="B515" t="s">
        <v>5414</v>
      </c>
    </row>
    <row r="516" spans="1:2">
      <c r="A516" t="s">
        <v>1699</v>
      </c>
      <c r="B516" t="s">
        <v>5414</v>
      </c>
    </row>
    <row r="517" spans="1:2">
      <c r="A517" t="s">
        <v>1700</v>
      </c>
      <c r="B517" t="s">
        <v>5414</v>
      </c>
    </row>
    <row r="518" spans="1:2">
      <c r="A518" t="s">
        <v>1701</v>
      </c>
      <c r="B518" t="s">
        <v>5414</v>
      </c>
    </row>
    <row r="519" spans="1:2">
      <c r="A519" t="s">
        <v>1702</v>
      </c>
      <c r="B519" t="s">
        <v>5414</v>
      </c>
    </row>
    <row r="520" spans="1:2">
      <c r="A520" t="s">
        <v>1703</v>
      </c>
      <c r="B520" t="s">
        <v>5414</v>
      </c>
    </row>
    <row r="521" spans="1:2">
      <c r="A521" t="s">
        <v>1704</v>
      </c>
      <c r="B521" t="s">
        <v>5414</v>
      </c>
    </row>
    <row r="522" spans="1:2">
      <c r="A522" t="s">
        <v>1705</v>
      </c>
      <c r="B522" t="s">
        <v>5414</v>
      </c>
    </row>
    <row r="523" spans="1:2">
      <c r="A523" t="s">
        <v>1706</v>
      </c>
      <c r="B523" t="s">
        <v>5414</v>
      </c>
    </row>
    <row r="524" spans="1:2">
      <c r="A524" t="s">
        <v>1707</v>
      </c>
      <c r="B524" t="s">
        <v>5414</v>
      </c>
    </row>
    <row r="525" spans="1:2">
      <c r="A525" t="s">
        <v>1708</v>
      </c>
      <c r="B525" t="s">
        <v>5414</v>
      </c>
    </row>
    <row r="526" spans="1:2">
      <c r="A526" t="s">
        <v>1709</v>
      </c>
      <c r="B526" t="s">
        <v>5414</v>
      </c>
    </row>
    <row r="527" spans="1:2">
      <c r="A527" t="s">
        <v>1710</v>
      </c>
      <c r="B527" t="s">
        <v>5414</v>
      </c>
    </row>
    <row r="528" spans="1:2">
      <c r="A528" t="s">
        <v>1711</v>
      </c>
      <c r="B528" t="s">
        <v>5414</v>
      </c>
    </row>
    <row r="529" spans="1:2">
      <c r="A529" t="s">
        <v>1712</v>
      </c>
      <c r="B529" t="s">
        <v>5414</v>
      </c>
    </row>
    <row r="530" spans="1:2">
      <c r="A530" t="s">
        <v>1713</v>
      </c>
      <c r="B530" t="s">
        <v>5414</v>
      </c>
    </row>
    <row r="531" spans="1:2">
      <c r="A531" t="s">
        <v>1714</v>
      </c>
      <c r="B531" t="s">
        <v>5414</v>
      </c>
    </row>
    <row r="532" spans="1:2">
      <c r="A532" t="s">
        <v>1715</v>
      </c>
      <c r="B532" t="s">
        <v>5414</v>
      </c>
    </row>
    <row r="533" spans="1:2">
      <c r="A533" t="s">
        <v>1716</v>
      </c>
      <c r="B533" t="s">
        <v>5414</v>
      </c>
    </row>
    <row r="534" spans="1:2">
      <c r="A534" t="s">
        <v>1717</v>
      </c>
      <c r="B534" t="s">
        <v>5414</v>
      </c>
    </row>
    <row r="535" spans="1:2">
      <c r="A535" t="s">
        <v>1718</v>
      </c>
      <c r="B535" t="s">
        <v>5414</v>
      </c>
    </row>
    <row r="536" spans="1:2">
      <c r="A536" t="s">
        <v>1719</v>
      </c>
      <c r="B536" t="s">
        <v>5414</v>
      </c>
    </row>
    <row r="537" spans="1:2">
      <c r="A537" t="s">
        <v>1720</v>
      </c>
      <c r="B537" t="s">
        <v>5414</v>
      </c>
    </row>
    <row r="538" spans="1:2">
      <c r="A538" t="s">
        <v>1721</v>
      </c>
      <c r="B538" t="s">
        <v>5414</v>
      </c>
    </row>
    <row r="539" spans="1:2">
      <c r="A539" t="s">
        <v>1722</v>
      </c>
      <c r="B539" t="s">
        <v>5414</v>
      </c>
    </row>
    <row r="540" spans="1:2">
      <c r="A540" t="s">
        <v>1723</v>
      </c>
      <c r="B540" t="s">
        <v>5414</v>
      </c>
    </row>
    <row r="541" spans="1:2">
      <c r="A541" t="s">
        <v>1724</v>
      </c>
      <c r="B541" t="s">
        <v>5414</v>
      </c>
    </row>
    <row r="542" spans="1:2">
      <c r="A542" t="s">
        <v>1726</v>
      </c>
      <c r="B542" t="s">
        <v>5414</v>
      </c>
    </row>
    <row r="543" spans="1:2">
      <c r="A543" t="s">
        <v>1727</v>
      </c>
      <c r="B543" t="s">
        <v>5414</v>
      </c>
    </row>
    <row r="544" spans="1:2">
      <c r="A544" t="s">
        <v>1728</v>
      </c>
      <c r="B544" t="s">
        <v>5414</v>
      </c>
    </row>
    <row r="545" spans="1:2">
      <c r="A545" t="s">
        <v>1729</v>
      </c>
      <c r="B545" t="s">
        <v>5414</v>
      </c>
    </row>
    <row r="546" spans="1:2">
      <c r="A546" t="s">
        <v>1730</v>
      </c>
      <c r="B546" t="s">
        <v>5414</v>
      </c>
    </row>
    <row r="547" spans="1:2">
      <c r="A547" t="s">
        <v>1731</v>
      </c>
      <c r="B547" t="s">
        <v>5414</v>
      </c>
    </row>
    <row r="548" spans="1:2">
      <c r="A548" t="s">
        <v>1732</v>
      </c>
      <c r="B548" t="s">
        <v>5414</v>
      </c>
    </row>
    <row r="549" spans="1:2">
      <c r="A549" t="s">
        <v>1733</v>
      </c>
      <c r="B549" t="s">
        <v>5414</v>
      </c>
    </row>
    <row r="550" spans="1:2">
      <c r="A550" t="s">
        <v>1735</v>
      </c>
      <c r="B550" t="s">
        <v>5414</v>
      </c>
    </row>
    <row r="551" spans="1:2">
      <c r="A551" t="s">
        <v>1737</v>
      </c>
      <c r="B551" t="s">
        <v>5414</v>
      </c>
    </row>
    <row r="552" spans="1:2">
      <c r="A552" t="s">
        <v>1739</v>
      </c>
      <c r="B552" t="s">
        <v>5414</v>
      </c>
    </row>
    <row r="553" spans="1:2">
      <c r="A553" t="s">
        <v>1742</v>
      </c>
      <c r="B553" t="s">
        <v>5414</v>
      </c>
    </row>
    <row r="554" spans="1:2">
      <c r="A554" t="s">
        <v>1744</v>
      </c>
      <c r="B554" t="s">
        <v>5414</v>
      </c>
    </row>
    <row r="555" spans="1:2">
      <c r="A555" t="s">
        <v>1751</v>
      </c>
      <c r="B555" t="s">
        <v>5414</v>
      </c>
    </row>
    <row r="556" spans="1:2">
      <c r="A556" t="s">
        <v>1759</v>
      </c>
      <c r="B556" t="s">
        <v>5414</v>
      </c>
    </row>
    <row r="557" spans="1:2">
      <c r="A557" t="s">
        <v>1765</v>
      </c>
      <c r="B557" t="s">
        <v>5414</v>
      </c>
    </row>
    <row r="558" spans="1:2">
      <c r="A558" t="s">
        <v>1769</v>
      </c>
      <c r="B558" t="s">
        <v>5414</v>
      </c>
    </row>
    <row r="559" spans="1:2">
      <c r="A559" t="s">
        <v>1771</v>
      </c>
      <c r="B559" t="s">
        <v>5414</v>
      </c>
    </row>
    <row r="560" spans="1:2">
      <c r="A560" t="s">
        <v>1774</v>
      </c>
      <c r="B560" t="s">
        <v>5414</v>
      </c>
    </row>
    <row r="561" spans="1:2">
      <c r="A561" t="s">
        <v>1781</v>
      </c>
      <c r="B561" t="s">
        <v>5414</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4D6C4-1323-4CE4-B4CE-C9FED70D1242}">
  <dimension ref="A1:K2361"/>
  <sheetViews>
    <sheetView workbookViewId="0">
      <selection activeCell="I1203" sqref="I1203"/>
    </sheetView>
  </sheetViews>
  <sheetFormatPr defaultRowHeight="14.4"/>
  <cols>
    <col min="1" max="1" width="10.88671875" bestFit="1" customWidth="1"/>
    <col min="2" max="2" width="19" bestFit="1" customWidth="1"/>
    <col min="3" max="3" width="31.5546875" bestFit="1" customWidth="1"/>
    <col min="4" max="4" width="14.6640625" bestFit="1" customWidth="1"/>
    <col min="5" max="5" width="71.33203125" bestFit="1" customWidth="1"/>
    <col min="6" max="6" width="255.6640625" bestFit="1" customWidth="1"/>
    <col min="7" max="7" width="49.33203125" bestFit="1" customWidth="1"/>
    <col min="8" max="8" width="36" bestFit="1" customWidth="1"/>
    <col min="9" max="9" width="8" bestFit="1" customWidth="1"/>
  </cols>
  <sheetData>
    <row r="1" spans="1:11">
      <c r="A1" t="s">
        <v>2321</v>
      </c>
      <c r="B1" t="s">
        <v>0</v>
      </c>
      <c r="C1" t="s">
        <v>2901</v>
      </c>
      <c r="D1" t="s">
        <v>2902</v>
      </c>
      <c r="E1" t="s">
        <v>2903</v>
      </c>
      <c r="F1" t="s">
        <v>1792</v>
      </c>
      <c r="G1" t="s">
        <v>5417</v>
      </c>
      <c r="H1" t="s">
        <v>2905</v>
      </c>
      <c r="I1" t="s">
        <v>5418</v>
      </c>
      <c r="J1" t="s">
        <v>5419</v>
      </c>
      <c r="K1" t="s">
        <v>5420</v>
      </c>
    </row>
    <row r="2" spans="1:11">
      <c r="A2" s="69" t="s">
        <v>5421</v>
      </c>
      <c r="B2" t="s">
        <v>32</v>
      </c>
      <c r="C2" t="s">
        <v>2908</v>
      </c>
      <c r="D2" t="s">
        <v>36</v>
      </c>
      <c r="G2" t="s">
        <v>5422</v>
      </c>
      <c r="I2" t="s">
        <v>4597</v>
      </c>
    </row>
    <row r="3" spans="1:11">
      <c r="A3" s="69" t="s">
        <v>5421</v>
      </c>
      <c r="B3" t="s">
        <v>55</v>
      </c>
      <c r="C3" t="s">
        <v>2913</v>
      </c>
      <c r="D3" t="s">
        <v>35</v>
      </c>
      <c r="E3" t="s">
        <v>2914</v>
      </c>
      <c r="F3" t="s">
        <v>2917</v>
      </c>
      <c r="G3" t="s">
        <v>5423</v>
      </c>
      <c r="H3" t="s">
        <v>2916</v>
      </c>
      <c r="I3" t="s">
        <v>4601</v>
      </c>
      <c r="J3" t="s">
        <v>2752</v>
      </c>
      <c r="K3" t="s">
        <v>1287</v>
      </c>
    </row>
    <row r="4" spans="1:11">
      <c r="A4" s="69" t="s">
        <v>5421</v>
      </c>
      <c r="B4" t="s">
        <v>55</v>
      </c>
      <c r="C4" t="s">
        <v>2918</v>
      </c>
      <c r="D4" t="s">
        <v>36</v>
      </c>
      <c r="E4" t="s">
        <v>2919</v>
      </c>
      <c r="F4" t="s">
        <v>2921</v>
      </c>
      <c r="G4" t="s">
        <v>5423</v>
      </c>
      <c r="H4" t="s">
        <v>2920</v>
      </c>
      <c r="I4" t="s">
        <v>4601</v>
      </c>
      <c r="J4" t="s">
        <v>2752</v>
      </c>
      <c r="K4" t="s">
        <v>1287</v>
      </c>
    </row>
    <row r="5" spans="1:11">
      <c r="A5" s="69" t="s">
        <v>5421</v>
      </c>
      <c r="B5" t="s">
        <v>55</v>
      </c>
      <c r="C5" t="s">
        <v>2922</v>
      </c>
      <c r="D5" t="s">
        <v>38</v>
      </c>
      <c r="E5" t="s">
        <v>2923</v>
      </c>
      <c r="F5" t="s">
        <v>2924</v>
      </c>
      <c r="G5" t="s">
        <v>5423</v>
      </c>
      <c r="H5" t="s">
        <v>2916</v>
      </c>
      <c r="I5" t="s">
        <v>4601</v>
      </c>
      <c r="J5" t="s">
        <v>2752</v>
      </c>
      <c r="K5" t="s">
        <v>1287</v>
      </c>
    </row>
    <row r="6" spans="1:11">
      <c r="A6" s="69" t="s">
        <v>5421</v>
      </c>
      <c r="B6" t="s">
        <v>55</v>
      </c>
      <c r="C6" t="s">
        <v>2925</v>
      </c>
      <c r="D6" t="s">
        <v>42</v>
      </c>
      <c r="E6" t="s">
        <v>2919</v>
      </c>
      <c r="F6" t="s">
        <v>2926</v>
      </c>
      <c r="G6" t="s">
        <v>5423</v>
      </c>
      <c r="H6" t="s">
        <v>2920</v>
      </c>
      <c r="I6" t="s">
        <v>4601</v>
      </c>
      <c r="J6" t="s">
        <v>2752</v>
      </c>
      <c r="K6" t="s">
        <v>1287</v>
      </c>
    </row>
    <row r="7" spans="1:11">
      <c r="A7" s="69" t="s">
        <v>5421</v>
      </c>
      <c r="B7" t="s">
        <v>55</v>
      </c>
      <c r="C7" t="s">
        <v>2927</v>
      </c>
      <c r="D7" t="s">
        <v>44</v>
      </c>
      <c r="E7" t="s">
        <v>2919</v>
      </c>
      <c r="G7" t="s">
        <v>5423</v>
      </c>
      <c r="H7" t="s">
        <v>2920</v>
      </c>
      <c r="I7" t="s">
        <v>4601</v>
      </c>
      <c r="J7" t="s">
        <v>2752</v>
      </c>
      <c r="K7" t="s">
        <v>1287</v>
      </c>
    </row>
    <row r="8" spans="1:11">
      <c r="A8" s="69" t="s">
        <v>5421</v>
      </c>
      <c r="B8" t="s">
        <v>55</v>
      </c>
      <c r="C8" t="s">
        <v>2928</v>
      </c>
      <c r="D8" t="s">
        <v>57</v>
      </c>
      <c r="E8" t="s">
        <v>2919</v>
      </c>
      <c r="G8" t="s">
        <v>5423</v>
      </c>
      <c r="H8" t="s">
        <v>2920</v>
      </c>
      <c r="I8" t="s">
        <v>4601</v>
      </c>
      <c r="J8" t="s">
        <v>2752</v>
      </c>
      <c r="K8" t="s">
        <v>1287</v>
      </c>
    </row>
    <row r="9" spans="1:11">
      <c r="A9" s="69" t="s">
        <v>5421</v>
      </c>
      <c r="B9" t="s">
        <v>55</v>
      </c>
      <c r="C9" t="s">
        <v>2929</v>
      </c>
      <c r="D9" t="s">
        <v>56</v>
      </c>
      <c r="E9" t="s">
        <v>2923</v>
      </c>
      <c r="F9" t="s">
        <v>2924</v>
      </c>
      <c r="G9" t="s">
        <v>5423</v>
      </c>
      <c r="H9" t="s">
        <v>2916</v>
      </c>
      <c r="I9" t="s">
        <v>4601</v>
      </c>
      <c r="J9" t="s">
        <v>2752</v>
      </c>
      <c r="K9" t="s">
        <v>1287</v>
      </c>
    </row>
    <row r="10" spans="1:11">
      <c r="A10" s="69" t="s">
        <v>5421</v>
      </c>
      <c r="B10" t="s">
        <v>55</v>
      </c>
      <c r="C10" t="s">
        <v>2930</v>
      </c>
      <c r="D10" t="s">
        <v>2931</v>
      </c>
      <c r="G10" t="s">
        <v>5422</v>
      </c>
      <c r="I10" t="s">
        <v>4601</v>
      </c>
    </row>
    <row r="11" spans="1:11">
      <c r="A11" s="69" t="s">
        <v>5421</v>
      </c>
      <c r="B11" t="s">
        <v>55</v>
      </c>
      <c r="C11" t="s">
        <v>2932</v>
      </c>
      <c r="D11" t="s">
        <v>2931</v>
      </c>
      <c r="G11" t="s">
        <v>5422</v>
      </c>
      <c r="I11" t="s">
        <v>4601</v>
      </c>
    </row>
    <row r="12" spans="1:11">
      <c r="A12" s="69" t="s">
        <v>5421</v>
      </c>
      <c r="B12" t="s">
        <v>55</v>
      </c>
      <c r="C12" t="s">
        <v>2933</v>
      </c>
      <c r="D12" t="s">
        <v>2934</v>
      </c>
      <c r="G12" t="s">
        <v>5422</v>
      </c>
      <c r="I12" t="s">
        <v>4601</v>
      </c>
    </row>
    <row r="13" spans="1:11">
      <c r="A13" s="69" t="s">
        <v>5421</v>
      </c>
      <c r="B13" t="s">
        <v>55</v>
      </c>
      <c r="C13" t="s">
        <v>2935</v>
      </c>
      <c r="D13" t="s">
        <v>2936</v>
      </c>
      <c r="G13" t="s">
        <v>5422</v>
      </c>
      <c r="I13" t="s">
        <v>4601</v>
      </c>
    </row>
    <row r="14" spans="1:11">
      <c r="A14" s="69" t="s">
        <v>5421</v>
      </c>
      <c r="B14" t="s">
        <v>55</v>
      </c>
      <c r="C14" t="s">
        <v>2937</v>
      </c>
      <c r="D14" t="s">
        <v>2936</v>
      </c>
      <c r="G14" t="s">
        <v>5422</v>
      </c>
      <c r="I14" t="s">
        <v>4601</v>
      </c>
    </row>
    <row r="15" spans="1:11">
      <c r="A15" s="69" t="s">
        <v>5421</v>
      </c>
      <c r="B15" t="s">
        <v>55</v>
      </c>
      <c r="C15" t="s">
        <v>2938</v>
      </c>
      <c r="D15" t="s">
        <v>2936</v>
      </c>
      <c r="G15" t="s">
        <v>5422</v>
      </c>
      <c r="I15" t="s">
        <v>4601</v>
      </c>
    </row>
    <row r="16" spans="1:11">
      <c r="A16" s="69" t="s">
        <v>5421</v>
      </c>
      <c r="B16" t="s">
        <v>55</v>
      </c>
      <c r="C16" t="s">
        <v>2939</v>
      </c>
      <c r="D16" t="s">
        <v>2936</v>
      </c>
      <c r="G16" t="s">
        <v>5422</v>
      </c>
      <c r="I16" t="s">
        <v>4601</v>
      </c>
    </row>
    <row r="17" spans="1:11">
      <c r="A17" s="69" t="s">
        <v>5421</v>
      </c>
      <c r="B17" t="s">
        <v>55</v>
      </c>
      <c r="C17" t="s">
        <v>2940</v>
      </c>
      <c r="D17" t="s">
        <v>36</v>
      </c>
      <c r="G17" t="s">
        <v>5422</v>
      </c>
      <c r="I17" t="s">
        <v>4601</v>
      </c>
    </row>
    <row r="18" spans="1:11">
      <c r="A18" s="69" t="s">
        <v>5421</v>
      </c>
      <c r="B18" t="s">
        <v>55</v>
      </c>
      <c r="C18" t="s">
        <v>2941</v>
      </c>
      <c r="D18" t="s">
        <v>35</v>
      </c>
      <c r="G18" t="s">
        <v>5422</v>
      </c>
      <c r="I18" t="s">
        <v>4601</v>
      </c>
    </row>
    <row r="19" spans="1:11">
      <c r="A19" s="69" t="s">
        <v>5421</v>
      </c>
      <c r="B19" t="s">
        <v>55</v>
      </c>
      <c r="C19" t="s">
        <v>2942</v>
      </c>
      <c r="D19" t="s">
        <v>40</v>
      </c>
      <c r="G19" t="s">
        <v>5422</v>
      </c>
      <c r="I19" t="s">
        <v>4601</v>
      </c>
    </row>
    <row r="20" spans="1:11">
      <c r="A20" s="69" t="s">
        <v>5421</v>
      </c>
      <c r="B20" t="s">
        <v>55</v>
      </c>
      <c r="C20" t="s">
        <v>2943</v>
      </c>
      <c r="D20" t="s">
        <v>2944</v>
      </c>
      <c r="G20" t="s">
        <v>5422</v>
      </c>
      <c r="I20" t="s">
        <v>4601</v>
      </c>
    </row>
    <row r="21" spans="1:11">
      <c r="A21" s="69" t="s">
        <v>5421</v>
      </c>
      <c r="B21" t="s">
        <v>55</v>
      </c>
      <c r="C21" t="s">
        <v>2945</v>
      </c>
      <c r="D21" t="s">
        <v>35</v>
      </c>
      <c r="G21" t="s">
        <v>5422</v>
      </c>
      <c r="I21" t="s">
        <v>4601</v>
      </c>
    </row>
    <row r="22" spans="1:11">
      <c r="A22" s="69" t="s">
        <v>5421</v>
      </c>
      <c r="B22" t="s">
        <v>55</v>
      </c>
      <c r="C22" t="s">
        <v>2946</v>
      </c>
      <c r="D22" t="s">
        <v>42</v>
      </c>
      <c r="E22" t="s">
        <v>2919</v>
      </c>
      <c r="F22" t="s">
        <v>2947</v>
      </c>
      <c r="G22" t="s">
        <v>5423</v>
      </c>
      <c r="H22" t="s">
        <v>2920</v>
      </c>
      <c r="I22" t="s">
        <v>4601</v>
      </c>
      <c r="J22" t="s">
        <v>2752</v>
      </c>
      <c r="K22" t="s">
        <v>1287</v>
      </c>
    </row>
    <row r="23" spans="1:11">
      <c r="A23" s="69" t="s">
        <v>5421</v>
      </c>
      <c r="B23" t="s">
        <v>55</v>
      </c>
      <c r="C23" t="s">
        <v>2948</v>
      </c>
      <c r="D23" t="s">
        <v>2949</v>
      </c>
      <c r="E23" t="s">
        <v>2923</v>
      </c>
      <c r="F23" t="s">
        <v>2950</v>
      </c>
      <c r="G23" t="s">
        <v>5423</v>
      </c>
      <c r="H23" t="s">
        <v>2916</v>
      </c>
      <c r="I23" t="s">
        <v>4601</v>
      </c>
      <c r="J23" t="s">
        <v>2752</v>
      </c>
      <c r="K23" t="s">
        <v>1287</v>
      </c>
    </row>
    <row r="24" spans="1:11">
      <c r="A24" s="69" t="s">
        <v>5421</v>
      </c>
      <c r="B24" t="s">
        <v>59</v>
      </c>
      <c r="C24" t="s">
        <v>2952</v>
      </c>
      <c r="D24" t="s">
        <v>40</v>
      </c>
      <c r="F24" t="s">
        <v>2953</v>
      </c>
      <c r="G24" t="s">
        <v>5422</v>
      </c>
      <c r="I24" t="s">
        <v>4605</v>
      </c>
    </row>
    <row r="25" spans="1:11">
      <c r="A25" s="69" t="s">
        <v>5421</v>
      </c>
      <c r="B25" t="s">
        <v>70</v>
      </c>
      <c r="C25" t="s">
        <v>2955</v>
      </c>
      <c r="D25" t="s">
        <v>42</v>
      </c>
      <c r="E25" t="s">
        <v>2919</v>
      </c>
      <c r="F25" t="s">
        <v>2956</v>
      </c>
      <c r="G25" t="s">
        <v>5423</v>
      </c>
      <c r="H25" t="s">
        <v>2920</v>
      </c>
      <c r="I25" t="s">
        <v>4609</v>
      </c>
      <c r="J25" t="s">
        <v>2752</v>
      </c>
      <c r="K25" t="s">
        <v>1287</v>
      </c>
    </row>
    <row r="26" spans="1:11">
      <c r="A26" s="69" t="s">
        <v>5421</v>
      </c>
      <c r="B26" t="s">
        <v>70</v>
      </c>
      <c r="C26" t="s">
        <v>2957</v>
      </c>
      <c r="D26" t="s">
        <v>42</v>
      </c>
      <c r="E26" t="s">
        <v>2958</v>
      </c>
      <c r="F26" t="s">
        <v>2960</v>
      </c>
      <c r="G26" t="s">
        <v>5423</v>
      </c>
      <c r="H26" t="s">
        <v>2959</v>
      </c>
      <c r="I26" t="s">
        <v>4609</v>
      </c>
      <c r="J26" t="s">
        <v>2752</v>
      </c>
      <c r="K26" t="s">
        <v>1287</v>
      </c>
    </row>
    <row r="27" spans="1:11">
      <c r="A27" s="69" t="s">
        <v>5421</v>
      </c>
      <c r="B27" t="s">
        <v>70</v>
      </c>
      <c r="C27" t="s">
        <v>2961</v>
      </c>
      <c r="D27" t="s">
        <v>56</v>
      </c>
      <c r="E27" t="s">
        <v>2919</v>
      </c>
      <c r="F27" t="s">
        <v>2956</v>
      </c>
      <c r="G27" t="s">
        <v>5423</v>
      </c>
      <c r="H27" t="s">
        <v>2920</v>
      </c>
      <c r="I27" t="s">
        <v>4609</v>
      </c>
      <c r="J27" t="s">
        <v>2752</v>
      </c>
      <c r="K27" t="s">
        <v>1287</v>
      </c>
    </row>
    <row r="28" spans="1:11">
      <c r="A28" s="69" t="s">
        <v>5421</v>
      </c>
      <c r="B28" t="s">
        <v>70</v>
      </c>
      <c r="C28" t="s">
        <v>2962</v>
      </c>
      <c r="D28" t="s">
        <v>57</v>
      </c>
      <c r="E28" t="s">
        <v>2963</v>
      </c>
      <c r="F28" t="s">
        <v>2966</v>
      </c>
      <c r="G28" t="s">
        <v>5424</v>
      </c>
      <c r="H28" t="s">
        <v>2964</v>
      </c>
      <c r="I28" t="s">
        <v>4609</v>
      </c>
    </row>
    <row r="29" spans="1:11">
      <c r="A29" s="69" t="s">
        <v>5421</v>
      </c>
      <c r="B29" t="s">
        <v>70</v>
      </c>
      <c r="C29" t="s">
        <v>2967</v>
      </c>
      <c r="D29" t="s">
        <v>35</v>
      </c>
      <c r="E29" t="s">
        <v>2919</v>
      </c>
      <c r="G29" t="s">
        <v>5423</v>
      </c>
      <c r="H29" t="s">
        <v>2920</v>
      </c>
      <c r="I29" t="s">
        <v>4609</v>
      </c>
      <c r="J29" t="s">
        <v>2752</v>
      </c>
      <c r="K29" t="s">
        <v>1287</v>
      </c>
    </row>
    <row r="30" spans="1:11">
      <c r="A30" s="69" t="s">
        <v>5421</v>
      </c>
      <c r="B30" t="s">
        <v>70</v>
      </c>
      <c r="C30" t="s">
        <v>2968</v>
      </c>
      <c r="D30" t="s">
        <v>36</v>
      </c>
      <c r="G30" t="s">
        <v>5422</v>
      </c>
      <c r="I30" t="s">
        <v>4609</v>
      </c>
    </row>
    <row r="31" spans="1:11">
      <c r="A31" s="69" t="s">
        <v>5421</v>
      </c>
      <c r="B31" t="s">
        <v>70</v>
      </c>
      <c r="C31" t="s">
        <v>2969</v>
      </c>
      <c r="E31" t="s">
        <v>2923</v>
      </c>
      <c r="F31" t="s">
        <v>2970</v>
      </c>
      <c r="G31" t="s">
        <v>5423</v>
      </c>
      <c r="H31" t="s">
        <v>2916</v>
      </c>
      <c r="I31" t="s">
        <v>4609</v>
      </c>
      <c r="J31" t="s">
        <v>2752</v>
      </c>
      <c r="K31" t="s">
        <v>1287</v>
      </c>
    </row>
    <row r="32" spans="1:11">
      <c r="A32" s="69" t="s">
        <v>5421</v>
      </c>
      <c r="B32" t="s">
        <v>70</v>
      </c>
      <c r="C32" t="s">
        <v>2971</v>
      </c>
      <c r="D32" t="s">
        <v>2972</v>
      </c>
      <c r="E32" t="s">
        <v>2923</v>
      </c>
      <c r="G32" t="s">
        <v>5423</v>
      </c>
      <c r="H32" t="s">
        <v>2916</v>
      </c>
      <c r="I32" t="s">
        <v>4609</v>
      </c>
      <c r="J32" t="s">
        <v>2752</v>
      </c>
      <c r="K32" t="s">
        <v>1287</v>
      </c>
    </row>
    <row r="33" spans="1:11">
      <c r="A33" s="69" t="s">
        <v>5421</v>
      </c>
      <c r="B33" t="s">
        <v>70</v>
      </c>
      <c r="C33" t="s">
        <v>2973</v>
      </c>
      <c r="D33" t="s">
        <v>2931</v>
      </c>
      <c r="E33" t="s">
        <v>2923</v>
      </c>
      <c r="F33" t="s">
        <v>2974</v>
      </c>
      <c r="G33" t="s">
        <v>5423</v>
      </c>
      <c r="H33" t="s">
        <v>2916</v>
      </c>
      <c r="I33" t="s">
        <v>4609</v>
      </c>
      <c r="J33" t="s">
        <v>2752</v>
      </c>
      <c r="K33" t="s">
        <v>1287</v>
      </c>
    </row>
    <row r="34" spans="1:11">
      <c r="A34" s="69" t="s">
        <v>5421</v>
      </c>
      <c r="B34" t="s">
        <v>103</v>
      </c>
      <c r="C34" t="s">
        <v>2976</v>
      </c>
      <c r="D34" t="s">
        <v>40</v>
      </c>
      <c r="E34" t="s">
        <v>2919</v>
      </c>
      <c r="G34" t="s">
        <v>5423</v>
      </c>
      <c r="H34" t="s">
        <v>2920</v>
      </c>
      <c r="I34" t="s">
        <v>4613</v>
      </c>
      <c r="J34" t="s">
        <v>2752</v>
      </c>
      <c r="K34" t="s">
        <v>1287</v>
      </c>
    </row>
    <row r="35" spans="1:11">
      <c r="A35" s="69" t="s">
        <v>5421</v>
      </c>
      <c r="B35" t="s">
        <v>103</v>
      </c>
      <c r="C35" t="s">
        <v>2977</v>
      </c>
      <c r="D35" t="s">
        <v>42</v>
      </c>
      <c r="E35" t="s">
        <v>2958</v>
      </c>
      <c r="G35" t="s">
        <v>5423</v>
      </c>
      <c r="H35" t="s">
        <v>2959</v>
      </c>
      <c r="I35" t="s">
        <v>4613</v>
      </c>
      <c r="J35" t="s">
        <v>2752</v>
      </c>
      <c r="K35" t="s">
        <v>1287</v>
      </c>
    </row>
    <row r="36" spans="1:11">
      <c r="A36" s="69" t="s">
        <v>5421</v>
      </c>
      <c r="B36" t="s">
        <v>103</v>
      </c>
      <c r="C36" t="s">
        <v>2978</v>
      </c>
      <c r="D36" t="s">
        <v>57</v>
      </c>
      <c r="E36" t="s">
        <v>2919</v>
      </c>
      <c r="F36" t="s">
        <v>2979</v>
      </c>
      <c r="G36" t="s">
        <v>5423</v>
      </c>
      <c r="H36" t="s">
        <v>2920</v>
      </c>
      <c r="I36" t="s">
        <v>4613</v>
      </c>
      <c r="J36" t="s">
        <v>2752</v>
      </c>
      <c r="K36" t="s">
        <v>1287</v>
      </c>
    </row>
    <row r="37" spans="1:11">
      <c r="A37" s="69" t="s">
        <v>5421</v>
      </c>
      <c r="B37" t="s">
        <v>103</v>
      </c>
      <c r="C37" t="s">
        <v>2980</v>
      </c>
      <c r="D37" t="s">
        <v>2931</v>
      </c>
      <c r="E37" t="s">
        <v>2981</v>
      </c>
      <c r="G37" t="s">
        <v>5424</v>
      </c>
      <c r="H37" t="s">
        <v>340</v>
      </c>
      <c r="I37" t="s">
        <v>4613</v>
      </c>
    </row>
    <row r="38" spans="1:11">
      <c r="A38" s="69" t="s">
        <v>5421</v>
      </c>
      <c r="B38" t="s">
        <v>72</v>
      </c>
      <c r="C38" t="s">
        <v>2983</v>
      </c>
      <c r="D38" t="s">
        <v>36</v>
      </c>
      <c r="E38" t="s">
        <v>2958</v>
      </c>
      <c r="G38" t="s">
        <v>5423</v>
      </c>
      <c r="H38" t="s">
        <v>2959</v>
      </c>
      <c r="I38" t="s">
        <v>4617</v>
      </c>
      <c r="J38" t="s">
        <v>2752</v>
      </c>
      <c r="K38" t="s">
        <v>1287</v>
      </c>
    </row>
    <row r="39" spans="1:11">
      <c r="A39" s="69" t="s">
        <v>5421</v>
      </c>
      <c r="B39" t="s">
        <v>72</v>
      </c>
      <c r="C39" t="s">
        <v>2984</v>
      </c>
      <c r="D39" t="s">
        <v>36</v>
      </c>
      <c r="F39" t="s">
        <v>2985</v>
      </c>
      <c r="G39" t="s">
        <v>5422</v>
      </c>
      <c r="I39" t="s">
        <v>4617</v>
      </c>
    </row>
    <row r="40" spans="1:11">
      <c r="A40" s="69" t="s">
        <v>5421</v>
      </c>
      <c r="B40" t="s">
        <v>72</v>
      </c>
      <c r="C40" t="s">
        <v>2986</v>
      </c>
      <c r="D40" t="s">
        <v>42</v>
      </c>
      <c r="E40" t="s">
        <v>2987</v>
      </c>
      <c r="F40" t="s">
        <v>2988</v>
      </c>
      <c r="G40" t="s">
        <v>5423</v>
      </c>
      <c r="H40" t="s">
        <v>2920</v>
      </c>
      <c r="I40" t="s">
        <v>4617</v>
      </c>
      <c r="J40" t="s">
        <v>2752</v>
      </c>
      <c r="K40" t="s">
        <v>1287</v>
      </c>
    </row>
    <row r="41" spans="1:11">
      <c r="A41" s="69" t="s">
        <v>5421</v>
      </c>
      <c r="B41" t="s">
        <v>72</v>
      </c>
      <c r="C41" t="s">
        <v>2989</v>
      </c>
      <c r="D41" t="s">
        <v>44</v>
      </c>
      <c r="E41" t="s">
        <v>2919</v>
      </c>
      <c r="F41" t="s">
        <v>2990</v>
      </c>
      <c r="G41" t="s">
        <v>5423</v>
      </c>
      <c r="H41" t="s">
        <v>2920</v>
      </c>
      <c r="I41" t="s">
        <v>4617</v>
      </c>
      <c r="J41" t="s">
        <v>2752</v>
      </c>
      <c r="K41" t="s">
        <v>1287</v>
      </c>
    </row>
    <row r="42" spans="1:11">
      <c r="A42" s="69" t="s">
        <v>5421</v>
      </c>
      <c r="B42" t="s">
        <v>72</v>
      </c>
      <c r="C42" t="s">
        <v>2991</v>
      </c>
      <c r="D42" t="s">
        <v>58</v>
      </c>
      <c r="G42" t="s">
        <v>5422</v>
      </c>
      <c r="I42" t="s">
        <v>4617</v>
      </c>
    </row>
    <row r="43" spans="1:11">
      <c r="A43" s="69" t="s">
        <v>5421</v>
      </c>
      <c r="B43" t="s">
        <v>72</v>
      </c>
      <c r="C43" t="s">
        <v>2992</v>
      </c>
      <c r="D43" t="s">
        <v>40</v>
      </c>
      <c r="G43" t="s">
        <v>5422</v>
      </c>
      <c r="I43" t="s">
        <v>4617</v>
      </c>
    </row>
    <row r="44" spans="1:11">
      <c r="A44" s="69" t="s">
        <v>5421</v>
      </c>
      <c r="B44" t="s">
        <v>72</v>
      </c>
      <c r="C44" t="s">
        <v>2993</v>
      </c>
      <c r="D44" t="s">
        <v>42</v>
      </c>
      <c r="G44" t="s">
        <v>5422</v>
      </c>
      <c r="I44" t="s">
        <v>4617</v>
      </c>
    </row>
    <row r="45" spans="1:11">
      <c r="A45" s="69" t="s">
        <v>5421</v>
      </c>
      <c r="B45" t="s">
        <v>72</v>
      </c>
      <c r="C45" t="s">
        <v>2994</v>
      </c>
      <c r="D45" t="s">
        <v>42</v>
      </c>
      <c r="G45" t="s">
        <v>5422</v>
      </c>
      <c r="I45" t="s">
        <v>4617</v>
      </c>
    </row>
    <row r="46" spans="1:11">
      <c r="A46" s="69" t="s">
        <v>5421</v>
      </c>
      <c r="B46" t="s">
        <v>72</v>
      </c>
      <c r="C46" t="s">
        <v>2995</v>
      </c>
      <c r="D46" t="s">
        <v>2944</v>
      </c>
      <c r="G46" t="s">
        <v>5422</v>
      </c>
      <c r="I46" t="s">
        <v>4617</v>
      </c>
    </row>
    <row r="47" spans="1:11">
      <c r="A47" s="69" t="s">
        <v>5421</v>
      </c>
      <c r="B47" t="s">
        <v>72</v>
      </c>
      <c r="C47" t="s">
        <v>2996</v>
      </c>
      <c r="D47" t="s">
        <v>56</v>
      </c>
      <c r="G47" t="s">
        <v>5422</v>
      </c>
      <c r="I47" t="s">
        <v>4617</v>
      </c>
    </row>
    <row r="48" spans="1:11">
      <c r="A48" s="69" t="s">
        <v>5421</v>
      </c>
      <c r="B48" t="s">
        <v>72</v>
      </c>
      <c r="C48" t="s">
        <v>2997</v>
      </c>
      <c r="D48" t="s">
        <v>2944</v>
      </c>
      <c r="G48" t="s">
        <v>5422</v>
      </c>
      <c r="I48" t="s">
        <v>4617</v>
      </c>
    </row>
    <row r="49" spans="1:11">
      <c r="A49" s="69" t="s">
        <v>5421</v>
      </c>
      <c r="B49" t="s">
        <v>78</v>
      </c>
      <c r="C49" t="s">
        <v>2999</v>
      </c>
      <c r="D49" t="s">
        <v>44</v>
      </c>
      <c r="G49" t="s">
        <v>5425</v>
      </c>
      <c r="I49" t="s">
        <v>4621</v>
      </c>
    </row>
    <row r="50" spans="1:11">
      <c r="A50" s="69" t="s">
        <v>5421</v>
      </c>
      <c r="B50" t="s">
        <v>78</v>
      </c>
      <c r="C50" t="s">
        <v>3001</v>
      </c>
      <c r="D50" t="s">
        <v>44</v>
      </c>
      <c r="E50" t="s">
        <v>3002</v>
      </c>
      <c r="F50" t="s">
        <v>3004</v>
      </c>
      <c r="G50" t="s">
        <v>5426</v>
      </c>
      <c r="I50" t="s">
        <v>4621</v>
      </c>
    </row>
    <row r="51" spans="1:11">
      <c r="A51" s="69" t="s">
        <v>5421</v>
      </c>
      <c r="B51" t="s">
        <v>78</v>
      </c>
      <c r="C51" t="s">
        <v>3001</v>
      </c>
      <c r="D51" t="s">
        <v>44</v>
      </c>
      <c r="E51" t="s">
        <v>3002</v>
      </c>
      <c r="F51" t="s">
        <v>3004</v>
      </c>
      <c r="G51" t="s">
        <v>5424</v>
      </c>
      <c r="H51" t="s">
        <v>240</v>
      </c>
      <c r="I51" t="s">
        <v>4621</v>
      </c>
    </row>
    <row r="52" spans="1:11">
      <c r="A52" s="69" t="s">
        <v>5421</v>
      </c>
      <c r="B52" t="s">
        <v>78</v>
      </c>
      <c r="C52" t="s">
        <v>3005</v>
      </c>
      <c r="D52" t="s">
        <v>58</v>
      </c>
      <c r="E52" t="s">
        <v>3006</v>
      </c>
      <c r="G52" t="s">
        <v>5424</v>
      </c>
      <c r="H52" t="s">
        <v>340</v>
      </c>
      <c r="I52" t="s">
        <v>4621</v>
      </c>
    </row>
    <row r="53" spans="1:11">
      <c r="A53" s="69" t="s">
        <v>5421</v>
      </c>
      <c r="B53" t="s">
        <v>78</v>
      </c>
      <c r="C53" t="s">
        <v>3007</v>
      </c>
      <c r="D53" t="s">
        <v>2944</v>
      </c>
      <c r="G53" t="s">
        <v>5427</v>
      </c>
      <c r="I53" t="s">
        <v>4621</v>
      </c>
    </row>
    <row r="54" spans="1:11">
      <c r="A54" s="69" t="s">
        <v>5421</v>
      </c>
      <c r="B54" t="s">
        <v>97</v>
      </c>
      <c r="C54" t="s">
        <v>3010</v>
      </c>
      <c r="D54" t="s">
        <v>58</v>
      </c>
      <c r="E54" t="s">
        <v>2914</v>
      </c>
      <c r="F54" t="s">
        <v>3011</v>
      </c>
      <c r="G54" t="s">
        <v>5423</v>
      </c>
      <c r="H54" t="s">
        <v>2916</v>
      </c>
      <c r="I54" t="s">
        <v>4625</v>
      </c>
      <c r="J54" t="s">
        <v>2752</v>
      </c>
      <c r="K54" t="s">
        <v>1287</v>
      </c>
    </row>
    <row r="55" spans="1:11">
      <c r="A55" s="69" t="s">
        <v>5421</v>
      </c>
      <c r="B55" t="s">
        <v>97</v>
      </c>
      <c r="C55" t="s">
        <v>3012</v>
      </c>
      <c r="D55" t="s">
        <v>56</v>
      </c>
      <c r="G55" t="s">
        <v>5422</v>
      </c>
      <c r="I55" t="s">
        <v>4625</v>
      </c>
    </row>
    <row r="56" spans="1:11">
      <c r="A56" s="69" t="s">
        <v>5421</v>
      </c>
      <c r="B56" t="s">
        <v>14</v>
      </c>
      <c r="C56" t="s">
        <v>3014</v>
      </c>
      <c r="D56" t="s">
        <v>17</v>
      </c>
      <c r="E56" t="s">
        <v>2923</v>
      </c>
      <c r="F56" t="s">
        <v>3015</v>
      </c>
      <c r="G56" t="s">
        <v>5423</v>
      </c>
      <c r="H56" t="s">
        <v>2916</v>
      </c>
      <c r="I56" t="s">
        <v>4628</v>
      </c>
      <c r="J56" t="s">
        <v>2752</v>
      </c>
      <c r="K56" t="s">
        <v>1287</v>
      </c>
    </row>
    <row r="57" spans="1:11">
      <c r="A57" s="69" t="s">
        <v>5421</v>
      </c>
      <c r="B57" t="s">
        <v>7</v>
      </c>
      <c r="C57" t="s">
        <v>3017</v>
      </c>
      <c r="D57" t="s">
        <v>3018</v>
      </c>
      <c r="E57" t="s">
        <v>2919</v>
      </c>
      <c r="G57" t="s">
        <v>5423</v>
      </c>
      <c r="H57" t="s">
        <v>2920</v>
      </c>
      <c r="I57" t="s">
        <v>4632</v>
      </c>
      <c r="J57" t="s">
        <v>2752</v>
      </c>
      <c r="K57" t="s">
        <v>1287</v>
      </c>
    </row>
    <row r="58" spans="1:11">
      <c r="A58" s="69" t="s">
        <v>5421</v>
      </c>
      <c r="B58" t="s">
        <v>60</v>
      </c>
      <c r="C58" t="s">
        <v>3020</v>
      </c>
      <c r="D58" t="s">
        <v>10</v>
      </c>
      <c r="E58" t="s">
        <v>2919</v>
      </c>
      <c r="G58" t="s">
        <v>5423</v>
      </c>
      <c r="H58" t="s">
        <v>2920</v>
      </c>
      <c r="I58" t="s">
        <v>4644</v>
      </c>
      <c r="J58" t="s">
        <v>2752</v>
      </c>
      <c r="K58" t="s">
        <v>1287</v>
      </c>
    </row>
    <row r="59" spans="1:11">
      <c r="A59" s="69" t="s">
        <v>5421</v>
      </c>
      <c r="B59" t="s">
        <v>60</v>
      </c>
      <c r="C59" t="s">
        <v>3021</v>
      </c>
      <c r="D59" t="s">
        <v>10</v>
      </c>
      <c r="E59" t="s">
        <v>2919</v>
      </c>
      <c r="G59" t="s">
        <v>5423</v>
      </c>
      <c r="H59" t="s">
        <v>2920</v>
      </c>
      <c r="I59" t="s">
        <v>4644</v>
      </c>
      <c r="J59" t="s">
        <v>2752</v>
      </c>
      <c r="K59" t="s">
        <v>1287</v>
      </c>
    </row>
    <row r="60" spans="1:11">
      <c r="A60" s="69" t="s">
        <v>5421</v>
      </c>
      <c r="B60" t="s">
        <v>60</v>
      </c>
      <c r="C60" t="s">
        <v>3022</v>
      </c>
      <c r="D60" t="s">
        <v>10</v>
      </c>
      <c r="E60" t="s">
        <v>2919</v>
      </c>
      <c r="G60" t="s">
        <v>5423</v>
      </c>
      <c r="H60" t="s">
        <v>2920</v>
      </c>
      <c r="I60" t="s">
        <v>4644</v>
      </c>
      <c r="J60" t="s">
        <v>2752</v>
      </c>
      <c r="K60" t="s">
        <v>1287</v>
      </c>
    </row>
    <row r="61" spans="1:11">
      <c r="A61" s="69" t="s">
        <v>5421</v>
      </c>
      <c r="B61" t="s">
        <v>60</v>
      </c>
      <c r="C61" t="s">
        <v>3023</v>
      </c>
      <c r="D61" t="s">
        <v>10</v>
      </c>
      <c r="E61" t="s">
        <v>2919</v>
      </c>
      <c r="G61" t="s">
        <v>5423</v>
      </c>
      <c r="H61" t="s">
        <v>2920</v>
      </c>
      <c r="I61" t="s">
        <v>4644</v>
      </c>
      <c r="J61" t="s">
        <v>2752</v>
      </c>
      <c r="K61" t="s">
        <v>1287</v>
      </c>
    </row>
    <row r="62" spans="1:11">
      <c r="A62" s="69" t="s">
        <v>5421</v>
      </c>
      <c r="B62" t="s">
        <v>54</v>
      </c>
      <c r="C62" t="s">
        <v>3025</v>
      </c>
      <c r="D62" t="s">
        <v>3018</v>
      </c>
      <c r="E62" t="s">
        <v>3026</v>
      </c>
      <c r="G62" t="s">
        <v>5424</v>
      </c>
      <c r="H62" t="s">
        <v>3027</v>
      </c>
      <c r="I62" t="s">
        <v>4646</v>
      </c>
    </row>
    <row r="63" spans="1:11">
      <c r="A63" s="69" t="s">
        <v>5421</v>
      </c>
      <c r="B63" t="s">
        <v>54</v>
      </c>
      <c r="C63" t="s">
        <v>3028</v>
      </c>
      <c r="D63" t="s">
        <v>3018</v>
      </c>
      <c r="E63" t="s">
        <v>2919</v>
      </c>
      <c r="G63" t="s">
        <v>5423</v>
      </c>
      <c r="H63" t="s">
        <v>2920</v>
      </c>
      <c r="I63" t="s">
        <v>4646</v>
      </c>
      <c r="J63" t="s">
        <v>2752</v>
      </c>
      <c r="K63" t="s">
        <v>1287</v>
      </c>
    </row>
    <row r="64" spans="1:11">
      <c r="A64" s="69" t="s">
        <v>5421</v>
      </c>
      <c r="B64" t="s">
        <v>54</v>
      </c>
      <c r="C64" t="s">
        <v>3029</v>
      </c>
      <c r="D64" t="s">
        <v>3018</v>
      </c>
      <c r="E64" t="s">
        <v>2919</v>
      </c>
      <c r="G64" t="s">
        <v>5423</v>
      </c>
      <c r="H64" t="s">
        <v>2920</v>
      </c>
      <c r="I64" t="s">
        <v>4646</v>
      </c>
      <c r="J64" t="s">
        <v>2752</v>
      </c>
      <c r="K64" t="s">
        <v>1287</v>
      </c>
    </row>
    <row r="65" spans="1:11">
      <c r="A65" s="69" t="s">
        <v>5421</v>
      </c>
      <c r="B65" t="s">
        <v>54</v>
      </c>
      <c r="C65" t="s">
        <v>3030</v>
      </c>
      <c r="D65" t="s">
        <v>3018</v>
      </c>
      <c r="E65" t="s">
        <v>2919</v>
      </c>
      <c r="G65" t="s">
        <v>5423</v>
      </c>
      <c r="H65" t="s">
        <v>2920</v>
      </c>
      <c r="I65" t="s">
        <v>4646</v>
      </c>
      <c r="J65" t="s">
        <v>2752</v>
      </c>
      <c r="K65" t="s">
        <v>1287</v>
      </c>
    </row>
    <row r="66" spans="1:11">
      <c r="A66" s="69" t="s">
        <v>5421</v>
      </c>
      <c r="B66" t="s">
        <v>73</v>
      </c>
      <c r="C66" t="s">
        <v>3032</v>
      </c>
      <c r="D66" t="s">
        <v>74</v>
      </c>
      <c r="E66" t="s">
        <v>3033</v>
      </c>
      <c r="G66" t="s">
        <v>5424</v>
      </c>
      <c r="H66" t="s">
        <v>2431</v>
      </c>
      <c r="I66" t="s">
        <v>4648</v>
      </c>
    </row>
    <row r="67" spans="1:11">
      <c r="A67" s="69" t="s">
        <v>5421</v>
      </c>
      <c r="B67" t="s">
        <v>73</v>
      </c>
      <c r="C67" t="s">
        <v>3034</v>
      </c>
      <c r="D67" t="s">
        <v>61</v>
      </c>
      <c r="E67" t="s">
        <v>3033</v>
      </c>
      <c r="G67" t="s">
        <v>5424</v>
      </c>
      <c r="H67" t="s">
        <v>2431</v>
      </c>
      <c r="I67" t="s">
        <v>4648</v>
      </c>
    </row>
    <row r="68" spans="1:11">
      <c r="A68" s="69" t="s">
        <v>5421</v>
      </c>
      <c r="B68" t="s">
        <v>73</v>
      </c>
      <c r="C68" t="s">
        <v>3035</v>
      </c>
      <c r="D68" t="s">
        <v>3018</v>
      </c>
      <c r="E68" t="s">
        <v>2919</v>
      </c>
      <c r="G68" t="s">
        <v>5423</v>
      </c>
      <c r="H68" t="s">
        <v>2920</v>
      </c>
      <c r="I68" t="s">
        <v>4648</v>
      </c>
      <c r="J68" t="s">
        <v>2752</v>
      </c>
      <c r="K68" t="s">
        <v>1287</v>
      </c>
    </row>
    <row r="69" spans="1:11">
      <c r="A69" s="69" t="s">
        <v>5421</v>
      </c>
      <c r="B69" t="s">
        <v>73</v>
      </c>
      <c r="C69" t="s">
        <v>3036</v>
      </c>
      <c r="D69" t="s">
        <v>3018</v>
      </c>
      <c r="E69" t="s">
        <v>2919</v>
      </c>
      <c r="G69" t="s">
        <v>5423</v>
      </c>
      <c r="H69" t="s">
        <v>2920</v>
      </c>
      <c r="I69" t="s">
        <v>4648</v>
      </c>
      <c r="J69" t="s">
        <v>2752</v>
      </c>
      <c r="K69" t="s">
        <v>1287</v>
      </c>
    </row>
    <row r="70" spans="1:11">
      <c r="A70" s="69" t="s">
        <v>5421</v>
      </c>
      <c r="B70" t="s">
        <v>86</v>
      </c>
      <c r="C70" t="s">
        <v>3038</v>
      </c>
      <c r="D70" t="s">
        <v>3039</v>
      </c>
      <c r="E70" t="s">
        <v>2923</v>
      </c>
      <c r="F70" t="s">
        <v>3040</v>
      </c>
      <c r="G70" t="s">
        <v>5423</v>
      </c>
      <c r="H70" t="s">
        <v>2916</v>
      </c>
      <c r="I70" t="s">
        <v>4656</v>
      </c>
      <c r="J70" t="s">
        <v>2752</v>
      </c>
      <c r="K70" t="s">
        <v>1287</v>
      </c>
    </row>
    <row r="71" spans="1:11">
      <c r="A71" s="69" t="s">
        <v>5421</v>
      </c>
      <c r="B71" t="s">
        <v>86</v>
      </c>
      <c r="C71" t="s">
        <v>3041</v>
      </c>
      <c r="D71" t="s">
        <v>3042</v>
      </c>
      <c r="E71" t="s">
        <v>2923</v>
      </c>
      <c r="F71" t="s">
        <v>3043</v>
      </c>
      <c r="G71" t="s">
        <v>5423</v>
      </c>
      <c r="H71" t="s">
        <v>2916</v>
      </c>
      <c r="I71" t="s">
        <v>4656</v>
      </c>
      <c r="J71" t="s">
        <v>2752</v>
      </c>
      <c r="K71" t="s">
        <v>1287</v>
      </c>
    </row>
    <row r="72" spans="1:11">
      <c r="A72" s="69" t="s">
        <v>5421</v>
      </c>
      <c r="B72" t="s">
        <v>86</v>
      </c>
      <c r="C72" t="s">
        <v>3044</v>
      </c>
      <c r="D72" t="s">
        <v>3045</v>
      </c>
      <c r="F72" t="s">
        <v>3047</v>
      </c>
      <c r="G72" t="s">
        <v>5428</v>
      </c>
      <c r="I72" t="s">
        <v>4656</v>
      </c>
    </row>
    <row r="73" spans="1:11">
      <c r="A73" s="69" t="s">
        <v>5421</v>
      </c>
      <c r="B73" t="s">
        <v>86</v>
      </c>
      <c r="C73" t="s">
        <v>3048</v>
      </c>
      <c r="D73" t="s">
        <v>3045</v>
      </c>
      <c r="G73" t="s">
        <v>5428</v>
      </c>
      <c r="I73" t="s">
        <v>4656</v>
      </c>
    </row>
    <row r="74" spans="1:11">
      <c r="A74" s="69" t="s">
        <v>5421</v>
      </c>
      <c r="B74" t="s">
        <v>86</v>
      </c>
      <c r="C74" t="s">
        <v>3049</v>
      </c>
      <c r="D74" t="s">
        <v>88</v>
      </c>
      <c r="E74" t="s">
        <v>2923</v>
      </c>
      <c r="F74" t="s">
        <v>3050</v>
      </c>
      <c r="G74" t="s">
        <v>5423</v>
      </c>
      <c r="H74" t="s">
        <v>2916</v>
      </c>
      <c r="I74" t="s">
        <v>4656</v>
      </c>
      <c r="J74" t="s">
        <v>2752</v>
      </c>
      <c r="K74" t="s">
        <v>1287</v>
      </c>
    </row>
    <row r="75" spans="1:11">
      <c r="A75" s="69" t="s">
        <v>5421</v>
      </c>
      <c r="B75" t="s">
        <v>86</v>
      </c>
      <c r="C75" t="s">
        <v>3051</v>
      </c>
      <c r="D75" t="s">
        <v>3039</v>
      </c>
      <c r="E75" t="s">
        <v>3052</v>
      </c>
      <c r="F75" t="s">
        <v>3054</v>
      </c>
      <c r="G75" t="s">
        <v>5429</v>
      </c>
      <c r="I75" t="s">
        <v>4656</v>
      </c>
    </row>
    <row r="76" spans="1:11">
      <c r="A76" s="69" t="s">
        <v>5421</v>
      </c>
      <c r="B76" t="s">
        <v>86</v>
      </c>
      <c r="C76" t="s">
        <v>3055</v>
      </c>
      <c r="D76" t="s">
        <v>3018</v>
      </c>
      <c r="E76" t="s">
        <v>2958</v>
      </c>
      <c r="G76" t="s">
        <v>5423</v>
      </c>
      <c r="H76" t="s">
        <v>2959</v>
      </c>
      <c r="I76" t="s">
        <v>4656</v>
      </c>
      <c r="J76" t="s">
        <v>2752</v>
      </c>
      <c r="K76" t="s">
        <v>1287</v>
      </c>
    </row>
    <row r="77" spans="1:11">
      <c r="A77" s="69" t="s">
        <v>5421</v>
      </c>
      <c r="B77" t="s">
        <v>86</v>
      </c>
      <c r="C77" t="s">
        <v>3056</v>
      </c>
      <c r="D77" t="s">
        <v>3018</v>
      </c>
      <c r="E77" t="s">
        <v>2923</v>
      </c>
      <c r="G77" t="s">
        <v>5423</v>
      </c>
      <c r="H77" t="s">
        <v>2916</v>
      </c>
      <c r="I77" t="s">
        <v>4656</v>
      </c>
      <c r="J77" t="s">
        <v>2752</v>
      </c>
      <c r="K77" t="s">
        <v>1287</v>
      </c>
    </row>
    <row r="78" spans="1:11">
      <c r="A78" s="69" t="s">
        <v>5421</v>
      </c>
      <c r="B78" t="s">
        <v>86</v>
      </c>
      <c r="C78" t="s">
        <v>3057</v>
      </c>
      <c r="D78" t="s">
        <v>3058</v>
      </c>
      <c r="E78" t="s">
        <v>2919</v>
      </c>
      <c r="G78" t="s">
        <v>5423</v>
      </c>
      <c r="H78" t="s">
        <v>2920</v>
      </c>
      <c r="I78" t="s">
        <v>4656</v>
      </c>
      <c r="J78" t="s">
        <v>2752</v>
      </c>
      <c r="K78" t="s">
        <v>1287</v>
      </c>
    </row>
    <row r="79" spans="1:11">
      <c r="A79" s="69" t="s">
        <v>5421</v>
      </c>
      <c r="B79" t="s">
        <v>86</v>
      </c>
      <c r="C79" t="s">
        <v>3057</v>
      </c>
      <c r="D79" t="s">
        <v>3058</v>
      </c>
      <c r="E79" t="s">
        <v>2919</v>
      </c>
      <c r="G79" t="s">
        <v>5423</v>
      </c>
      <c r="H79" t="s">
        <v>2920</v>
      </c>
      <c r="I79" t="s">
        <v>4656</v>
      </c>
      <c r="J79" t="s">
        <v>2752</v>
      </c>
      <c r="K79" t="s">
        <v>1287</v>
      </c>
    </row>
    <row r="80" spans="1:11">
      <c r="A80" s="69" t="s">
        <v>5421</v>
      </c>
      <c r="B80" t="s">
        <v>87</v>
      </c>
      <c r="C80" t="s">
        <v>3060</v>
      </c>
      <c r="D80" t="s">
        <v>3018</v>
      </c>
      <c r="E80" t="s">
        <v>2923</v>
      </c>
      <c r="G80" t="s">
        <v>5423</v>
      </c>
      <c r="H80" t="s">
        <v>2916</v>
      </c>
      <c r="I80" t="s">
        <v>4660</v>
      </c>
      <c r="J80" t="s">
        <v>2752</v>
      </c>
      <c r="K80" t="s">
        <v>1287</v>
      </c>
    </row>
    <row r="81" spans="1:11">
      <c r="A81" s="69" t="s">
        <v>5421</v>
      </c>
      <c r="B81" t="s">
        <v>87</v>
      </c>
      <c r="C81" t="s">
        <v>3061</v>
      </c>
      <c r="D81" t="s">
        <v>3018</v>
      </c>
      <c r="G81" t="s">
        <v>5430</v>
      </c>
      <c r="I81" t="s">
        <v>4660</v>
      </c>
    </row>
    <row r="82" spans="1:11">
      <c r="A82" s="69" t="s">
        <v>5421</v>
      </c>
      <c r="B82" t="s">
        <v>92</v>
      </c>
      <c r="C82" t="s">
        <v>3064</v>
      </c>
      <c r="E82" t="s">
        <v>666</v>
      </c>
      <c r="G82" t="s">
        <v>5431</v>
      </c>
      <c r="I82" t="s">
        <v>4664</v>
      </c>
    </row>
    <row r="83" spans="1:11">
      <c r="A83" s="69" t="s">
        <v>5421</v>
      </c>
      <c r="B83" t="s">
        <v>92</v>
      </c>
      <c r="C83" t="s">
        <v>3066</v>
      </c>
      <c r="D83" t="s">
        <v>3018</v>
      </c>
      <c r="E83" t="s">
        <v>3067</v>
      </c>
      <c r="G83" t="s">
        <v>5432</v>
      </c>
      <c r="I83" t="s">
        <v>4664</v>
      </c>
    </row>
    <row r="84" spans="1:11">
      <c r="A84" s="69" t="s">
        <v>5421</v>
      </c>
      <c r="B84" t="s">
        <v>92</v>
      </c>
      <c r="C84" t="s">
        <v>3069</v>
      </c>
      <c r="D84" t="s">
        <v>96</v>
      </c>
      <c r="G84" t="s">
        <v>5433</v>
      </c>
      <c r="I84" t="s">
        <v>4664</v>
      </c>
    </row>
    <row r="85" spans="1:11">
      <c r="A85" s="69" t="s">
        <v>5421</v>
      </c>
      <c r="B85" t="s">
        <v>98</v>
      </c>
      <c r="C85" t="s">
        <v>3072</v>
      </c>
      <c r="D85" t="s">
        <v>3018</v>
      </c>
      <c r="E85" t="s">
        <v>2923</v>
      </c>
      <c r="F85" t="s">
        <v>3073</v>
      </c>
      <c r="G85" t="s">
        <v>5423</v>
      </c>
      <c r="H85" t="s">
        <v>2916</v>
      </c>
      <c r="I85" t="s">
        <v>4668</v>
      </c>
      <c r="J85" t="s">
        <v>2752</v>
      </c>
      <c r="K85" t="s">
        <v>1287</v>
      </c>
    </row>
    <row r="86" spans="1:11">
      <c r="A86" s="69" t="s">
        <v>5421</v>
      </c>
      <c r="B86" t="s">
        <v>98</v>
      </c>
      <c r="C86" t="s">
        <v>3074</v>
      </c>
      <c r="D86" t="s">
        <v>102</v>
      </c>
      <c r="E86" t="s">
        <v>2919</v>
      </c>
      <c r="G86" t="s">
        <v>5423</v>
      </c>
      <c r="H86" t="s">
        <v>2920</v>
      </c>
      <c r="I86" t="s">
        <v>4668</v>
      </c>
      <c r="J86" t="s">
        <v>2752</v>
      </c>
      <c r="K86" t="s">
        <v>1287</v>
      </c>
    </row>
    <row r="87" spans="1:11">
      <c r="A87" s="69" t="s">
        <v>5421</v>
      </c>
      <c r="B87" t="s">
        <v>98</v>
      </c>
      <c r="C87" t="s">
        <v>3075</v>
      </c>
      <c r="D87" t="s">
        <v>100</v>
      </c>
      <c r="E87" t="s">
        <v>3076</v>
      </c>
      <c r="F87" t="s">
        <v>3077</v>
      </c>
      <c r="G87" t="s">
        <v>5423</v>
      </c>
      <c r="H87" t="s">
        <v>2916</v>
      </c>
      <c r="I87" t="s">
        <v>4668</v>
      </c>
      <c r="J87" t="s">
        <v>2752</v>
      </c>
      <c r="K87" t="s">
        <v>1287</v>
      </c>
    </row>
    <row r="88" spans="1:11">
      <c r="A88" s="69" t="s">
        <v>5421</v>
      </c>
      <c r="B88" t="s">
        <v>98</v>
      </c>
      <c r="C88" t="s">
        <v>3078</v>
      </c>
      <c r="D88" t="s">
        <v>3018</v>
      </c>
      <c r="E88" t="s">
        <v>2919</v>
      </c>
      <c r="G88" t="s">
        <v>5423</v>
      </c>
      <c r="H88" t="s">
        <v>2920</v>
      </c>
      <c r="I88" t="s">
        <v>4668</v>
      </c>
      <c r="J88" t="s">
        <v>2752</v>
      </c>
      <c r="K88" t="s">
        <v>1287</v>
      </c>
    </row>
    <row r="89" spans="1:11">
      <c r="A89" s="69" t="s">
        <v>5434</v>
      </c>
      <c r="B89" t="s">
        <v>32</v>
      </c>
      <c r="C89" t="s">
        <v>3080</v>
      </c>
      <c r="D89" t="s">
        <v>35</v>
      </c>
      <c r="E89" t="s">
        <v>3081</v>
      </c>
      <c r="F89" t="s">
        <v>3083</v>
      </c>
      <c r="G89" t="s">
        <v>5435</v>
      </c>
      <c r="H89" t="s">
        <v>3081</v>
      </c>
      <c r="I89" t="s">
        <v>4597</v>
      </c>
      <c r="J89" t="s">
        <v>1838</v>
      </c>
      <c r="K89" t="s">
        <v>1839</v>
      </c>
    </row>
    <row r="90" spans="1:11">
      <c r="A90" s="69" t="s">
        <v>5434</v>
      </c>
      <c r="B90" t="s">
        <v>32</v>
      </c>
      <c r="C90" t="s">
        <v>3084</v>
      </c>
      <c r="D90" t="s">
        <v>36</v>
      </c>
      <c r="E90" t="s">
        <v>666</v>
      </c>
      <c r="F90" t="s">
        <v>3085</v>
      </c>
      <c r="G90" t="s">
        <v>5436</v>
      </c>
      <c r="H90" t="s">
        <v>666</v>
      </c>
      <c r="I90" t="s">
        <v>4597</v>
      </c>
      <c r="J90" t="s">
        <v>1346</v>
      </c>
      <c r="K90" t="s">
        <v>228</v>
      </c>
    </row>
    <row r="91" spans="1:11">
      <c r="A91" s="69" t="s">
        <v>5434</v>
      </c>
      <c r="B91" t="s">
        <v>32</v>
      </c>
      <c r="C91" t="s">
        <v>3086</v>
      </c>
      <c r="D91" t="s">
        <v>40</v>
      </c>
      <c r="E91" t="s">
        <v>666</v>
      </c>
      <c r="F91" t="s">
        <v>3087</v>
      </c>
      <c r="G91" t="s">
        <v>5436</v>
      </c>
      <c r="H91" t="s">
        <v>666</v>
      </c>
      <c r="I91" t="s">
        <v>4597</v>
      </c>
      <c r="J91" t="s">
        <v>1346</v>
      </c>
      <c r="K91" t="s">
        <v>228</v>
      </c>
    </row>
    <row r="92" spans="1:11">
      <c r="A92" s="69" t="s">
        <v>5434</v>
      </c>
      <c r="B92" t="s">
        <v>32</v>
      </c>
      <c r="C92" t="s">
        <v>3088</v>
      </c>
      <c r="D92" t="s">
        <v>42</v>
      </c>
      <c r="E92" t="s">
        <v>3089</v>
      </c>
      <c r="F92" t="s">
        <v>3091</v>
      </c>
      <c r="G92" t="s">
        <v>5436</v>
      </c>
      <c r="H92" t="s">
        <v>3090</v>
      </c>
      <c r="I92" t="s">
        <v>4597</v>
      </c>
      <c r="J92" t="s">
        <v>1346</v>
      </c>
      <c r="K92" t="s">
        <v>228</v>
      </c>
    </row>
    <row r="93" spans="1:11">
      <c r="A93" s="69" t="s">
        <v>5434</v>
      </c>
      <c r="B93" t="s">
        <v>32</v>
      </c>
      <c r="C93" t="s">
        <v>3092</v>
      </c>
      <c r="D93" t="s">
        <v>42</v>
      </c>
      <c r="E93" t="s">
        <v>3081</v>
      </c>
      <c r="F93" t="s">
        <v>3083</v>
      </c>
      <c r="G93" t="s">
        <v>5435</v>
      </c>
      <c r="H93" t="s">
        <v>3081</v>
      </c>
      <c r="I93" t="s">
        <v>4597</v>
      </c>
      <c r="J93" t="s">
        <v>1838</v>
      </c>
      <c r="K93" t="s">
        <v>1839</v>
      </c>
    </row>
    <row r="94" spans="1:11">
      <c r="A94" s="69" t="s">
        <v>5434</v>
      </c>
      <c r="B94" t="s">
        <v>32</v>
      </c>
      <c r="C94" t="s">
        <v>3093</v>
      </c>
      <c r="D94" t="s">
        <v>44</v>
      </c>
      <c r="E94" t="s">
        <v>1902</v>
      </c>
      <c r="F94" t="s">
        <v>3094</v>
      </c>
      <c r="G94" t="s">
        <v>5436</v>
      </c>
      <c r="H94" t="s">
        <v>1902</v>
      </c>
      <c r="I94" t="s">
        <v>4597</v>
      </c>
      <c r="J94" t="s">
        <v>1346</v>
      </c>
      <c r="K94" t="s">
        <v>228</v>
      </c>
    </row>
    <row r="95" spans="1:11">
      <c r="A95" s="69" t="s">
        <v>5434</v>
      </c>
      <c r="B95" t="s">
        <v>32</v>
      </c>
      <c r="C95" t="s">
        <v>3095</v>
      </c>
      <c r="D95" t="s">
        <v>44</v>
      </c>
      <c r="E95" t="s">
        <v>214</v>
      </c>
      <c r="F95" t="s">
        <v>3096</v>
      </c>
      <c r="G95" t="s">
        <v>5435</v>
      </c>
      <c r="H95" t="s">
        <v>214</v>
      </c>
      <c r="I95" t="s">
        <v>4597</v>
      </c>
      <c r="J95" t="s">
        <v>1838</v>
      </c>
      <c r="K95" t="s">
        <v>1839</v>
      </c>
    </row>
    <row r="96" spans="1:11">
      <c r="A96" s="69" t="s">
        <v>5434</v>
      </c>
      <c r="B96" t="s">
        <v>32</v>
      </c>
      <c r="C96" t="s">
        <v>2908</v>
      </c>
      <c r="D96" t="s">
        <v>36</v>
      </c>
      <c r="G96" t="s">
        <v>5422</v>
      </c>
      <c r="I96" t="s">
        <v>4597</v>
      </c>
    </row>
    <row r="97" spans="1:11">
      <c r="A97" s="69" t="s">
        <v>5434</v>
      </c>
      <c r="B97" t="s">
        <v>32</v>
      </c>
      <c r="C97" t="s">
        <v>3097</v>
      </c>
      <c r="D97" t="s">
        <v>2931</v>
      </c>
      <c r="E97" t="s">
        <v>3098</v>
      </c>
      <c r="F97" t="s">
        <v>3099</v>
      </c>
      <c r="G97" t="s">
        <v>5424</v>
      </c>
      <c r="H97" t="s">
        <v>677</v>
      </c>
      <c r="I97" t="s">
        <v>4597</v>
      </c>
    </row>
    <row r="98" spans="1:11">
      <c r="A98" s="69" t="s">
        <v>5434</v>
      </c>
      <c r="B98" t="s">
        <v>55</v>
      </c>
      <c r="C98" t="s">
        <v>2913</v>
      </c>
      <c r="D98" t="s">
        <v>35</v>
      </c>
      <c r="E98" t="s">
        <v>2914</v>
      </c>
      <c r="F98" t="s">
        <v>2917</v>
      </c>
      <c r="G98" t="s">
        <v>5437</v>
      </c>
      <c r="H98" t="s">
        <v>214</v>
      </c>
      <c r="I98" t="s">
        <v>4601</v>
      </c>
      <c r="J98" t="s">
        <v>2765</v>
      </c>
      <c r="K98" t="s">
        <v>235</v>
      </c>
    </row>
    <row r="99" spans="1:11">
      <c r="A99" s="69" t="s">
        <v>5434</v>
      </c>
      <c r="B99" t="s">
        <v>55</v>
      </c>
      <c r="C99" t="s">
        <v>3101</v>
      </c>
      <c r="D99" t="s">
        <v>35</v>
      </c>
      <c r="E99" t="s">
        <v>3102</v>
      </c>
      <c r="F99" t="s">
        <v>3104</v>
      </c>
      <c r="G99" t="s">
        <v>5436</v>
      </c>
      <c r="H99" t="s">
        <v>3103</v>
      </c>
      <c r="I99" t="s">
        <v>4601</v>
      </c>
      <c r="J99" t="s">
        <v>1346</v>
      </c>
      <c r="K99" t="s">
        <v>228</v>
      </c>
    </row>
    <row r="100" spans="1:11">
      <c r="A100" s="69" t="s">
        <v>5434</v>
      </c>
      <c r="B100" t="s">
        <v>55</v>
      </c>
      <c r="C100" t="s">
        <v>2918</v>
      </c>
      <c r="D100" t="s">
        <v>36</v>
      </c>
      <c r="E100" t="s">
        <v>2919</v>
      </c>
      <c r="F100" t="s">
        <v>2921</v>
      </c>
      <c r="G100" t="s">
        <v>5437</v>
      </c>
      <c r="H100" t="s">
        <v>3105</v>
      </c>
      <c r="I100" t="s">
        <v>4601</v>
      </c>
      <c r="J100" t="s">
        <v>2765</v>
      </c>
      <c r="K100" t="s">
        <v>235</v>
      </c>
    </row>
    <row r="101" spans="1:11">
      <c r="A101" s="69" t="s">
        <v>5434</v>
      </c>
      <c r="B101" t="s">
        <v>55</v>
      </c>
      <c r="C101" t="s">
        <v>3106</v>
      </c>
      <c r="D101" t="s">
        <v>36</v>
      </c>
      <c r="E101" t="s">
        <v>214</v>
      </c>
      <c r="F101" t="s">
        <v>3107</v>
      </c>
      <c r="G101" t="s">
        <v>5435</v>
      </c>
      <c r="H101" t="s">
        <v>214</v>
      </c>
      <c r="I101" t="s">
        <v>4601</v>
      </c>
      <c r="J101" t="s">
        <v>1838</v>
      </c>
      <c r="K101" t="s">
        <v>1839</v>
      </c>
    </row>
    <row r="102" spans="1:11">
      <c r="A102" s="69" t="s">
        <v>5434</v>
      </c>
      <c r="B102" t="s">
        <v>55</v>
      </c>
      <c r="C102" t="s">
        <v>3108</v>
      </c>
      <c r="D102" t="s">
        <v>36</v>
      </c>
      <c r="E102" t="s">
        <v>3109</v>
      </c>
      <c r="F102" t="s">
        <v>3110</v>
      </c>
      <c r="G102" t="s">
        <v>5436</v>
      </c>
      <c r="H102" t="s">
        <v>666</v>
      </c>
      <c r="I102" t="s">
        <v>4601</v>
      </c>
      <c r="J102" t="s">
        <v>1346</v>
      </c>
      <c r="K102" t="s">
        <v>228</v>
      </c>
    </row>
    <row r="103" spans="1:11">
      <c r="A103" s="69" t="s">
        <v>5434</v>
      </c>
      <c r="B103" t="s">
        <v>55</v>
      </c>
      <c r="C103" t="s">
        <v>3111</v>
      </c>
      <c r="D103" t="s">
        <v>38</v>
      </c>
      <c r="E103" t="s">
        <v>666</v>
      </c>
      <c r="G103" t="s">
        <v>5436</v>
      </c>
      <c r="H103" t="s">
        <v>666</v>
      </c>
      <c r="I103" t="s">
        <v>4601</v>
      </c>
      <c r="J103" t="s">
        <v>1346</v>
      </c>
      <c r="K103" t="s">
        <v>228</v>
      </c>
    </row>
    <row r="104" spans="1:11">
      <c r="A104" s="69" t="s">
        <v>5434</v>
      </c>
      <c r="B104" t="s">
        <v>55</v>
      </c>
      <c r="C104" t="s">
        <v>3112</v>
      </c>
      <c r="D104" t="s">
        <v>38</v>
      </c>
      <c r="E104" t="s">
        <v>3113</v>
      </c>
      <c r="F104" t="s">
        <v>3114</v>
      </c>
      <c r="G104" t="s">
        <v>5438</v>
      </c>
      <c r="H104" t="s">
        <v>1330</v>
      </c>
      <c r="I104" t="s">
        <v>4601</v>
      </c>
      <c r="J104" t="s">
        <v>2409</v>
      </c>
      <c r="K104" t="s">
        <v>1262</v>
      </c>
    </row>
    <row r="105" spans="1:11">
      <c r="A105" s="69" t="s">
        <v>5434</v>
      </c>
      <c r="B105" t="s">
        <v>55</v>
      </c>
      <c r="C105" t="s">
        <v>3115</v>
      </c>
      <c r="D105" t="s">
        <v>42</v>
      </c>
      <c r="E105" t="s">
        <v>214</v>
      </c>
      <c r="F105" t="s">
        <v>3116</v>
      </c>
      <c r="G105" t="s">
        <v>5435</v>
      </c>
      <c r="H105" t="s">
        <v>214</v>
      </c>
      <c r="I105" t="s">
        <v>4601</v>
      </c>
      <c r="J105" t="s">
        <v>1838</v>
      </c>
      <c r="K105" t="s">
        <v>1839</v>
      </c>
    </row>
    <row r="106" spans="1:11">
      <c r="A106" s="69" t="s">
        <v>5434</v>
      </c>
      <c r="B106" t="s">
        <v>55</v>
      </c>
      <c r="C106" t="s">
        <v>2925</v>
      </c>
      <c r="D106" t="s">
        <v>42</v>
      </c>
      <c r="E106" t="s">
        <v>2919</v>
      </c>
      <c r="F106" t="s">
        <v>2926</v>
      </c>
      <c r="G106" t="s">
        <v>5437</v>
      </c>
      <c r="H106" t="s">
        <v>3105</v>
      </c>
      <c r="I106" t="s">
        <v>4601</v>
      </c>
      <c r="J106" t="s">
        <v>2765</v>
      </c>
      <c r="K106" t="s">
        <v>235</v>
      </c>
    </row>
    <row r="107" spans="1:11">
      <c r="A107" s="69" t="s">
        <v>5434</v>
      </c>
      <c r="B107" t="s">
        <v>55</v>
      </c>
      <c r="C107" t="s">
        <v>3117</v>
      </c>
      <c r="D107" t="s">
        <v>42</v>
      </c>
      <c r="E107" t="s">
        <v>3118</v>
      </c>
      <c r="F107" t="s">
        <v>3119</v>
      </c>
      <c r="G107" t="s">
        <v>5436</v>
      </c>
      <c r="H107" t="s">
        <v>666</v>
      </c>
      <c r="I107" t="s">
        <v>4601</v>
      </c>
      <c r="J107" t="s">
        <v>1346</v>
      </c>
      <c r="K107" t="s">
        <v>228</v>
      </c>
    </row>
    <row r="108" spans="1:11">
      <c r="A108" s="69" t="s">
        <v>5434</v>
      </c>
      <c r="B108" t="s">
        <v>55</v>
      </c>
      <c r="C108" t="s">
        <v>3120</v>
      </c>
      <c r="D108" t="s">
        <v>44</v>
      </c>
      <c r="E108" t="s">
        <v>214</v>
      </c>
      <c r="F108" t="s">
        <v>3121</v>
      </c>
      <c r="G108" t="s">
        <v>5435</v>
      </c>
      <c r="H108" t="s">
        <v>214</v>
      </c>
      <c r="I108" t="s">
        <v>4601</v>
      </c>
      <c r="J108" t="s">
        <v>1838</v>
      </c>
      <c r="K108" t="s">
        <v>1839</v>
      </c>
    </row>
    <row r="109" spans="1:11">
      <c r="A109" s="69" t="s">
        <v>5434</v>
      </c>
      <c r="B109" t="s">
        <v>55</v>
      </c>
      <c r="C109" t="s">
        <v>2927</v>
      </c>
      <c r="D109" t="s">
        <v>44</v>
      </c>
      <c r="E109" t="s">
        <v>2919</v>
      </c>
      <c r="G109" t="s">
        <v>5437</v>
      </c>
      <c r="H109" t="s">
        <v>3105</v>
      </c>
      <c r="I109" t="s">
        <v>4601</v>
      </c>
      <c r="J109" t="s">
        <v>2765</v>
      </c>
      <c r="K109" t="s">
        <v>235</v>
      </c>
    </row>
    <row r="110" spans="1:11">
      <c r="A110" s="69" t="s">
        <v>5434</v>
      </c>
      <c r="B110" t="s">
        <v>55</v>
      </c>
      <c r="C110" t="s">
        <v>2928</v>
      </c>
      <c r="D110" t="s">
        <v>57</v>
      </c>
      <c r="E110" t="s">
        <v>2919</v>
      </c>
      <c r="G110" t="s">
        <v>5437</v>
      </c>
      <c r="H110" t="s">
        <v>3105</v>
      </c>
      <c r="I110" t="s">
        <v>4601</v>
      </c>
      <c r="J110" t="s">
        <v>2765</v>
      </c>
      <c r="K110" t="s">
        <v>235</v>
      </c>
    </row>
    <row r="111" spans="1:11">
      <c r="A111" s="69" t="s">
        <v>5434</v>
      </c>
      <c r="B111" t="s">
        <v>55</v>
      </c>
      <c r="C111" t="s">
        <v>3122</v>
      </c>
      <c r="D111" t="s">
        <v>56</v>
      </c>
      <c r="E111" t="s">
        <v>3081</v>
      </c>
      <c r="F111" t="s">
        <v>3123</v>
      </c>
      <c r="G111" t="s">
        <v>5435</v>
      </c>
      <c r="H111" t="s">
        <v>3081</v>
      </c>
      <c r="I111" t="s">
        <v>4601</v>
      </c>
      <c r="J111" t="s">
        <v>1838</v>
      </c>
      <c r="K111" t="s">
        <v>1839</v>
      </c>
    </row>
    <row r="112" spans="1:11">
      <c r="A112" s="69" t="s">
        <v>5434</v>
      </c>
      <c r="B112" t="s">
        <v>55</v>
      </c>
      <c r="C112" t="s">
        <v>3124</v>
      </c>
      <c r="D112" t="s">
        <v>57</v>
      </c>
      <c r="E112" t="s">
        <v>3125</v>
      </c>
      <c r="F112" t="s">
        <v>3126</v>
      </c>
      <c r="G112" t="s">
        <v>5435</v>
      </c>
      <c r="H112" t="s">
        <v>214</v>
      </c>
      <c r="I112" t="s">
        <v>4601</v>
      </c>
      <c r="J112" t="s">
        <v>1838</v>
      </c>
      <c r="K112" t="s">
        <v>1839</v>
      </c>
    </row>
    <row r="113" spans="1:11">
      <c r="A113" s="69" t="s">
        <v>5434</v>
      </c>
      <c r="B113" t="s">
        <v>55</v>
      </c>
      <c r="C113" t="s">
        <v>3127</v>
      </c>
      <c r="D113" t="s">
        <v>58</v>
      </c>
      <c r="E113" t="s">
        <v>3113</v>
      </c>
      <c r="F113" t="s">
        <v>3114</v>
      </c>
      <c r="G113" t="s">
        <v>5438</v>
      </c>
      <c r="H113" t="s">
        <v>1330</v>
      </c>
      <c r="I113" t="s">
        <v>4601</v>
      </c>
      <c r="J113" t="s">
        <v>2409</v>
      </c>
      <c r="K113" t="s">
        <v>1262</v>
      </c>
    </row>
    <row r="114" spans="1:11">
      <c r="A114" s="69" t="s">
        <v>5434</v>
      </c>
      <c r="B114" t="s">
        <v>55</v>
      </c>
      <c r="C114" t="s">
        <v>2930</v>
      </c>
      <c r="D114" t="s">
        <v>2931</v>
      </c>
      <c r="G114" t="s">
        <v>5422</v>
      </c>
      <c r="I114" t="s">
        <v>4601</v>
      </c>
    </row>
    <row r="115" spans="1:11">
      <c r="A115" s="69" t="s">
        <v>5434</v>
      </c>
      <c r="B115" t="s">
        <v>55</v>
      </c>
      <c r="C115" t="s">
        <v>2932</v>
      </c>
      <c r="D115" t="s">
        <v>2931</v>
      </c>
      <c r="G115" t="s">
        <v>5422</v>
      </c>
      <c r="I115" t="s">
        <v>4601</v>
      </c>
    </row>
    <row r="116" spans="1:11">
      <c r="A116" s="69" t="s">
        <v>5434</v>
      </c>
      <c r="B116" t="s">
        <v>55</v>
      </c>
      <c r="C116" t="s">
        <v>2933</v>
      </c>
      <c r="D116" t="s">
        <v>2934</v>
      </c>
      <c r="G116" t="s">
        <v>5422</v>
      </c>
      <c r="I116" t="s">
        <v>4601</v>
      </c>
    </row>
    <row r="117" spans="1:11">
      <c r="A117" s="69" t="s">
        <v>5434</v>
      </c>
      <c r="B117" t="s">
        <v>55</v>
      </c>
      <c r="C117" t="s">
        <v>2935</v>
      </c>
      <c r="D117" t="s">
        <v>2936</v>
      </c>
      <c r="G117" t="s">
        <v>5422</v>
      </c>
      <c r="I117" t="s">
        <v>4601</v>
      </c>
    </row>
    <row r="118" spans="1:11">
      <c r="A118" s="69" t="s">
        <v>5434</v>
      </c>
      <c r="B118" t="s">
        <v>55</v>
      </c>
      <c r="C118" t="s">
        <v>2937</v>
      </c>
      <c r="D118" t="s">
        <v>2936</v>
      </c>
      <c r="G118" t="s">
        <v>5422</v>
      </c>
      <c r="I118" t="s">
        <v>4601</v>
      </c>
    </row>
    <row r="119" spans="1:11">
      <c r="A119" s="69" t="s">
        <v>5434</v>
      </c>
      <c r="B119" t="s">
        <v>55</v>
      </c>
      <c r="C119" t="s">
        <v>2938</v>
      </c>
      <c r="D119" t="s">
        <v>2936</v>
      </c>
      <c r="G119" t="s">
        <v>5422</v>
      </c>
      <c r="I119" t="s">
        <v>4601</v>
      </c>
    </row>
    <row r="120" spans="1:11">
      <c r="A120" s="69" t="s">
        <v>5434</v>
      </c>
      <c r="B120" t="s">
        <v>55</v>
      </c>
      <c r="C120" t="s">
        <v>2939</v>
      </c>
      <c r="D120" t="s">
        <v>2936</v>
      </c>
      <c r="G120" t="s">
        <v>5422</v>
      </c>
      <c r="I120" t="s">
        <v>4601</v>
      </c>
    </row>
    <row r="121" spans="1:11">
      <c r="A121" s="69" t="s">
        <v>5434</v>
      </c>
      <c r="B121" t="s">
        <v>55</v>
      </c>
      <c r="C121" t="s">
        <v>2940</v>
      </c>
      <c r="D121" t="s">
        <v>36</v>
      </c>
      <c r="G121" t="s">
        <v>5422</v>
      </c>
      <c r="I121" t="s">
        <v>4601</v>
      </c>
    </row>
    <row r="122" spans="1:11">
      <c r="A122" s="69" t="s">
        <v>5434</v>
      </c>
      <c r="B122" t="s">
        <v>55</v>
      </c>
      <c r="C122" t="s">
        <v>2941</v>
      </c>
      <c r="D122" t="s">
        <v>35</v>
      </c>
      <c r="G122" t="s">
        <v>5422</v>
      </c>
      <c r="I122" t="s">
        <v>4601</v>
      </c>
    </row>
    <row r="123" spans="1:11">
      <c r="A123" s="69" t="s">
        <v>5434</v>
      </c>
      <c r="B123" t="s">
        <v>55</v>
      </c>
      <c r="C123" t="s">
        <v>2942</v>
      </c>
      <c r="D123" t="s">
        <v>40</v>
      </c>
      <c r="G123" t="s">
        <v>5422</v>
      </c>
      <c r="I123" t="s">
        <v>4601</v>
      </c>
    </row>
    <row r="124" spans="1:11">
      <c r="A124" s="69" t="s">
        <v>5434</v>
      </c>
      <c r="B124" t="s">
        <v>55</v>
      </c>
      <c r="C124" t="s">
        <v>2943</v>
      </c>
      <c r="D124" t="s">
        <v>2944</v>
      </c>
      <c r="G124" t="s">
        <v>5422</v>
      </c>
      <c r="I124" t="s">
        <v>4601</v>
      </c>
    </row>
    <row r="125" spans="1:11">
      <c r="A125" s="69" t="s">
        <v>5434</v>
      </c>
      <c r="B125" t="s">
        <v>55</v>
      </c>
      <c r="C125" t="s">
        <v>2945</v>
      </c>
      <c r="D125" t="s">
        <v>35</v>
      </c>
      <c r="G125" t="s">
        <v>5422</v>
      </c>
      <c r="I125" t="s">
        <v>4601</v>
      </c>
    </row>
    <row r="126" spans="1:11">
      <c r="A126" s="69" t="s">
        <v>5434</v>
      </c>
      <c r="B126" t="s">
        <v>55</v>
      </c>
      <c r="C126" t="s">
        <v>2946</v>
      </c>
      <c r="D126" t="s">
        <v>42</v>
      </c>
      <c r="E126" t="s">
        <v>2919</v>
      </c>
      <c r="F126" t="s">
        <v>2947</v>
      </c>
      <c r="G126" t="s">
        <v>5437</v>
      </c>
      <c r="H126" t="s">
        <v>3105</v>
      </c>
      <c r="I126" t="s">
        <v>4601</v>
      </c>
      <c r="J126" t="s">
        <v>2765</v>
      </c>
      <c r="K126" t="s">
        <v>235</v>
      </c>
    </row>
    <row r="127" spans="1:11">
      <c r="A127" s="69" t="s">
        <v>5434</v>
      </c>
      <c r="B127" t="s">
        <v>55</v>
      </c>
      <c r="C127" t="s">
        <v>3128</v>
      </c>
      <c r="D127" t="s">
        <v>2949</v>
      </c>
      <c r="E127" t="s">
        <v>3081</v>
      </c>
      <c r="G127" t="s">
        <v>5435</v>
      </c>
      <c r="H127" t="s">
        <v>3081</v>
      </c>
      <c r="I127" t="s">
        <v>4601</v>
      </c>
      <c r="J127" t="s">
        <v>1838</v>
      </c>
      <c r="K127" t="s">
        <v>1839</v>
      </c>
    </row>
    <row r="128" spans="1:11">
      <c r="A128" s="69" t="s">
        <v>5434</v>
      </c>
      <c r="B128" t="s">
        <v>55</v>
      </c>
      <c r="C128" t="s">
        <v>3129</v>
      </c>
      <c r="D128" t="s">
        <v>36</v>
      </c>
      <c r="E128" t="s">
        <v>3081</v>
      </c>
      <c r="G128" t="s">
        <v>5435</v>
      </c>
      <c r="H128" t="s">
        <v>3081</v>
      </c>
      <c r="I128" t="s">
        <v>4601</v>
      </c>
      <c r="J128" t="s">
        <v>1838</v>
      </c>
      <c r="K128" t="s">
        <v>1839</v>
      </c>
    </row>
    <row r="129" spans="1:11">
      <c r="A129" s="69" t="s">
        <v>5434</v>
      </c>
      <c r="B129" t="s">
        <v>55</v>
      </c>
      <c r="C129" t="s">
        <v>3130</v>
      </c>
      <c r="D129" t="s">
        <v>35</v>
      </c>
      <c r="E129" t="s">
        <v>666</v>
      </c>
      <c r="F129" t="s">
        <v>3131</v>
      </c>
      <c r="G129" t="s">
        <v>5436</v>
      </c>
      <c r="H129" t="s">
        <v>666</v>
      </c>
      <c r="I129" t="s">
        <v>4601</v>
      </c>
      <c r="J129" t="s">
        <v>1346</v>
      </c>
      <c r="K129" t="s">
        <v>228</v>
      </c>
    </row>
    <row r="130" spans="1:11">
      <c r="A130" s="69" t="s">
        <v>5434</v>
      </c>
      <c r="B130" t="s">
        <v>55</v>
      </c>
      <c r="C130" t="s">
        <v>3132</v>
      </c>
      <c r="D130" t="s">
        <v>33</v>
      </c>
      <c r="E130" t="s">
        <v>3081</v>
      </c>
      <c r="G130" t="s">
        <v>5435</v>
      </c>
      <c r="H130" t="s">
        <v>3081</v>
      </c>
      <c r="I130" t="s">
        <v>4601</v>
      </c>
      <c r="J130" t="s">
        <v>1838</v>
      </c>
      <c r="K130" t="s">
        <v>1839</v>
      </c>
    </row>
    <row r="131" spans="1:11">
      <c r="A131" s="69" t="s">
        <v>5434</v>
      </c>
      <c r="B131" t="s">
        <v>55</v>
      </c>
      <c r="C131" t="s">
        <v>3133</v>
      </c>
      <c r="D131" t="s">
        <v>3134</v>
      </c>
      <c r="E131" t="s">
        <v>1330</v>
      </c>
      <c r="F131" t="s">
        <v>3135</v>
      </c>
      <c r="G131" t="s">
        <v>5438</v>
      </c>
      <c r="H131" t="s">
        <v>1330</v>
      </c>
      <c r="I131" t="s">
        <v>4601</v>
      </c>
      <c r="J131" t="s">
        <v>2409</v>
      </c>
      <c r="K131" t="s">
        <v>1262</v>
      </c>
    </row>
    <row r="132" spans="1:11">
      <c r="A132" s="69" t="s">
        <v>5434</v>
      </c>
      <c r="B132" t="s">
        <v>59</v>
      </c>
      <c r="C132" t="s">
        <v>3137</v>
      </c>
      <c r="D132" t="s">
        <v>35</v>
      </c>
      <c r="E132" t="s">
        <v>666</v>
      </c>
      <c r="F132" t="s">
        <v>3138</v>
      </c>
      <c r="G132" t="s">
        <v>5436</v>
      </c>
      <c r="H132" t="s">
        <v>666</v>
      </c>
      <c r="I132" t="s">
        <v>4605</v>
      </c>
      <c r="J132" t="s">
        <v>1346</v>
      </c>
      <c r="K132" t="s">
        <v>228</v>
      </c>
    </row>
    <row r="133" spans="1:11">
      <c r="A133" s="69" t="s">
        <v>5434</v>
      </c>
      <c r="B133" t="s">
        <v>59</v>
      </c>
      <c r="C133" t="s">
        <v>3139</v>
      </c>
      <c r="D133" t="s">
        <v>35</v>
      </c>
      <c r="E133" t="s">
        <v>214</v>
      </c>
      <c r="G133" t="s">
        <v>5435</v>
      </c>
      <c r="H133" t="s">
        <v>214</v>
      </c>
      <c r="I133" t="s">
        <v>4605</v>
      </c>
      <c r="J133" t="s">
        <v>1838</v>
      </c>
      <c r="K133" t="s">
        <v>1839</v>
      </c>
    </row>
    <row r="134" spans="1:11">
      <c r="A134" s="69" t="s">
        <v>5434</v>
      </c>
      <c r="B134" t="s">
        <v>59</v>
      </c>
      <c r="C134" t="s">
        <v>3140</v>
      </c>
      <c r="D134" t="s">
        <v>35</v>
      </c>
      <c r="E134" t="s">
        <v>666</v>
      </c>
      <c r="F134" t="s">
        <v>3141</v>
      </c>
      <c r="G134" t="s">
        <v>5436</v>
      </c>
      <c r="H134" t="s">
        <v>666</v>
      </c>
      <c r="I134" t="s">
        <v>4605</v>
      </c>
      <c r="J134" t="s">
        <v>1346</v>
      </c>
      <c r="K134" t="s">
        <v>228</v>
      </c>
    </row>
    <row r="135" spans="1:11">
      <c r="A135" s="69" t="s">
        <v>5434</v>
      </c>
      <c r="B135" t="s">
        <v>59</v>
      </c>
      <c r="C135" t="s">
        <v>3142</v>
      </c>
      <c r="D135" t="s">
        <v>35</v>
      </c>
      <c r="E135" t="s">
        <v>214</v>
      </c>
      <c r="F135" t="s">
        <v>3143</v>
      </c>
      <c r="G135" t="s">
        <v>5435</v>
      </c>
      <c r="H135" t="s">
        <v>214</v>
      </c>
      <c r="I135" t="s">
        <v>4605</v>
      </c>
      <c r="J135" t="s">
        <v>1838</v>
      </c>
      <c r="K135" t="s">
        <v>1839</v>
      </c>
    </row>
    <row r="136" spans="1:11">
      <c r="A136" s="69" t="s">
        <v>5434</v>
      </c>
      <c r="B136" t="s">
        <v>59</v>
      </c>
      <c r="C136" t="s">
        <v>3144</v>
      </c>
      <c r="D136" t="s">
        <v>38</v>
      </c>
      <c r="E136" t="s">
        <v>3145</v>
      </c>
      <c r="F136" t="s">
        <v>3146</v>
      </c>
      <c r="G136" t="s">
        <v>5435</v>
      </c>
      <c r="H136" t="s">
        <v>214</v>
      </c>
      <c r="I136" t="s">
        <v>4605</v>
      </c>
      <c r="J136" t="s">
        <v>1838</v>
      </c>
      <c r="K136" t="s">
        <v>1839</v>
      </c>
    </row>
    <row r="137" spans="1:11">
      <c r="A137" s="69" t="s">
        <v>5434</v>
      </c>
      <c r="B137" t="s">
        <v>59</v>
      </c>
      <c r="C137" t="s">
        <v>3147</v>
      </c>
      <c r="D137" t="s">
        <v>40</v>
      </c>
      <c r="E137" t="s">
        <v>3148</v>
      </c>
      <c r="F137" t="s">
        <v>3149</v>
      </c>
      <c r="G137" t="s">
        <v>5435</v>
      </c>
      <c r="H137" t="s">
        <v>214</v>
      </c>
      <c r="I137" t="s">
        <v>4605</v>
      </c>
      <c r="J137" t="s">
        <v>1838</v>
      </c>
      <c r="K137" t="s">
        <v>1839</v>
      </c>
    </row>
    <row r="138" spans="1:11">
      <c r="A138" s="69" t="s">
        <v>5434</v>
      </c>
      <c r="B138" t="s">
        <v>59</v>
      </c>
      <c r="C138" t="s">
        <v>3150</v>
      </c>
      <c r="D138" t="s">
        <v>42</v>
      </c>
      <c r="E138" t="s">
        <v>214</v>
      </c>
      <c r="F138" t="s">
        <v>3151</v>
      </c>
      <c r="G138" t="s">
        <v>5435</v>
      </c>
      <c r="H138" t="s">
        <v>214</v>
      </c>
      <c r="I138" t="s">
        <v>4605</v>
      </c>
      <c r="J138" t="s">
        <v>1838</v>
      </c>
      <c r="K138" t="s">
        <v>1839</v>
      </c>
    </row>
    <row r="139" spans="1:11">
      <c r="A139" s="69" t="s">
        <v>5434</v>
      </c>
      <c r="B139" t="s">
        <v>59</v>
      </c>
      <c r="C139" t="s">
        <v>3152</v>
      </c>
      <c r="D139" t="s">
        <v>44</v>
      </c>
      <c r="E139" t="s">
        <v>214</v>
      </c>
      <c r="F139" t="s">
        <v>3153</v>
      </c>
      <c r="G139" t="s">
        <v>5435</v>
      </c>
      <c r="H139" t="s">
        <v>214</v>
      </c>
      <c r="I139" t="s">
        <v>4605</v>
      </c>
      <c r="J139" t="s">
        <v>1838</v>
      </c>
      <c r="K139" t="s">
        <v>1839</v>
      </c>
    </row>
    <row r="140" spans="1:11">
      <c r="A140" s="69" t="s">
        <v>5434</v>
      </c>
      <c r="B140" t="s">
        <v>59</v>
      </c>
      <c r="C140" t="s">
        <v>3154</v>
      </c>
      <c r="D140" t="s">
        <v>44</v>
      </c>
      <c r="E140" t="s">
        <v>214</v>
      </c>
      <c r="F140" t="s">
        <v>3155</v>
      </c>
      <c r="G140" t="s">
        <v>5435</v>
      </c>
      <c r="H140" t="s">
        <v>214</v>
      </c>
      <c r="I140" t="s">
        <v>4605</v>
      </c>
      <c r="J140" t="s">
        <v>1838</v>
      </c>
      <c r="K140" t="s">
        <v>1839</v>
      </c>
    </row>
    <row r="141" spans="1:11">
      <c r="A141" s="69" t="s">
        <v>5434</v>
      </c>
      <c r="B141" t="s">
        <v>59</v>
      </c>
      <c r="C141" t="s">
        <v>3156</v>
      </c>
      <c r="D141" t="s">
        <v>57</v>
      </c>
      <c r="E141" t="s">
        <v>214</v>
      </c>
      <c r="F141" t="s">
        <v>3157</v>
      </c>
      <c r="G141" t="s">
        <v>5435</v>
      </c>
      <c r="H141" t="s">
        <v>214</v>
      </c>
      <c r="I141" t="s">
        <v>4605</v>
      </c>
      <c r="J141" t="s">
        <v>1838</v>
      </c>
      <c r="K141" t="s">
        <v>1839</v>
      </c>
    </row>
    <row r="142" spans="1:11">
      <c r="A142" s="69" t="s">
        <v>5434</v>
      </c>
      <c r="B142" t="s">
        <v>59</v>
      </c>
      <c r="C142" t="s">
        <v>3158</v>
      </c>
      <c r="D142" t="s">
        <v>56</v>
      </c>
      <c r="E142" t="s">
        <v>214</v>
      </c>
      <c r="G142" t="s">
        <v>5435</v>
      </c>
      <c r="H142" t="s">
        <v>214</v>
      </c>
      <c r="I142" t="s">
        <v>4605</v>
      </c>
      <c r="J142" t="s">
        <v>1838</v>
      </c>
      <c r="K142" t="s">
        <v>1839</v>
      </c>
    </row>
    <row r="143" spans="1:11">
      <c r="A143" s="69" t="s">
        <v>5434</v>
      </c>
      <c r="B143" t="s">
        <v>59</v>
      </c>
      <c r="C143" t="s">
        <v>3159</v>
      </c>
      <c r="D143" t="s">
        <v>3160</v>
      </c>
      <c r="E143" t="s">
        <v>3081</v>
      </c>
      <c r="G143" t="s">
        <v>5435</v>
      </c>
      <c r="H143" t="s">
        <v>3081</v>
      </c>
      <c r="I143" t="s">
        <v>4605</v>
      </c>
      <c r="J143" t="s">
        <v>1838</v>
      </c>
      <c r="K143" t="s">
        <v>1839</v>
      </c>
    </row>
    <row r="144" spans="1:11">
      <c r="A144" s="69" t="s">
        <v>5434</v>
      </c>
      <c r="B144" t="s">
        <v>59</v>
      </c>
      <c r="C144" t="s">
        <v>3161</v>
      </c>
      <c r="D144" t="s">
        <v>2931</v>
      </c>
      <c r="E144" t="s">
        <v>666</v>
      </c>
      <c r="G144" t="s">
        <v>5436</v>
      </c>
      <c r="H144" t="s">
        <v>666</v>
      </c>
      <c r="I144" t="s">
        <v>4605</v>
      </c>
      <c r="J144" t="s">
        <v>1346</v>
      </c>
      <c r="K144" t="s">
        <v>228</v>
      </c>
    </row>
    <row r="145" spans="1:11">
      <c r="A145" s="69" t="s">
        <v>5434</v>
      </c>
      <c r="B145" t="s">
        <v>59</v>
      </c>
      <c r="C145" t="s">
        <v>2952</v>
      </c>
      <c r="D145" t="s">
        <v>40</v>
      </c>
      <c r="F145" t="s">
        <v>2953</v>
      </c>
      <c r="G145" t="s">
        <v>5422</v>
      </c>
      <c r="I145" t="s">
        <v>4605</v>
      </c>
    </row>
    <row r="146" spans="1:11">
      <c r="A146" s="69" t="s">
        <v>5434</v>
      </c>
      <c r="B146" t="s">
        <v>70</v>
      </c>
      <c r="C146" t="s">
        <v>3163</v>
      </c>
      <c r="D146" t="s">
        <v>36</v>
      </c>
      <c r="E146" t="s">
        <v>3081</v>
      </c>
      <c r="F146" t="s">
        <v>3164</v>
      </c>
      <c r="G146" t="s">
        <v>5435</v>
      </c>
      <c r="H146" t="s">
        <v>3081</v>
      </c>
      <c r="I146" t="s">
        <v>4609</v>
      </c>
      <c r="J146" t="s">
        <v>1838</v>
      </c>
      <c r="K146" t="s">
        <v>1839</v>
      </c>
    </row>
    <row r="147" spans="1:11">
      <c r="A147" s="69" t="s">
        <v>5434</v>
      </c>
      <c r="B147" t="s">
        <v>70</v>
      </c>
      <c r="C147" t="s">
        <v>3165</v>
      </c>
      <c r="D147" t="s">
        <v>38</v>
      </c>
      <c r="E147" t="s">
        <v>3081</v>
      </c>
      <c r="F147" t="s">
        <v>3166</v>
      </c>
      <c r="G147" t="s">
        <v>5435</v>
      </c>
      <c r="H147" t="s">
        <v>3081</v>
      </c>
      <c r="I147" t="s">
        <v>4609</v>
      </c>
      <c r="J147" t="s">
        <v>1838</v>
      </c>
      <c r="K147" t="s">
        <v>1839</v>
      </c>
    </row>
    <row r="148" spans="1:11">
      <c r="A148" s="69" t="s">
        <v>5434</v>
      </c>
      <c r="B148" t="s">
        <v>70</v>
      </c>
      <c r="C148" t="s">
        <v>3167</v>
      </c>
      <c r="D148" t="s">
        <v>40</v>
      </c>
      <c r="E148" t="s">
        <v>3168</v>
      </c>
      <c r="F148" t="s">
        <v>3169</v>
      </c>
      <c r="G148" t="s">
        <v>5436</v>
      </c>
      <c r="H148" t="s">
        <v>666</v>
      </c>
      <c r="I148" t="s">
        <v>4609</v>
      </c>
      <c r="J148" t="s">
        <v>1346</v>
      </c>
      <c r="K148" t="s">
        <v>228</v>
      </c>
    </row>
    <row r="149" spans="1:11">
      <c r="A149" s="69" t="s">
        <v>5434</v>
      </c>
      <c r="B149" t="s">
        <v>70</v>
      </c>
      <c r="C149" t="s">
        <v>3170</v>
      </c>
      <c r="D149" t="s">
        <v>42</v>
      </c>
      <c r="E149" t="s">
        <v>3171</v>
      </c>
      <c r="F149" t="s">
        <v>3172</v>
      </c>
      <c r="G149" t="s">
        <v>5435</v>
      </c>
      <c r="H149" t="s">
        <v>214</v>
      </c>
      <c r="I149" t="s">
        <v>4609</v>
      </c>
      <c r="J149" t="s">
        <v>1838</v>
      </c>
      <c r="K149" t="s">
        <v>1839</v>
      </c>
    </row>
    <row r="150" spans="1:11">
      <c r="A150" s="69" t="s">
        <v>5434</v>
      </c>
      <c r="B150" t="s">
        <v>70</v>
      </c>
      <c r="C150" t="s">
        <v>2955</v>
      </c>
      <c r="D150" t="s">
        <v>42</v>
      </c>
      <c r="E150" t="s">
        <v>2919</v>
      </c>
      <c r="F150" t="s">
        <v>2956</v>
      </c>
      <c r="G150" t="s">
        <v>5437</v>
      </c>
      <c r="H150" t="s">
        <v>3105</v>
      </c>
      <c r="I150" t="s">
        <v>4609</v>
      </c>
      <c r="J150" t="s">
        <v>2765</v>
      </c>
      <c r="K150" t="s">
        <v>235</v>
      </c>
    </row>
    <row r="151" spans="1:11">
      <c r="A151" s="69" t="s">
        <v>5434</v>
      </c>
      <c r="B151" t="s">
        <v>70</v>
      </c>
      <c r="C151" t="s">
        <v>2957</v>
      </c>
      <c r="D151" t="s">
        <v>42</v>
      </c>
      <c r="E151" t="s">
        <v>2958</v>
      </c>
      <c r="F151" t="s">
        <v>2960</v>
      </c>
      <c r="G151" t="s">
        <v>5437</v>
      </c>
      <c r="H151" t="s">
        <v>3173</v>
      </c>
      <c r="I151" t="s">
        <v>4609</v>
      </c>
      <c r="J151" t="s">
        <v>2765</v>
      </c>
      <c r="K151" t="s">
        <v>235</v>
      </c>
    </row>
    <row r="152" spans="1:11">
      <c r="A152" s="69" t="s">
        <v>5434</v>
      </c>
      <c r="B152" t="s">
        <v>70</v>
      </c>
      <c r="C152" t="s">
        <v>3174</v>
      </c>
      <c r="D152" t="s">
        <v>44</v>
      </c>
      <c r="E152" t="s">
        <v>214</v>
      </c>
      <c r="F152" t="s">
        <v>3175</v>
      </c>
      <c r="G152" t="s">
        <v>5435</v>
      </c>
      <c r="H152" t="s">
        <v>214</v>
      </c>
      <c r="I152" t="s">
        <v>4609</v>
      </c>
      <c r="J152" t="s">
        <v>1838</v>
      </c>
      <c r="K152" t="s">
        <v>1839</v>
      </c>
    </row>
    <row r="153" spans="1:11">
      <c r="A153" s="69" t="s">
        <v>5434</v>
      </c>
      <c r="B153" t="s">
        <v>70</v>
      </c>
      <c r="C153" t="s">
        <v>3176</v>
      </c>
      <c r="D153" t="s">
        <v>44</v>
      </c>
      <c r="E153" t="s">
        <v>214</v>
      </c>
      <c r="G153" t="s">
        <v>5435</v>
      </c>
      <c r="H153" t="s">
        <v>214</v>
      </c>
      <c r="I153" t="s">
        <v>4609</v>
      </c>
      <c r="J153" t="s">
        <v>1838</v>
      </c>
      <c r="K153" t="s">
        <v>1839</v>
      </c>
    </row>
    <row r="154" spans="1:11">
      <c r="A154" s="69" t="s">
        <v>5434</v>
      </c>
      <c r="B154" t="s">
        <v>70</v>
      </c>
      <c r="C154" t="s">
        <v>3177</v>
      </c>
      <c r="D154" t="s">
        <v>44</v>
      </c>
      <c r="E154" t="s">
        <v>3178</v>
      </c>
      <c r="F154" t="s">
        <v>3179</v>
      </c>
      <c r="G154" t="s">
        <v>5435</v>
      </c>
      <c r="H154" t="s">
        <v>3178</v>
      </c>
      <c r="I154" t="s">
        <v>4609</v>
      </c>
      <c r="J154" t="s">
        <v>1838</v>
      </c>
      <c r="K154" t="s">
        <v>1839</v>
      </c>
    </row>
    <row r="155" spans="1:11">
      <c r="A155" s="69" t="s">
        <v>5434</v>
      </c>
      <c r="B155" t="s">
        <v>70</v>
      </c>
      <c r="C155" t="s">
        <v>3180</v>
      </c>
      <c r="D155" t="s">
        <v>56</v>
      </c>
      <c r="E155" t="s">
        <v>666</v>
      </c>
      <c r="F155" t="s">
        <v>3181</v>
      </c>
      <c r="G155" t="s">
        <v>5436</v>
      </c>
      <c r="H155" t="s">
        <v>666</v>
      </c>
      <c r="I155" t="s">
        <v>4609</v>
      </c>
      <c r="J155" t="s">
        <v>1346</v>
      </c>
      <c r="K155" t="s">
        <v>228</v>
      </c>
    </row>
    <row r="156" spans="1:11">
      <c r="A156" s="69" t="s">
        <v>5434</v>
      </c>
      <c r="B156" t="s">
        <v>70</v>
      </c>
      <c r="C156" t="s">
        <v>2961</v>
      </c>
      <c r="D156" t="s">
        <v>56</v>
      </c>
      <c r="E156" t="s">
        <v>2919</v>
      </c>
      <c r="F156" t="s">
        <v>2956</v>
      </c>
      <c r="G156" t="s">
        <v>5437</v>
      </c>
      <c r="H156" t="s">
        <v>3105</v>
      </c>
      <c r="I156" t="s">
        <v>4609</v>
      </c>
      <c r="J156" t="s">
        <v>2765</v>
      </c>
      <c r="K156" t="s">
        <v>235</v>
      </c>
    </row>
    <row r="157" spans="1:11">
      <c r="A157" s="69" t="s">
        <v>5434</v>
      </c>
      <c r="B157" t="s">
        <v>70</v>
      </c>
      <c r="C157" t="s">
        <v>2962</v>
      </c>
      <c r="D157" t="s">
        <v>57</v>
      </c>
      <c r="E157" t="s">
        <v>2963</v>
      </c>
      <c r="F157" t="s">
        <v>2966</v>
      </c>
      <c r="G157" t="s">
        <v>5435</v>
      </c>
      <c r="H157" t="s">
        <v>3081</v>
      </c>
      <c r="I157" t="s">
        <v>4609</v>
      </c>
      <c r="J157" t="s">
        <v>1838</v>
      </c>
      <c r="K157" t="s">
        <v>1839</v>
      </c>
    </row>
    <row r="158" spans="1:11">
      <c r="A158" s="69" t="s">
        <v>5434</v>
      </c>
      <c r="B158" t="s">
        <v>70</v>
      </c>
      <c r="C158" t="s">
        <v>3182</v>
      </c>
      <c r="D158" t="s">
        <v>58</v>
      </c>
      <c r="E158" t="s">
        <v>1330</v>
      </c>
      <c r="F158" t="s">
        <v>3183</v>
      </c>
      <c r="G158" t="s">
        <v>5438</v>
      </c>
      <c r="H158" t="s">
        <v>1330</v>
      </c>
      <c r="I158" t="s">
        <v>4609</v>
      </c>
      <c r="J158" t="s">
        <v>2409</v>
      </c>
      <c r="K158" t="s">
        <v>1262</v>
      </c>
    </row>
    <row r="159" spans="1:11">
      <c r="A159" s="69" t="s">
        <v>5434</v>
      </c>
      <c r="B159" t="s">
        <v>70</v>
      </c>
      <c r="C159" t="s">
        <v>2967</v>
      </c>
      <c r="D159" t="s">
        <v>35</v>
      </c>
      <c r="E159" t="s">
        <v>2919</v>
      </c>
      <c r="G159" t="s">
        <v>5437</v>
      </c>
      <c r="H159" t="s">
        <v>3105</v>
      </c>
      <c r="I159" t="s">
        <v>4609</v>
      </c>
      <c r="J159" t="s">
        <v>2765</v>
      </c>
      <c r="K159" t="s">
        <v>235</v>
      </c>
    </row>
    <row r="160" spans="1:11">
      <c r="A160" s="69" t="s">
        <v>5434</v>
      </c>
      <c r="B160" t="s">
        <v>70</v>
      </c>
      <c r="C160" t="s">
        <v>2968</v>
      </c>
      <c r="D160" t="s">
        <v>36</v>
      </c>
      <c r="G160" t="s">
        <v>5422</v>
      </c>
      <c r="I160" t="s">
        <v>4609</v>
      </c>
    </row>
    <row r="161" spans="1:11">
      <c r="A161" s="69" t="s">
        <v>5434</v>
      </c>
      <c r="B161" t="s">
        <v>70</v>
      </c>
      <c r="C161" t="s">
        <v>3184</v>
      </c>
      <c r="D161" t="s">
        <v>3185</v>
      </c>
      <c r="E161" t="s">
        <v>666</v>
      </c>
      <c r="F161" t="s">
        <v>3186</v>
      </c>
      <c r="G161" t="s">
        <v>5436</v>
      </c>
      <c r="H161" t="s">
        <v>666</v>
      </c>
      <c r="I161" t="s">
        <v>4609</v>
      </c>
      <c r="J161" t="s">
        <v>1346</v>
      </c>
      <c r="K161" t="s">
        <v>228</v>
      </c>
    </row>
    <row r="162" spans="1:11">
      <c r="A162" s="69" t="s">
        <v>5434</v>
      </c>
      <c r="B162" t="s">
        <v>103</v>
      </c>
      <c r="C162" t="s">
        <v>3188</v>
      </c>
      <c r="D162" t="s">
        <v>38</v>
      </c>
      <c r="E162" t="s">
        <v>214</v>
      </c>
      <c r="F162" t="s">
        <v>3189</v>
      </c>
      <c r="G162" t="s">
        <v>5435</v>
      </c>
      <c r="H162" t="s">
        <v>214</v>
      </c>
      <c r="I162" t="s">
        <v>4613</v>
      </c>
      <c r="J162" t="s">
        <v>1838</v>
      </c>
      <c r="K162" t="s">
        <v>1839</v>
      </c>
    </row>
    <row r="163" spans="1:11">
      <c r="A163" s="69" t="s">
        <v>5434</v>
      </c>
      <c r="B163" t="s">
        <v>103</v>
      </c>
      <c r="C163" t="s">
        <v>3190</v>
      </c>
      <c r="D163" t="s">
        <v>38</v>
      </c>
      <c r="E163" t="s">
        <v>666</v>
      </c>
      <c r="F163" t="s">
        <v>3191</v>
      </c>
      <c r="G163" t="s">
        <v>5436</v>
      </c>
      <c r="H163" t="s">
        <v>666</v>
      </c>
      <c r="I163" t="s">
        <v>4613</v>
      </c>
      <c r="J163" t="s">
        <v>1346</v>
      </c>
      <c r="K163" t="s">
        <v>228</v>
      </c>
    </row>
    <row r="164" spans="1:11">
      <c r="A164" s="69" t="s">
        <v>5434</v>
      </c>
      <c r="B164" t="s">
        <v>103</v>
      </c>
      <c r="C164" t="s">
        <v>2976</v>
      </c>
      <c r="D164" t="s">
        <v>40</v>
      </c>
      <c r="E164" t="s">
        <v>2919</v>
      </c>
      <c r="G164" t="s">
        <v>5437</v>
      </c>
      <c r="H164" t="s">
        <v>3105</v>
      </c>
      <c r="I164" t="s">
        <v>4613</v>
      </c>
      <c r="J164" t="s">
        <v>2765</v>
      </c>
      <c r="K164" t="s">
        <v>235</v>
      </c>
    </row>
    <row r="165" spans="1:11">
      <c r="A165" s="69" t="s">
        <v>5434</v>
      </c>
      <c r="B165" t="s">
        <v>103</v>
      </c>
      <c r="C165" t="s">
        <v>3192</v>
      </c>
      <c r="D165" t="s">
        <v>40</v>
      </c>
      <c r="E165" t="s">
        <v>3081</v>
      </c>
      <c r="F165" t="s">
        <v>3193</v>
      </c>
      <c r="G165" t="s">
        <v>5435</v>
      </c>
      <c r="H165" t="s">
        <v>3081</v>
      </c>
      <c r="I165" t="s">
        <v>4613</v>
      </c>
      <c r="J165" t="s">
        <v>1838</v>
      </c>
      <c r="K165" t="s">
        <v>1839</v>
      </c>
    </row>
    <row r="166" spans="1:11">
      <c r="A166" s="69" t="s">
        <v>5434</v>
      </c>
      <c r="B166" t="s">
        <v>103</v>
      </c>
      <c r="C166" t="s">
        <v>3194</v>
      </c>
      <c r="D166" t="s">
        <v>40</v>
      </c>
      <c r="E166" t="s">
        <v>666</v>
      </c>
      <c r="F166" t="s">
        <v>3195</v>
      </c>
      <c r="G166" t="s">
        <v>5436</v>
      </c>
      <c r="H166" t="s">
        <v>666</v>
      </c>
      <c r="I166" t="s">
        <v>4613</v>
      </c>
      <c r="J166" t="s">
        <v>1346</v>
      </c>
      <c r="K166" t="s">
        <v>228</v>
      </c>
    </row>
    <row r="167" spans="1:11">
      <c r="A167" s="69" t="s">
        <v>5434</v>
      </c>
      <c r="B167" t="s">
        <v>103</v>
      </c>
      <c r="C167" t="s">
        <v>3196</v>
      </c>
      <c r="D167" t="s">
        <v>40</v>
      </c>
      <c r="E167" t="s">
        <v>214</v>
      </c>
      <c r="F167" t="s">
        <v>3197</v>
      </c>
      <c r="G167" t="s">
        <v>5435</v>
      </c>
      <c r="H167" t="s">
        <v>214</v>
      </c>
      <c r="I167" t="s">
        <v>4613</v>
      </c>
      <c r="J167" t="s">
        <v>1838</v>
      </c>
      <c r="K167" t="s">
        <v>1839</v>
      </c>
    </row>
    <row r="168" spans="1:11">
      <c r="A168" s="69" t="s">
        <v>5434</v>
      </c>
      <c r="B168" t="s">
        <v>103</v>
      </c>
      <c r="C168" t="s">
        <v>3198</v>
      </c>
      <c r="D168" t="s">
        <v>42</v>
      </c>
      <c r="E168" t="s">
        <v>3081</v>
      </c>
      <c r="F168" t="s">
        <v>3199</v>
      </c>
      <c r="G168" t="s">
        <v>5435</v>
      </c>
      <c r="H168" t="s">
        <v>3081</v>
      </c>
      <c r="I168" t="s">
        <v>4613</v>
      </c>
      <c r="J168" t="s">
        <v>1838</v>
      </c>
      <c r="K168" t="s">
        <v>1839</v>
      </c>
    </row>
    <row r="169" spans="1:11">
      <c r="A169" s="69" t="s">
        <v>5434</v>
      </c>
      <c r="B169" t="s">
        <v>103</v>
      </c>
      <c r="C169" t="s">
        <v>2977</v>
      </c>
      <c r="D169" t="s">
        <v>42</v>
      </c>
      <c r="E169" t="s">
        <v>2958</v>
      </c>
      <c r="G169" t="s">
        <v>5437</v>
      </c>
      <c r="H169" t="s">
        <v>3173</v>
      </c>
      <c r="I169" t="s">
        <v>4613</v>
      </c>
      <c r="J169" t="s">
        <v>2765</v>
      </c>
      <c r="K169" t="s">
        <v>235</v>
      </c>
    </row>
    <row r="170" spans="1:11">
      <c r="A170" s="69" t="s">
        <v>5434</v>
      </c>
      <c r="B170" t="s">
        <v>103</v>
      </c>
      <c r="C170" t="s">
        <v>3200</v>
      </c>
      <c r="D170" t="s">
        <v>44</v>
      </c>
      <c r="E170" t="s">
        <v>214</v>
      </c>
      <c r="F170" t="s">
        <v>3201</v>
      </c>
      <c r="G170" t="s">
        <v>5435</v>
      </c>
      <c r="H170" t="s">
        <v>214</v>
      </c>
      <c r="I170" t="s">
        <v>4613</v>
      </c>
      <c r="J170" t="s">
        <v>1838</v>
      </c>
      <c r="K170" t="s">
        <v>1839</v>
      </c>
    </row>
    <row r="171" spans="1:11">
      <c r="A171" s="69" t="s">
        <v>5434</v>
      </c>
      <c r="B171" t="s">
        <v>103</v>
      </c>
      <c r="C171" t="s">
        <v>3202</v>
      </c>
      <c r="D171" t="s">
        <v>44</v>
      </c>
      <c r="E171" t="s">
        <v>214</v>
      </c>
      <c r="F171" t="s">
        <v>3203</v>
      </c>
      <c r="G171" t="s">
        <v>5435</v>
      </c>
      <c r="H171" t="s">
        <v>214</v>
      </c>
      <c r="I171" t="s">
        <v>4613</v>
      </c>
      <c r="J171" t="s">
        <v>1838</v>
      </c>
      <c r="K171" t="s">
        <v>1839</v>
      </c>
    </row>
    <row r="172" spans="1:11">
      <c r="A172" s="69" t="s">
        <v>5434</v>
      </c>
      <c r="B172" t="s">
        <v>103</v>
      </c>
      <c r="C172" t="s">
        <v>3204</v>
      </c>
      <c r="D172" t="s">
        <v>56</v>
      </c>
      <c r="E172" t="s">
        <v>3205</v>
      </c>
      <c r="F172" t="s">
        <v>3206</v>
      </c>
      <c r="G172" t="s">
        <v>5435</v>
      </c>
      <c r="H172" t="s">
        <v>214</v>
      </c>
      <c r="I172" t="s">
        <v>4613</v>
      </c>
      <c r="J172" t="s">
        <v>1838</v>
      </c>
      <c r="K172" t="s">
        <v>1839</v>
      </c>
    </row>
    <row r="173" spans="1:11">
      <c r="A173" s="69" t="s">
        <v>5434</v>
      </c>
      <c r="B173" t="s">
        <v>103</v>
      </c>
      <c r="C173" t="s">
        <v>3207</v>
      </c>
      <c r="D173" t="s">
        <v>56</v>
      </c>
      <c r="E173" t="s">
        <v>3081</v>
      </c>
      <c r="F173" t="s">
        <v>3208</v>
      </c>
      <c r="G173" t="s">
        <v>5435</v>
      </c>
      <c r="H173" t="s">
        <v>3081</v>
      </c>
      <c r="I173" t="s">
        <v>4613</v>
      </c>
      <c r="J173" t="s">
        <v>1838</v>
      </c>
      <c r="K173" t="s">
        <v>1839</v>
      </c>
    </row>
    <row r="174" spans="1:11">
      <c r="A174" s="69" t="s">
        <v>5434</v>
      </c>
      <c r="B174" t="s">
        <v>103</v>
      </c>
      <c r="C174" t="s">
        <v>3209</v>
      </c>
      <c r="D174" t="s">
        <v>56</v>
      </c>
      <c r="E174" t="s">
        <v>3210</v>
      </c>
      <c r="F174" t="s">
        <v>3211</v>
      </c>
      <c r="G174" t="s">
        <v>5435</v>
      </c>
      <c r="H174" t="s">
        <v>3081</v>
      </c>
      <c r="I174" t="s">
        <v>4613</v>
      </c>
      <c r="J174" t="s">
        <v>1838</v>
      </c>
      <c r="K174" t="s">
        <v>1839</v>
      </c>
    </row>
    <row r="175" spans="1:11">
      <c r="A175" s="69" t="s">
        <v>5434</v>
      </c>
      <c r="B175" t="s">
        <v>103</v>
      </c>
      <c r="C175" t="s">
        <v>3212</v>
      </c>
      <c r="D175" t="s">
        <v>57</v>
      </c>
      <c r="E175" t="s">
        <v>3081</v>
      </c>
      <c r="F175" t="s">
        <v>3213</v>
      </c>
      <c r="G175" t="s">
        <v>5435</v>
      </c>
      <c r="H175" t="s">
        <v>3081</v>
      </c>
      <c r="I175" t="s">
        <v>4613</v>
      </c>
      <c r="J175" t="s">
        <v>1838</v>
      </c>
      <c r="K175" t="s">
        <v>1839</v>
      </c>
    </row>
    <row r="176" spans="1:11">
      <c r="A176" s="69" t="s">
        <v>5434</v>
      </c>
      <c r="B176" t="s">
        <v>103</v>
      </c>
      <c r="C176" t="s">
        <v>2978</v>
      </c>
      <c r="D176" t="s">
        <v>57</v>
      </c>
      <c r="E176" t="s">
        <v>2919</v>
      </c>
      <c r="F176" t="s">
        <v>2979</v>
      </c>
      <c r="G176" t="s">
        <v>5437</v>
      </c>
      <c r="H176" t="s">
        <v>3105</v>
      </c>
      <c r="I176" t="s">
        <v>4613</v>
      </c>
      <c r="J176" t="s">
        <v>2765</v>
      </c>
      <c r="K176" t="s">
        <v>235</v>
      </c>
    </row>
    <row r="177" spans="1:11">
      <c r="A177" s="69" t="s">
        <v>5434</v>
      </c>
      <c r="B177" t="s">
        <v>103</v>
      </c>
      <c r="C177" t="s">
        <v>3214</v>
      </c>
      <c r="D177" t="s">
        <v>58</v>
      </c>
      <c r="E177" t="s">
        <v>214</v>
      </c>
      <c r="F177" t="s">
        <v>3215</v>
      </c>
      <c r="G177" t="s">
        <v>5435</v>
      </c>
      <c r="H177" t="s">
        <v>214</v>
      </c>
      <c r="I177" t="s">
        <v>4613</v>
      </c>
      <c r="J177" t="s">
        <v>1838</v>
      </c>
      <c r="K177" t="s">
        <v>1839</v>
      </c>
    </row>
    <row r="178" spans="1:11">
      <c r="A178" s="69" t="s">
        <v>5434</v>
      </c>
      <c r="B178" t="s">
        <v>103</v>
      </c>
      <c r="C178" t="s">
        <v>3216</v>
      </c>
      <c r="E178" t="s">
        <v>3217</v>
      </c>
      <c r="F178" t="s">
        <v>3218</v>
      </c>
      <c r="G178" t="s">
        <v>5436</v>
      </c>
      <c r="H178" t="s">
        <v>1902</v>
      </c>
      <c r="I178" t="s">
        <v>4613</v>
      </c>
      <c r="J178" t="s">
        <v>1346</v>
      </c>
      <c r="K178" t="s">
        <v>228</v>
      </c>
    </row>
    <row r="179" spans="1:11">
      <c r="A179" s="69" t="s">
        <v>5434</v>
      </c>
      <c r="B179" t="s">
        <v>103</v>
      </c>
      <c r="C179" t="s">
        <v>3219</v>
      </c>
      <c r="D179" t="s">
        <v>3220</v>
      </c>
      <c r="E179" t="s">
        <v>1330</v>
      </c>
      <c r="G179" t="s">
        <v>5438</v>
      </c>
      <c r="H179" t="s">
        <v>1330</v>
      </c>
      <c r="I179" t="s">
        <v>4613</v>
      </c>
      <c r="J179" t="s">
        <v>2409</v>
      </c>
      <c r="K179" t="s">
        <v>1262</v>
      </c>
    </row>
    <row r="180" spans="1:11">
      <c r="A180" s="69" t="s">
        <v>5434</v>
      </c>
      <c r="B180" t="s">
        <v>72</v>
      </c>
      <c r="C180" t="s">
        <v>3222</v>
      </c>
      <c r="D180" t="s">
        <v>36</v>
      </c>
      <c r="E180" t="s">
        <v>666</v>
      </c>
      <c r="G180" t="s">
        <v>5436</v>
      </c>
      <c r="H180" t="s">
        <v>666</v>
      </c>
      <c r="I180" t="s">
        <v>4617</v>
      </c>
      <c r="J180" t="s">
        <v>1346</v>
      </c>
      <c r="K180" t="s">
        <v>228</v>
      </c>
    </row>
    <row r="181" spans="1:11">
      <c r="A181" s="69" t="s">
        <v>5434</v>
      </c>
      <c r="B181" t="s">
        <v>72</v>
      </c>
      <c r="C181" t="s">
        <v>3223</v>
      </c>
      <c r="D181" t="s">
        <v>36</v>
      </c>
      <c r="E181" t="s">
        <v>3081</v>
      </c>
      <c r="F181" t="s">
        <v>3224</v>
      </c>
      <c r="G181" t="s">
        <v>5435</v>
      </c>
      <c r="H181" t="s">
        <v>3081</v>
      </c>
      <c r="I181" t="s">
        <v>4617</v>
      </c>
      <c r="J181" t="s">
        <v>1838</v>
      </c>
      <c r="K181" t="s">
        <v>1839</v>
      </c>
    </row>
    <row r="182" spans="1:11">
      <c r="A182" s="69" t="s">
        <v>5434</v>
      </c>
      <c r="B182" t="s">
        <v>72</v>
      </c>
      <c r="C182" t="s">
        <v>3225</v>
      </c>
      <c r="D182" t="s">
        <v>42</v>
      </c>
      <c r="E182" t="s">
        <v>3226</v>
      </c>
      <c r="F182" t="s">
        <v>3227</v>
      </c>
      <c r="G182" t="s">
        <v>5436</v>
      </c>
      <c r="H182" t="s">
        <v>666</v>
      </c>
      <c r="I182" t="s">
        <v>4617</v>
      </c>
      <c r="J182" t="s">
        <v>1346</v>
      </c>
      <c r="K182" t="s">
        <v>228</v>
      </c>
    </row>
    <row r="183" spans="1:11">
      <c r="A183" s="69" t="s">
        <v>5434</v>
      </c>
      <c r="B183" t="s">
        <v>72</v>
      </c>
      <c r="C183" t="s">
        <v>3228</v>
      </c>
      <c r="D183" t="s">
        <v>36</v>
      </c>
      <c r="E183" t="s">
        <v>214</v>
      </c>
      <c r="F183" t="s">
        <v>3229</v>
      </c>
      <c r="G183" t="s">
        <v>5435</v>
      </c>
      <c r="H183" t="s">
        <v>214</v>
      </c>
      <c r="I183" t="s">
        <v>4617</v>
      </c>
      <c r="J183" t="s">
        <v>1838</v>
      </c>
      <c r="K183" t="s">
        <v>1839</v>
      </c>
    </row>
    <row r="184" spans="1:11">
      <c r="A184" s="69" t="s">
        <v>5434</v>
      </c>
      <c r="B184" t="s">
        <v>72</v>
      </c>
      <c r="C184" t="s">
        <v>3230</v>
      </c>
      <c r="D184" t="s">
        <v>36</v>
      </c>
      <c r="E184" t="s">
        <v>3081</v>
      </c>
      <c r="F184" t="s">
        <v>3231</v>
      </c>
      <c r="G184" t="s">
        <v>5435</v>
      </c>
      <c r="H184" t="s">
        <v>3081</v>
      </c>
      <c r="I184" t="s">
        <v>4617</v>
      </c>
      <c r="J184" t="s">
        <v>1838</v>
      </c>
      <c r="K184" t="s">
        <v>1839</v>
      </c>
    </row>
    <row r="185" spans="1:11">
      <c r="A185" s="69" t="s">
        <v>5434</v>
      </c>
      <c r="B185" t="s">
        <v>72</v>
      </c>
      <c r="C185" t="s">
        <v>2983</v>
      </c>
      <c r="D185" t="s">
        <v>36</v>
      </c>
      <c r="E185" t="s">
        <v>2958</v>
      </c>
      <c r="G185" t="s">
        <v>5437</v>
      </c>
      <c r="H185" t="s">
        <v>3173</v>
      </c>
      <c r="I185" t="s">
        <v>4617</v>
      </c>
      <c r="J185" t="s">
        <v>2765</v>
      </c>
      <c r="K185" t="s">
        <v>235</v>
      </c>
    </row>
    <row r="186" spans="1:11">
      <c r="A186" s="69" t="s">
        <v>5434</v>
      </c>
      <c r="B186" t="s">
        <v>72</v>
      </c>
      <c r="C186" t="s">
        <v>3232</v>
      </c>
      <c r="D186" t="s">
        <v>36</v>
      </c>
      <c r="E186" t="s">
        <v>214</v>
      </c>
      <c r="F186" t="s">
        <v>3233</v>
      </c>
      <c r="G186" t="s">
        <v>5435</v>
      </c>
      <c r="H186" t="s">
        <v>214</v>
      </c>
      <c r="I186" t="s">
        <v>4617</v>
      </c>
      <c r="J186" t="s">
        <v>1838</v>
      </c>
      <c r="K186" t="s">
        <v>1839</v>
      </c>
    </row>
    <row r="187" spans="1:11">
      <c r="A187" s="69" t="s">
        <v>5434</v>
      </c>
      <c r="B187" t="s">
        <v>72</v>
      </c>
      <c r="C187" t="s">
        <v>2984</v>
      </c>
      <c r="D187" t="s">
        <v>36</v>
      </c>
      <c r="F187" t="s">
        <v>2985</v>
      </c>
      <c r="G187" t="s">
        <v>5422</v>
      </c>
      <c r="I187" t="s">
        <v>4617</v>
      </c>
    </row>
    <row r="188" spans="1:11">
      <c r="A188" s="69" t="s">
        <v>5434</v>
      </c>
      <c r="B188" t="s">
        <v>72</v>
      </c>
      <c r="C188" t="s">
        <v>3234</v>
      </c>
      <c r="D188" t="s">
        <v>40</v>
      </c>
      <c r="E188" t="s">
        <v>3235</v>
      </c>
      <c r="F188" t="s">
        <v>3236</v>
      </c>
      <c r="G188" t="s">
        <v>5436</v>
      </c>
      <c r="H188" t="s">
        <v>666</v>
      </c>
      <c r="I188" t="s">
        <v>4617</v>
      </c>
      <c r="J188" t="s">
        <v>1346</v>
      </c>
      <c r="K188" t="s">
        <v>228</v>
      </c>
    </row>
    <row r="189" spans="1:11">
      <c r="A189" s="69" t="s">
        <v>5434</v>
      </c>
      <c r="B189" t="s">
        <v>72</v>
      </c>
      <c r="C189" t="s">
        <v>3237</v>
      </c>
      <c r="D189" t="s">
        <v>40</v>
      </c>
      <c r="E189" t="s">
        <v>3081</v>
      </c>
      <c r="F189" t="s">
        <v>3238</v>
      </c>
      <c r="G189" t="s">
        <v>5435</v>
      </c>
      <c r="H189" t="s">
        <v>3081</v>
      </c>
      <c r="I189" t="s">
        <v>4617</v>
      </c>
      <c r="J189" t="s">
        <v>1838</v>
      </c>
      <c r="K189" t="s">
        <v>1839</v>
      </c>
    </row>
    <row r="190" spans="1:11">
      <c r="A190" s="69" t="s">
        <v>5434</v>
      </c>
      <c r="B190" t="s">
        <v>72</v>
      </c>
      <c r="C190" t="s">
        <v>3239</v>
      </c>
      <c r="D190" t="s">
        <v>40</v>
      </c>
      <c r="E190" t="s">
        <v>666</v>
      </c>
      <c r="F190" t="s">
        <v>3240</v>
      </c>
      <c r="G190" t="s">
        <v>5436</v>
      </c>
      <c r="H190" t="s">
        <v>666</v>
      </c>
      <c r="I190" t="s">
        <v>4617</v>
      </c>
      <c r="J190" t="s">
        <v>1346</v>
      </c>
      <c r="K190" t="s">
        <v>228</v>
      </c>
    </row>
    <row r="191" spans="1:11">
      <c r="A191" s="69" t="s">
        <v>5434</v>
      </c>
      <c r="B191" t="s">
        <v>72</v>
      </c>
      <c r="C191" t="s">
        <v>3241</v>
      </c>
      <c r="D191" t="s">
        <v>40</v>
      </c>
      <c r="E191" t="s">
        <v>214</v>
      </c>
      <c r="F191" t="s">
        <v>3242</v>
      </c>
      <c r="G191" t="s">
        <v>5435</v>
      </c>
      <c r="H191" t="s">
        <v>214</v>
      </c>
      <c r="I191" t="s">
        <v>4617</v>
      </c>
      <c r="J191" t="s">
        <v>1838</v>
      </c>
      <c r="K191" t="s">
        <v>1839</v>
      </c>
    </row>
    <row r="192" spans="1:11">
      <c r="A192" s="69" t="s">
        <v>5434</v>
      </c>
      <c r="B192" t="s">
        <v>72</v>
      </c>
      <c r="C192" t="s">
        <v>3243</v>
      </c>
      <c r="D192" t="s">
        <v>42</v>
      </c>
      <c r="E192" t="s">
        <v>3235</v>
      </c>
      <c r="F192" t="s">
        <v>3244</v>
      </c>
      <c r="G192" t="s">
        <v>5436</v>
      </c>
      <c r="H192" t="s">
        <v>666</v>
      </c>
      <c r="I192" t="s">
        <v>4617</v>
      </c>
      <c r="J192" t="s">
        <v>1346</v>
      </c>
      <c r="K192" t="s">
        <v>228</v>
      </c>
    </row>
    <row r="193" spans="1:11">
      <c r="A193" s="69" t="s">
        <v>5434</v>
      </c>
      <c r="B193" t="s">
        <v>72</v>
      </c>
      <c r="C193" t="s">
        <v>3245</v>
      </c>
      <c r="D193" t="s">
        <v>42</v>
      </c>
      <c r="E193" t="s">
        <v>3081</v>
      </c>
      <c r="F193" t="s">
        <v>3246</v>
      </c>
      <c r="G193" t="s">
        <v>5435</v>
      </c>
      <c r="H193" t="s">
        <v>3081</v>
      </c>
      <c r="I193" t="s">
        <v>4617</v>
      </c>
      <c r="J193" t="s">
        <v>1838</v>
      </c>
      <c r="K193" t="s">
        <v>1839</v>
      </c>
    </row>
    <row r="194" spans="1:11">
      <c r="A194" s="69" t="s">
        <v>5434</v>
      </c>
      <c r="B194" t="s">
        <v>72</v>
      </c>
      <c r="C194" t="s">
        <v>2986</v>
      </c>
      <c r="D194" t="s">
        <v>42</v>
      </c>
      <c r="E194" t="s">
        <v>2987</v>
      </c>
      <c r="F194" t="s">
        <v>2988</v>
      </c>
      <c r="G194" t="s">
        <v>5437</v>
      </c>
      <c r="H194" t="s">
        <v>3247</v>
      </c>
      <c r="I194" t="s">
        <v>4617</v>
      </c>
      <c r="J194" t="s">
        <v>2765</v>
      </c>
      <c r="K194" t="s">
        <v>235</v>
      </c>
    </row>
    <row r="195" spans="1:11">
      <c r="A195" s="69" t="s">
        <v>5434</v>
      </c>
      <c r="B195" t="s">
        <v>72</v>
      </c>
      <c r="C195" t="s">
        <v>3248</v>
      </c>
      <c r="D195" t="s">
        <v>42</v>
      </c>
      <c r="E195" t="s">
        <v>666</v>
      </c>
      <c r="F195" t="s">
        <v>3249</v>
      </c>
      <c r="G195" t="s">
        <v>5436</v>
      </c>
      <c r="H195" t="s">
        <v>666</v>
      </c>
      <c r="I195" t="s">
        <v>4617</v>
      </c>
      <c r="J195" t="s">
        <v>1346</v>
      </c>
      <c r="K195" t="s">
        <v>228</v>
      </c>
    </row>
    <row r="196" spans="1:11">
      <c r="A196" s="69" t="s">
        <v>5434</v>
      </c>
      <c r="B196" t="s">
        <v>72</v>
      </c>
      <c r="C196" t="s">
        <v>3250</v>
      </c>
      <c r="D196" t="s">
        <v>44</v>
      </c>
      <c r="E196" t="s">
        <v>3081</v>
      </c>
      <c r="F196" t="s">
        <v>3251</v>
      </c>
      <c r="G196" t="s">
        <v>5435</v>
      </c>
      <c r="H196" t="s">
        <v>3081</v>
      </c>
      <c r="I196" t="s">
        <v>4617</v>
      </c>
      <c r="J196" t="s">
        <v>1838</v>
      </c>
      <c r="K196" t="s">
        <v>1839</v>
      </c>
    </row>
    <row r="197" spans="1:11">
      <c r="A197" s="69" t="s">
        <v>5434</v>
      </c>
      <c r="B197" t="s">
        <v>72</v>
      </c>
      <c r="C197" t="s">
        <v>2989</v>
      </c>
      <c r="D197" t="s">
        <v>44</v>
      </c>
      <c r="E197" t="s">
        <v>2919</v>
      </c>
      <c r="F197" t="s">
        <v>2990</v>
      </c>
      <c r="G197" t="s">
        <v>5437</v>
      </c>
      <c r="H197" t="s">
        <v>3105</v>
      </c>
      <c r="I197" t="s">
        <v>4617</v>
      </c>
      <c r="J197" t="s">
        <v>2765</v>
      </c>
      <c r="K197" t="s">
        <v>235</v>
      </c>
    </row>
    <row r="198" spans="1:11">
      <c r="A198" s="69" t="s">
        <v>5434</v>
      </c>
      <c r="B198" t="s">
        <v>72</v>
      </c>
      <c r="C198" t="s">
        <v>3252</v>
      </c>
      <c r="D198" t="s">
        <v>44</v>
      </c>
      <c r="E198" t="s">
        <v>3081</v>
      </c>
      <c r="F198" t="s">
        <v>3253</v>
      </c>
      <c r="G198" t="s">
        <v>5435</v>
      </c>
      <c r="H198" t="s">
        <v>3081</v>
      </c>
      <c r="I198" t="s">
        <v>4617</v>
      </c>
      <c r="J198" t="s">
        <v>1838</v>
      </c>
      <c r="K198" t="s">
        <v>1839</v>
      </c>
    </row>
    <row r="199" spans="1:11">
      <c r="A199" s="69" t="s">
        <v>5434</v>
      </c>
      <c r="B199" t="s">
        <v>72</v>
      </c>
      <c r="C199" t="s">
        <v>3254</v>
      </c>
      <c r="D199" t="s">
        <v>56</v>
      </c>
      <c r="E199" t="s">
        <v>3081</v>
      </c>
      <c r="F199" t="s">
        <v>3255</v>
      </c>
      <c r="G199" t="s">
        <v>5435</v>
      </c>
      <c r="H199" t="s">
        <v>3081</v>
      </c>
      <c r="I199" t="s">
        <v>4617</v>
      </c>
      <c r="J199" t="s">
        <v>1838</v>
      </c>
      <c r="K199" t="s">
        <v>1839</v>
      </c>
    </row>
    <row r="200" spans="1:11">
      <c r="A200" s="69" t="s">
        <v>5434</v>
      </c>
      <c r="B200" t="s">
        <v>72</v>
      </c>
      <c r="C200" t="s">
        <v>3256</v>
      </c>
      <c r="D200" t="s">
        <v>57</v>
      </c>
      <c r="E200" t="s">
        <v>3081</v>
      </c>
      <c r="F200" t="s">
        <v>3257</v>
      </c>
      <c r="G200" t="s">
        <v>5435</v>
      </c>
      <c r="H200" t="s">
        <v>3081</v>
      </c>
      <c r="I200" t="s">
        <v>4617</v>
      </c>
      <c r="J200" t="s">
        <v>1838</v>
      </c>
      <c r="K200" t="s">
        <v>1839</v>
      </c>
    </row>
    <row r="201" spans="1:11">
      <c r="A201" s="69" t="s">
        <v>5434</v>
      </c>
      <c r="B201" t="s">
        <v>72</v>
      </c>
      <c r="C201" t="s">
        <v>3258</v>
      </c>
      <c r="D201" t="s">
        <v>2944</v>
      </c>
      <c r="E201" t="s">
        <v>3259</v>
      </c>
      <c r="F201" t="s">
        <v>3260</v>
      </c>
      <c r="G201" t="s">
        <v>5436</v>
      </c>
      <c r="H201" t="s">
        <v>3259</v>
      </c>
      <c r="I201" t="s">
        <v>4617</v>
      </c>
      <c r="J201" t="s">
        <v>1346</v>
      </c>
      <c r="K201" t="s">
        <v>228</v>
      </c>
    </row>
    <row r="202" spans="1:11">
      <c r="A202" s="69" t="s">
        <v>5434</v>
      </c>
      <c r="B202" t="s">
        <v>72</v>
      </c>
      <c r="C202" t="s">
        <v>2991</v>
      </c>
      <c r="D202" t="s">
        <v>58</v>
      </c>
      <c r="G202" t="s">
        <v>5422</v>
      </c>
      <c r="I202" t="s">
        <v>4617</v>
      </c>
    </row>
    <row r="203" spans="1:11">
      <c r="A203" s="69" t="s">
        <v>5434</v>
      </c>
      <c r="B203" t="s">
        <v>72</v>
      </c>
      <c r="C203" t="s">
        <v>2992</v>
      </c>
      <c r="D203" t="s">
        <v>40</v>
      </c>
      <c r="G203" t="s">
        <v>5422</v>
      </c>
      <c r="I203" t="s">
        <v>4617</v>
      </c>
    </row>
    <row r="204" spans="1:11">
      <c r="A204" s="69" t="s">
        <v>5434</v>
      </c>
      <c r="B204" t="s">
        <v>72</v>
      </c>
      <c r="C204" t="s">
        <v>2993</v>
      </c>
      <c r="D204" t="s">
        <v>42</v>
      </c>
      <c r="G204" t="s">
        <v>5422</v>
      </c>
      <c r="I204" t="s">
        <v>4617</v>
      </c>
    </row>
    <row r="205" spans="1:11">
      <c r="A205" s="69" t="s">
        <v>5434</v>
      </c>
      <c r="B205" t="s">
        <v>72</v>
      </c>
      <c r="C205" t="s">
        <v>2994</v>
      </c>
      <c r="D205" t="s">
        <v>42</v>
      </c>
      <c r="G205" t="s">
        <v>5422</v>
      </c>
      <c r="I205" t="s">
        <v>4617</v>
      </c>
    </row>
    <row r="206" spans="1:11">
      <c r="A206" s="69" t="s">
        <v>5434</v>
      </c>
      <c r="B206" t="s">
        <v>72</v>
      </c>
      <c r="C206" t="s">
        <v>2995</v>
      </c>
      <c r="D206" t="s">
        <v>2944</v>
      </c>
      <c r="G206" t="s">
        <v>5422</v>
      </c>
      <c r="I206" t="s">
        <v>4617</v>
      </c>
    </row>
    <row r="207" spans="1:11">
      <c r="A207" s="69" t="s">
        <v>5434</v>
      </c>
      <c r="B207" t="s">
        <v>72</v>
      </c>
      <c r="C207" t="s">
        <v>2996</v>
      </c>
      <c r="D207" t="s">
        <v>56</v>
      </c>
      <c r="G207" t="s">
        <v>5422</v>
      </c>
      <c r="I207" t="s">
        <v>4617</v>
      </c>
    </row>
    <row r="208" spans="1:11">
      <c r="A208" s="69" t="s">
        <v>5434</v>
      </c>
      <c r="B208" t="s">
        <v>72</v>
      </c>
      <c r="C208" t="s">
        <v>2997</v>
      </c>
      <c r="D208" t="s">
        <v>2944</v>
      </c>
      <c r="G208" t="s">
        <v>5422</v>
      </c>
      <c r="I208" t="s">
        <v>4617</v>
      </c>
    </row>
    <row r="209" spans="1:11">
      <c r="A209" s="69" t="s">
        <v>5434</v>
      </c>
      <c r="B209" t="s">
        <v>72</v>
      </c>
      <c r="C209" t="s">
        <v>3261</v>
      </c>
      <c r="D209" t="s">
        <v>3262</v>
      </c>
      <c r="E209" t="s">
        <v>3081</v>
      </c>
      <c r="G209" t="s">
        <v>5435</v>
      </c>
      <c r="H209" t="s">
        <v>3081</v>
      </c>
      <c r="I209" t="s">
        <v>4617</v>
      </c>
      <c r="J209" t="s">
        <v>1838</v>
      </c>
      <c r="K209" t="s">
        <v>1839</v>
      </c>
    </row>
    <row r="210" spans="1:11">
      <c r="A210" s="69" t="s">
        <v>5434</v>
      </c>
      <c r="B210" t="s">
        <v>72</v>
      </c>
      <c r="C210" t="s">
        <v>3263</v>
      </c>
      <c r="D210" t="s">
        <v>33</v>
      </c>
      <c r="E210" t="s">
        <v>3264</v>
      </c>
      <c r="F210" t="s">
        <v>3266</v>
      </c>
      <c r="G210" t="s">
        <v>5438</v>
      </c>
      <c r="H210" t="s">
        <v>3265</v>
      </c>
      <c r="I210" t="s">
        <v>4617</v>
      </c>
      <c r="J210" t="s">
        <v>2409</v>
      </c>
      <c r="K210" t="s">
        <v>1262</v>
      </c>
    </row>
    <row r="211" spans="1:11">
      <c r="A211" s="69" t="s">
        <v>5434</v>
      </c>
      <c r="B211" t="s">
        <v>72</v>
      </c>
      <c r="C211" t="s">
        <v>3267</v>
      </c>
      <c r="D211" t="s">
        <v>36</v>
      </c>
      <c r="E211" t="s">
        <v>3081</v>
      </c>
      <c r="G211" t="s">
        <v>5435</v>
      </c>
      <c r="H211" t="s">
        <v>3081</v>
      </c>
      <c r="I211" t="s">
        <v>4617</v>
      </c>
      <c r="J211" t="s">
        <v>1838</v>
      </c>
      <c r="K211" t="s">
        <v>1839</v>
      </c>
    </row>
    <row r="212" spans="1:11">
      <c r="A212" s="69" t="s">
        <v>5434</v>
      </c>
      <c r="B212" t="s">
        <v>72</v>
      </c>
      <c r="C212" t="s">
        <v>3268</v>
      </c>
      <c r="D212" t="s">
        <v>3269</v>
      </c>
      <c r="E212" t="s">
        <v>214</v>
      </c>
      <c r="G212" t="s">
        <v>5435</v>
      </c>
      <c r="H212" t="s">
        <v>214</v>
      </c>
      <c r="I212" t="s">
        <v>4617</v>
      </c>
      <c r="J212" t="s">
        <v>1838</v>
      </c>
      <c r="K212" t="s">
        <v>1839</v>
      </c>
    </row>
    <row r="213" spans="1:11">
      <c r="A213" s="69" t="s">
        <v>5434</v>
      </c>
      <c r="B213" t="s">
        <v>78</v>
      </c>
      <c r="C213" t="s">
        <v>3271</v>
      </c>
      <c r="D213" t="s">
        <v>35</v>
      </c>
      <c r="E213" t="s">
        <v>214</v>
      </c>
      <c r="F213" t="s">
        <v>3272</v>
      </c>
      <c r="G213" t="s">
        <v>5435</v>
      </c>
      <c r="H213" t="s">
        <v>214</v>
      </c>
      <c r="I213" t="s">
        <v>4621</v>
      </c>
      <c r="J213" t="s">
        <v>1838</v>
      </c>
      <c r="K213" t="s">
        <v>1839</v>
      </c>
    </row>
    <row r="214" spans="1:11">
      <c r="A214" s="69" t="s">
        <v>5434</v>
      </c>
      <c r="B214" t="s">
        <v>78</v>
      </c>
      <c r="C214" t="s">
        <v>3273</v>
      </c>
      <c r="D214" t="s">
        <v>33</v>
      </c>
      <c r="E214" t="s">
        <v>3081</v>
      </c>
      <c r="F214" t="s">
        <v>3274</v>
      </c>
      <c r="G214" t="s">
        <v>5435</v>
      </c>
      <c r="H214" t="s">
        <v>3081</v>
      </c>
      <c r="I214" t="s">
        <v>4621</v>
      </c>
      <c r="J214" t="s">
        <v>1838</v>
      </c>
      <c r="K214" t="s">
        <v>1839</v>
      </c>
    </row>
    <row r="215" spans="1:11">
      <c r="A215" s="69" t="s">
        <v>5434</v>
      </c>
      <c r="B215" t="s">
        <v>78</v>
      </c>
      <c r="C215" t="s">
        <v>3275</v>
      </c>
      <c r="D215" t="s">
        <v>38</v>
      </c>
      <c r="E215" t="s">
        <v>666</v>
      </c>
      <c r="F215" t="s">
        <v>3276</v>
      </c>
      <c r="G215" t="s">
        <v>5436</v>
      </c>
      <c r="H215" t="s">
        <v>666</v>
      </c>
      <c r="I215" t="s">
        <v>4621</v>
      </c>
      <c r="J215" t="s">
        <v>1346</v>
      </c>
      <c r="K215" t="s">
        <v>228</v>
      </c>
    </row>
    <row r="216" spans="1:11">
      <c r="A216" s="69" t="s">
        <v>5434</v>
      </c>
      <c r="B216" t="s">
        <v>78</v>
      </c>
      <c r="C216" t="s">
        <v>3277</v>
      </c>
      <c r="D216" t="s">
        <v>40</v>
      </c>
      <c r="E216" t="s">
        <v>214</v>
      </c>
      <c r="F216" t="s">
        <v>3278</v>
      </c>
      <c r="G216" t="s">
        <v>5435</v>
      </c>
      <c r="H216" t="s">
        <v>214</v>
      </c>
      <c r="I216" t="s">
        <v>4621</v>
      </c>
      <c r="J216" t="s">
        <v>1838</v>
      </c>
      <c r="K216" t="s">
        <v>1839</v>
      </c>
    </row>
    <row r="217" spans="1:11">
      <c r="A217" s="69" t="s">
        <v>5434</v>
      </c>
      <c r="B217" t="s">
        <v>78</v>
      </c>
      <c r="C217" t="s">
        <v>3279</v>
      </c>
      <c r="D217" t="s">
        <v>40</v>
      </c>
      <c r="E217" t="s">
        <v>214</v>
      </c>
      <c r="F217" t="s">
        <v>3280</v>
      </c>
      <c r="G217" t="s">
        <v>5435</v>
      </c>
      <c r="H217" t="s">
        <v>214</v>
      </c>
      <c r="I217" t="s">
        <v>4621</v>
      </c>
      <c r="J217" t="s">
        <v>1838</v>
      </c>
      <c r="K217" t="s">
        <v>1839</v>
      </c>
    </row>
    <row r="218" spans="1:11">
      <c r="A218" s="69" t="s">
        <v>5434</v>
      </c>
      <c r="B218" t="s">
        <v>78</v>
      </c>
      <c r="C218" t="s">
        <v>3281</v>
      </c>
      <c r="D218" t="s">
        <v>40</v>
      </c>
      <c r="E218" t="s">
        <v>214</v>
      </c>
      <c r="F218" t="s">
        <v>3282</v>
      </c>
      <c r="G218" t="s">
        <v>5435</v>
      </c>
      <c r="H218" t="s">
        <v>214</v>
      </c>
      <c r="I218" t="s">
        <v>4621</v>
      </c>
      <c r="J218" t="s">
        <v>1838</v>
      </c>
      <c r="K218" t="s">
        <v>1839</v>
      </c>
    </row>
    <row r="219" spans="1:11">
      <c r="A219" s="69" t="s">
        <v>5434</v>
      </c>
      <c r="B219" t="s">
        <v>78</v>
      </c>
      <c r="C219" t="s">
        <v>3283</v>
      </c>
      <c r="D219" t="s">
        <v>33</v>
      </c>
      <c r="E219" t="s">
        <v>214</v>
      </c>
      <c r="F219" t="s">
        <v>3284</v>
      </c>
      <c r="G219" t="s">
        <v>5435</v>
      </c>
      <c r="H219" t="s">
        <v>214</v>
      </c>
      <c r="I219" t="s">
        <v>4621</v>
      </c>
      <c r="J219" t="s">
        <v>1838</v>
      </c>
      <c r="K219" t="s">
        <v>1839</v>
      </c>
    </row>
    <row r="220" spans="1:11">
      <c r="A220" s="69" t="s">
        <v>5434</v>
      </c>
      <c r="B220" t="s">
        <v>78</v>
      </c>
      <c r="C220" t="s">
        <v>2999</v>
      </c>
      <c r="D220" t="s">
        <v>44</v>
      </c>
      <c r="G220" t="s">
        <v>5425</v>
      </c>
      <c r="I220" t="s">
        <v>4621</v>
      </c>
    </row>
    <row r="221" spans="1:11">
      <c r="A221" s="69" t="s">
        <v>5434</v>
      </c>
      <c r="B221" t="s">
        <v>78</v>
      </c>
      <c r="C221" t="s">
        <v>3001</v>
      </c>
      <c r="D221" t="s">
        <v>44</v>
      </c>
      <c r="E221" t="s">
        <v>3002</v>
      </c>
      <c r="F221" t="s">
        <v>3004</v>
      </c>
      <c r="G221" t="s">
        <v>5426</v>
      </c>
      <c r="I221" t="s">
        <v>4621</v>
      </c>
    </row>
    <row r="222" spans="1:11">
      <c r="A222" s="69" t="s">
        <v>5434</v>
      </c>
      <c r="B222" t="s">
        <v>78</v>
      </c>
      <c r="C222" t="s">
        <v>3285</v>
      </c>
      <c r="D222" t="s">
        <v>56</v>
      </c>
      <c r="E222" t="s">
        <v>214</v>
      </c>
      <c r="F222" t="s">
        <v>3280</v>
      </c>
      <c r="G222" t="s">
        <v>5435</v>
      </c>
      <c r="H222" t="s">
        <v>214</v>
      </c>
      <c r="I222" t="s">
        <v>4621</v>
      </c>
      <c r="J222" t="s">
        <v>1838</v>
      </c>
      <c r="K222" t="s">
        <v>1839</v>
      </c>
    </row>
    <row r="223" spans="1:11">
      <c r="A223" s="69" t="s">
        <v>5434</v>
      </c>
      <c r="B223" t="s">
        <v>78</v>
      </c>
      <c r="C223" t="s">
        <v>3286</v>
      </c>
      <c r="D223" t="s">
        <v>57</v>
      </c>
      <c r="E223" t="s">
        <v>3081</v>
      </c>
      <c r="F223" t="s">
        <v>3287</v>
      </c>
      <c r="G223" t="s">
        <v>5435</v>
      </c>
      <c r="H223" t="s">
        <v>3081</v>
      </c>
      <c r="I223" t="s">
        <v>4621</v>
      </c>
      <c r="J223" t="s">
        <v>1838</v>
      </c>
      <c r="K223" t="s">
        <v>1839</v>
      </c>
    </row>
    <row r="224" spans="1:11">
      <c r="A224" s="69" t="s">
        <v>5434</v>
      </c>
      <c r="B224" t="s">
        <v>78</v>
      </c>
      <c r="C224" t="s">
        <v>3288</v>
      </c>
      <c r="D224" t="s">
        <v>57</v>
      </c>
      <c r="E224" t="s">
        <v>3081</v>
      </c>
      <c r="F224" t="s">
        <v>3289</v>
      </c>
      <c r="G224" t="s">
        <v>5435</v>
      </c>
      <c r="H224" t="s">
        <v>3081</v>
      </c>
      <c r="I224" t="s">
        <v>4621</v>
      </c>
      <c r="J224" t="s">
        <v>1838</v>
      </c>
      <c r="K224" t="s">
        <v>1839</v>
      </c>
    </row>
    <row r="225" spans="1:11">
      <c r="A225" s="69" t="s">
        <v>5434</v>
      </c>
      <c r="B225" t="s">
        <v>78</v>
      </c>
      <c r="C225" t="s">
        <v>3290</v>
      </c>
      <c r="D225" t="s">
        <v>58</v>
      </c>
      <c r="E225" t="s">
        <v>214</v>
      </c>
      <c r="F225" t="s">
        <v>3291</v>
      </c>
      <c r="G225" t="s">
        <v>5435</v>
      </c>
      <c r="H225" t="s">
        <v>214</v>
      </c>
      <c r="I225" t="s">
        <v>4621</v>
      </c>
      <c r="J225" t="s">
        <v>1838</v>
      </c>
      <c r="K225" t="s">
        <v>1839</v>
      </c>
    </row>
    <row r="226" spans="1:11">
      <c r="A226" s="69" t="s">
        <v>5434</v>
      </c>
      <c r="B226" t="s">
        <v>78</v>
      </c>
      <c r="C226" t="s">
        <v>3292</v>
      </c>
      <c r="D226" t="s">
        <v>42</v>
      </c>
      <c r="E226" t="s">
        <v>3293</v>
      </c>
      <c r="G226" t="s">
        <v>5435</v>
      </c>
      <c r="H226" t="s">
        <v>214</v>
      </c>
      <c r="I226" t="s">
        <v>4621</v>
      </c>
      <c r="J226" t="s">
        <v>1838</v>
      </c>
      <c r="K226" t="s">
        <v>1839</v>
      </c>
    </row>
    <row r="227" spans="1:11">
      <c r="A227" s="69" t="s">
        <v>5434</v>
      </c>
      <c r="B227" t="s">
        <v>78</v>
      </c>
      <c r="C227" t="s">
        <v>3294</v>
      </c>
      <c r="D227" t="s">
        <v>38</v>
      </c>
      <c r="E227" t="s">
        <v>3081</v>
      </c>
      <c r="G227" t="s">
        <v>5435</v>
      </c>
      <c r="H227" t="s">
        <v>3081</v>
      </c>
      <c r="I227" t="s">
        <v>4621</v>
      </c>
      <c r="J227" t="s">
        <v>1838</v>
      </c>
      <c r="K227" t="s">
        <v>1839</v>
      </c>
    </row>
    <row r="228" spans="1:11">
      <c r="A228" s="69" t="s">
        <v>5434</v>
      </c>
      <c r="B228" t="s">
        <v>78</v>
      </c>
      <c r="C228" t="s">
        <v>3295</v>
      </c>
      <c r="D228" t="s">
        <v>33</v>
      </c>
      <c r="E228" t="s">
        <v>214</v>
      </c>
      <c r="G228" t="s">
        <v>5435</v>
      </c>
      <c r="H228" t="s">
        <v>214</v>
      </c>
      <c r="I228" t="s">
        <v>4621</v>
      </c>
      <c r="J228" t="s">
        <v>1838</v>
      </c>
      <c r="K228" t="s">
        <v>1839</v>
      </c>
    </row>
    <row r="229" spans="1:11">
      <c r="A229" s="69" t="s">
        <v>5434</v>
      </c>
      <c r="B229" t="s">
        <v>78</v>
      </c>
      <c r="C229" t="s">
        <v>3007</v>
      </c>
      <c r="D229" t="s">
        <v>2944</v>
      </c>
      <c r="G229" t="s">
        <v>5427</v>
      </c>
      <c r="I229" t="s">
        <v>4621</v>
      </c>
    </row>
    <row r="230" spans="1:11">
      <c r="A230" s="69" t="s">
        <v>5434</v>
      </c>
      <c r="B230" t="s">
        <v>97</v>
      </c>
      <c r="C230" t="s">
        <v>3297</v>
      </c>
      <c r="D230" t="s">
        <v>33</v>
      </c>
      <c r="E230" t="s">
        <v>3298</v>
      </c>
      <c r="G230" t="s">
        <v>5436</v>
      </c>
      <c r="H230" t="s">
        <v>666</v>
      </c>
      <c r="I230" t="s">
        <v>4625</v>
      </c>
      <c r="J230" t="s">
        <v>1346</v>
      </c>
      <c r="K230" t="s">
        <v>228</v>
      </c>
    </row>
    <row r="231" spans="1:11">
      <c r="A231" s="69" t="s">
        <v>5434</v>
      </c>
      <c r="B231" t="s">
        <v>97</v>
      </c>
      <c r="C231" t="s">
        <v>3299</v>
      </c>
      <c r="D231" t="s">
        <v>38</v>
      </c>
      <c r="E231" t="s">
        <v>214</v>
      </c>
      <c r="F231" t="s">
        <v>3291</v>
      </c>
      <c r="G231" t="s">
        <v>5435</v>
      </c>
      <c r="H231" t="s">
        <v>214</v>
      </c>
      <c r="I231" t="s">
        <v>4625</v>
      </c>
      <c r="J231" t="s">
        <v>1838</v>
      </c>
      <c r="K231" t="s">
        <v>1839</v>
      </c>
    </row>
    <row r="232" spans="1:11">
      <c r="A232" s="69" t="s">
        <v>5434</v>
      </c>
      <c r="B232" t="s">
        <v>97</v>
      </c>
      <c r="C232" t="s">
        <v>3300</v>
      </c>
      <c r="D232" t="s">
        <v>42</v>
      </c>
      <c r="E232" t="s">
        <v>3081</v>
      </c>
      <c r="F232" t="s">
        <v>3301</v>
      </c>
      <c r="G232" t="s">
        <v>5435</v>
      </c>
      <c r="H232" t="s">
        <v>3081</v>
      </c>
      <c r="I232" t="s">
        <v>4625</v>
      </c>
      <c r="J232" t="s">
        <v>1838</v>
      </c>
      <c r="K232" t="s">
        <v>1839</v>
      </c>
    </row>
    <row r="233" spans="1:11">
      <c r="A233" s="69" t="s">
        <v>5434</v>
      </c>
      <c r="B233" t="s">
        <v>97</v>
      </c>
      <c r="C233" t="s">
        <v>3302</v>
      </c>
      <c r="D233" t="s">
        <v>42</v>
      </c>
      <c r="E233" t="s">
        <v>3081</v>
      </c>
      <c r="F233" t="s">
        <v>3303</v>
      </c>
      <c r="G233" t="s">
        <v>5435</v>
      </c>
      <c r="H233" t="s">
        <v>3081</v>
      </c>
      <c r="I233" t="s">
        <v>4625</v>
      </c>
      <c r="J233" t="s">
        <v>1838</v>
      </c>
      <c r="K233" t="s">
        <v>1839</v>
      </c>
    </row>
    <row r="234" spans="1:11">
      <c r="A234" s="69" t="s">
        <v>5434</v>
      </c>
      <c r="B234" t="s">
        <v>97</v>
      </c>
      <c r="C234" t="s">
        <v>3304</v>
      </c>
      <c r="D234" t="s">
        <v>44</v>
      </c>
      <c r="E234" t="s">
        <v>214</v>
      </c>
      <c r="F234" t="s">
        <v>3305</v>
      </c>
      <c r="G234" t="s">
        <v>5435</v>
      </c>
      <c r="H234" t="s">
        <v>214</v>
      </c>
      <c r="I234" t="s">
        <v>4625</v>
      </c>
      <c r="J234" t="s">
        <v>1838</v>
      </c>
      <c r="K234" t="s">
        <v>1839</v>
      </c>
    </row>
    <row r="235" spans="1:11">
      <c r="A235" s="69" t="s">
        <v>5434</v>
      </c>
      <c r="B235" t="s">
        <v>97</v>
      </c>
      <c r="C235" t="s">
        <v>3306</v>
      </c>
      <c r="D235" t="s">
        <v>56</v>
      </c>
      <c r="E235" t="s">
        <v>3307</v>
      </c>
      <c r="F235" t="s">
        <v>3308</v>
      </c>
      <c r="G235" t="s">
        <v>5435</v>
      </c>
      <c r="H235" t="s">
        <v>214</v>
      </c>
      <c r="I235" t="s">
        <v>4625</v>
      </c>
      <c r="J235" t="s">
        <v>1838</v>
      </c>
      <c r="K235" t="s">
        <v>1839</v>
      </c>
    </row>
    <row r="236" spans="1:11">
      <c r="A236" s="69" t="s">
        <v>5434</v>
      </c>
      <c r="B236" t="s">
        <v>97</v>
      </c>
      <c r="C236" t="s">
        <v>3309</v>
      </c>
      <c r="D236" t="s">
        <v>56</v>
      </c>
      <c r="E236" t="s">
        <v>3307</v>
      </c>
      <c r="F236" t="s">
        <v>3308</v>
      </c>
      <c r="G236" t="s">
        <v>5435</v>
      </c>
      <c r="H236" t="s">
        <v>214</v>
      </c>
      <c r="I236" t="s">
        <v>4625</v>
      </c>
      <c r="J236" t="s">
        <v>1838</v>
      </c>
      <c r="K236" t="s">
        <v>1839</v>
      </c>
    </row>
    <row r="237" spans="1:11">
      <c r="A237" s="69" t="s">
        <v>5434</v>
      </c>
      <c r="B237" t="s">
        <v>97</v>
      </c>
      <c r="C237" t="s">
        <v>3310</v>
      </c>
      <c r="D237" t="s">
        <v>56</v>
      </c>
      <c r="E237" t="s">
        <v>214</v>
      </c>
      <c r="F237" t="s">
        <v>3311</v>
      </c>
      <c r="G237" t="s">
        <v>5435</v>
      </c>
      <c r="H237" t="s">
        <v>214</v>
      </c>
      <c r="I237" t="s">
        <v>4625</v>
      </c>
      <c r="J237" t="s">
        <v>1838</v>
      </c>
      <c r="K237" t="s">
        <v>1839</v>
      </c>
    </row>
    <row r="238" spans="1:11">
      <c r="A238" s="69" t="s">
        <v>5434</v>
      </c>
      <c r="B238" t="s">
        <v>97</v>
      </c>
      <c r="C238" t="s">
        <v>3312</v>
      </c>
      <c r="D238" t="s">
        <v>57</v>
      </c>
      <c r="E238" t="s">
        <v>3081</v>
      </c>
      <c r="F238" t="s">
        <v>3313</v>
      </c>
      <c r="G238" t="s">
        <v>5435</v>
      </c>
      <c r="H238" t="s">
        <v>3081</v>
      </c>
      <c r="I238" t="s">
        <v>4625</v>
      </c>
      <c r="J238" t="s">
        <v>1838</v>
      </c>
      <c r="K238" t="s">
        <v>1839</v>
      </c>
    </row>
    <row r="239" spans="1:11">
      <c r="A239" s="69" t="s">
        <v>5434</v>
      </c>
      <c r="B239" t="s">
        <v>97</v>
      </c>
      <c r="C239" t="s">
        <v>3314</v>
      </c>
      <c r="D239" t="s">
        <v>57</v>
      </c>
      <c r="E239" t="s">
        <v>3315</v>
      </c>
      <c r="F239" t="s">
        <v>3316</v>
      </c>
      <c r="G239" t="s">
        <v>5436</v>
      </c>
      <c r="H239" t="s">
        <v>666</v>
      </c>
      <c r="I239" t="s">
        <v>4625</v>
      </c>
      <c r="J239" t="s">
        <v>1346</v>
      </c>
      <c r="K239" t="s">
        <v>228</v>
      </c>
    </row>
    <row r="240" spans="1:11">
      <c r="A240" s="69" t="s">
        <v>5434</v>
      </c>
      <c r="B240" t="s">
        <v>97</v>
      </c>
      <c r="C240" t="s">
        <v>3010</v>
      </c>
      <c r="D240" t="s">
        <v>58</v>
      </c>
      <c r="E240" t="s">
        <v>2914</v>
      </c>
      <c r="F240" t="s">
        <v>3011</v>
      </c>
      <c r="G240" t="s">
        <v>5437</v>
      </c>
      <c r="H240" t="s">
        <v>214</v>
      </c>
      <c r="I240" t="s">
        <v>4625</v>
      </c>
      <c r="J240" t="s">
        <v>2765</v>
      </c>
      <c r="K240" t="s">
        <v>235</v>
      </c>
    </row>
    <row r="241" spans="1:11">
      <c r="A241" s="69" t="s">
        <v>5434</v>
      </c>
      <c r="B241" t="s">
        <v>97</v>
      </c>
      <c r="C241" t="s">
        <v>3317</v>
      </c>
      <c r="D241" t="s">
        <v>58</v>
      </c>
      <c r="E241" t="s">
        <v>3081</v>
      </c>
      <c r="F241" t="s">
        <v>3318</v>
      </c>
      <c r="G241" t="s">
        <v>5435</v>
      </c>
      <c r="H241" t="s">
        <v>3081</v>
      </c>
      <c r="I241" t="s">
        <v>4625</v>
      </c>
      <c r="J241" t="s">
        <v>1838</v>
      </c>
      <c r="K241" t="s">
        <v>1839</v>
      </c>
    </row>
    <row r="242" spans="1:11">
      <c r="A242" s="69" t="s">
        <v>5434</v>
      </c>
      <c r="B242" t="s">
        <v>97</v>
      </c>
      <c r="C242" t="s">
        <v>3319</v>
      </c>
      <c r="D242" t="s">
        <v>58</v>
      </c>
      <c r="E242" t="s">
        <v>214</v>
      </c>
      <c r="F242" t="s">
        <v>3320</v>
      </c>
      <c r="G242" t="s">
        <v>5435</v>
      </c>
      <c r="H242" t="s">
        <v>214</v>
      </c>
      <c r="I242" t="s">
        <v>4625</v>
      </c>
      <c r="J242" t="s">
        <v>1838</v>
      </c>
      <c r="K242" t="s">
        <v>1839</v>
      </c>
    </row>
    <row r="243" spans="1:11">
      <c r="A243" s="69" t="s">
        <v>5434</v>
      </c>
      <c r="B243" t="s">
        <v>97</v>
      </c>
      <c r="C243" t="s">
        <v>3012</v>
      </c>
      <c r="D243" t="s">
        <v>56</v>
      </c>
      <c r="G243" t="s">
        <v>5422</v>
      </c>
      <c r="I243" t="s">
        <v>4625</v>
      </c>
    </row>
    <row r="244" spans="1:11">
      <c r="A244" s="69" t="s">
        <v>5434</v>
      </c>
      <c r="B244" t="s">
        <v>97</v>
      </c>
      <c r="C244" t="s">
        <v>3321</v>
      </c>
      <c r="D244" t="s">
        <v>3322</v>
      </c>
      <c r="E244" t="s">
        <v>214</v>
      </c>
      <c r="F244" t="s">
        <v>3323</v>
      </c>
      <c r="G244" t="s">
        <v>5435</v>
      </c>
      <c r="H244" t="s">
        <v>214</v>
      </c>
      <c r="I244" t="s">
        <v>4625</v>
      </c>
      <c r="J244" t="s">
        <v>1838</v>
      </c>
      <c r="K244" t="s">
        <v>1839</v>
      </c>
    </row>
    <row r="245" spans="1:11">
      <c r="A245" s="69" t="s">
        <v>5434</v>
      </c>
      <c r="B245" t="s">
        <v>97</v>
      </c>
      <c r="C245" t="s">
        <v>3324</v>
      </c>
      <c r="D245" t="s">
        <v>3325</v>
      </c>
      <c r="E245" t="s">
        <v>3081</v>
      </c>
      <c r="F245" t="s">
        <v>3326</v>
      </c>
      <c r="G245" t="s">
        <v>5435</v>
      </c>
      <c r="H245" t="s">
        <v>3081</v>
      </c>
      <c r="I245" t="s">
        <v>4625</v>
      </c>
      <c r="J245" t="s">
        <v>1838</v>
      </c>
      <c r="K245" t="s">
        <v>1839</v>
      </c>
    </row>
    <row r="246" spans="1:11">
      <c r="A246" s="69" t="s">
        <v>5434</v>
      </c>
      <c r="B246" t="s">
        <v>97</v>
      </c>
      <c r="C246" t="s">
        <v>3327</v>
      </c>
      <c r="D246" t="s">
        <v>3328</v>
      </c>
      <c r="E246" t="s">
        <v>1330</v>
      </c>
      <c r="G246" t="s">
        <v>5438</v>
      </c>
      <c r="H246" t="s">
        <v>1330</v>
      </c>
      <c r="I246" t="s">
        <v>4625</v>
      </c>
      <c r="J246" t="s">
        <v>2409</v>
      </c>
      <c r="K246" t="s">
        <v>1262</v>
      </c>
    </row>
    <row r="247" spans="1:11">
      <c r="A247" s="69" t="s">
        <v>5434</v>
      </c>
      <c r="B247" t="s">
        <v>97</v>
      </c>
      <c r="C247" t="s">
        <v>3329</v>
      </c>
      <c r="D247" t="s">
        <v>3328</v>
      </c>
      <c r="E247" t="s">
        <v>1330</v>
      </c>
      <c r="G247" t="s">
        <v>5438</v>
      </c>
      <c r="H247" t="s">
        <v>1330</v>
      </c>
      <c r="I247" t="s">
        <v>4625</v>
      </c>
      <c r="J247" t="s">
        <v>2409</v>
      </c>
      <c r="K247" t="s">
        <v>1262</v>
      </c>
    </row>
    <row r="248" spans="1:11">
      <c r="A248" s="69" t="s">
        <v>5434</v>
      </c>
      <c r="B248" t="s">
        <v>97</v>
      </c>
      <c r="C248" t="s">
        <v>3330</v>
      </c>
      <c r="D248" t="s">
        <v>40</v>
      </c>
      <c r="E248" t="s">
        <v>214</v>
      </c>
      <c r="F248" t="s">
        <v>3331</v>
      </c>
      <c r="G248" t="s">
        <v>5435</v>
      </c>
      <c r="H248" t="s">
        <v>214</v>
      </c>
      <c r="I248" t="s">
        <v>4625</v>
      </c>
      <c r="J248" t="s">
        <v>1838</v>
      </c>
      <c r="K248" t="s">
        <v>1839</v>
      </c>
    </row>
    <row r="249" spans="1:11">
      <c r="A249" s="69" t="s">
        <v>5434</v>
      </c>
      <c r="B249" t="s">
        <v>97</v>
      </c>
      <c r="C249" t="s">
        <v>3332</v>
      </c>
      <c r="E249" t="s">
        <v>214</v>
      </c>
      <c r="G249" t="s">
        <v>5435</v>
      </c>
      <c r="H249" t="s">
        <v>214</v>
      </c>
      <c r="I249" t="s">
        <v>4625</v>
      </c>
      <c r="J249" t="s">
        <v>1838</v>
      </c>
      <c r="K249" t="s">
        <v>1839</v>
      </c>
    </row>
    <row r="250" spans="1:11">
      <c r="A250" s="69" t="s">
        <v>5434</v>
      </c>
      <c r="B250" t="s">
        <v>14</v>
      </c>
      <c r="C250" t="s">
        <v>3334</v>
      </c>
      <c r="D250" t="s">
        <v>19</v>
      </c>
      <c r="E250" t="s">
        <v>666</v>
      </c>
      <c r="F250" t="s">
        <v>3335</v>
      </c>
      <c r="G250" t="s">
        <v>5436</v>
      </c>
      <c r="H250" t="s">
        <v>666</v>
      </c>
      <c r="I250" t="s">
        <v>4628</v>
      </c>
      <c r="J250" t="s">
        <v>1346</v>
      </c>
      <c r="K250" t="s">
        <v>228</v>
      </c>
    </row>
    <row r="251" spans="1:11">
      <c r="A251" s="69" t="s">
        <v>5434</v>
      </c>
      <c r="B251" t="s">
        <v>14</v>
      </c>
      <c r="C251" t="s">
        <v>3336</v>
      </c>
      <c r="D251" t="s">
        <v>3018</v>
      </c>
      <c r="E251" t="s">
        <v>1330</v>
      </c>
      <c r="G251" t="s">
        <v>5438</v>
      </c>
      <c r="H251" t="s">
        <v>1330</v>
      </c>
      <c r="I251" t="s">
        <v>4628</v>
      </c>
      <c r="J251" t="s">
        <v>2409</v>
      </c>
      <c r="K251" t="s">
        <v>1262</v>
      </c>
    </row>
    <row r="252" spans="1:11">
      <c r="A252" s="69" t="s">
        <v>5434</v>
      </c>
      <c r="B252" t="s">
        <v>14</v>
      </c>
      <c r="C252" t="s">
        <v>3337</v>
      </c>
      <c r="E252" t="s">
        <v>3338</v>
      </c>
      <c r="G252" t="s">
        <v>5435</v>
      </c>
      <c r="H252" t="s">
        <v>3178</v>
      </c>
      <c r="I252" t="s">
        <v>4628</v>
      </c>
      <c r="J252" t="s">
        <v>1838</v>
      </c>
      <c r="K252" t="s">
        <v>1839</v>
      </c>
    </row>
    <row r="253" spans="1:11">
      <c r="A253" s="69" t="s">
        <v>5434</v>
      </c>
      <c r="B253" t="s">
        <v>14</v>
      </c>
      <c r="C253" t="s">
        <v>3339</v>
      </c>
      <c r="D253" t="s">
        <v>3340</v>
      </c>
      <c r="E253" t="s">
        <v>3081</v>
      </c>
      <c r="F253" t="s">
        <v>3341</v>
      </c>
      <c r="G253" t="s">
        <v>5435</v>
      </c>
      <c r="H253" t="s">
        <v>3081</v>
      </c>
      <c r="I253" t="s">
        <v>4628</v>
      </c>
      <c r="J253" t="s">
        <v>1838</v>
      </c>
      <c r="K253" t="s">
        <v>1839</v>
      </c>
    </row>
    <row r="254" spans="1:11">
      <c r="A254" s="69" t="s">
        <v>5434</v>
      </c>
      <c r="B254" t="s">
        <v>14</v>
      </c>
      <c r="C254" t="s">
        <v>3342</v>
      </c>
      <c r="E254" t="s">
        <v>214</v>
      </c>
      <c r="G254" t="s">
        <v>5435</v>
      </c>
      <c r="H254" t="s">
        <v>214</v>
      </c>
      <c r="I254" t="s">
        <v>4628</v>
      </c>
      <c r="J254" t="s">
        <v>1838</v>
      </c>
      <c r="K254" t="s">
        <v>1839</v>
      </c>
    </row>
    <row r="255" spans="1:11">
      <c r="A255" s="69" t="s">
        <v>5434</v>
      </c>
      <c r="B255" t="s">
        <v>7</v>
      </c>
      <c r="C255" t="s">
        <v>3344</v>
      </c>
      <c r="D255" t="s">
        <v>10</v>
      </c>
      <c r="E255" t="s">
        <v>214</v>
      </c>
      <c r="G255" t="s">
        <v>5435</v>
      </c>
      <c r="H255" t="s">
        <v>214</v>
      </c>
      <c r="I255" t="s">
        <v>4632</v>
      </c>
      <c r="J255" t="s">
        <v>1838</v>
      </c>
      <c r="K255" t="s">
        <v>1839</v>
      </c>
    </row>
    <row r="256" spans="1:11">
      <c r="A256" s="69" t="s">
        <v>5434</v>
      </c>
      <c r="B256" t="s">
        <v>7</v>
      </c>
      <c r="C256" t="s">
        <v>3345</v>
      </c>
      <c r="D256" t="s">
        <v>3346</v>
      </c>
      <c r="E256" t="s">
        <v>214</v>
      </c>
      <c r="F256" t="s">
        <v>3347</v>
      </c>
      <c r="G256" t="s">
        <v>5435</v>
      </c>
      <c r="H256" t="s">
        <v>214</v>
      </c>
      <c r="I256" t="s">
        <v>4632</v>
      </c>
      <c r="J256" t="s">
        <v>1838</v>
      </c>
      <c r="K256" t="s">
        <v>1839</v>
      </c>
    </row>
    <row r="257" spans="1:11">
      <c r="A257" s="69" t="s">
        <v>5434</v>
      </c>
      <c r="B257" t="s">
        <v>7</v>
      </c>
      <c r="C257" t="s">
        <v>3348</v>
      </c>
      <c r="D257" t="s">
        <v>3346</v>
      </c>
      <c r="E257" t="s">
        <v>214</v>
      </c>
      <c r="G257" t="s">
        <v>5435</v>
      </c>
      <c r="H257" t="s">
        <v>214</v>
      </c>
      <c r="I257" t="s">
        <v>4632</v>
      </c>
      <c r="J257" t="s">
        <v>1838</v>
      </c>
      <c r="K257" t="s">
        <v>1839</v>
      </c>
    </row>
    <row r="258" spans="1:11">
      <c r="A258" s="69" t="s">
        <v>5434</v>
      </c>
      <c r="B258" t="s">
        <v>7</v>
      </c>
      <c r="C258" t="s">
        <v>3349</v>
      </c>
      <c r="D258" t="s">
        <v>12</v>
      </c>
      <c r="E258" t="s">
        <v>214</v>
      </c>
      <c r="F258" t="s">
        <v>3350</v>
      </c>
      <c r="G258" t="s">
        <v>5435</v>
      </c>
      <c r="H258" t="s">
        <v>214</v>
      </c>
      <c r="I258" t="s">
        <v>4632</v>
      </c>
      <c r="J258" t="s">
        <v>1838</v>
      </c>
      <c r="K258" t="s">
        <v>1839</v>
      </c>
    </row>
    <row r="259" spans="1:11">
      <c r="A259" s="69" t="s">
        <v>5434</v>
      </c>
      <c r="B259" t="s">
        <v>7</v>
      </c>
      <c r="C259" t="s">
        <v>3017</v>
      </c>
      <c r="D259" t="s">
        <v>3018</v>
      </c>
      <c r="E259" t="s">
        <v>2919</v>
      </c>
      <c r="G259" t="s">
        <v>5437</v>
      </c>
      <c r="H259" t="s">
        <v>3105</v>
      </c>
      <c r="I259" t="s">
        <v>4632</v>
      </c>
      <c r="J259" t="s">
        <v>2765</v>
      </c>
      <c r="K259" t="s">
        <v>235</v>
      </c>
    </row>
    <row r="260" spans="1:11">
      <c r="A260" s="69" t="s">
        <v>5434</v>
      </c>
      <c r="B260" t="s">
        <v>4363</v>
      </c>
      <c r="C260" t="s">
        <v>3352</v>
      </c>
      <c r="D260" t="s">
        <v>3045</v>
      </c>
      <c r="E260" t="s">
        <v>214</v>
      </c>
      <c r="G260" t="s">
        <v>5435</v>
      </c>
      <c r="H260" t="s">
        <v>214</v>
      </c>
      <c r="I260" t="s">
        <v>4636</v>
      </c>
      <c r="J260" t="s">
        <v>1838</v>
      </c>
      <c r="K260" t="s">
        <v>1839</v>
      </c>
    </row>
    <row r="261" spans="1:11">
      <c r="A261" s="69" t="s">
        <v>5434</v>
      </c>
      <c r="B261" t="s">
        <v>4363</v>
      </c>
      <c r="C261" t="s">
        <v>3353</v>
      </c>
      <c r="D261" t="s">
        <v>3045</v>
      </c>
      <c r="E261" t="s">
        <v>3354</v>
      </c>
      <c r="G261" t="s">
        <v>5435</v>
      </c>
      <c r="H261" t="s">
        <v>214</v>
      </c>
      <c r="I261" t="s">
        <v>4636</v>
      </c>
      <c r="J261" t="s">
        <v>1838</v>
      </c>
      <c r="K261" t="s">
        <v>1839</v>
      </c>
    </row>
    <row r="262" spans="1:11">
      <c r="A262" s="69" t="s">
        <v>5434</v>
      </c>
      <c r="B262" t="s">
        <v>4363</v>
      </c>
      <c r="C262" t="s">
        <v>3355</v>
      </c>
      <c r="D262" t="s">
        <v>3045</v>
      </c>
      <c r="E262" t="s">
        <v>3293</v>
      </c>
      <c r="F262" t="s">
        <v>3356</v>
      </c>
      <c r="G262" t="s">
        <v>5435</v>
      </c>
      <c r="H262" t="s">
        <v>214</v>
      </c>
      <c r="I262" t="s">
        <v>4636</v>
      </c>
      <c r="J262" t="s">
        <v>1838</v>
      </c>
      <c r="K262" t="s">
        <v>1839</v>
      </c>
    </row>
    <row r="263" spans="1:11">
      <c r="A263" s="69" t="s">
        <v>5434</v>
      </c>
      <c r="B263" t="s">
        <v>4363</v>
      </c>
      <c r="C263" t="s">
        <v>3357</v>
      </c>
      <c r="D263" t="s">
        <v>3045</v>
      </c>
      <c r="E263" t="s">
        <v>214</v>
      </c>
      <c r="G263" t="s">
        <v>5435</v>
      </c>
      <c r="H263" t="s">
        <v>214</v>
      </c>
      <c r="I263" t="s">
        <v>4636</v>
      </c>
      <c r="J263" t="s">
        <v>1838</v>
      </c>
      <c r="K263" t="s">
        <v>1839</v>
      </c>
    </row>
    <row r="264" spans="1:11">
      <c r="A264" s="69" t="s">
        <v>5434</v>
      </c>
      <c r="B264" t="s">
        <v>47</v>
      </c>
      <c r="C264" t="s">
        <v>3359</v>
      </c>
      <c r="D264" t="s">
        <v>3360</v>
      </c>
      <c r="E264" t="s">
        <v>3361</v>
      </c>
      <c r="G264" t="s">
        <v>5435</v>
      </c>
      <c r="H264" t="s">
        <v>214</v>
      </c>
      <c r="I264" t="s">
        <v>4640</v>
      </c>
      <c r="J264" t="s">
        <v>1838</v>
      </c>
      <c r="K264" t="s">
        <v>1839</v>
      </c>
    </row>
    <row r="265" spans="1:11">
      <c r="A265" s="69" t="s">
        <v>5434</v>
      </c>
      <c r="B265" t="s">
        <v>47</v>
      </c>
      <c r="C265" t="s">
        <v>3362</v>
      </c>
      <c r="D265" t="s">
        <v>3018</v>
      </c>
      <c r="E265" t="s">
        <v>666</v>
      </c>
      <c r="F265" t="s">
        <v>3363</v>
      </c>
      <c r="G265" t="s">
        <v>5436</v>
      </c>
      <c r="H265" t="s">
        <v>666</v>
      </c>
      <c r="I265" t="s">
        <v>4640</v>
      </c>
      <c r="J265" t="s">
        <v>1346</v>
      </c>
      <c r="K265" t="s">
        <v>228</v>
      </c>
    </row>
    <row r="266" spans="1:11">
      <c r="A266" s="69" t="s">
        <v>5434</v>
      </c>
      <c r="B266" t="s">
        <v>47</v>
      </c>
      <c r="C266" t="s">
        <v>3364</v>
      </c>
      <c r="D266" t="s">
        <v>3365</v>
      </c>
      <c r="E266" t="s">
        <v>3366</v>
      </c>
      <c r="G266" t="s">
        <v>5435</v>
      </c>
      <c r="H266" t="s">
        <v>214</v>
      </c>
      <c r="I266" t="s">
        <v>4640</v>
      </c>
      <c r="J266" t="s">
        <v>1838</v>
      </c>
      <c r="K266" t="s">
        <v>1839</v>
      </c>
    </row>
    <row r="267" spans="1:11">
      <c r="A267" s="69" t="s">
        <v>5434</v>
      </c>
      <c r="B267" t="s">
        <v>47</v>
      </c>
      <c r="C267" t="s">
        <v>3367</v>
      </c>
      <c r="D267" t="s">
        <v>3368</v>
      </c>
      <c r="E267" t="s">
        <v>214</v>
      </c>
      <c r="G267" t="s">
        <v>5435</v>
      </c>
      <c r="H267" t="s">
        <v>214</v>
      </c>
      <c r="I267" t="s">
        <v>4640</v>
      </c>
      <c r="J267" t="s">
        <v>1838</v>
      </c>
      <c r="K267" t="s">
        <v>1839</v>
      </c>
    </row>
    <row r="268" spans="1:11">
      <c r="A268" s="69" t="s">
        <v>5434</v>
      </c>
      <c r="B268" t="s">
        <v>47</v>
      </c>
      <c r="C268" t="s">
        <v>3369</v>
      </c>
      <c r="D268" t="s">
        <v>3370</v>
      </c>
      <c r="E268" t="s">
        <v>666</v>
      </c>
      <c r="G268" t="s">
        <v>5436</v>
      </c>
      <c r="H268" t="s">
        <v>666</v>
      </c>
      <c r="I268" t="s">
        <v>4640</v>
      </c>
      <c r="J268" t="s">
        <v>1346</v>
      </c>
      <c r="K268" t="s">
        <v>228</v>
      </c>
    </row>
    <row r="269" spans="1:11">
      <c r="A269" s="69" t="s">
        <v>5434</v>
      </c>
      <c r="B269" t="s">
        <v>47</v>
      </c>
      <c r="C269" t="s">
        <v>3371</v>
      </c>
      <c r="D269" t="s">
        <v>3372</v>
      </c>
      <c r="E269" t="s">
        <v>214</v>
      </c>
      <c r="G269" t="s">
        <v>5435</v>
      </c>
      <c r="H269" t="s">
        <v>214</v>
      </c>
      <c r="I269" t="s">
        <v>4640</v>
      </c>
      <c r="J269" t="s">
        <v>1838</v>
      </c>
      <c r="K269" t="s">
        <v>1839</v>
      </c>
    </row>
    <row r="270" spans="1:11">
      <c r="A270" s="69" t="s">
        <v>5434</v>
      </c>
      <c r="B270" t="s">
        <v>47</v>
      </c>
      <c r="C270" t="s">
        <v>3373</v>
      </c>
      <c r="D270" t="s">
        <v>3368</v>
      </c>
      <c r="E270" t="s">
        <v>214</v>
      </c>
      <c r="G270" t="s">
        <v>5435</v>
      </c>
      <c r="H270" t="s">
        <v>214</v>
      </c>
      <c r="I270" t="s">
        <v>4640</v>
      </c>
      <c r="J270" t="s">
        <v>1838</v>
      </c>
      <c r="K270" t="s">
        <v>1839</v>
      </c>
    </row>
    <row r="271" spans="1:11">
      <c r="A271" s="69" t="s">
        <v>5434</v>
      </c>
      <c r="B271" t="s">
        <v>47</v>
      </c>
      <c r="C271" t="s">
        <v>3374</v>
      </c>
      <c r="D271" t="s">
        <v>3368</v>
      </c>
      <c r="E271" t="s">
        <v>214</v>
      </c>
      <c r="G271" t="s">
        <v>5435</v>
      </c>
      <c r="H271" t="s">
        <v>214</v>
      </c>
      <c r="I271" t="s">
        <v>4640</v>
      </c>
      <c r="J271" t="s">
        <v>1838</v>
      </c>
      <c r="K271" t="s">
        <v>1839</v>
      </c>
    </row>
    <row r="272" spans="1:11">
      <c r="A272" s="69" t="s">
        <v>5434</v>
      </c>
      <c r="B272" t="s">
        <v>60</v>
      </c>
      <c r="C272" t="s">
        <v>3376</v>
      </c>
      <c r="D272" t="s">
        <v>10</v>
      </c>
      <c r="E272" t="s">
        <v>214</v>
      </c>
      <c r="G272" t="s">
        <v>5435</v>
      </c>
      <c r="H272" t="s">
        <v>214</v>
      </c>
      <c r="I272" t="s">
        <v>4644</v>
      </c>
      <c r="J272" t="s">
        <v>1838</v>
      </c>
      <c r="K272" t="s">
        <v>1839</v>
      </c>
    </row>
    <row r="273" spans="1:11">
      <c r="A273" s="69" t="s">
        <v>5434</v>
      </c>
      <c r="B273" t="s">
        <v>60</v>
      </c>
      <c r="C273" t="s">
        <v>3020</v>
      </c>
      <c r="D273" t="s">
        <v>10</v>
      </c>
      <c r="E273" t="s">
        <v>2919</v>
      </c>
      <c r="G273" t="s">
        <v>5437</v>
      </c>
      <c r="H273" t="s">
        <v>3105</v>
      </c>
      <c r="I273" t="s">
        <v>4644</v>
      </c>
      <c r="J273" t="s">
        <v>2765</v>
      </c>
      <c r="K273" t="s">
        <v>235</v>
      </c>
    </row>
    <row r="274" spans="1:11">
      <c r="A274" s="69" t="s">
        <v>5434</v>
      </c>
      <c r="B274" t="s">
        <v>60</v>
      </c>
      <c r="C274" t="s">
        <v>3021</v>
      </c>
      <c r="D274" t="s">
        <v>10</v>
      </c>
      <c r="E274" t="s">
        <v>2919</v>
      </c>
      <c r="G274" t="s">
        <v>5437</v>
      </c>
      <c r="H274" t="s">
        <v>3105</v>
      </c>
      <c r="I274" t="s">
        <v>4644</v>
      </c>
      <c r="J274" t="s">
        <v>2765</v>
      </c>
      <c r="K274" t="s">
        <v>235</v>
      </c>
    </row>
    <row r="275" spans="1:11">
      <c r="A275" s="69" t="s">
        <v>5434</v>
      </c>
      <c r="B275" t="s">
        <v>60</v>
      </c>
      <c r="C275" t="s">
        <v>3022</v>
      </c>
      <c r="D275" t="s">
        <v>10</v>
      </c>
      <c r="E275" t="s">
        <v>2919</v>
      </c>
      <c r="G275" t="s">
        <v>5437</v>
      </c>
      <c r="H275" t="s">
        <v>3105</v>
      </c>
      <c r="I275" t="s">
        <v>4644</v>
      </c>
      <c r="J275" t="s">
        <v>2765</v>
      </c>
      <c r="K275" t="s">
        <v>235</v>
      </c>
    </row>
    <row r="276" spans="1:11">
      <c r="A276" s="69" t="s">
        <v>5434</v>
      </c>
      <c r="B276" t="s">
        <v>60</v>
      </c>
      <c r="C276" t="s">
        <v>3023</v>
      </c>
      <c r="D276" t="s">
        <v>10</v>
      </c>
      <c r="E276" t="s">
        <v>2919</v>
      </c>
      <c r="G276" t="s">
        <v>5437</v>
      </c>
      <c r="H276" t="s">
        <v>3105</v>
      </c>
      <c r="I276" t="s">
        <v>4644</v>
      </c>
      <c r="J276" t="s">
        <v>2765</v>
      </c>
      <c r="K276" t="s">
        <v>235</v>
      </c>
    </row>
    <row r="277" spans="1:11">
      <c r="A277" s="69" t="s">
        <v>5434</v>
      </c>
      <c r="B277" t="s">
        <v>60</v>
      </c>
      <c r="C277" t="s">
        <v>3377</v>
      </c>
      <c r="D277" t="s">
        <v>61</v>
      </c>
      <c r="E277" t="s">
        <v>214</v>
      </c>
      <c r="F277" t="s">
        <v>3378</v>
      </c>
      <c r="G277" t="s">
        <v>5435</v>
      </c>
      <c r="H277" t="s">
        <v>214</v>
      </c>
      <c r="I277" t="s">
        <v>4644</v>
      </c>
      <c r="J277" t="s">
        <v>1838</v>
      </c>
      <c r="K277" t="s">
        <v>1839</v>
      </c>
    </row>
    <row r="278" spans="1:11">
      <c r="A278" s="69" t="s">
        <v>5434</v>
      </c>
      <c r="B278" t="s">
        <v>60</v>
      </c>
      <c r="C278" t="s">
        <v>3379</v>
      </c>
      <c r="D278" t="s">
        <v>61</v>
      </c>
      <c r="E278" t="s">
        <v>214</v>
      </c>
      <c r="G278" t="s">
        <v>5435</v>
      </c>
      <c r="H278" t="s">
        <v>214</v>
      </c>
      <c r="I278" t="s">
        <v>4644</v>
      </c>
      <c r="J278" t="s">
        <v>1838</v>
      </c>
      <c r="K278" t="s">
        <v>1839</v>
      </c>
    </row>
    <row r="279" spans="1:11">
      <c r="A279" s="69" t="s">
        <v>5434</v>
      </c>
      <c r="B279" t="s">
        <v>54</v>
      </c>
      <c r="C279" t="s">
        <v>3381</v>
      </c>
      <c r="D279" t="s">
        <v>74</v>
      </c>
      <c r="E279" t="s">
        <v>214</v>
      </c>
      <c r="G279" t="s">
        <v>5435</v>
      </c>
      <c r="H279" t="s">
        <v>214</v>
      </c>
      <c r="I279" t="s">
        <v>4646</v>
      </c>
      <c r="J279" t="s">
        <v>1838</v>
      </c>
      <c r="K279" t="s">
        <v>1839</v>
      </c>
    </row>
    <row r="280" spans="1:11">
      <c r="A280" s="69" t="s">
        <v>5434</v>
      </c>
      <c r="B280" t="s">
        <v>54</v>
      </c>
      <c r="C280" t="s">
        <v>3382</v>
      </c>
      <c r="D280" t="s">
        <v>3383</v>
      </c>
      <c r="E280" t="s">
        <v>3361</v>
      </c>
      <c r="G280" t="s">
        <v>5435</v>
      </c>
      <c r="H280" t="s">
        <v>214</v>
      </c>
      <c r="I280" t="s">
        <v>4646</v>
      </c>
      <c r="J280" t="s">
        <v>1838</v>
      </c>
      <c r="K280" t="s">
        <v>1839</v>
      </c>
    </row>
    <row r="281" spans="1:11">
      <c r="A281" s="69" t="s">
        <v>5434</v>
      </c>
      <c r="B281" t="s">
        <v>54</v>
      </c>
      <c r="C281" t="s">
        <v>3384</v>
      </c>
      <c r="D281" t="s">
        <v>74</v>
      </c>
      <c r="E281" t="s">
        <v>3385</v>
      </c>
      <c r="F281" t="s">
        <v>3386</v>
      </c>
      <c r="G281" t="s">
        <v>5435</v>
      </c>
      <c r="H281" t="s">
        <v>214</v>
      </c>
      <c r="I281" t="s">
        <v>4646</v>
      </c>
      <c r="J281" t="s">
        <v>1838</v>
      </c>
      <c r="K281" t="s">
        <v>1839</v>
      </c>
    </row>
    <row r="282" spans="1:11">
      <c r="A282" s="69" t="s">
        <v>5434</v>
      </c>
      <c r="B282" t="s">
        <v>54</v>
      </c>
      <c r="C282" t="s">
        <v>3025</v>
      </c>
      <c r="D282" t="s">
        <v>3018</v>
      </c>
      <c r="E282" t="s">
        <v>3026</v>
      </c>
      <c r="G282" t="s">
        <v>5435</v>
      </c>
      <c r="H282" t="s">
        <v>214</v>
      </c>
      <c r="I282" t="s">
        <v>4646</v>
      </c>
      <c r="J282" t="s">
        <v>1838</v>
      </c>
      <c r="K282" t="s">
        <v>1839</v>
      </c>
    </row>
    <row r="283" spans="1:11">
      <c r="A283" s="69" t="s">
        <v>5434</v>
      </c>
      <c r="B283" t="s">
        <v>54</v>
      </c>
      <c r="C283" t="s">
        <v>3028</v>
      </c>
      <c r="D283" t="s">
        <v>3018</v>
      </c>
      <c r="E283" t="s">
        <v>2919</v>
      </c>
      <c r="G283" t="s">
        <v>5437</v>
      </c>
      <c r="H283" t="s">
        <v>3105</v>
      </c>
      <c r="I283" t="s">
        <v>4646</v>
      </c>
      <c r="J283" t="s">
        <v>2765</v>
      </c>
      <c r="K283" t="s">
        <v>235</v>
      </c>
    </row>
    <row r="284" spans="1:11">
      <c r="A284" s="69" t="s">
        <v>5434</v>
      </c>
      <c r="B284" t="s">
        <v>54</v>
      </c>
      <c r="C284" t="s">
        <v>3029</v>
      </c>
      <c r="D284" t="s">
        <v>3018</v>
      </c>
      <c r="E284" t="s">
        <v>2919</v>
      </c>
      <c r="G284" t="s">
        <v>5437</v>
      </c>
      <c r="H284" t="s">
        <v>3105</v>
      </c>
      <c r="I284" t="s">
        <v>4646</v>
      </c>
      <c r="J284" t="s">
        <v>2765</v>
      </c>
      <c r="K284" t="s">
        <v>235</v>
      </c>
    </row>
    <row r="285" spans="1:11">
      <c r="A285" s="69" t="s">
        <v>5434</v>
      </c>
      <c r="B285" t="s">
        <v>54</v>
      </c>
      <c r="C285" t="s">
        <v>3030</v>
      </c>
      <c r="D285" t="s">
        <v>3018</v>
      </c>
      <c r="E285" t="s">
        <v>2919</v>
      </c>
      <c r="G285" t="s">
        <v>5437</v>
      </c>
      <c r="H285" t="s">
        <v>3105</v>
      </c>
      <c r="I285" t="s">
        <v>4646</v>
      </c>
      <c r="J285" t="s">
        <v>2765</v>
      </c>
      <c r="K285" t="s">
        <v>235</v>
      </c>
    </row>
    <row r="286" spans="1:11">
      <c r="A286" s="69" t="s">
        <v>5434</v>
      </c>
      <c r="B286" t="s">
        <v>54</v>
      </c>
      <c r="C286" t="s">
        <v>3387</v>
      </c>
      <c r="D286" t="s">
        <v>74</v>
      </c>
      <c r="E286" t="s">
        <v>3081</v>
      </c>
      <c r="G286" t="s">
        <v>5435</v>
      </c>
      <c r="H286" t="s">
        <v>3081</v>
      </c>
      <c r="I286" t="s">
        <v>4646</v>
      </c>
      <c r="J286" t="s">
        <v>1838</v>
      </c>
      <c r="K286" t="s">
        <v>1839</v>
      </c>
    </row>
    <row r="287" spans="1:11">
      <c r="A287" s="69" t="s">
        <v>5434</v>
      </c>
      <c r="B287" t="s">
        <v>54</v>
      </c>
      <c r="C287" t="s">
        <v>3388</v>
      </c>
      <c r="D287" t="s">
        <v>83</v>
      </c>
      <c r="E287" t="s">
        <v>214</v>
      </c>
      <c r="G287" t="s">
        <v>5435</v>
      </c>
      <c r="H287" t="s">
        <v>214</v>
      </c>
      <c r="I287" t="s">
        <v>4646</v>
      </c>
      <c r="J287" t="s">
        <v>1838</v>
      </c>
      <c r="K287" t="s">
        <v>1839</v>
      </c>
    </row>
    <row r="288" spans="1:11">
      <c r="A288" s="69" t="s">
        <v>5434</v>
      </c>
      <c r="B288" t="s">
        <v>54</v>
      </c>
      <c r="C288" t="s">
        <v>3389</v>
      </c>
      <c r="D288" t="s">
        <v>3383</v>
      </c>
      <c r="E288" t="s">
        <v>214</v>
      </c>
      <c r="G288" t="s">
        <v>5435</v>
      </c>
      <c r="H288" t="s">
        <v>214</v>
      </c>
      <c r="I288" t="s">
        <v>4646</v>
      </c>
      <c r="J288" t="s">
        <v>1838</v>
      </c>
      <c r="K288" t="s">
        <v>1839</v>
      </c>
    </row>
    <row r="289" spans="1:11">
      <c r="A289" s="69" t="s">
        <v>5434</v>
      </c>
      <c r="B289" t="s">
        <v>73</v>
      </c>
      <c r="C289" t="s">
        <v>3391</v>
      </c>
      <c r="D289" t="s">
        <v>3018</v>
      </c>
      <c r="E289" t="s">
        <v>3081</v>
      </c>
      <c r="G289" t="s">
        <v>5435</v>
      </c>
      <c r="H289" t="s">
        <v>3081</v>
      </c>
      <c r="I289" t="s">
        <v>4648</v>
      </c>
      <c r="J289" t="s">
        <v>1838</v>
      </c>
      <c r="K289" t="s">
        <v>1839</v>
      </c>
    </row>
    <row r="290" spans="1:11">
      <c r="A290" s="69" t="s">
        <v>5434</v>
      </c>
      <c r="B290" t="s">
        <v>73</v>
      </c>
      <c r="C290" t="s">
        <v>3392</v>
      </c>
      <c r="D290" t="s">
        <v>3018</v>
      </c>
      <c r="E290" t="s">
        <v>3393</v>
      </c>
      <c r="G290" t="s">
        <v>5436</v>
      </c>
      <c r="H290" t="s">
        <v>3393</v>
      </c>
      <c r="I290" t="s">
        <v>4648</v>
      </c>
      <c r="J290" t="s">
        <v>1346</v>
      </c>
      <c r="K290" t="s">
        <v>228</v>
      </c>
    </row>
    <row r="291" spans="1:11">
      <c r="A291" s="69" t="s">
        <v>5434</v>
      </c>
      <c r="B291" t="s">
        <v>73</v>
      </c>
      <c r="C291" t="s">
        <v>3394</v>
      </c>
      <c r="D291" t="s">
        <v>74</v>
      </c>
      <c r="E291" t="s">
        <v>214</v>
      </c>
      <c r="G291" t="s">
        <v>5435</v>
      </c>
      <c r="H291" t="s">
        <v>214</v>
      </c>
      <c r="I291" t="s">
        <v>4648</v>
      </c>
      <c r="J291" t="s">
        <v>1838</v>
      </c>
      <c r="K291" t="s">
        <v>1839</v>
      </c>
    </row>
    <row r="292" spans="1:11">
      <c r="A292" s="69" t="s">
        <v>5434</v>
      </c>
      <c r="B292" t="s">
        <v>73</v>
      </c>
      <c r="C292" t="s">
        <v>3395</v>
      </c>
      <c r="D292" t="s">
        <v>74</v>
      </c>
      <c r="E292" t="s">
        <v>214</v>
      </c>
      <c r="G292" t="s">
        <v>5435</v>
      </c>
      <c r="H292" t="s">
        <v>214</v>
      </c>
      <c r="I292" t="s">
        <v>4648</v>
      </c>
      <c r="J292" t="s">
        <v>1838</v>
      </c>
      <c r="K292" t="s">
        <v>1839</v>
      </c>
    </row>
    <row r="293" spans="1:11">
      <c r="A293" s="69" t="s">
        <v>5434</v>
      </c>
      <c r="B293" t="s">
        <v>73</v>
      </c>
      <c r="C293" t="s">
        <v>3396</v>
      </c>
      <c r="D293" t="s">
        <v>61</v>
      </c>
      <c r="E293" t="s">
        <v>214</v>
      </c>
      <c r="G293" t="s">
        <v>5435</v>
      </c>
      <c r="H293" t="s">
        <v>214</v>
      </c>
      <c r="I293" t="s">
        <v>4648</v>
      </c>
      <c r="J293" t="s">
        <v>1838</v>
      </c>
      <c r="K293" t="s">
        <v>1839</v>
      </c>
    </row>
    <row r="294" spans="1:11">
      <c r="A294" s="69" t="s">
        <v>5434</v>
      </c>
      <c r="B294" t="s">
        <v>73</v>
      </c>
      <c r="C294" t="s">
        <v>3397</v>
      </c>
      <c r="D294" t="s">
        <v>75</v>
      </c>
      <c r="E294" t="s">
        <v>3081</v>
      </c>
      <c r="G294" t="s">
        <v>5435</v>
      </c>
      <c r="H294" t="s">
        <v>3081</v>
      </c>
      <c r="I294" t="s">
        <v>4648</v>
      </c>
      <c r="J294" t="s">
        <v>1838</v>
      </c>
      <c r="K294" t="s">
        <v>1839</v>
      </c>
    </row>
    <row r="295" spans="1:11">
      <c r="A295" s="69" t="s">
        <v>5434</v>
      </c>
      <c r="B295" t="s">
        <v>73</v>
      </c>
      <c r="C295" t="s">
        <v>3398</v>
      </c>
      <c r="D295" t="s">
        <v>75</v>
      </c>
      <c r="E295" t="s">
        <v>3081</v>
      </c>
      <c r="G295" t="s">
        <v>5435</v>
      </c>
      <c r="H295" t="s">
        <v>3081</v>
      </c>
      <c r="I295" t="s">
        <v>4648</v>
      </c>
      <c r="J295" t="s">
        <v>1838</v>
      </c>
      <c r="K295" t="s">
        <v>1839</v>
      </c>
    </row>
    <row r="296" spans="1:11">
      <c r="A296" s="69" t="s">
        <v>5434</v>
      </c>
      <c r="B296" t="s">
        <v>73</v>
      </c>
      <c r="C296" t="s">
        <v>3035</v>
      </c>
      <c r="D296" t="s">
        <v>3018</v>
      </c>
      <c r="E296" t="s">
        <v>2919</v>
      </c>
      <c r="G296" t="s">
        <v>5437</v>
      </c>
      <c r="H296" t="s">
        <v>3105</v>
      </c>
      <c r="I296" t="s">
        <v>4648</v>
      </c>
      <c r="J296" t="s">
        <v>2765</v>
      </c>
      <c r="K296" t="s">
        <v>235</v>
      </c>
    </row>
    <row r="297" spans="1:11">
      <c r="A297" s="69" t="s">
        <v>5434</v>
      </c>
      <c r="B297" t="s">
        <v>73</v>
      </c>
      <c r="C297" t="s">
        <v>3399</v>
      </c>
      <c r="D297" t="s">
        <v>75</v>
      </c>
      <c r="E297" t="s">
        <v>214</v>
      </c>
      <c r="F297" t="s">
        <v>3400</v>
      </c>
      <c r="G297" t="s">
        <v>5435</v>
      </c>
      <c r="H297" t="s">
        <v>214</v>
      </c>
      <c r="I297" t="s">
        <v>4648</v>
      </c>
      <c r="J297" t="s">
        <v>1838</v>
      </c>
      <c r="K297" t="s">
        <v>1839</v>
      </c>
    </row>
    <row r="298" spans="1:11">
      <c r="A298" s="69" t="s">
        <v>5434</v>
      </c>
      <c r="B298" t="s">
        <v>73</v>
      </c>
      <c r="C298" t="s">
        <v>3036</v>
      </c>
      <c r="D298" t="s">
        <v>3018</v>
      </c>
      <c r="E298" t="s">
        <v>2919</v>
      </c>
      <c r="G298" t="s">
        <v>5437</v>
      </c>
      <c r="H298" t="s">
        <v>3105</v>
      </c>
      <c r="I298" t="s">
        <v>4648</v>
      </c>
      <c r="J298" t="s">
        <v>2765</v>
      </c>
      <c r="K298" t="s">
        <v>235</v>
      </c>
    </row>
    <row r="299" spans="1:11">
      <c r="A299" s="69" t="s">
        <v>5434</v>
      </c>
      <c r="B299" t="s">
        <v>81</v>
      </c>
      <c r="C299" t="s">
        <v>3402</v>
      </c>
      <c r="D299" t="s">
        <v>82</v>
      </c>
      <c r="E299" t="s">
        <v>214</v>
      </c>
      <c r="G299" t="s">
        <v>5435</v>
      </c>
      <c r="H299" t="s">
        <v>214</v>
      </c>
      <c r="I299" t="s">
        <v>4652</v>
      </c>
      <c r="J299" t="s">
        <v>1838</v>
      </c>
      <c r="K299" t="s">
        <v>1839</v>
      </c>
    </row>
    <row r="300" spans="1:11">
      <c r="A300" s="69" t="s">
        <v>5434</v>
      </c>
      <c r="B300" t="s">
        <v>81</v>
      </c>
      <c r="C300" t="s">
        <v>3403</v>
      </c>
      <c r="D300" t="s">
        <v>84</v>
      </c>
      <c r="E300" t="s">
        <v>214</v>
      </c>
      <c r="G300" t="s">
        <v>5435</v>
      </c>
      <c r="H300" t="s">
        <v>214</v>
      </c>
      <c r="I300" t="s">
        <v>4652</v>
      </c>
      <c r="J300" t="s">
        <v>1838</v>
      </c>
      <c r="K300" t="s">
        <v>1839</v>
      </c>
    </row>
    <row r="301" spans="1:11">
      <c r="A301" s="69" t="s">
        <v>5434</v>
      </c>
      <c r="B301" t="s">
        <v>86</v>
      </c>
      <c r="C301" t="s">
        <v>3405</v>
      </c>
      <c r="D301" t="s">
        <v>3406</v>
      </c>
      <c r="E301" t="s">
        <v>666</v>
      </c>
      <c r="G301" t="s">
        <v>5436</v>
      </c>
      <c r="H301" t="s">
        <v>666</v>
      </c>
      <c r="I301" t="s">
        <v>4656</v>
      </c>
      <c r="J301" t="s">
        <v>1346</v>
      </c>
      <c r="K301" t="s">
        <v>228</v>
      </c>
    </row>
    <row r="302" spans="1:11">
      <c r="A302" s="69" t="s">
        <v>5434</v>
      </c>
      <c r="B302" t="s">
        <v>86</v>
      </c>
      <c r="C302" t="s">
        <v>3407</v>
      </c>
      <c r="D302" t="s">
        <v>85</v>
      </c>
      <c r="E302" t="s">
        <v>666</v>
      </c>
      <c r="F302" t="s">
        <v>3408</v>
      </c>
      <c r="G302" t="s">
        <v>5436</v>
      </c>
      <c r="H302" t="s">
        <v>666</v>
      </c>
      <c r="I302" t="s">
        <v>4656</v>
      </c>
      <c r="J302" t="s">
        <v>1346</v>
      </c>
      <c r="K302" t="s">
        <v>228</v>
      </c>
    </row>
    <row r="303" spans="1:11">
      <c r="A303" s="69" t="s">
        <v>5434</v>
      </c>
      <c r="B303" t="s">
        <v>86</v>
      </c>
      <c r="C303" t="s">
        <v>3409</v>
      </c>
      <c r="D303" t="s">
        <v>88</v>
      </c>
      <c r="E303" t="s">
        <v>3410</v>
      </c>
      <c r="F303" t="s">
        <v>3411</v>
      </c>
      <c r="G303" t="s">
        <v>5436</v>
      </c>
      <c r="H303" t="s">
        <v>666</v>
      </c>
      <c r="I303" t="s">
        <v>4656</v>
      </c>
      <c r="J303" t="s">
        <v>1346</v>
      </c>
      <c r="K303" t="s">
        <v>228</v>
      </c>
    </row>
    <row r="304" spans="1:11">
      <c r="A304" s="69" t="s">
        <v>5434</v>
      </c>
      <c r="B304" t="s">
        <v>86</v>
      </c>
      <c r="C304" t="s">
        <v>3412</v>
      </c>
      <c r="D304" t="s">
        <v>3039</v>
      </c>
      <c r="E304" t="s">
        <v>3081</v>
      </c>
      <c r="F304" t="s">
        <v>3413</v>
      </c>
      <c r="G304" t="s">
        <v>5435</v>
      </c>
      <c r="H304" t="s">
        <v>3081</v>
      </c>
      <c r="I304" t="s">
        <v>4656</v>
      </c>
      <c r="J304" t="s">
        <v>1838</v>
      </c>
      <c r="K304" t="s">
        <v>1839</v>
      </c>
    </row>
    <row r="305" spans="1:11">
      <c r="A305" s="69" t="s">
        <v>5434</v>
      </c>
      <c r="B305" t="s">
        <v>86</v>
      </c>
      <c r="C305" t="s">
        <v>3414</v>
      </c>
      <c r="D305" t="s">
        <v>88</v>
      </c>
      <c r="E305" t="s">
        <v>214</v>
      </c>
      <c r="F305" t="s">
        <v>3415</v>
      </c>
      <c r="G305" t="s">
        <v>5435</v>
      </c>
      <c r="H305" t="s">
        <v>214</v>
      </c>
      <c r="I305" t="s">
        <v>4656</v>
      </c>
      <c r="J305" t="s">
        <v>1838</v>
      </c>
      <c r="K305" t="s">
        <v>1839</v>
      </c>
    </row>
    <row r="306" spans="1:11">
      <c r="A306" s="69" t="s">
        <v>5434</v>
      </c>
      <c r="B306" t="s">
        <v>86</v>
      </c>
      <c r="C306" t="s">
        <v>3416</v>
      </c>
      <c r="D306" t="s">
        <v>3417</v>
      </c>
      <c r="E306" t="s">
        <v>214</v>
      </c>
      <c r="F306" t="s">
        <v>3418</v>
      </c>
      <c r="G306" t="s">
        <v>5435</v>
      </c>
      <c r="H306" t="s">
        <v>214</v>
      </c>
      <c r="I306" t="s">
        <v>4656</v>
      </c>
      <c r="J306" t="s">
        <v>1838</v>
      </c>
      <c r="K306" t="s">
        <v>1839</v>
      </c>
    </row>
    <row r="307" spans="1:11">
      <c r="A307" s="69" t="s">
        <v>5434</v>
      </c>
      <c r="B307" t="s">
        <v>86</v>
      </c>
      <c r="C307" t="s">
        <v>3044</v>
      </c>
      <c r="D307" t="s">
        <v>3045</v>
      </c>
      <c r="F307" t="s">
        <v>3047</v>
      </c>
      <c r="G307" t="s">
        <v>5428</v>
      </c>
      <c r="I307" t="s">
        <v>4656</v>
      </c>
    </row>
    <row r="308" spans="1:11">
      <c r="A308" s="69" t="s">
        <v>5434</v>
      </c>
      <c r="B308" t="s">
        <v>86</v>
      </c>
      <c r="C308" t="s">
        <v>3048</v>
      </c>
      <c r="D308" t="s">
        <v>3045</v>
      </c>
      <c r="G308" t="s">
        <v>5428</v>
      </c>
      <c r="I308" t="s">
        <v>4656</v>
      </c>
    </row>
    <row r="309" spans="1:11">
      <c r="A309" s="69" t="s">
        <v>5434</v>
      </c>
      <c r="B309" t="s">
        <v>86</v>
      </c>
      <c r="C309" t="s">
        <v>3051</v>
      </c>
      <c r="D309" t="s">
        <v>3039</v>
      </c>
      <c r="E309" t="s">
        <v>3052</v>
      </c>
      <c r="F309" t="s">
        <v>3054</v>
      </c>
      <c r="G309" t="s">
        <v>5429</v>
      </c>
      <c r="I309" t="s">
        <v>4656</v>
      </c>
    </row>
    <row r="310" spans="1:11">
      <c r="A310" s="69" t="s">
        <v>5434</v>
      </c>
      <c r="B310" t="s">
        <v>86</v>
      </c>
      <c r="C310" t="s">
        <v>3419</v>
      </c>
      <c r="D310" t="s">
        <v>3042</v>
      </c>
      <c r="E310" t="s">
        <v>666</v>
      </c>
      <c r="G310" t="s">
        <v>5436</v>
      </c>
      <c r="H310" t="s">
        <v>666</v>
      </c>
      <c r="I310" t="s">
        <v>4656</v>
      </c>
      <c r="J310" t="s">
        <v>1346</v>
      </c>
      <c r="K310" t="s">
        <v>228</v>
      </c>
    </row>
    <row r="311" spans="1:11">
      <c r="A311" s="69" t="s">
        <v>5434</v>
      </c>
      <c r="B311" t="s">
        <v>86</v>
      </c>
      <c r="C311" t="s">
        <v>3420</v>
      </c>
      <c r="D311" t="s">
        <v>3417</v>
      </c>
      <c r="E311" t="s">
        <v>1902</v>
      </c>
      <c r="G311" t="s">
        <v>5436</v>
      </c>
      <c r="H311" t="s">
        <v>1902</v>
      </c>
      <c r="I311" t="s">
        <v>4656</v>
      </c>
      <c r="J311" t="s">
        <v>1346</v>
      </c>
      <c r="K311" t="s">
        <v>228</v>
      </c>
    </row>
    <row r="312" spans="1:11">
      <c r="A312" s="69" t="s">
        <v>5434</v>
      </c>
      <c r="B312" t="s">
        <v>86</v>
      </c>
      <c r="C312" t="s">
        <v>3055</v>
      </c>
      <c r="D312" t="s">
        <v>3018</v>
      </c>
      <c r="E312" t="s">
        <v>2958</v>
      </c>
      <c r="G312" t="s">
        <v>5437</v>
      </c>
      <c r="H312" t="s">
        <v>3173</v>
      </c>
      <c r="I312" t="s">
        <v>4656</v>
      </c>
      <c r="J312" t="s">
        <v>2765</v>
      </c>
      <c r="K312" t="s">
        <v>235</v>
      </c>
    </row>
    <row r="313" spans="1:11">
      <c r="A313" s="69" t="s">
        <v>5434</v>
      </c>
      <c r="B313" t="s">
        <v>86</v>
      </c>
      <c r="C313" t="s">
        <v>3421</v>
      </c>
      <c r="D313" t="s">
        <v>85</v>
      </c>
      <c r="E313" t="s">
        <v>214</v>
      </c>
      <c r="G313" t="s">
        <v>5435</v>
      </c>
      <c r="H313" t="s">
        <v>214</v>
      </c>
      <c r="I313" t="s">
        <v>4656</v>
      </c>
      <c r="J313" t="s">
        <v>1838</v>
      </c>
      <c r="K313" t="s">
        <v>1839</v>
      </c>
    </row>
    <row r="314" spans="1:11">
      <c r="A314" s="69" t="s">
        <v>5434</v>
      </c>
      <c r="B314" t="s">
        <v>86</v>
      </c>
      <c r="C314" t="s">
        <v>3057</v>
      </c>
      <c r="D314" t="s">
        <v>3058</v>
      </c>
      <c r="E314" t="s">
        <v>2919</v>
      </c>
      <c r="G314" t="s">
        <v>5437</v>
      </c>
      <c r="H314" t="s">
        <v>3105</v>
      </c>
      <c r="I314" t="s">
        <v>4656</v>
      </c>
      <c r="J314" t="s">
        <v>2765</v>
      </c>
      <c r="K314" t="s">
        <v>235</v>
      </c>
    </row>
    <row r="315" spans="1:11">
      <c r="A315" s="69" t="s">
        <v>5434</v>
      </c>
      <c r="B315" t="s">
        <v>86</v>
      </c>
      <c r="C315" t="s">
        <v>3057</v>
      </c>
      <c r="D315" t="s">
        <v>3058</v>
      </c>
      <c r="E315" t="s">
        <v>2919</v>
      </c>
      <c r="G315" t="s">
        <v>5437</v>
      </c>
      <c r="H315" t="s">
        <v>3105</v>
      </c>
      <c r="I315" t="s">
        <v>4656</v>
      </c>
      <c r="J315" t="s">
        <v>2765</v>
      </c>
      <c r="K315" t="s">
        <v>235</v>
      </c>
    </row>
    <row r="316" spans="1:11">
      <c r="A316" s="69" t="s">
        <v>5434</v>
      </c>
      <c r="B316" t="s">
        <v>87</v>
      </c>
      <c r="C316" t="s">
        <v>3423</v>
      </c>
      <c r="D316" t="s">
        <v>90</v>
      </c>
      <c r="E316" t="s">
        <v>3081</v>
      </c>
      <c r="G316" t="s">
        <v>5435</v>
      </c>
      <c r="H316" t="s">
        <v>3081</v>
      </c>
      <c r="I316" t="s">
        <v>4660</v>
      </c>
      <c r="J316" t="s">
        <v>1838</v>
      </c>
      <c r="K316" t="s">
        <v>1839</v>
      </c>
    </row>
    <row r="317" spans="1:11">
      <c r="A317" s="69" t="s">
        <v>5434</v>
      </c>
      <c r="B317" t="s">
        <v>87</v>
      </c>
      <c r="C317" t="s">
        <v>3424</v>
      </c>
      <c r="D317" t="s">
        <v>88</v>
      </c>
      <c r="E317" t="s">
        <v>214</v>
      </c>
      <c r="G317" t="s">
        <v>5435</v>
      </c>
      <c r="H317" t="s">
        <v>214</v>
      </c>
      <c r="I317" t="s">
        <v>4660</v>
      </c>
      <c r="J317" t="s">
        <v>1838</v>
      </c>
      <c r="K317" t="s">
        <v>1839</v>
      </c>
    </row>
    <row r="318" spans="1:11">
      <c r="A318" s="69" t="s">
        <v>5434</v>
      </c>
      <c r="B318" t="s">
        <v>87</v>
      </c>
      <c r="C318" t="s">
        <v>3425</v>
      </c>
      <c r="D318" t="s">
        <v>3018</v>
      </c>
      <c r="E318" t="s">
        <v>666</v>
      </c>
      <c r="F318" t="s">
        <v>3426</v>
      </c>
      <c r="G318" t="s">
        <v>5436</v>
      </c>
      <c r="H318" t="s">
        <v>666</v>
      </c>
      <c r="I318" t="s">
        <v>4660</v>
      </c>
      <c r="J318" t="s">
        <v>1346</v>
      </c>
      <c r="K318" t="s">
        <v>228</v>
      </c>
    </row>
    <row r="319" spans="1:11">
      <c r="A319" s="69" t="s">
        <v>5434</v>
      </c>
      <c r="B319" t="s">
        <v>87</v>
      </c>
      <c r="C319" t="s">
        <v>3061</v>
      </c>
      <c r="D319" t="s">
        <v>3018</v>
      </c>
      <c r="G319" t="s">
        <v>5430</v>
      </c>
      <c r="I319" t="s">
        <v>4660</v>
      </c>
    </row>
    <row r="320" spans="1:11">
      <c r="A320" s="69" t="s">
        <v>5434</v>
      </c>
      <c r="B320" t="s">
        <v>92</v>
      </c>
      <c r="C320" t="s">
        <v>3064</v>
      </c>
      <c r="E320" t="s">
        <v>666</v>
      </c>
      <c r="G320" t="s">
        <v>5431</v>
      </c>
      <c r="I320" t="s">
        <v>4664</v>
      </c>
    </row>
    <row r="321" spans="1:11">
      <c r="A321" s="69" t="s">
        <v>5434</v>
      </c>
      <c r="B321" t="s">
        <v>92</v>
      </c>
      <c r="C321" t="s">
        <v>3064</v>
      </c>
      <c r="E321" t="s">
        <v>666</v>
      </c>
      <c r="G321" t="s">
        <v>5436</v>
      </c>
      <c r="H321" t="s">
        <v>666</v>
      </c>
      <c r="I321" t="s">
        <v>4664</v>
      </c>
      <c r="J321" t="s">
        <v>1346</v>
      </c>
      <c r="K321" t="s">
        <v>228</v>
      </c>
    </row>
    <row r="322" spans="1:11">
      <c r="A322" s="69" t="s">
        <v>5434</v>
      </c>
      <c r="B322" t="s">
        <v>92</v>
      </c>
      <c r="C322" t="s">
        <v>3428</v>
      </c>
      <c r="D322" t="s">
        <v>93</v>
      </c>
      <c r="E322" t="s">
        <v>214</v>
      </c>
      <c r="G322" t="s">
        <v>5435</v>
      </c>
      <c r="H322" t="s">
        <v>214</v>
      </c>
      <c r="I322" t="s">
        <v>4664</v>
      </c>
      <c r="J322" t="s">
        <v>1838</v>
      </c>
      <c r="K322" t="s">
        <v>1839</v>
      </c>
    </row>
    <row r="323" spans="1:11">
      <c r="A323" s="69" t="s">
        <v>5434</v>
      </c>
      <c r="B323" t="s">
        <v>92</v>
      </c>
      <c r="C323" t="s">
        <v>3429</v>
      </c>
      <c r="D323" t="s">
        <v>93</v>
      </c>
      <c r="E323" t="s">
        <v>3081</v>
      </c>
      <c r="F323" t="s">
        <v>3430</v>
      </c>
      <c r="G323" t="s">
        <v>5435</v>
      </c>
      <c r="H323" t="s">
        <v>3081</v>
      </c>
      <c r="I323" t="s">
        <v>4664</v>
      </c>
      <c r="J323" t="s">
        <v>1838</v>
      </c>
      <c r="K323" t="s">
        <v>1839</v>
      </c>
    </row>
    <row r="324" spans="1:11">
      <c r="A324" s="69" t="s">
        <v>5434</v>
      </c>
      <c r="B324" t="s">
        <v>92</v>
      </c>
      <c r="C324" t="s">
        <v>3431</v>
      </c>
      <c r="D324" t="s">
        <v>94</v>
      </c>
      <c r="E324" t="s">
        <v>3432</v>
      </c>
      <c r="F324" t="s">
        <v>3434</v>
      </c>
      <c r="G324" t="s">
        <v>5438</v>
      </c>
      <c r="H324" t="s">
        <v>3433</v>
      </c>
      <c r="I324" t="s">
        <v>4664</v>
      </c>
      <c r="J324" t="s">
        <v>2409</v>
      </c>
      <c r="K324" t="s">
        <v>1262</v>
      </c>
    </row>
    <row r="325" spans="1:11">
      <c r="A325" s="69" t="s">
        <v>5434</v>
      </c>
      <c r="B325" t="s">
        <v>92</v>
      </c>
      <c r="C325" t="s">
        <v>3435</v>
      </c>
      <c r="D325" t="s">
        <v>94</v>
      </c>
      <c r="E325" t="s">
        <v>3293</v>
      </c>
      <c r="F325" t="s">
        <v>3436</v>
      </c>
      <c r="G325" t="s">
        <v>5435</v>
      </c>
      <c r="H325" t="s">
        <v>214</v>
      </c>
      <c r="I325" t="s">
        <v>4664</v>
      </c>
      <c r="J325" t="s">
        <v>1838</v>
      </c>
      <c r="K325" t="s">
        <v>1839</v>
      </c>
    </row>
    <row r="326" spans="1:11">
      <c r="A326" s="69" t="s">
        <v>5434</v>
      </c>
      <c r="B326" t="s">
        <v>92</v>
      </c>
      <c r="C326" t="s">
        <v>3437</v>
      </c>
      <c r="D326" t="s">
        <v>93</v>
      </c>
      <c r="E326" t="s">
        <v>3438</v>
      </c>
      <c r="G326" t="s">
        <v>5435</v>
      </c>
      <c r="H326" t="s">
        <v>214</v>
      </c>
      <c r="I326" t="s">
        <v>4664</v>
      </c>
      <c r="J326" t="s">
        <v>1838</v>
      </c>
      <c r="K326" t="s">
        <v>1839</v>
      </c>
    </row>
    <row r="327" spans="1:11">
      <c r="A327" s="69" t="s">
        <v>5434</v>
      </c>
      <c r="B327" t="s">
        <v>92</v>
      </c>
      <c r="C327" t="s">
        <v>3066</v>
      </c>
      <c r="D327" t="s">
        <v>3018</v>
      </c>
      <c r="E327" t="s">
        <v>3067</v>
      </c>
      <c r="G327" t="s">
        <v>5432</v>
      </c>
      <c r="I327" t="s">
        <v>4664</v>
      </c>
    </row>
    <row r="328" spans="1:11">
      <c r="A328" s="69" t="s">
        <v>5434</v>
      </c>
      <c r="B328" t="s">
        <v>92</v>
      </c>
      <c r="C328" t="s">
        <v>3439</v>
      </c>
      <c r="D328" t="s">
        <v>93</v>
      </c>
      <c r="E328" t="s">
        <v>3440</v>
      </c>
      <c r="F328" t="s">
        <v>3441</v>
      </c>
      <c r="G328" t="s">
        <v>5435</v>
      </c>
      <c r="H328" t="s">
        <v>214</v>
      </c>
      <c r="I328" t="s">
        <v>4664</v>
      </c>
      <c r="J328" t="s">
        <v>1838</v>
      </c>
      <c r="K328" t="s">
        <v>1839</v>
      </c>
    </row>
    <row r="329" spans="1:11">
      <c r="A329" s="69" t="s">
        <v>5434</v>
      </c>
      <c r="B329" t="s">
        <v>92</v>
      </c>
      <c r="C329" t="s">
        <v>3442</v>
      </c>
      <c r="D329" t="s">
        <v>93</v>
      </c>
      <c r="E329" t="s">
        <v>3443</v>
      </c>
      <c r="F329" t="s">
        <v>3444</v>
      </c>
      <c r="G329" t="s">
        <v>5435</v>
      </c>
      <c r="H329" t="s">
        <v>214</v>
      </c>
      <c r="I329" t="s">
        <v>4664</v>
      </c>
      <c r="J329" t="s">
        <v>1838</v>
      </c>
      <c r="K329" t="s">
        <v>1839</v>
      </c>
    </row>
    <row r="330" spans="1:11">
      <c r="A330" s="69" t="s">
        <v>5434</v>
      </c>
      <c r="B330" t="s">
        <v>92</v>
      </c>
      <c r="C330" t="s">
        <v>3069</v>
      </c>
      <c r="D330" t="s">
        <v>96</v>
      </c>
      <c r="G330" t="s">
        <v>5433</v>
      </c>
      <c r="I330" t="s">
        <v>4664</v>
      </c>
    </row>
    <row r="331" spans="1:11">
      <c r="A331" s="69" t="s">
        <v>5434</v>
      </c>
      <c r="B331" t="s">
        <v>98</v>
      </c>
      <c r="C331" t="s">
        <v>3446</v>
      </c>
      <c r="D331" t="s">
        <v>99</v>
      </c>
      <c r="E331" t="s">
        <v>3447</v>
      </c>
      <c r="F331" t="s">
        <v>3448</v>
      </c>
      <c r="G331" t="s">
        <v>5435</v>
      </c>
      <c r="H331" t="s">
        <v>214</v>
      </c>
      <c r="I331" t="s">
        <v>4668</v>
      </c>
      <c r="J331" t="s">
        <v>1838</v>
      </c>
      <c r="K331" t="s">
        <v>1839</v>
      </c>
    </row>
    <row r="332" spans="1:11">
      <c r="A332" s="69" t="s">
        <v>5434</v>
      </c>
      <c r="B332" t="s">
        <v>98</v>
      </c>
      <c r="C332" t="s">
        <v>3074</v>
      </c>
      <c r="D332" t="s">
        <v>102</v>
      </c>
      <c r="E332" t="s">
        <v>2919</v>
      </c>
      <c r="G332" t="s">
        <v>5437</v>
      </c>
      <c r="H332" t="s">
        <v>3105</v>
      </c>
      <c r="I332" t="s">
        <v>4668</v>
      </c>
      <c r="J332" t="s">
        <v>2765</v>
      </c>
      <c r="K332" t="s">
        <v>235</v>
      </c>
    </row>
    <row r="333" spans="1:11">
      <c r="A333" s="69" t="s">
        <v>5434</v>
      </c>
      <c r="B333" t="s">
        <v>98</v>
      </c>
      <c r="C333" t="s">
        <v>3075</v>
      </c>
      <c r="D333" t="s">
        <v>100</v>
      </c>
      <c r="E333" t="s">
        <v>3076</v>
      </c>
      <c r="F333" t="s">
        <v>3077</v>
      </c>
      <c r="G333" t="s">
        <v>5437</v>
      </c>
      <c r="H333" t="s">
        <v>214</v>
      </c>
      <c r="I333" t="s">
        <v>4668</v>
      </c>
      <c r="J333" t="s">
        <v>2765</v>
      </c>
      <c r="K333" t="s">
        <v>235</v>
      </c>
    </row>
    <row r="334" spans="1:11">
      <c r="A334" s="69" t="s">
        <v>5434</v>
      </c>
      <c r="B334" t="s">
        <v>98</v>
      </c>
      <c r="C334" t="s">
        <v>3078</v>
      </c>
      <c r="D334" t="s">
        <v>3018</v>
      </c>
      <c r="E334" t="s">
        <v>2919</v>
      </c>
      <c r="G334" t="s">
        <v>5437</v>
      </c>
      <c r="H334" t="s">
        <v>3105</v>
      </c>
      <c r="I334" t="s">
        <v>4668</v>
      </c>
      <c r="J334" t="s">
        <v>2765</v>
      </c>
      <c r="K334" t="s">
        <v>235</v>
      </c>
    </row>
    <row r="335" spans="1:11">
      <c r="A335" s="69" t="s">
        <v>5434</v>
      </c>
      <c r="B335" t="s">
        <v>98</v>
      </c>
      <c r="C335" t="s">
        <v>3449</v>
      </c>
      <c r="D335" t="s">
        <v>3018</v>
      </c>
      <c r="E335" t="s">
        <v>214</v>
      </c>
      <c r="G335" t="s">
        <v>5435</v>
      </c>
      <c r="H335" t="s">
        <v>214</v>
      </c>
      <c r="I335" t="s">
        <v>4668</v>
      </c>
      <c r="J335" t="s">
        <v>1838</v>
      </c>
      <c r="K335" t="s">
        <v>1839</v>
      </c>
    </row>
    <row r="336" spans="1:11">
      <c r="A336" s="69" t="s">
        <v>5439</v>
      </c>
      <c r="B336" t="s">
        <v>32</v>
      </c>
      <c r="C336" t="s">
        <v>2908</v>
      </c>
      <c r="D336" t="s">
        <v>36</v>
      </c>
      <c r="G336" t="s">
        <v>5422</v>
      </c>
      <c r="I336" t="s">
        <v>4597</v>
      </c>
    </row>
    <row r="337" spans="1:11">
      <c r="A337" s="69" t="s">
        <v>5439</v>
      </c>
      <c r="B337" t="s">
        <v>32</v>
      </c>
      <c r="C337" t="s">
        <v>3097</v>
      </c>
      <c r="D337" t="s">
        <v>2931</v>
      </c>
      <c r="E337" t="s">
        <v>3098</v>
      </c>
      <c r="F337" t="s">
        <v>3099</v>
      </c>
      <c r="G337" t="s">
        <v>5424</v>
      </c>
      <c r="H337" t="s">
        <v>3098</v>
      </c>
      <c r="I337" t="s">
        <v>4597</v>
      </c>
    </row>
    <row r="338" spans="1:11">
      <c r="A338" s="69" t="s">
        <v>5439</v>
      </c>
      <c r="B338" t="s">
        <v>55</v>
      </c>
      <c r="C338" t="s">
        <v>3101</v>
      </c>
      <c r="D338" t="s">
        <v>35</v>
      </c>
      <c r="E338" t="s">
        <v>3102</v>
      </c>
      <c r="F338" t="s">
        <v>3104</v>
      </c>
      <c r="G338" t="s">
        <v>5424</v>
      </c>
      <c r="H338" t="s">
        <v>3453</v>
      </c>
      <c r="I338" t="s">
        <v>4601</v>
      </c>
    </row>
    <row r="339" spans="1:11">
      <c r="A339" s="69" t="s">
        <v>5439</v>
      </c>
      <c r="B339" t="s">
        <v>55</v>
      </c>
      <c r="C339" t="s">
        <v>3112</v>
      </c>
      <c r="D339" t="s">
        <v>38</v>
      </c>
      <c r="E339" t="s">
        <v>3113</v>
      </c>
      <c r="F339" t="s">
        <v>3114</v>
      </c>
      <c r="G339" t="s">
        <v>5440</v>
      </c>
      <c r="H339" t="s">
        <v>1330</v>
      </c>
      <c r="I339" t="s">
        <v>4601</v>
      </c>
      <c r="J339" t="s">
        <v>1627</v>
      </c>
      <c r="K339" t="s">
        <v>228</v>
      </c>
    </row>
    <row r="340" spans="1:11">
      <c r="A340" s="69" t="s">
        <v>5439</v>
      </c>
      <c r="B340" t="s">
        <v>55</v>
      </c>
      <c r="C340" t="s">
        <v>3127</v>
      </c>
      <c r="D340" t="s">
        <v>58</v>
      </c>
      <c r="E340" t="s">
        <v>3113</v>
      </c>
      <c r="F340" t="s">
        <v>3114</v>
      </c>
      <c r="G340" t="s">
        <v>5440</v>
      </c>
      <c r="H340" t="s">
        <v>1330</v>
      </c>
      <c r="I340" t="s">
        <v>4601</v>
      </c>
      <c r="J340" t="s">
        <v>1627</v>
      </c>
      <c r="K340" t="s">
        <v>228</v>
      </c>
    </row>
    <row r="341" spans="1:11">
      <c r="A341" s="69" t="s">
        <v>5439</v>
      </c>
      <c r="B341" t="s">
        <v>55</v>
      </c>
      <c r="C341" t="s">
        <v>2930</v>
      </c>
      <c r="D341" t="s">
        <v>2931</v>
      </c>
      <c r="G341" t="s">
        <v>5422</v>
      </c>
      <c r="I341" t="s">
        <v>4601</v>
      </c>
    </row>
    <row r="342" spans="1:11">
      <c r="A342" s="69" t="s">
        <v>5439</v>
      </c>
      <c r="B342" t="s">
        <v>55</v>
      </c>
      <c r="C342" t="s">
        <v>2932</v>
      </c>
      <c r="D342" t="s">
        <v>2931</v>
      </c>
      <c r="G342" t="s">
        <v>5422</v>
      </c>
      <c r="I342" t="s">
        <v>4601</v>
      </c>
    </row>
    <row r="343" spans="1:11">
      <c r="A343" s="69" t="s">
        <v>5439</v>
      </c>
      <c r="B343" t="s">
        <v>55</v>
      </c>
      <c r="C343" t="s">
        <v>2933</v>
      </c>
      <c r="D343" t="s">
        <v>2934</v>
      </c>
      <c r="G343" t="s">
        <v>5422</v>
      </c>
      <c r="I343" t="s">
        <v>4601</v>
      </c>
    </row>
    <row r="344" spans="1:11">
      <c r="A344" s="69" t="s">
        <v>5439</v>
      </c>
      <c r="B344" t="s">
        <v>55</v>
      </c>
      <c r="C344" t="s">
        <v>2935</v>
      </c>
      <c r="D344" t="s">
        <v>2936</v>
      </c>
      <c r="G344" t="s">
        <v>5422</v>
      </c>
      <c r="I344" t="s">
        <v>4601</v>
      </c>
    </row>
    <row r="345" spans="1:11">
      <c r="A345" s="69" t="s">
        <v>5439</v>
      </c>
      <c r="B345" t="s">
        <v>55</v>
      </c>
      <c r="C345" t="s">
        <v>2937</v>
      </c>
      <c r="D345" t="s">
        <v>2936</v>
      </c>
      <c r="G345" t="s">
        <v>5422</v>
      </c>
      <c r="I345" t="s">
        <v>4601</v>
      </c>
    </row>
    <row r="346" spans="1:11">
      <c r="A346" s="69" t="s">
        <v>5439</v>
      </c>
      <c r="B346" t="s">
        <v>55</v>
      </c>
      <c r="C346" t="s">
        <v>2938</v>
      </c>
      <c r="D346" t="s">
        <v>2936</v>
      </c>
      <c r="G346" t="s">
        <v>5422</v>
      </c>
      <c r="I346" t="s">
        <v>4601</v>
      </c>
    </row>
    <row r="347" spans="1:11">
      <c r="A347" s="69" t="s">
        <v>5439</v>
      </c>
      <c r="B347" t="s">
        <v>55</v>
      </c>
      <c r="C347" t="s">
        <v>2939</v>
      </c>
      <c r="D347" t="s">
        <v>2936</v>
      </c>
      <c r="G347" t="s">
        <v>5422</v>
      </c>
      <c r="I347" t="s">
        <v>4601</v>
      </c>
    </row>
    <row r="348" spans="1:11">
      <c r="A348" s="69" t="s">
        <v>5439</v>
      </c>
      <c r="B348" t="s">
        <v>55</v>
      </c>
      <c r="C348" t="s">
        <v>2940</v>
      </c>
      <c r="D348" t="s">
        <v>36</v>
      </c>
      <c r="G348" t="s">
        <v>5422</v>
      </c>
      <c r="I348" t="s">
        <v>4601</v>
      </c>
    </row>
    <row r="349" spans="1:11">
      <c r="A349" s="69" t="s">
        <v>5439</v>
      </c>
      <c r="B349" t="s">
        <v>55</v>
      </c>
      <c r="C349" t="s">
        <v>2941</v>
      </c>
      <c r="D349" t="s">
        <v>35</v>
      </c>
      <c r="G349" t="s">
        <v>5422</v>
      </c>
      <c r="I349" t="s">
        <v>4601</v>
      </c>
    </row>
    <row r="350" spans="1:11">
      <c r="A350" s="69" t="s">
        <v>5439</v>
      </c>
      <c r="B350" t="s">
        <v>55</v>
      </c>
      <c r="C350" t="s">
        <v>2942</v>
      </c>
      <c r="D350" t="s">
        <v>40</v>
      </c>
      <c r="G350" t="s">
        <v>5422</v>
      </c>
      <c r="I350" t="s">
        <v>4601</v>
      </c>
    </row>
    <row r="351" spans="1:11">
      <c r="A351" s="69" t="s">
        <v>5439</v>
      </c>
      <c r="B351" t="s">
        <v>55</v>
      </c>
      <c r="C351" t="s">
        <v>2943</v>
      </c>
      <c r="D351" t="s">
        <v>2944</v>
      </c>
      <c r="G351" t="s">
        <v>5422</v>
      </c>
      <c r="I351" t="s">
        <v>4601</v>
      </c>
    </row>
    <row r="352" spans="1:11">
      <c r="A352" s="69" t="s">
        <v>5439</v>
      </c>
      <c r="B352" t="s">
        <v>55</v>
      </c>
      <c r="C352" t="s">
        <v>2945</v>
      </c>
      <c r="D352" t="s">
        <v>35</v>
      </c>
      <c r="G352" t="s">
        <v>5422</v>
      </c>
      <c r="I352" t="s">
        <v>4601</v>
      </c>
    </row>
    <row r="353" spans="1:11">
      <c r="A353" s="69" t="s">
        <v>5439</v>
      </c>
      <c r="B353" t="s">
        <v>55</v>
      </c>
      <c r="C353" t="s">
        <v>3133</v>
      </c>
      <c r="D353" t="s">
        <v>3134</v>
      </c>
      <c r="E353" t="s">
        <v>1330</v>
      </c>
      <c r="F353" t="s">
        <v>3135</v>
      </c>
      <c r="G353" t="s">
        <v>5440</v>
      </c>
      <c r="H353" t="s">
        <v>1330</v>
      </c>
      <c r="I353" t="s">
        <v>4601</v>
      </c>
      <c r="J353" t="s">
        <v>1627</v>
      </c>
      <c r="K353" t="s">
        <v>228</v>
      </c>
    </row>
    <row r="354" spans="1:11">
      <c r="A354" s="69" t="s">
        <v>5439</v>
      </c>
      <c r="B354" t="s">
        <v>59</v>
      </c>
      <c r="C354" t="s">
        <v>2952</v>
      </c>
      <c r="D354" t="s">
        <v>40</v>
      </c>
      <c r="F354" t="s">
        <v>2953</v>
      </c>
      <c r="G354" t="s">
        <v>5422</v>
      </c>
      <c r="I354" t="s">
        <v>4605</v>
      </c>
    </row>
    <row r="355" spans="1:11">
      <c r="A355" s="69" t="s">
        <v>5439</v>
      </c>
      <c r="B355" t="s">
        <v>70</v>
      </c>
      <c r="C355" t="s">
        <v>3177</v>
      </c>
      <c r="D355" t="s">
        <v>44</v>
      </c>
      <c r="E355" t="s">
        <v>3178</v>
      </c>
      <c r="F355" t="s">
        <v>3179</v>
      </c>
      <c r="G355" t="s">
        <v>5440</v>
      </c>
      <c r="H355" t="s">
        <v>1330</v>
      </c>
      <c r="I355" t="s">
        <v>4609</v>
      </c>
      <c r="J355" t="s">
        <v>1627</v>
      </c>
      <c r="K355" t="s">
        <v>228</v>
      </c>
    </row>
    <row r="356" spans="1:11">
      <c r="A356" s="69" t="s">
        <v>5439</v>
      </c>
      <c r="B356" t="s">
        <v>70</v>
      </c>
      <c r="C356" t="s">
        <v>3182</v>
      </c>
      <c r="D356" t="s">
        <v>58</v>
      </c>
      <c r="E356" t="s">
        <v>1330</v>
      </c>
      <c r="F356" t="s">
        <v>3183</v>
      </c>
      <c r="G356" t="s">
        <v>5440</v>
      </c>
      <c r="H356" t="s">
        <v>1330</v>
      </c>
      <c r="I356" t="s">
        <v>4609</v>
      </c>
      <c r="J356" t="s">
        <v>1627</v>
      </c>
      <c r="K356" t="s">
        <v>228</v>
      </c>
    </row>
    <row r="357" spans="1:11">
      <c r="A357" s="69" t="s">
        <v>5439</v>
      </c>
      <c r="B357" t="s">
        <v>70</v>
      </c>
      <c r="C357" t="s">
        <v>2968</v>
      </c>
      <c r="D357" t="s">
        <v>36</v>
      </c>
      <c r="G357" t="s">
        <v>5422</v>
      </c>
      <c r="I357" t="s">
        <v>4609</v>
      </c>
    </row>
    <row r="358" spans="1:11">
      <c r="A358" s="69" t="s">
        <v>5439</v>
      </c>
      <c r="B358" t="s">
        <v>103</v>
      </c>
      <c r="C358" t="s">
        <v>3216</v>
      </c>
      <c r="E358" t="s">
        <v>3217</v>
      </c>
      <c r="F358" t="s">
        <v>3218</v>
      </c>
      <c r="G358" t="s">
        <v>5424</v>
      </c>
      <c r="H358" t="s">
        <v>3457</v>
      </c>
      <c r="I358" t="s">
        <v>4613</v>
      </c>
    </row>
    <row r="359" spans="1:11">
      <c r="A359" s="69" t="s">
        <v>5439</v>
      </c>
      <c r="B359" t="s">
        <v>103</v>
      </c>
      <c r="C359" t="s">
        <v>3219</v>
      </c>
      <c r="D359" t="s">
        <v>3220</v>
      </c>
      <c r="E359" t="s">
        <v>1330</v>
      </c>
      <c r="G359" t="s">
        <v>5440</v>
      </c>
      <c r="H359" t="s">
        <v>1330</v>
      </c>
      <c r="I359" t="s">
        <v>4613</v>
      </c>
      <c r="J359" t="s">
        <v>1627</v>
      </c>
      <c r="K359" t="s">
        <v>228</v>
      </c>
    </row>
    <row r="360" spans="1:11">
      <c r="A360" s="69" t="s">
        <v>5439</v>
      </c>
      <c r="B360" t="s">
        <v>72</v>
      </c>
      <c r="C360" t="s">
        <v>2984</v>
      </c>
      <c r="D360" t="s">
        <v>36</v>
      </c>
      <c r="F360" t="s">
        <v>2985</v>
      </c>
      <c r="G360" t="s">
        <v>5422</v>
      </c>
      <c r="I360" t="s">
        <v>4617</v>
      </c>
    </row>
    <row r="361" spans="1:11">
      <c r="A361" s="69" t="s">
        <v>5439</v>
      </c>
      <c r="B361" t="s">
        <v>72</v>
      </c>
      <c r="C361" t="s">
        <v>2991</v>
      </c>
      <c r="D361" t="s">
        <v>58</v>
      </c>
      <c r="G361" t="s">
        <v>5422</v>
      </c>
      <c r="I361" t="s">
        <v>4617</v>
      </c>
    </row>
    <row r="362" spans="1:11">
      <c r="A362" s="69" t="s">
        <v>5439</v>
      </c>
      <c r="B362" t="s">
        <v>72</v>
      </c>
      <c r="C362" t="s">
        <v>2992</v>
      </c>
      <c r="D362" t="s">
        <v>40</v>
      </c>
      <c r="G362" t="s">
        <v>5422</v>
      </c>
      <c r="I362" t="s">
        <v>4617</v>
      </c>
    </row>
    <row r="363" spans="1:11">
      <c r="A363" s="69" t="s">
        <v>5439</v>
      </c>
      <c r="B363" t="s">
        <v>72</v>
      </c>
      <c r="C363" t="s">
        <v>2993</v>
      </c>
      <c r="D363" t="s">
        <v>42</v>
      </c>
      <c r="G363" t="s">
        <v>5422</v>
      </c>
      <c r="I363" t="s">
        <v>4617</v>
      </c>
    </row>
    <row r="364" spans="1:11">
      <c r="A364" s="69" t="s">
        <v>5439</v>
      </c>
      <c r="B364" t="s">
        <v>72</v>
      </c>
      <c r="C364" t="s">
        <v>2994</v>
      </c>
      <c r="D364" t="s">
        <v>42</v>
      </c>
      <c r="G364" t="s">
        <v>5422</v>
      </c>
      <c r="I364" t="s">
        <v>4617</v>
      </c>
    </row>
    <row r="365" spans="1:11">
      <c r="A365" s="69" t="s">
        <v>5439</v>
      </c>
      <c r="B365" t="s">
        <v>72</v>
      </c>
      <c r="C365" t="s">
        <v>2995</v>
      </c>
      <c r="D365" t="s">
        <v>2944</v>
      </c>
      <c r="G365" t="s">
        <v>5422</v>
      </c>
      <c r="I365" t="s">
        <v>4617</v>
      </c>
    </row>
    <row r="366" spans="1:11">
      <c r="A366" s="69" t="s">
        <v>5439</v>
      </c>
      <c r="B366" t="s">
        <v>72</v>
      </c>
      <c r="C366" t="s">
        <v>2996</v>
      </c>
      <c r="D366" t="s">
        <v>56</v>
      </c>
      <c r="G366" t="s">
        <v>5422</v>
      </c>
      <c r="I366" t="s">
        <v>4617</v>
      </c>
    </row>
    <row r="367" spans="1:11">
      <c r="A367" s="69" t="s">
        <v>5439</v>
      </c>
      <c r="B367" t="s">
        <v>72</v>
      </c>
      <c r="C367" t="s">
        <v>2997</v>
      </c>
      <c r="D367" t="s">
        <v>2944</v>
      </c>
      <c r="G367" t="s">
        <v>5422</v>
      </c>
      <c r="I367" t="s">
        <v>4617</v>
      </c>
    </row>
    <row r="368" spans="1:11">
      <c r="A368" s="69" t="s">
        <v>5439</v>
      </c>
      <c r="B368" t="s">
        <v>72</v>
      </c>
      <c r="C368" t="s">
        <v>3459</v>
      </c>
      <c r="D368" t="s">
        <v>38</v>
      </c>
      <c r="E368" t="s">
        <v>3457</v>
      </c>
      <c r="F368" t="s">
        <v>3460</v>
      </c>
      <c r="G368" t="s">
        <v>5424</v>
      </c>
      <c r="H368" t="s">
        <v>3457</v>
      </c>
      <c r="I368" t="s">
        <v>4617</v>
      </c>
    </row>
    <row r="369" spans="1:11">
      <c r="A369" s="69" t="s">
        <v>5439</v>
      </c>
      <c r="B369" t="s">
        <v>78</v>
      </c>
      <c r="C369" t="s">
        <v>3462</v>
      </c>
      <c r="D369" t="s">
        <v>44</v>
      </c>
      <c r="E369" t="s">
        <v>3463</v>
      </c>
      <c r="F369" t="s">
        <v>3464</v>
      </c>
      <c r="G369" t="s">
        <v>5424</v>
      </c>
      <c r="H369" t="s">
        <v>2663</v>
      </c>
      <c r="I369" t="s">
        <v>4621</v>
      </c>
    </row>
    <row r="370" spans="1:11">
      <c r="A370" s="69" t="s">
        <v>5439</v>
      </c>
      <c r="B370" t="s">
        <v>78</v>
      </c>
      <c r="C370" t="s">
        <v>2999</v>
      </c>
      <c r="D370" t="s">
        <v>44</v>
      </c>
      <c r="G370" t="s">
        <v>5425</v>
      </c>
      <c r="I370" t="s">
        <v>4621</v>
      </c>
    </row>
    <row r="371" spans="1:11">
      <c r="A371" s="69" t="s">
        <v>5439</v>
      </c>
      <c r="B371" t="s">
        <v>78</v>
      </c>
      <c r="C371" t="s">
        <v>3001</v>
      </c>
      <c r="D371" t="s">
        <v>44</v>
      </c>
      <c r="E371" t="s">
        <v>3002</v>
      </c>
      <c r="F371" t="s">
        <v>3004</v>
      </c>
      <c r="G371" t="s">
        <v>5426</v>
      </c>
      <c r="I371" t="s">
        <v>4621</v>
      </c>
    </row>
    <row r="372" spans="1:11">
      <c r="A372" s="69" t="s">
        <v>5439</v>
      </c>
      <c r="B372" t="s">
        <v>78</v>
      </c>
      <c r="C372" t="s">
        <v>3007</v>
      </c>
      <c r="D372" t="s">
        <v>2944</v>
      </c>
      <c r="G372" t="s">
        <v>5427</v>
      </c>
      <c r="I372" t="s">
        <v>4621</v>
      </c>
    </row>
    <row r="373" spans="1:11">
      <c r="A373" s="69" t="s">
        <v>5439</v>
      </c>
      <c r="B373" t="s">
        <v>97</v>
      </c>
      <c r="C373" t="s">
        <v>3466</v>
      </c>
      <c r="D373" t="s">
        <v>40</v>
      </c>
      <c r="E373" t="s">
        <v>3467</v>
      </c>
      <c r="F373" t="s">
        <v>3468</v>
      </c>
      <c r="G373" t="s">
        <v>5424</v>
      </c>
      <c r="H373" t="s">
        <v>3457</v>
      </c>
      <c r="I373" t="s">
        <v>4625</v>
      </c>
    </row>
    <row r="374" spans="1:11">
      <c r="A374" s="69" t="s">
        <v>5439</v>
      </c>
      <c r="B374" t="s">
        <v>97</v>
      </c>
      <c r="C374" t="s">
        <v>3012</v>
      </c>
      <c r="D374" t="s">
        <v>56</v>
      </c>
      <c r="G374" t="s">
        <v>5422</v>
      </c>
      <c r="I374" t="s">
        <v>4625</v>
      </c>
    </row>
    <row r="375" spans="1:11">
      <c r="A375" s="69" t="s">
        <v>5439</v>
      </c>
      <c r="B375" t="s">
        <v>97</v>
      </c>
      <c r="C375" t="s">
        <v>3327</v>
      </c>
      <c r="D375" t="s">
        <v>3328</v>
      </c>
      <c r="E375" t="s">
        <v>1330</v>
      </c>
      <c r="G375" t="s">
        <v>5440</v>
      </c>
      <c r="H375" t="s">
        <v>1330</v>
      </c>
      <c r="I375" t="s">
        <v>4625</v>
      </c>
      <c r="J375" t="s">
        <v>1627</v>
      </c>
      <c r="K375" t="s">
        <v>228</v>
      </c>
    </row>
    <row r="376" spans="1:11">
      <c r="A376" s="69" t="s">
        <v>5439</v>
      </c>
      <c r="B376" t="s">
        <v>97</v>
      </c>
      <c r="C376" t="s">
        <v>3329</v>
      </c>
      <c r="D376" t="s">
        <v>3328</v>
      </c>
      <c r="E376" t="s">
        <v>1330</v>
      </c>
      <c r="G376" t="s">
        <v>5440</v>
      </c>
      <c r="H376" t="s">
        <v>1330</v>
      </c>
      <c r="I376" t="s">
        <v>4625</v>
      </c>
      <c r="J376" t="s">
        <v>1627</v>
      </c>
      <c r="K376" t="s">
        <v>228</v>
      </c>
    </row>
    <row r="377" spans="1:11">
      <c r="A377" s="69" t="s">
        <v>5439</v>
      </c>
      <c r="B377" t="s">
        <v>14</v>
      </c>
      <c r="C377" t="s">
        <v>3336</v>
      </c>
      <c r="D377" t="s">
        <v>3018</v>
      </c>
      <c r="E377" t="s">
        <v>1330</v>
      </c>
      <c r="G377" t="s">
        <v>5440</v>
      </c>
      <c r="H377" t="s">
        <v>1330</v>
      </c>
      <c r="I377" t="s">
        <v>4628</v>
      </c>
      <c r="J377" t="s">
        <v>1627</v>
      </c>
      <c r="K377" t="s">
        <v>228</v>
      </c>
    </row>
    <row r="378" spans="1:11">
      <c r="A378" s="69" t="s">
        <v>5439</v>
      </c>
      <c r="B378" t="s">
        <v>14</v>
      </c>
      <c r="C378" t="s">
        <v>3337</v>
      </c>
      <c r="E378" t="s">
        <v>3338</v>
      </c>
      <c r="G378" t="s">
        <v>5440</v>
      </c>
      <c r="H378" t="s">
        <v>1330</v>
      </c>
      <c r="I378" t="s">
        <v>4628</v>
      </c>
      <c r="J378" t="s">
        <v>1627</v>
      </c>
      <c r="K378" t="s">
        <v>228</v>
      </c>
    </row>
    <row r="379" spans="1:11">
      <c r="A379" s="69" t="s">
        <v>5439</v>
      </c>
      <c r="B379" t="s">
        <v>86</v>
      </c>
      <c r="C379" t="s">
        <v>3409</v>
      </c>
      <c r="D379" t="s">
        <v>88</v>
      </c>
      <c r="E379" t="s">
        <v>3410</v>
      </c>
      <c r="F379" t="s">
        <v>3411</v>
      </c>
      <c r="G379" t="s">
        <v>5424</v>
      </c>
      <c r="H379" t="s">
        <v>3457</v>
      </c>
      <c r="I379" t="s">
        <v>4656</v>
      </c>
    </row>
    <row r="380" spans="1:11">
      <c r="A380" s="69" t="s">
        <v>5439</v>
      </c>
      <c r="B380" t="s">
        <v>86</v>
      </c>
      <c r="C380" t="s">
        <v>3044</v>
      </c>
      <c r="D380" t="s">
        <v>3045</v>
      </c>
      <c r="F380" t="s">
        <v>3047</v>
      </c>
      <c r="G380" t="s">
        <v>5428</v>
      </c>
      <c r="I380" t="s">
        <v>4656</v>
      </c>
    </row>
    <row r="381" spans="1:11">
      <c r="A381" s="69" t="s">
        <v>5439</v>
      </c>
      <c r="B381" t="s">
        <v>86</v>
      </c>
      <c r="C381" t="s">
        <v>3048</v>
      </c>
      <c r="D381" t="s">
        <v>3045</v>
      </c>
      <c r="G381" t="s">
        <v>5428</v>
      </c>
      <c r="I381" t="s">
        <v>4656</v>
      </c>
    </row>
    <row r="382" spans="1:11">
      <c r="A382" s="69" t="s">
        <v>5439</v>
      </c>
      <c r="B382" t="s">
        <v>86</v>
      </c>
      <c r="C382" t="s">
        <v>3051</v>
      </c>
      <c r="D382" t="s">
        <v>3039</v>
      </c>
      <c r="E382" t="s">
        <v>3052</v>
      </c>
      <c r="F382" t="s">
        <v>3054</v>
      </c>
      <c r="G382" t="s">
        <v>5429</v>
      </c>
      <c r="I382" t="s">
        <v>4656</v>
      </c>
    </row>
    <row r="383" spans="1:11">
      <c r="A383" s="69" t="s">
        <v>5439</v>
      </c>
      <c r="B383" t="s">
        <v>87</v>
      </c>
      <c r="C383" t="s">
        <v>3061</v>
      </c>
      <c r="D383" t="s">
        <v>3018</v>
      </c>
      <c r="G383" t="s">
        <v>5430</v>
      </c>
      <c r="I383" t="s">
        <v>4660</v>
      </c>
    </row>
    <row r="384" spans="1:11">
      <c r="A384" s="69" t="s">
        <v>5439</v>
      </c>
      <c r="B384" t="s">
        <v>92</v>
      </c>
      <c r="C384" t="s">
        <v>3064</v>
      </c>
      <c r="E384" t="s">
        <v>666</v>
      </c>
      <c r="G384" t="s">
        <v>5431</v>
      </c>
      <c r="I384" t="s">
        <v>4664</v>
      </c>
    </row>
    <row r="385" spans="1:11">
      <c r="A385" s="69" t="s">
        <v>5439</v>
      </c>
      <c r="B385" t="s">
        <v>92</v>
      </c>
      <c r="C385" t="s">
        <v>3431</v>
      </c>
      <c r="D385" t="s">
        <v>94</v>
      </c>
      <c r="E385" t="s">
        <v>3432</v>
      </c>
      <c r="F385" t="s">
        <v>3434</v>
      </c>
      <c r="G385" t="s">
        <v>5440</v>
      </c>
      <c r="H385" t="s">
        <v>3473</v>
      </c>
      <c r="I385" t="s">
        <v>4664</v>
      </c>
      <c r="J385" t="s">
        <v>1627</v>
      </c>
      <c r="K385" t="s">
        <v>228</v>
      </c>
    </row>
    <row r="386" spans="1:11">
      <c r="A386" s="69" t="s">
        <v>5439</v>
      </c>
      <c r="B386" t="s">
        <v>92</v>
      </c>
      <c r="C386" t="s">
        <v>3066</v>
      </c>
      <c r="D386" t="s">
        <v>3018</v>
      </c>
      <c r="E386" t="s">
        <v>3067</v>
      </c>
      <c r="G386" t="s">
        <v>5432</v>
      </c>
      <c r="I386" t="s">
        <v>4664</v>
      </c>
    </row>
    <row r="387" spans="1:11">
      <c r="A387" s="69" t="s">
        <v>5439</v>
      </c>
      <c r="B387" t="s">
        <v>92</v>
      </c>
      <c r="C387" t="s">
        <v>3069</v>
      </c>
      <c r="D387" t="s">
        <v>96</v>
      </c>
      <c r="G387" t="s">
        <v>5433</v>
      </c>
      <c r="I387" t="s">
        <v>4664</v>
      </c>
    </row>
    <row r="388" spans="1:11">
      <c r="A388" s="69" t="s">
        <v>5168</v>
      </c>
      <c r="B388" t="s">
        <v>32</v>
      </c>
      <c r="C388" t="s">
        <v>3080</v>
      </c>
      <c r="D388" t="s">
        <v>35</v>
      </c>
      <c r="E388" t="s">
        <v>3081</v>
      </c>
      <c r="F388" t="s">
        <v>3083</v>
      </c>
      <c r="G388" t="s">
        <v>5441</v>
      </c>
      <c r="H388" t="s">
        <v>3081</v>
      </c>
      <c r="I388" t="s">
        <v>4597</v>
      </c>
      <c r="J388" t="s">
        <v>2793</v>
      </c>
      <c r="K388" t="s">
        <v>2794</v>
      </c>
    </row>
    <row r="389" spans="1:11">
      <c r="A389" s="69" t="s">
        <v>5168</v>
      </c>
      <c r="B389" t="s">
        <v>32</v>
      </c>
      <c r="C389" t="s">
        <v>3084</v>
      </c>
      <c r="D389" t="s">
        <v>36</v>
      </c>
      <c r="E389" t="s">
        <v>666</v>
      </c>
      <c r="F389" t="s">
        <v>3085</v>
      </c>
      <c r="G389" t="s">
        <v>5442</v>
      </c>
      <c r="H389" t="s">
        <v>666</v>
      </c>
      <c r="I389" t="s">
        <v>4597</v>
      </c>
      <c r="J389" t="s">
        <v>2791</v>
      </c>
      <c r="K389" t="s">
        <v>2698</v>
      </c>
    </row>
    <row r="390" spans="1:11">
      <c r="A390" s="69" t="s">
        <v>5168</v>
      </c>
      <c r="B390" t="s">
        <v>32</v>
      </c>
      <c r="C390" t="s">
        <v>3086</v>
      </c>
      <c r="D390" t="s">
        <v>40</v>
      </c>
      <c r="E390" t="s">
        <v>666</v>
      </c>
      <c r="F390" t="s">
        <v>3087</v>
      </c>
      <c r="G390" t="s">
        <v>5442</v>
      </c>
      <c r="H390" t="s">
        <v>666</v>
      </c>
      <c r="I390" t="s">
        <v>4597</v>
      </c>
      <c r="J390" t="s">
        <v>2791</v>
      </c>
      <c r="K390" t="s">
        <v>2698</v>
      </c>
    </row>
    <row r="391" spans="1:11">
      <c r="A391" s="69" t="s">
        <v>5168</v>
      </c>
      <c r="B391" t="s">
        <v>32</v>
      </c>
      <c r="C391" t="s">
        <v>3088</v>
      </c>
      <c r="D391" t="s">
        <v>42</v>
      </c>
      <c r="E391" t="s">
        <v>3089</v>
      </c>
      <c r="F391" t="s">
        <v>3091</v>
      </c>
      <c r="G391" t="s">
        <v>5424</v>
      </c>
      <c r="H391" t="s">
        <v>1902</v>
      </c>
      <c r="I391" t="s">
        <v>4597</v>
      </c>
    </row>
    <row r="392" spans="1:11">
      <c r="A392" s="69" t="s">
        <v>5168</v>
      </c>
      <c r="B392" t="s">
        <v>32</v>
      </c>
      <c r="C392" t="s">
        <v>3092</v>
      </c>
      <c r="D392" t="s">
        <v>42</v>
      </c>
      <c r="E392" t="s">
        <v>3081</v>
      </c>
      <c r="F392" t="s">
        <v>3083</v>
      </c>
      <c r="G392" t="s">
        <v>5441</v>
      </c>
      <c r="H392" t="s">
        <v>3081</v>
      </c>
      <c r="I392" t="s">
        <v>4597</v>
      </c>
      <c r="J392" t="s">
        <v>2793</v>
      </c>
      <c r="K392" t="s">
        <v>2794</v>
      </c>
    </row>
    <row r="393" spans="1:11">
      <c r="A393" s="69" t="s">
        <v>5168</v>
      </c>
      <c r="B393" t="s">
        <v>32</v>
      </c>
      <c r="C393" t="s">
        <v>3093</v>
      </c>
      <c r="D393" t="s">
        <v>44</v>
      </c>
      <c r="E393" t="s">
        <v>1902</v>
      </c>
      <c r="F393" t="s">
        <v>3094</v>
      </c>
      <c r="G393" t="s">
        <v>5443</v>
      </c>
      <c r="H393" t="s">
        <v>1902</v>
      </c>
      <c r="I393" t="s">
        <v>4597</v>
      </c>
      <c r="J393" t="s">
        <v>2797</v>
      </c>
      <c r="K393" t="s">
        <v>2798</v>
      </c>
    </row>
    <row r="394" spans="1:11">
      <c r="A394" s="69" t="s">
        <v>5168</v>
      </c>
      <c r="B394" t="s">
        <v>32</v>
      </c>
      <c r="C394" t="s">
        <v>3095</v>
      </c>
      <c r="D394" t="s">
        <v>44</v>
      </c>
      <c r="E394" t="s">
        <v>214</v>
      </c>
      <c r="F394" t="s">
        <v>3096</v>
      </c>
      <c r="G394" t="s">
        <v>5441</v>
      </c>
      <c r="H394" t="s">
        <v>214</v>
      </c>
      <c r="I394" t="s">
        <v>4597</v>
      </c>
      <c r="J394" t="s">
        <v>2793</v>
      </c>
      <c r="K394" t="s">
        <v>2794</v>
      </c>
    </row>
    <row r="395" spans="1:11">
      <c r="A395" s="69" t="s">
        <v>5168</v>
      </c>
      <c r="B395" t="s">
        <v>32</v>
      </c>
      <c r="C395" t="s">
        <v>2908</v>
      </c>
      <c r="D395" t="s">
        <v>36</v>
      </c>
      <c r="G395" t="s">
        <v>5422</v>
      </c>
      <c r="I395" t="s">
        <v>4597</v>
      </c>
    </row>
    <row r="396" spans="1:11">
      <c r="A396" s="69" t="s">
        <v>5168</v>
      </c>
      <c r="B396" t="s">
        <v>55</v>
      </c>
      <c r="C396" t="s">
        <v>2913</v>
      </c>
      <c r="D396" t="s">
        <v>35</v>
      </c>
      <c r="E396" t="s">
        <v>2914</v>
      </c>
      <c r="F396" t="s">
        <v>2917</v>
      </c>
      <c r="G396" t="s">
        <v>5444</v>
      </c>
      <c r="H396" t="s">
        <v>214</v>
      </c>
      <c r="I396" t="s">
        <v>4601</v>
      </c>
      <c r="J396" t="s">
        <v>2808</v>
      </c>
      <c r="K396" t="s">
        <v>2809</v>
      </c>
    </row>
    <row r="397" spans="1:11">
      <c r="A397" s="69" t="s">
        <v>5168</v>
      </c>
      <c r="B397" t="s">
        <v>55</v>
      </c>
      <c r="C397" t="s">
        <v>3101</v>
      </c>
      <c r="D397" t="s">
        <v>35</v>
      </c>
      <c r="E397" t="s">
        <v>3102</v>
      </c>
      <c r="F397" t="s">
        <v>3104</v>
      </c>
      <c r="G397" t="s">
        <v>5424</v>
      </c>
      <c r="H397" t="s">
        <v>3477</v>
      </c>
      <c r="I397" t="s">
        <v>4601</v>
      </c>
    </row>
    <row r="398" spans="1:11">
      <c r="A398" s="69" t="s">
        <v>5168</v>
      </c>
      <c r="B398" t="s">
        <v>55</v>
      </c>
      <c r="C398" t="s">
        <v>2918</v>
      </c>
      <c r="D398" t="s">
        <v>36</v>
      </c>
      <c r="E398" t="s">
        <v>2919</v>
      </c>
      <c r="F398" t="s">
        <v>2921</v>
      </c>
      <c r="G398" t="s">
        <v>5444</v>
      </c>
      <c r="H398" t="s">
        <v>3105</v>
      </c>
      <c r="I398" t="s">
        <v>4601</v>
      </c>
      <c r="J398" t="s">
        <v>2808</v>
      </c>
      <c r="K398" t="s">
        <v>2809</v>
      </c>
    </row>
    <row r="399" spans="1:11">
      <c r="A399" s="69" t="s">
        <v>5168</v>
      </c>
      <c r="B399" t="s">
        <v>55</v>
      </c>
      <c r="C399" t="s">
        <v>3106</v>
      </c>
      <c r="D399" t="s">
        <v>36</v>
      </c>
      <c r="E399" t="s">
        <v>214</v>
      </c>
      <c r="F399" t="s">
        <v>3107</v>
      </c>
      <c r="G399" t="s">
        <v>5441</v>
      </c>
      <c r="H399" t="s">
        <v>214</v>
      </c>
      <c r="I399" t="s">
        <v>4601</v>
      </c>
      <c r="J399" t="s">
        <v>2793</v>
      </c>
      <c r="K399" t="s">
        <v>2794</v>
      </c>
    </row>
    <row r="400" spans="1:11">
      <c r="A400" s="69" t="s">
        <v>5168</v>
      </c>
      <c r="B400" t="s">
        <v>55</v>
      </c>
      <c r="C400" t="s">
        <v>3108</v>
      </c>
      <c r="D400" t="s">
        <v>36</v>
      </c>
      <c r="E400" t="s">
        <v>3109</v>
      </c>
      <c r="F400" t="s">
        <v>3110</v>
      </c>
      <c r="G400" t="s">
        <v>5442</v>
      </c>
      <c r="H400" t="s">
        <v>666</v>
      </c>
      <c r="I400" t="s">
        <v>4601</v>
      </c>
      <c r="J400" t="s">
        <v>2791</v>
      </c>
      <c r="K400" t="s">
        <v>2698</v>
      </c>
    </row>
    <row r="401" spans="1:11">
      <c r="A401" s="69" t="s">
        <v>5168</v>
      </c>
      <c r="B401" t="s">
        <v>55</v>
      </c>
      <c r="C401" t="s">
        <v>3111</v>
      </c>
      <c r="D401" t="s">
        <v>38</v>
      </c>
      <c r="E401" t="s">
        <v>666</v>
      </c>
      <c r="G401" t="s">
        <v>5442</v>
      </c>
      <c r="H401" t="s">
        <v>666</v>
      </c>
      <c r="I401" t="s">
        <v>4601</v>
      </c>
      <c r="J401" t="s">
        <v>2791</v>
      </c>
      <c r="K401" t="s">
        <v>2698</v>
      </c>
    </row>
    <row r="402" spans="1:11">
      <c r="A402" s="69" t="s">
        <v>5168</v>
      </c>
      <c r="B402" t="s">
        <v>55</v>
      </c>
      <c r="C402" t="s">
        <v>3112</v>
      </c>
      <c r="D402" t="s">
        <v>38</v>
      </c>
      <c r="E402" t="s">
        <v>3113</v>
      </c>
      <c r="F402" t="s">
        <v>3114</v>
      </c>
      <c r="G402" t="s">
        <v>5445</v>
      </c>
      <c r="H402" t="s">
        <v>1330</v>
      </c>
      <c r="I402" t="s">
        <v>4601</v>
      </c>
      <c r="J402" t="s">
        <v>2806</v>
      </c>
      <c r="K402" t="s">
        <v>666</v>
      </c>
    </row>
    <row r="403" spans="1:11">
      <c r="A403" s="69" t="s">
        <v>5168</v>
      </c>
      <c r="B403" t="s">
        <v>55</v>
      </c>
      <c r="C403" t="s">
        <v>3115</v>
      </c>
      <c r="D403" t="s">
        <v>42</v>
      </c>
      <c r="E403" t="s">
        <v>214</v>
      </c>
      <c r="F403" t="s">
        <v>3116</v>
      </c>
      <c r="G403" t="s">
        <v>5441</v>
      </c>
      <c r="H403" t="s">
        <v>214</v>
      </c>
      <c r="I403" t="s">
        <v>4601</v>
      </c>
      <c r="J403" t="s">
        <v>2793</v>
      </c>
      <c r="K403" t="s">
        <v>2794</v>
      </c>
    </row>
    <row r="404" spans="1:11">
      <c r="A404" s="69" t="s">
        <v>5168</v>
      </c>
      <c r="B404" t="s">
        <v>55</v>
      </c>
      <c r="C404" t="s">
        <v>2925</v>
      </c>
      <c r="D404" t="s">
        <v>42</v>
      </c>
      <c r="E404" t="s">
        <v>2919</v>
      </c>
      <c r="F404" t="s">
        <v>2926</v>
      </c>
      <c r="G404" t="s">
        <v>5444</v>
      </c>
      <c r="H404" t="s">
        <v>3105</v>
      </c>
      <c r="I404" t="s">
        <v>4601</v>
      </c>
      <c r="J404" t="s">
        <v>2808</v>
      </c>
      <c r="K404" t="s">
        <v>2809</v>
      </c>
    </row>
    <row r="405" spans="1:11">
      <c r="A405" s="69" t="s">
        <v>5168</v>
      </c>
      <c r="B405" t="s">
        <v>55</v>
      </c>
      <c r="C405" t="s">
        <v>3117</v>
      </c>
      <c r="D405" t="s">
        <v>42</v>
      </c>
      <c r="E405" t="s">
        <v>3118</v>
      </c>
      <c r="F405" t="s">
        <v>3119</v>
      </c>
      <c r="G405" t="s">
        <v>5442</v>
      </c>
      <c r="H405" t="s">
        <v>666</v>
      </c>
      <c r="I405" t="s">
        <v>4601</v>
      </c>
      <c r="J405" t="s">
        <v>2791</v>
      </c>
      <c r="K405" t="s">
        <v>2698</v>
      </c>
    </row>
    <row r="406" spans="1:11">
      <c r="A406" s="69" t="s">
        <v>5168</v>
      </c>
      <c r="B406" t="s">
        <v>55</v>
      </c>
      <c r="C406" t="s">
        <v>3120</v>
      </c>
      <c r="D406" t="s">
        <v>44</v>
      </c>
      <c r="E406" t="s">
        <v>214</v>
      </c>
      <c r="F406" t="s">
        <v>3121</v>
      </c>
      <c r="G406" t="s">
        <v>5441</v>
      </c>
      <c r="H406" t="s">
        <v>214</v>
      </c>
      <c r="I406" t="s">
        <v>4601</v>
      </c>
      <c r="J406" t="s">
        <v>2793</v>
      </c>
      <c r="K406" t="s">
        <v>2794</v>
      </c>
    </row>
    <row r="407" spans="1:11">
      <c r="A407" s="69" t="s">
        <v>5168</v>
      </c>
      <c r="B407" t="s">
        <v>55</v>
      </c>
      <c r="C407" t="s">
        <v>2927</v>
      </c>
      <c r="D407" t="s">
        <v>44</v>
      </c>
      <c r="E407" t="s">
        <v>2919</v>
      </c>
      <c r="G407" t="s">
        <v>5444</v>
      </c>
      <c r="H407" t="s">
        <v>3105</v>
      </c>
      <c r="I407" t="s">
        <v>4601</v>
      </c>
      <c r="J407" t="s">
        <v>2808</v>
      </c>
      <c r="K407" t="s">
        <v>2809</v>
      </c>
    </row>
    <row r="408" spans="1:11">
      <c r="A408" s="69" t="s">
        <v>5168</v>
      </c>
      <c r="B408" t="s">
        <v>55</v>
      </c>
      <c r="C408" t="s">
        <v>2928</v>
      </c>
      <c r="D408" t="s">
        <v>57</v>
      </c>
      <c r="E408" t="s">
        <v>2919</v>
      </c>
      <c r="G408" t="s">
        <v>5444</v>
      </c>
      <c r="H408" t="s">
        <v>3105</v>
      </c>
      <c r="I408" t="s">
        <v>4601</v>
      </c>
      <c r="J408" t="s">
        <v>2808</v>
      </c>
      <c r="K408" t="s">
        <v>2809</v>
      </c>
    </row>
    <row r="409" spans="1:11">
      <c r="A409" s="69" t="s">
        <v>5168</v>
      </c>
      <c r="B409" t="s">
        <v>55</v>
      </c>
      <c r="C409" t="s">
        <v>3122</v>
      </c>
      <c r="D409" t="s">
        <v>56</v>
      </c>
      <c r="E409" t="s">
        <v>3081</v>
      </c>
      <c r="F409" t="s">
        <v>3123</v>
      </c>
      <c r="G409" t="s">
        <v>5441</v>
      </c>
      <c r="H409" t="s">
        <v>3081</v>
      </c>
      <c r="I409" t="s">
        <v>4601</v>
      </c>
      <c r="J409" t="s">
        <v>2793</v>
      </c>
      <c r="K409" t="s">
        <v>2794</v>
      </c>
    </row>
    <row r="410" spans="1:11">
      <c r="A410" s="69" t="s">
        <v>5168</v>
      </c>
      <c r="B410" t="s">
        <v>55</v>
      </c>
      <c r="C410" t="s">
        <v>3124</v>
      </c>
      <c r="D410" t="s">
        <v>57</v>
      </c>
      <c r="E410" t="s">
        <v>3125</v>
      </c>
      <c r="F410" t="s">
        <v>3126</v>
      </c>
      <c r="G410" t="s">
        <v>5441</v>
      </c>
      <c r="H410" t="s">
        <v>214</v>
      </c>
      <c r="I410" t="s">
        <v>4601</v>
      </c>
      <c r="J410" t="s">
        <v>2793</v>
      </c>
      <c r="K410" t="s">
        <v>2794</v>
      </c>
    </row>
    <row r="411" spans="1:11">
      <c r="A411" s="69" t="s">
        <v>5168</v>
      </c>
      <c r="B411" t="s">
        <v>55</v>
      </c>
      <c r="C411" t="s">
        <v>3127</v>
      </c>
      <c r="D411" t="s">
        <v>58</v>
      </c>
      <c r="E411" t="s">
        <v>3113</v>
      </c>
      <c r="F411" t="s">
        <v>3114</v>
      </c>
      <c r="G411" t="s">
        <v>5445</v>
      </c>
      <c r="H411" t="s">
        <v>1330</v>
      </c>
      <c r="I411" t="s">
        <v>4601</v>
      </c>
      <c r="J411" t="s">
        <v>2806</v>
      </c>
      <c r="K411" t="s">
        <v>666</v>
      </c>
    </row>
    <row r="412" spans="1:11">
      <c r="A412" s="69" t="s">
        <v>5168</v>
      </c>
      <c r="B412" t="s">
        <v>55</v>
      </c>
      <c r="C412" t="s">
        <v>2930</v>
      </c>
      <c r="D412" t="s">
        <v>2931</v>
      </c>
      <c r="G412" t="s">
        <v>5422</v>
      </c>
      <c r="I412" t="s">
        <v>4601</v>
      </c>
    </row>
    <row r="413" spans="1:11">
      <c r="A413" s="69" t="s">
        <v>5168</v>
      </c>
      <c r="B413" t="s">
        <v>55</v>
      </c>
      <c r="C413" t="s">
        <v>2932</v>
      </c>
      <c r="D413" t="s">
        <v>2931</v>
      </c>
      <c r="G413" t="s">
        <v>5422</v>
      </c>
      <c r="I413" t="s">
        <v>4601</v>
      </c>
    </row>
    <row r="414" spans="1:11">
      <c r="A414" s="69" t="s">
        <v>5168</v>
      </c>
      <c r="B414" t="s">
        <v>55</v>
      </c>
      <c r="C414" t="s">
        <v>2933</v>
      </c>
      <c r="D414" t="s">
        <v>2934</v>
      </c>
      <c r="G414" t="s">
        <v>5422</v>
      </c>
      <c r="I414" t="s">
        <v>4601</v>
      </c>
    </row>
    <row r="415" spans="1:11">
      <c r="A415" s="69" t="s">
        <v>5168</v>
      </c>
      <c r="B415" t="s">
        <v>55</v>
      </c>
      <c r="C415" t="s">
        <v>2935</v>
      </c>
      <c r="D415" t="s">
        <v>2936</v>
      </c>
      <c r="G415" t="s">
        <v>5422</v>
      </c>
      <c r="I415" t="s">
        <v>4601</v>
      </c>
    </row>
    <row r="416" spans="1:11">
      <c r="A416" s="69" t="s">
        <v>5168</v>
      </c>
      <c r="B416" t="s">
        <v>55</v>
      </c>
      <c r="C416" t="s">
        <v>2937</v>
      </c>
      <c r="D416" t="s">
        <v>2936</v>
      </c>
      <c r="G416" t="s">
        <v>5422</v>
      </c>
      <c r="I416" t="s">
        <v>4601</v>
      </c>
    </row>
    <row r="417" spans="1:11">
      <c r="A417" s="69" t="s">
        <v>5168</v>
      </c>
      <c r="B417" t="s">
        <v>55</v>
      </c>
      <c r="C417" t="s">
        <v>2938</v>
      </c>
      <c r="D417" t="s">
        <v>2936</v>
      </c>
      <c r="G417" t="s">
        <v>5422</v>
      </c>
      <c r="I417" t="s">
        <v>4601</v>
      </c>
    </row>
    <row r="418" spans="1:11">
      <c r="A418" s="69" t="s">
        <v>5168</v>
      </c>
      <c r="B418" t="s">
        <v>55</v>
      </c>
      <c r="C418" t="s">
        <v>2939</v>
      </c>
      <c r="D418" t="s">
        <v>2936</v>
      </c>
      <c r="G418" t="s">
        <v>5422</v>
      </c>
      <c r="I418" t="s">
        <v>4601</v>
      </c>
    </row>
    <row r="419" spans="1:11">
      <c r="A419" s="69" t="s">
        <v>5168</v>
      </c>
      <c r="B419" t="s">
        <v>55</v>
      </c>
      <c r="C419" t="s">
        <v>2940</v>
      </c>
      <c r="D419" t="s">
        <v>36</v>
      </c>
      <c r="G419" t="s">
        <v>5422</v>
      </c>
      <c r="I419" t="s">
        <v>4601</v>
      </c>
    </row>
    <row r="420" spans="1:11">
      <c r="A420" s="69" t="s">
        <v>5168</v>
      </c>
      <c r="B420" t="s">
        <v>55</v>
      </c>
      <c r="C420" t="s">
        <v>2941</v>
      </c>
      <c r="D420" t="s">
        <v>35</v>
      </c>
      <c r="G420" t="s">
        <v>5422</v>
      </c>
      <c r="I420" t="s">
        <v>4601</v>
      </c>
    </row>
    <row r="421" spans="1:11">
      <c r="A421" s="69" t="s">
        <v>5168</v>
      </c>
      <c r="B421" t="s">
        <v>55</v>
      </c>
      <c r="C421" t="s">
        <v>2942</v>
      </c>
      <c r="D421" t="s">
        <v>40</v>
      </c>
      <c r="G421" t="s">
        <v>5422</v>
      </c>
      <c r="I421" t="s">
        <v>4601</v>
      </c>
    </row>
    <row r="422" spans="1:11">
      <c r="A422" s="69" t="s">
        <v>5168</v>
      </c>
      <c r="B422" t="s">
        <v>55</v>
      </c>
      <c r="C422" t="s">
        <v>2943</v>
      </c>
      <c r="D422" t="s">
        <v>2944</v>
      </c>
      <c r="G422" t="s">
        <v>5422</v>
      </c>
      <c r="I422" t="s">
        <v>4601</v>
      </c>
    </row>
    <row r="423" spans="1:11">
      <c r="A423" s="69" t="s">
        <v>5168</v>
      </c>
      <c r="B423" t="s">
        <v>55</v>
      </c>
      <c r="C423" t="s">
        <v>2945</v>
      </c>
      <c r="D423" t="s">
        <v>35</v>
      </c>
      <c r="G423" t="s">
        <v>5422</v>
      </c>
      <c r="I423" t="s">
        <v>4601</v>
      </c>
    </row>
    <row r="424" spans="1:11">
      <c r="A424" s="69" t="s">
        <v>5168</v>
      </c>
      <c r="B424" t="s">
        <v>55</v>
      </c>
      <c r="C424" t="s">
        <v>2946</v>
      </c>
      <c r="D424" t="s">
        <v>42</v>
      </c>
      <c r="E424" t="s">
        <v>2919</v>
      </c>
      <c r="F424" t="s">
        <v>2947</v>
      </c>
      <c r="G424" t="s">
        <v>5444</v>
      </c>
      <c r="H424" t="s">
        <v>3105</v>
      </c>
      <c r="I424" t="s">
        <v>4601</v>
      </c>
      <c r="J424" t="s">
        <v>2808</v>
      </c>
      <c r="K424" t="s">
        <v>2809</v>
      </c>
    </row>
    <row r="425" spans="1:11">
      <c r="A425" s="69" t="s">
        <v>5168</v>
      </c>
      <c r="B425" t="s">
        <v>55</v>
      </c>
      <c r="C425" t="s">
        <v>3128</v>
      </c>
      <c r="D425" t="s">
        <v>2949</v>
      </c>
      <c r="E425" t="s">
        <v>3081</v>
      </c>
      <c r="G425" t="s">
        <v>5441</v>
      </c>
      <c r="H425" t="s">
        <v>3081</v>
      </c>
      <c r="I425" t="s">
        <v>4601</v>
      </c>
      <c r="J425" t="s">
        <v>2793</v>
      </c>
      <c r="K425" t="s">
        <v>2794</v>
      </c>
    </row>
    <row r="426" spans="1:11">
      <c r="A426" s="69" t="s">
        <v>5168</v>
      </c>
      <c r="B426" t="s">
        <v>55</v>
      </c>
      <c r="C426" t="s">
        <v>3129</v>
      </c>
      <c r="D426" t="s">
        <v>36</v>
      </c>
      <c r="E426" t="s">
        <v>3081</v>
      </c>
      <c r="G426" t="s">
        <v>5441</v>
      </c>
      <c r="H426" t="s">
        <v>3081</v>
      </c>
      <c r="I426" t="s">
        <v>4601</v>
      </c>
      <c r="J426" t="s">
        <v>2793</v>
      </c>
      <c r="K426" t="s">
        <v>2794</v>
      </c>
    </row>
    <row r="427" spans="1:11">
      <c r="A427" s="69" t="s">
        <v>5168</v>
      </c>
      <c r="B427" t="s">
        <v>55</v>
      </c>
      <c r="C427" t="s">
        <v>3130</v>
      </c>
      <c r="D427" t="s">
        <v>35</v>
      </c>
      <c r="E427" t="s">
        <v>666</v>
      </c>
      <c r="F427" t="s">
        <v>3131</v>
      </c>
      <c r="G427" t="s">
        <v>5442</v>
      </c>
      <c r="H427" t="s">
        <v>666</v>
      </c>
      <c r="I427" t="s">
        <v>4601</v>
      </c>
      <c r="J427" t="s">
        <v>2791</v>
      </c>
      <c r="K427" t="s">
        <v>2698</v>
      </c>
    </row>
    <row r="428" spans="1:11">
      <c r="A428" s="69" t="s">
        <v>5168</v>
      </c>
      <c r="B428" t="s">
        <v>55</v>
      </c>
      <c r="C428" t="s">
        <v>3132</v>
      </c>
      <c r="D428" t="s">
        <v>33</v>
      </c>
      <c r="E428" t="s">
        <v>3081</v>
      </c>
      <c r="G428" t="s">
        <v>5441</v>
      </c>
      <c r="H428" t="s">
        <v>3081</v>
      </c>
      <c r="I428" t="s">
        <v>4601</v>
      </c>
      <c r="J428" t="s">
        <v>2793</v>
      </c>
      <c r="K428" t="s">
        <v>2794</v>
      </c>
    </row>
    <row r="429" spans="1:11">
      <c r="A429" s="69" t="s">
        <v>5168</v>
      </c>
      <c r="B429" t="s">
        <v>55</v>
      </c>
      <c r="C429" t="s">
        <v>3133</v>
      </c>
      <c r="D429" t="s">
        <v>3134</v>
      </c>
      <c r="E429" t="s">
        <v>1330</v>
      </c>
      <c r="F429" t="s">
        <v>3135</v>
      </c>
      <c r="G429" t="s">
        <v>5445</v>
      </c>
      <c r="H429" t="s">
        <v>1330</v>
      </c>
      <c r="I429" t="s">
        <v>4601</v>
      </c>
      <c r="J429" t="s">
        <v>2806</v>
      </c>
      <c r="K429" t="s">
        <v>666</v>
      </c>
    </row>
    <row r="430" spans="1:11">
      <c r="A430" s="69" t="s">
        <v>5168</v>
      </c>
      <c r="B430" t="s">
        <v>59</v>
      </c>
      <c r="C430" t="s">
        <v>3137</v>
      </c>
      <c r="D430" t="s">
        <v>35</v>
      </c>
      <c r="E430" t="s">
        <v>666</v>
      </c>
      <c r="F430" t="s">
        <v>3138</v>
      </c>
      <c r="G430" t="s">
        <v>5442</v>
      </c>
      <c r="H430" t="s">
        <v>666</v>
      </c>
      <c r="I430" t="s">
        <v>4605</v>
      </c>
      <c r="J430" t="s">
        <v>2791</v>
      </c>
      <c r="K430" t="s">
        <v>2698</v>
      </c>
    </row>
    <row r="431" spans="1:11">
      <c r="A431" s="69" t="s">
        <v>5168</v>
      </c>
      <c r="B431" t="s">
        <v>59</v>
      </c>
      <c r="C431" t="s">
        <v>3139</v>
      </c>
      <c r="D431" t="s">
        <v>35</v>
      </c>
      <c r="E431" t="s">
        <v>214</v>
      </c>
      <c r="G431" t="s">
        <v>5441</v>
      </c>
      <c r="H431" t="s">
        <v>214</v>
      </c>
      <c r="I431" t="s">
        <v>4605</v>
      </c>
      <c r="J431" t="s">
        <v>2793</v>
      </c>
      <c r="K431" t="s">
        <v>2794</v>
      </c>
    </row>
    <row r="432" spans="1:11">
      <c r="A432" s="69" t="s">
        <v>5168</v>
      </c>
      <c r="B432" t="s">
        <v>59</v>
      </c>
      <c r="C432" t="s">
        <v>3140</v>
      </c>
      <c r="D432" t="s">
        <v>35</v>
      </c>
      <c r="E432" t="s">
        <v>666</v>
      </c>
      <c r="F432" t="s">
        <v>3141</v>
      </c>
      <c r="G432" t="s">
        <v>5442</v>
      </c>
      <c r="H432" t="s">
        <v>666</v>
      </c>
      <c r="I432" t="s">
        <v>4605</v>
      </c>
      <c r="J432" t="s">
        <v>2791</v>
      </c>
      <c r="K432" t="s">
        <v>2698</v>
      </c>
    </row>
    <row r="433" spans="1:11">
      <c r="A433" s="69" t="s">
        <v>5168</v>
      </c>
      <c r="B433" t="s">
        <v>59</v>
      </c>
      <c r="C433" t="s">
        <v>3142</v>
      </c>
      <c r="D433" t="s">
        <v>35</v>
      </c>
      <c r="E433" t="s">
        <v>214</v>
      </c>
      <c r="F433" t="s">
        <v>3143</v>
      </c>
      <c r="G433" t="s">
        <v>5441</v>
      </c>
      <c r="H433" t="s">
        <v>214</v>
      </c>
      <c r="I433" t="s">
        <v>4605</v>
      </c>
      <c r="J433" t="s">
        <v>2793</v>
      </c>
      <c r="K433" t="s">
        <v>2794</v>
      </c>
    </row>
    <row r="434" spans="1:11">
      <c r="A434" s="69" t="s">
        <v>5168</v>
      </c>
      <c r="B434" t="s">
        <v>59</v>
      </c>
      <c r="C434" t="s">
        <v>3144</v>
      </c>
      <c r="D434" t="s">
        <v>38</v>
      </c>
      <c r="E434" t="s">
        <v>3145</v>
      </c>
      <c r="F434" t="s">
        <v>3146</v>
      </c>
      <c r="G434" t="s">
        <v>5441</v>
      </c>
      <c r="H434" t="s">
        <v>214</v>
      </c>
      <c r="I434" t="s">
        <v>4605</v>
      </c>
      <c r="J434" t="s">
        <v>2793</v>
      </c>
      <c r="K434" t="s">
        <v>2794</v>
      </c>
    </row>
    <row r="435" spans="1:11">
      <c r="A435" s="69" t="s">
        <v>5168</v>
      </c>
      <c r="B435" t="s">
        <v>59</v>
      </c>
      <c r="C435" t="s">
        <v>3147</v>
      </c>
      <c r="D435" t="s">
        <v>40</v>
      </c>
      <c r="E435" t="s">
        <v>3148</v>
      </c>
      <c r="F435" t="s">
        <v>3149</v>
      </c>
      <c r="G435" t="s">
        <v>5445</v>
      </c>
      <c r="H435" t="s">
        <v>214</v>
      </c>
      <c r="I435" t="s">
        <v>4605</v>
      </c>
      <c r="J435" t="s">
        <v>2806</v>
      </c>
      <c r="K435" t="s">
        <v>666</v>
      </c>
    </row>
    <row r="436" spans="1:11">
      <c r="A436" s="69" t="s">
        <v>5168</v>
      </c>
      <c r="B436" t="s">
        <v>59</v>
      </c>
      <c r="C436" t="s">
        <v>3150</v>
      </c>
      <c r="D436" t="s">
        <v>42</v>
      </c>
      <c r="E436" t="s">
        <v>214</v>
      </c>
      <c r="F436" t="s">
        <v>3151</v>
      </c>
      <c r="G436" t="s">
        <v>5441</v>
      </c>
      <c r="H436" t="s">
        <v>214</v>
      </c>
      <c r="I436" t="s">
        <v>4605</v>
      </c>
      <c r="J436" t="s">
        <v>2793</v>
      </c>
      <c r="K436" t="s">
        <v>2794</v>
      </c>
    </row>
    <row r="437" spans="1:11">
      <c r="A437" s="69" t="s">
        <v>5168</v>
      </c>
      <c r="B437" t="s">
        <v>59</v>
      </c>
      <c r="C437" t="s">
        <v>3152</v>
      </c>
      <c r="D437" t="s">
        <v>44</v>
      </c>
      <c r="E437" t="s">
        <v>214</v>
      </c>
      <c r="F437" t="s">
        <v>3153</v>
      </c>
      <c r="G437" t="s">
        <v>5441</v>
      </c>
      <c r="H437" t="s">
        <v>214</v>
      </c>
      <c r="I437" t="s">
        <v>4605</v>
      </c>
      <c r="J437" t="s">
        <v>2793</v>
      </c>
      <c r="K437" t="s">
        <v>2794</v>
      </c>
    </row>
    <row r="438" spans="1:11">
      <c r="A438" s="69" t="s">
        <v>5168</v>
      </c>
      <c r="B438" t="s">
        <v>59</v>
      </c>
      <c r="C438" t="s">
        <v>3154</v>
      </c>
      <c r="D438" t="s">
        <v>44</v>
      </c>
      <c r="E438" t="s">
        <v>214</v>
      </c>
      <c r="F438" t="s">
        <v>3155</v>
      </c>
      <c r="G438" t="s">
        <v>5441</v>
      </c>
      <c r="H438" t="s">
        <v>214</v>
      </c>
      <c r="I438" t="s">
        <v>4605</v>
      </c>
      <c r="J438" t="s">
        <v>2793</v>
      </c>
      <c r="K438" t="s">
        <v>2794</v>
      </c>
    </row>
    <row r="439" spans="1:11">
      <c r="A439" s="69" t="s">
        <v>5168</v>
      </c>
      <c r="B439" t="s">
        <v>59</v>
      </c>
      <c r="C439" t="s">
        <v>3156</v>
      </c>
      <c r="D439" t="s">
        <v>57</v>
      </c>
      <c r="E439" t="s">
        <v>214</v>
      </c>
      <c r="F439" t="s">
        <v>3157</v>
      </c>
      <c r="G439" t="s">
        <v>5441</v>
      </c>
      <c r="H439" t="s">
        <v>214</v>
      </c>
      <c r="I439" t="s">
        <v>4605</v>
      </c>
      <c r="J439" t="s">
        <v>2793</v>
      </c>
      <c r="K439" t="s">
        <v>2794</v>
      </c>
    </row>
    <row r="440" spans="1:11">
      <c r="A440" s="69" t="s">
        <v>5168</v>
      </c>
      <c r="B440" t="s">
        <v>59</v>
      </c>
      <c r="C440" t="s">
        <v>3158</v>
      </c>
      <c r="D440" t="s">
        <v>56</v>
      </c>
      <c r="E440" t="s">
        <v>214</v>
      </c>
      <c r="G440" t="s">
        <v>5441</v>
      </c>
      <c r="H440" t="s">
        <v>214</v>
      </c>
      <c r="I440" t="s">
        <v>4605</v>
      </c>
      <c r="J440" t="s">
        <v>2793</v>
      </c>
      <c r="K440" t="s">
        <v>2794</v>
      </c>
    </row>
    <row r="441" spans="1:11">
      <c r="A441" s="69" t="s">
        <v>5168</v>
      </c>
      <c r="B441" t="s">
        <v>59</v>
      </c>
      <c r="C441" t="s">
        <v>3159</v>
      </c>
      <c r="D441" t="s">
        <v>3160</v>
      </c>
      <c r="E441" t="s">
        <v>3081</v>
      </c>
      <c r="G441" t="s">
        <v>5441</v>
      </c>
      <c r="H441" t="s">
        <v>3081</v>
      </c>
      <c r="I441" t="s">
        <v>4605</v>
      </c>
      <c r="J441" t="s">
        <v>2793</v>
      </c>
      <c r="K441" t="s">
        <v>2794</v>
      </c>
    </row>
    <row r="442" spans="1:11">
      <c r="A442" s="69" t="s">
        <v>5168</v>
      </c>
      <c r="B442" t="s">
        <v>59</v>
      </c>
      <c r="C442" t="s">
        <v>3161</v>
      </c>
      <c r="D442" t="s">
        <v>2931</v>
      </c>
      <c r="E442" t="s">
        <v>666</v>
      </c>
      <c r="G442" t="s">
        <v>5442</v>
      </c>
      <c r="H442" t="s">
        <v>666</v>
      </c>
      <c r="I442" t="s">
        <v>4605</v>
      </c>
      <c r="J442" t="s">
        <v>2791</v>
      </c>
      <c r="K442" t="s">
        <v>2698</v>
      </c>
    </row>
    <row r="443" spans="1:11">
      <c r="A443" s="69" t="s">
        <v>5168</v>
      </c>
      <c r="B443" t="s">
        <v>59</v>
      </c>
      <c r="C443" t="s">
        <v>2952</v>
      </c>
      <c r="D443" t="s">
        <v>40</v>
      </c>
      <c r="F443" t="s">
        <v>2953</v>
      </c>
      <c r="G443" t="s">
        <v>5422</v>
      </c>
      <c r="I443" t="s">
        <v>4605</v>
      </c>
    </row>
    <row r="444" spans="1:11">
      <c r="A444" s="69" t="s">
        <v>5168</v>
      </c>
      <c r="B444" t="s">
        <v>70</v>
      </c>
      <c r="C444" t="s">
        <v>3163</v>
      </c>
      <c r="D444" t="s">
        <v>36</v>
      </c>
      <c r="E444" t="s">
        <v>3081</v>
      </c>
      <c r="F444" t="s">
        <v>3164</v>
      </c>
      <c r="G444" t="s">
        <v>5441</v>
      </c>
      <c r="H444" t="s">
        <v>3081</v>
      </c>
      <c r="I444" t="s">
        <v>4609</v>
      </c>
      <c r="J444" t="s">
        <v>2793</v>
      </c>
      <c r="K444" t="s">
        <v>2794</v>
      </c>
    </row>
    <row r="445" spans="1:11">
      <c r="A445" s="69" t="s">
        <v>5168</v>
      </c>
      <c r="B445" t="s">
        <v>70</v>
      </c>
      <c r="C445" t="s">
        <v>3165</v>
      </c>
      <c r="D445" t="s">
        <v>38</v>
      </c>
      <c r="E445" t="s">
        <v>3081</v>
      </c>
      <c r="F445" t="s">
        <v>3166</v>
      </c>
      <c r="G445" t="s">
        <v>5441</v>
      </c>
      <c r="H445" t="s">
        <v>3081</v>
      </c>
      <c r="I445" t="s">
        <v>4609</v>
      </c>
      <c r="J445" t="s">
        <v>2793</v>
      </c>
      <c r="K445" t="s">
        <v>2794</v>
      </c>
    </row>
    <row r="446" spans="1:11">
      <c r="A446" s="69" t="s">
        <v>5168</v>
      </c>
      <c r="B446" t="s">
        <v>70</v>
      </c>
      <c r="C446" t="s">
        <v>3167</v>
      </c>
      <c r="D446" t="s">
        <v>40</v>
      </c>
      <c r="E446" t="s">
        <v>3168</v>
      </c>
      <c r="F446" t="s">
        <v>3169</v>
      </c>
      <c r="G446" t="s">
        <v>5442</v>
      </c>
      <c r="H446" t="s">
        <v>666</v>
      </c>
      <c r="I446" t="s">
        <v>4609</v>
      </c>
      <c r="J446" t="s">
        <v>2791</v>
      </c>
      <c r="K446" t="s">
        <v>2698</v>
      </c>
    </row>
    <row r="447" spans="1:11">
      <c r="A447" s="69" t="s">
        <v>5168</v>
      </c>
      <c r="B447" t="s">
        <v>70</v>
      </c>
      <c r="C447" t="s">
        <v>3170</v>
      </c>
      <c r="D447" t="s">
        <v>42</v>
      </c>
      <c r="E447" t="s">
        <v>3171</v>
      </c>
      <c r="F447" t="s">
        <v>3172</v>
      </c>
      <c r="G447" t="s">
        <v>5441</v>
      </c>
      <c r="H447" t="s">
        <v>214</v>
      </c>
      <c r="I447" t="s">
        <v>4609</v>
      </c>
      <c r="J447" t="s">
        <v>2793</v>
      </c>
      <c r="K447" t="s">
        <v>2794</v>
      </c>
    </row>
    <row r="448" spans="1:11">
      <c r="A448" s="69" t="s">
        <v>5168</v>
      </c>
      <c r="B448" t="s">
        <v>70</v>
      </c>
      <c r="C448" t="s">
        <v>2955</v>
      </c>
      <c r="D448" t="s">
        <v>42</v>
      </c>
      <c r="E448" t="s">
        <v>2919</v>
      </c>
      <c r="F448" t="s">
        <v>2956</v>
      </c>
      <c r="G448" t="s">
        <v>5444</v>
      </c>
      <c r="H448" t="s">
        <v>3105</v>
      </c>
      <c r="I448" t="s">
        <v>4609</v>
      </c>
      <c r="J448" t="s">
        <v>2808</v>
      </c>
      <c r="K448" t="s">
        <v>2809</v>
      </c>
    </row>
    <row r="449" spans="1:11">
      <c r="A449" s="69" t="s">
        <v>5168</v>
      </c>
      <c r="B449" t="s">
        <v>70</v>
      </c>
      <c r="C449" t="s">
        <v>2957</v>
      </c>
      <c r="D449" t="s">
        <v>42</v>
      </c>
      <c r="E449" t="s">
        <v>2958</v>
      </c>
      <c r="F449" t="s">
        <v>2960</v>
      </c>
      <c r="G449" t="s">
        <v>5444</v>
      </c>
      <c r="H449" t="s">
        <v>3173</v>
      </c>
      <c r="I449" t="s">
        <v>4609</v>
      </c>
      <c r="J449" t="s">
        <v>2808</v>
      </c>
      <c r="K449" t="s">
        <v>2809</v>
      </c>
    </row>
    <row r="450" spans="1:11">
      <c r="A450" s="69" t="s">
        <v>5168</v>
      </c>
      <c r="B450" t="s">
        <v>70</v>
      </c>
      <c r="C450" t="s">
        <v>3174</v>
      </c>
      <c r="D450" t="s">
        <v>44</v>
      </c>
      <c r="E450" t="s">
        <v>214</v>
      </c>
      <c r="F450" t="s">
        <v>3175</v>
      </c>
      <c r="G450" t="s">
        <v>5441</v>
      </c>
      <c r="H450" t="s">
        <v>214</v>
      </c>
      <c r="I450" t="s">
        <v>4609</v>
      </c>
      <c r="J450" t="s">
        <v>2793</v>
      </c>
      <c r="K450" t="s">
        <v>2794</v>
      </c>
    </row>
    <row r="451" spans="1:11">
      <c r="A451" s="69" t="s">
        <v>5168</v>
      </c>
      <c r="B451" t="s">
        <v>70</v>
      </c>
      <c r="C451" t="s">
        <v>3176</v>
      </c>
      <c r="D451" t="s">
        <v>44</v>
      </c>
      <c r="E451" t="s">
        <v>214</v>
      </c>
      <c r="G451" t="s">
        <v>5441</v>
      </c>
      <c r="H451" t="s">
        <v>214</v>
      </c>
      <c r="I451" t="s">
        <v>4609</v>
      </c>
      <c r="J451" t="s">
        <v>2793</v>
      </c>
      <c r="K451" t="s">
        <v>2794</v>
      </c>
    </row>
    <row r="452" spans="1:11">
      <c r="A452" s="69" t="s">
        <v>5168</v>
      </c>
      <c r="B452" t="s">
        <v>70</v>
      </c>
      <c r="C452" t="s">
        <v>3177</v>
      </c>
      <c r="D452" t="s">
        <v>44</v>
      </c>
      <c r="E452" t="s">
        <v>3178</v>
      </c>
      <c r="F452" t="s">
        <v>3179</v>
      </c>
      <c r="G452" t="s">
        <v>5445</v>
      </c>
      <c r="H452" t="s">
        <v>3338</v>
      </c>
      <c r="I452" t="s">
        <v>4609</v>
      </c>
      <c r="J452" t="s">
        <v>2806</v>
      </c>
      <c r="K452" t="s">
        <v>666</v>
      </c>
    </row>
    <row r="453" spans="1:11">
      <c r="A453" s="69" t="s">
        <v>5168</v>
      </c>
      <c r="B453" t="s">
        <v>70</v>
      </c>
      <c r="C453" t="s">
        <v>3180</v>
      </c>
      <c r="D453" t="s">
        <v>56</v>
      </c>
      <c r="E453" t="s">
        <v>666</v>
      </c>
      <c r="F453" t="s">
        <v>3181</v>
      </c>
      <c r="G453" t="s">
        <v>5442</v>
      </c>
      <c r="H453" t="s">
        <v>666</v>
      </c>
      <c r="I453" t="s">
        <v>4609</v>
      </c>
      <c r="J453" t="s">
        <v>2791</v>
      </c>
      <c r="K453" t="s">
        <v>2698</v>
      </c>
    </row>
    <row r="454" spans="1:11">
      <c r="A454" s="69" t="s">
        <v>5168</v>
      </c>
      <c r="B454" t="s">
        <v>70</v>
      </c>
      <c r="C454" t="s">
        <v>2961</v>
      </c>
      <c r="D454" t="s">
        <v>56</v>
      </c>
      <c r="E454" t="s">
        <v>2919</v>
      </c>
      <c r="F454" t="s">
        <v>2956</v>
      </c>
      <c r="G454" t="s">
        <v>5444</v>
      </c>
      <c r="H454" t="s">
        <v>3105</v>
      </c>
      <c r="I454" t="s">
        <v>4609</v>
      </c>
      <c r="J454" t="s">
        <v>2808</v>
      </c>
      <c r="K454" t="s">
        <v>2809</v>
      </c>
    </row>
    <row r="455" spans="1:11">
      <c r="A455" s="69" t="s">
        <v>5168</v>
      </c>
      <c r="B455" t="s">
        <v>70</v>
      </c>
      <c r="C455" t="s">
        <v>2962</v>
      </c>
      <c r="D455" t="s">
        <v>57</v>
      </c>
      <c r="E455" t="s">
        <v>2963</v>
      </c>
      <c r="F455" t="s">
        <v>2966</v>
      </c>
      <c r="G455" t="s">
        <v>5445</v>
      </c>
      <c r="H455" t="s">
        <v>3480</v>
      </c>
      <c r="I455" t="s">
        <v>4609</v>
      </c>
      <c r="J455" t="s">
        <v>2806</v>
      </c>
      <c r="K455" t="s">
        <v>666</v>
      </c>
    </row>
    <row r="456" spans="1:11">
      <c r="A456" s="69" t="s">
        <v>5168</v>
      </c>
      <c r="B456" t="s">
        <v>70</v>
      </c>
      <c r="C456" t="s">
        <v>3182</v>
      </c>
      <c r="D456" t="s">
        <v>58</v>
      </c>
      <c r="E456" t="s">
        <v>1330</v>
      </c>
      <c r="F456" t="s">
        <v>3183</v>
      </c>
      <c r="G456" t="s">
        <v>5445</v>
      </c>
      <c r="H456" t="s">
        <v>1330</v>
      </c>
      <c r="I456" t="s">
        <v>4609</v>
      </c>
      <c r="J456" t="s">
        <v>2806</v>
      </c>
      <c r="K456" t="s">
        <v>666</v>
      </c>
    </row>
    <row r="457" spans="1:11">
      <c r="A457" s="69" t="s">
        <v>5168</v>
      </c>
      <c r="B457" t="s">
        <v>70</v>
      </c>
      <c r="C457" t="s">
        <v>2967</v>
      </c>
      <c r="D457" t="s">
        <v>35</v>
      </c>
      <c r="E457" t="s">
        <v>2919</v>
      </c>
      <c r="G457" t="s">
        <v>5444</v>
      </c>
      <c r="H457" t="s">
        <v>3105</v>
      </c>
      <c r="I457" t="s">
        <v>4609</v>
      </c>
      <c r="J457" t="s">
        <v>2808</v>
      </c>
      <c r="K457" t="s">
        <v>2809</v>
      </c>
    </row>
    <row r="458" spans="1:11">
      <c r="A458" s="69" t="s">
        <v>5168</v>
      </c>
      <c r="B458" t="s">
        <v>70</v>
      </c>
      <c r="C458" t="s">
        <v>2968</v>
      </c>
      <c r="D458" t="s">
        <v>36</v>
      </c>
      <c r="G458" t="s">
        <v>5422</v>
      </c>
      <c r="I458" t="s">
        <v>4609</v>
      </c>
    </row>
    <row r="459" spans="1:11">
      <c r="A459" s="69" t="s">
        <v>5168</v>
      </c>
      <c r="B459" t="s">
        <v>70</v>
      </c>
      <c r="C459" t="s">
        <v>3184</v>
      </c>
      <c r="D459" t="s">
        <v>3185</v>
      </c>
      <c r="E459" t="s">
        <v>666</v>
      </c>
      <c r="F459" t="s">
        <v>3186</v>
      </c>
      <c r="G459" t="s">
        <v>5442</v>
      </c>
      <c r="H459" t="s">
        <v>666</v>
      </c>
      <c r="I459" t="s">
        <v>4609</v>
      </c>
      <c r="J459" t="s">
        <v>2791</v>
      </c>
      <c r="K459" t="s">
        <v>2698</v>
      </c>
    </row>
    <row r="460" spans="1:11">
      <c r="A460" s="69" t="s">
        <v>5168</v>
      </c>
      <c r="B460" t="s">
        <v>103</v>
      </c>
      <c r="C460" t="s">
        <v>3188</v>
      </c>
      <c r="D460" t="s">
        <v>38</v>
      </c>
      <c r="E460" t="s">
        <v>214</v>
      </c>
      <c r="F460" t="s">
        <v>3189</v>
      </c>
      <c r="G460" t="s">
        <v>5441</v>
      </c>
      <c r="H460" t="s">
        <v>214</v>
      </c>
      <c r="I460" t="s">
        <v>4613</v>
      </c>
      <c r="J460" t="s">
        <v>2793</v>
      </c>
      <c r="K460" t="s">
        <v>2794</v>
      </c>
    </row>
    <row r="461" spans="1:11">
      <c r="A461" s="69" t="s">
        <v>5168</v>
      </c>
      <c r="B461" t="s">
        <v>103</v>
      </c>
      <c r="C461" t="s">
        <v>3190</v>
      </c>
      <c r="D461" t="s">
        <v>38</v>
      </c>
      <c r="E461" t="s">
        <v>666</v>
      </c>
      <c r="F461" t="s">
        <v>3191</v>
      </c>
      <c r="G461" t="s">
        <v>5442</v>
      </c>
      <c r="H461" t="s">
        <v>666</v>
      </c>
      <c r="I461" t="s">
        <v>4613</v>
      </c>
      <c r="J461" t="s">
        <v>2791</v>
      </c>
      <c r="K461" t="s">
        <v>2698</v>
      </c>
    </row>
    <row r="462" spans="1:11">
      <c r="A462" s="69" t="s">
        <v>5168</v>
      </c>
      <c r="B462" t="s">
        <v>103</v>
      </c>
      <c r="C462" t="s">
        <v>2976</v>
      </c>
      <c r="D462" t="s">
        <v>40</v>
      </c>
      <c r="E462" t="s">
        <v>2919</v>
      </c>
      <c r="G462" t="s">
        <v>5444</v>
      </c>
      <c r="H462" t="s">
        <v>3105</v>
      </c>
      <c r="I462" t="s">
        <v>4613</v>
      </c>
      <c r="J462" t="s">
        <v>2808</v>
      </c>
      <c r="K462" t="s">
        <v>2809</v>
      </c>
    </row>
    <row r="463" spans="1:11">
      <c r="A463" s="69" t="s">
        <v>5168</v>
      </c>
      <c r="B463" t="s">
        <v>103</v>
      </c>
      <c r="C463" t="s">
        <v>3192</v>
      </c>
      <c r="D463" t="s">
        <v>40</v>
      </c>
      <c r="E463" t="s">
        <v>3081</v>
      </c>
      <c r="F463" t="s">
        <v>3193</v>
      </c>
      <c r="G463" t="s">
        <v>5441</v>
      </c>
      <c r="H463" t="s">
        <v>3081</v>
      </c>
      <c r="I463" t="s">
        <v>4613</v>
      </c>
      <c r="J463" t="s">
        <v>2793</v>
      </c>
      <c r="K463" t="s">
        <v>2794</v>
      </c>
    </row>
    <row r="464" spans="1:11">
      <c r="A464" s="69" t="s">
        <v>5168</v>
      </c>
      <c r="B464" t="s">
        <v>103</v>
      </c>
      <c r="C464" t="s">
        <v>3194</v>
      </c>
      <c r="D464" t="s">
        <v>40</v>
      </c>
      <c r="E464" t="s">
        <v>666</v>
      </c>
      <c r="F464" t="s">
        <v>3195</v>
      </c>
      <c r="G464" t="s">
        <v>5442</v>
      </c>
      <c r="H464" t="s">
        <v>666</v>
      </c>
      <c r="I464" t="s">
        <v>4613</v>
      </c>
      <c r="J464" t="s">
        <v>2791</v>
      </c>
      <c r="K464" t="s">
        <v>2698</v>
      </c>
    </row>
    <row r="465" spans="1:11">
      <c r="A465" s="69" t="s">
        <v>5168</v>
      </c>
      <c r="B465" t="s">
        <v>103</v>
      </c>
      <c r="C465" t="s">
        <v>3196</v>
      </c>
      <c r="D465" t="s">
        <v>40</v>
      </c>
      <c r="E465" t="s">
        <v>214</v>
      </c>
      <c r="F465" t="s">
        <v>3197</v>
      </c>
      <c r="G465" t="s">
        <v>5441</v>
      </c>
      <c r="H465" t="s">
        <v>214</v>
      </c>
      <c r="I465" t="s">
        <v>4613</v>
      </c>
      <c r="J465" t="s">
        <v>2793</v>
      </c>
      <c r="K465" t="s">
        <v>2794</v>
      </c>
    </row>
    <row r="466" spans="1:11">
      <c r="A466" s="69" t="s">
        <v>5168</v>
      </c>
      <c r="B466" t="s">
        <v>103</v>
      </c>
      <c r="C466" t="s">
        <v>3198</v>
      </c>
      <c r="D466" t="s">
        <v>42</v>
      </c>
      <c r="E466" t="s">
        <v>3081</v>
      </c>
      <c r="F466" t="s">
        <v>3199</v>
      </c>
      <c r="G466" t="s">
        <v>5441</v>
      </c>
      <c r="H466" t="s">
        <v>3081</v>
      </c>
      <c r="I466" t="s">
        <v>4613</v>
      </c>
      <c r="J466" t="s">
        <v>2793</v>
      </c>
      <c r="K466" t="s">
        <v>2794</v>
      </c>
    </row>
    <row r="467" spans="1:11">
      <c r="A467" s="69" t="s">
        <v>5168</v>
      </c>
      <c r="B467" t="s">
        <v>103</v>
      </c>
      <c r="C467" t="s">
        <v>2977</v>
      </c>
      <c r="D467" t="s">
        <v>42</v>
      </c>
      <c r="E467" t="s">
        <v>2958</v>
      </c>
      <c r="G467" t="s">
        <v>5444</v>
      </c>
      <c r="H467" t="s">
        <v>3173</v>
      </c>
      <c r="I467" t="s">
        <v>4613</v>
      </c>
      <c r="J467" t="s">
        <v>2808</v>
      </c>
      <c r="K467" t="s">
        <v>2809</v>
      </c>
    </row>
    <row r="468" spans="1:11">
      <c r="A468" s="69" t="s">
        <v>5168</v>
      </c>
      <c r="B468" t="s">
        <v>103</v>
      </c>
      <c r="C468" t="s">
        <v>3200</v>
      </c>
      <c r="D468" t="s">
        <v>44</v>
      </c>
      <c r="E468" t="s">
        <v>214</v>
      </c>
      <c r="F468" t="s">
        <v>3201</v>
      </c>
      <c r="G468" t="s">
        <v>5441</v>
      </c>
      <c r="H468" t="s">
        <v>214</v>
      </c>
      <c r="I468" t="s">
        <v>4613</v>
      </c>
      <c r="J468" t="s">
        <v>2793</v>
      </c>
      <c r="K468" t="s">
        <v>2794</v>
      </c>
    </row>
    <row r="469" spans="1:11">
      <c r="A469" s="69" t="s">
        <v>5168</v>
      </c>
      <c r="B469" t="s">
        <v>103</v>
      </c>
      <c r="C469" t="s">
        <v>3202</v>
      </c>
      <c r="D469" t="s">
        <v>44</v>
      </c>
      <c r="E469" t="s">
        <v>214</v>
      </c>
      <c r="F469" t="s">
        <v>3203</v>
      </c>
      <c r="G469" t="s">
        <v>5441</v>
      </c>
      <c r="H469" t="s">
        <v>214</v>
      </c>
      <c r="I469" t="s">
        <v>4613</v>
      </c>
      <c r="J469" t="s">
        <v>2793</v>
      </c>
      <c r="K469" t="s">
        <v>2794</v>
      </c>
    </row>
    <row r="470" spans="1:11">
      <c r="A470" s="69" t="s">
        <v>5168</v>
      </c>
      <c r="B470" t="s">
        <v>103</v>
      </c>
      <c r="C470" t="s">
        <v>3204</v>
      </c>
      <c r="D470" t="s">
        <v>56</v>
      </c>
      <c r="E470" t="s">
        <v>3205</v>
      </c>
      <c r="F470" t="s">
        <v>3206</v>
      </c>
      <c r="G470" t="s">
        <v>5441</v>
      </c>
      <c r="H470" t="s">
        <v>214</v>
      </c>
      <c r="I470" t="s">
        <v>4613</v>
      </c>
      <c r="J470" t="s">
        <v>2793</v>
      </c>
      <c r="K470" t="s">
        <v>2794</v>
      </c>
    </row>
    <row r="471" spans="1:11">
      <c r="A471" s="69" t="s">
        <v>5168</v>
      </c>
      <c r="B471" t="s">
        <v>103</v>
      </c>
      <c r="C471" t="s">
        <v>3207</v>
      </c>
      <c r="D471" t="s">
        <v>56</v>
      </c>
      <c r="E471" t="s">
        <v>3081</v>
      </c>
      <c r="F471" t="s">
        <v>3208</v>
      </c>
      <c r="G471" t="s">
        <v>5441</v>
      </c>
      <c r="H471" t="s">
        <v>3081</v>
      </c>
      <c r="I471" t="s">
        <v>4613</v>
      </c>
      <c r="J471" t="s">
        <v>2793</v>
      </c>
      <c r="K471" t="s">
        <v>2794</v>
      </c>
    </row>
    <row r="472" spans="1:11">
      <c r="A472" s="69" t="s">
        <v>5168</v>
      </c>
      <c r="B472" t="s">
        <v>103</v>
      </c>
      <c r="C472" t="s">
        <v>3209</v>
      </c>
      <c r="D472" t="s">
        <v>56</v>
      </c>
      <c r="E472" t="s">
        <v>3210</v>
      </c>
      <c r="F472" t="s">
        <v>3211</v>
      </c>
      <c r="G472" t="s">
        <v>5441</v>
      </c>
      <c r="H472" t="s">
        <v>3081</v>
      </c>
      <c r="I472" t="s">
        <v>4613</v>
      </c>
      <c r="J472" t="s">
        <v>2793</v>
      </c>
      <c r="K472" t="s">
        <v>2794</v>
      </c>
    </row>
    <row r="473" spans="1:11">
      <c r="A473" s="69" t="s">
        <v>5168</v>
      </c>
      <c r="B473" t="s">
        <v>103</v>
      </c>
      <c r="C473" t="s">
        <v>3212</v>
      </c>
      <c r="D473" t="s">
        <v>57</v>
      </c>
      <c r="E473" t="s">
        <v>3081</v>
      </c>
      <c r="F473" t="s">
        <v>3213</v>
      </c>
      <c r="G473" t="s">
        <v>5441</v>
      </c>
      <c r="H473" t="s">
        <v>3081</v>
      </c>
      <c r="I473" t="s">
        <v>4613</v>
      </c>
      <c r="J473" t="s">
        <v>2793</v>
      </c>
      <c r="K473" t="s">
        <v>2794</v>
      </c>
    </row>
    <row r="474" spans="1:11">
      <c r="A474" s="69" t="s">
        <v>5168</v>
      </c>
      <c r="B474" t="s">
        <v>103</v>
      </c>
      <c r="C474" t="s">
        <v>2978</v>
      </c>
      <c r="D474" t="s">
        <v>57</v>
      </c>
      <c r="E474" t="s">
        <v>2919</v>
      </c>
      <c r="F474" t="s">
        <v>2979</v>
      </c>
      <c r="G474" t="s">
        <v>5444</v>
      </c>
      <c r="H474" t="s">
        <v>3105</v>
      </c>
      <c r="I474" t="s">
        <v>4613</v>
      </c>
      <c r="J474" t="s">
        <v>2808</v>
      </c>
      <c r="K474" t="s">
        <v>2809</v>
      </c>
    </row>
    <row r="475" spans="1:11">
      <c r="A475" s="69" t="s">
        <v>5168</v>
      </c>
      <c r="B475" t="s">
        <v>103</v>
      </c>
      <c r="C475" t="s">
        <v>3214</v>
      </c>
      <c r="D475" t="s">
        <v>58</v>
      </c>
      <c r="E475" t="s">
        <v>214</v>
      </c>
      <c r="F475" t="s">
        <v>3215</v>
      </c>
      <c r="G475" t="s">
        <v>5441</v>
      </c>
      <c r="H475" t="s">
        <v>214</v>
      </c>
      <c r="I475" t="s">
        <v>4613</v>
      </c>
      <c r="J475" t="s">
        <v>2793</v>
      </c>
      <c r="K475" t="s">
        <v>2794</v>
      </c>
    </row>
    <row r="476" spans="1:11">
      <c r="A476" s="69" t="s">
        <v>5168</v>
      </c>
      <c r="B476" t="s">
        <v>103</v>
      </c>
      <c r="C476" t="s">
        <v>2980</v>
      </c>
      <c r="D476" t="s">
        <v>2931</v>
      </c>
      <c r="E476" t="s">
        <v>2981</v>
      </c>
      <c r="G476" t="s">
        <v>5442</v>
      </c>
      <c r="H476" t="s">
        <v>340</v>
      </c>
      <c r="I476" t="s">
        <v>4613</v>
      </c>
      <c r="J476" t="s">
        <v>2791</v>
      </c>
      <c r="K476" t="s">
        <v>2698</v>
      </c>
    </row>
    <row r="477" spans="1:11">
      <c r="A477" s="69" t="s">
        <v>5168</v>
      </c>
      <c r="B477" t="s">
        <v>103</v>
      </c>
      <c r="C477" t="s">
        <v>3216</v>
      </c>
      <c r="E477" t="s">
        <v>3217</v>
      </c>
      <c r="F477" t="s">
        <v>3218</v>
      </c>
      <c r="G477" t="s">
        <v>5424</v>
      </c>
      <c r="H477" t="s">
        <v>1902</v>
      </c>
      <c r="I477" t="s">
        <v>4613</v>
      </c>
    </row>
    <row r="478" spans="1:11">
      <c r="A478" s="69" t="s">
        <v>5168</v>
      </c>
      <c r="B478" t="s">
        <v>103</v>
      </c>
      <c r="C478" t="s">
        <v>3219</v>
      </c>
      <c r="D478" t="s">
        <v>3220</v>
      </c>
      <c r="E478" t="s">
        <v>1330</v>
      </c>
      <c r="G478" t="s">
        <v>5445</v>
      </c>
      <c r="H478" t="s">
        <v>1330</v>
      </c>
      <c r="I478" t="s">
        <v>4613</v>
      </c>
      <c r="J478" t="s">
        <v>2806</v>
      </c>
      <c r="K478" t="s">
        <v>666</v>
      </c>
    </row>
    <row r="479" spans="1:11">
      <c r="A479" s="69" t="s">
        <v>5168</v>
      </c>
      <c r="B479" t="s">
        <v>72</v>
      </c>
      <c r="C479" t="s">
        <v>3222</v>
      </c>
      <c r="D479" t="s">
        <v>36</v>
      </c>
      <c r="E479" t="s">
        <v>666</v>
      </c>
      <c r="G479" t="s">
        <v>5442</v>
      </c>
      <c r="H479" t="s">
        <v>666</v>
      </c>
      <c r="I479" t="s">
        <v>4617</v>
      </c>
      <c r="J479" t="s">
        <v>2791</v>
      </c>
      <c r="K479" t="s">
        <v>2698</v>
      </c>
    </row>
    <row r="480" spans="1:11">
      <c r="A480" s="69" t="s">
        <v>5168</v>
      </c>
      <c r="B480" t="s">
        <v>72</v>
      </c>
      <c r="C480" t="s">
        <v>3223</v>
      </c>
      <c r="D480" t="s">
        <v>36</v>
      </c>
      <c r="E480" t="s">
        <v>3081</v>
      </c>
      <c r="F480" t="s">
        <v>3224</v>
      </c>
      <c r="G480" t="s">
        <v>5441</v>
      </c>
      <c r="H480" t="s">
        <v>3081</v>
      </c>
      <c r="I480" t="s">
        <v>4617</v>
      </c>
      <c r="J480" t="s">
        <v>2793</v>
      </c>
      <c r="K480" t="s">
        <v>2794</v>
      </c>
    </row>
    <row r="481" spans="1:11">
      <c r="A481" s="69" t="s">
        <v>5168</v>
      </c>
      <c r="B481" t="s">
        <v>72</v>
      </c>
      <c r="C481" t="s">
        <v>3225</v>
      </c>
      <c r="D481" t="s">
        <v>42</v>
      </c>
      <c r="E481" t="s">
        <v>3226</v>
      </c>
      <c r="F481" t="s">
        <v>3227</v>
      </c>
      <c r="G481" t="s">
        <v>5442</v>
      </c>
      <c r="H481" t="s">
        <v>666</v>
      </c>
      <c r="I481" t="s">
        <v>4617</v>
      </c>
      <c r="J481" t="s">
        <v>2791</v>
      </c>
      <c r="K481" t="s">
        <v>2698</v>
      </c>
    </row>
    <row r="482" spans="1:11">
      <c r="A482" s="69" t="s">
        <v>5168</v>
      </c>
      <c r="B482" t="s">
        <v>72</v>
      </c>
      <c r="C482" t="s">
        <v>3228</v>
      </c>
      <c r="D482" t="s">
        <v>36</v>
      </c>
      <c r="E482" t="s">
        <v>214</v>
      </c>
      <c r="F482" t="s">
        <v>3229</v>
      </c>
      <c r="G482" t="s">
        <v>5441</v>
      </c>
      <c r="H482" t="s">
        <v>214</v>
      </c>
      <c r="I482" t="s">
        <v>4617</v>
      </c>
      <c r="J482" t="s">
        <v>2793</v>
      </c>
      <c r="K482" t="s">
        <v>2794</v>
      </c>
    </row>
    <row r="483" spans="1:11">
      <c r="A483" s="69" t="s">
        <v>5168</v>
      </c>
      <c r="B483" t="s">
        <v>72</v>
      </c>
      <c r="C483" t="s">
        <v>3230</v>
      </c>
      <c r="D483" t="s">
        <v>36</v>
      </c>
      <c r="E483" t="s">
        <v>3081</v>
      </c>
      <c r="F483" t="s">
        <v>3231</v>
      </c>
      <c r="G483" t="s">
        <v>5441</v>
      </c>
      <c r="H483" t="s">
        <v>3081</v>
      </c>
      <c r="I483" t="s">
        <v>4617</v>
      </c>
      <c r="J483" t="s">
        <v>2793</v>
      </c>
      <c r="K483" t="s">
        <v>2794</v>
      </c>
    </row>
    <row r="484" spans="1:11">
      <c r="A484" s="69" t="s">
        <v>5168</v>
      </c>
      <c r="B484" t="s">
        <v>72</v>
      </c>
      <c r="C484" t="s">
        <v>2983</v>
      </c>
      <c r="D484" t="s">
        <v>36</v>
      </c>
      <c r="E484" t="s">
        <v>2958</v>
      </c>
      <c r="G484" t="s">
        <v>5444</v>
      </c>
      <c r="H484" t="s">
        <v>3173</v>
      </c>
      <c r="I484" t="s">
        <v>4617</v>
      </c>
      <c r="J484" t="s">
        <v>2808</v>
      </c>
      <c r="K484" t="s">
        <v>2809</v>
      </c>
    </row>
    <row r="485" spans="1:11">
      <c r="A485" s="69" t="s">
        <v>5168</v>
      </c>
      <c r="B485" t="s">
        <v>72</v>
      </c>
      <c r="C485" t="s">
        <v>3232</v>
      </c>
      <c r="D485" t="s">
        <v>36</v>
      </c>
      <c r="E485" t="s">
        <v>214</v>
      </c>
      <c r="F485" t="s">
        <v>3233</v>
      </c>
      <c r="G485" t="s">
        <v>5441</v>
      </c>
      <c r="H485" t="s">
        <v>214</v>
      </c>
      <c r="I485" t="s">
        <v>4617</v>
      </c>
      <c r="J485" t="s">
        <v>2793</v>
      </c>
      <c r="K485" t="s">
        <v>2794</v>
      </c>
    </row>
    <row r="486" spans="1:11">
      <c r="A486" s="69" t="s">
        <v>5168</v>
      </c>
      <c r="B486" t="s">
        <v>72</v>
      </c>
      <c r="C486" t="s">
        <v>2984</v>
      </c>
      <c r="D486" t="s">
        <v>36</v>
      </c>
      <c r="F486" t="s">
        <v>2985</v>
      </c>
      <c r="G486" t="s">
        <v>5422</v>
      </c>
      <c r="I486" t="s">
        <v>4617</v>
      </c>
    </row>
    <row r="487" spans="1:11">
      <c r="A487" s="69" t="s">
        <v>5168</v>
      </c>
      <c r="B487" t="s">
        <v>72</v>
      </c>
      <c r="C487" t="s">
        <v>3234</v>
      </c>
      <c r="D487" t="s">
        <v>40</v>
      </c>
      <c r="E487" t="s">
        <v>3235</v>
      </c>
      <c r="F487" t="s">
        <v>3236</v>
      </c>
      <c r="G487" t="s">
        <v>5442</v>
      </c>
      <c r="H487" t="s">
        <v>666</v>
      </c>
      <c r="I487" t="s">
        <v>4617</v>
      </c>
      <c r="J487" t="s">
        <v>2791</v>
      </c>
      <c r="K487" t="s">
        <v>2698</v>
      </c>
    </row>
    <row r="488" spans="1:11">
      <c r="A488" s="69" t="s">
        <v>5168</v>
      </c>
      <c r="B488" t="s">
        <v>72</v>
      </c>
      <c r="C488" t="s">
        <v>3237</v>
      </c>
      <c r="D488" t="s">
        <v>40</v>
      </c>
      <c r="E488" t="s">
        <v>3081</v>
      </c>
      <c r="F488" t="s">
        <v>3238</v>
      </c>
      <c r="G488" t="s">
        <v>5441</v>
      </c>
      <c r="H488" t="s">
        <v>3081</v>
      </c>
      <c r="I488" t="s">
        <v>4617</v>
      </c>
      <c r="J488" t="s">
        <v>2793</v>
      </c>
      <c r="K488" t="s">
        <v>2794</v>
      </c>
    </row>
    <row r="489" spans="1:11">
      <c r="A489" s="69" t="s">
        <v>5168</v>
      </c>
      <c r="B489" t="s">
        <v>72</v>
      </c>
      <c r="C489" t="s">
        <v>3239</v>
      </c>
      <c r="D489" t="s">
        <v>40</v>
      </c>
      <c r="E489" t="s">
        <v>666</v>
      </c>
      <c r="F489" t="s">
        <v>3240</v>
      </c>
      <c r="G489" t="s">
        <v>5442</v>
      </c>
      <c r="H489" t="s">
        <v>666</v>
      </c>
      <c r="I489" t="s">
        <v>4617</v>
      </c>
      <c r="J489" t="s">
        <v>2791</v>
      </c>
      <c r="K489" t="s">
        <v>2698</v>
      </c>
    </row>
    <row r="490" spans="1:11">
      <c r="A490" s="69" t="s">
        <v>5168</v>
      </c>
      <c r="B490" t="s">
        <v>72</v>
      </c>
      <c r="C490" t="s">
        <v>3241</v>
      </c>
      <c r="D490" t="s">
        <v>40</v>
      </c>
      <c r="E490" t="s">
        <v>214</v>
      </c>
      <c r="F490" t="s">
        <v>3242</v>
      </c>
      <c r="G490" t="s">
        <v>5441</v>
      </c>
      <c r="H490" t="s">
        <v>214</v>
      </c>
      <c r="I490" t="s">
        <v>4617</v>
      </c>
      <c r="J490" t="s">
        <v>2793</v>
      </c>
      <c r="K490" t="s">
        <v>2794</v>
      </c>
    </row>
    <row r="491" spans="1:11">
      <c r="A491" s="69" t="s">
        <v>5168</v>
      </c>
      <c r="B491" t="s">
        <v>72</v>
      </c>
      <c r="C491" t="s">
        <v>3243</v>
      </c>
      <c r="D491" t="s">
        <v>42</v>
      </c>
      <c r="E491" t="s">
        <v>3235</v>
      </c>
      <c r="F491" t="s">
        <v>3244</v>
      </c>
      <c r="G491" t="s">
        <v>5442</v>
      </c>
      <c r="H491" t="s">
        <v>666</v>
      </c>
      <c r="I491" t="s">
        <v>4617</v>
      </c>
      <c r="J491" t="s">
        <v>2791</v>
      </c>
      <c r="K491" t="s">
        <v>2698</v>
      </c>
    </row>
    <row r="492" spans="1:11">
      <c r="A492" s="69" t="s">
        <v>5168</v>
      </c>
      <c r="B492" t="s">
        <v>72</v>
      </c>
      <c r="C492" t="s">
        <v>3245</v>
      </c>
      <c r="D492" t="s">
        <v>42</v>
      </c>
      <c r="E492" t="s">
        <v>3081</v>
      </c>
      <c r="F492" t="s">
        <v>3246</v>
      </c>
      <c r="G492" t="s">
        <v>5441</v>
      </c>
      <c r="H492" t="s">
        <v>3081</v>
      </c>
      <c r="I492" t="s">
        <v>4617</v>
      </c>
      <c r="J492" t="s">
        <v>2793</v>
      </c>
      <c r="K492" t="s">
        <v>2794</v>
      </c>
    </row>
    <row r="493" spans="1:11">
      <c r="A493" s="69" t="s">
        <v>5168</v>
      </c>
      <c r="B493" t="s">
        <v>72</v>
      </c>
      <c r="C493" t="s">
        <v>2986</v>
      </c>
      <c r="D493" t="s">
        <v>42</v>
      </c>
      <c r="E493" t="s">
        <v>2987</v>
      </c>
      <c r="F493" t="s">
        <v>2988</v>
      </c>
      <c r="G493" t="s">
        <v>5444</v>
      </c>
      <c r="H493" t="s">
        <v>3247</v>
      </c>
      <c r="I493" t="s">
        <v>4617</v>
      </c>
      <c r="J493" t="s">
        <v>2808</v>
      </c>
      <c r="K493" t="s">
        <v>2809</v>
      </c>
    </row>
    <row r="494" spans="1:11">
      <c r="A494" s="69" t="s">
        <v>5168</v>
      </c>
      <c r="B494" t="s">
        <v>72</v>
      </c>
      <c r="C494" t="s">
        <v>3248</v>
      </c>
      <c r="D494" t="s">
        <v>42</v>
      </c>
      <c r="E494" t="s">
        <v>666</v>
      </c>
      <c r="F494" t="s">
        <v>3249</v>
      </c>
      <c r="G494" t="s">
        <v>5442</v>
      </c>
      <c r="H494" t="s">
        <v>666</v>
      </c>
      <c r="I494" t="s">
        <v>4617</v>
      </c>
      <c r="J494" t="s">
        <v>2791</v>
      </c>
      <c r="K494" t="s">
        <v>2698</v>
      </c>
    </row>
    <row r="495" spans="1:11">
      <c r="A495" s="69" t="s">
        <v>5168</v>
      </c>
      <c r="B495" t="s">
        <v>72</v>
      </c>
      <c r="C495" t="s">
        <v>3250</v>
      </c>
      <c r="D495" t="s">
        <v>44</v>
      </c>
      <c r="E495" t="s">
        <v>3081</v>
      </c>
      <c r="F495" t="s">
        <v>3251</v>
      </c>
      <c r="G495" t="s">
        <v>5441</v>
      </c>
      <c r="H495" t="s">
        <v>3081</v>
      </c>
      <c r="I495" t="s">
        <v>4617</v>
      </c>
      <c r="J495" t="s">
        <v>2793</v>
      </c>
      <c r="K495" t="s">
        <v>2794</v>
      </c>
    </row>
    <row r="496" spans="1:11">
      <c r="A496" s="69" t="s">
        <v>5168</v>
      </c>
      <c r="B496" t="s">
        <v>72</v>
      </c>
      <c r="C496" t="s">
        <v>2989</v>
      </c>
      <c r="D496" t="s">
        <v>44</v>
      </c>
      <c r="E496" t="s">
        <v>2919</v>
      </c>
      <c r="F496" t="s">
        <v>2990</v>
      </c>
      <c r="G496" t="s">
        <v>5444</v>
      </c>
      <c r="H496" t="s">
        <v>3105</v>
      </c>
      <c r="I496" t="s">
        <v>4617</v>
      </c>
      <c r="J496" t="s">
        <v>2808</v>
      </c>
      <c r="K496" t="s">
        <v>2809</v>
      </c>
    </row>
    <row r="497" spans="1:11">
      <c r="A497" s="69" t="s">
        <v>5168</v>
      </c>
      <c r="B497" t="s">
        <v>72</v>
      </c>
      <c r="C497" t="s">
        <v>3252</v>
      </c>
      <c r="D497" t="s">
        <v>44</v>
      </c>
      <c r="E497" t="s">
        <v>3081</v>
      </c>
      <c r="F497" t="s">
        <v>3253</v>
      </c>
      <c r="G497" t="s">
        <v>5441</v>
      </c>
      <c r="H497" t="s">
        <v>3081</v>
      </c>
      <c r="I497" t="s">
        <v>4617</v>
      </c>
      <c r="J497" t="s">
        <v>2793</v>
      </c>
      <c r="K497" t="s">
        <v>2794</v>
      </c>
    </row>
    <row r="498" spans="1:11">
      <c r="A498" s="69" t="s">
        <v>5168</v>
      </c>
      <c r="B498" t="s">
        <v>72</v>
      </c>
      <c r="C498" t="s">
        <v>3254</v>
      </c>
      <c r="D498" t="s">
        <v>56</v>
      </c>
      <c r="E498" t="s">
        <v>3081</v>
      </c>
      <c r="F498" t="s">
        <v>3255</v>
      </c>
      <c r="G498" t="s">
        <v>5441</v>
      </c>
      <c r="H498" t="s">
        <v>3081</v>
      </c>
      <c r="I498" t="s">
        <v>4617</v>
      </c>
      <c r="J498" t="s">
        <v>2793</v>
      </c>
      <c r="K498" t="s">
        <v>2794</v>
      </c>
    </row>
    <row r="499" spans="1:11">
      <c r="A499" s="69" t="s">
        <v>5168</v>
      </c>
      <c r="B499" t="s">
        <v>72</v>
      </c>
      <c r="C499" t="s">
        <v>3256</v>
      </c>
      <c r="D499" t="s">
        <v>57</v>
      </c>
      <c r="E499" t="s">
        <v>3081</v>
      </c>
      <c r="F499" t="s">
        <v>3257</v>
      </c>
      <c r="G499" t="s">
        <v>5441</v>
      </c>
      <c r="H499" t="s">
        <v>3081</v>
      </c>
      <c r="I499" t="s">
        <v>4617</v>
      </c>
      <c r="J499" t="s">
        <v>2793</v>
      </c>
      <c r="K499" t="s">
        <v>2794</v>
      </c>
    </row>
    <row r="500" spans="1:11">
      <c r="A500" s="69" t="s">
        <v>5168</v>
      </c>
      <c r="B500" t="s">
        <v>72</v>
      </c>
      <c r="C500" t="s">
        <v>3258</v>
      </c>
      <c r="D500" t="s">
        <v>2944</v>
      </c>
      <c r="E500" t="s">
        <v>3259</v>
      </c>
      <c r="F500" t="s">
        <v>3260</v>
      </c>
      <c r="G500" t="s">
        <v>5443</v>
      </c>
      <c r="H500" t="s">
        <v>3259</v>
      </c>
      <c r="I500" t="s">
        <v>4617</v>
      </c>
      <c r="J500" t="s">
        <v>2797</v>
      </c>
      <c r="K500" t="s">
        <v>2798</v>
      </c>
    </row>
    <row r="501" spans="1:11">
      <c r="A501" s="69" t="s">
        <v>5168</v>
      </c>
      <c r="B501" t="s">
        <v>72</v>
      </c>
      <c r="C501" t="s">
        <v>2991</v>
      </c>
      <c r="D501" t="s">
        <v>58</v>
      </c>
      <c r="G501" t="s">
        <v>5422</v>
      </c>
      <c r="I501" t="s">
        <v>4617</v>
      </c>
    </row>
    <row r="502" spans="1:11">
      <c r="A502" s="69" t="s">
        <v>5168</v>
      </c>
      <c r="B502" t="s">
        <v>72</v>
      </c>
      <c r="C502" t="s">
        <v>2992</v>
      </c>
      <c r="D502" t="s">
        <v>40</v>
      </c>
      <c r="G502" t="s">
        <v>5422</v>
      </c>
      <c r="I502" t="s">
        <v>4617</v>
      </c>
    </row>
    <row r="503" spans="1:11">
      <c r="A503" s="69" t="s">
        <v>5168</v>
      </c>
      <c r="B503" t="s">
        <v>72</v>
      </c>
      <c r="C503" t="s">
        <v>2993</v>
      </c>
      <c r="D503" t="s">
        <v>42</v>
      </c>
      <c r="G503" t="s">
        <v>5422</v>
      </c>
      <c r="I503" t="s">
        <v>4617</v>
      </c>
    </row>
    <row r="504" spans="1:11">
      <c r="A504" s="69" t="s">
        <v>5168</v>
      </c>
      <c r="B504" t="s">
        <v>72</v>
      </c>
      <c r="C504" t="s">
        <v>2994</v>
      </c>
      <c r="D504" t="s">
        <v>42</v>
      </c>
      <c r="G504" t="s">
        <v>5422</v>
      </c>
      <c r="I504" t="s">
        <v>4617</v>
      </c>
    </row>
    <row r="505" spans="1:11">
      <c r="A505" s="69" t="s">
        <v>5168</v>
      </c>
      <c r="B505" t="s">
        <v>72</v>
      </c>
      <c r="C505" t="s">
        <v>2995</v>
      </c>
      <c r="D505" t="s">
        <v>2944</v>
      </c>
      <c r="G505" t="s">
        <v>5422</v>
      </c>
      <c r="I505" t="s">
        <v>4617</v>
      </c>
    </row>
    <row r="506" spans="1:11">
      <c r="A506" s="69" t="s">
        <v>5168</v>
      </c>
      <c r="B506" t="s">
        <v>72</v>
      </c>
      <c r="C506" t="s">
        <v>2996</v>
      </c>
      <c r="D506" t="s">
        <v>56</v>
      </c>
      <c r="G506" t="s">
        <v>5422</v>
      </c>
      <c r="I506" t="s">
        <v>4617</v>
      </c>
    </row>
    <row r="507" spans="1:11">
      <c r="A507" s="69" t="s">
        <v>5168</v>
      </c>
      <c r="B507" t="s">
        <v>72</v>
      </c>
      <c r="C507" t="s">
        <v>2997</v>
      </c>
      <c r="D507" t="s">
        <v>2944</v>
      </c>
      <c r="G507" t="s">
        <v>5422</v>
      </c>
      <c r="I507" t="s">
        <v>4617</v>
      </c>
    </row>
    <row r="508" spans="1:11">
      <c r="A508" s="69" t="s">
        <v>5168</v>
      </c>
      <c r="B508" t="s">
        <v>72</v>
      </c>
      <c r="C508" t="s">
        <v>3261</v>
      </c>
      <c r="D508" t="s">
        <v>3262</v>
      </c>
      <c r="E508" t="s">
        <v>3081</v>
      </c>
      <c r="G508" t="s">
        <v>5441</v>
      </c>
      <c r="H508" t="s">
        <v>3081</v>
      </c>
      <c r="I508" t="s">
        <v>4617</v>
      </c>
      <c r="J508" t="s">
        <v>2793</v>
      </c>
      <c r="K508" t="s">
        <v>2794</v>
      </c>
    </row>
    <row r="509" spans="1:11">
      <c r="A509" s="69" t="s">
        <v>5168</v>
      </c>
      <c r="B509" t="s">
        <v>72</v>
      </c>
      <c r="C509" t="s">
        <v>3267</v>
      </c>
      <c r="D509" t="s">
        <v>36</v>
      </c>
      <c r="E509" t="s">
        <v>3081</v>
      </c>
      <c r="G509" t="s">
        <v>5441</v>
      </c>
      <c r="H509" t="s">
        <v>3081</v>
      </c>
      <c r="I509" t="s">
        <v>4617</v>
      </c>
      <c r="J509" t="s">
        <v>2793</v>
      </c>
      <c r="K509" t="s">
        <v>2794</v>
      </c>
    </row>
    <row r="510" spans="1:11">
      <c r="A510" s="69" t="s">
        <v>5168</v>
      </c>
      <c r="B510" t="s">
        <v>72</v>
      </c>
      <c r="C510" t="s">
        <v>3268</v>
      </c>
      <c r="D510" t="s">
        <v>3269</v>
      </c>
      <c r="E510" t="s">
        <v>214</v>
      </c>
      <c r="G510" t="s">
        <v>5441</v>
      </c>
      <c r="H510" t="s">
        <v>214</v>
      </c>
      <c r="I510" t="s">
        <v>4617</v>
      </c>
      <c r="J510" t="s">
        <v>2793</v>
      </c>
      <c r="K510" t="s">
        <v>2794</v>
      </c>
    </row>
    <row r="511" spans="1:11">
      <c r="A511" s="69" t="s">
        <v>5168</v>
      </c>
      <c r="B511" t="s">
        <v>78</v>
      </c>
      <c r="C511" t="s">
        <v>3271</v>
      </c>
      <c r="D511" t="s">
        <v>35</v>
      </c>
      <c r="E511" t="s">
        <v>214</v>
      </c>
      <c r="F511" t="s">
        <v>3272</v>
      </c>
      <c r="G511" t="s">
        <v>5441</v>
      </c>
      <c r="H511" t="s">
        <v>214</v>
      </c>
      <c r="I511" t="s">
        <v>4621</v>
      </c>
      <c r="J511" t="s">
        <v>2793</v>
      </c>
      <c r="K511" t="s">
        <v>2794</v>
      </c>
    </row>
    <row r="512" spans="1:11">
      <c r="A512" s="69" t="s">
        <v>5168</v>
      </c>
      <c r="B512" t="s">
        <v>78</v>
      </c>
      <c r="C512" t="s">
        <v>3273</v>
      </c>
      <c r="D512" t="s">
        <v>33</v>
      </c>
      <c r="E512" t="s">
        <v>3081</v>
      </c>
      <c r="F512" t="s">
        <v>3274</v>
      </c>
      <c r="G512" t="s">
        <v>5441</v>
      </c>
      <c r="H512" t="s">
        <v>3081</v>
      </c>
      <c r="I512" t="s">
        <v>4621</v>
      </c>
      <c r="J512" t="s">
        <v>2793</v>
      </c>
      <c r="K512" t="s">
        <v>2794</v>
      </c>
    </row>
    <row r="513" spans="1:11">
      <c r="A513" s="69" t="s">
        <v>5168</v>
      </c>
      <c r="B513" t="s">
        <v>78</v>
      </c>
      <c r="C513" t="s">
        <v>3275</v>
      </c>
      <c r="D513" t="s">
        <v>38</v>
      </c>
      <c r="E513" t="s">
        <v>666</v>
      </c>
      <c r="F513" t="s">
        <v>3276</v>
      </c>
      <c r="G513" t="s">
        <v>5442</v>
      </c>
      <c r="H513" t="s">
        <v>666</v>
      </c>
      <c r="I513" t="s">
        <v>4621</v>
      </c>
      <c r="J513" t="s">
        <v>2791</v>
      </c>
      <c r="K513" t="s">
        <v>2698</v>
      </c>
    </row>
    <row r="514" spans="1:11">
      <c r="A514" s="69" t="s">
        <v>5168</v>
      </c>
      <c r="B514" t="s">
        <v>78</v>
      </c>
      <c r="C514" t="s">
        <v>3277</v>
      </c>
      <c r="D514" t="s">
        <v>40</v>
      </c>
      <c r="E514" t="s">
        <v>214</v>
      </c>
      <c r="F514" t="s">
        <v>3278</v>
      </c>
      <c r="G514" t="s">
        <v>5441</v>
      </c>
      <c r="H514" t="s">
        <v>214</v>
      </c>
      <c r="I514" t="s">
        <v>4621</v>
      </c>
      <c r="J514" t="s">
        <v>2793</v>
      </c>
      <c r="K514" t="s">
        <v>2794</v>
      </c>
    </row>
    <row r="515" spans="1:11">
      <c r="A515" s="69" t="s">
        <v>5168</v>
      </c>
      <c r="B515" t="s">
        <v>78</v>
      </c>
      <c r="C515" t="s">
        <v>3279</v>
      </c>
      <c r="D515" t="s">
        <v>40</v>
      </c>
      <c r="E515" t="s">
        <v>214</v>
      </c>
      <c r="F515" t="s">
        <v>3280</v>
      </c>
      <c r="G515" t="s">
        <v>5441</v>
      </c>
      <c r="H515" t="s">
        <v>214</v>
      </c>
      <c r="I515" t="s">
        <v>4621</v>
      </c>
      <c r="J515" t="s">
        <v>2793</v>
      </c>
      <c r="K515" t="s">
        <v>2794</v>
      </c>
    </row>
    <row r="516" spans="1:11">
      <c r="A516" s="69" t="s">
        <v>5168</v>
      </c>
      <c r="B516" t="s">
        <v>78</v>
      </c>
      <c r="C516" t="s">
        <v>3281</v>
      </c>
      <c r="D516" t="s">
        <v>40</v>
      </c>
      <c r="E516" t="s">
        <v>214</v>
      </c>
      <c r="F516" t="s">
        <v>3282</v>
      </c>
      <c r="G516" t="s">
        <v>5441</v>
      </c>
      <c r="H516" t="s">
        <v>214</v>
      </c>
      <c r="I516" t="s">
        <v>4621</v>
      </c>
      <c r="J516" t="s">
        <v>2793</v>
      </c>
      <c r="K516" t="s">
        <v>2794</v>
      </c>
    </row>
    <row r="517" spans="1:11">
      <c r="A517" s="69" t="s">
        <v>5168</v>
      </c>
      <c r="B517" t="s">
        <v>78</v>
      </c>
      <c r="C517" t="s">
        <v>3283</v>
      </c>
      <c r="D517" t="s">
        <v>33</v>
      </c>
      <c r="E517" t="s">
        <v>214</v>
      </c>
      <c r="F517" t="s">
        <v>3284</v>
      </c>
      <c r="G517" t="s">
        <v>5441</v>
      </c>
      <c r="H517" t="s">
        <v>214</v>
      </c>
      <c r="I517" t="s">
        <v>4621</v>
      </c>
      <c r="J517" t="s">
        <v>2793</v>
      </c>
      <c r="K517" t="s">
        <v>2794</v>
      </c>
    </row>
    <row r="518" spans="1:11">
      <c r="A518" s="69" t="s">
        <v>5168</v>
      </c>
      <c r="B518" t="s">
        <v>78</v>
      </c>
      <c r="C518" t="s">
        <v>3462</v>
      </c>
      <c r="D518" t="s">
        <v>44</v>
      </c>
      <c r="E518" t="s">
        <v>3463</v>
      </c>
      <c r="F518" t="s">
        <v>3464</v>
      </c>
      <c r="G518" t="s">
        <v>5445</v>
      </c>
      <c r="H518" t="s">
        <v>2663</v>
      </c>
      <c r="I518" t="s">
        <v>4621</v>
      </c>
      <c r="J518" t="s">
        <v>2806</v>
      </c>
      <c r="K518" t="s">
        <v>666</v>
      </c>
    </row>
    <row r="519" spans="1:11">
      <c r="A519" s="69" t="s">
        <v>5168</v>
      </c>
      <c r="B519" t="s">
        <v>78</v>
      </c>
      <c r="C519" t="s">
        <v>2999</v>
      </c>
      <c r="D519" t="s">
        <v>44</v>
      </c>
      <c r="G519" t="s">
        <v>5425</v>
      </c>
      <c r="I519" t="s">
        <v>4621</v>
      </c>
    </row>
    <row r="520" spans="1:11">
      <c r="A520" s="69" t="s">
        <v>5168</v>
      </c>
      <c r="B520" t="s">
        <v>78</v>
      </c>
      <c r="C520" t="s">
        <v>3001</v>
      </c>
      <c r="D520" t="s">
        <v>44</v>
      </c>
      <c r="E520" t="s">
        <v>3002</v>
      </c>
      <c r="F520" t="s">
        <v>3004</v>
      </c>
      <c r="G520" t="s">
        <v>5426</v>
      </c>
      <c r="I520" t="s">
        <v>4621</v>
      </c>
    </row>
    <row r="521" spans="1:11">
      <c r="A521" s="69" t="s">
        <v>5168</v>
      </c>
      <c r="B521" t="s">
        <v>78</v>
      </c>
      <c r="C521" t="s">
        <v>3285</v>
      </c>
      <c r="D521" t="s">
        <v>56</v>
      </c>
      <c r="E521" t="s">
        <v>214</v>
      </c>
      <c r="F521" t="s">
        <v>3280</v>
      </c>
      <c r="G521" t="s">
        <v>5441</v>
      </c>
      <c r="H521" t="s">
        <v>214</v>
      </c>
      <c r="I521" t="s">
        <v>4621</v>
      </c>
      <c r="J521" t="s">
        <v>2793</v>
      </c>
      <c r="K521" t="s">
        <v>2794</v>
      </c>
    </row>
    <row r="522" spans="1:11">
      <c r="A522" s="69" t="s">
        <v>5168</v>
      </c>
      <c r="B522" t="s">
        <v>78</v>
      </c>
      <c r="C522" t="s">
        <v>3286</v>
      </c>
      <c r="D522" t="s">
        <v>57</v>
      </c>
      <c r="E522" t="s">
        <v>3081</v>
      </c>
      <c r="F522" t="s">
        <v>3287</v>
      </c>
      <c r="G522" t="s">
        <v>5441</v>
      </c>
      <c r="H522" t="s">
        <v>3081</v>
      </c>
      <c r="I522" t="s">
        <v>4621</v>
      </c>
      <c r="J522" t="s">
        <v>2793</v>
      </c>
      <c r="K522" t="s">
        <v>2794</v>
      </c>
    </row>
    <row r="523" spans="1:11">
      <c r="A523" s="69" t="s">
        <v>5168</v>
      </c>
      <c r="B523" t="s">
        <v>78</v>
      </c>
      <c r="C523" t="s">
        <v>3288</v>
      </c>
      <c r="D523" t="s">
        <v>57</v>
      </c>
      <c r="E523" t="s">
        <v>3081</v>
      </c>
      <c r="F523" t="s">
        <v>3289</v>
      </c>
      <c r="G523" t="s">
        <v>5441</v>
      </c>
      <c r="H523" t="s">
        <v>3081</v>
      </c>
      <c r="I523" t="s">
        <v>4621</v>
      </c>
      <c r="J523" t="s">
        <v>2793</v>
      </c>
      <c r="K523" t="s">
        <v>2794</v>
      </c>
    </row>
    <row r="524" spans="1:11">
      <c r="A524" s="69" t="s">
        <v>5168</v>
      </c>
      <c r="B524" t="s">
        <v>78</v>
      </c>
      <c r="C524" t="s">
        <v>3290</v>
      </c>
      <c r="D524" t="s">
        <v>58</v>
      </c>
      <c r="E524" t="s">
        <v>214</v>
      </c>
      <c r="F524" t="s">
        <v>3291</v>
      </c>
      <c r="G524" t="s">
        <v>5441</v>
      </c>
      <c r="H524" t="s">
        <v>214</v>
      </c>
      <c r="I524" t="s">
        <v>4621</v>
      </c>
      <c r="J524" t="s">
        <v>2793</v>
      </c>
      <c r="K524" t="s">
        <v>2794</v>
      </c>
    </row>
    <row r="525" spans="1:11">
      <c r="A525" s="69" t="s">
        <v>5168</v>
      </c>
      <c r="B525" t="s">
        <v>78</v>
      </c>
      <c r="C525" t="s">
        <v>3292</v>
      </c>
      <c r="D525" t="s">
        <v>42</v>
      </c>
      <c r="E525" t="s">
        <v>3293</v>
      </c>
      <c r="G525" t="s">
        <v>5441</v>
      </c>
      <c r="H525" t="s">
        <v>214</v>
      </c>
      <c r="I525" t="s">
        <v>4621</v>
      </c>
      <c r="J525" t="s">
        <v>2793</v>
      </c>
      <c r="K525" t="s">
        <v>2794</v>
      </c>
    </row>
    <row r="526" spans="1:11">
      <c r="A526" s="69" t="s">
        <v>5168</v>
      </c>
      <c r="B526" t="s">
        <v>78</v>
      </c>
      <c r="C526" t="s">
        <v>3005</v>
      </c>
      <c r="D526" t="s">
        <v>58</v>
      </c>
      <c r="E526" t="s">
        <v>3006</v>
      </c>
      <c r="G526" t="s">
        <v>5442</v>
      </c>
      <c r="H526" t="s">
        <v>340</v>
      </c>
      <c r="I526" t="s">
        <v>4621</v>
      </c>
      <c r="J526" t="s">
        <v>2791</v>
      </c>
      <c r="K526" t="s">
        <v>2698</v>
      </c>
    </row>
    <row r="527" spans="1:11">
      <c r="A527" s="69" t="s">
        <v>5168</v>
      </c>
      <c r="B527" t="s">
        <v>78</v>
      </c>
      <c r="C527" t="s">
        <v>3294</v>
      </c>
      <c r="D527" t="s">
        <v>38</v>
      </c>
      <c r="E527" t="s">
        <v>3081</v>
      </c>
      <c r="G527" t="s">
        <v>5441</v>
      </c>
      <c r="H527" t="s">
        <v>3081</v>
      </c>
      <c r="I527" t="s">
        <v>4621</v>
      </c>
      <c r="J527" t="s">
        <v>2793</v>
      </c>
      <c r="K527" t="s">
        <v>2794</v>
      </c>
    </row>
    <row r="528" spans="1:11">
      <c r="A528" s="69" t="s">
        <v>5168</v>
      </c>
      <c r="B528" t="s">
        <v>78</v>
      </c>
      <c r="C528" t="s">
        <v>3295</v>
      </c>
      <c r="D528" t="s">
        <v>33</v>
      </c>
      <c r="E528" t="s">
        <v>214</v>
      </c>
      <c r="G528" t="s">
        <v>5441</v>
      </c>
      <c r="H528" t="s">
        <v>214</v>
      </c>
      <c r="I528" t="s">
        <v>4621</v>
      </c>
      <c r="J528" t="s">
        <v>2793</v>
      </c>
      <c r="K528" t="s">
        <v>2794</v>
      </c>
    </row>
    <row r="529" spans="1:11">
      <c r="A529" s="69" t="s">
        <v>5168</v>
      </c>
      <c r="B529" t="s">
        <v>78</v>
      </c>
      <c r="C529" t="s">
        <v>3007</v>
      </c>
      <c r="D529" t="s">
        <v>2944</v>
      </c>
      <c r="G529" t="s">
        <v>5427</v>
      </c>
      <c r="I529" t="s">
        <v>4621</v>
      </c>
    </row>
    <row r="530" spans="1:11">
      <c r="A530" s="69" t="s">
        <v>5168</v>
      </c>
      <c r="B530" t="s">
        <v>97</v>
      </c>
      <c r="C530" t="s">
        <v>3297</v>
      </c>
      <c r="D530" t="s">
        <v>33</v>
      </c>
      <c r="E530" t="s">
        <v>3298</v>
      </c>
      <c r="G530" t="s">
        <v>5442</v>
      </c>
      <c r="H530" t="s">
        <v>666</v>
      </c>
      <c r="I530" t="s">
        <v>4625</v>
      </c>
      <c r="J530" t="s">
        <v>2791</v>
      </c>
      <c r="K530" t="s">
        <v>2698</v>
      </c>
    </row>
    <row r="531" spans="1:11">
      <c r="A531" s="69" t="s">
        <v>5168</v>
      </c>
      <c r="B531" t="s">
        <v>97</v>
      </c>
      <c r="C531" t="s">
        <v>3299</v>
      </c>
      <c r="D531" t="s">
        <v>38</v>
      </c>
      <c r="E531" t="s">
        <v>214</v>
      </c>
      <c r="F531" t="s">
        <v>3291</v>
      </c>
      <c r="G531" t="s">
        <v>5441</v>
      </c>
      <c r="H531" t="s">
        <v>214</v>
      </c>
      <c r="I531" t="s">
        <v>4625</v>
      </c>
      <c r="J531" t="s">
        <v>2793</v>
      </c>
      <c r="K531" t="s">
        <v>2794</v>
      </c>
    </row>
    <row r="532" spans="1:11">
      <c r="A532" s="69" t="s">
        <v>5168</v>
      </c>
      <c r="B532" t="s">
        <v>97</v>
      </c>
      <c r="C532" t="s">
        <v>3300</v>
      </c>
      <c r="D532" t="s">
        <v>42</v>
      </c>
      <c r="E532" t="s">
        <v>3081</v>
      </c>
      <c r="F532" t="s">
        <v>3301</v>
      </c>
      <c r="G532" t="s">
        <v>5441</v>
      </c>
      <c r="H532" t="s">
        <v>3081</v>
      </c>
      <c r="I532" t="s">
        <v>4625</v>
      </c>
      <c r="J532" t="s">
        <v>2793</v>
      </c>
      <c r="K532" t="s">
        <v>2794</v>
      </c>
    </row>
    <row r="533" spans="1:11">
      <c r="A533" s="69" t="s">
        <v>5168</v>
      </c>
      <c r="B533" t="s">
        <v>97</v>
      </c>
      <c r="C533" t="s">
        <v>3302</v>
      </c>
      <c r="D533" t="s">
        <v>42</v>
      </c>
      <c r="E533" t="s">
        <v>3081</v>
      </c>
      <c r="F533" t="s">
        <v>3303</v>
      </c>
      <c r="G533" t="s">
        <v>5441</v>
      </c>
      <c r="H533" t="s">
        <v>3081</v>
      </c>
      <c r="I533" t="s">
        <v>4625</v>
      </c>
      <c r="J533" t="s">
        <v>2793</v>
      </c>
      <c r="K533" t="s">
        <v>2794</v>
      </c>
    </row>
    <row r="534" spans="1:11">
      <c r="A534" s="69" t="s">
        <v>5168</v>
      </c>
      <c r="B534" t="s">
        <v>97</v>
      </c>
      <c r="C534" t="s">
        <v>3304</v>
      </c>
      <c r="D534" t="s">
        <v>44</v>
      </c>
      <c r="E534" t="s">
        <v>214</v>
      </c>
      <c r="F534" t="s">
        <v>3305</v>
      </c>
      <c r="G534" t="s">
        <v>5441</v>
      </c>
      <c r="H534" t="s">
        <v>214</v>
      </c>
      <c r="I534" t="s">
        <v>4625</v>
      </c>
      <c r="J534" t="s">
        <v>2793</v>
      </c>
      <c r="K534" t="s">
        <v>2794</v>
      </c>
    </row>
    <row r="535" spans="1:11">
      <c r="A535" s="69" t="s">
        <v>5168</v>
      </c>
      <c r="B535" t="s">
        <v>97</v>
      </c>
      <c r="C535" t="s">
        <v>3306</v>
      </c>
      <c r="D535" t="s">
        <v>56</v>
      </c>
      <c r="E535" t="s">
        <v>3307</v>
      </c>
      <c r="F535" t="s">
        <v>3308</v>
      </c>
      <c r="G535" t="s">
        <v>5441</v>
      </c>
      <c r="H535" t="s">
        <v>214</v>
      </c>
      <c r="I535" t="s">
        <v>4625</v>
      </c>
      <c r="J535" t="s">
        <v>2793</v>
      </c>
      <c r="K535" t="s">
        <v>2794</v>
      </c>
    </row>
    <row r="536" spans="1:11">
      <c r="A536" s="69" t="s">
        <v>5168</v>
      </c>
      <c r="B536" t="s">
        <v>97</v>
      </c>
      <c r="C536" t="s">
        <v>3309</v>
      </c>
      <c r="D536" t="s">
        <v>56</v>
      </c>
      <c r="E536" t="s">
        <v>3307</v>
      </c>
      <c r="F536" t="s">
        <v>3308</v>
      </c>
      <c r="G536" t="s">
        <v>5441</v>
      </c>
      <c r="H536" t="s">
        <v>214</v>
      </c>
      <c r="I536" t="s">
        <v>4625</v>
      </c>
      <c r="J536" t="s">
        <v>2793</v>
      </c>
      <c r="K536" t="s">
        <v>2794</v>
      </c>
    </row>
    <row r="537" spans="1:11">
      <c r="A537" s="69" t="s">
        <v>5168</v>
      </c>
      <c r="B537" t="s">
        <v>97</v>
      </c>
      <c r="C537" t="s">
        <v>3310</v>
      </c>
      <c r="D537" t="s">
        <v>56</v>
      </c>
      <c r="E537" t="s">
        <v>214</v>
      </c>
      <c r="F537" t="s">
        <v>3311</v>
      </c>
      <c r="G537" t="s">
        <v>5441</v>
      </c>
      <c r="H537" t="s">
        <v>214</v>
      </c>
      <c r="I537" t="s">
        <v>4625</v>
      </c>
      <c r="J537" t="s">
        <v>2793</v>
      </c>
      <c r="K537" t="s">
        <v>2794</v>
      </c>
    </row>
    <row r="538" spans="1:11">
      <c r="A538" s="69" t="s">
        <v>5168</v>
      </c>
      <c r="B538" t="s">
        <v>97</v>
      </c>
      <c r="C538" t="s">
        <v>3312</v>
      </c>
      <c r="D538" t="s">
        <v>57</v>
      </c>
      <c r="E538" t="s">
        <v>3081</v>
      </c>
      <c r="F538" t="s">
        <v>3313</v>
      </c>
      <c r="G538" t="s">
        <v>5441</v>
      </c>
      <c r="H538" t="s">
        <v>3081</v>
      </c>
      <c r="I538" t="s">
        <v>4625</v>
      </c>
      <c r="J538" t="s">
        <v>2793</v>
      </c>
      <c r="K538" t="s">
        <v>2794</v>
      </c>
    </row>
    <row r="539" spans="1:11">
      <c r="A539" s="69" t="s">
        <v>5168</v>
      </c>
      <c r="B539" t="s">
        <v>97</v>
      </c>
      <c r="C539" t="s">
        <v>3314</v>
      </c>
      <c r="D539" t="s">
        <v>57</v>
      </c>
      <c r="E539" t="s">
        <v>3315</v>
      </c>
      <c r="F539" t="s">
        <v>3316</v>
      </c>
      <c r="G539" t="s">
        <v>5442</v>
      </c>
      <c r="H539" t="s">
        <v>666</v>
      </c>
      <c r="I539" t="s">
        <v>4625</v>
      </c>
      <c r="J539" t="s">
        <v>2791</v>
      </c>
      <c r="K539" t="s">
        <v>2698</v>
      </c>
    </row>
    <row r="540" spans="1:11">
      <c r="A540" s="69" t="s">
        <v>5168</v>
      </c>
      <c r="B540" t="s">
        <v>97</v>
      </c>
      <c r="C540" t="s">
        <v>3010</v>
      </c>
      <c r="D540" t="s">
        <v>58</v>
      </c>
      <c r="E540" t="s">
        <v>2914</v>
      </c>
      <c r="F540" t="s">
        <v>3011</v>
      </c>
      <c r="G540" t="s">
        <v>5444</v>
      </c>
      <c r="H540" t="s">
        <v>214</v>
      </c>
      <c r="I540" t="s">
        <v>4625</v>
      </c>
      <c r="J540" t="s">
        <v>2808</v>
      </c>
      <c r="K540" t="s">
        <v>2809</v>
      </c>
    </row>
    <row r="541" spans="1:11">
      <c r="A541" s="69" t="s">
        <v>5168</v>
      </c>
      <c r="B541" t="s">
        <v>97</v>
      </c>
      <c r="C541" t="s">
        <v>3317</v>
      </c>
      <c r="D541" t="s">
        <v>58</v>
      </c>
      <c r="E541" t="s">
        <v>3081</v>
      </c>
      <c r="F541" t="s">
        <v>3318</v>
      </c>
      <c r="G541" t="s">
        <v>5441</v>
      </c>
      <c r="H541" t="s">
        <v>3081</v>
      </c>
      <c r="I541" t="s">
        <v>4625</v>
      </c>
      <c r="J541" t="s">
        <v>2793</v>
      </c>
      <c r="K541" t="s">
        <v>2794</v>
      </c>
    </row>
    <row r="542" spans="1:11">
      <c r="A542" s="69" t="s">
        <v>5168</v>
      </c>
      <c r="B542" t="s">
        <v>97</v>
      </c>
      <c r="C542" t="s">
        <v>3319</v>
      </c>
      <c r="D542" t="s">
        <v>58</v>
      </c>
      <c r="E542" t="s">
        <v>214</v>
      </c>
      <c r="F542" t="s">
        <v>3320</v>
      </c>
      <c r="G542" t="s">
        <v>5441</v>
      </c>
      <c r="H542" t="s">
        <v>214</v>
      </c>
      <c r="I542" t="s">
        <v>4625</v>
      </c>
      <c r="J542" t="s">
        <v>2793</v>
      </c>
      <c r="K542" t="s">
        <v>2794</v>
      </c>
    </row>
    <row r="543" spans="1:11">
      <c r="A543" s="69" t="s">
        <v>5168</v>
      </c>
      <c r="B543" t="s">
        <v>97</v>
      </c>
      <c r="C543" t="s">
        <v>3012</v>
      </c>
      <c r="D543" t="s">
        <v>56</v>
      </c>
      <c r="G543" t="s">
        <v>5422</v>
      </c>
      <c r="I543" t="s">
        <v>4625</v>
      </c>
    </row>
    <row r="544" spans="1:11">
      <c r="A544" s="69" t="s">
        <v>5168</v>
      </c>
      <c r="B544" t="s">
        <v>97</v>
      </c>
      <c r="C544" t="s">
        <v>3321</v>
      </c>
      <c r="D544" t="s">
        <v>3322</v>
      </c>
      <c r="E544" t="s">
        <v>214</v>
      </c>
      <c r="F544" t="s">
        <v>3323</v>
      </c>
      <c r="G544" t="s">
        <v>5441</v>
      </c>
      <c r="H544" t="s">
        <v>214</v>
      </c>
      <c r="I544" t="s">
        <v>4625</v>
      </c>
      <c r="J544" t="s">
        <v>2793</v>
      </c>
      <c r="K544" t="s">
        <v>2794</v>
      </c>
    </row>
    <row r="545" spans="1:11">
      <c r="A545" s="69" t="s">
        <v>5168</v>
      </c>
      <c r="B545" t="s">
        <v>97</v>
      </c>
      <c r="C545" t="s">
        <v>3324</v>
      </c>
      <c r="D545" t="s">
        <v>3325</v>
      </c>
      <c r="E545" t="s">
        <v>3081</v>
      </c>
      <c r="F545" t="s">
        <v>3326</v>
      </c>
      <c r="G545" t="s">
        <v>5441</v>
      </c>
      <c r="H545" t="s">
        <v>3081</v>
      </c>
      <c r="I545" t="s">
        <v>4625</v>
      </c>
      <c r="J545" t="s">
        <v>2793</v>
      </c>
      <c r="K545" t="s">
        <v>2794</v>
      </c>
    </row>
    <row r="546" spans="1:11">
      <c r="A546" s="69" t="s">
        <v>5168</v>
      </c>
      <c r="B546" t="s">
        <v>97</v>
      </c>
      <c r="C546" t="s">
        <v>3327</v>
      </c>
      <c r="D546" t="s">
        <v>3328</v>
      </c>
      <c r="E546" t="s">
        <v>1330</v>
      </c>
      <c r="G546" t="s">
        <v>5445</v>
      </c>
      <c r="H546" t="s">
        <v>1330</v>
      </c>
      <c r="I546" t="s">
        <v>4625</v>
      </c>
      <c r="J546" t="s">
        <v>2806</v>
      </c>
      <c r="K546" t="s">
        <v>666</v>
      </c>
    </row>
    <row r="547" spans="1:11">
      <c r="A547" s="69" t="s">
        <v>5168</v>
      </c>
      <c r="B547" t="s">
        <v>97</v>
      </c>
      <c r="C547" t="s">
        <v>3329</v>
      </c>
      <c r="D547" t="s">
        <v>3328</v>
      </c>
      <c r="E547" t="s">
        <v>1330</v>
      </c>
      <c r="G547" t="s">
        <v>5445</v>
      </c>
      <c r="H547" t="s">
        <v>1330</v>
      </c>
      <c r="I547" t="s">
        <v>4625</v>
      </c>
      <c r="J547" t="s">
        <v>2806</v>
      </c>
      <c r="K547" t="s">
        <v>666</v>
      </c>
    </row>
    <row r="548" spans="1:11">
      <c r="A548" s="69" t="s">
        <v>5168</v>
      </c>
      <c r="B548" t="s">
        <v>97</v>
      </c>
      <c r="C548" t="s">
        <v>3330</v>
      </c>
      <c r="D548" t="s">
        <v>40</v>
      </c>
      <c r="E548" t="s">
        <v>214</v>
      </c>
      <c r="F548" t="s">
        <v>3331</v>
      </c>
      <c r="G548" t="s">
        <v>5441</v>
      </c>
      <c r="H548" t="s">
        <v>214</v>
      </c>
      <c r="I548" t="s">
        <v>4625</v>
      </c>
      <c r="J548" t="s">
        <v>2793</v>
      </c>
      <c r="K548" t="s">
        <v>2794</v>
      </c>
    </row>
    <row r="549" spans="1:11">
      <c r="A549" s="69" t="s">
        <v>5168</v>
      </c>
      <c r="B549" t="s">
        <v>97</v>
      </c>
      <c r="C549" t="s">
        <v>3332</v>
      </c>
      <c r="E549" t="s">
        <v>214</v>
      </c>
      <c r="G549" t="s">
        <v>5441</v>
      </c>
      <c r="H549" t="s">
        <v>214</v>
      </c>
      <c r="I549" t="s">
        <v>4625</v>
      </c>
      <c r="J549" t="s">
        <v>2793</v>
      </c>
      <c r="K549" t="s">
        <v>2794</v>
      </c>
    </row>
    <row r="550" spans="1:11">
      <c r="A550" s="69" t="s">
        <v>5168</v>
      </c>
      <c r="B550" t="s">
        <v>14</v>
      </c>
      <c r="C550" t="s">
        <v>3334</v>
      </c>
      <c r="D550" t="s">
        <v>19</v>
      </c>
      <c r="E550" t="s">
        <v>666</v>
      </c>
      <c r="F550" t="s">
        <v>3335</v>
      </c>
      <c r="G550" t="s">
        <v>5442</v>
      </c>
      <c r="H550" t="s">
        <v>666</v>
      </c>
      <c r="I550" t="s">
        <v>4628</v>
      </c>
      <c r="J550" t="s">
        <v>2801</v>
      </c>
      <c r="K550" t="s">
        <v>2698</v>
      </c>
    </row>
    <row r="551" spans="1:11">
      <c r="A551" s="69" t="s">
        <v>5168</v>
      </c>
      <c r="B551" t="s">
        <v>14</v>
      </c>
      <c r="C551" t="s">
        <v>3336</v>
      </c>
      <c r="D551" t="s">
        <v>3018</v>
      </c>
      <c r="E551" t="s">
        <v>1330</v>
      </c>
      <c r="G551" t="s">
        <v>5445</v>
      </c>
      <c r="H551" t="s">
        <v>1330</v>
      </c>
      <c r="I551" t="s">
        <v>4628</v>
      </c>
      <c r="J551" t="s">
        <v>2806</v>
      </c>
      <c r="K551" t="s">
        <v>666</v>
      </c>
    </row>
    <row r="552" spans="1:11">
      <c r="A552" s="69" t="s">
        <v>5168</v>
      </c>
      <c r="B552" t="s">
        <v>14</v>
      </c>
      <c r="C552" t="s">
        <v>3337</v>
      </c>
      <c r="E552" t="s">
        <v>3338</v>
      </c>
      <c r="G552" t="s">
        <v>5445</v>
      </c>
      <c r="H552" t="s">
        <v>3338</v>
      </c>
      <c r="I552" t="s">
        <v>4628</v>
      </c>
      <c r="J552" t="s">
        <v>2806</v>
      </c>
      <c r="K552" t="s">
        <v>666</v>
      </c>
    </row>
    <row r="553" spans="1:11">
      <c r="A553" s="69" t="s">
        <v>5168</v>
      </c>
      <c r="B553" t="s">
        <v>14</v>
      </c>
      <c r="C553" t="s">
        <v>3339</v>
      </c>
      <c r="D553" t="s">
        <v>3340</v>
      </c>
      <c r="E553" t="s">
        <v>3081</v>
      </c>
      <c r="F553" t="s">
        <v>3341</v>
      </c>
      <c r="G553" t="s">
        <v>5441</v>
      </c>
      <c r="H553" t="s">
        <v>3081</v>
      </c>
      <c r="I553" t="s">
        <v>4628</v>
      </c>
      <c r="J553" t="s">
        <v>2802</v>
      </c>
      <c r="K553" t="s">
        <v>2803</v>
      </c>
    </row>
    <row r="554" spans="1:11">
      <c r="A554" s="69" t="s">
        <v>5168</v>
      </c>
      <c r="B554" t="s">
        <v>14</v>
      </c>
      <c r="C554" t="s">
        <v>3342</v>
      </c>
      <c r="E554" t="s">
        <v>214</v>
      </c>
      <c r="G554" t="s">
        <v>5441</v>
      </c>
      <c r="H554" t="s">
        <v>214</v>
      </c>
      <c r="I554" t="s">
        <v>4628</v>
      </c>
      <c r="J554" t="s">
        <v>2802</v>
      </c>
      <c r="K554" t="s">
        <v>2803</v>
      </c>
    </row>
    <row r="555" spans="1:11">
      <c r="A555" s="69" t="s">
        <v>5168</v>
      </c>
      <c r="B555" t="s">
        <v>7</v>
      </c>
      <c r="C555" t="s">
        <v>3344</v>
      </c>
      <c r="D555" t="s">
        <v>10</v>
      </c>
      <c r="E555" t="s">
        <v>214</v>
      </c>
      <c r="G555" t="s">
        <v>5441</v>
      </c>
      <c r="H555" t="s">
        <v>214</v>
      </c>
      <c r="I555" t="s">
        <v>4632</v>
      </c>
      <c r="J555" t="s">
        <v>2802</v>
      </c>
      <c r="K555" t="s">
        <v>2803</v>
      </c>
    </row>
    <row r="556" spans="1:11">
      <c r="A556" s="69" t="s">
        <v>5168</v>
      </c>
      <c r="B556" t="s">
        <v>7</v>
      </c>
      <c r="C556" t="s">
        <v>3345</v>
      </c>
      <c r="D556" t="s">
        <v>3346</v>
      </c>
      <c r="E556" t="s">
        <v>214</v>
      </c>
      <c r="F556" t="s">
        <v>3347</v>
      </c>
      <c r="G556" t="s">
        <v>5441</v>
      </c>
      <c r="H556" t="s">
        <v>214</v>
      </c>
      <c r="I556" t="s">
        <v>4632</v>
      </c>
      <c r="J556" t="s">
        <v>2802</v>
      </c>
      <c r="K556" t="s">
        <v>2803</v>
      </c>
    </row>
    <row r="557" spans="1:11">
      <c r="A557" s="69" t="s">
        <v>5168</v>
      </c>
      <c r="B557" t="s">
        <v>7</v>
      </c>
      <c r="C557" t="s">
        <v>3348</v>
      </c>
      <c r="D557" t="s">
        <v>3346</v>
      </c>
      <c r="E557" t="s">
        <v>214</v>
      </c>
      <c r="G557" t="s">
        <v>5441</v>
      </c>
      <c r="H557" t="s">
        <v>214</v>
      </c>
      <c r="I557" t="s">
        <v>4632</v>
      </c>
      <c r="J557" t="s">
        <v>2802</v>
      </c>
      <c r="K557" t="s">
        <v>2803</v>
      </c>
    </row>
    <row r="558" spans="1:11">
      <c r="A558" s="69" t="s">
        <v>5168</v>
      </c>
      <c r="B558" t="s">
        <v>7</v>
      </c>
      <c r="C558" t="s">
        <v>3349</v>
      </c>
      <c r="D558" t="s">
        <v>12</v>
      </c>
      <c r="E558" t="s">
        <v>214</v>
      </c>
      <c r="F558" t="s">
        <v>3350</v>
      </c>
      <c r="G558" t="s">
        <v>5441</v>
      </c>
      <c r="H558" t="s">
        <v>214</v>
      </c>
      <c r="I558" t="s">
        <v>4632</v>
      </c>
      <c r="J558" t="s">
        <v>2802</v>
      </c>
      <c r="K558" t="s">
        <v>2803</v>
      </c>
    </row>
    <row r="559" spans="1:11">
      <c r="A559" s="69" t="s">
        <v>5168</v>
      </c>
      <c r="B559" t="s">
        <v>7</v>
      </c>
      <c r="C559" t="s">
        <v>3017</v>
      </c>
      <c r="D559" t="s">
        <v>3018</v>
      </c>
      <c r="E559" t="s">
        <v>2919</v>
      </c>
      <c r="G559" t="s">
        <v>5444</v>
      </c>
      <c r="H559" t="s">
        <v>3105</v>
      </c>
      <c r="I559" t="s">
        <v>4632</v>
      </c>
      <c r="J559" t="s">
        <v>2811</v>
      </c>
      <c r="K559" t="s">
        <v>2812</v>
      </c>
    </row>
    <row r="560" spans="1:11">
      <c r="A560" s="69" t="s">
        <v>5168</v>
      </c>
      <c r="B560" t="s">
        <v>4363</v>
      </c>
      <c r="C560" t="s">
        <v>3352</v>
      </c>
      <c r="D560" t="s">
        <v>3045</v>
      </c>
      <c r="E560" t="s">
        <v>214</v>
      </c>
      <c r="G560" t="s">
        <v>5441</v>
      </c>
      <c r="H560" t="s">
        <v>214</v>
      </c>
      <c r="I560" t="s">
        <v>4636</v>
      </c>
      <c r="J560" t="s">
        <v>2802</v>
      </c>
      <c r="K560" t="s">
        <v>2803</v>
      </c>
    </row>
    <row r="561" spans="1:11">
      <c r="A561" s="69" t="s">
        <v>5168</v>
      </c>
      <c r="B561" t="s">
        <v>4363</v>
      </c>
      <c r="C561" t="s">
        <v>3353</v>
      </c>
      <c r="D561" t="s">
        <v>3045</v>
      </c>
      <c r="E561" t="s">
        <v>3354</v>
      </c>
      <c r="G561" t="s">
        <v>5445</v>
      </c>
      <c r="H561" t="s">
        <v>214</v>
      </c>
      <c r="I561" t="s">
        <v>4636</v>
      </c>
      <c r="J561" t="s">
        <v>2806</v>
      </c>
      <c r="K561" t="s">
        <v>666</v>
      </c>
    </row>
    <row r="562" spans="1:11">
      <c r="A562" s="69" t="s">
        <v>5168</v>
      </c>
      <c r="B562" t="s">
        <v>4363</v>
      </c>
      <c r="C562" t="s">
        <v>3355</v>
      </c>
      <c r="D562" t="s">
        <v>3045</v>
      </c>
      <c r="E562" t="s">
        <v>3293</v>
      </c>
      <c r="F562" t="s">
        <v>3356</v>
      </c>
      <c r="G562" t="s">
        <v>5441</v>
      </c>
      <c r="H562" t="s">
        <v>214</v>
      </c>
      <c r="I562" t="s">
        <v>4636</v>
      </c>
      <c r="J562" t="s">
        <v>2802</v>
      </c>
      <c r="K562" t="s">
        <v>2803</v>
      </c>
    </row>
    <row r="563" spans="1:11">
      <c r="A563" s="69" t="s">
        <v>5168</v>
      </c>
      <c r="B563" t="s">
        <v>4363</v>
      </c>
      <c r="C563" t="s">
        <v>3357</v>
      </c>
      <c r="D563" t="s">
        <v>3045</v>
      </c>
      <c r="E563" t="s">
        <v>214</v>
      </c>
      <c r="G563" t="s">
        <v>5441</v>
      </c>
      <c r="H563" t="s">
        <v>214</v>
      </c>
      <c r="I563" t="s">
        <v>4636</v>
      </c>
      <c r="J563" t="s">
        <v>2802</v>
      </c>
      <c r="K563" t="s">
        <v>2803</v>
      </c>
    </row>
    <row r="564" spans="1:11">
      <c r="A564" s="69" t="s">
        <v>5168</v>
      </c>
      <c r="B564" t="s">
        <v>47</v>
      </c>
      <c r="C564" t="s">
        <v>3359</v>
      </c>
      <c r="D564" t="s">
        <v>3360</v>
      </c>
      <c r="E564" t="s">
        <v>3361</v>
      </c>
      <c r="G564" t="s">
        <v>5441</v>
      </c>
      <c r="H564" t="s">
        <v>214</v>
      </c>
      <c r="I564" t="s">
        <v>4640</v>
      </c>
      <c r="J564" t="s">
        <v>2802</v>
      </c>
      <c r="K564" t="s">
        <v>2803</v>
      </c>
    </row>
    <row r="565" spans="1:11">
      <c r="A565" s="69" t="s">
        <v>5168</v>
      </c>
      <c r="B565" t="s">
        <v>47</v>
      </c>
      <c r="C565" t="s">
        <v>3362</v>
      </c>
      <c r="D565" t="s">
        <v>3018</v>
      </c>
      <c r="E565" t="s">
        <v>666</v>
      </c>
      <c r="F565" t="s">
        <v>3363</v>
      </c>
      <c r="G565" t="s">
        <v>5442</v>
      </c>
      <c r="H565" t="s">
        <v>666</v>
      </c>
      <c r="I565" t="s">
        <v>4640</v>
      </c>
      <c r="J565" t="s">
        <v>2801</v>
      </c>
      <c r="K565" t="s">
        <v>2698</v>
      </c>
    </row>
    <row r="566" spans="1:11">
      <c r="A566" s="69" t="s">
        <v>5168</v>
      </c>
      <c r="B566" t="s">
        <v>47</v>
      </c>
      <c r="C566" t="s">
        <v>3364</v>
      </c>
      <c r="D566" t="s">
        <v>3365</v>
      </c>
      <c r="E566" t="s">
        <v>3366</v>
      </c>
      <c r="G566" t="s">
        <v>5441</v>
      </c>
      <c r="H566" t="s">
        <v>214</v>
      </c>
      <c r="I566" t="s">
        <v>4640</v>
      </c>
      <c r="J566" t="s">
        <v>2802</v>
      </c>
      <c r="K566" t="s">
        <v>2803</v>
      </c>
    </row>
    <row r="567" spans="1:11">
      <c r="A567" s="69" t="s">
        <v>5168</v>
      </c>
      <c r="B567" t="s">
        <v>47</v>
      </c>
      <c r="C567" t="s">
        <v>3367</v>
      </c>
      <c r="D567" t="s">
        <v>3368</v>
      </c>
      <c r="E567" t="s">
        <v>214</v>
      </c>
      <c r="G567" t="s">
        <v>5441</v>
      </c>
      <c r="H567" t="s">
        <v>214</v>
      </c>
      <c r="I567" t="s">
        <v>4640</v>
      </c>
      <c r="J567" t="s">
        <v>2802</v>
      </c>
      <c r="K567" t="s">
        <v>2803</v>
      </c>
    </row>
    <row r="568" spans="1:11">
      <c r="A568" s="69" t="s">
        <v>5168</v>
      </c>
      <c r="B568" t="s">
        <v>47</v>
      </c>
      <c r="C568" t="s">
        <v>3369</v>
      </c>
      <c r="D568" t="s">
        <v>3370</v>
      </c>
      <c r="E568" t="s">
        <v>666</v>
      </c>
      <c r="G568" t="s">
        <v>5442</v>
      </c>
      <c r="H568" t="s">
        <v>666</v>
      </c>
      <c r="I568" t="s">
        <v>4640</v>
      </c>
      <c r="J568" t="s">
        <v>2801</v>
      </c>
      <c r="K568" t="s">
        <v>2698</v>
      </c>
    </row>
    <row r="569" spans="1:11">
      <c r="A569" s="69" t="s">
        <v>5168</v>
      </c>
      <c r="B569" t="s">
        <v>47</v>
      </c>
      <c r="C569" t="s">
        <v>3371</v>
      </c>
      <c r="D569" t="s">
        <v>3372</v>
      </c>
      <c r="E569" t="s">
        <v>214</v>
      </c>
      <c r="G569" t="s">
        <v>5441</v>
      </c>
      <c r="H569" t="s">
        <v>214</v>
      </c>
      <c r="I569" t="s">
        <v>4640</v>
      </c>
      <c r="J569" t="s">
        <v>2802</v>
      </c>
      <c r="K569" t="s">
        <v>2803</v>
      </c>
    </row>
    <row r="570" spans="1:11">
      <c r="A570" s="69" t="s">
        <v>5168</v>
      </c>
      <c r="B570" t="s">
        <v>47</v>
      </c>
      <c r="C570" t="s">
        <v>3373</v>
      </c>
      <c r="D570" t="s">
        <v>3368</v>
      </c>
      <c r="E570" t="s">
        <v>214</v>
      </c>
      <c r="G570" t="s">
        <v>5441</v>
      </c>
      <c r="H570" t="s">
        <v>214</v>
      </c>
      <c r="I570" t="s">
        <v>4640</v>
      </c>
      <c r="J570" t="s">
        <v>2802</v>
      </c>
      <c r="K570" t="s">
        <v>2803</v>
      </c>
    </row>
    <row r="571" spans="1:11">
      <c r="A571" s="69" t="s">
        <v>5168</v>
      </c>
      <c r="B571" t="s">
        <v>47</v>
      </c>
      <c r="C571" t="s">
        <v>3374</v>
      </c>
      <c r="D571" t="s">
        <v>3368</v>
      </c>
      <c r="E571" t="s">
        <v>214</v>
      </c>
      <c r="G571" t="s">
        <v>5441</v>
      </c>
      <c r="H571" t="s">
        <v>214</v>
      </c>
      <c r="I571" t="s">
        <v>4640</v>
      </c>
      <c r="J571" t="s">
        <v>2802</v>
      </c>
      <c r="K571" t="s">
        <v>2803</v>
      </c>
    </row>
    <row r="572" spans="1:11">
      <c r="A572" s="69" t="s">
        <v>5168</v>
      </c>
      <c r="B572" t="s">
        <v>60</v>
      </c>
      <c r="C572" t="s">
        <v>3376</v>
      </c>
      <c r="D572" t="s">
        <v>10</v>
      </c>
      <c r="E572" t="s">
        <v>214</v>
      </c>
      <c r="G572" t="s">
        <v>5441</v>
      </c>
      <c r="H572" t="s">
        <v>214</v>
      </c>
      <c r="I572" t="s">
        <v>4644</v>
      </c>
      <c r="J572" t="s">
        <v>2802</v>
      </c>
      <c r="K572" t="s">
        <v>2803</v>
      </c>
    </row>
    <row r="573" spans="1:11">
      <c r="A573" s="69" t="s">
        <v>5168</v>
      </c>
      <c r="B573" t="s">
        <v>60</v>
      </c>
      <c r="C573" t="s">
        <v>3020</v>
      </c>
      <c r="D573" t="s">
        <v>10</v>
      </c>
      <c r="E573" t="s">
        <v>2919</v>
      </c>
      <c r="G573" t="s">
        <v>5444</v>
      </c>
      <c r="H573" t="s">
        <v>3105</v>
      </c>
      <c r="I573" t="s">
        <v>4644</v>
      </c>
      <c r="J573" t="s">
        <v>2811</v>
      </c>
      <c r="K573" t="s">
        <v>2812</v>
      </c>
    </row>
    <row r="574" spans="1:11">
      <c r="A574" s="69" t="s">
        <v>5168</v>
      </c>
      <c r="B574" t="s">
        <v>60</v>
      </c>
      <c r="C574" t="s">
        <v>3021</v>
      </c>
      <c r="D574" t="s">
        <v>10</v>
      </c>
      <c r="E574" t="s">
        <v>2919</v>
      </c>
      <c r="G574" t="s">
        <v>5444</v>
      </c>
      <c r="H574" t="s">
        <v>3105</v>
      </c>
      <c r="I574" t="s">
        <v>4644</v>
      </c>
      <c r="J574" t="s">
        <v>2811</v>
      </c>
      <c r="K574" t="s">
        <v>2812</v>
      </c>
    </row>
    <row r="575" spans="1:11">
      <c r="A575" s="69" t="s">
        <v>5168</v>
      </c>
      <c r="B575" t="s">
        <v>60</v>
      </c>
      <c r="C575" t="s">
        <v>3022</v>
      </c>
      <c r="D575" t="s">
        <v>10</v>
      </c>
      <c r="E575" t="s">
        <v>2919</v>
      </c>
      <c r="G575" t="s">
        <v>5444</v>
      </c>
      <c r="H575" t="s">
        <v>3105</v>
      </c>
      <c r="I575" t="s">
        <v>4644</v>
      </c>
      <c r="J575" t="s">
        <v>2811</v>
      </c>
      <c r="K575" t="s">
        <v>2812</v>
      </c>
    </row>
    <row r="576" spans="1:11">
      <c r="A576" s="69" t="s">
        <v>5168</v>
      </c>
      <c r="B576" t="s">
        <v>60</v>
      </c>
      <c r="C576" t="s">
        <v>3023</v>
      </c>
      <c r="D576" t="s">
        <v>10</v>
      </c>
      <c r="E576" t="s">
        <v>2919</v>
      </c>
      <c r="G576" t="s">
        <v>5444</v>
      </c>
      <c r="H576" t="s">
        <v>3105</v>
      </c>
      <c r="I576" t="s">
        <v>4644</v>
      </c>
      <c r="J576" t="s">
        <v>2811</v>
      </c>
      <c r="K576" t="s">
        <v>2812</v>
      </c>
    </row>
    <row r="577" spans="1:11">
      <c r="A577" s="69" t="s">
        <v>5168</v>
      </c>
      <c r="B577" t="s">
        <v>60</v>
      </c>
      <c r="C577" t="s">
        <v>3377</v>
      </c>
      <c r="D577" t="s">
        <v>61</v>
      </c>
      <c r="E577" t="s">
        <v>214</v>
      </c>
      <c r="F577" t="s">
        <v>3378</v>
      </c>
      <c r="G577" t="s">
        <v>5441</v>
      </c>
      <c r="H577" t="s">
        <v>214</v>
      </c>
      <c r="I577" t="s">
        <v>4644</v>
      </c>
      <c r="J577" t="s">
        <v>2802</v>
      </c>
      <c r="K577" t="s">
        <v>2803</v>
      </c>
    </row>
    <row r="578" spans="1:11">
      <c r="A578" s="69" t="s">
        <v>5168</v>
      </c>
      <c r="B578" t="s">
        <v>60</v>
      </c>
      <c r="C578" t="s">
        <v>3379</v>
      </c>
      <c r="D578" t="s">
        <v>61</v>
      </c>
      <c r="E578" t="s">
        <v>214</v>
      </c>
      <c r="G578" t="s">
        <v>5441</v>
      </c>
      <c r="H578" t="s">
        <v>214</v>
      </c>
      <c r="I578" t="s">
        <v>4644</v>
      </c>
      <c r="J578" t="s">
        <v>2802</v>
      </c>
      <c r="K578" t="s">
        <v>2803</v>
      </c>
    </row>
    <row r="579" spans="1:11">
      <c r="A579" s="69" t="s">
        <v>5168</v>
      </c>
      <c r="B579" t="s">
        <v>54</v>
      </c>
      <c r="C579" t="s">
        <v>3381</v>
      </c>
      <c r="D579" t="s">
        <v>74</v>
      </c>
      <c r="E579" t="s">
        <v>214</v>
      </c>
      <c r="G579" t="s">
        <v>5441</v>
      </c>
      <c r="H579" t="s">
        <v>214</v>
      </c>
      <c r="I579" t="s">
        <v>4646</v>
      </c>
      <c r="J579" t="s">
        <v>2802</v>
      </c>
      <c r="K579" t="s">
        <v>2803</v>
      </c>
    </row>
    <row r="580" spans="1:11">
      <c r="A580" s="69" t="s">
        <v>5168</v>
      </c>
      <c r="B580" t="s">
        <v>54</v>
      </c>
      <c r="C580" t="s">
        <v>3382</v>
      </c>
      <c r="D580" t="s">
        <v>3383</v>
      </c>
      <c r="E580" t="s">
        <v>3361</v>
      </c>
      <c r="G580" t="s">
        <v>5441</v>
      </c>
      <c r="H580" t="s">
        <v>214</v>
      </c>
      <c r="I580" t="s">
        <v>4646</v>
      </c>
      <c r="J580" t="s">
        <v>2802</v>
      </c>
      <c r="K580" t="s">
        <v>2803</v>
      </c>
    </row>
    <row r="581" spans="1:11">
      <c r="A581" s="69" t="s">
        <v>5168</v>
      </c>
      <c r="B581" t="s">
        <v>54</v>
      </c>
      <c r="C581" t="s">
        <v>3384</v>
      </c>
      <c r="D581" t="s">
        <v>74</v>
      </c>
      <c r="E581" t="s">
        <v>3385</v>
      </c>
      <c r="F581" t="s">
        <v>3386</v>
      </c>
      <c r="G581" t="s">
        <v>5441</v>
      </c>
      <c r="H581" t="s">
        <v>214</v>
      </c>
      <c r="I581" t="s">
        <v>4646</v>
      </c>
      <c r="J581" t="s">
        <v>2802</v>
      </c>
      <c r="K581" t="s">
        <v>2803</v>
      </c>
    </row>
    <row r="582" spans="1:11">
      <c r="A582" s="69" t="s">
        <v>5168</v>
      </c>
      <c r="B582" t="s">
        <v>54</v>
      </c>
      <c r="C582" t="s">
        <v>3025</v>
      </c>
      <c r="D582" t="s">
        <v>3018</v>
      </c>
      <c r="E582" t="s">
        <v>3026</v>
      </c>
      <c r="G582" t="s">
        <v>5445</v>
      </c>
      <c r="H582" t="s">
        <v>214</v>
      </c>
      <c r="I582" t="s">
        <v>4646</v>
      </c>
      <c r="J582" t="s">
        <v>2806</v>
      </c>
      <c r="K582" t="s">
        <v>666</v>
      </c>
    </row>
    <row r="583" spans="1:11">
      <c r="A583" s="69" t="s">
        <v>5168</v>
      </c>
      <c r="B583" t="s">
        <v>54</v>
      </c>
      <c r="C583" t="s">
        <v>3028</v>
      </c>
      <c r="D583" t="s">
        <v>3018</v>
      </c>
      <c r="E583" t="s">
        <v>2919</v>
      </c>
      <c r="G583" t="s">
        <v>5444</v>
      </c>
      <c r="H583" t="s">
        <v>3105</v>
      </c>
      <c r="I583" t="s">
        <v>4646</v>
      </c>
      <c r="J583" t="s">
        <v>2811</v>
      </c>
      <c r="K583" t="s">
        <v>2812</v>
      </c>
    </row>
    <row r="584" spans="1:11">
      <c r="A584" s="69" t="s">
        <v>5168</v>
      </c>
      <c r="B584" t="s">
        <v>54</v>
      </c>
      <c r="C584" t="s">
        <v>3029</v>
      </c>
      <c r="D584" t="s">
        <v>3018</v>
      </c>
      <c r="E584" t="s">
        <v>2919</v>
      </c>
      <c r="G584" t="s">
        <v>5444</v>
      </c>
      <c r="H584" t="s">
        <v>3105</v>
      </c>
      <c r="I584" t="s">
        <v>4646</v>
      </c>
      <c r="J584" t="s">
        <v>2811</v>
      </c>
      <c r="K584" t="s">
        <v>2812</v>
      </c>
    </row>
    <row r="585" spans="1:11">
      <c r="A585" s="69" t="s">
        <v>5168</v>
      </c>
      <c r="B585" t="s">
        <v>54</v>
      </c>
      <c r="C585" t="s">
        <v>3030</v>
      </c>
      <c r="D585" t="s">
        <v>3018</v>
      </c>
      <c r="E585" t="s">
        <v>2919</v>
      </c>
      <c r="G585" t="s">
        <v>5444</v>
      </c>
      <c r="H585" t="s">
        <v>3105</v>
      </c>
      <c r="I585" t="s">
        <v>4646</v>
      </c>
      <c r="J585" t="s">
        <v>2811</v>
      </c>
      <c r="K585" t="s">
        <v>2812</v>
      </c>
    </row>
    <row r="586" spans="1:11">
      <c r="A586" s="69" t="s">
        <v>5168</v>
      </c>
      <c r="B586" t="s">
        <v>54</v>
      </c>
      <c r="C586" t="s">
        <v>3387</v>
      </c>
      <c r="D586" t="s">
        <v>74</v>
      </c>
      <c r="E586" t="s">
        <v>3081</v>
      </c>
      <c r="G586" t="s">
        <v>5441</v>
      </c>
      <c r="H586" t="s">
        <v>3081</v>
      </c>
      <c r="I586" t="s">
        <v>4646</v>
      </c>
      <c r="J586" t="s">
        <v>2802</v>
      </c>
      <c r="K586" t="s">
        <v>2803</v>
      </c>
    </row>
    <row r="587" spans="1:11">
      <c r="A587" s="69" t="s">
        <v>5168</v>
      </c>
      <c r="B587" t="s">
        <v>54</v>
      </c>
      <c r="C587" t="s">
        <v>3388</v>
      </c>
      <c r="D587" t="s">
        <v>83</v>
      </c>
      <c r="E587" t="s">
        <v>214</v>
      </c>
      <c r="G587" t="s">
        <v>5441</v>
      </c>
      <c r="H587" t="s">
        <v>214</v>
      </c>
      <c r="I587" t="s">
        <v>4646</v>
      </c>
      <c r="J587" t="s">
        <v>2802</v>
      </c>
      <c r="K587" t="s">
        <v>2803</v>
      </c>
    </row>
    <row r="588" spans="1:11">
      <c r="A588" s="69" t="s">
        <v>5168</v>
      </c>
      <c r="B588" t="s">
        <v>54</v>
      </c>
      <c r="C588" t="s">
        <v>3389</v>
      </c>
      <c r="D588" t="s">
        <v>3383</v>
      </c>
      <c r="E588" t="s">
        <v>214</v>
      </c>
      <c r="G588" t="s">
        <v>5441</v>
      </c>
      <c r="H588" t="s">
        <v>214</v>
      </c>
      <c r="I588" t="s">
        <v>4646</v>
      </c>
      <c r="J588" t="s">
        <v>2802</v>
      </c>
      <c r="K588" t="s">
        <v>2803</v>
      </c>
    </row>
    <row r="589" spans="1:11">
      <c r="A589" s="69" t="s">
        <v>5168</v>
      </c>
      <c r="B589" t="s">
        <v>73</v>
      </c>
      <c r="C589" t="s">
        <v>3391</v>
      </c>
      <c r="D589" t="s">
        <v>3018</v>
      </c>
      <c r="E589" t="s">
        <v>3081</v>
      </c>
      <c r="G589" t="s">
        <v>5441</v>
      </c>
      <c r="H589" t="s">
        <v>3081</v>
      </c>
      <c r="I589" t="s">
        <v>4648</v>
      </c>
      <c r="J589" t="s">
        <v>2802</v>
      </c>
      <c r="K589" t="s">
        <v>2803</v>
      </c>
    </row>
    <row r="590" spans="1:11">
      <c r="A590" s="69" t="s">
        <v>5168</v>
      </c>
      <c r="B590" t="s">
        <v>73</v>
      </c>
      <c r="C590" t="s">
        <v>3392</v>
      </c>
      <c r="D590" t="s">
        <v>3018</v>
      </c>
      <c r="E590" t="s">
        <v>3393</v>
      </c>
      <c r="G590" t="s">
        <v>5443</v>
      </c>
      <c r="H590" t="s">
        <v>3259</v>
      </c>
      <c r="I590" t="s">
        <v>4648</v>
      </c>
      <c r="J590" t="s">
        <v>2804</v>
      </c>
      <c r="K590" t="s">
        <v>2798</v>
      </c>
    </row>
    <row r="591" spans="1:11">
      <c r="A591" s="69" t="s">
        <v>5168</v>
      </c>
      <c r="B591" t="s">
        <v>73</v>
      </c>
      <c r="C591" t="s">
        <v>3394</v>
      </c>
      <c r="D591" t="s">
        <v>74</v>
      </c>
      <c r="E591" t="s">
        <v>214</v>
      </c>
      <c r="G591" t="s">
        <v>5441</v>
      </c>
      <c r="H591" t="s">
        <v>214</v>
      </c>
      <c r="I591" t="s">
        <v>4648</v>
      </c>
      <c r="J591" t="s">
        <v>2802</v>
      </c>
      <c r="K591" t="s">
        <v>2803</v>
      </c>
    </row>
    <row r="592" spans="1:11">
      <c r="A592" s="69" t="s">
        <v>5168</v>
      </c>
      <c r="B592" t="s">
        <v>73</v>
      </c>
      <c r="C592" t="s">
        <v>3395</v>
      </c>
      <c r="D592" t="s">
        <v>74</v>
      </c>
      <c r="E592" t="s">
        <v>214</v>
      </c>
      <c r="G592" t="s">
        <v>5441</v>
      </c>
      <c r="H592" t="s">
        <v>214</v>
      </c>
      <c r="I592" t="s">
        <v>4648</v>
      </c>
      <c r="J592" t="s">
        <v>2802</v>
      </c>
      <c r="K592" t="s">
        <v>2803</v>
      </c>
    </row>
    <row r="593" spans="1:11">
      <c r="A593" s="69" t="s">
        <v>5168</v>
      </c>
      <c r="B593" t="s">
        <v>73</v>
      </c>
      <c r="C593" t="s">
        <v>3396</v>
      </c>
      <c r="D593" t="s">
        <v>61</v>
      </c>
      <c r="E593" t="s">
        <v>214</v>
      </c>
      <c r="G593" t="s">
        <v>5441</v>
      </c>
      <c r="H593" t="s">
        <v>214</v>
      </c>
      <c r="I593" t="s">
        <v>4648</v>
      </c>
      <c r="J593" t="s">
        <v>2802</v>
      </c>
      <c r="K593" t="s">
        <v>2803</v>
      </c>
    </row>
    <row r="594" spans="1:11">
      <c r="A594" s="69" t="s">
        <v>5168</v>
      </c>
      <c r="B594" t="s">
        <v>73</v>
      </c>
      <c r="C594" t="s">
        <v>3397</v>
      </c>
      <c r="D594" t="s">
        <v>75</v>
      </c>
      <c r="E594" t="s">
        <v>3081</v>
      </c>
      <c r="G594" t="s">
        <v>5441</v>
      </c>
      <c r="H594" t="s">
        <v>3081</v>
      </c>
      <c r="I594" t="s">
        <v>4648</v>
      </c>
      <c r="J594" t="s">
        <v>2802</v>
      </c>
      <c r="K594" t="s">
        <v>2803</v>
      </c>
    </row>
    <row r="595" spans="1:11">
      <c r="A595" s="69" t="s">
        <v>5168</v>
      </c>
      <c r="B595" t="s">
        <v>73</v>
      </c>
      <c r="C595" t="s">
        <v>3398</v>
      </c>
      <c r="D595" t="s">
        <v>75</v>
      </c>
      <c r="E595" t="s">
        <v>3081</v>
      </c>
      <c r="G595" t="s">
        <v>5441</v>
      </c>
      <c r="H595" t="s">
        <v>3081</v>
      </c>
      <c r="I595" t="s">
        <v>4648</v>
      </c>
      <c r="J595" t="s">
        <v>2802</v>
      </c>
      <c r="K595" t="s">
        <v>2803</v>
      </c>
    </row>
    <row r="596" spans="1:11">
      <c r="A596" s="69" t="s">
        <v>5168</v>
      </c>
      <c r="B596" t="s">
        <v>73</v>
      </c>
      <c r="C596" t="s">
        <v>3035</v>
      </c>
      <c r="D596" t="s">
        <v>3018</v>
      </c>
      <c r="E596" t="s">
        <v>2919</v>
      </c>
      <c r="G596" t="s">
        <v>5444</v>
      </c>
      <c r="H596" t="s">
        <v>3105</v>
      </c>
      <c r="I596" t="s">
        <v>4648</v>
      </c>
      <c r="J596" t="s">
        <v>2811</v>
      </c>
      <c r="K596" t="s">
        <v>2812</v>
      </c>
    </row>
    <row r="597" spans="1:11">
      <c r="A597" s="69" t="s">
        <v>5168</v>
      </c>
      <c r="B597" t="s">
        <v>73</v>
      </c>
      <c r="C597" t="s">
        <v>3399</v>
      </c>
      <c r="D597" t="s">
        <v>75</v>
      </c>
      <c r="E597" t="s">
        <v>214</v>
      </c>
      <c r="F597" t="s">
        <v>3400</v>
      </c>
      <c r="G597" t="s">
        <v>5441</v>
      </c>
      <c r="H597" t="s">
        <v>214</v>
      </c>
      <c r="I597" t="s">
        <v>4648</v>
      </c>
      <c r="J597" t="s">
        <v>2802</v>
      </c>
      <c r="K597" t="s">
        <v>2803</v>
      </c>
    </row>
    <row r="598" spans="1:11">
      <c r="A598" s="69" t="s">
        <v>5168</v>
      </c>
      <c r="B598" t="s">
        <v>73</v>
      </c>
      <c r="C598" t="s">
        <v>3036</v>
      </c>
      <c r="D598" t="s">
        <v>3018</v>
      </c>
      <c r="E598" t="s">
        <v>2919</v>
      </c>
      <c r="G598" t="s">
        <v>5444</v>
      </c>
      <c r="H598" t="s">
        <v>3105</v>
      </c>
      <c r="I598" t="s">
        <v>4648</v>
      </c>
      <c r="J598" t="s">
        <v>2811</v>
      </c>
      <c r="K598" t="s">
        <v>2812</v>
      </c>
    </row>
    <row r="599" spans="1:11">
      <c r="A599" s="69" t="s">
        <v>5168</v>
      </c>
      <c r="B599" t="s">
        <v>81</v>
      </c>
      <c r="C599" t="s">
        <v>3402</v>
      </c>
      <c r="D599" t="s">
        <v>82</v>
      </c>
      <c r="E599" t="s">
        <v>214</v>
      </c>
      <c r="G599" t="s">
        <v>5441</v>
      </c>
      <c r="H599" t="s">
        <v>214</v>
      </c>
      <c r="I599" t="s">
        <v>4652</v>
      </c>
      <c r="J599" t="s">
        <v>2802</v>
      </c>
      <c r="K599" t="s">
        <v>2803</v>
      </c>
    </row>
    <row r="600" spans="1:11">
      <c r="A600" s="69" t="s">
        <v>5168</v>
      </c>
      <c r="B600" t="s">
        <v>81</v>
      </c>
      <c r="C600" t="s">
        <v>3403</v>
      </c>
      <c r="D600" t="s">
        <v>84</v>
      </c>
      <c r="E600" t="s">
        <v>214</v>
      </c>
      <c r="G600" t="s">
        <v>5441</v>
      </c>
      <c r="H600" t="s">
        <v>214</v>
      </c>
      <c r="I600" t="s">
        <v>4652</v>
      </c>
      <c r="J600" t="s">
        <v>2802</v>
      </c>
      <c r="K600" t="s">
        <v>2803</v>
      </c>
    </row>
    <row r="601" spans="1:11">
      <c r="A601" s="69" t="s">
        <v>5168</v>
      </c>
      <c r="B601" t="s">
        <v>86</v>
      </c>
      <c r="C601" t="s">
        <v>3405</v>
      </c>
      <c r="D601" t="s">
        <v>3406</v>
      </c>
      <c r="E601" t="s">
        <v>666</v>
      </c>
      <c r="G601" t="s">
        <v>5442</v>
      </c>
      <c r="H601" t="s">
        <v>666</v>
      </c>
      <c r="I601" t="s">
        <v>4656</v>
      </c>
      <c r="J601" t="s">
        <v>2801</v>
      </c>
      <c r="K601" t="s">
        <v>2698</v>
      </c>
    </row>
    <row r="602" spans="1:11">
      <c r="A602" s="69" t="s">
        <v>5168</v>
      </c>
      <c r="B602" t="s">
        <v>86</v>
      </c>
      <c r="C602" t="s">
        <v>3407</v>
      </c>
      <c r="D602" t="s">
        <v>85</v>
      </c>
      <c r="E602" t="s">
        <v>666</v>
      </c>
      <c r="F602" t="s">
        <v>3408</v>
      </c>
      <c r="G602" t="s">
        <v>5442</v>
      </c>
      <c r="H602" t="s">
        <v>666</v>
      </c>
      <c r="I602" t="s">
        <v>4656</v>
      </c>
      <c r="J602" t="s">
        <v>2801</v>
      </c>
      <c r="K602" t="s">
        <v>2698</v>
      </c>
    </row>
    <row r="603" spans="1:11">
      <c r="A603" s="69" t="s">
        <v>5168</v>
      </c>
      <c r="B603" t="s">
        <v>86</v>
      </c>
      <c r="C603" t="s">
        <v>3409</v>
      </c>
      <c r="D603" t="s">
        <v>88</v>
      </c>
      <c r="E603" t="s">
        <v>3410</v>
      </c>
      <c r="F603" t="s">
        <v>3411</v>
      </c>
      <c r="G603" t="s">
        <v>5442</v>
      </c>
      <c r="H603" t="s">
        <v>666</v>
      </c>
      <c r="I603" t="s">
        <v>4656</v>
      </c>
      <c r="J603" t="s">
        <v>2801</v>
      </c>
      <c r="K603" t="s">
        <v>2698</v>
      </c>
    </row>
    <row r="604" spans="1:11">
      <c r="A604" s="69" t="s">
        <v>5168</v>
      </c>
      <c r="B604" t="s">
        <v>86</v>
      </c>
      <c r="C604" t="s">
        <v>3412</v>
      </c>
      <c r="D604" t="s">
        <v>3039</v>
      </c>
      <c r="E604" t="s">
        <v>3081</v>
      </c>
      <c r="F604" t="s">
        <v>3413</v>
      </c>
      <c r="G604" t="s">
        <v>5441</v>
      </c>
      <c r="H604" t="s">
        <v>3081</v>
      </c>
      <c r="I604" t="s">
        <v>4656</v>
      </c>
      <c r="J604" t="s">
        <v>2802</v>
      </c>
      <c r="K604" t="s">
        <v>2803</v>
      </c>
    </row>
    <row r="605" spans="1:11">
      <c r="A605" s="69" t="s">
        <v>5168</v>
      </c>
      <c r="B605" t="s">
        <v>86</v>
      </c>
      <c r="C605" t="s">
        <v>3414</v>
      </c>
      <c r="D605" t="s">
        <v>88</v>
      </c>
      <c r="E605" t="s">
        <v>214</v>
      </c>
      <c r="F605" t="s">
        <v>3415</v>
      </c>
      <c r="G605" t="s">
        <v>5441</v>
      </c>
      <c r="H605" t="s">
        <v>214</v>
      </c>
      <c r="I605" t="s">
        <v>4656</v>
      </c>
      <c r="J605" t="s">
        <v>2802</v>
      </c>
      <c r="K605" t="s">
        <v>2803</v>
      </c>
    </row>
    <row r="606" spans="1:11">
      <c r="A606" s="69" t="s">
        <v>5168</v>
      </c>
      <c r="B606" t="s">
        <v>86</v>
      </c>
      <c r="C606" t="s">
        <v>3416</v>
      </c>
      <c r="D606" t="s">
        <v>3417</v>
      </c>
      <c r="E606" t="s">
        <v>214</v>
      </c>
      <c r="F606" t="s">
        <v>3418</v>
      </c>
      <c r="G606" t="s">
        <v>5441</v>
      </c>
      <c r="H606" t="s">
        <v>214</v>
      </c>
      <c r="I606" t="s">
        <v>4656</v>
      </c>
      <c r="J606" t="s">
        <v>2802</v>
      </c>
      <c r="K606" t="s">
        <v>2803</v>
      </c>
    </row>
    <row r="607" spans="1:11">
      <c r="A607" s="69" t="s">
        <v>5168</v>
      </c>
      <c r="B607" t="s">
        <v>86</v>
      </c>
      <c r="C607" t="s">
        <v>3044</v>
      </c>
      <c r="D607" t="s">
        <v>3045</v>
      </c>
      <c r="F607" t="s">
        <v>3047</v>
      </c>
      <c r="G607" t="s">
        <v>5428</v>
      </c>
      <c r="I607" t="s">
        <v>4656</v>
      </c>
    </row>
    <row r="608" spans="1:11">
      <c r="A608" s="69" t="s">
        <v>5168</v>
      </c>
      <c r="B608" t="s">
        <v>86</v>
      </c>
      <c r="C608" t="s">
        <v>3048</v>
      </c>
      <c r="D608" t="s">
        <v>3045</v>
      </c>
      <c r="G608" t="s">
        <v>5428</v>
      </c>
      <c r="I608" t="s">
        <v>4656</v>
      </c>
    </row>
    <row r="609" spans="1:11">
      <c r="A609" s="69" t="s">
        <v>5168</v>
      </c>
      <c r="B609" t="s">
        <v>86</v>
      </c>
      <c r="C609" t="s">
        <v>3051</v>
      </c>
      <c r="D609" t="s">
        <v>3039</v>
      </c>
      <c r="E609" t="s">
        <v>3052</v>
      </c>
      <c r="F609" t="s">
        <v>3054</v>
      </c>
      <c r="G609" t="s">
        <v>5429</v>
      </c>
      <c r="I609" t="s">
        <v>4656</v>
      </c>
    </row>
    <row r="610" spans="1:11">
      <c r="A610" s="69" t="s">
        <v>5168</v>
      </c>
      <c r="B610" t="s">
        <v>86</v>
      </c>
      <c r="C610" t="s">
        <v>3419</v>
      </c>
      <c r="D610" t="s">
        <v>3042</v>
      </c>
      <c r="E610" t="s">
        <v>666</v>
      </c>
      <c r="G610" t="s">
        <v>5442</v>
      </c>
      <c r="H610" t="s">
        <v>666</v>
      </c>
      <c r="I610" t="s">
        <v>4656</v>
      </c>
      <c r="J610" t="s">
        <v>2801</v>
      </c>
      <c r="K610" t="s">
        <v>2698</v>
      </c>
    </row>
    <row r="611" spans="1:11">
      <c r="A611" s="69" t="s">
        <v>5168</v>
      </c>
      <c r="B611" t="s">
        <v>86</v>
      </c>
      <c r="C611" t="s">
        <v>3420</v>
      </c>
      <c r="D611" t="s">
        <v>3417</v>
      </c>
      <c r="E611" t="s">
        <v>1902</v>
      </c>
      <c r="G611" t="s">
        <v>5443</v>
      </c>
      <c r="H611" t="s">
        <v>1902</v>
      </c>
      <c r="I611" t="s">
        <v>4656</v>
      </c>
      <c r="J611" t="s">
        <v>2804</v>
      </c>
      <c r="K611" t="s">
        <v>2798</v>
      </c>
    </row>
    <row r="612" spans="1:11">
      <c r="A612" s="69" t="s">
        <v>5168</v>
      </c>
      <c r="B612" t="s">
        <v>86</v>
      </c>
      <c r="C612" t="s">
        <v>3055</v>
      </c>
      <c r="D612" t="s">
        <v>3018</v>
      </c>
      <c r="E612" t="s">
        <v>2958</v>
      </c>
      <c r="G612" t="s">
        <v>5444</v>
      </c>
      <c r="H612" t="s">
        <v>3173</v>
      </c>
      <c r="I612" t="s">
        <v>4656</v>
      </c>
      <c r="J612" t="s">
        <v>2811</v>
      </c>
      <c r="K612" t="s">
        <v>2812</v>
      </c>
    </row>
    <row r="613" spans="1:11">
      <c r="A613" s="69" t="s">
        <v>5168</v>
      </c>
      <c r="B613" t="s">
        <v>86</v>
      </c>
      <c r="C613" t="s">
        <v>3421</v>
      </c>
      <c r="D613" t="s">
        <v>85</v>
      </c>
      <c r="E613" t="s">
        <v>214</v>
      </c>
      <c r="G613" t="s">
        <v>5441</v>
      </c>
      <c r="H613" t="s">
        <v>214</v>
      </c>
      <c r="I613" t="s">
        <v>4656</v>
      </c>
      <c r="J613" t="s">
        <v>2802</v>
      </c>
      <c r="K613" t="s">
        <v>2803</v>
      </c>
    </row>
    <row r="614" spans="1:11">
      <c r="A614" s="69" t="s">
        <v>5168</v>
      </c>
      <c r="B614" t="s">
        <v>86</v>
      </c>
      <c r="C614" t="s">
        <v>3057</v>
      </c>
      <c r="D614" t="s">
        <v>3058</v>
      </c>
      <c r="E614" t="s">
        <v>2919</v>
      </c>
      <c r="G614" t="s">
        <v>5444</v>
      </c>
      <c r="H614" t="s">
        <v>3105</v>
      </c>
      <c r="I614" t="s">
        <v>4656</v>
      </c>
      <c r="J614" t="s">
        <v>2811</v>
      </c>
      <c r="K614" t="s">
        <v>2812</v>
      </c>
    </row>
    <row r="615" spans="1:11">
      <c r="A615" s="69" t="s">
        <v>5168</v>
      </c>
      <c r="B615" t="s">
        <v>86</v>
      </c>
      <c r="C615" t="s">
        <v>3057</v>
      </c>
      <c r="D615" t="s">
        <v>3058</v>
      </c>
      <c r="E615" t="s">
        <v>2919</v>
      </c>
      <c r="G615" t="s">
        <v>5444</v>
      </c>
      <c r="H615" t="s">
        <v>3105</v>
      </c>
      <c r="I615" t="s">
        <v>4656</v>
      </c>
      <c r="J615" t="s">
        <v>2811</v>
      </c>
      <c r="K615" t="s">
        <v>2812</v>
      </c>
    </row>
    <row r="616" spans="1:11">
      <c r="A616" s="69" t="s">
        <v>5168</v>
      </c>
      <c r="B616" t="s">
        <v>87</v>
      </c>
      <c r="C616" t="s">
        <v>3423</v>
      </c>
      <c r="D616" t="s">
        <v>90</v>
      </c>
      <c r="E616" t="s">
        <v>3081</v>
      </c>
      <c r="G616" t="s">
        <v>5441</v>
      </c>
      <c r="H616" t="s">
        <v>3081</v>
      </c>
      <c r="I616" t="s">
        <v>4660</v>
      </c>
      <c r="J616" t="s">
        <v>2802</v>
      </c>
      <c r="K616" t="s">
        <v>2803</v>
      </c>
    </row>
    <row r="617" spans="1:11">
      <c r="A617" s="69" t="s">
        <v>5168</v>
      </c>
      <c r="B617" t="s">
        <v>87</v>
      </c>
      <c r="C617" t="s">
        <v>3424</v>
      </c>
      <c r="D617" t="s">
        <v>88</v>
      </c>
      <c r="E617" t="s">
        <v>214</v>
      </c>
      <c r="G617" t="s">
        <v>5441</v>
      </c>
      <c r="H617" t="s">
        <v>214</v>
      </c>
      <c r="I617" t="s">
        <v>4660</v>
      </c>
      <c r="J617" t="s">
        <v>2802</v>
      </c>
      <c r="K617" t="s">
        <v>2803</v>
      </c>
    </row>
    <row r="618" spans="1:11">
      <c r="A618" s="69" t="s">
        <v>5168</v>
      </c>
      <c r="B618" t="s">
        <v>87</v>
      </c>
      <c r="C618" t="s">
        <v>3425</v>
      </c>
      <c r="D618" t="s">
        <v>3018</v>
      </c>
      <c r="E618" t="s">
        <v>666</v>
      </c>
      <c r="F618" t="s">
        <v>3426</v>
      </c>
      <c r="G618" t="s">
        <v>5442</v>
      </c>
      <c r="H618" t="s">
        <v>666</v>
      </c>
      <c r="I618" t="s">
        <v>4660</v>
      </c>
      <c r="J618" t="s">
        <v>2801</v>
      </c>
      <c r="K618" t="s">
        <v>2698</v>
      </c>
    </row>
    <row r="619" spans="1:11">
      <c r="A619" s="69" t="s">
        <v>5168</v>
      </c>
      <c r="B619" t="s">
        <v>87</v>
      </c>
      <c r="C619" t="s">
        <v>3061</v>
      </c>
      <c r="D619" t="s">
        <v>3018</v>
      </c>
      <c r="G619" t="s">
        <v>5430</v>
      </c>
      <c r="I619" t="s">
        <v>4660</v>
      </c>
    </row>
    <row r="620" spans="1:11">
      <c r="A620" s="69" t="s">
        <v>5168</v>
      </c>
      <c r="B620" t="s">
        <v>92</v>
      </c>
      <c r="C620" t="s">
        <v>3064</v>
      </c>
      <c r="E620" t="s">
        <v>666</v>
      </c>
      <c r="G620" t="s">
        <v>5431</v>
      </c>
      <c r="I620" t="s">
        <v>4664</v>
      </c>
    </row>
    <row r="621" spans="1:11">
      <c r="A621" s="69" t="s">
        <v>5168</v>
      </c>
      <c r="B621" t="s">
        <v>92</v>
      </c>
      <c r="C621" t="s">
        <v>3064</v>
      </c>
      <c r="E621" t="s">
        <v>666</v>
      </c>
      <c r="G621" t="s">
        <v>5442</v>
      </c>
      <c r="H621" t="s">
        <v>666</v>
      </c>
      <c r="I621" t="s">
        <v>4664</v>
      </c>
      <c r="J621" t="s">
        <v>2801</v>
      </c>
      <c r="K621" t="s">
        <v>2698</v>
      </c>
    </row>
    <row r="622" spans="1:11">
      <c r="A622" s="69" t="s">
        <v>5168</v>
      </c>
      <c r="B622" t="s">
        <v>92</v>
      </c>
      <c r="C622" t="s">
        <v>3428</v>
      </c>
      <c r="D622" t="s">
        <v>93</v>
      </c>
      <c r="E622" t="s">
        <v>214</v>
      </c>
      <c r="G622" t="s">
        <v>5441</v>
      </c>
      <c r="H622" t="s">
        <v>214</v>
      </c>
      <c r="I622" t="s">
        <v>4664</v>
      </c>
      <c r="J622" t="s">
        <v>2802</v>
      </c>
      <c r="K622" t="s">
        <v>2803</v>
      </c>
    </row>
    <row r="623" spans="1:11">
      <c r="A623" s="69" t="s">
        <v>5168</v>
      </c>
      <c r="B623" t="s">
        <v>92</v>
      </c>
      <c r="C623" t="s">
        <v>3429</v>
      </c>
      <c r="D623" t="s">
        <v>93</v>
      </c>
      <c r="E623" t="s">
        <v>3081</v>
      </c>
      <c r="F623" t="s">
        <v>3430</v>
      </c>
      <c r="G623" t="s">
        <v>5441</v>
      </c>
      <c r="H623" t="s">
        <v>3081</v>
      </c>
      <c r="I623" t="s">
        <v>4664</v>
      </c>
      <c r="J623" t="s">
        <v>2802</v>
      </c>
      <c r="K623" t="s">
        <v>2803</v>
      </c>
    </row>
    <row r="624" spans="1:11">
      <c r="A624" s="69" t="s">
        <v>5168</v>
      </c>
      <c r="B624" t="s">
        <v>92</v>
      </c>
      <c r="C624" t="s">
        <v>3431</v>
      </c>
      <c r="D624" t="s">
        <v>94</v>
      </c>
      <c r="E624" t="s">
        <v>3432</v>
      </c>
      <c r="F624" t="s">
        <v>3434</v>
      </c>
      <c r="G624" t="s">
        <v>5445</v>
      </c>
      <c r="H624" t="s">
        <v>3496</v>
      </c>
      <c r="I624" t="s">
        <v>4664</v>
      </c>
      <c r="J624" t="s">
        <v>2806</v>
      </c>
      <c r="K624" t="s">
        <v>666</v>
      </c>
    </row>
    <row r="625" spans="1:11">
      <c r="A625" s="69" t="s">
        <v>5168</v>
      </c>
      <c r="B625" t="s">
        <v>92</v>
      </c>
      <c r="C625" t="s">
        <v>3435</v>
      </c>
      <c r="D625" t="s">
        <v>94</v>
      </c>
      <c r="E625" t="s">
        <v>3293</v>
      </c>
      <c r="F625" t="s">
        <v>3436</v>
      </c>
      <c r="G625" t="s">
        <v>5441</v>
      </c>
      <c r="H625" t="s">
        <v>214</v>
      </c>
      <c r="I625" t="s">
        <v>4664</v>
      </c>
      <c r="J625" t="s">
        <v>2802</v>
      </c>
      <c r="K625" t="s">
        <v>2803</v>
      </c>
    </row>
    <row r="626" spans="1:11">
      <c r="A626" s="69" t="s">
        <v>5168</v>
      </c>
      <c r="B626" t="s">
        <v>92</v>
      </c>
      <c r="C626" t="s">
        <v>3437</v>
      </c>
      <c r="D626" t="s">
        <v>93</v>
      </c>
      <c r="E626" t="s">
        <v>3438</v>
      </c>
      <c r="G626" t="s">
        <v>5441</v>
      </c>
      <c r="H626" t="s">
        <v>214</v>
      </c>
      <c r="I626" t="s">
        <v>4664</v>
      </c>
      <c r="J626" t="s">
        <v>2802</v>
      </c>
      <c r="K626" t="s">
        <v>2803</v>
      </c>
    </row>
    <row r="627" spans="1:11">
      <c r="A627" s="69" t="s">
        <v>5168</v>
      </c>
      <c r="B627" t="s">
        <v>92</v>
      </c>
      <c r="C627" t="s">
        <v>3066</v>
      </c>
      <c r="D627" t="s">
        <v>3018</v>
      </c>
      <c r="E627" t="s">
        <v>3067</v>
      </c>
      <c r="G627" t="s">
        <v>5432</v>
      </c>
      <c r="I627" t="s">
        <v>4664</v>
      </c>
    </row>
    <row r="628" spans="1:11">
      <c r="A628" s="69" t="s">
        <v>5168</v>
      </c>
      <c r="B628" t="s">
        <v>92</v>
      </c>
      <c r="C628" t="s">
        <v>3439</v>
      </c>
      <c r="D628" t="s">
        <v>93</v>
      </c>
      <c r="E628" t="s">
        <v>3440</v>
      </c>
      <c r="F628" t="s">
        <v>3441</v>
      </c>
      <c r="G628" t="s">
        <v>5441</v>
      </c>
      <c r="H628" t="s">
        <v>214</v>
      </c>
      <c r="I628" t="s">
        <v>4664</v>
      </c>
      <c r="J628" t="s">
        <v>2802</v>
      </c>
      <c r="K628" t="s">
        <v>2803</v>
      </c>
    </row>
    <row r="629" spans="1:11">
      <c r="A629" s="69" t="s">
        <v>5168</v>
      </c>
      <c r="B629" t="s">
        <v>92</v>
      </c>
      <c r="C629" t="s">
        <v>3442</v>
      </c>
      <c r="D629" t="s">
        <v>93</v>
      </c>
      <c r="E629" t="s">
        <v>3443</v>
      </c>
      <c r="F629" t="s">
        <v>3444</v>
      </c>
      <c r="G629" t="s">
        <v>5441</v>
      </c>
      <c r="H629" t="s">
        <v>214</v>
      </c>
      <c r="I629" t="s">
        <v>4664</v>
      </c>
      <c r="J629" t="s">
        <v>2802</v>
      </c>
      <c r="K629" t="s">
        <v>2803</v>
      </c>
    </row>
    <row r="630" spans="1:11">
      <c r="A630" s="69" t="s">
        <v>5168</v>
      </c>
      <c r="B630" t="s">
        <v>92</v>
      </c>
      <c r="C630" t="s">
        <v>3069</v>
      </c>
      <c r="D630" t="s">
        <v>96</v>
      </c>
      <c r="G630" t="s">
        <v>5433</v>
      </c>
      <c r="I630" t="s">
        <v>4664</v>
      </c>
    </row>
    <row r="631" spans="1:11">
      <c r="A631" s="69" t="s">
        <v>5168</v>
      </c>
      <c r="B631" t="s">
        <v>98</v>
      </c>
      <c r="C631" t="s">
        <v>3446</v>
      </c>
      <c r="D631" t="s">
        <v>99</v>
      </c>
      <c r="E631" t="s">
        <v>3447</v>
      </c>
      <c r="F631" t="s">
        <v>3448</v>
      </c>
      <c r="G631" t="s">
        <v>5441</v>
      </c>
      <c r="H631" t="s">
        <v>214</v>
      </c>
      <c r="I631" t="s">
        <v>4668</v>
      </c>
      <c r="J631" t="s">
        <v>2802</v>
      </c>
      <c r="K631" t="s">
        <v>2803</v>
      </c>
    </row>
    <row r="632" spans="1:11">
      <c r="A632" s="69" t="s">
        <v>5168</v>
      </c>
      <c r="B632" t="s">
        <v>98</v>
      </c>
      <c r="C632" t="s">
        <v>3074</v>
      </c>
      <c r="D632" t="s">
        <v>102</v>
      </c>
      <c r="E632" t="s">
        <v>2919</v>
      </c>
      <c r="G632" t="s">
        <v>5444</v>
      </c>
      <c r="H632" t="s">
        <v>3105</v>
      </c>
      <c r="I632" t="s">
        <v>4668</v>
      </c>
      <c r="J632" t="s">
        <v>2811</v>
      </c>
      <c r="K632" t="s">
        <v>2812</v>
      </c>
    </row>
    <row r="633" spans="1:11">
      <c r="A633" s="69" t="s">
        <v>5168</v>
      </c>
      <c r="B633" t="s">
        <v>98</v>
      </c>
      <c r="C633" t="s">
        <v>3075</v>
      </c>
      <c r="D633" t="s">
        <v>100</v>
      </c>
      <c r="E633" t="s">
        <v>3076</v>
      </c>
      <c r="F633" t="s">
        <v>3077</v>
      </c>
      <c r="G633" t="s">
        <v>5444</v>
      </c>
      <c r="H633" t="s">
        <v>214</v>
      </c>
      <c r="I633" t="s">
        <v>4668</v>
      </c>
      <c r="J633" t="s">
        <v>2811</v>
      </c>
      <c r="K633" t="s">
        <v>2812</v>
      </c>
    </row>
    <row r="634" spans="1:11">
      <c r="A634" s="69" t="s">
        <v>5168</v>
      </c>
      <c r="B634" t="s">
        <v>98</v>
      </c>
      <c r="C634" t="s">
        <v>3078</v>
      </c>
      <c r="D634" t="s">
        <v>3018</v>
      </c>
      <c r="E634" t="s">
        <v>2919</v>
      </c>
      <c r="G634" t="s">
        <v>5444</v>
      </c>
      <c r="H634" t="s">
        <v>3105</v>
      </c>
      <c r="I634" t="s">
        <v>4668</v>
      </c>
      <c r="J634" t="s">
        <v>2811</v>
      </c>
      <c r="K634" t="s">
        <v>2812</v>
      </c>
    </row>
    <row r="635" spans="1:11">
      <c r="A635" s="69" t="s">
        <v>5168</v>
      </c>
      <c r="B635" t="s">
        <v>98</v>
      </c>
      <c r="C635" t="s">
        <v>3449</v>
      </c>
      <c r="D635" t="s">
        <v>3018</v>
      </c>
      <c r="E635" t="s">
        <v>214</v>
      </c>
      <c r="G635" t="s">
        <v>5441</v>
      </c>
      <c r="H635" t="s">
        <v>214</v>
      </c>
      <c r="I635" t="s">
        <v>4668</v>
      </c>
      <c r="J635" t="s">
        <v>2802</v>
      </c>
      <c r="K635" t="s">
        <v>2803</v>
      </c>
    </row>
    <row r="636" spans="1:11">
      <c r="A636" s="69" t="s">
        <v>4811</v>
      </c>
      <c r="B636" t="s">
        <v>32</v>
      </c>
      <c r="C636" t="s">
        <v>2908</v>
      </c>
      <c r="D636" t="s">
        <v>36</v>
      </c>
      <c r="G636" t="s">
        <v>5422</v>
      </c>
      <c r="I636" t="s">
        <v>4597</v>
      </c>
    </row>
    <row r="637" spans="1:11">
      <c r="A637" s="69" t="s">
        <v>4811</v>
      </c>
      <c r="B637" t="s">
        <v>32</v>
      </c>
      <c r="C637" t="s">
        <v>3097</v>
      </c>
      <c r="D637" t="s">
        <v>2931</v>
      </c>
      <c r="E637" t="s">
        <v>3098</v>
      </c>
      <c r="F637" t="s">
        <v>3099</v>
      </c>
      <c r="G637" t="s">
        <v>5424</v>
      </c>
      <c r="H637" t="s">
        <v>677</v>
      </c>
      <c r="I637" t="s">
        <v>4597</v>
      </c>
    </row>
    <row r="638" spans="1:11" ht="409.6">
      <c r="A638" s="69" t="s">
        <v>4811</v>
      </c>
      <c r="B638" t="s">
        <v>55</v>
      </c>
      <c r="C638" t="s">
        <v>2913</v>
      </c>
      <c r="D638" t="s">
        <v>35</v>
      </c>
      <c r="E638" t="s">
        <v>2914</v>
      </c>
      <c r="F638" t="s">
        <v>2917</v>
      </c>
      <c r="G638" t="s">
        <v>5446</v>
      </c>
      <c r="H638" t="s">
        <v>2916</v>
      </c>
      <c r="I638" t="s">
        <v>4601</v>
      </c>
      <c r="J638" s="218" t="s">
        <v>2826</v>
      </c>
      <c r="K638" t="s">
        <v>235</v>
      </c>
    </row>
    <row r="639" spans="1:11">
      <c r="A639" s="69" t="s">
        <v>4811</v>
      </c>
      <c r="B639" t="s">
        <v>55</v>
      </c>
      <c r="C639" t="s">
        <v>2918</v>
      </c>
      <c r="D639" t="s">
        <v>36</v>
      </c>
      <c r="E639" t="s">
        <v>2919</v>
      </c>
      <c r="F639" t="s">
        <v>2921</v>
      </c>
      <c r="G639" t="s">
        <v>5446</v>
      </c>
      <c r="H639" t="s">
        <v>2920</v>
      </c>
      <c r="I639" t="s">
        <v>4601</v>
      </c>
      <c r="J639" t="s">
        <v>2826</v>
      </c>
      <c r="K639" t="s">
        <v>235</v>
      </c>
    </row>
    <row r="640" spans="1:11">
      <c r="A640" s="69" t="s">
        <v>4811</v>
      </c>
      <c r="B640" t="s">
        <v>55</v>
      </c>
      <c r="C640" t="s">
        <v>2922</v>
      </c>
      <c r="D640" t="s">
        <v>38</v>
      </c>
      <c r="E640" t="s">
        <v>2923</v>
      </c>
      <c r="F640" t="s">
        <v>2924</v>
      </c>
      <c r="G640" t="s">
        <v>5446</v>
      </c>
      <c r="H640" t="s">
        <v>2916</v>
      </c>
      <c r="I640" t="s">
        <v>4601</v>
      </c>
      <c r="J640" t="s">
        <v>2826</v>
      </c>
      <c r="K640" t="s">
        <v>235</v>
      </c>
    </row>
    <row r="641" spans="1:11" ht="409.6">
      <c r="A641" s="69" t="s">
        <v>4811</v>
      </c>
      <c r="B641" t="s">
        <v>55</v>
      </c>
      <c r="C641" t="s">
        <v>2925</v>
      </c>
      <c r="D641" t="s">
        <v>42</v>
      </c>
      <c r="E641" t="s">
        <v>2919</v>
      </c>
      <c r="F641" t="s">
        <v>2926</v>
      </c>
      <c r="G641" t="s">
        <v>5446</v>
      </c>
      <c r="H641" t="s">
        <v>2920</v>
      </c>
      <c r="I641" t="s">
        <v>4601</v>
      </c>
      <c r="J641" s="218" t="s">
        <v>2826</v>
      </c>
      <c r="K641" t="s">
        <v>235</v>
      </c>
    </row>
    <row r="642" spans="1:11">
      <c r="A642" s="69" t="s">
        <v>4811</v>
      </c>
      <c r="B642" t="s">
        <v>55</v>
      </c>
      <c r="C642" t="s">
        <v>2927</v>
      </c>
      <c r="D642" t="s">
        <v>44</v>
      </c>
      <c r="E642" t="s">
        <v>2919</v>
      </c>
      <c r="G642" t="s">
        <v>5446</v>
      </c>
      <c r="H642" t="s">
        <v>2920</v>
      </c>
      <c r="I642" t="s">
        <v>4601</v>
      </c>
      <c r="J642" t="s">
        <v>2826</v>
      </c>
      <c r="K642" t="s">
        <v>235</v>
      </c>
    </row>
    <row r="643" spans="1:11">
      <c r="A643" s="69" t="s">
        <v>4811</v>
      </c>
      <c r="B643" t="s">
        <v>55</v>
      </c>
      <c r="C643" t="s">
        <v>2928</v>
      </c>
      <c r="D643" t="s">
        <v>57</v>
      </c>
      <c r="E643" t="s">
        <v>2919</v>
      </c>
      <c r="G643" t="s">
        <v>5446</v>
      </c>
      <c r="H643" t="s">
        <v>2920</v>
      </c>
      <c r="I643" t="s">
        <v>4601</v>
      </c>
      <c r="J643" t="s">
        <v>2826</v>
      </c>
      <c r="K643" t="s">
        <v>235</v>
      </c>
    </row>
    <row r="644" spans="1:11">
      <c r="A644" s="69" t="s">
        <v>4811</v>
      </c>
      <c r="B644" t="s">
        <v>55</v>
      </c>
      <c r="C644" t="s">
        <v>2929</v>
      </c>
      <c r="D644" t="s">
        <v>56</v>
      </c>
      <c r="E644" t="s">
        <v>2923</v>
      </c>
      <c r="F644" t="s">
        <v>2924</v>
      </c>
      <c r="G644" t="s">
        <v>5446</v>
      </c>
      <c r="H644" t="s">
        <v>2916</v>
      </c>
      <c r="I644" t="s">
        <v>4601</v>
      </c>
      <c r="J644" t="s">
        <v>2826</v>
      </c>
      <c r="K644" t="s">
        <v>235</v>
      </c>
    </row>
    <row r="645" spans="1:11">
      <c r="A645" s="69" t="s">
        <v>4811</v>
      </c>
      <c r="B645" t="s">
        <v>55</v>
      </c>
      <c r="C645" t="s">
        <v>2930</v>
      </c>
      <c r="D645" t="s">
        <v>2931</v>
      </c>
      <c r="G645" t="s">
        <v>5422</v>
      </c>
      <c r="I645" t="s">
        <v>4601</v>
      </c>
    </row>
    <row r="646" spans="1:11">
      <c r="A646" s="69" t="s">
        <v>4811</v>
      </c>
      <c r="B646" t="s">
        <v>55</v>
      </c>
      <c r="C646" t="s">
        <v>2932</v>
      </c>
      <c r="D646" t="s">
        <v>2931</v>
      </c>
      <c r="G646" t="s">
        <v>5422</v>
      </c>
      <c r="I646" t="s">
        <v>4601</v>
      </c>
    </row>
    <row r="647" spans="1:11">
      <c r="A647" s="69" t="s">
        <v>4811</v>
      </c>
      <c r="B647" t="s">
        <v>55</v>
      </c>
      <c r="C647" t="s">
        <v>2933</v>
      </c>
      <c r="D647" t="s">
        <v>2934</v>
      </c>
      <c r="G647" t="s">
        <v>5422</v>
      </c>
      <c r="I647" t="s">
        <v>4601</v>
      </c>
    </row>
    <row r="648" spans="1:11">
      <c r="A648" s="69" t="s">
        <v>4811</v>
      </c>
      <c r="B648" t="s">
        <v>55</v>
      </c>
      <c r="C648" t="s">
        <v>2935</v>
      </c>
      <c r="D648" t="s">
        <v>2936</v>
      </c>
      <c r="G648" t="s">
        <v>5422</v>
      </c>
      <c r="I648" t="s">
        <v>4601</v>
      </c>
    </row>
    <row r="649" spans="1:11">
      <c r="A649" s="69" t="s">
        <v>4811</v>
      </c>
      <c r="B649" t="s">
        <v>55</v>
      </c>
      <c r="C649" t="s">
        <v>2937</v>
      </c>
      <c r="D649" t="s">
        <v>2936</v>
      </c>
      <c r="G649" t="s">
        <v>5422</v>
      </c>
      <c r="I649" t="s">
        <v>4601</v>
      </c>
    </row>
    <row r="650" spans="1:11">
      <c r="A650" s="69" t="s">
        <v>4811</v>
      </c>
      <c r="B650" t="s">
        <v>55</v>
      </c>
      <c r="C650" t="s">
        <v>2938</v>
      </c>
      <c r="D650" t="s">
        <v>2936</v>
      </c>
      <c r="G650" t="s">
        <v>5422</v>
      </c>
      <c r="I650" t="s">
        <v>4601</v>
      </c>
    </row>
    <row r="651" spans="1:11">
      <c r="A651" s="69" t="s">
        <v>4811</v>
      </c>
      <c r="B651" t="s">
        <v>55</v>
      </c>
      <c r="C651" t="s">
        <v>2939</v>
      </c>
      <c r="D651" t="s">
        <v>2936</v>
      </c>
      <c r="G651" t="s">
        <v>5422</v>
      </c>
      <c r="I651" t="s">
        <v>4601</v>
      </c>
      <c r="J651" s="218"/>
    </row>
    <row r="652" spans="1:11">
      <c r="A652" s="69" t="s">
        <v>4811</v>
      </c>
      <c r="B652" t="s">
        <v>55</v>
      </c>
      <c r="C652" t="s">
        <v>2940</v>
      </c>
      <c r="D652" t="s">
        <v>36</v>
      </c>
      <c r="G652" t="s">
        <v>5422</v>
      </c>
      <c r="I652" t="s">
        <v>4601</v>
      </c>
    </row>
    <row r="653" spans="1:11">
      <c r="A653" s="69" t="s">
        <v>4811</v>
      </c>
      <c r="B653" t="s">
        <v>55</v>
      </c>
      <c r="C653" t="s">
        <v>2941</v>
      </c>
      <c r="D653" t="s">
        <v>35</v>
      </c>
      <c r="G653" t="s">
        <v>5422</v>
      </c>
      <c r="I653" t="s">
        <v>4601</v>
      </c>
    </row>
    <row r="654" spans="1:11">
      <c r="A654" s="69" t="s">
        <v>4811</v>
      </c>
      <c r="B654" t="s">
        <v>55</v>
      </c>
      <c r="C654" t="s">
        <v>2942</v>
      </c>
      <c r="D654" t="s">
        <v>40</v>
      </c>
      <c r="G654" t="s">
        <v>5422</v>
      </c>
      <c r="I654" t="s">
        <v>4601</v>
      </c>
    </row>
    <row r="655" spans="1:11">
      <c r="A655" s="69" t="s">
        <v>4811</v>
      </c>
      <c r="B655" t="s">
        <v>55</v>
      </c>
      <c r="C655" t="s">
        <v>2943</v>
      </c>
      <c r="D655" t="s">
        <v>2944</v>
      </c>
      <c r="G655" t="s">
        <v>5422</v>
      </c>
      <c r="I655" t="s">
        <v>4601</v>
      </c>
    </row>
    <row r="656" spans="1:11">
      <c r="A656" s="69" t="s">
        <v>4811</v>
      </c>
      <c r="B656" t="s">
        <v>55</v>
      </c>
      <c r="C656" t="s">
        <v>2945</v>
      </c>
      <c r="D656" t="s">
        <v>35</v>
      </c>
      <c r="G656" t="s">
        <v>5422</v>
      </c>
      <c r="I656" t="s">
        <v>4601</v>
      </c>
    </row>
    <row r="657" spans="1:11">
      <c r="A657" s="69" t="s">
        <v>4811</v>
      </c>
      <c r="B657" t="s">
        <v>55</v>
      </c>
      <c r="C657" t="s">
        <v>2946</v>
      </c>
      <c r="D657" t="s">
        <v>42</v>
      </c>
      <c r="E657" t="s">
        <v>2919</v>
      </c>
      <c r="F657" t="s">
        <v>2947</v>
      </c>
      <c r="G657" t="s">
        <v>5446</v>
      </c>
      <c r="H657" t="s">
        <v>2920</v>
      </c>
      <c r="I657" t="s">
        <v>4601</v>
      </c>
      <c r="J657" t="s">
        <v>2826</v>
      </c>
      <c r="K657" t="s">
        <v>235</v>
      </c>
    </row>
    <row r="658" spans="1:11">
      <c r="A658" s="69" t="s">
        <v>4811</v>
      </c>
      <c r="B658" t="s">
        <v>55</v>
      </c>
      <c r="C658" t="s">
        <v>2948</v>
      </c>
      <c r="D658" t="s">
        <v>2949</v>
      </c>
      <c r="E658" t="s">
        <v>2923</v>
      </c>
      <c r="F658" t="s">
        <v>2950</v>
      </c>
      <c r="G658" t="s">
        <v>5446</v>
      </c>
      <c r="H658" t="s">
        <v>2916</v>
      </c>
      <c r="I658" t="s">
        <v>4601</v>
      </c>
      <c r="J658" t="s">
        <v>2826</v>
      </c>
      <c r="K658" t="s">
        <v>235</v>
      </c>
    </row>
    <row r="659" spans="1:11">
      <c r="A659" s="69" t="s">
        <v>4811</v>
      </c>
      <c r="B659" t="s">
        <v>59</v>
      </c>
      <c r="C659" t="s">
        <v>2952</v>
      </c>
      <c r="D659" t="s">
        <v>40</v>
      </c>
      <c r="F659" t="s">
        <v>2953</v>
      </c>
      <c r="G659" t="s">
        <v>5422</v>
      </c>
      <c r="I659" t="s">
        <v>4605</v>
      </c>
    </row>
    <row r="660" spans="1:11">
      <c r="A660" s="69" t="s">
        <v>4811</v>
      </c>
      <c r="B660" t="s">
        <v>70</v>
      </c>
      <c r="C660" t="s">
        <v>2955</v>
      </c>
      <c r="D660" t="s">
        <v>42</v>
      </c>
      <c r="E660" t="s">
        <v>2919</v>
      </c>
      <c r="F660" t="s">
        <v>2956</v>
      </c>
      <c r="G660" t="s">
        <v>5446</v>
      </c>
      <c r="H660" t="s">
        <v>2920</v>
      </c>
      <c r="I660" t="s">
        <v>4609</v>
      </c>
      <c r="J660" t="s">
        <v>2826</v>
      </c>
      <c r="K660" t="s">
        <v>235</v>
      </c>
    </row>
    <row r="661" spans="1:11">
      <c r="A661" s="69" t="s">
        <v>4811</v>
      </c>
      <c r="B661" t="s">
        <v>70</v>
      </c>
      <c r="C661" t="s">
        <v>2957</v>
      </c>
      <c r="D661" t="s">
        <v>42</v>
      </c>
      <c r="E661" t="s">
        <v>2958</v>
      </c>
      <c r="F661" t="s">
        <v>2960</v>
      </c>
      <c r="G661" t="s">
        <v>5446</v>
      </c>
      <c r="H661" t="s">
        <v>2959</v>
      </c>
      <c r="I661" t="s">
        <v>4609</v>
      </c>
      <c r="J661" t="s">
        <v>2826</v>
      </c>
      <c r="K661" t="s">
        <v>235</v>
      </c>
    </row>
    <row r="662" spans="1:11">
      <c r="A662" s="69" t="s">
        <v>4811</v>
      </c>
      <c r="B662" t="s">
        <v>70</v>
      </c>
      <c r="C662" t="s">
        <v>2961</v>
      </c>
      <c r="D662" t="s">
        <v>56</v>
      </c>
      <c r="E662" t="s">
        <v>2919</v>
      </c>
      <c r="F662" t="s">
        <v>2956</v>
      </c>
      <c r="G662" t="s">
        <v>5446</v>
      </c>
      <c r="H662" t="s">
        <v>2920</v>
      </c>
      <c r="I662" t="s">
        <v>4609</v>
      </c>
      <c r="J662" t="s">
        <v>2826</v>
      </c>
      <c r="K662" t="s">
        <v>235</v>
      </c>
    </row>
    <row r="663" spans="1:11">
      <c r="A663" s="69" t="s">
        <v>4811</v>
      </c>
      <c r="B663" t="s">
        <v>70</v>
      </c>
      <c r="C663" t="s">
        <v>2967</v>
      </c>
      <c r="D663" t="s">
        <v>35</v>
      </c>
      <c r="E663" t="s">
        <v>2919</v>
      </c>
      <c r="G663" t="s">
        <v>5446</v>
      </c>
      <c r="H663" t="s">
        <v>2920</v>
      </c>
      <c r="I663" t="s">
        <v>4609</v>
      </c>
      <c r="J663" t="s">
        <v>2826</v>
      </c>
      <c r="K663" t="s">
        <v>235</v>
      </c>
    </row>
    <row r="664" spans="1:11">
      <c r="A664" s="69" t="s">
        <v>4811</v>
      </c>
      <c r="B664" t="s">
        <v>70</v>
      </c>
      <c r="C664" t="s">
        <v>2968</v>
      </c>
      <c r="D664" t="s">
        <v>36</v>
      </c>
      <c r="G664" t="s">
        <v>5422</v>
      </c>
      <c r="I664" t="s">
        <v>4609</v>
      </c>
    </row>
    <row r="665" spans="1:11">
      <c r="A665" s="69" t="s">
        <v>4811</v>
      </c>
      <c r="B665" t="s">
        <v>70</v>
      </c>
      <c r="C665" t="s">
        <v>2969</v>
      </c>
      <c r="E665" t="s">
        <v>2923</v>
      </c>
      <c r="F665" t="s">
        <v>2970</v>
      </c>
      <c r="G665" t="s">
        <v>5446</v>
      </c>
      <c r="H665" t="s">
        <v>2916</v>
      </c>
      <c r="I665" t="s">
        <v>4609</v>
      </c>
      <c r="J665" t="s">
        <v>2826</v>
      </c>
      <c r="K665" t="s">
        <v>235</v>
      </c>
    </row>
    <row r="666" spans="1:11">
      <c r="A666" s="69" t="s">
        <v>4811</v>
      </c>
      <c r="B666" t="s">
        <v>70</v>
      </c>
      <c r="C666" t="s">
        <v>2971</v>
      </c>
      <c r="D666" t="s">
        <v>2972</v>
      </c>
      <c r="E666" t="s">
        <v>2923</v>
      </c>
      <c r="G666" t="s">
        <v>5446</v>
      </c>
      <c r="H666" t="s">
        <v>2916</v>
      </c>
      <c r="I666" t="s">
        <v>4609</v>
      </c>
      <c r="J666" t="s">
        <v>2826</v>
      </c>
      <c r="K666" t="s">
        <v>235</v>
      </c>
    </row>
    <row r="667" spans="1:11">
      <c r="A667" s="69" t="s">
        <v>4811</v>
      </c>
      <c r="B667" t="s">
        <v>70</v>
      </c>
      <c r="C667" t="s">
        <v>2973</v>
      </c>
      <c r="D667" t="s">
        <v>2931</v>
      </c>
      <c r="E667" t="s">
        <v>2923</v>
      </c>
      <c r="F667" t="s">
        <v>2974</v>
      </c>
      <c r="G667" t="s">
        <v>5446</v>
      </c>
      <c r="H667" t="s">
        <v>2916</v>
      </c>
      <c r="I667" t="s">
        <v>4609</v>
      </c>
      <c r="J667" t="s">
        <v>2826</v>
      </c>
      <c r="K667" t="s">
        <v>235</v>
      </c>
    </row>
    <row r="668" spans="1:11">
      <c r="A668" s="69" t="s">
        <v>4811</v>
      </c>
      <c r="B668" t="s">
        <v>103</v>
      </c>
      <c r="C668" t="s">
        <v>2976</v>
      </c>
      <c r="D668" t="s">
        <v>40</v>
      </c>
      <c r="E668" t="s">
        <v>2919</v>
      </c>
      <c r="G668" t="s">
        <v>5446</v>
      </c>
      <c r="H668" t="s">
        <v>2920</v>
      </c>
      <c r="I668" t="s">
        <v>4613</v>
      </c>
      <c r="J668" t="s">
        <v>2826</v>
      </c>
      <c r="K668" t="s">
        <v>235</v>
      </c>
    </row>
    <row r="669" spans="1:11">
      <c r="A669" s="69" t="s">
        <v>4811</v>
      </c>
      <c r="B669" t="s">
        <v>103</v>
      </c>
      <c r="C669" t="s">
        <v>2977</v>
      </c>
      <c r="D669" t="s">
        <v>42</v>
      </c>
      <c r="E669" t="s">
        <v>2958</v>
      </c>
      <c r="G669" t="s">
        <v>5446</v>
      </c>
      <c r="H669" t="s">
        <v>2959</v>
      </c>
      <c r="I669" t="s">
        <v>4613</v>
      </c>
      <c r="J669" t="s">
        <v>2826</v>
      </c>
      <c r="K669" t="s">
        <v>235</v>
      </c>
    </row>
    <row r="670" spans="1:11">
      <c r="A670" s="69" t="s">
        <v>4811</v>
      </c>
      <c r="B670" t="s">
        <v>103</v>
      </c>
      <c r="C670" t="s">
        <v>2978</v>
      </c>
      <c r="D670" t="s">
        <v>57</v>
      </c>
      <c r="E670" t="s">
        <v>2919</v>
      </c>
      <c r="F670" t="s">
        <v>2979</v>
      </c>
      <c r="G670" t="s">
        <v>5446</v>
      </c>
      <c r="H670" t="s">
        <v>2920</v>
      </c>
      <c r="I670" t="s">
        <v>4613</v>
      </c>
      <c r="J670" t="s">
        <v>2826</v>
      </c>
      <c r="K670" t="s">
        <v>235</v>
      </c>
    </row>
    <row r="671" spans="1:11">
      <c r="A671" s="69" t="s">
        <v>4811</v>
      </c>
      <c r="B671" t="s">
        <v>103</v>
      </c>
      <c r="C671" t="s">
        <v>2980</v>
      </c>
      <c r="D671" t="s">
        <v>2931</v>
      </c>
      <c r="E671" t="s">
        <v>2981</v>
      </c>
      <c r="G671" t="s">
        <v>5447</v>
      </c>
      <c r="H671" t="s">
        <v>340</v>
      </c>
      <c r="I671" t="s">
        <v>4613</v>
      </c>
      <c r="J671" t="s">
        <v>2824</v>
      </c>
      <c r="K671" t="s">
        <v>228</v>
      </c>
    </row>
    <row r="672" spans="1:11">
      <c r="A672" s="69" t="s">
        <v>4811</v>
      </c>
      <c r="B672" t="s">
        <v>72</v>
      </c>
      <c r="C672" t="s">
        <v>2983</v>
      </c>
      <c r="D672" t="s">
        <v>36</v>
      </c>
      <c r="E672" t="s">
        <v>2958</v>
      </c>
      <c r="G672" t="s">
        <v>5446</v>
      </c>
      <c r="H672" t="s">
        <v>2959</v>
      </c>
      <c r="I672" t="s">
        <v>4617</v>
      </c>
      <c r="J672" t="s">
        <v>2826</v>
      </c>
      <c r="K672" t="s">
        <v>235</v>
      </c>
    </row>
    <row r="673" spans="1:11">
      <c r="A673" s="69" t="s">
        <v>4811</v>
      </c>
      <c r="B673" t="s">
        <v>72</v>
      </c>
      <c r="C673" t="s">
        <v>2984</v>
      </c>
      <c r="D673" t="s">
        <v>36</v>
      </c>
      <c r="F673" t="s">
        <v>2985</v>
      </c>
      <c r="G673" t="s">
        <v>5422</v>
      </c>
      <c r="I673" t="s">
        <v>4617</v>
      </c>
    </row>
    <row r="674" spans="1:11">
      <c r="A674" s="69" t="s">
        <v>4811</v>
      </c>
      <c r="B674" t="s">
        <v>72</v>
      </c>
      <c r="C674" t="s">
        <v>2986</v>
      </c>
      <c r="D674" t="s">
        <v>42</v>
      </c>
      <c r="E674" t="s">
        <v>2987</v>
      </c>
      <c r="F674" t="s">
        <v>2988</v>
      </c>
      <c r="G674" t="s">
        <v>5446</v>
      </c>
      <c r="H674" t="s">
        <v>2920</v>
      </c>
      <c r="I674" t="s">
        <v>4617</v>
      </c>
      <c r="J674" t="s">
        <v>2826</v>
      </c>
      <c r="K674" t="s">
        <v>235</v>
      </c>
    </row>
    <row r="675" spans="1:11">
      <c r="A675" s="69" t="s">
        <v>4811</v>
      </c>
      <c r="B675" t="s">
        <v>72</v>
      </c>
      <c r="C675" t="s">
        <v>2989</v>
      </c>
      <c r="D675" t="s">
        <v>44</v>
      </c>
      <c r="E675" t="s">
        <v>2919</v>
      </c>
      <c r="F675" t="s">
        <v>2990</v>
      </c>
      <c r="G675" t="s">
        <v>5446</v>
      </c>
      <c r="H675" t="s">
        <v>2920</v>
      </c>
      <c r="I675" t="s">
        <v>4617</v>
      </c>
      <c r="J675" t="s">
        <v>2826</v>
      </c>
      <c r="K675" t="s">
        <v>235</v>
      </c>
    </row>
    <row r="676" spans="1:11">
      <c r="A676" s="69" t="s">
        <v>4811</v>
      </c>
      <c r="B676" t="s">
        <v>72</v>
      </c>
      <c r="C676" t="s">
        <v>2991</v>
      </c>
      <c r="D676" t="s">
        <v>58</v>
      </c>
      <c r="G676" t="s">
        <v>5422</v>
      </c>
      <c r="I676" t="s">
        <v>4617</v>
      </c>
    </row>
    <row r="677" spans="1:11">
      <c r="A677" s="69" t="s">
        <v>4811</v>
      </c>
      <c r="B677" t="s">
        <v>72</v>
      </c>
      <c r="C677" t="s">
        <v>2992</v>
      </c>
      <c r="D677" t="s">
        <v>40</v>
      </c>
      <c r="G677" t="s">
        <v>5422</v>
      </c>
      <c r="I677" t="s">
        <v>4617</v>
      </c>
    </row>
    <row r="678" spans="1:11">
      <c r="A678" s="69" t="s">
        <v>4811</v>
      </c>
      <c r="B678" t="s">
        <v>72</v>
      </c>
      <c r="C678" t="s">
        <v>2993</v>
      </c>
      <c r="D678" t="s">
        <v>42</v>
      </c>
      <c r="G678" t="s">
        <v>5422</v>
      </c>
      <c r="I678" t="s">
        <v>4617</v>
      </c>
    </row>
    <row r="679" spans="1:11">
      <c r="A679" s="69" t="s">
        <v>4811</v>
      </c>
      <c r="B679" t="s">
        <v>72</v>
      </c>
      <c r="C679" t="s">
        <v>2994</v>
      </c>
      <c r="D679" t="s">
        <v>42</v>
      </c>
      <c r="G679" t="s">
        <v>5422</v>
      </c>
      <c r="I679" t="s">
        <v>4617</v>
      </c>
    </row>
    <row r="680" spans="1:11">
      <c r="A680" s="69" t="s">
        <v>4811</v>
      </c>
      <c r="B680" t="s">
        <v>72</v>
      </c>
      <c r="C680" t="s">
        <v>2995</v>
      </c>
      <c r="D680" t="s">
        <v>2944</v>
      </c>
      <c r="G680" t="s">
        <v>5422</v>
      </c>
      <c r="I680" t="s">
        <v>4617</v>
      </c>
    </row>
    <row r="681" spans="1:11">
      <c r="A681" s="69" t="s">
        <v>4811</v>
      </c>
      <c r="B681" t="s">
        <v>72</v>
      </c>
      <c r="C681" t="s">
        <v>2996</v>
      </c>
      <c r="D681" t="s">
        <v>56</v>
      </c>
      <c r="G681" t="s">
        <v>5422</v>
      </c>
      <c r="I681" t="s">
        <v>4617</v>
      </c>
    </row>
    <row r="682" spans="1:11">
      <c r="A682" s="69" t="s">
        <v>4811</v>
      </c>
      <c r="B682" t="s">
        <v>72</v>
      </c>
      <c r="C682" t="s">
        <v>2997</v>
      </c>
      <c r="D682" t="s">
        <v>2944</v>
      </c>
      <c r="G682" t="s">
        <v>5422</v>
      </c>
      <c r="I682" t="s">
        <v>4617</v>
      </c>
    </row>
    <row r="683" spans="1:11">
      <c r="A683" s="69" t="s">
        <v>4811</v>
      </c>
      <c r="B683" t="s">
        <v>78</v>
      </c>
      <c r="C683" t="s">
        <v>3462</v>
      </c>
      <c r="D683" t="s">
        <v>44</v>
      </c>
      <c r="E683" t="s">
        <v>3463</v>
      </c>
      <c r="F683" t="s">
        <v>3464</v>
      </c>
      <c r="G683" t="s">
        <v>5424</v>
      </c>
      <c r="H683" t="s">
        <v>2663</v>
      </c>
      <c r="I683" t="s">
        <v>4621</v>
      </c>
      <c r="J683" s="218"/>
    </row>
    <row r="684" spans="1:11">
      <c r="A684" s="69" t="s">
        <v>4811</v>
      </c>
      <c r="B684" t="s">
        <v>78</v>
      </c>
      <c r="C684" t="s">
        <v>2999</v>
      </c>
      <c r="D684" t="s">
        <v>44</v>
      </c>
      <c r="G684" t="s">
        <v>5425</v>
      </c>
      <c r="I684" t="s">
        <v>4621</v>
      </c>
    </row>
    <row r="685" spans="1:11">
      <c r="A685" s="69" t="s">
        <v>4811</v>
      </c>
      <c r="B685" t="s">
        <v>78</v>
      </c>
      <c r="C685" t="s">
        <v>3001</v>
      </c>
      <c r="D685" t="s">
        <v>44</v>
      </c>
      <c r="E685" t="s">
        <v>3002</v>
      </c>
      <c r="F685" t="s">
        <v>3004</v>
      </c>
      <c r="G685" t="s">
        <v>5426</v>
      </c>
      <c r="I685" t="s">
        <v>4621</v>
      </c>
      <c r="J685" s="218"/>
    </row>
    <row r="686" spans="1:11" ht="409.6">
      <c r="A686" s="69" t="s">
        <v>4811</v>
      </c>
      <c r="B686" t="s">
        <v>78</v>
      </c>
      <c r="C686" t="s">
        <v>3005</v>
      </c>
      <c r="D686" t="s">
        <v>58</v>
      </c>
      <c r="E686" t="s">
        <v>3006</v>
      </c>
      <c r="G686" t="s">
        <v>5447</v>
      </c>
      <c r="H686" t="s">
        <v>340</v>
      </c>
      <c r="I686" t="s">
        <v>4621</v>
      </c>
      <c r="J686" s="218" t="s">
        <v>2824</v>
      </c>
      <c r="K686" t="s">
        <v>228</v>
      </c>
    </row>
    <row r="687" spans="1:11">
      <c r="A687" s="69" t="s">
        <v>4811</v>
      </c>
      <c r="B687" t="s">
        <v>78</v>
      </c>
      <c r="C687" t="s">
        <v>3007</v>
      </c>
      <c r="D687" t="s">
        <v>2944</v>
      </c>
      <c r="G687" t="s">
        <v>5427</v>
      </c>
      <c r="I687" t="s">
        <v>4621</v>
      </c>
    </row>
    <row r="688" spans="1:11">
      <c r="A688" s="69" t="s">
        <v>4811</v>
      </c>
      <c r="B688" t="s">
        <v>97</v>
      </c>
      <c r="C688" t="s">
        <v>3010</v>
      </c>
      <c r="D688" t="s">
        <v>58</v>
      </c>
      <c r="E688" t="s">
        <v>2914</v>
      </c>
      <c r="F688" t="s">
        <v>3011</v>
      </c>
      <c r="G688" t="s">
        <v>5446</v>
      </c>
      <c r="H688" t="s">
        <v>2916</v>
      </c>
      <c r="I688" t="s">
        <v>4625</v>
      </c>
      <c r="J688" t="s">
        <v>2826</v>
      </c>
      <c r="K688" t="s">
        <v>235</v>
      </c>
    </row>
    <row r="689" spans="1:11">
      <c r="A689" s="69" t="s">
        <v>4811</v>
      </c>
      <c r="B689" t="s">
        <v>97</v>
      </c>
      <c r="C689" t="s">
        <v>3012</v>
      </c>
      <c r="D689" t="s">
        <v>56</v>
      </c>
      <c r="G689" t="s">
        <v>5422</v>
      </c>
      <c r="I689" t="s">
        <v>4625</v>
      </c>
    </row>
    <row r="690" spans="1:11">
      <c r="A690" s="69" t="s">
        <v>4811</v>
      </c>
      <c r="B690" t="s">
        <v>14</v>
      </c>
      <c r="C690" t="s">
        <v>3014</v>
      </c>
      <c r="D690" t="s">
        <v>17</v>
      </c>
      <c r="E690" t="s">
        <v>2923</v>
      </c>
      <c r="F690" t="s">
        <v>3015</v>
      </c>
      <c r="G690" t="s">
        <v>5446</v>
      </c>
      <c r="H690" t="s">
        <v>2916</v>
      </c>
      <c r="I690" t="s">
        <v>4628</v>
      </c>
      <c r="J690" t="s">
        <v>2826</v>
      </c>
      <c r="K690" t="s">
        <v>235</v>
      </c>
    </row>
    <row r="691" spans="1:11">
      <c r="A691" s="69" t="s">
        <v>4811</v>
      </c>
      <c r="B691" t="s">
        <v>7</v>
      </c>
      <c r="C691" t="s">
        <v>3017</v>
      </c>
      <c r="D691" t="s">
        <v>3018</v>
      </c>
      <c r="E691" t="s">
        <v>2919</v>
      </c>
      <c r="G691" t="s">
        <v>5446</v>
      </c>
      <c r="H691" t="s">
        <v>2920</v>
      </c>
      <c r="I691" t="s">
        <v>4632</v>
      </c>
      <c r="J691" t="s">
        <v>2826</v>
      </c>
      <c r="K691" t="s">
        <v>235</v>
      </c>
    </row>
    <row r="692" spans="1:11">
      <c r="A692" s="69" t="s">
        <v>4811</v>
      </c>
      <c r="B692" t="s">
        <v>60</v>
      </c>
      <c r="C692" t="s">
        <v>3020</v>
      </c>
      <c r="D692" t="s">
        <v>10</v>
      </c>
      <c r="E692" t="s">
        <v>2919</v>
      </c>
      <c r="G692" t="s">
        <v>5446</v>
      </c>
      <c r="H692" t="s">
        <v>2920</v>
      </c>
      <c r="I692" t="s">
        <v>4644</v>
      </c>
      <c r="J692" t="s">
        <v>2826</v>
      </c>
      <c r="K692" t="s">
        <v>235</v>
      </c>
    </row>
    <row r="693" spans="1:11">
      <c r="A693" s="69" t="s">
        <v>4811</v>
      </c>
      <c r="B693" t="s">
        <v>60</v>
      </c>
      <c r="C693" t="s">
        <v>3021</v>
      </c>
      <c r="D693" t="s">
        <v>10</v>
      </c>
      <c r="E693" t="s">
        <v>2919</v>
      </c>
      <c r="G693" t="s">
        <v>5446</v>
      </c>
      <c r="H693" t="s">
        <v>2920</v>
      </c>
      <c r="I693" t="s">
        <v>4644</v>
      </c>
      <c r="J693" t="s">
        <v>2826</v>
      </c>
      <c r="K693" t="s">
        <v>235</v>
      </c>
    </row>
    <row r="694" spans="1:11">
      <c r="A694" s="69" t="s">
        <v>4811</v>
      </c>
      <c r="B694" t="s">
        <v>60</v>
      </c>
      <c r="C694" t="s">
        <v>3022</v>
      </c>
      <c r="D694" t="s">
        <v>10</v>
      </c>
      <c r="E694" t="s">
        <v>2919</v>
      </c>
      <c r="G694" t="s">
        <v>5446</v>
      </c>
      <c r="H694" t="s">
        <v>2920</v>
      </c>
      <c r="I694" t="s">
        <v>4644</v>
      </c>
      <c r="J694" t="s">
        <v>2826</v>
      </c>
      <c r="K694" t="s">
        <v>235</v>
      </c>
    </row>
    <row r="695" spans="1:11">
      <c r="A695" s="69" t="s">
        <v>4811</v>
      </c>
      <c r="B695" t="s">
        <v>60</v>
      </c>
      <c r="C695" t="s">
        <v>3023</v>
      </c>
      <c r="D695" t="s">
        <v>10</v>
      </c>
      <c r="E695" t="s">
        <v>2919</v>
      </c>
      <c r="G695" t="s">
        <v>5446</v>
      </c>
      <c r="H695" t="s">
        <v>2920</v>
      </c>
      <c r="I695" t="s">
        <v>4644</v>
      </c>
      <c r="J695" t="s">
        <v>2826</v>
      </c>
      <c r="K695" t="s">
        <v>235</v>
      </c>
    </row>
    <row r="696" spans="1:11">
      <c r="A696" s="69" t="s">
        <v>4811</v>
      </c>
      <c r="B696" t="s">
        <v>54</v>
      </c>
      <c r="C696" t="s">
        <v>3028</v>
      </c>
      <c r="D696" t="s">
        <v>3018</v>
      </c>
      <c r="E696" t="s">
        <v>2919</v>
      </c>
      <c r="G696" t="s">
        <v>5446</v>
      </c>
      <c r="H696" t="s">
        <v>2920</v>
      </c>
      <c r="I696" t="s">
        <v>4646</v>
      </c>
      <c r="J696" t="s">
        <v>2826</v>
      </c>
      <c r="K696" t="s">
        <v>235</v>
      </c>
    </row>
    <row r="697" spans="1:11">
      <c r="A697" s="69" t="s">
        <v>4811</v>
      </c>
      <c r="B697" t="s">
        <v>54</v>
      </c>
      <c r="C697" t="s">
        <v>3029</v>
      </c>
      <c r="D697" t="s">
        <v>3018</v>
      </c>
      <c r="E697" t="s">
        <v>2919</v>
      </c>
      <c r="G697" t="s">
        <v>5446</v>
      </c>
      <c r="H697" t="s">
        <v>2920</v>
      </c>
      <c r="I697" t="s">
        <v>4646</v>
      </c>
      <c r="J697" t="s">
        <v>2826</v>
      </c>
      <c r="K697" t="s">
        <v>235</v>
      </c>
    </row>
    <row r="698" spans="1:11">
      <c r="A698" s="69" t="s">
        <v>4811</v>
      </c>
      <c r="B698" t="s">
        <v>54</v>
      </c>
      <c r="C698" t="s">
        <v>3030</v>
      </c>
      <c r="D698" t="s">
        <v>3018</v>
      </c>
      <c r="E698" t="s">
        <v>2919</v>
      </c>
      <c r="G698" t="s">
        <v>5446</v>
      </c>
      <c r="H698" t="s">
        <v>2920</v>
      </c>
      <c r="I698" t="s">
        <v>4646</v>
      </c>
      <c r="J698" t="s">
        <v>2826</v>
      </c>
      <c r="K698" t="s">
        <v>235</v>
      </c>
    </row>
    <row r="699" spans="1:11">
      <c r="A699" s="69" t="s">
        <v>4811</v>
      </c>
      <c r="B699" t="s">
        <v>73</v>
      </c>
      <c r="C699" t="s">
        <v>3035</v>
      </c>
      <c r="D699" t="s">
        <v>3018</v>
      </c>
      <c r="E699" t="s">
        <v>2919</v>
      </c>
      <c r="G699" t="s">
        <v>5446</v>
      </c>
      <c r="H699" t="s">
        <v>2920</v>
      </c>
      <c r="I699" t="s">
        <v>4648</v>
      </c>
      <c r="J699" t="s">
        <v>2826</v>
      </c>
      <c r="K699" t="s">
        <v>235</v>
      </c>
    </row>
    <row r="700" spans="1:11">
      <c r="A700" s="69" t="s">
        <v>4811</v>
      </c>
      <c r="B700" t="s">
        <v>73</v>
      </c>
      <c r="C700" t="s">
        <v>3036</v>
      </c>
      <c r="D700" t="s">
        <v>3018</v>
      </c>
      <c r="E700" t="s">
        <v>2919</v>
      </c>
      <c r="G700" t="s">
        <v>5446</v>
      </c>
      <c r="H700" t="s">
        <v>2920</v>
      </c>
      <c r="I700" t="s">
        <v>4648</v>
      </c>
      <c r="J700" t="s">
        <v>2826</v>
      </c>
      <c r="K700" t="s">
        <v>235</v>
      </c>
    </row>
    <row r="701" spans="1:11">
      <c r="A701" s="69" t="s">
        <v>4811</v>
      </c>
      <c r="B701" t="s">
        <v>86</v>
      </c>
      <c r="C701" t="s">
        <v>3038</v>
      </c>
      <c r="D701" t="s">
        <v>3039</v>
      </c>
      <c r="E701" t="s">
        <v>2923</v>
      </c>
      <c r="F701" t="s">
        <v>3040</v>
      </c>
      <c r="G701" t="s">
        <v>5446</v>
      </c>
      <c r="H701" t="s">
        <v>2916</v>
      </c>
      <c r="I701" t="s">
        <v>4656</v>
      </c>
      <c r="J701" t="s">
        <v>2826</v>
      </c>
      <c r="K701" t="s">
        <v>235</v>
      </c>
    </row>
    <row r="702" spans="1:11">
      <c r="A702" s="69" t="s">
        <v>4811</v>
      </c>
      <c r="B702" t="s">
        <v>86</v>
      </c>
      <c r="C702" t="s">
        <v>3041</v>
      </c>
      <c r="D702" t="s">
        <v>3042</v>
      </c>
      <c r="E702" t="s">
        <v>2923</v>
      </c>
      <c r="F702" t="s">
        <v>3043</v>
      </c>
      <c r="G702" t="s">
        <v>5446</v>
      </c>
      <c r="H702" t="s">
        <v>2916</v>
      </c>
      <c r="I702" t="s">
        <v>4656</v>
      </c>
      <c r="J702" t="s">
        <v>2826</v>
      </c>
      <c r="K702" t="s">
        <v>235</v>
      </c>
    </row>
    <row r="703" spans="1:11">
      <c r="A703" s="69" t="s">
        <v>4811</v>
      </c>
      <c r="B703" t="s">
        <v>86</v>
      </c>
      <c r="C703" t="s">
        <v>3044</v>
      </c>
      <c r="D703" t="s">
        <v>3045</v>
      </c>
      <c r="F703" t="s">
        <v>3047</v>
      </c>
      <c r="G703" t="s">
        <v>5428</v>
      </c>
      <c r="I703" t="s">
        <v>4656</v>
      </c>
    </row>
    <row r="704" spans="1:11">
      <c r="A704" s="69" t="s">
        <v>4811</v>
      </c>
      <c r="B704" t="s">
        <v>86</v>
      </c>
      <c r="C704" t="s">
        <v>3048</v>
      </c>
      <c r="D704" t="s">
        <v>3045</v>
      </c>
      <c r="G704" t="s">
        <v>5428</v>
      </c>
      <c r="I704" t="s">
        <v>4656</v>
      </c>
    </row>
    <row r="705" spans="1:11">
      <c r="A705" s="69" t="s">
        <v>4811</v>
      </c>
      <c r="B705" t="s">
        <v>86</v>
      </c>
      <c r="C705" t="s">
        <v>3049</v>
      </c>
      <c r="D705" t="s">
        <v>88</v>
      </c>
      <c r="E705" t="s">
        <v>2923</v>
      </c>
      <c r="F705" t="s">
        <v>3050</v>
      </c>
      <c r="G705" t="s">
        <v>5446</v>
      </c>
      <c r="H705" t="s">
        <v>2916</v>
      </c>
      <c r="I705" t="s">
        <v>4656</v>
      </c>
      <c r="J705" t="s">
        <v>2826</v>
      </c>
      <c r="K705" t="s">
        <v>235</v>
      </c>
    </row>
    <row r="706" spans="1:11">
      <c r="A706" s="69" t="s">
        <v>4811</v>
      </c>
      <c r="B706" t="s">
        <v>86</v>
      </c>
      <c r="C706" t="s">
        <v>3051</v>
      </c>
      <c r="D706" t="s">
        <v>3039</v>
      </c>
      <c r="E706" t="s">
        <v>3052</v>
      </c>
      <c r="F706" t="s">
        <v>3054</v>
      </c>
      <c r="G706" t="s">
        <v>5429</v>
      </c>
      <c r="I706" t="s">
        <v>4656</v>
      </c>
    </row>
    <row r="707" spans="1:11">
      <c r="A707" s="69" t="s">
        <v>4811</v>
      </c>
      <c r="B707" t="s">
        <v>86</v>
      </c>
      <c r="C707" t="s">
        <v>3055</v>
      </c>
      <c r="D707" t="s">
        <v>3018</v>
      </c>
      <c r="E707" t="s">
        <v>2958</v>
      </c>
      <c r="G707" t="s">
        <v>5446</v>
      </c>
      <c r="H707" t="s">
        <v>2959</v>
      </c>
      <c r="I707" t="s">
        <v>4656</v>
      </c>
      <c r="J707" t="s">
        <v>2826</v>
      </c>
      <c r="K707" t="s">
        <v>235</v>
      </c>
    </row>
    <row r="708" spans="1:11">
      <c r="A708" s="69" t="s">
        <v>4811</v>
      </c>
      <c r="B708" t="s">
        <v>86</v>
      </c>
      <c r="C708" t="s">
        <v>3056</v>
      </c>
      <c r="D708" t="s">
        <v>3018</v>
      </c>
      <c r="E708" t="s">
        <v>2923</v>
      </c>
      <c r="G708" t="s">
        <v>5446</v>
      </c>
      <c r="H708" t="s">
        <v>2916</v>
      </c>
      <c r="I708" t="s">
        <v>4656</v>
      </c>
      <c r="J708" t="s">
        <v>2826</v>
      </c>
      <c r="K708" t="s">
        <v>235</v>
      </c>
    </row>
    <row r="709" spans="1:11">
      <c r="A709" s="69" t="s">
        <v>4811</v>
      </c>
      <c r="B709" t="s">
        <v>86</v>
      </c>
      <c r="C709" t="s">
        <v>3057</v>
      </c>
      <c r="D709" t="s">
        <v>3058</v>
      </c>
      <c r="E709" t="s">
        <v>2919</v>
      </c>
      <c r="G709" t="s">
        <v>5446</v>
      </c>
      <c r="H709" t="s">
        <v>2920</v>
      </c>
      <c r="I709" t="s">
        <v>4656</v>
      </c>
      <c r="J709" t="s">
        <v>2826</v>
      </c>
      <c r="K709" t="s">
        <v>235</v>
      </c>
    </row>
    <row r="710" spans="1:11">
      <c r="A710" s="69" t="s">
        <v>4811</v>
      </c>
      <c r="B710" t="s">
        <v>86</v>
      </c>
      <c r="C710" t="s">
        <v>3057</v>
      </c>
      <c r="D710" t="s">
        <v>3058</v>
      </c>
      <c r="E710" t="s">
        <v>2919</v>
      </c>
      <c r="G710" t="s">
        <v>5446</v>
      </c>
      <c r="H710" t="s">
        <v>2920</v>
      </c>
      <c r="I710" t="s">
        <v>4656</v>
      </c>
      <c r="J710" t="s">
        <v>2826</v>
      </c>
      <c r="K710" t="s">
        <v>235</v>
      </c>
    </row>
    <row r="711" spans="1:11">
      <c r="A711" s="69" t="s">
        <v>4811</v>
      </c>
      <c r="B711" t="s">
        <v>87</v>
      </c>
      <c r="C711" t="s">
        <v>3060</v>
      </c>
      <c r="D711" t="s">
        <v>3018</v>
      </c>
      <c r="E711" t="s">
        <v>2923</v>
      </c>
      <c r="G711" t="s">
        <v>5446</v>
      </c>
      <c r="H711" t="s">
        <v>2916</v>
      </c>
      <c r="I711" t="s">
        <v>4660</v>
      </c>
      <c r="J711" t="s">
        <v>2826</v>
      </c>
      <c r="K711" t="s">
        <v>235</v>
      </c>
    </row>
    <row r="712" spans="1:11">
      <c r="A712" s="69" t="s">
        <v>4811</v>
      </c>
      <c r="B712" t="s">
        <v>87</v>
      </c>
      <c r="C712" t="s">
        <v>3061</v>
      </c>
      <c r="D712" t="s">
        <v>3018</v>
      </c>
      <c r="G712" t="s">
        <v>5430</v>
      </c>
      <c r="I712" t="s">
        <v>4660</v>
      </c>
    </row>
    <row r="713" spans="1:11">
      <c r="A713" s="69" t="s">
        <v>4811</v>
      </c>
      <c r="B713" t="s">
        <v>92</v>
      </c>
      <c r="C713" t="s">
        <v>3064</v>
      </c>
      <c r="E713" t="s">
        <v>666</v>
      </c>
      <c r="G713" t="s">
        <v>5431</v>
      </c>
      <c r="I713" t="s">
        <v>4664</v>
      </c>
    </row>
    <row r="714" spans="1:11">
      <c r="A714" s="69" t="s">
        <v>4811</v>
      </c>
      <c r="B714" t="s">
        <v>92</v>
      </c>
      <c r="C714" t="s">
        <v>3431</v>
      </c>
      <c r="D714" t="s">
        <v>94</v>
      </c>
      <c r="E714" t="s">
        <v>3432</v>
      </c>
      <c r="F714" t="s">
        <v>3434</v>
      </c>
      <c r="G714" t="s">
        <v>5447</v>
      </c>
      <c r="H714" t="s">
        <v>3515</v>
      </c>
      <c r="I714" t="s">
        <v>4664</v>
      </c>
      <c r="J714" t="s">
        <v>2824</v>
      </c>
      <c r="K714" t="s">
        <v>228</v>
      </c>
    </row>
    <row r="715" spans="1:11">
      <c r="A715" s="69" t="s">
        <v>4811</v>
      </c>
      <c r="B715" t="s">
        <v>92</v>
      </c>
      <c r="C715" t="s">
        <v>3066</v>
      </c>
      <c r="D715" t="s">
        <v>3018</v>
      </c>
      <c r="E715" t="s">
        <v>3067</v>
      </c>
      <c r="G715" t="s">
        <v>5432</v>
      </c>
      <c r="I715" t="s">
        <v>4664</v>
      </c>
    </row>
    <row r="716" spans="1:11">
      <c r="A716" s="69" t="s">
        <v>4811</v>
      </c>
      <c r="B716" t="s">
        <v>92</v>
      </c>
      <c r="C716" t="s">
        <v>3069</v>
      </c>
      <c r="D716" t="s">
        <v>96</v>
      </c>
      <c r="G716" t="s">
        <v>5433</v>
      </c>
      <c r="I716" t="s">
        <v>4664</v>
      </c>
    </row>
    <row r="717" spans="1:11">
      <c r="A717" s="69" t="s">
        <v>4811</v>
      </c>
      <c r="B717" t="s">
        <v>98</v>
      </c>
      <c r="C717" t="s">
        <v>3072</v>
      </c>
      <c r="D717" t="s">
        <v>3018</v>
      </c>
      <c r="E717" t="s">
        <v>2923</v>
      </c>
      <c r="F717" t="s">
        <v>3073</v>
      </c>
      <c r="G717" t="s">
        <v>5446</v>
      </c>
      <c r="H717" t="s">
        <v>2916</v>
      </c>
      <c r="I717" t="s">
        <v>4668</v>
      </c>
      <c r="J717" t="s">
        <v>2826</v>
      </c>
      <c r="K717" t="s">
        <v>235</v>
      </c>
    </row>
    <row r="718" spans="1:11">
      <c r="A718" s="69" t="s">
        <v>4811</v>
      </c>
      <c r="B718" t="s">
        <v>98</v>
      </c>
      <c r="C718" t="s">
        <v>3074</v>
      </c>
      <c r="D718" t="s">
        <v>102</v>
      </c>
      <c r="E718" t="s">
        <v>2919</v>
      </c>
      <c r="G718" t="s">
        <v>5446</v>
      </c>
      <c r="H718" t="s">
        <v>2920</v>
      </c>
      <c r="I718" t="s">
        <v>4668</v>
      </c>
      <c r="J718" t="s">
        <v>2826</v>
      </c>
      <c r="K718" t="s">
        <v>235</v>
      </c>
    </row>
    <row r="719" spans="1:11">
      <c r="A719" s="69" t="s">
        <v>4811</v>
      </c>
      <c r="B719" t="s">
        <v>98</v>
      </c>
      <c r="C719" t="s">
        <v>3075</v>
      </c>
      <c r="D719" t="s">
        <v>100</v>
      </c>
      <c r="E719" t="s">
        <v>3076</v>
      </c>
      <c r="F719" t="s">
        <v>3077</v>
      </c>
      <c r="G719" t="s">
        <v>5446</v>
      </c>
      <c r="H719" t="s">
        <v>2916</v>
      </c>
      <c r="I719" t="s">
        <v>4668</v>
      </c>
      <c r="J719" t="s">
        <v>2826</v>
      </c>
      <c r="K719" t="s">
        <v>235</v>
      </c>
    </row>
    <row r="720" spans="1:11">
      <c r="A720" s="69" t="s">
        <v>4811</v>
      </c>
      <c r="B720" t="s">
        <v>98</v>
      </c>
      <c r="C720" t="s">
        <v>3078</v>
      </c>
      <c r="D720" t="s">
        <v>3018</v>
      </c>
      <c r="E720" t="s">
        <v>2919</v>
      </c>
      <c r="G720" t="s">
        <v>5446</v>
      </c>
      <c r="H720" t="s">
        <v>2920</v>
      </c>
      <c r="I720" t="s">
        <v>4668</v>
      </c>
      <c r="J720" t="s">
        <v>2826</v>
      </c>
      <c r="K720" t="s">
        <v>235</v>
      </c>
    </row>
    <row r="721" spans="1:9">
      <c r="A721" s="69" t="s">
        <v>5448</v>
      </c>
      <c r="B721" t="s">
        <v>32</v>
      </c>
      <c r="C721" t="s">
        <v>2908</v>
      </c>
      <c r="D721" t="s">
        <v>36</v>
      </c>
      <c r="G721" t="s">
        <v>5422</v>
      </c>
      <c r="I721" t="s">
        <v>4597</v>
      </c>
    </row>
    <row r="722" spans="1:9">
      <c r="A722" s="69" t="s">
        <v>5448</v>
      </c>
      <c r="B722" t="s">
        <v>32</v>
      </c>
      <c r="C722" t="s">
        <v>3097</v>
      </c>
      <c r="D722" t="s">
        <v>2931</v>
      </c>
      <c r="E722" t="s">
        <v>3098</v>
      </c>
      <c r="F722" t="s">
        <v>3099</v>
      </c>
      <c r="G722" t="s">
        <v>5424</v>
      </c>
      <c r="H722" t="s">
        <v>677</v>
      </c>
      <c r="I722" t="s">
        <v>4597</v>
      </c>
    </row>
    <row r="723" spans="1:9">
      <c r="A723" s="69" t="s">
        <v>5448</v>
      </c>
      <c r="B723" t="s">
        <v>55</v>
      </c>
      <c r="C723" t="s">
        <v>3101</v>
      </c>
      <c r="D723" t="s">
        <v>35</v>
      </c>
      <c r="E723" t="s">
        <v>3102</v>
      </c>
      <c r="F723" t="s">
        <v>3104</v>
      </c>
      <c r="G723" t="s">
        <v>5424</v>
      </c>
      <c r="H723" t="s">
        <v>3520</v>
      </c>
      <c r="I723" t="s">
        <v>4601</v>
      </c>
    </row>
    <row r="724" spans="1:9">
      <c r="A724" s="69" t="s">
        <v>5448</v>
      </c>
      <c r="B724" t="s">
        <v>55</v>
      </c>
      <c r="C724" t="s">
        <v>2930</v>
      </c>
      <c r="D724" t="s">
        <v>2931</v>
      </c>
      <c r="G724" t="s">
        <v>5422</v>
      </c>
      <c r="I724" t="s">
        <v>4601</v>
      </c>
    </row>
    <row r="725" spans="1:9">
      <c r="A725" s="69" t="s">
        <v>5448</v>
      </c>
      <c r="B725" t="s">
        <v>55</v>
      </c>
      <c r="C725" t="s">
        <v>2932</v>
      </c>
      <c r="D725" t="s">
        <v>2931</v>
      </c>
      <c r="G725" t="s">
        <v>5422</v>
      </c>
      <c r="I725" t="s">
        <v>4601</v>
      </c>
    </row>
    <row r="726" spans="1:9">
      <c r="A726" s="69" t="s">
        <v>5448</v>
      </c>
      <c r="B726" t="s">
        <v>55</v>
      </c>
      <c r="C726" t="s">
        <v>2933</v>
      </c>
      <c r="D726" t="s">
        <v>2934</v>
      </c>
      <c r="G726" t="s">
        <v>5422</v>
      </c>
      <c r="I726" t="s">
        <v>4601</v>
      </c>
    </row>
    <row r="727" spans="1:9">
      <c r="A727" s="69" t="s">
        <v>5448</v>
      </c>
      <c r="B727" t="s">
        <v>55</v>
      </c>
      <c r="C727" t="s">
        <v>2935</v>
      </c>
      <c r="D727" t="s">
        <v>2936</v>
      </c>
      <c r="G727" t="s">
        <v>5422</v>
      </c>
      <c r="I727" t="s">
        <v>4601</v>
      </c>
    </row>
    <row r="728" spans="1:9">
      <c r="A728" s="69" t="s">
        <v>5448</v>
      </c>
      <c r="B728" t="s">
        <v>55</v>
      </c>
      <c r="C728" t="s">
        <v>2937</v>
      </c>
      <c r="D728" t="s">
        <v>2936</v>
      </c>
      <c r="G728" t="s">
        <v>5422</v>
      </c>
      <c r="I728" t="s">
        <v>4601</v>
      </c>
    </row>
    <row r="729" spans="1:9">
      <c r="A729" s="69" t="s">
        <v>5448</v>
      </c>
      <c r="B729" t="s">
        <v>55</v>
      </c>
      <c r="C729" t="s">
        <v>2938</v>
      </c>
      <c r="D729" t="s">
        <v>2936</v>
      </c>
      <c r="G729" t="s">
        <v>5422</v>
      </c>
      <c r="I729" t="s">
        <v>4601</v>
      </c>
    </row>
    <row r="730" spans="1:9">
      <c r="A730" s="69" t="s">
        <v>5448</v>
      </c>
      <c r="B730" t="s">
        <v>55</v>
      </c>
      <c r="C730" t="s">
        <v>2939</v>
      </c>
      <c r="D730" t="s">
        <v>2936</v>
      </c>
      <c r="G730" t="s">
        <v>5422</v>
      </c>
      <c r="I730" t="s">
        <v>4601</v>
      </c>
    </row>
    <row r="731" spans="1:9">
      <c r="A731" s="69" t="s">
        <v>5448</v>
      </c>
      <c r="B731" t="s">
        <v>55</v>
      </c>
      <c r="C731" t="s">
        <v>2940</v>
      </c>
      <c r="D731" t="s">
        <v>36</v>
      </c>
      <c r="G731" t="s">
        <v>5422</v>
      </c>
      <c r="I731" t="s">
        <v>4601</v>
      </c>
    </row>
    <row r="732" spans="1:9">
      <c r="A732" s="69" t="s">
        <v>5448</v>
      </c>
      <c r="B732" t="s">
        <v>55</v>
      </c>
      <c r="C732" t="s">
        <v>2941</v>
      </c>
      <c r="D732" t="s">
        <v>35</v>
      </c>
      <c r="G732" t="s">
        <v>5422</v>
      </c>
      <c r="I732" t="s">
        <v>4601</v>
      </c>
    </row>
    <row r="733" spans="1:9">
      <c r="A733" s="69" t="s">
        <v>5448</v>
      </c>
      <c r="B733" t="s">
        <v>55</v>
      </c>
      <c r="C733" t="s">
        <v>2942</v>
      </c>
      <c r="D733" t="s">
        <v>40</v>
      </c>
      <c r="G733" t="s">
        <v>5422</v>
      </c>
      <c r="I733" t="s">
        <v>4601</v>
      </c>
    </row>
    <row r="734" spans="1:9">
      <c r="A734" s="69" t="s">
        <v>5448</v>
      </c>
      <c r="B734" t="s">
        <v>55</v>
      </c>
      <c r="C734" t="s">
        <v>2943</v>
      </c>
      <c r="D734" t="s">
        <v>2944</v>
      </c>
      <c r="G734" t="s">
        <v>5422</v>
      </c>
      <c r="I734" t="s">
        <v>4601</v>
      </c>
    </row>
    <row r="735" spans="1:9">
      <c r="A735" s="69" t="s">
        <v>5448</v>
      </c>
      <c r="B735" t="s">
        <v>55</v>
      </c>
      <c r="C735" t="s">
        <v>2945</v>
      </c>
      <c r="D735" t="s">
        <v>35</v>
      </c>
      <c r="G735" t="s">
        <v>5422</v>
      </c>
      <c r="I735" t="s">
        <v>4601</v>
      </c>
    </row>
    <row r="736" spans="1:9">
      <c r="A736" s="69" t="s">
        <v>5448</v>
      </c>
      <c r="B736" t="s">
        <v>59</v>
      </c>
      <c r="C736" t="s">
        <v>2952</v>
      </c>
      <c r="D736" t="s">
        <v>40</v>
      </c>
      <c r="F736" t="s">
        <v>2953</v>
      </c>
      <c r="G736" t="s">
        <v>5422</v>
      </c>
      <c r="I736" t="s">
        <v>4605</v>
      </c>
    </row>
    <row r="737" spans="1:9">
      <c r="A737" s="69" t="s">
        <v>5448</v>
      </c>
      <c r="B737" t="s">
        <v>70</v>
      </c>
      <c r="C737" t="s">
        <v>2962</v>
      </c>
      <c r="D737" t="s">
        <v>57</v>
      </c>
      <c r="E737" t="s">
        <v>2963</v>
      </c>
      <c r="F737" t="s">
        <v>2966</v>
      </c>
      <c r="G737" t="s">
        <v>5424</v>
      </c>
      <c r="H737" t="s">
        <v>3523</v>
      </c>
      <c r="I737" t="s">
        <v>4609</v>
      </c>
    </row>
    <row r="738" spans="1:9">
      <c r="A738" s="69" t="s">
        <v>5448</v>
      </c>
      <c r="B738" t="s">
        <v>70</v>
      </c>
      <c r="C738" t="s">
        <v>2968</v>
      </c>
      <c r="D738" t="s">
        <v>36</v>
      </c>
      <c r="G738" t="s">
        <v>5422</v>
      </c>
      <c r="I738" t="s">
        <v>4609</v>
      </c>
    </row>
    <row r="739" spans="1:9">
      <c r="A739" s="69" t="s">
        <v>5448</v>
      </c>
      <c r="B739" t="s">
        <v>72</v>
      </c>
      <c r="C739" t="s">
        <v>2984</v>
      </c>
      <c r="D739" t="s">
        <v>36</v>
      </c>
      <c r="F739" t="s">
        <v>2985</v>
      </c>
      <c r="G739" t="s">
        <v>5422</v>
      </c>
      <c r="I739" t="s">
        <v>4617</v>
      </c>
    </row>
    <row r="740" spans="1:9">
      <c r="A740" s="69" t="s">
        <v>5448</v>
      </c>
      <c r="B740" t="s">
        <v>72</v>
      </c>
      <c r="C740" t="s">
        <v>2991</v>
      </c>
      <c r="D740" t="s">
        <v>58</v>
      </c>
      <c r="G740" t="s">
        <v>5422</v>
      </c>
      <c r="I740" t="s">
        <v>4617</v>
      </c>
    </row>
    <row r="741" spans="1:9">
      <c r="A741" s="69" t="s">
        <v>5448</v>
      </c>
      <c r="B741" t="s">
        <v>72</v>
      </c>
      <c r="C741" t="s">
        <v>2992</v>
      </c>
      <c r="D741" t="s">
        <v>40</v>
      </c>
      <c r="G741" t="s">
        <v>5422</v>
      </c>
      <c r="I741" t="s">
        <v>4617</v>
      </c>
    </row>
    <row r="742" spans="1:9">
      <c r="A742" s="69" t="s">
        <v>5448</v>
      </c>
      <c r="B742" t="s">
        <v>72</v>
      </c>
      <c r="C742" t="s">
        <v>2993</v>
      </c>
      <c r="D742" t="s">
        <v>42</v>
      </c>
      <c r="G742" t="s">
        <v>5422</v>
      </c>
      <c r="I742" t="s">
        <v>4617</v>
      </c>
    </row>
    <row r="743" spans="1:9">
      <c r="A743" s="69" t="s">
        <v>5448</v>
      </c>
      <c r="B743" t="s">
        <v>72</v>
      </c>
      <c r="C743" t="s">
        <v>2994</v>
      </c>
      <c r="D743" t="s">
        <v>42</v>
      </c>
      <c r="G743" t="s">
        <v>5422</v>
      </c>
      <c r="I743" t="s">
        <v>4617</v>
      </c>
    </row>
    <row r="744" spans="1:9">
      <c r="A744" s="69" t="s">
        <v>5448</v>
      </c>
      <c r="B744" t="s">
        <v>72</v>
      </c>
      <c r="C744" t="s">
        <v>2995</v>
      </c>
      <c r="D744" t="s">
        <v>2944</v>
      </c>
      <c r="G744" t="s">
        <v>5422</v>
      </c>
      <c r="I744" t="s">
        <v>4617</v>
      </c>
    </row>
    <row r="745" spans="1:9">
      <c r="A745" s="69" t="s">
        <v>5448</v>
      </c>
      <c r="B745" t="s">
        <v>72</v>
      </c>
      <c r="C745" t="s">
        <v>2996</v>
      </c>
      <c r="D745" t="s">
        <v>56</v>
      </c>
      <c r="G745" t="s">
        <v>5422</v>
      </c>
      <c r="I745" t="s">
        <v>4617</v>
      </c>
    </row>
    <row r="746" spans="1:9">
      <c r="A746" s="69" t="s">
        <v>5448</v>
      </c>
      <c r="B746" t="s">
        <v>72</v>
      </c>
      <c r="C746" t="s">
        <v>2997</v>
      </c>
      <c r="D746" t="s">
        <v>2944</v>
      </c>
      <c r="G746" t="s">
        <v>5422</v>
      </c>
      <c r="I746" t="s">
        <v>4617</v>
      </c>
    </row>
    <row r="747" spans="1:9">
      <c r="A747" s="69" t="s">
        <v>5448</v>
      </c>
      <c r="B747" t="s">
        <v>78</v>
      </c>
      <c r="C747" t="s">
        <v>3462</v>
      </c>
      <c r="D747" t="s">
        <v>44</v>
      </c>
      <c r="E747" t="s">
        <v>3463</v>
      </c>
      <c r="F747" t="s">
        <v>3464</v>
      </c>
      <c r="G747" t="s">
        <v>5424</v>
      </c>
      <c r="H747" t="s">
        <v>2663</v>
      </c>
      <c r="I747" t="s">
        <v>4621</v>
      </c>
    </row>
    <row r="748" spans="1:9">
      <c r="A748" s="69" t="s">
        <v>5448</v>
      </c>
      <c r="B748" t="s">
        <v>78</v>
      </c>
      <c r="C748" t="s">
        <v>2999</v>
      </c>
      <c r="D748" t="s">
        <v>44</v>
      </c>
      <c r="G748" t="s">
        <v>5425</v>
      </c>
      <c r="I748" t="s">
        <v>4621</v>
      </c>
    </row>
    <row r="749" spans="1:9">
      <c r="A749" s="69" t="s">
        <v>5448</v>
      </c>
      <c r="B749" t="s">
        <v>78</v>
      </c>
      <c r="C749" t="s">
        <v>3001</v>
      </c>
      <c r="D749" t="s">
        <v>44</v>
      </c>
      <c r="E749" t="s">
        <v>3002</v>
      </c>
      <c r="F749" t="s">
        <v>3004</v>
      </c>
      <c r="G749" t="s">
        <v>5426</v>
      </c>
      <c r="I749" t="s">
        <v>4621</v>
      </c>
    </row>
    <row r="750" spans="1:9">
      <c r="A750" s="69" t="s">
        <v>5448</v>
      </c>
      <c r="B750" t="s">
        <v>78</v>
      </c>
      <c r="C750" t="s">
        <v>3007</v>
      </c>
      <c r="D750" t="s">
        <v>2944</v>
      </c>
      <c r="G750" t="s">
        <v>5427</v>
      </c>
      <c r="I750" t="s">
        <v>4621</v>
      </c>
    </row>
    <row r="751" spans="1:9">
      <c r="A751" s="69" t="s">
        <v>5448</v>
      </c>
      <c r="B751" t="s">
        <v>97</v>
      </c>
      <c r="C751" t="s">
        <v>3012</v>
      </c>
      <c r="D751" t="s">
        <v>56</v>
      </c>
      <c r="G751" t="s">
        <v>5422</v>
      </c>
      <c r="I751" t="s">
        <v>4625</v>
      </c>
    </row>
    <row r="752" spans="1:9">
      <c r="A752" s="69" t="s">
        <v>5448</v>
      </c>
      <c r="B752" t="s">
        <v>86</v>
      </c>
      <c r="C752" t="s">
        <v>3044</v>
      </c>
      <c r="D752" t="s">
        <v>3045</v>
      </c>
      <c r="F752" t="s">
        <v>3047</v>
      </c>
      <c r="G752" t="s">
        <v>5428</v>
      </c>
      <c r="I752" t="s">
        <v>4656</v>
      </c>
    </row>
    <row r="753" spans="1:11">
      <c r="A753" s="69" t="s">
        <v>5448</v>
      </c>
      <c r="B753" t="s">
        <v>86</v>
      </c>
      <c r="C753" t="s">
        <v>3048</v>
      </c>
      <c r="D753" t="s">
        <v>3045</v>
      </c>
      <c r="G753" t="s">
        <v>5428</v>
      </c>
      <c r="I753" t="s">
        <v>4656</v>
      </c>
    </row>
    <row r="754" spans="1:11">
      <c r="A754" s="69" t="s">
        <v>5448</v>
      </c>
      <c r="B754" t="s">
        <v>86</v>
      </c>
      <c r="C754" t="s">
        <v>3051</v>
      </c>
      <c r="D754" t="s">
        <v>3039</v>
      </c>
      <c r="E754" t="s">
        <v>3052</v>
      </c>
      <c r="F754" t="s">
        <v>3054</v>
      </c>
      <c r="G754" t="s">
        <v>5429</v>
      </c>
      <c r="I754" t="s">
        <v>4656</v>
      </c>
    </row>
    <row r="755" spans="1:11">
      <c r="A755" s="69" t="s">
        <v>5448</v>
      </c>
      <c r="B755" t="s">
        <v>87</v>
      </c>
      <c r="C755" t="s">
        <v>3061</v>
      </c>
      <c r="D755" t="s">
        <v>3018</v>
      </c>
      <c r="G755" t="s">
        <v>5430</v>
      </c>
      <c r="I755" t="s">
        <v>4660</v>
      </c>
    </row>
    <row r="756" spans="1:11">
      <c r="A756" s="69" t="s">
        <v>5448</v>
      </c>
      <c r="B756" t="s">
        <v>92</v>
      </c>
      <c r="C756" t="s">
        <v>3064</v>
      </c>
      <c r="E756" t="s">
        <v>666</v>
      </c>
      <c r="G756" t="s">
        <v>5431</v>
      </c>
      <c r="I756" t="s">
        <v>4664</v>
      </c>
    </row>
    <row r="757" spans="1:11">
      <c r="A757" s="69" t="s">
        <v>5448</v>
      </c>
      <c r="B757" t="s">
        <v>92</v>
      </c>
      <c r="C757" t="s">
        <v>3066</v>
      </c>
      <c r="D757" t="s">
        <v>3018</v>
      </c>
      <c r="E757" t="s">
        <v>3067</v>
      </c>
      <c r="G757" t="s">
        <v>5432</v>
      </c>
      <c r="I757" t="s">
        <v>4664</v>
      </c>
    </row>
    <row r="758" spans="1:11">
      <c r="A758" s="69" t="s">
        <v>5448</v>
      </c>
      <c r="B758" t="s">
        <v>92</v>
      </c>
      <c r="C758" t="s">
        <v>3066</v>
      </c>
      <c r="D758" t="s">
        <v>3018</v>
      </c>
      <c r="E758" t="s">
        <v>3067</v>
      </c>
      <c r="G758" t="s">
        <v>5424</v>
      </c>
      <c r="H758" t="s">
        <v>3520</v>
      </c>
      <c r="I758" t="s">
        <v>4664</v>
      </c>
    </row>
    <row r="759" spans="1:11">
      <c r="A759" s="69" t="s">
        <v>5448</v>
      </c>
      <c r="B759" t="s">
        <v>92</v>
      </c>
      <c r="C759" t="s">
        <v>3069</v>
      </c>
      <c r="D759" t="s">
        <v>96</v>
      </c>
      <c r="G759" t="s">
        <v>5433</v>
      </c>
      <c r="I759" t="s">
        <v>4664</v>
      </c>
    </row>
    <row r="760" spans="1:11">
      <c r="A760" s="69" t="s">
        <v>5449</v>
      </c>
      <c r="B760" t="s">
        <v>32</v>
      </c>
      <c r="C760" t="s">
        <v>3084</v>
      </c>
      <c r="D760" t="s">
        <v>36</v>
      </c>
      <c r="E760" t="s">
        <v>666</v>
      </c>
      <c r="F760" t="s">
        <v>3085</v>
      </c>
      <c r="G760" t="s">
        <v>5450</v>
      </c>
      <c r="H760" t="s">
        <v>666</v>
      </c>
      <c r="I760" t="s">
        <v>4597</v>
      </c>
      <c r="J760" t="s">
        <v>712</v>
      </c>
      <c r="K760" t="s">
        <v>254</v>
      </c>
    </row>
    <row r="761" spans="1:11">
      <c r="A761" s="69" t="s">
        <v>5449</v>
      </c>
      <c r="B761" t="s">
        <v>32</v>
      </c>
      <c r="C761" t="s">
        <v>3086</v>
      </c>
      <c r="D761" t="s">
        <v>40</v>
      </c>
      <c r="E761" t="s">
        <v>666</v>
      </c>
      <c r="F761" t="s">
        <v>3087</v>
      </c>
      <c r="G761" t="s">
        <v>5450</v>
      </c>
      <c r="H761" t="s">
        <v>666</v>
      </c>
      <c r="I761" t="s">
        <v>4597</v>
      </c>
      <c r="J761" t="s">
        <v>712</v>
      </c>
      <c r="K761" t="s">
        <v>254</v>
      </c>
    </row>
    <row r="762" spans="1:11">
      <c r="A762" s="69" t="s">
        <v>5449</v>
      </c>
      <c r="B762" t="s">
        <v>32</v>
      </c>
      <c r="C762" t="s">
        <v>3088</v>
      </c>
      <c r="D762" t="s">
        <v>42</v>
      </c>
      <c r="E762" t="s">
        <v>3089</v>
      </c>
      <c r="F762" t="s">
        <v>3091</v>
      </c>
      <c r="G762" t="s">
        <v>5450</v>
      </c>
      <c r="H762" t="s">
        <v>666</v>
      </c>
      <c r="I762" t="s">
        <v>4597</v>
      </c>
      <c r="J762" t="s">
        <v>712</v>
      </c>
      <c r="K762" t="s">
        <v>254</v>
      </c>
    </row>
    <row r="763" spans="1:11">
      <c r="A763" s="69" t="s">
        <v>5449</v>
      </c>
      <c r="B763" t="s">
        <v>32</v>
      </c>
      <c r="C763" t="s">
        <v>3093</v>
      </c>
      <c r="D763" t="s">
        <v>44</v>
      </c>
      <c r="E763" t="s">
        <v>1902</v>
      </c>
      <c r="F763" t="s">
        <v>3094</v>
      </c>
      <c r="G763" t="s">
        <v>5450</v>
      </c>
      <c r="H763" t="s">
        <v>666</v>
      </c>
      <c r="I763" t="s">
        <v>4597</v>
      </c>
      <c r="J763" t="s">
        <v>712</v>
      </c>
      <c r="K763" t="s">
        <v>254</v>
      </c>
    </row>
    <row r="764" spans="1:11">
      <c r="A764" s="69" t="s">
        <v>5449</v>
      </c>
      <c r="B764" t="s">
        <v>32</v>
      </c>
      <c r="C764" t="s">
        <v>2908</v>
      </c>
      <c r="D764" t="s">
        <v>36</v>
      </c>
      <c r="G764" t="s">
        <v>5422</v>
      </c>
      <c r="I764" t="s">
        <v>4597</v>
      </c>
      <c r="J764" s="218"/>
    </row>
    <row r="765" spans="1:11" ht="316.8">
      <c r="A765" s="69" t="s">
        <v>5449</v>
      </c>
      <c r="B765" t="s">
        <v>32</v>
      </c>
      <c r="C765" t="s">
        <v>3097</v>
      </c>
      <c r="D765" t="s">
        <v>2931</v>
      </c>
      <c r="E765" t="s">
        <v>3098</v>
      </c>
      <c r="F765" t="s">
        <v>3099</v>
      </c>
      <c r="G765" t="s">
        <v>5450</v>
      </c>
      <c r="H765" t="s">
        <v>677</v>
      </c>
      <c r="I765" t="s">
        <v>4597</v>
      </c>
      <c r="J765" s="218" t="s">
        <v>712</v>
      </c>
      <c r="K765" t="s">
        <v>254</v>
      </c>
    </row>
    <row r="766" spans="1:11">
      <c r="A766" s="69" t="s">
        <v>5449</v>
      </c>
      <c r="B766" t="s">
        <v>55</v>
      </c>
      <c r="C766" t="s">
        <v>3101</v>
      </c>
      <c r="D766" t="s">
        <v>35</v>
      </c>
      <c r="E766" t="s">
        <v>3102</v>
      </c>
      <c r="F766" t="s">
        <v>3104</v>
      </c>
      <c r="G766" t="s">
        <v>5424</v>
      </c>
      <c r="H766" t="s">
        <v>3533</v>
      </c>
      <c r="I766" t="s">
        <v>4601</v>
      </c>
      <c r="J766" s="218"/>
    </row>
    <row r="767" spans="1:11">
      <c r="A767" s="69" t="s">
        <v>5449</v>
      </c>
      <c r="B767" t="s">
        <v>55</v>
      </c>
      <c r="C767" t="s">
        <v>2918</v>
      </c>
      <c r="D767" t="s">
        <v>36</v>
      </c>
      <c r="E767" t="s">
        <v>2919</v>
      </c>
      <c r="F767" t="s">
        <v>2921</v>
      </c>
      <c r="G767" t="s">
        <v>5451</v>
      </c>
      <c r="H767" t="s">
        <v>3534</v>
      </c>
      <c r="I767" t="s">
        <v>4601</v>
      </c>
      <c r="J767" t="s">
        <v>2858</v>
      </c>
      <c r="K767" t="s">
        <v>228</v>
      </c>
    </row>
    <row r="768" spans="1:11" ht="316.8">
      <c r="A768" s="69" t="s">
        <v>5449</v>
      </c>
      <c r="B768" t="s">
        <v>55</v>
      </c>
      <c r="C768" t="s">
        <v>3108</v>
      </c>
      <c r="D768" t="s">
        <v>36</v>
      </c>
      <c r="E768" t="s">
        <v>3109</v>
      </c>
      <c r="F768" t="s">
        <v>3110</v>
      </c>
      <c r="G768" t="s">
        <v>5450</v>
      </c>
      <c r="H768" t="s">
        <v>666</v>
      </c>
      <c r="I768" t="s">
        <v>4601</v>
      </c>
      <c r="J768" s="218" t="s">
        <v>712</v>
      </c>
      <c r="K768" t="s">
        <v>254</v>
      </c>
    </row>
    <row r="769" spans="1:11" ht="316.8">
      <c r="A769" s="69" t="s">
        <v>5449</v>
      </c>
      <c r="B769" t="s">
        <v>55</v>
      </c>
      <c r="C769" t="s">
        <v>3111</v>
      </c>
      <c r="D769" t="s">
        <v>38</v>
      </c>
      <c r="E769" t="s">
        <v>666</v>
      </c>
      <c r="G769" t="s">
        <v>5450</v>
      </c>
      <c r="H769" t="s">
        <v>666</v>
      </c>
      <c r="I769" t="s">
        <v>4601</v>
      </c>
      <c r="J769" s="218" t="s">
        <v>712</v>
      </c>
      <c r="K769" t="s">
        <v>254</v>
      </c>
    </row>
    <row r="770" spans="1:11">
      <c r="A770" s="69" t="s">
        <v>5449</v>
      </c>
      <c r="B770" t="s">
        <v>55</v>
      </c>
      <c r="C770" t="s">
        <v>3112</v>
      </c>
      <c r="D770" t="s">
        <v>38</v>
      </c>
      <c r="E770" t="s">
        <v>3113</v>
      </c>
      <c r="F770" t="s">
        <v>3114</v>
      </c>
      <c r="G770" t="s">
        <v>5452</v>
      </c>
      <c r="H770" t="s">
        <v>1330</v>
      </c>
      <c r="I770" t="s">
        <v>4601</v>
      </c>
      <c r="J770" t="s">
        <v>2856</v>
      </c>
      <c r="K770" t="s">
        <v>666</v>
      </c>
    </row>
    <row r="771" spans="1:11" ht="409.6">
      <c r="A771" s="69" t="s">
        <v>5449</v>
      </c>
      <c r="B771" t="s">
        <v>55</v>
      </c>
      <c r="C771" t="s">
        <v>2925</v>
      </c>
      <c r="D771" t="s">
        <v>42</v>
      </c>
      <c r="E771" t="s">
        <v>2919</v>
      </c>
      <c r="F771" t="s">
        <v>2926</v>
      </c>
      <c r="G771" t="s">
        <v>5451</v>
      </c>
      <c r="H771" t="s">
        <v>3534</v>
      </c>
      <c r="I771" t="s">
        <v>4601</v>
      </c>
      <c r="J771" s="218" t="s">
        <v>2858</v>
      </c>
      <c r="K771" t="s">
        <v>228</v>
      </c>
    </row>
    <row r="772" spans="1:11" ht="316.8">
      <c r="A772" s="69" t="s">
        <v>5449</v>
      </c>
      <c r="B772" t="s">
        <v>55</v>
      </c>
      <c r="C772" t="s">
        <v>3117</v>
      </c>
      <c r="D772" t="s">
        <v>42</v>
      </c>
      <c r="E772" t="s">
        <v>3118</v>
      </c>
      <c r="F772" t="s">
        <v>3119</v>
      </c>
      <c r="G772" t="s">
        <v>5450</v>
      </c>
      <c r="H772" t="s">
        <v>666</v>
      </c>
      <c r="I772" t="s">
        <v>4601</v>
      </c>
      <c r="J772" s="218" t="s">
        <v>712</v>
      </c>
      <c r="K772" t="s">
        <v>254</v>
      </c>
    </row>
    <row r="773" spans="1:11">
      <c r="A773" s="69" t="s">
        <v>5449</v>
      </c>
      <c r="B773" t="s">
        <v>55</v>
      </c>
      <c r="C773" t="s">
        <v>2927</v>
      </c>
      <c r="D773" t="s">
        <v>44</v>
      </c>
      <c r="E773" t="s">
        <v>2919</v>
      </c>
      <c r="G773" t="s">
        <v>5451</v>
      </c>
      <c r="H773" t="s">
        <v>3534</v>
      </c>
      <c r="I773" t="s">
        <v>4601</v>
      </c>
      <c r="J773" t="s">
        <v>2858</v>
      </c>
      <c r="K773" t="s">
        <v>228</v>
      </c>
    </row>
    <row r="774" spans="1:11" ht="409.6">
      <c r="A774" s="69" t="s">
        <v>5449</v>
      </c>
      <c r="B774" t="s">
        <v>55</v>
      </c>
      <c r="C774" t="s">
        <v>2928</v>
      </c>
      <c r="D774" t="s">
        <v>57</v>
      </c>
      <c r="E774" t="s">
        <v>2919</v>
      </c>
      <c r="G774" t="s">
        <v>5451</v>
      </c>
      <c r="H774" t="s">
        <v>3534</v>
      </c>
      <c r="I774" t="s">
        <v>4601</v>
      </c>
      <c r="J774" s="218" t="s">
        <v>2858</v>
      </c>
      <c r="K774" t="s">
        <v>228</v>
      </c>
    </row>
    <row r="775" spans="1:11">
      <c r="A775" s="69" t="s">
        <v>5449</v>
      </c>
      <c r="B775" t="s">
        <v>55</v>
      </c>
      <c r="C775" t="s">
        <v>3127</v>
      </c>
      <c r="D775" t="s">
        <v>58</v>
      </c>
      <c r="E775" t="s">
        <v>3113</v>
      </c>
      <c r="F775" t="s">
        <v>3114</v>
      </c>
      <c r="G775" t="s">
        <v>5452</v>
      </c>
      <c r="H775" t="s">
        <v>1330</v>
      </c>
      <c r="I775" t="s">
        <v>4601</v>
      </c>
      <c r="J775" t="s">
        <v>2856</v>
      </c>
      <c r="K775" t="s">
        <v>666</v>
      </c>
    </row>
    <row r="776" spans="1:11">
      <c r="A776" s="69" t="s">
        <v>5449</v>
      </c>
      <c r="B776" t="s">
        <v>55</v>
      </c>
      <c r="C776" t="s">
        <v>2930</v>
      </c>
      <c r="D776" t="s">
        <v>2931</v>
      </c>
      <c r="G776" t="s">
        <v>5422</v>
      </c>
      <c r="I776" t="s">
        <v>4601</v>
      </c>
    </row>
    <row r="777" spans="1:11">
      <c r="A777" s="69" t="s">
        <v>5449</v>
      </c>
      <c r="B777" t="s">
        <v>55</v>
      </c>
      <c r="C777" t="s">
        <v>2932</v>
      </c>
      <c r="D777" t="s">
        <v>2931</v>
      </c>
      <c r="G777" t="s">
        <v>5422</v>
      </c>
      <c r="I777" t="s">
        <v>4601</v>
      </c>
    </row>
    <row r="778" spans="1:11">
      <c r="A778" s="69" t="s">
        <v>5449</v>
      </c>
      <c r="B778" t="s">
        <v>55</v>
      </c>
      <c r="C778" t="s">
        <v>2933</v>
      </c>
      <c r="D778" t="s">
        <v>2934</v>
      </c>
      <c r="G778" t="s">
        <v>5422</v>
      </c>
      <c r="I778" t="s">
        <v>4601</v>
      </c>
      <c r="J778" s="218"/>
    </row>
    <row r="779" spans="1:11">
      <c r="A779" s="69" t="s">
        <v>5449</v>
      </c>
      <c r="B779" t="s">
        <v>55</v>
      </c>
      <c r="C779" t="s">
        <v>2935</v>
      </c>
      <c r="D779" t="s">
        <v>2936</v>
      </c>
      <c r="G779" t="s">
        <v>5422</v>
      </c>
      <c r="I779" t="s">
        <v>4601</v>
      </c>
      <c r="J779" s="218"/>
    </row>
    <row r="780" spans="1:11">
      <c r="A780" s="69" t="s">
        <v>5449</v>
      </c>
      <c r="B780" t="s">
        <v>55</v>
      </c>
      <c r="C780" t="s">
        <v>2937</v>
      </c>
      <c r="D780" t="s">
        <v>2936</v>
      </c>
      <c r="G780" t="s">
        <v>5422</v>
      </c>
      <c r="I780" t="s">
        <v>4601</v>
      </c>
    </row>
    <row r="781" spans="1:11">
      <c r="A781" s="69" t="s">
        <v>5449</v>
      </c>
      <c r="B781" t="s">
        <v>55</v>
      </c>
      <c r="C781" t="s">
        <v>2938</v>
      </c>
      <c r="D781" t="s">
        <v>2936</v>
      </c>
      <c r="G781" t="s">
        <v>5422</v>
      </c>
      <c r="I781" t="s">
        <v>4601</v>
      </c>
      <c r="J781" s="218"/>
    </row>
    <row r="782" spans="1:11">
      <c r="A782" s="69" t="s">
        <v>5449</v>
      </c>
      <c r="B782" t="s">
        <v>55</v>
      </c>
      <c r="C782" t="s">
        <v>2939</v>
      </c>
      <c r="D782" t="s">
        <v>2936</v>
      </c>
      <c r="G782" t="s">
        <v>5422</v>
      </c>
      <c r="I782" t="s">
        <v>4601</v>
      </c>
      <c r="J782" s="218"/>
    </row>
    <row r="783" spans="1:11">
      <c r="A783" s="69" t="s">
        <v>5449</v>
      </c>
      <c r="B783" t="s">
        <v>55</v>
      </c>
      <c r="C783" t="s">
        <v>2940</v>
      </c>
      <c r="D783" t="s">
        <v>36</v>
      </c>
      <c r="G783" t="s">
        <v>5422</v>
      </c>
      <c r="I783" t="s">
        <v>4601</v>
      </c>
    </row>
    <row r="784" spans="1:11">
      <c r="A784" s="69" t="s">
        <v>5449</v>
      </c>
      <c r="B784" t="s">
        <v>55</v>
      </c>
      <c r="C784" t="s">
        <v>2941</v>
      </c>
      <c r="D784" t="s">
        <v>35</v>
      </c>
      <c r="G784" t="s">
        <v>5422</v>
      </c>
      <c r="I784" t="s">
        <v>4601</v>
      </c>
      <c r="J784" s="218"/>
    </row>
    <row r="785" spans="1:11">
      <c r="A785" s="69" t="s">
        <v>5449</v>
      </c>
      <c r="B785" t="s">
        <v>55</v>
      </c>
      <c r="C785" t="s">
        <v>2942</v>
      </c>
      <c r="D785" t="s">
        <v>40</v>
      </c>
      <c r="G785" t="s">
        <v>5422</v>
      </c>
      <c r="I785" t="s">
        <v>4601</v>
      </c>
      <c r="J785" s="218"/>
    </row>
    <row r="786" spans="1:11">
      <c r="A786" s="69" t="s">
        <v>5449</v>
      </c>
      <c r="B786" t="s">
        <v>55</v>
      </c>
      <c r="C786" t="s">
        <v>2943</v>
      </c>
      <c r="D786" t="s">
        <v>2944</v>
      </c>
      <c r="G786" t="s">
        <v>5422</v>
      </c>
      <c r="I786" t="s">
        <v>4601</v>
      </c>
      <c r="J786" s="218"/>
    </row>
    <row r="787" spans="1:11">
      <c r="A787" s="69" t="s">
        <v>5449</v>
      </c>
      <c r="B787" t="s">
        <v>55</v>
      </c>
      <c r="C787" t="s">
        <v>2945</v>
      </c>
      <c r="D787" t="s">
        <v>35</v>
      </c>
      <c r="G787" t="s">
        <v>5422</v>
      </c>
      <c r="I787" t="s">
        <v>4601</v>
      </c>
      <c r="J787" s="218"/>
    </row>
    <row r="788" spans="1:11">
      <c r="A788" s="69" t="s">
        <v>5449</v>
      </c>
      <c r="B788" t="s">
        <v>55</v>
      </c>
      <c r="C788" t="s">
        <v>2946</v>
      </c>
      <c r="D788" t="s">
        <v>42</v>
      </c>
      <c r="E788" t="s">
        <v>2919</v>
      </c>
      <c r="F788" t="s">
        <v>2947</v>
      </c>
      <c r="G788" t="s">
        <v>5451</v>
      </c>
      <c r="H788" t="s">
        <v>3534</v>
      </c>
      <c r="I788" t="s">
        <v>4601</v>
      </c>
      <c r="J788" t="s">
        <v>2858</v>
      </c>
      <c r="K788" t="s">
        <v>228</v>
      </c>
    </row>
    <row r="789" spans="1:11" ht="316.8">
      <c r="A789" s="69" t="s">
        <v>5449</v>
      </c>
      <c r="B789" t="s">
        <v>55</v>
      </c>
      <c r="C789" t="s">
        <v>3130</v>
      </c>
      <c r="D789" t="s">
        <v>35</v>
      </c>
      <c r="E789" t="s">
        <v>666</v>
      </c>
      <c r="F789" t="s">
        <v>3131</v>
      </c>
      <c r="G789" t="s">
        <v>5450</v>
      </c>
      <c r="H789" t="s">
        <v>666</v>
      </c>
      <c r="I789" t="s">
        <v>4601</v>
      </c>
      <c r="J789" s="218" t="s">
        <v>712</v>
      </c>
      <c r="K789" t="s">
        <v>254</v>
      </c>
    </row>
    <row r="790" spans="1:11" ht="129.6">
      <c r="A790" s="69" t="s">
        <v>5449</v>
      </c>
      <c r="B790" t="s">
        <v>55</v>
      </c>
      <c r="C790" t="s">
        <v>3133</v>
      </c>
      <c r="D790" t="s">
        <v>3134</v>
      </c>
      <c r="E790" t="s">
        <v>1330</v>
      </c>
      <c r="F790" t="s">
        <v>3135</v>
      </c>
      <c r="G790" t="s">
        <v>5452</v>
      </c>
      <c r="H790" t="s">
        <v>1330</v>
      </c>
      <c r="I790" t="s">
        <v>4601</v>
      </c>
      <c r="J790" s="218" t="s">
        <v>2856</v>
      </c>
      <c r="K790" t="s">
        <v>666</v>
      </c>
    </row>
    <row r="791" spans="1:11" ht="316.8">
      <c r="A791" s="69" t="s">
        <v>5449</v>
      </c>
      <c r="B791" t="s">
        <v>59</v>
      </c>
      <c r="C791" t="s">
        <v>3137</v>
      </c>
      <c r="D791" t="s">
        <v>35</v>
      </c>
      <c r="E791" t="s">
        <v>666</v>
      </c>
      <c r="F791" t="s">
        <v>3138</v>
      </c>
      <c r="G791" t="s">
        <v>5450</v>
      </c>
      <c r="H791" t="s">
        <v>666</v>
      </c>
      <c r="I791" t="s">
        <v>4605</v>
      </c>
      <c r="J791" s="218" t="s">
        <v>712</v>
      </c>
      <c r="K791" t="s">
        <v>254</v>
      </c>
    </row>
    <row r="792" spans="1:11">
      <c r="A792" s="69" t="s">
        <v>5449</v>
      </c>
      <c r="B792" t="s">
        <v>59</v>
      </c>
      <c r="C792" t="s">
        <v>3140</v>
      </c>
      <c r="D792" t="s">
        <v>35</v>
      </c>
      <c r="E792" t="s">
        <v>666</v>
      </c>
      <c r="F792" t="s">
        <v>3141</v>
      </c>
      <c r="G792" t="s">
        <v>5450</v>
      </c>
      <c r="H792" t="s">
        <v>666</v>
      </c>
      <c r="I792" t="s">
        <v>4605</v>
      </c>
      <c r="J792" t="s">
        <v>712</v>
      </c>
      <c r="K792" t="s">
        <v>254</v>
      </c>
    </row>
    <row r="793" spans="1:11" ht="316.8">
      <c r="A793" s="69" t="s">
        <v>5449</v>
      </c>
      <c r="B793" t="s">
        <v>59</v>
      </c>
      <c r="C793" t="s">
        <v>3161</v>
      </c>
      <c r="D793" t="s">
        <v>2931</v>
      </c>
      <c r="E793" t="s">
        <v>666</v>
      </c>
      <c r="G793" t="s">
        <v>5450</v>
      </c>
      <c r="H793" t="s">
        <v>666</v>
      </c>
      <c r="I793" t="s">
        <v>4605</v>
      </c>
      <c r="J793" s="218" t="s">
        <v>712</v>
      </c>
      <c r="K793" t="s">
        <v>254</v>
      </c>
    </row>
    <row r="794" spans="1:11">
      <c r="A794" s="69" t="s">
        <v>5449</v>
      </c>
      <c r="B794" t="s">
        <v>59</v>
      </c>
      <c r="C794" t="s">
        <v>2952</v>
      </c>
      <c r="D794" t="s">
        <v>40</v>
      </c>
      <c r="F794" t="s">
        <v>2953</v>
      </c>
      <c r="G794" t="s">
        <v>5422</v>
      </c>
      <c r="I794" t="s">
        <v>4605</v>
      </c>
      <c r="J794" s="218"/>
    </row>
    <row r="795" spans="1:11" ht="316.8">
      <c r="A795" s="69" t="s">
        <v>5449</v>
      </c>
      <c r="B795" t="s">
        <v>70</v>
      </c>
      <c r="C795" t="s">
        <v>3167</v>
      </c>
      <c r="D795" t="s">
        <v>40</v>
      </c>
      <c r="E795" t="s">
        <v>3168</v>
      </c>
      <c r="F795" t="s">
        <v>3169</v>
      </c>
      <c r="G795" t="s">
        <v>5450</v>
      </c>
      <c r="H795" t="s">
        <v>666</v>
      </c>
      <c r="I795" t="s">
        <v>4609</v>
      </c>
      <c r="J795" s="218" t="s">
        <v>712</v>
      </c>
      <c r="K795" t="s">
        <v>254</v>
      </c>
    </row>
    <row r="796" spans="1:11">
      <c r="A796" s="69" t="s">
        <v>5449</v>
      </c>
      <c r="B796" t="s">
        <v>70</v>
      </c>
      <c r="C796" t="s">
        <v>2955</v>
      </c>
      <c r="D796" t="s">
        <v>42</v>
      </c>
      <c r="E796" t="s">
        <v>2919</v>
      </c>
      <c r="F796" t="s">
        <v>2956</v>
      </c>
      <c r="G796" t="s">
        <v>5451</v>
      </c>
      <c r="H796" t="s">
        <v>3534</v>
      </c>
      <c r="I796" t="s">
        <v>4609</v>
      </c>
      <c r="J796" t="s">
        <v>2858</v>
      </c>
      <c r="K796" t="s">
        <v>228</v>
      </c>
    </row>
    <row r="797" spans="1:11">
      <c r="A797" s="69" t="s">
        <v>5449</v>
      </c>
      <c r="B797" t="s">
        <v>70</v>
      </c>
      <c r="C797" t="s">
        <v>2957</v>
      </c>
      <c r="D797" t="s">
        <v>42</v>
      </c>
      <c r="E797" t="s">
        <v>2958</v>
      </c>
      <c r="F797" t="s">
        <v>2960</v>
      </c>
      <c r="G797" t="s">
        <v>5451</v>
      </c>
      <c r="H797" t="s">
        <v>3173</v>
      </c>
      <c r="I797" t="s">
        <v>4609</v>
      </c>
      <c r="J797" t="s">
        <v>2858</v>
      </c>
      <c r="K797" t="s">
        <v>228</v>
      </c>
    </row>
    <row r="798" spans="1:11" ht="129.6">
      <c r="A798" s="69" t="s">
        <v>5449</v>
      </c>
      <c r="B798" t="s">
        <v>70</v>
      </c>
      <c r="C798" t="s">
        <v>3177</v>
      </c>
      <c r="D798" t="s">
        <v>44</v>
      </c>
      <c r="E798" t="s">
        <v>3178</v>
      </c>
      <c r="F798" t="s">
        <v>3179</v>
      </c>
      <c r="G798" t="s">
        <v>5452</v>
      </c>
      <c r="H798" t="s">
        <v>1330</v>
      </c>
      <c r="I798" t="s">
        <v>4609</v>
      </c>
      <c r="J798" s="218" t="s">
        <v>2856</v>
      </c>
      <c r="K798" t="s">
        <v>666</v>
      </c>
    </row>
    <row r="799" spans="1:11" ht="316.8">
      <c r="A799" s="69" t="s">
        <v>5449</v>
      </c>
      <c r="B799" t="s">
        <v>70</v>
      </c>
      <c r="C799" t="s">
        <v>3180</v>
      </c>
      <c r="D799" t="s">
        <v>56</v>
      </c>
      <c r="E799" t="s">
        <v>666</v>
      </c>
      <c r="F799" t="s">
        <v>3181</v>
      </c>
      <c r="G799" t="s">
        <v>5450</v>
      </c>
      <c r="H799" t="s">
        <v>666</v>
      </c>
      <c r="I799" t="s">
        <v>4609</v>
      </c>
      <c r="J799" s="218" t="s">
        <v>712</v>
      </c>
      <c r="K799" t="s">
        <v>254</v>
      </c>
    </row>
    <row r="800" spans="1:11" ht="409.6">
      <c r="A800" s="69" t="s">
        <v>5449</v>
      </c>
      <c r="B800" t="s">
        <v>70</v>
      </c>
      <c r="C800" t="s">
        <v>2961</v>
      </c>
      <c r="D800" t="s">
        <v>56</v>
      </c>
      <c r="E800" t="s">
        <v>2919</v>
      </c>
      <c r="F800" t="s">
        <v>2956</v>
      </c>
      <c r="G800" t="s">
        <v>5451</v>
      </c>
      <c r="H800" t="s">
        <v>3534</v>
      </c>
      <c r="I800" t="s">
        <v>4609</v>
      </c>
      <c r="J800" s="218" t="s">
        <v>2858</v>
      </c>
      <c r="K800" t="s">
        <v>228</v>
      </c>
    </row>
    <row r="801" spans="1:11">
      <c r="A801" s="69" t="s">
        <v>5449</v>
      </c>
      <c r="B801" t="s">
        <v>70</v>
      </c>
      <c r="C801" t="s">
        <v>3182</v>
      </c>
      <c r="D801" t="s">
        <v>58</v>
      </c>
      <c r="E801" t="s">
        <v>1330</v>
      </c>
      <c r="F801" t="s">
        <v>3183</v>
      </c>
      <c r="G801" t="s">
        <v>5452</v>
      </c>
      <c r="H801" t="s">
        <v>1330</v>
      </c>
      <c r="I801" t="s">
        <v>4609</v>
      </c>
      <c r="J801" t="s">
        <v>2856</v>
      </c>
      <c r="K801" t="s">
        <v>666</v>
      </c>
    </row>
    <row r="802" spans="1:11">
      <c r="A802" s="69" t="s">
        <v>5449</v>
      </c>
      <c r="B802" t="s">
        <v>70</v>
      </c>
      <c r="C802" t="s">
        <v>2967</v>
      </c>
      <c r="D802" t="s">
        <v>35</v>
      </c>
      <c r="E802" t="s">
        <v>2919</v>
      </c>
      <c r="G802" t="s">
        <v>5451</v>
      </c>
      <c r="H802" t="s">
        <v>3534</v>
      </c>
      <c r="I802" t="s">
        <v>4609</v>
      </c>
      <c r="J802" t="s">
        <v>2858</v>
      </c>
      <c r="K802" t="s">
        <v>228</v>
      </c>
    </row>
    <row r="803" spans="1:11">
      <c r="A803" s="69" t="s">
        <v>5449</v>
      </c>
      <c r="B803" t="s">
        <v>70</v>
      </c>
      <c r="C803" t="s">
        <v>2968</v>
      </c>
      <c r="D803" t="s">
        <v>36</v>
      </c>
      <c r="G803" t="s">
        <v>5422</v>
      </c>
      <c r="I803" t="s">
        <v>4609</v>
      </c>
      <c r="J803" s="218"/>
    </row>
    <row r="804" spans="1:11" ht="316.8">
      <c r="A804" s="69" t="s">
        <v>5449</v>
      </c>
      <c r="B804" t="s">
        <v>70</v>
      </c>
      <c r="C804" t="s">
        <v>3184</v>
      </c>
      <c r="D804" t="s">
        <v>3185</v>
      </c>
      <c r="E804" t="s">
        <v>666</v>
      </c>
      <c r="F804" t="s">
        <v>3186</v>
      </c>
      <c r="G804" t="s">
        <v>5450</v>
      </c>
      <c r="H804" t="s">
        <v>666</v>
      </c>
      <c r="I804" t="s">
        <v>4609</v>
      </c>
      <c r="J804" s="218" t="s">
        <v>712</v>
      </c>
      <c r="K804" t="s">
        <v>254</v>
      </c>
    </row>
    <row r="805" spans="1:11">
      <c r="A805" s="69" t="s">
        <v>5449</v>
      </c>
      <c r="B805" t="s">
        <v>103</v>
      </c>
      <c r="C805" t="s">
        <v>3190</v>
      </c>
      <c r="D805" t="s">
        <v>38</v>
      </c>
      <c r="E805" t="s">
        <v>666</v>
      </c>
      <c r="F805" t="s">
        <v>3191</v>
      </c>
      <c r="G805" t="s">
        <v>5450</v>
      </c>
      <c r="H805" t="s">
        <v>666</v>
      </c>
      <c r="I805" t="s">
        <v>4613</v>
      </c>
      <c r="J805" t="s">
        <v>712</v>
      </c>
      <c r="K805" t="s">
        <v>254</v>
      </c>
    </row>
    <row r="806" spans="1:11">
      <c r="A806" s="69" t="s">
        <v>5449</v>
      </c>
      <c r="B806" t="s">
        <v>103</v>
      </c>
      <c r="C806" t="s">
        <v>2976</v>
      </c>
      <c r="D806" t="s">
        <v>40</v>
      </c>
      <c r="E806" t="s">
        <v>2919</v>
      </c>
      <c r="G806" t="s">
        <v>5451</v>
      </c>
      <c r="H806" t="s">
        <v>3534</v>
      </c>
      <c r="I806" t="s">
        <v>4613</v>
      </c>
      <c r="J806" t="s">
        <v>2858</v>
      </c>
      <c r="K806" t="s">
        <v>228</v>
      </c>
    </row>
    <row r="807" spans="1:11">
      <c r="A807" s="69" t="s">
        <v>5449</v>
      </c>
      <c r="B807" t="s">
        <v>103</v>
      </c>
      <c r="C807" t="s">
        <v>3194</v>
      </c>
      <c r="D807" t="s">
        <v>40</v>
      </c>
      <c r="E807" t="s">
        <v>666</v>
      </c>
      <c r="F807" t="s">
        <v>3195</v>
      </c>
      <c r="G807" t="s">
        <v>5450</v>
      </c>
      <c r="H807" t="s">
        <v>666</v>
      </c>
      <c r="I807" t="s">
        <v>4613</v>
      </c>
      <c r="J807" t="s">
        <v>712</v>
      </c>
      <c r="K807" t="s">
        <v>254</v>
      </c>
    </row>
    <row r="808" spans="1:11">
      <c r="A808" s="69" t="s">
        <v>5449</v>
      </c>
      <c r="B808" t="s">
        <v>103</v>
      </c>
      <c r="C808" t="s">
        <v>2977</v>
      </c>
      <c r="D808" t="s">
        <v>42</v>
      </c>
      <c r="E808" t="s">
        <v>2958</v>
      </c>
      <c r="G808" t="s">
        <v>5451</v>
      </c>
      <c r="H808" t="s">
        <v>3173</v>
      </c>
      <c r="I808" t="s">
        <v>4613</v>
      </c>
      <c r="J808" t="s">
        <v>2858</v>
      </c>
      <c r="K808" t="s">
        <v>228</v>
      </c>
    </row>
    <row r="809" spans="1:11">
      <c r="A809" s="69" t="s">
        <v>5449</v>
      </c>
      <c r="B809" t="s">
        <v>103</v>
      </c>
      <c r="C809" t="s">
        <v>2978</v>
      </c>
      <c r="D809" t="s">
        <v>57</v>
      </c>
      <c r="E809" t="s">
        <v>2919</v>
      </c>
      <c r="F809" t="s">
        <v>2979</v>
      </c>
      <c r="G809" t="s">
        <v>5451</v>
      </c>
      <c r="H809" t="s">
        <v>3534</v>
      </c>
      <c r="I809" t="s">
        <v>4613</v>
      </c>
      <c r="J809" t="s">
        <v>2858</v>
      </c>
      <c r="K809" t="s">
        <v>228</v>
      </c>
    </row>
    <row r="810" spans="1:11">
      <c r="A810" s="69" t="s">
        <v>5449</v>
      </c>
      <c r="B810" t="s">
        <v>103</v>
      </c>
      <c r="C810" t="s">
        <v>3216</v>
      </c>
      <c r="E810" t="s">
        <v>3217</v>
      </c>
      <c r="F810" t="s">
        <v>3218</v>
      </c>
      <c r="G810" t="s">
        <v>5450</v>
      </c>
      <c r="H810" t="s">
        <v>666</v>
      </c>
      <c r="I810" t="s">
        <v>4613</v>
      </c>
      <c r="J810" t="s">
        <v>712</v>
      </c>
      <c r="K810" t="s">
        <v>254</v>
      </c>
    </row>
    <row r="811" spans="1:11">
      <c r="A811" s="69" t="s">
        <v>5449</v>
      </c>
      <c r="B811" t="s">
        <v>103</v>
      </c>
      <c r="C811" t="s">
        <v>3219</v>
      </c>
      <c r="D811" t="s">
        <v>3220</v>
      </c>
      <c r="E811" t="s">
        <v>1330</v>
      </c>
      <c r="G811" t="s">
        <v>5452</v>
      </c>
      <c r="H811" t="s">
        <v>1330</v>
      </c>
      <c r="I811" t="s">
        <v>4613</v>
      </c>
      <c r="J811" t="s">
        <v>2856</v>
      </c>
      <c r="K811" t="s">
        <v>666</v>
      </c>
    </row>
    <row r="812" spans="1:11">
      <c r="A812" s="69" t="s">
        <v>5449</v>
      </c>
      <c r="B812" t="s">
        <v>72</v>
      </c>
      <c r="C812" t="s">
        <v>3222</v>
      </c>
      <c r="D812" t="s">
        <v>36</v>
      </c>
      <c r="E812" t="s">
        <v>666</v>
      </c>
      <c r="G812" t="s">
        <v>5450</v>
      </c>
      <c r="H812" t="s">
        <v>666</v>
      </c>
      <c r="I812" t="s">
        <v>4617</v>
      </c>
      <c r="J812" t="s">
        <v>712</v>
      </c>
      <c r="K812" t="s">
        <v>254</v>
      </c>
    </row>
    <row r="813" spans="1:11" ht="316.8">
      <c r="A813" s="69" t="s">
        <v>5449</v>
      </c>
      <c r="B813" t="s">
        <v>72</v>
      </c>
      <c r="C813" t="s">
        <v>3225</v>
      </c>
      <c r="D813" t="s">
        <v>42</v>
      </c>
      <c r="E813" t="s">
        <v>3226</v>
      </c>
      <c r="F813" t="s">
        <v>3227</v>
      </c>
      <c r="G813" t="s">
        <v>5450</v>
      </c>
      <c r="H813" t="s">
        <v>666</v>
      </c>
      <c r="I813" t="s">
        <v>4617</v>
      </c>
      <c r="J813" s="218" t="s">
        <v>712</v>
      </c>
      <c r="K813" t="s">
        <v>254</v>
      </c>
    </row>
    <row r="814" spans="1:11" ht="409.6">
      <c r="A814" s="69" t="s">
        <v>5449</v>
      </c>
      <c r="B814" t="s">
        <v>72</v>
      </c>
      <c r="C814" t="s">
        <v>2983</v>
      </c>
      <c r="D814" t="s">
        <v>36</v>
      </c>
      <c r="E814" t="s">
        <v>2958</v>
      </c>
      <c r="G814" t="s">
        <v>5451</v>
      </c>
      <c r="H814" t="s">
        <v>3173</v>
      </c>
      <c r="I814" t="s">
        <v>4617</v>
      </c>
      <c r="J814" s="218" t="s">
        <v>2858</v>
      </c>
      <c r="K814" t="s">
        <v>228</v>
      </c>
    </row>
    <row r="815" spans="1:11">
      <c r="A815" s="69" t="s">
        <v>5449</v>
      </c>
      <c r="B815" t="s">
        <v>72</v>
      </c>
      <c r="C815" t="s">
        <v>2984</v>
      </c>
      <c r="D815" t="s">
        <v>36</v>
      </c>
      <c r="F815" t="s">
        <v>2985</v>
      </c>
      <c r="G815" t="s">
        <v>5422</v>
      </c>
      <c r="I815" t="s">
        <v>4617</v>
      </c>
    </row>
    <row r="816" spans="1:11" ht="316.8">
      <c r="A816" s="69" t="s">
        <v>5449</v>
      </c>
      <c r="B816" t="s">
        <v>72</v>
      </c>
      <c r="C816" t="s">
        <v>3234</v>
      </c>
      <c r="D816" t="s">
        <v>40</v>
      </c>
      <c r="E816" t="s">
        <v>3235</v>
      </c>
      <c r="F816" t="s">
        <v>3236</v>
      </c>
      <c r="G816" t="s">
        <v>5450</v>
      </c>
      <c r="H816" t="s">
        <v>666</v>
      </c>
      <c r="I816" t="s">
        <v>4617</v>
      </c>
      <c r="J816" s="218" t="s">
        <v>712</v>
      </c>
      <c r="K816" t="s">
        <v>254</v>
      </c>
    </row>
    <row r="817" spans="1:11" ht="316.8">
      <c r="A817" s="69" t="s">
        <v>5449</v>
      </c>
      <c r="B817" t="s">
        <v>72</v>
      </c>
      <c r="C817" t="s">
        <v>3239</v>
      </c>
      <c r="D817" t="s">
        <v>40</v>
      </c>
      <c r="E817" t="s">
        <v>666</v>
      </c>
      <c r="F817" t="s">
        <v>3240</v>
      </c>
      <c r="G817" t="s">
        <v>5450</v>
      </c>
      <c r="H817" t="s">
        <v>666</v>
      </c>
      <c r="I817" t="s">
        <v>4617</v>
      </c>
      <c r="J817" s="218" t="s">
        <v>712</v>
      </c>
      <c r="K817" t="s">
        <v>254</v>
      </c>
    </row>
    <row r="818" spans="1:11">
      <c r="A818" s="69" t="s">
        <v>5449</v>
      </c>
      <c r="B818" t="s">
        <v>72</v>
      </c>
      <c r="C818" t="s">
        <v>3243</v>
      </c>
      <c r="D818" t="s">
        <v>42</v>
      </c>
      <c r="E818" t="s">
        <v>3235</v>
      </c>
      <c r="F818" t="s">
        <v>3244</v>
      </c>
      <c r="G818" t="s">
        <v>5450</v>
      </c>
      <c r="H818" t="s">
        <v>666</v>
      </c>
      <c r="I818" t="s">
        <v>4617</v>
      </c>
      <c r="J818" t="s">
        <v>712</v>
      </c>
      <c r="K818" t="s">
        <v>254</v>
      </c>
    </row>
    <row r="819" spans="1:11" ht="409.6">
      <c r="A819" s="69" t="s">
        <v>5449</v>
      </c>
      <c r="B819" t="s">
        <v>72</v>
      </c>
      <c r="C819" t="s">
        <v>2986</v>
      </c>
      <c r="D819" t="s">
        <v>42</v>
      </c>
      <c r="E819" t="s">
        <v>2987</v>
      </c>
      <c r="F819" t="s">
        <v>2988</v>
      </c>
      <c r="G819" t="s">
        <v>5451</v>
      </c>
      <c r="H819" t="s">
        <v>3534</v>
      </c>
      <c r="I819" t="s">
        <v>4617</v>
      </c>
      <c r="J819" s="218" t="s">
        <v>2858</v>
      </c>
      <c r="K819" t="s">
        <v>228</v>
      </c>
    </row>
    <row r="820" spans="1:11" ht="316.8">
      <c r="A820" s="69" t="s">
        <v>5449</v>
      </c>
      <c r="B820" t="s">
        <v>72</v>
      </c>
      <c r="C820" t="s">
        <v>3248</v>
      </c>
      <c r="D820" t="s">
        <v>42</v>
      </c>
      <c r="E820" t="s">
        <v>666</v>
      </c>
      <c r="F820" t="s">
        <v>3249</v>
      </c>
      <c r="G820" t="s">
        <v>5450</v>
      </c>
      <c r="H820" t="s">
        <v>666</v>
      </c>
      <c r="I820" t="s">
        <v>4617</v>
      </c>
      <c r="J820" s="218" t="s">
        <v>712</v>
      </c>
      <c r="K820" t="s">
        <v>254</v>
      </c>
    </row>
    <row r="821" spans="1:11" ht="409.6">
      <c r="A821" s="69" t="s">
        <v>5449</v>
      </c>
      <c r="B821" t="s">
        <v>72</v>
      </c>
      <c r="C821" t="s">
        <v>2989</v>
      </c>
      <c r="D821" t="s">
        <v>44</v>
      </c>
      <c r="E821" t="s">
        <v>2919</v>
      </c>
      <c r="F821" t="s">
        <v>2990</v>
      </c>
      <c r="G821" t="s">
        <v>5451</v>
      </c>
      <c r="H821" t="s">
        <v>3534</v>
      </c>
      <c r="I821" t="s">
        <v>4617</v>
      </c>
      <c r="J821" s="218" t="s">
        <v>2858</v>
      </c>
      <c r="K821" t="s">
        <v>228</v>
      </c>
    </row>
    <row r="822" spans="1:11" ht="316.8">
      <c r="A822" s="69" t="s">
        <v>5449</v>
      </c>
      <c r="B822" t="s">
        <v>72</v>
      </c>
      <c r="C822" t="s">
        <v>3258</v>
      </c>
      <c r="D822" t="s">
        <v>2944</v>
      </c>
      <c r="E822" t="s">
        <v>3259</v>
      </c>
      <c r="F822" t="s">
        <v>3260</v>
      </c>
      <c r="G822" t="s">
        <v>5450</v>
      </c>
      <c r="H822" t="s">
        <v>666</v>
      </c>
      <c r="I822" t="s">
        <v>4617</v>
      </c>
      <c r="J822" s="218" t="s">
        <v>712</v>
      </c>
      <c r="K822" t="s">
        <v>254</v>
      </c>
    </row>
    <row r="823" spans="1:11">
      <c r="A823" s="69" t="s">
        <v>5449</v>
      </c>
      <c r="B823" t="s">
        <v>72</v>
      </c>
      <c r="C823" t="s">
        <v>2991</v>
      </c>
      <c r="D823" t="s">
        <v>58</v>
      </c>
      <c r="G823" t="s">
        <v>5422</v>
      </c>
      <c r="I823" t="s">
        <v>4617</v>
      </c>
    </row>
    <row r="824" spans="1:11">
      <c r="A824" s="69" t="s">
        <v>5449</v>
      </c>
      <c r="B824" t="s">
        <v>72</v>
      </c>
      <c r="C824" t="s">
        <v>2992</v>
      </c>
      <c r="D824" t="s">
        <v>40</v>
      </c>
      <c r="G824" t="s">
        <v>5422</v>
      </c>
      <c r="I824" t="s">
        <v>4617</v>
      </c>
      <c r="J824" s="218"/>
    </row>
    <row r="825" spans="1:11">
      <c r="A825" s="69" t="s">
        <v>5449</v>
      </c>
      <c r="B825" t="s">
        <v>72</v>
      </c>
      <c r="C825" t="s">
        <v>2993</v>
      </c>
      <c r="D825" t="s">
        <v>42</v>
      </c>
      <c r="G825" t="s">
        <v>5422</v>
      </c>
      <c r="I825" t="s">
        <v>4617</v>
      </c>
      <c r="J825" s="218"/>
    </row>
    <row r="826" spans="1:11">
      <c r="A826" s="69" t="s">
        <v>5449</v>
      </c>
      <c r="B826" t="s">
        <v>72</v>
      </c>
      <c r="C826" t="s">
        <v>2994</v>
      </c>
      <c r="D826" t="s">
        <v>42</v>
      </c>
      <c r="G826" t="s">
        <v>5422</v>
      </c>
      <c r="I826" t="s">
        <v>4617</v>
      </c>
    </row>
    <row r="827" spans="1:11">
      <c r="A827" s="69" t="s">
        <v>5449</v>
      </c>
      <c r="B827" t="s">
        <v>72</v>
      </c>
      <c r="C827" t="s">
        <v>2995</v>
      </c>
      <c r="D827" t="s">
        <v>2944</v>
      </c>
      <c r="G827" t="s">
        <v>5422</v>
      </c>
      <c r="I827" t="s">
        <v>4617</v>
      </c>
    </row>
    <row r="828" spans="1:11">
      <c r="A828" s="69" t="s">
        <v>5449</v>
      </c>
      <c r="B828" t="s">
        <v>72</v>
      </c>
      <c r="C828" t="s">
        <v>2996</v>
      </c>
      <c r="D828" t="s">
        <v>56</v>
      </c>
      <c r="G828" t="s">
        <v>5422</v>
      </c>
      <c r="I828" t="s">
        <v>4617</v>
      </c>
      <c r="J828" s="218"/>
    </row>
    <row r="829" spans="1:11">
      <c r="A829" s="69" t="s">
        <v>5449</v>
      </c>
      <c r="B829" t="s">
        <v>72</v>
      </c>
      <c r="C829" t="s">
        <v>2997</v>
      </c>
      <c r="D829" t="s">
        <v>2944</v>
      </c>
      <c r="G829" t="s">
        <v>5422</v>
      </c>
      <c r="I829" t="s">
        <v>4617</v>
      </c>
    </row>
    <row r="830" spans="1:11" ht="316.8">
      <c r="A830" s="69" t="s">
        <v>5449</v>
      </c>
      <c r="B830" t="s">
        <v>78</v>
      </c>
      <c r="C830" t="s">
        <v>3275</v>
      </c>
      <c r="D830" t="s">
        <v>38</v>
      </c>
      <c r="E830" t="s">
        <v>666</v>
      </c>
      <c r="F830" t="s">
        <v>3276</v>
      </c>
      <c r="G830" t="s">
        <v>5450</v>
      </c>
      <c r="H830" t="s">
        <v>666</v>
      </c>
      <c r="I830" t="s">
        <v>4621</v>
      </c>
      <c r="J830" s="218" t="s">
        <v>712</v>
      </c>
      <c r="K830" t="s">
        <v>254</v>
      </c>
    </row>
    <row r="831" spans="1:11">
      <c r="A831" s="69" t="s">
        <v>5449</v>
      </c>
      <c r="B831" t="s">
        <v>78</v>
      </c>
      <c r="C831" t="s">
        <v>2999</v>
      </c>
      <c r="D831" t="s">
        <v>44</v>
      </c>
      <c r="G831" t="s">
        <v>5425</v>
      </c>
      <c r="I831" t="s">
        <v>4621</v>
      </c>
      <c r="J831" s="218"/>
    </row>
    <row r="832" spans="1:11">
      <c r="A832" s="69" t="s">
        <v>5449</v>
      </c>
      <c r="B832" t="s">
        <v>78</v>
      </c>
      <c r="C832" t="s">
        <v>3001</v>
      </c>
      <c r="D832" t="s">
        <v>44</v>
      </c>
      <c r="E832" t="s">
        <v>3002</v>
      </c>
      <c r="F832" t="s">
        <v>3004</v>
      </c>
      <c r="G832" t="s">
        <v>5426</v>
      </c>
      <c r="I832" t="s">
        <v>4621</v>
      </c>
    </row>
    <row r="833" spans="1:11">
      <c r="A833" s="69" t="s">
        <v>5449</v>
      </c>
      <c r="B833" t="s">
        <v>78</v>
      </c>
      <c r="C833" t="s">
        <v>3007</v>
      </c>
      <c r="D833" t="s">
        <v>2944</v>
      </c>
      <c r="G833" t="s">
        <v>5427</v>
      </c>
      <c r="I833" t="s">
        <v>4621</v>
      </c>
      <c r="J833" s="218"/>
    </row>
    <row r="834" spans="1:11" ht="316.8">
      <c r="A834" s="69" t="s">
        <v>5449</v>
      </c>
      <c r="B834" t="s">
        <v>97</v>
      </c>
      <c r="C834" t="s">
        <v>3297</v>
      </c>
      <c r="D834" t="s">
        <v>33</v>
      </c>
      <c r="E834" t="s">
        <v>3298</v>
      </c>
      <c r="G834" t="s">
        <v>5450</v>
      </c>
      <c r="H834" t="s">
        <v>666</v>
      </c>
      <c r="I834" t="s">
        <v>4625</v>
      </c>
      <c r="J834" s="218" t="s">
        <v>712</v>
      </c>
      <c r="K834" t="s">
        <v>254</v>
      </c>
    </row>
    <row r="835" spans="1:11" ht="316.8">
      <c r="A835" s="69" t="s">
        <v>5449</v>
      </c>
      <c r="B835" t="s">
        <v>97</v>
      </c>
      <c r="C835" t="s">
        <v>3314</v>
      </c>
      <c r="D835" t="s">
        <v>57</v>
      </c>
      <c r="E835" t="s">
        <v>3315</v>
      </c>
      <c r="F835" t="s">
        <v>3316</v>
      </c>
      <c r="G835" t="s">
        <v>5450</v>
      </c>
      <c r="H835" t="s">
        <v>666</v>
      </c>
      <c r="I835" t="s">
        <v>4625</v>
      </c>
      <c r="J835" s="218" t="s">
        <v>712</v>
      </c>
      <c r="K835" t="s">
        <v>254</v>
      </c>
    </row>
    <row r="836" spans="1:11">
      <c r="A836" s="69" t="s">
        <v>5449</v>
      </c>
      <c r="B836" t="s">
        <v>97</v>
      </c>
      <c r="C836" t="s">
        <v>3012</v>
      </c>
      <c r="D836" t="s">
        <v>56</v>
      </c>
      <c r="G836" t="s">
        <v>5422</v>
      </c>
      <c r="I836" t="s">
        <v>4625</v>
      </c>
      <c r="J836" s="218"/>
    </row>
    <row r="837" spans="1:11" ht="129.6">
      <c r="A837" s="69" t="s">
        <v>5449</v>
      </c>
      <c r="B837" t="s">
        <v>97</v>
      </c>
      <c r="C837" t="s">
        <v>3327</v>
      </c>
      <c r="D837" t="s">
        <v>3328</v>
      </c>
      <c r="E837" t="s">
        <v>1330</v>
      </c>
      <c r="G837" t="s">
        <v>5452</v>
      </c>
      <c r="H837" t="s">
        <v>1330</v>
      </c>
      <c r="I837" t="s">
        <v>4625</v>
      </c>
      <c r="J837" s="218" t="s">
        <v>2856</v>
      </c>
      <c r="K837" t="s">
        <v>666</v>
      </c>
    </row>
    <row r="838" spans="1:11" ht="129.6">
      <c r="A838" s="69" t="s">
        <v>5449</v>
      </c>
      <c r="B838" t="s">
        <v>97</v>
      </c>
      <c r="C838" t="s">
        <v>3329</v>
      </c>
      <c r="D838" t="s">
        <v>3328</v>
      </c>
      <c r="E838" t="s">
        <v>1330</v>
      </c>
      <c r="G838" t="s">
        <v>5452</v>
      </c>
      <c r="H838" t="s">
        <v>1330</v>
      </c>
      <c r="I838" t="s">
        <v>4625</v>
      </c>
      <c r="J838" s="218" t="s">
        <v>2856</v>
      </c>
      <c r="K838" t="s">
        <v>666</v>
      </c>
    </row>
    <row r="839" spans="1:11" ht="316.8">
      <c r="A839" s="69" t="s">
        <v>5449</v>
      </c>
      <c r="B839" t="s">
        <v>14</v>
      </c>
      <c r="C839" t="s">
        <v>3334</v>
      </c>
      <c r="D839" t="s">
        <v>19</v>
      </c>
      <c r="E839" t="s">
        <v>666</v>
      </c>
      <c r="F839" t="s">
        <v>3335</v>
      </c>
      <c r="G839" t="s">
        <v>5450</v>
      </c>
      <c r="H839" t="s">
        <v>666</v>
      </c>
      <c r="I839" t="s">
        <v>4628</v>
      </c>
      <c r="J839" s="218" t="s">
        <v>712</v>
      </c>
      <c r="K839" t="s">
        <v>254</v>
      </c>
    </row>
    <row r="840" spans="1:11" ht="129.6">
      <c r="A840" s="69" t="s">
        <v>5449</v>
      </c>
      <c r="B840" t="s">
        <v>14</v>
      </c>
      <c r="C840" t="s">
        <v>3336</v>
      </c>
      <c r="D840" t="s">
        <v>3018</v>
      </c>
      <c r="E840" t="s">
        <v>1330</v>
      </c>
      <c r="G840" t="s">
        <v>5452</v>
      </c>
      <c r="H840" t="s">
        <v>1330</v>
      </c>
      <c r="I840" t="s">
        <v>4628</v>
      </c>
      <c r="J840" s="218" t="s">
        <v>2856</v>
      </c>
      <c r="K840" t="s">
        <v>666</v>
      </c>
    </row>
    <row r="841" spans="1:11" ht="129.6">
      <c r="A841" s="69" t="s">
        <v>5449</v>
      </c>
      <c r="B841" t="s">
        <v>14</v>
      </c>
      <c r="C841" t="s">
        <v>3337</v>
      </c>
      <c r="E841" t="s">
        <v>3338</v>
      </c>
      <c r="G841" t="s">
        <v>5452</v>
      </c>
      <c r="H841" t="s">
        <v>1330</v>
      </c>
      <c r="I841" t="s">
        <v>4628</v>
      </c>
      <c r="J841" s="218" t="s">
        <v>2856</v>
      </c>
      <c r="K841" t="s">
        <v>666</v>
      </c>
    </row>
    <row r="842" spans="1:11">
      <c r="A842" s="69" t="s">
        <v>5449</v>
      </c>
      <c r="B842" t="s">
        <v>7</v>
      </c>
      <c r="C842" t="s">
        <v>3017</v>
      </c>
      <c r="D842" t="s">
        <v>3018</v>
      </c>
      <c r="E842" t="s">
        <v>2919</v>
      </c>
      <c r="G842" t="s">
        <v>5451</v>
      </c>
      <c r="H842" t="s">
        <v>3534</v>
      </c>
      <c r="I842" t="s">
        <v>4632</v>
      </c>
      <c r="J842" t="s">
        <v>2858</v>
      </c>
      <c r="K842" t="s">
        <v>228</v>
      </c>
    </row>
    <row r="843" spans="1:11">
      <c r="A843" s="69" t="s">
        <v>5449</v>
      </c>
      <c r="B843" t="s">
        <v>47</v>
      </c>
      <c r="C843" t="s">
        <v>3362</v>
      </c>
      <c r="D843" t="s">
        <v>3018</v>
      </c>
      <c r="E843" t="s">
        <v>666</v>
      </c>
      <c r="F843" t="s">
        <v>3363</v>
      </c>
      <c r="G843" t="s">
        <v>5450</v>
      </c>
      <c r="H843" t="s">
        <v>666</v>
      </c>
      <c r="I843" t="s">
        <v>4640</v>
      </c>
      <c r="J843" t="s">
        <v>712</v>
      </c>
      <c r="K843" t="s">
        <v>254</v>
      </c>
    </row>
    <row r="844" spans="1:11">
      <c r="A844" s="69" t="s">
        <v>5449</v>
      </c>
      <c r="B844" t="s">
        <v>47</v>
      </c>
      <c r="C844" t="s">
        <v>3369</v>
      </c>
      <c r="D844" t="s">
        <v>3370</v>
      </c>
      <c r="E844" t="s">
        <v>666</v>
      </c>
      <c r="G844" t="s">
        <v>5450</v>
      </c>
      <c r="H844" t="s">
        <v>666</v>
      </c>
      <c r="I844" t="s">
        <v>4640</v>
      </c>
      <c r="J844" t="s">
        <v>712</v>
      </c>
      <c r="K844" t="s">
        <v>254</v>
      </c>
    </row>
    <row r="845" spans="1:11">
      <c r="A845" s="69" t="s">
        <v>5449</v>
      </c>
      <c r="B845" t="s">
        <v>60</v>
      </c>
      <c r="C845" t="s">
        <v>3020</v>
      </c>
      <c r="D845" t="s">
        <v>10</v>
      </c>
      <c r="E845" t="s">
        <v>2919</v>
      </c>
      <c r="G845" t="s">
        <v>5451</v>
      </c>
      <c r="H845" t="s">
        <v>3534</v>
      </c>
      <c r="I845" t="s">
        <v>4644</v>
      </c>
      <c r="J845" t="s">
        <v>2858</v>
      </c>
      <c r="K845" t="s">
        <v>228</v>
      </c>
    </row>
    <row r="846" spans="1:11">
      <c r="A846" s="69" t="s">
        <v>5449</v>
      </c>
      <c r="B846" t="s">
        <v>60</v>
      </c>
      <c r="C846" t="s">
        <v>3021</v>
      </c>
      <c r="D846" t="s">
        <v>10</v>
      </c>
      <c r="E846" t="s">
        <v>2919</v>
      </c>
      <c r="G846" t="s">
        <v>5451</v>
      </c>
      <c r="H846" t="s">
        <v>3534</v>
      </c>
      <c r="I846" t="s">
        <v>4644</v>
      </c>
      <c r="J846" t="s">
        <v>2858</v>
      </c>
      <c r="K846" t="s">
        <v>228</v>
      </c>
    </row>
    <row r="847" spans="1:11">
      <c r="A847" s="69" t="s">
        <v>5449</v>
      </c>
      <c r="B847" t="s">
        <v>60</v>
      </c>
      <c r="C847" t="s">
        <v>3022</v>
      </c>
      <c r="D847" t="s">
        <v>10</v>
      </c>
      <c r="E847" t="s">
        <v>2919</v>
      </c>
      <c r="G847" t="s">
        <v>5451</v>
      </c>
      <c r="H847" t="s">
        <v>3534</v>
      </c>
      <c r="I847" t="s">
        <v>4644</v>
      </c>
      <c r="J847" t="s">
        <v>2858</v>
      </c>
      <c r="K847" t="s">
        <v>228</v>
      </c>
    </row>
    <row r="848" spans="1:11">
      <c r="A848" s="69" t="s">
        <v>5449</v>
      </c>
      <c r="B848" t="s">
        <v>60</v>
      </c>
      <c r="C848" t="s">
        <v>3023</v>
      </c>
      <c r="D848" t="s">
        <v>10</v>
      </c>
      <c r="E848" t="s">
        <v>2919</v>
      </c>
      <c r="G848" t="s">
        <v>5451</v>
      </c>
      <c r="H848" t="s">
        <v>3534</v>
      </c>
      <c r="I848" t="s">
        <v>4644</v>
      </c>
      <c r="J848" t="s">
        <v>2858</v>
      </c>
      <c r="K848" t="s">
        <v>228</v>
      </c>
    </row>
    <row r="849" spans="1:11">
      <c r="A849" s="69" t="s">
        <v>5449</v>
      </c>
      <c r="B849" t="s">
        <v>54</v>
      </c>
      <c r="C849" t="s">
        <v>3028</v>
      </c>
      <c r="D849" t="s">
        <v>3018</v>
      </c>
      <c r="E849" t="s">
        <v>2919</v>
      </c>
      <c r="G849" t="s">
        <v>5451</v>
      </c>
      <c r="H849" t="s">
        <v>3534</v>
      </c>
      <c r="I849" t="s">
        <v>4646</v>
      </c>
      <c r="J849" t="s">
        <v>2858</v>
      </c>
      <c r="K849" t="s">
        <v>228</v>
      </c>
    </row>
    <row r="850" spans="1:11">
      <c r="A850" s="69" t="s">
        <v>5449</v>
      </c>
      <c r="B850" t="s">
        <v>54</v>
      </c>
      <c r="C850" t="s">
        <v>3029</v>
      </c>
      <c r="D850" t="s">
        <v>3018</v>
      </c>
      <c r="E850" t="s">
        <v>2919</v>
      </c>
      <c r="G850" t="s">
        <v>5451</v>
      </c>
      <c r="H850" t="s">
        <v>3534</v>
      </c>
      <c r="I850" t="s">
        <v>4646</v>
      </c>
      <c r="J850" t="s">
        <v>2858</v>
      </c>
      <c r="K850" t="s">
        <v>228</v>
      </c>
    </row>
    <row r="851" spans="1:11" ht="409.6">
      <c r="A851" s="69" t="s">
        <v>5449</v>
      </c>
      <c r="B851" t="s">
        <v>54</v>
      </c>
      <c r="C851" t="s">
        <v>3030</v>
      </c>
      <c r="D851" t="s">
        <v>3018</v>
      </c>
      <c r="E851" t="s">
        <v>2919</v>
      </c>
      <c r="G851" t="s">
        <v>5451</v>
      </c>
      <c r="H851" t="s">
        <v>3534</v>
      </c>
      <c r="I851" t="s">
        <v>4646</v>
      </c>
      <c r="J851" s="218" t="s">
        <v>2858</v>
      </c>
      <c r="K851" t="s">
        <v>228</v>
      </c>
    </row>
    <row r="852" spans="1:11">
      <c r="A852" s="69" t="s">
        <v>5449</v>
      </c>
      <c r="B852" t="s">
        <v>73</v>
      </c>
      <c r="C852" t="s">
        <v>3392</v>
      </c>
      <c r="D852" t="s">
        <v>3018</v>
      </c>
      <c r="E852" t="s">
        <v>3393</v>
      </c>
      <c r="G852" t="s">
        <v>5450</v>
      </c>
      <c r="H852" t="s">
        <v>666</v>
      </c>
      <c r="I852" t="s">
        <v>4648</v>
      </c>
      <c r="J852" t="s">
        <v>712</v>
      </c>
      <c r="K852" t="s">
        <v>254</v>
      </c>
    </row>
    <row r="853" spans="1:11">
      <c r="A853" s="69" t="s">
        <v>5449</v>
      </c>
      <c r="B853" t="s">
        <v>73</v>
      </c>
      <c r="C853" t="s">
        <v>3035</v>
      </c>
      <c r="D853" t="s">
        <v>3018</v>
      </c>
      <c r="E853" t="s">
        <v>2919</v>
      </c>
      <c r="G853" t="s">
        <v>5451</v>
      </c>
      <c r="H853" t="s">
        <v>3534</v>
      </c>
      <c r="I853" t="s">
        <v>4648</v>
      </c>
      <c r="J853" t="s">
        <v>2858</v>
      </c>
      <c r="K853" t="s">
        <v>228</v>
      </c>
    </row>
    <row r="854" spans="1:11">
      <c r="A854" s="69" t="s">
        <v>5449</v>
      </c>
      <c r="B854" t="s">
        <v>73</v>
      </c>
      <c r="C854" t="s">
        <v>3036</v>
      </c>
      <c r="D854" t="s">
        <v>3018</v>
      </c>
      <c r="E854" t="s">
        <v>2919</v>
      </c>
      <c r="G854" t="s">
        <v>5451</v>
      </c>
      <c r="H854" t="s">
        <v>3534</v>
      </c>
      <c r="I854" t="s">
        <v>4648</v>
      </c>
      <c r="J854" t="s">
        <v>2858</v>
      </c>
      <c r="K854" t="s">
        <v>228</v>
      </c>
    </row>
    <row r="855" spans="1:11">
      <c r="A855" s="69" t="s">
        <v>5449</v>
      </c>
      <c r="B855" t="s">
        <v>86</v>
      </c>
      <c r="C855" t="s">
        <v>3405</v>
      </c>
      <c r="D855" t="s">
        <v>3406</v>
      </c>
      <c r="E855" t="s">
        <v>666</v>
      </c>
      <c r="G855" t="s">
        <v>5450</v>
      </c>
      <c r="H855" t="s">
        <v>666</v>
      </c>
      <c r="I855" t="s">
        <v>4656</v>
      </c>
      <c r="J855" t="s">
        <v>712</v>
      </c>
      <c r="K855" t="s">
        <v>254</v>
      </c>
    </row>
    <row r="856" spans="1:11" ht="316.8">
      <c r="A856" s="69" t="s">
        <v>5449</v>
      </c>
      <c r="B856" t="s">
        <v>86</v>
      </c>
      <c r="C856" t="s">
        <v>3407</v>
      </c>
      <c r="D856" t="s">
        <v>85</v>
      </c>
      <c r="E856" t="s">
        <v>666</v>
      </c>
      <c r="F856" t="s">
        <v>3408</v>
      </c>
      <c r="G856" t="s">
        <v>5450</v>
      </c>
      <c r="H856" t="s">
        <v>666</v>
      </c>
      <c r="I856" t="s">
        <v>4656</v>
      </c>
      <c r="J856" s="218" t="s">
        <v>712</v>
      </c>
      <c r="K856" t="s">
        <v>254</v>
      </c>
    </row>
    <row r="857" spans="1:11" ht="316.8">
      <c r="A857" s="69" t="s">
        <v>5449</v>
      </c>
      <c r="B857" t="s">
        <v>86</v>
      </c>
      <c r="C857" t="s">
        <v>3409</v>
      </c>
      <c r="D857" t="s">
        <v>88</v>
      </c>
      <c r="E857" t="s">
        <v>3410</v>
      </c>
      <c r="F857" t="s">
        <v>3411</v>
      </c>
      <c r="G857" t="s">
        <v>5450</v>
      </c>
      <c r="H857" t="s">
        <v>666</v>
      </c>
      <c r="I857" t="s">
        <v>4656</v>
      </c>
      <c r="J857" s="218" t="s">
        <v>712</v>
      </c>
      <c r="K857" t="s">
        <v>254</v>
      </c>
    </row>
    <row r="858" spans="1:11">
      <c r="A858" s="69" t="s">
        <v>5449</v>
      </c>
      <c r="B858" t="s">
        <v>86</v>
      </c>
      <c r="C858" t="s">
        <v>3044</v>
      </c>
      <c r="D858" t="s">
        <v>3045</v>
      </c>
      <c r="F858" t="s">
        <v>3047</v>
      </c>
      <c r="G858" t="s">
        <v>5428</v>
      </c>
      <c r="I858" t="s">
        <v>4656</v>
      </c>
    </row>
    <row r="859" spans="1:11">
      <c r="A859" s="69" t="s">
        <v>5449</v>
      </c>
      <c r="B859" t="s">
        <v>86</v>
      </c>
      <c r="C859" t="s">
        <v>3048</v>
      </c>
      <c r="D859" t="s">
        <v>3045</v>
      </c>
      <c r="G859" t="s">
        <v>5428</v>
      </c>
      <c r="I859" t="s">
        <v>4656</v>
      </c>
    </row>
    <row r="860" spans="1:11">
      <c r="A860" s="69" t="s">
        <v>5449</v>
      </c>
      <c r="B860" t="s">
        <v>86</v>
      </c>
      <c r="C860" t="s">
        <v>3051</v>
      </c>
      <c r="D860" t="s">
        <v>3039</v>
      </c>
      <c r="E860" t="s">
        <v>3052</v>
      </c>
      <c r="F860" t="s">
        <v>3054</v>
      </c>
      <c r="G860" t="s">
        <v>5429</v>
      </c>
      <c r="I860" t="s">
        <v>4656</v>
      </c>
      <c r="J860" s="218"/>
    </row>
    <row r="861" spans="1:11" ht="316.8">
      <c r="A861" s="69" t="s">
        <v>5449</v>
      </c>
      <c r="B861" t="s">
        <v>86</v>
      </c>
      <c r="C861" t="s">
        <v>3419</v>
      </c>
      <c r="D861" t="s">
        <v>3042</v>
      </c>
      <c r="E861" t="s">
        <v>666</v>
      </c>
      <c r="G861" t="s">
        <v>5450</v>
      </c>
      <c r="H861" t="s">
        <v>666</v>
      </c>
      <c r="I861" t="s">
        <v>4656</v>
      </c>
      <c r="J861" s="218" t="s">
        <v>712</v>
      </c>
      <c r="K861" t="s">
        <v>254</v>
      </c>
    </row>
    <row r="862" spans="1:11">
      <c r="A862" s="69" t="s">
        <v>5449</v>
      </c>
      <c r="B862" t="s">
        <v>86</v>
      </c>
      <c r="C862" t="s">
        <v>3420</v>
      </c>
      <c r="D862" t="s">
        <v>3417</v>
      </c>
      <c r="E862" t="s">
        <v>1902</v>
      </c>
      <c r="G862" t="s">
        <v>5450</v>
      </c>
      <c r="H862" t="s">
        <v>666</v>
      </c>
      <c r="I862" t="s">
        <v>4656</v>
      </c>
      <c r="J862" t="s">
        <v>712</v>
      </c>
      <c r="K862" t="s">
        <v>254</v>
      </c>
    </row>
    <row r="863" spans="1:11">
      <c r="A863" s="69" t="s">
        <v>5449</v>
      </c>
      <c r="B863" t="s">
        <v>86</v>
      </c>
      <c r="C863" t="s">
        <v>3055</v>
      </c>
      <c r="D863" t="s">
        <v>3018</v>
      </c>
      <c r="E863" t="s">
        <v>2958</v>
      </c>
      <c r="G863" t="s">
        <v>5451</v>
      </c>
      <c r="H863" t="s">
        <v>3173</v>
      </c>
      <c r="I863" t="s">
        <v>4656</v>
      </c>
      <c r="J863" t="s">
        <v>2858</v>
      </c>
      <c r="K863" t="s">
        <v>228</v>
      </c>
    </row>
    <row r="864" spans="1:11">
      <c r="A864" s="69" t="s">
        <v>5449</v>
      </c>
      <c r="B864" t="s">
        <v>86</v>
      </c>
      <c r="C864" t="s">
        <v>3057</v>
      </c>
      <c r="D864" t="s">
        <v>3058</v>
      </c>
      <c r="E864" t="s">
        <v>2919</v>
      </c>
      <c r="G864" t="s">
        <v>5451</v>
      </c>
      <c r="H864" t="s">
        <v>3534</v>
      </c>
      <c r="I864" t="s">
        <v>4656</v>
      </c>
      <c r="J864" t="s">
        <v>2858</v>
      </c>
      <c r="K864" t="s">
        <v>228</v>
      </c>
    </row>
    <row r="865" spans="1:11">
      <c r="A865" s="69" t="s">
        <v>5449</v>
      </c>
      <c r="B865" t="s">
        <v>86</v>
      </c>
      <c r="C865" t="s">
        <v>3057</v>
      </c>
      <c r="D865" t="s">
        <v>3058</v>
      </c>
      <c r="E865" t="s">
        <v>2919</v>
      </c>
      <c r="G865" t="s">
        <v>5451</v>
      </c>
      <c r="H865" t="s">
        <v>3534</v>
      </c>
      <c r="I865" t="s">
        <v>4656</v>
      </c>
      <c r="J865" t="s">
        <v>2858</v>
      </c>
      <c r="K865" t="s">
        <v>228</v>
      </c>
    </row>
    <row r="866" spans="1:11">
      <c r="A866" s="69" t="s">
        <v>5449</v>
      </c>
      <c r="B866" t="s">
        <v>87</v>
      </c>
      <c r="C866" t="s">
        <v>3425</v>
      </c>
      <c r="D866" t="s">
        <v>3018</v>
      </c>
      <c r="E866" t="s">
        <v>666</v>
      </c>
      <c r="F866" t="s">
        <v>3426</v>
      </c>
      <c r="G866" t="s">
        <v>5450</v>
      </c>
      <c r="H866" t="s">
        <v>666</v>
      </c>
      <c r="I866" t="s">
        <v>4660</v>
      </c>
      <c r="J866" t="s">
        <v>712</v>
      </c>
      <c r="K866" t="s">
        <v>254</v>
      </c>
    </row>
    <row r="867" spans="1:11">
      <c r="A867" s="69" t="s">
        <v>5449</v>
      </c>
      <c r="B867" t="s">
        <v>87</v>
      </c>
      <c r="C867" t="s">
        <v>3061</v>
      </c>
      <c r="D867" t="s">
        <v>3018</v>
      </c>
      <c r="G867" t="s">
        <v>5430</v>
      </c>
      <c r="I867" t="s">
        <v>4660</v>
      </c>
    </row>
    <row r="868" spans="1:11">
      <c r="A868" s="69" t="s">
        <v>5449</v>
      </c>
      <c r="B868" t="s">
        <v>92</v>
      </c>
      <c r="C868" t="s">
        <v>3064</v>
      </c>
      <c r="E868" t="s">
        <v>666</v>
      </c>
      <c r="G868" t="s">
        <v>5431</v>
      </c>
      <c r="I868" t="s">
        <v>4664</v>
      </c>
    </row>
    <row r="869" spans="1:11">
      <c r="A869" s="69" t="s">
        <v>5449</v>
      </c>
      <c r="B869" t="s">
        <v>92</v>
      </c>
      <c r="C869" t="s">
        <v>3064</v>
      </c>
      <c r="E869" t="s">
        <v>666</v>
      </c>
      <c r="G869" t="s">
        <v>5450</v>
      </c>
      <c r="H869" t="s">
        <v>666</v>
      </c>
      <c r="I869" t="s">
        <v>4664</v>
      </c>
      <c r="J869" t="s">
        <v>712</v>
      </c>
      <c r="K869" t="s">
        <v>254</v>
      </c>
    </row>
    <row r="870" spans="1:11">
      <c r="A870" s="69" t="s">
        <v>5449</v>
      </c>
      <c r="B870" t="s">
        <v>92</v>
      </c>
      <c r="C870" t="s">
        <v>3431</v>
      </c>
      <c r="D870" t="s">
        <v>94</v>
      </c>
      <c r="E870" t="s">
        <v>3432</v>
      </c>
      <c r="F870" t="s">
        <v>3434</v>
      </c>
      <c r="G870" t="s">
        <v>5452</v>
      </c>
      <c r="H870" t="s">
        <v>3433</v>
      </c>
      <c r="I870" t="s">
        <v>4664</v>
      </c>
      <c r="J870" t="s">
        <v>2856</v>
      </c>
      <c r="K870" t="s">
        <v>666</v>
      </c>
    </row>
    <row r="871" spans="1:11">
      <c r="A871" s="69" t="s">
        <v>5449</v>
      </c>
      <c r="B871" t="s">
        <v>92</v>
      </c>
      <c r="C871" t="s">
        <v>3066</v>
      </c>
      <c r="D871" t="s">
        <v>3018</v>
      </c>
      <c r="E871" t="s">
        <v>3067</v>
      </c>
      <c r="G871" t="s">
        <v>5432</v>
      </c>
      <c r="I871" t="s">
        <v>4664</v>
      </c>
    </row>
    <row r="872" spans="1:11">
      <c r="A872" s="69" t="s">
        <v>5449</v>
      </c>
      <c r="B872" t="s">
        <v>92</v>
      </c>
      <c r="C872" t="s">
        <v>3069</v>
      </c>
      <c r="D872" t="s">
        <v>96</v>
      </c>
      <c r="G872" t="s">
        <v>5433</v>
      </c>
      <c r="I872" t="s">
        <v>4664</v>
      </c>
    </row>
    <row r="873" spans="1:11">
      <c r="A873" s="69" t="s">
        <v>5449</v>
      </c>
      <c r="B873" t="s">
        <v>98</v>
      </c>
      <c r="C873" t="s">
        <v>3074</v>
      </c>
      <c r="D873" t="s">
        <v>102</v>
      </c>
      <c r="E873" t="s">
        <v>2919</v>
      </c>
      <c r="G873" t="s">
        <v>5451</v>
      </c>
      <c r="H873" t="s">
        <v>3534</v>
      </c>
      <c r="I873" t="s">
        <v>4668</v>
      </c>
      <c r="J873" t="s">
        <v>2858</v>
      </c>
      <c r="K873" t="s">
        <v>228</v>
      </c>
    </row>
    <row r="874" spans="1:11">
      <c r="A874" s="69" t="s">
        <v>5449</v>
      </c>
      <c r="B874" t="s">
        <v>98</v>
      </c>
      <c r="C874" t="s">
        <v>3078</v>
      </c>
      <c r="D874" t="s">
        <v>3018</v>
      </c>
      <c r="E874" t="s">
        <v>2919</v>
      </c>
      <c r="G874" t="s">
        <v>5451</v>
      </c>
      <c r="H874" t="s">
        <v>3534</v>
      </c>
      <c r="I874" t="s">
        <v>4668</v>
      </c>
      <c r="J874" t="s">
        <v>2858</v>
      </c>
      <c r="K874" t="s">
        <v>228</v>
      </c>
    </row>
    <row r="875" spans="1:11">
      <c r="A875" s="69" t="s">
        <v>5453</v>
      </c>
      <c r="B875" t="s">
        <v>32</v>
      </c>
      <c r="C875" t="s">
        <v>3088</v>
      </c>
      <c r="D875" t="s">
        <v>42</v>
      </c>
      <c r="E875" t="s">
        <v>3089</v>
      </c>
      <c r="F875" t="s">
        <v>3091</v>
      </c>
      <c r="G875" t="s">
        <v>5454</v>
      </c>
      <c r="H875" t="s">
        <v>214</v>
      </c>
      <c r="I875" t="s">
        <v>4597</v>
      </c>
      <c r="J875" t="s">
        <v>1325</v>
      </c>
      <c r="K875" t="s">
        <v>228</v>
      </c>
    </row>
    <row r="876" spans="1:11">
      <c r="A876" s="69" t="s">
        <v>5453</v>
      </c>
      <c r="B876" t="s">
        <v>32</v>
      </c>
      <c r="C876" t="s">
        <v>3093</v>
      </c>
      <c r="D876" t="s">
        <v>44</v>
      </c>
      <c r="E876" t="s">
        <v>1902</v>
      </c>
      <c r="F876" t="s">
        <v>3094</v>
      </c>
      <c r="G876" t="s">
        <v>5455</v>
      </c>
      <c r="H876" t="s">
        <v>214</v>
      </c>
      <c r="I876" t="s">
        <v>4597</v>
      </c>
      <c r="J876" t="s">
        <v>2576</v>
      </c>
      <c r="K876" t="s">
        <v>222</v>
      </c>
    </row>
    <row r="877" spans="1:11">
      <c r="A877" s="69" t="s">
        <v>5453</v>
      </c>
      <c r="B877" t="s">
        <v>32</v>
      </c>
      <c r="C877" t="s">
        <v>3095</v>
      </c>
      <c r="D877" t="s">
        <v>44</v>
      </c>
      <c r="E877" t="s">
        <v>214</v>
      </c>
      <c r="F877" t="s">
        <v>3096</v>
      </c>
      <c r="G877" t="s">
        <v>5455</v>
      </c>
      <c r="H877" t="s">
        <v>214</v>
      </c>
      <c r="I877" t="s">
        <v>4597</v>
      </c>
      <c r="J877" t="s">
        <v>2576</v>
      </c>
      <c r="K877" t="s">
        <v>222</v>
      </c>
    </row>
    <row r="878" spans="1:11">
      <c r="A878" s="69" t="s">
        <v>5453</v>
      </c>
      <c r="B878" t="s">
        <v>32</v>
      </c>
      <c r="C878" t="s">
        <v>2908</v>
      </c>
      <c r="D878" t="s">
        <v>36</v>
      </c>
      <c r="G878" t="s">
        <v>5422</v>
      </c>
      <c r="I878" t="s">
        <v>4597</v>
      </c>
    </row>
    <row r="879" spans="1:11">
      <c r="A879" s="69" t="s">
        <v>5453</v>
      </c>
      <c r="B879" t="s">
        <v>55</v>
      </c>
      <c r="C879" t="s">
        <v>2913</v>
      </c>
      <c r="D879" t="s">
        <v>35</v>
      </c>
      <c r="E879" t="s">
        <v>2914</v>
      </c>
      <c r="F879" t="s">
        <v>2917</v>
      </c>
      <c r="G879" t="s">
        <v>5455</v>
      </c>
      <c r="H879" t="s">
        <v>214</v>
      </c>
      <c r="I879" t="s">
        <v>4601</v>
      </c>
      <c r="J879" t="s">
        <v>2576</v>
      </c>
      <c r="K879" t="s">
        <v>222</v>
      </c>
    </row>
    <row r="880" spans="1:11">
      <c r="A880" s="69" t="s">
        <v>5453</v>
      </c>
      <c r="B880" t="s">
        <v>55</v>
      </c>
      <c r="C880" t="s">
        <v>3101</v>
      </c>
      <c r="D880" t="s">
        <v>35</v>
      </c>
      <c r="E880" t="s">
        <v>3102</v>
      </c>
      <c r="F880" t="s">
        <v>3104</v>
      </c>
      <c r="G880" t="s">
        <v>5454</v>
      </c>
      <c r="H880" t="s">
        <v>214</v>
      </c>
      <c r="I880" t="s">
        <v>4601</v>
      </c>
      <c r="J880" t="s">
        <v>1325</v>
      </c>
      <c r="K880" t="s">
        <v>228</v>
      </c>
    </row>
    <row r="881" spans="1:11">
      <c r="A881" s="69" t="s">
        <v>5453</v>
      </c>
      <c r="B881" t="s">
        <v>55</v>
      </c>
      <c r="C881" t="s">
        <v>2918</v>
      </c>
      <c r="D881" t="s">
        <v>36</v>
      </c>
      <c r="E881" t="s">
        <v>2919</v>
      </c>
      <c r="F881" t="s">
        <v>2921</v>
      </c>
      <c r="G881" t="s">
        <v>5455</v>
      </c>
      <c r="H881" t="s">
        <v>3554</v>
      </c>
      <c r="I881" t="s">
        <v>4601</v>
      </c>
      <c r="J881" t="s">
        <v>2576</v>
      </c>
      <c r="K881" t="s">
        <v>222</v>
      </c>
    </row>
    <row r="882" spans="1:11">
      <c r="A882" s="69" t="s">
        <v>5453</v>
      </c>
      <c r="B882" t="s">
        <v>55</v>
      </c>
      <c r="C882" t="s">
        <v>3106</v>
      </c>
      <c r="D882" t="s">
        <v>36</v>
      </c>
      <c r="E882" t="s">
        <v>214</v>
      </c>
      <c r="F882" t="s">
        <v>3107</v>
      </c>
      <c r="G882" t="s">
        <v>5455</v>
      </c>
      <c r="H882" t="s">
        <v>214</v>
      </c>
      <c r="I882" t="s">
        <v>4601</v>
      </c>
      <c r="J882" t="s">
        <v>2576</v>
      </c>
      <c r="K882" t="s">
        <v>222</v>
      </c>
    </row>
    <row r="883" spans="1:11">
      <c r="A883" s="69" t="s">
        <v>5453</v>
      </c>
      <c r="B883" t="s">
        <v>55</v>
      </c>
      <c r="C883" t="s">
        <v>3115</v>
      </c>
      <c r="D883" t="s">
        <v>42</v>
      </c>
      <c r="E883" t="s">
        <v>214</v>
      </c>
      <c r="F883" t="s">
        <v>3116</v>
      </c>
      <c r="G883" t="s">
        <v>5455</v>
      </c>
      <c r="H883" t="s">
        <v>214</v>
      </c>
      <c r="I883" t="s">
        <v>4601</v>
      </c>
      <c r="J883" t="s">
        <v>2576</v>
      </c>
      <c r="K883" t="s">
        <v>222</v>
      </c>
    </row>
    <row r="884" spans="1:11">
      <c r="A884" s="69" t="s">
        <v>5453</v>
      </c>
      <c r="B884" t="s">
        <v>55</v>
      </c>
      <c r="C884" t="s">
        <v>2925</v>
      </c>
      <c r="D884" t="s">
        <v>42</v>
      </c>
      <c r="E884" t="s">
        <v>2919</v>
      </c>
      <c r="F884" t="s">
        <v>2926</v>
      </c>
      <c r="G884" t="s">
        <v>5455</v>
      </c>
      <c r="H884" t="s">
        <v>3554</v>
      </c>
      <c r="I884" t="s">
        <v>4601</v>
      </c>
      <c r="J884" t="s">
        <v>2576</v>
      </c>
      <c r="K884" t="s">
        <v>222</v>
      </c>
    </row>
    <row r="885" spans="1:11">
      <c r="A885" s="69" t="s">
        <v>5453</v>
      </c>
      <c r="B885" t="s">
        <v>55</v>
      </c>
      <c r="C885" t="s">
        <v>3120</v>
      </c>
      <c r="D885" t="s">
        <v>44</v>
      </c>
      <c r="E885" t="s">
        <v>214</v>
      </c>
      <c r="F885" t="s">
        <v>3121</v>
      </c>
      <c r="G885" t="s">
        <v>5455</v>
      </c>
      <c r="H885" t="s">
        <v>214</v>
      </c>
      <c r="I885" t="s">
        <v>4601</v>
      </c>
      <c r="J885" t="s">
        <v>2576</v>
      </c>
      <c r="K885" t="s">
        <v>222</v>
      </c>
    </row>
    <row r="886" spans="1:11">
      <c r="A886" s="69" t="s">
        <v>5453</v>
      </c>
      <c r="B886" t="s">
        <v>55</v>
      </c>
      <c r="C886" t="s">
        <v>2927</v>
      </c>
      <c r="D886" t="s">
        <v>44</v>
      </c>
      <c r="E886" t="s">
        <v>2919</v>
      </c>
      <c r="G886" t="s">
        <v>5455</v>
      </c>
      <c r="H886" t="s">
        <v>3554</v>
      </c>
      <c r="I886" t="s">
        <v>4601</v>
      </c>
      <c r="J886" t="s">
        <v>2576</v>
      </c>
      <c r="K886" t="s">
        <v>222</v>
      </c>
    </row>
    <row r="887" spans="1:11">
      <c r="A887" s="69" t="s">
        <v>5453</v>
      </c>
      <c r="B887" t="s">
        <v>55</v>
      </c>
      <c r="C887" t="s">
        <v>2928</v>
      </c>
      <c r="D887" t="s">
        <v>57</v>
      </c>
      <c r="E887" t="s">
        <v>2919</v>
      </c>
      <c r="G887" t="s">
        <v>5455</v>
      </c>
      <c r="H887" t="s">
        <v>3554</v>
      </c>
      <c r="I887" t="s">
        <v>4601</v>
      </c>
      <c r="J887" t="s">
        <v>2576</v>
      </c>
      <c r="K887" t="s">
        <v>222</v>
      </c>
    </row>
    <row r="888" spans="1:11">
      <c r="A888" s="69" t="s">
        <v>5453</v>
      </c>
      <c r="B888" t="s">
        <v>55</v>
      </c>
      <c r="C888" t="s">
        <v>3124</v>
      </c>
      <c r="D888" t="s">
        <v>57</v>
      </c>
      <c r="E888" t="s">
        <v>3125</v>
      </c>
      <c r="F888" t="s">
        <v>3126</v>
      </c>
      <c r="G888" t="s">
        <v>5455</v>
      </c>
      <c r="H888" t="s">
        <v>214</v>
      </c>
      <c r="I888" t="s">
        <v>4601</v>
      </c>
      <c r="J888" t="s">
        <v>2576</v>
      </c>
      <c r="K888" t="s">
        <v>222</v>
      </c>
    </row>
    <row r="889" spans="1:11">
      <c r="A889" s="69" t="s">
        <v>5453</v>
      </c>
      <c r="B889" t="s">
        <v>55</v>
      </c>
      <c r="C889" t="s">
        <v>2930</v>
      </c>
      <c r="D889" t="s">
        <v>2931</v>
      </c>
      <c r="G889" t="s">
        <v>5422</v>
      </c>
      <c r="I889" t="s">
        <v>4601</v>
      </c>
    </row>
    <row r="890" spans="1:11">
      <c r="A890" s="69" t="s">
        <v>5453</v>
      </c>
      <c r="B890" t="s">
        <v>55</v>
      </c>
      <c r="C890" t="s">
        <v>2932</v>
      </c>
      <c r="D890" t="s">
        <v>2931</v>
      </c>
      <c r="G890" t="s">
        <v>5422</v>
      </c>
      <c r="I890" t="s">
        <v>4601</v>
      </c>
    </row>
    <row r="891" spans="1:11">
      <c r="A891" s="69" t="s">
        <v>5453</v>
      </c>
      <c r="B891" t="s">
        <v>55</v>
      </c>
      <c r="C891" t="s">
        <v>2933</v>
      </c>
      <c r="D891" t="s">
        <v>2934</v>
      </c>
      <c r="G891" t="s">
        <v>5422</v>
      </c>
      <c r="I891" t="s">
        <v>4601</v>
      </c>
    </row>
    <row r="892" spans="1:11">
      <c r="A892" s="69" t="s">
        <v>5453</v>
      </c>
      <c r="B892" t="s">
        <v>55</v>
      </c>
      <c r="C892" t="s">
        <v>2935</v>
      </c>
      <c r="D892" t="s">
        <v>2936</v>
      </c>
      <c r="G892" t="s">
        <v>5422</v>
      </c>
      <c r="I892" t="s">
        <v>4601</v>
      </c>
    </row>
    <row r="893" spans="1:11">
      <c r="A893" s="69" t="s">
        <v>5453</v>
      </c>
      <c r="B893" t="s">
        <v>55</v>
      </c>
      <c r="C893" t="s">
        <v>2937</v>
      </c>
      <c r="D893" t="s">
        <v>2936</v>
      </c>
      <c r="G893" t="s">
        <v>5422</v>
      </c>
      <c r="I893" t="s">
        <v>4601</v>
      </c>
    </row>
    <row r="894" spans="1:11">
      <c r="A894" s="69" t="s">
        <v>5453</v>
      </c>
      <c r="B894" t="s">
        <v>55</v>
      </c>
      <c r="C894" t="s">
        <v>2938</v>
      </c>
      <c r="D894" t="s">
        <v>2936</v>
      </c>
      <c r="G894" t="s">
        <v>5422</v>
      </c>
      <c r="I894" t="s">
        <v>4601</v>
      </c>
    </row>
    <row r="895" spans="1:11">
      <c r="A895" s="69" t="s">
        <v>5453</v>
      </c>
      <c r="B895" t="s">
        <v>55</v>
      </c>
      <c r="C895" t="s">
        <v>2939</v>
      </c>
      <c r="D895" t="s">
        <v>2936</v>
      </c>
      <c r="G895" t="s">
        <v>5422</v>
      </c>
      <c r="I895" t="s">
        <v>4601</v>
      </c>
    </row>
    <row r="896" spans="1:11">
      <c r="A896" s="69" t="s">
        <v>5453</v>
      </c>
      <c r="B896" t="s">
        <v>55</v>
      </c>
      <c r="C896" t="s">
        <v>2940</v>
      </c>
      <c r="D896" t="s">
        <v>36</v>
      </c>
      <c r="G896" t="s">
        <v>5422</v>
      </c>
      <c r="I896" t="s">
        <v>4601</v>
      </c>
      <c r="J896" s="218"/>
    </row>
    <row r="897" spans="1:11">
      <c r="A897" s="69" t="s">
        <v>5453</v>
      </c>
      <c r="B897" t="s">
        <v>55</v>
      </c>
      <c r="C897" t="s">
        <v>2941</v>
      </c>
      <c r="D897" t="s">
        <v>35</v>
      </c>
      <c r="G897" t="s">
        <v>5422</v>
      </c>
      <c r="I897" t="s">
        <v>4601</v>
      </c>
      <c r="J897" s="218"/>
    </row>
    <row r="898" spans="1:11">
      <c r="A898" s="69" t="s">
        <v>5453</v>
      </c>
      <c r="B898" t="s">
        <v>55</v>
      </c>
      <c r="C898" t="s">
        <v>2942</v>
      </c>
      <c r="D898" t="s">
        <v>40</v>
      </c>
      <c r="G898" t="s">
        <v>5422</v>
      </c>
      <c r="I898" t="s">
        <v>4601</v>
      </c>
      <c r="J898" s="218"/>
    </row>
    <row r="899" spans="1:11">
      <c r="A899" s="69" t="s">
        <v>5453</v>
      </c>
      <c r="B899" t="s">
        <v>55</v>
      </c>
      <c r="C899" t="s">
        <v>2943</v>
      </c>
      <c r="D899" t="s">
        <v>2944</v>
      </c>
      <c r="G899" t="s">
        <v>5422</v>
      </c>
      <c r="I899" t="s">
        <v>4601</v>
      </c>
      <c r="J899" s="218"/>
    </row>
    <row r="900" spans="1:11">
      <c r="A900" s="69" t="s">
        <v>5453</v>
      </c>
      <c r="B900" t="s">
        <v>55</v>
      </c>
      <c r="C900" t="s">
        <v>2945</v>
      </c>
      <c r="D900" t="s">
        <v>35</v>
      </c>
      <c r="G900" t="s">
        <v>5422</v>
      </c>
      <c r="I900" t="s">
        <v>4601</v>
      </c>
      <c r="J900" s="218"/>
    </row>
    <row r="901" spans="1:11" ht="409.6">
      <c r="A901" s="69" t="s">
        <v>5453</v>
      </c>
      <c r="B901" t="s">
        <v>55</v>
      </c>
      <c r="C901" t="s">
        <v>2946</v>
      </c>
      <c r="D901" t="s">
        <v>42</v>
      </c>
      <c r="E901" t="s">
        <v>2919</v>
      </c>
      <c r="F901" t="s">
        <v>2947</v>
      </c>
      <c r="G901" t="s">
        <v>5455</v>
      </c>
      <c r="H901" t="s">
        <v>3554</v>
      </c>
      <c r="I901" t="s">
        <v>4601</v>
      </c>
      <c r="J901" s="218" t="s">
        <v>2576</v>
      </c>
      <c r="K901" t="s">
        <v>222</v>
      </c>
    </row>
    <row r="902" spans="1:11" ht="409.6">
      <c r="A902" s="69" t="s">
        <v>5453</v>
      </c>
      <c r="B902" t="s">
        <v>59</v>
      </c>
      <c r="C902" t="s">
        <v>3139</v>
      </c>
      <c r="D902" t="s">
        <v>35</v>
      </c>
      <c r="E902" t="s">
        <v>214</v>
      </c>
      <c r="G902" t="s">
        <v>5455</v>
      </c>
      <c r="H902" t="s">
        <v>214</v>
      </c>
      <c r="I902" t="s">
        <v>4605</v>
      </c>
      <c r="J902" s="218" t="s">
        <v>2576</v>
      </c>
      <c r="K902" t="s">
        <v>222</v>
      </c>
    </row>
    <row r="903" spans="1:11" ht="409.6">
      <c r="A903" s="69" t="s">
        <v>5453</v>
      </c>
      <c r="B903" t="s">
        <v>59</v>
      </c>
      <c r="C903" t="s">
        <v>3142</v>
      </c>
      <c r="D903" t="s">
        <v>35</v>
      </c>
      <c r="E903" t="s">
        <v>214</v>
      </c>
      <c r="F903" t="s">
        <v>3143</v>
      </c>
      <c r="G903" t="s">
        <v>5455</v>
      </c>
      <c r="H903" t="s">
        <v>214</v>
      </c>
      <c r="I903" t="s">
        <v>4605</v>
      </c>
      <c r="J903" s="218" t="s">
        <v>2576</v>
      </c>
      <c r="K903" t="s">
        <v>222</v>
      </c>
    </row>
    <row r="904" spans="1:11" ht="409.6">
      <c r="A904" s="69" t="s">
        <v>5453</v>
      </c>
      <c r="B904" t="s">
        <v>59</v>
      </c>
      <c r="C904" t="s">
        <v>3144</v>
      </c>
      <c r="D904" t="s">
        <v>38</v>
      </c>
      <c r="E904" t="s">
        <v>3145</v>
      </c>
      <c r="F904" t="s">
        <v>3146</v>
      </c>
      <c r="G904" t="s">
        <v>5455</v>
      </c>
      <c r="H904" t="s">
        <v>214</v>
      </c>
      <c r="I904" t="s">
        <v>4605</v>
      </c>
      <c r="J904" s="218" t="s">
        <v>2576</v>
      </c>
      <c r="K904" t="s">
        <v>222</v>
      </c>
    </row>
    <row r="905" spans="1:11" ht="409.6">
      <c r="A905" s="69" t="s">
        <v>5453</v>
      </c>
      <c r="B905" t="s">
        <v>59</v>
      </c>
      <c r="C905" t="s">
        <v>3147</v>
      </c>
      <c r="D905" t="s">
        <v>40</v>
      </c>
      <c r="E905" t="s">
        <v>3148</v>
      </c>
      <c r="F905" t="s">
        <v>3149</v>
      </c>
      <c r="G905" t="s">
        <v>5454</v>
      </c>
      <c r="H905" t="s">
        <v>214</v>
      </c>
      <c r="I905" t="s">
        <v>4605</v>
      </c>
      <c r="J905" s="218" t="s">
        <v>1325</v>
      </c>
      <c r="K905" t="s">
        <v>228</v>
      </c>
    </row>
    <row r="906" spans="1:11" ht="409.6">
      <c r="A906" s="69" t="s">
        <v>5453</v>
      </c>
      <c r="B906" t="s">
        <v>59</v>
      </c>
      <c r="C906" t="s">
        <v>3150</v>
      </c>
      <c r="D906" t="s">
        <v>42</v>
      </c>
      <c r="E906" t="s">
        <v>214</v>
      </c>
      <c r="F906" t="s">
        <v>3151</v>
      </c>
      <c r="G906" t="s">
        <v>5455</v>
      </c>
      <c r="H906" t="s">
        <v>214</v>
      </c>
      <c r="I906" t="s">
        <v>4605</v>
      </c>
      <c r="J906" s="218" t="s">
        <v>2576</v>
      </c>
      <c r="K906" t="s">
        <v>222</v>
      </c>
    </row>
    <row r="907" spans="1:11" ht="409.6">
      <c r="A907" s="69" t="s">
        <v>5453</v>
      </c>
      <c r="B907" t="s">
        <v>59</v>
      </c>
      <c r="C907" t="s">
        <v>3152</v>
      </c>
      <c r="D907" t="s">
        <v>44</v>
      </c>
      <c r="E907" t="s">
        <v>214</v>
      </c>
      <c r="F907" t="s">
        <v>3153</v>
      </c>
      <c r="G907" t="s">
        <v>5455</v>
      </c>
      <c r="H907" t="s">
        <v>214</v>
      </c>
      <c r="I907" t="s">
        <v>4605</v>
      </c>
      <c r="J907" s="218" t="s">
        <v>2576</v>
      </c>
      <c r="K907" t="s">
        <v>222</v>
      </c>
    </row>
    <row r="908" spans="1:11">
      <c r="A908" s="69" t="s">
        <v>5453</v>
      </c>
      <c r="B908" t="s">
        <v>59</v>
      </c>
      <c r="C908" t="s">
        <v>3154</v>
      </c>
      <c r="D908" t="s">
        <v>44</v>
      </c>
      <c r="E908" t="s">
        <v>214</v>
      </c>
      <c r="F908" t="s">
        <v>3155</v>
      </c>
      <c r="G908" t="s">
        <v>5455</v>
      </c>
      <c r="H908" t="s">
        <v>214</v>
      </c>
      <c r="I908" t="s">
        <v>4605</v>
      </c>
      <c r="J908" t="s">
        <v>2576</v>
      </c>
      <c r="K908" t="s">
        <v>222</v>
      </c>
    </row>
    <row r="909" spans="1:11" ht="409.6">
      <c r="A909" s="69" t="s">
        <v>5453</v>
      </c>
      <c r="B909" t="s">
        <v>59</v>
      </c>
      <c r="C909" t="s">
        <v>3156</v>
      </c>
      <c r="D909" t="s">
        <v>57</v>
      </c>
      <c r="E909" t="s">
        <v>214</v>
      </c>
      <c r="F909" t="s">
        <v>3157</v>
      </c>
      <c r="G909" t="s">
        <v>5455</v>
      </c>
      <c r="H909" t="s">
        <v>214</v>
      </c>
      <c r="I909" t="s">
        <v>4605</v>
      </c>
      <c r="J909" s="218" t="s">
        <v>2576</v>
      </c>
      <c r="K909" t="s">
        <v>222</v>
      </c>
    </row>
    <row r="910" spans="1:11" ht="409.6">
      <c r="A910" s="69" t="s">
        <v>5453</v>
      </c>
      <c r="B910" t="s">
        <v>59</v>
      </c>
      <c r="C910" t="s">
        <v>3158</v>
      </c>
      <c r="D910" t="s">
        <v>56</v>
      </c>
      <c r="E910" t="s">
        <v>214</v>
      </c>
      <c r="G910" t="s">
        <v>5455</v>
      </c>
      <c r="H910" t="s">
        <v>214</v>
      </c>
      <c r="I910" t="s">
        <v>4605</v>
      </c>
      <c r="J910" s="218" t="s">
        <v>2576</v>
      </c>
      <c r="K910" t="s">
        <v>222</v>
      </c>
    </row>
    <row r="911" spans="1:11">
      <c r="A911" s="69" t="s">
        <v>5453</v>
      </c>
      <c r="B911" t="s">
        <v>59</v>
      </c>
      <c r="C911" t="s">
        <v>2952</v>
      </c>
      <c r="D911" t="s">
        <v>40</v>
      </c>
      <c r="F911" t="s">
        <v>2953</v>
      </c>
      <c r="G911" t="s">
        <v>5422</v>
      </c>
      <c r="I911" t="s">
        <v>4605</v>
      </c>
      <c r="J911" s="218"/>
    </row>
    <row r="912" spans="1:11" ht="409.6">
      <c r="A912" s="69" t="s">
        <v>5453</v>
      </c>
      <c r="B912" t="s">
        <v>70</v>
      </c>
      <c r="C912" t="s">
        <v>3170</v>
      </c>
      <c r="D912" t="s">
        <v>42</v>
      </c>
      <c r="E912" t="s">
        <v>3171</v>
      </c>
      <c r="F912" t="s">
        <v>3172</v>
      </c>
      <c r="G912" t="s">
        <v>5455</v>
      </c>
      <c r="H912" t="s">
        <v>214</v>
      </c>
      <c r="I912" t="s">
        <v>4609</v>
      </c>
      <c r="J912" s="218" t="s">
        <v>2576</v>
      </c>
      <c r="K912" t="s">
        <v>222</v>
      </c>
    </row>
    <row r="913" spans="1:11" ht="409.6">
      <c r="A913" s="69" t="s">
        <v>5453</v>
      </c>
      <c r="B913" t="s">
        <v>70</v>
      </c>
      <c r="C913" t="s">
        <v>2955</v>
      </c>
      <c r="D913" t="s">
        <v>42</v>
      </c>
      <c r="E913" t="s">
        <v>2919</v>
      </c>
      <c r="F913" t="s">
        <v>2956</v>
      </c>
      <c r="G913" t="s">
        <v>5455</v>
      </c>
      <c r="H913" t="s">
        <v>3554</v>
      </c>
      <c r="I913" t="s">
        <v>4609</v>
      </c>
      <c r="J913" s="218" t="s">
        <v>2576</v>
      </c>
      <c r="K913" t="s">
        <v>222</v>
      </c>
    </row>
    <row r="914" spans="1:11">
      <c r="A914" s="69" t="s">
        <v>5453</v>
      </c>
      <c r="B914" t="s">
        <v>70</v>
      </c>
      <c r="C914" t="s">
        <v>3174</v>
      </c>
      <c r="D914" t="s">
        <v>44</v>
      </c>
      <c r="E914" t="s">
        <v>214</v>
      </c>
      <c r="F914" t="s">
        <v>3175</v>
      </c>
      <c r="G914" t="s">
        <v>5455</v>
      </c>
      <c r="H914" t="s">
        <v>214</v>
      </c>
      <c r="I914" t="s">
        <v>4609</v>
      </c>
      <c r="J914" t="s">
        <v>2576</v>
      </c>
      <c r="K914" t="s">
        <v>222</v>
      </c>
    </row>
    <row r="915" spans="1:11" ht="409.6">
      <c r="A915" s="69" t="s">
        <v>5453</v>
      </c>
      <c r="B915" t="s">
        <v>70</v>
      </c>
      <c r="C915" t="s">
        <v>3176</v>
      </c>
      <c r="D915" t="s">
        <v>44</v>
      </c>
      <c r="E915" t="s">
        <v>214</v>
      </c>
      <c r="G915" t="s">
        <v>5455</v>
      </c>
      <c r="H915" t="s">
        <v>214</v>
      </c>
      <c r="I915" t="s">
        <v>4609</v>
      </c>
      <c r="J915" s="218" t="s">
        <v>2576</v>
      </c>
      <c r="K915" t="s">
        <v>222</v>
      </c>
    </row>
    <row r="916" spans="1:11">
      <c r="A916" s="69" t="s">
        <v>5453</v>
      </c>
      <c r="B916" t="s">
        <v>70</v>
      </c>
      <c r="C916" t="s">
        <v>3177</v>
      </c>
      <c r="D916" t="s">
        <v>44</v>
      </c>
      <c r="E916" t="s">
        <v>3178</v>
      </c>
      <c r="F916" t="s">
        <v>3179</v>
      </c>
      <c r="G916" t="s">
        <v>5454</v>
      </c>
      <c r="H916" t="s">
        <v>214</v>
      </c>
      <c r="I916" t="s">
        <v>4609</v>
      </c>
      <c r="J916" t="s">
        <v>1325</v>
      </c>
      <c r="K916" t="s">
        <v>228</v>
      </c>
    </row>
    <row r="917" spans="1:11" ht="409.6">
      <c r="A917" s="69" t="s">
        <v>5453</v>
      </c>
      <c r="B917" t="s">
        <v>70</v>
      </c>
      <c r="C917" t="s">
        <v>2961</v>
      </c>
      <c r="D917" t="s">
        <v>56</v>
      </c>
      <c r="E917" t="s">
        <v>2919</v>
      </c>
      <c r="F917" t="s">
        <v>2956</v>
      </c>
      <c r="G917" t="s">
        <v>5455</v>
      </c>
      <c r="H917" t="s">
        <v>3554</v>
      </c>
      <c r="I917" t="s">
        <v>4609</v>
      </c>
      <c r="J917" s="218" t="s">
        <v>2576</v>
      </c>
      <c r="K917" t="s">
        <v>222</v>
      </c>
    </row>
    <row r="918" spans="1:11" ht="409.6">
      <c r="A918" s="69" t="s">
        <v>5453</v>
      </c>
      <c r="B918" t="s">
        <v>70</v>
      </c>
      <c r="C918" t="s">
        <v>2967</v>
      </c>
      <c r="D918" t="s">
        <v>35</v>
      </c>
      <c r="E918" t="s">
        <v>2919</v>
      </c>
      <c r="G918" t="s">
        <v>5455</v>
      </c>
      <c r="H918" t="s">
        <v>3554</v>
      </c>
      <c r="I918" t="s">
        <v>4609</v>
      </c>
      <c r="J918" s="218" t="s">
        <v>2576</v>
      </c>
      <c r="K918" t="s">
        <v>222</v>
      </c>
    </row>
    <row r="919" spans="1:11">
      <c r="A919" s="69" t="s">
        <v>5453</v>
      </c>
      <c r="B919" t="s">
        <v>70</v>
      </c>
      <c r="C919" t="s">
        <v>2968</v>
      </c>
      <c r="D919" t="s">
        <v>36</v>
      </c>
      <c r="G919" t="s">
        <v>5422</v>
      </c>
      <c r="I919" t="s">
        <v>4609</v>
      </c>
      <c r="J919" s="218"/>
    </row>
    <row r="920" spans="1:11">
      <c r="A920" s="69" t="s">
        <v>5453</v>
      </c>
      <c r="B920" t="s">
        <v>103</v>
      </c>
      <c r="C920" t="s">
        <v>3188</v>
      </c>
      <c r="D920" t="s">
        <v>38</v>
      </c>
      <c r="E920" t="s">
        <v>214</v>
      </c>
      <c r="F920" t="s">
        <v>3189</v>
      </c>
      <c r="G920" t="s">
        <v>5455</v>
      </c>
      <c r="H920" t="s">
        <v>214</v>
      </c>
      <c r="I920" t="s">
        <v>4613</v>
      </c>
      <c r="J920" t="s">
        <v>2576</v>
      </c>
      <c r="K920" t="s">
        <v>222</v>
      </c>
    </row>
    <row r="921" spans="1:11" ht="409.6">
      <c r="A921" s="69" t="s">
        <v>5453</v>
      </c>
      <c r="B921" t="s">
        <v>103</v>
      </c>
      <c r="C921" t="s">
        <v>2976</v>
      </c>
      <c r="D921" t="s">
        <v>40</v>
      </c>
      <c r="E921" t="s">
        <v>2919</v>
      </c>
      <c r="G921" t="s">
        <v>5455</v>
      </c>
      <c r="H921" t="s">
        <v>3554</v>
      </c>
      <c r="I921" t="s">
        <v>4613</v>
      </c>
      <c r="J921" s="218" t="s">
        <v>2576</v>
      </c>
      <c r="K921" t="s">
        <v>222</v>
      </c>
    </row>
    <row r="922" spans="1:11" ht="409.6">
      <c r="A922" s="69" t="s">
        <v>5453</v>
      </c>
      <c r="B922" t="s">
        <v>103</v>
      </c>
      <c r="C922" t="s">
        <v>3196</v>
      </c>
      <c r="D922" t="s">
        <v>40</v>
      </c>
      <c r="E922" t="s">
        <v>214</v>
      </c>
      <c r="F922" t="s">
        <v>3197</v>
      </c>
      <c r="G922" t="s">
        <v>5455</v>
      </c>
      <c r="H922" t="s">
        <v>214</v>
      </c>
      <c r="I922" t="s">
        <v>4613</v>
      </c>
      <c r="J922" s="218" t="s">
        <v>2576</v>
      </c>
      <c r="K922" t="s">
        <v>222</v>
      </c>
    </row>
    <row r="923" spans="1:11" ht="409.6">
      <c r="A923" s="69" t="s">
        <v>5453</v>
      </c>
      <c r="B923" t="s">
        <v>103</v>
      </c>
      <c r="C923" t="s">
        <v>3200</v>
      </c>
      <c r="D923" t="s">
        <v>44</v>
      </c>
      <c r="E923" t="s">
        <v>214</v>
      </c>
      <c r="F923" t="s">
        <v>3201</v>
      </c>
      <c r="G923" t="s">
        <v>5455</v>
      </c>
      <c r="H923" t="s">
        <v>214</v>
      </c>
      <c r="I923" t="s">
        <v>4613</v>
      </c>
      <c r="J923" s="218" t="s">
        <v>2576</v>
      </c>
      <c r="K923" t="s">
        <v>222</v>
      </c>
    </row>
    <row r="924" spans="1:11" ht="409.6">
      <c r="A924" s="69" t="s">
        <v>5453</v>
      </c>
      <c r="B924" t="s">
        <v>103</v>
      </c>
      <c r="C924" t="s">
        <v>3202</v>
      </c>
      <c r="D924" t="s">
        <v>44</v>
      </c>
      <c r="E924" t="s">
        <v>214</v>
      </c>
      <c r="F924" t="s">
        <v>3203</v>
      </c>
      <c r="G924" t="s">
        <v>5455</v>
      </c>
      <c r="H924" t="s">
        <v>214</v>
      </c>
      <c r="I924" t="s">
        <v>4613</v>
      </c>
      <c r="J924" s="218" t="s">
        <v>2576</v>
      </c>
      <c r="K924" t="s">
        <v>222</v>
      </c>
    </row>
    <row r="925" spans="1:11" ht="409.6">
      <c r="A925" s="69" t="s">
        <v>5453</v>
      </c>
      <c r="B925" t="s">
        <v>103</v>
      </c>
      <c r="C925" t="s">
        <v>3204</v>
      </c>
      <c r="D925" t="s">
        <v>56</v>
      </c>
      <c r="E925" t="s">
        <v>3205</v>
      </c>
      <c r="F925" t="s">
        <v>3206</v>
      </c>
      <c r="G925" t="s">
        <v>5455</v>
      </c>
      <c r="H925" t="s">
        <v>214</v>
      </c>
      <c r="I925" t="s">
        <v>4613</v>
      </c>
      <c r="J925" s="218" t="s">
        <v>2576</v>
      </c>
      <c r="K925" t="s">
        <v>222</v>
      </c>
    </row>
    <row r="926" spans="1:11" ht="409.6">
      <c r="A926" s="69" t="s">
        <v>5453</v>
      </c>
      <c r="B926" t="s">
        <v>103</v>
      </c>
      <c r="C926" t="s">
        <v>2978</v>
      </c>
      <c r="D926" t="s">
        <v>57</v>
      </c>
      <c r="E926" t="s">
        <v>2919</v>
      </c>
      <c r="F926" t="s">
        <v>2979</v>
      </c>
      <c r="G926" t="s">
        <v>5455</v>
      </c>
      <c r="H926" t="s">
        <v>3554</v>
      </c>
      <c r="I926" t="s">
        <v>4613</v>
      </c>
      <c r="J926" s="218" t="s">
        <v>2576</v>
      </c>
      <c r="K926" t="s">
        <v>222</v>
      </c>
    </row>
    <row r="927" spans="1:11" ht="409.6">
      <c r="A927" s="69" t="s">
        <v>5453</v>
      </c>
      <c r="B927" t="s">
        <v>103</v>
      </c>
      <c r="C927" t="s">
        <v>3214</v>
      </c>
      <c r="D927" t="s">
        <v>58</v>
      </c>
      <c r="E927" t="s">
        <v>214</v>
      </c>
      <c r="F927" t="s">
        <v>3215</v>
      </c>
      <c r="G927" t="s">
        <v>5455</v>
      </c>
      <c r="H927" t="s">
        <v>214</v>
      </c>
      <c r="I927" t="s">
        <v>4613</v>
      </c>
      <c r="J927" s="218" t="s">
        <v>2576</v>
      </c>
      <c r="K927" t="s">
        <v>222</v>
      </c>
    </row>
    <row r="928" spans="1:11" ht="409.6">
      <c r="A928" s="69" t="s">
        <v>5453</v>
      </c>
      <c r="B928" t="s">
        <v>103</v>
      </c>
      <c r="C928" t="s">
        <v>3216</v>
      </c>
      <c r="E928" t="s">
        <v>3217</v>
      </c>
      <c r="F928" t="s">
        <v>3218</v>
      </c>
      <c r="G928" t="s">
        <v>5454</v>
      </c>
      <c r="H928" t="s">
        <v>214</v>
      </c>
      <c r="I928" t="s">
        <v>4613</v>
      </c>
      <c r="J928" s="218" t="s">
        <v>1325</v>
      </c>
      <c r="K928" t="s">
        <v>228</v>
      </c>
    </row>
    <row r="929" spans="1:11" ht="409.6">
      <c r="A929" s="69" t="s">
        <v>5453</v>
      </c>
      <c r="B929" t="s">
        <v>72</v>
      </c>
      <c r="C929" t="s">
        <v>3228</v>
      </c>
      <c r="D929" t="s">
        <v>36</v>
      </c>
      <c r="E929" t="s">
        <v>214</v>
      </c>
      <c r="F929" t="s">
        <v>3229</v>
      </c>
      <c r="G929" t="s">
        <v>5455</v>
      </c>
      <c r="H929" t="s">
        <v>214</v>
      </c>
      <c r="I929" t="s">
        <v>4617</v>
      </c>
      <c r="J929" s="218" t="s">
        <v>2576</v>
      </c>
      <c r="K929" t="s">
        <v>222</v>
      </c>
    </row>
    <row r="930" spans="1:11">
      <c r="A930" s="69" t="s">
        <v>5453</v>
      </c>
      <c r="B930" t="s">
        <v>72</v>
      </c>
      <c r="C930" t="s">
        <v>3232</v>
      </c>
      <c r="D930" t="s">
        <v>36</v>
      </c>
      <c r="E930" t="s">
        <v>214</v>
      </c>
      <c r="F930" t="s">
        <v>3233</v>
      </c>
      <c r="G930" t="s">
        <v>5455</v>
      </c>
      <c r="H930" t="s">
        <v>214</v>
      </c>
      <c r="I930" t="s">
        <v>4617</v>
      </c>
      <c r="J930" t="s">
        <v>2576</v>
      </c>
      <c r="K930" t="s">
        <v>222</v>
      </c>
    </row>
    <row r="931" spans="1:11">
      <c r="A931" s="69" t="s">
        <v>5453</v>
      </c>
      <c r="B931" t="s">
        <v>72</v>
      </c>
      <c r="C931" t="s">
        <v>2984</v>
      </c>
      <c r="D931" t="s">
        <v>36</v>
      </c>
      <c r="F931" t="s">
        <v>2985</v>
      </c>
      <c r="G931" t="s">
        <v>5422</v>
      </c>
      <c r="I931" t="s">
        <v>4617</v>
      </c>
      <c r="J931" s="218"/>
    </row>
    <row r="932" spans="1:11">
      <c r="A932" s="69" t="s">
        <v>5453</v>
      </c>
      <c r="B932" t="s">
        <v>72</v>
      </c>
      <c r="C932" t="s">
        <v>3241</v>
      </c>
      <c r="D932" t="s">
        <v>40</v>
      </c>
      <c r="E932" t="s">
        <v>214</v>
      </c>
      <c r="F932" t="s">
        <v>3242</v>
      </c>
      <c r="G932" t="s">
        <v>5455</v>
      </c>
      <c r="H932" t="s">
        <v>214</v>
      </c>
      <c r="I932" t="s">
        <v>4617</v>
      </c>
      <c r="J932" t="s">
        <v>2576</v>
      </c>
      <c r="K932" t="s">
        <v>222</v>
      </c>
    </row>
    <row r="933" spans="1:11" ht="409.6">
      <c r="A933" s="69" t="s">
        <v>5453</v>
      </c>
      <c r="B933" t="s">
        <v>72</v>
      </c>
      <c r="C933" t="s">
        <v>2986</v>
      </c>
      <c r="D933" t="s">
        <v>42</v>
      </c>
      <c r="E933" t="s">
        <v>2987</v>
      </c>
      <c r="F933" t="s">
        <v>2988</v>
      </c>
      <c r="G933" t="s">
        <v>5455</v>
      </c>
      <c r="H933" t="s">
        <v>3559</v>
      </c>
      <c r="I933" t="s">
        <v>4617</v>
      </c>
      <c r="J933" s="218" t="s">
        <v>2576</v>
      </c>
      <c r="K933" t="s">
        <v>222</v>
      </c>
    </row>
    <row r="934" spans="1:11">
      <c r="A934" s="69" t="s">
        <v>5453</v>
      </c>
      <c r="B934" t="s">
        <v>72</v>
      </c>
      <c r="C934" t="s">
        <v>2989</v>
      </c>
      <c r="D934" t="s">
        <v>44</v>
      </c>
      <c r="E934" t="s">
        <v>2919</v>
      </c>
      <c r="F934" t="s">
        <v>2990</v>
      </c>
      <c r="G934" t="s">
        <v>5455</v>
      </c>
      <c r="H934" t="s">
        <v>3554</v>
      </c>
      <c r="I934" t="s">
        <v>4617</v>
      </c>
      <c r="J934" t="s">
        <v>2576</v>
      </c>
      <c r="K934" t="s">
        <v>222</v>
      </c>
    </row>
    <row r="935" spans="1:11">
      <c r="A935" s="69" t="s">
        <v>5453</v>
      </c>
      <c r="B935" t="s">
        <v>72</v>
      </c>
      <c r="C935" t="s">
        <v>2991</v>
      </c>
      <c r="D935" t="s">
        <v>58</v>
      </c>
      <c r="G935" t="s">
        <v>5422</v>
      </c>
      <c r="I935" t="s">
        <v>4617</v>
      </c>
    </row>
    <row r="936" spans="1:11">
      <c r="A936" s="69" t="s">
        <v>5453</v>
      </c>
      <c r="B936" t="s">
        <v>72</v>
      </c>
      <c r="C936" t="s">
        <v>2992</v>
      </c>
      <c r="D936" t="s">
        <v>40</v>
      </c>
      <c r="G936" t="s">
        <v>5422</v>
      </c>
      <c r="I936" t="s">
        <v>4617</v>
      </c>
    </row>
    <row r="937" spans="1:11">
      <c r="A937" s="69" t="s">
        <v>5453</v>
      </c>
      <c r="B937" t="s">
        <v>72</v>
      </c>
      <c r="C937" t="s">
        <v>2993</v>
      </c>
      <c r="D937" t="s">
        <v>42</v>
      </c>
      <c r="G937" t="s">
        <v>5422</v>
      </c>
      <c r="I937" t="s">
        <v>4617</v>
      </c>
      <c r="J937" s="218"/>
    </row>
    <row r="938" spans="1:11">
      <c r="A938" s="69" t="s">
        <v>5453</v>
      </c>
      <c r="B938" t="s">
        <v>72</v>
      </c>
      <c r="C938" t="s">
        <v>2994</v>
      </c>
      <c r="D938" t="s">
        <v>42</v>
      </c>
      <c r="G938" t="s">
        <v>5422</v>
      </c>
      <c r="I938" t="s">
        <v>4617</v>
      </c>
    </row>
    <row r="939" spans="1:11">
      <c r="A939" s="69" t="s">
        <v>5453</v>
      </c>
      <c r="B939" t="s">
        <v>72</v>
      </c>
      <c r="C939" t="s">
        <v>2995</v>
      </c>
      <c r="D939" t="s">
        <v>2944</v>
      </c>
      <c r="G939" t="s">
        <v>5422</v>
      </c>
      <c r="I939" t="s">
        <v>4617</v>
      </c>
    </row>
    <row r="940" spans="1:11">
      <c r="A940" s="69" t="s">
        <v>5453</v>
      </c>
      <c r="B940" t="s">
        <v>72</v>
      </c>
      <c r="C940" t="s">
        <v>2996</v>
      </c>
      <c r="D940" t="s">
        <v>56</v>
      </c>
      <c r="G940" t="s">
        <v>5422</v>
      </c>
      <c r="I940" t="s">
        <v>4617</v>
      </c>
    </row>
    <row r="941" spans="1:11">
      <c r="A941" s="69" t="s">
        <v>5453</v>
      </c>
      <c r="B941" t="s">
        <v>72</v>
      </c>
      <c r="C941" t="s">
        <v>2997</v>
      </c>
      <c r="D941" t="s">
        <v>2944</v>
      </c>
      <c r="G941" t="s">
        <v>5422</v>
      </c>
      <c r="I941" t="s">
        <v>4617</v>
      </c>
    </row>
    <row r="942" spans="1:11">
      <c r="A942" s="69" t="s">
        <v>5453</v>
      </c>
      <c r="B942" t="s">
        <v>72</v>
      </c>
      <c r="C942" t="s">
        <v>3268</v>
      </c>
      <c r="D942" t="s">
        <v>3269</v>
      </c>
      <c r="E942" t="s">
        <v>214</v>
      </c>
      <c r="G942" t="s">
        <v>5455</v>
      </c>
      <c r="H942" t="s">
        <v>214</v>
      </c>
      <c r="I942" t="s">
        <v>4617</v>
      </c>
      <c r="J942" t="s">
        <v>2576</v>
      </c>
      <c r="K942" t="s">
        <v>222</v>
      </c>
    </row>
    <row r="943" spans="1:11">
      <c r="A943" s="69" t="s">
        <v>5453</v>
      </c>
      <c r="B943" t="s">
        <v>78</v>
      </c>
      <c r="C943" t="s">
        <v>3271</v>
      </c>
      <c r="D943" t="s">
        <v>35</v>
      </c>
      <c r="E943" t="s">
        <v>214</v>
      </c>
      <c r="F943" t="s">
        <v>3272</v>
      </c>
      <c r="G943" t="s">
        <v>5455</v>
      </c>
      <c r="H943" t="s">
        <v>214</v>
      </c>
      <c r="I943" t="s">
        <v>4621</v>
      </c>
      <c r="J943" t="s">
        <v>2576</v>
      </c>
      <c r="K943" t="s">
        <v>222</v>
      </c>
    </row>
    <row r="944" spans="1:11">
      <c r="A944" s="69" t="s">
        <v>5453</v>
      </c>
      <c r="B944" t="s">
        <v>78</v>
      </c>
      <c r="C944" t="s">
        <v>3277</v>
      </c>
      <c r="D944" t="s">
        <v>40</v>
      </c>
      <c r="E944" t="s">
        <v>214</v>
      </c>
      <c r="F944" t="s">
        <v>3278</v>
      </c>
      <c r="G944" t="s">
        <v>5455</v>
      </c>
      <c r="H944" t="s">
        <v>214</v>
      </c>
      <c r="I944" t="s">
        <v>4621</v>
      </c>
      <c r="J944" t="s">
        <v>2576</v>
      </c>
      <c r="K944" t="s">
        <v>222</v>
      </c>
    </row>
    <row r="945" spans="1:11" ht="409.6">
      <c r="A945" s="69" t="s">
        <v>5453</v>
      </c>
      <c r="B945" t="s">
        <v>78</v>
      </c>
      <c r="C945" t="s">
        <v>3279</v>
      </c>
      <c r="D945" t="s">
        <v>40</v>
      </c>
      <c r="E945" t="s">
        <v>214</v>
      </c>
      <c r="F945" t="s">
        <v>3280</v>
      </c>
      <c r="G945" t="s">
        <v>5455</v>
      </c>
      <c r="H945" t="s">
        <v>214</v>
      </c>
      <c r="I945" t="s">
        <v>4621</v>
      </c>
      <c r="J945" s="218" t="s">
        <v>2576</v>
      </c>
      <c r="K945" t="s">
        <v>222</v>
      </c>
    </row>
    <row r="946" spans="1:11">
      <c r="A946" s="69" t="s">
        <v>5453</v>
      </c>
      <c r="B946" t="s">
        <v>78</v>
      </c>
      <c r="C946" t="s">
        <v>3281</v>
      </c>
      <c r="D946" t="s">
        <v>40</v>
      </c>
      <c r="E946" t="s">
        <v>214</v>
      </c>
      <c r="F946" t="s">
        <v>3282</v>
      </c>
      <c r="G946" t="s">
        <v>5455</v>
      </c>
      <c r="H946" t="s">
        <v>214</v>
      </c>
      <c r="I946" t="s">
        <v>4621</v>
      </c>
      <c r="J946" t="s">
        <v>2576</v>
      </c>
      <c r="K946" t="s">
        <v>222</v>
      </c>
    </row>
    <row r="947" spans="1:11">
      <c r="A947" s="69" t="s">
        <v>5453</v>
      </c>
      <c r="B947" t="s">
        <v>78</v>
      </c>
      <c r="C947" t="s">
        <v>3283</v>
      </c>
      <c r="D947" t="s">
        <v>33</v>
      </c>
      <c r="E947" t="s">
        <v>214</v>
      </c>
      <c r="F947" t="s">
        <v>3284</v>
      </c>
      <c r="G947" t="s">
        <v>5455</v>
      </c>
      <c r="H947" t="s">
        <v>214</v>
      </c>
      <c r="I947" t="s">
        <v>4621</v>
      </c>
      <c r="J947" t="s">
        <v>2576</v>
      </c>
      <c r="K947" t="s">
        <v>222</v>
      </c>
    </row>
    <row r="948" spans="1:11">
      <c r="A948" s="69" t="s">
        <v>5453</v>
      </c>
      <c r="B948" t="s">
        <v>78</v>
      </c>
      <c r="C948" t="s">
        <v>3462</v>
      </c>
      <c r="D948" t="s">
        <v>44</v>
      </c>
      <c r="E948" t="s">
        <v>3463</v>
      </c>
      <c r="F948" t="s">
        <v>3464</v>
      </c>
      <c r="G948" t="s">
        <v>5454</v>
      </c>
      <c r="H948" t="s">
        <v>2663</v>
      </c>
      <c r="I948" t="s">
        <v>4621</v>
      </c>
      <c r="J948" t="s">
        <v>1325</v>
      </c>
      <c r="K948" t="s">
        <v>228</v>
      </c>
    </row>
    <row r="949" spans="1:11">
      <c r="A949" s="69" t="s">
        <v>5453</v>
      </c>
      <c r="B949" t="s">
        <v>78</v>
      </c>
      <c r="C949" t="s">
        <v>2999</v>
      </c>
      <c r="D949" t="s">
        <v>44</v>
      </c>
      <c r="G949" t="s">
        <v>5425</v>
      </c>
      <c r="I949" t="s">
        <v>4621</v>
      </c>
    </row>
    <row r="950" spans="1:11">
      <c r="A950" s="69" t="s">
        <v>5453</v>
      </c>
      <c r="B950" t="s">
        <v>78</v>
      </c>
      <c r="C950" t="s">
        <v>3001</v>
      </c>
      <c r="D950" t="s">
        <v>44</v>
      </c>
      <c r="E950" t="s">
        <v>3002</v>
      </c>
      <c r="F950" t="s">
        <v>3004</v>
      </c>
      <c r="G950" t="s">
        <v>5426</v>
      </c>
      <c r="I950" t="s">
        <v>4621</v>
      </c>
      <c r="J950" s="218"/>
    </row>
    <row r="951" spans="1:11" ht="409.6">
      <c r="A951" s="69" t="s">
        <v>5453</v>
      </c>
      <c r="B951" t="s">
        <v>78</v>
      </c>
      <c r="C951" t="s">
        <v>3285</v>
      </c>
      <c r="D951" t="s">
        <v>56</v>
      </c>
      <c r="E951" t="s">
        <v>214</v>
      </c>
      <c r="F951" t="s">
        <v>3280</v>
      </c>
      <c r="G951" t="s">
        <v>5455</v>
      </c>
      <c r="H951" t="s">
        <v>214</v>
      </c>
      <c r="I951" t="s">
        <v>4621</v>
      </c>
      <c r="J951" s="218" t="s">
        <v>2576</v>
      </c>
      <c r="K951" t="s">
        <v>222</v>
      </c>
    </row>
    <row r="952" spans="1:11">
      <c r="A952" s="69" t="s">
        <v>5453</v>
      </c>
      <c r="B952" t="s">
        <v>78</v>
      </c>
      <c r="C952" t="s">
        <v>3290</v>
      </c>
      <c r="D952" t="s">
        <v>58</v>
      </c>
      <c r="E952" t="s">
        <v>214</v>
      </c>
      <c r="F952" t="s">
        <v>3291</v>
      </c>
      <c r="G952" t="s">
        <v>5455</v>
      </c>
      <c r="H952" t="s">
        <v>214</v>
      </c>
      <c r="I952" t="s">
        <v>4621</v>
      </c>
      <c r="J952" t="s">
        <v>2576</v>
      </c>
      <c r="K952" t="s">
        <v>222</v>
      </c>
    </row>
    <row r="953" spans="1:11">
      <c r="A953" s="69" t="s">
        <v>5453</v>
      </c>
      <c r="B953" t="s">
        <v>78</v>
      </c>
      <c r="C953" t="s">
        <v>3292</v>
      </c>
      <c r="D953" t="s">
        <v>42</v>
      </c>
      <c r="E953" t="s">
        <v>3293</v>
      </c>
      <c r="G953" t="s">
        <v>5455</v>
      </c>
      <c r="H953" t="s">
        <v>214</v>
      </c>
      <c r="I953" t="s">
        <v>4621</v>
      </c>
      <c r="J953" t="s">
        <v>2576</v>
      </c>
      <c r="K953" t="s">
        <v>222</v>
      </c>
    </row>
    <row r="954" spans="1:11" ht="409.6">
      <c r="A954" s="69" t="s">
        <v>5453</v>
      </c>
      <c r="B954" t="s">
        <v>78</v>
      </c>
      <c r="C954" t="s">
        <v>3295</v>
      </c>
      <c r="D954" t="s">
        <v>33</v>
      </c>
      <c r="E954" t="s">
        <v>214</v>
      </c>
      <c r="G954" t="s">
        <v>5455</v>
      </c>
      <c r="H954" t="s">
        <v>214</v>
      </c>
      <c r="I954" t="s">
        <v>4621</v>
      </c>
      <c r="J954" s="218" t="s">
        <v>2576</v>
      </c>
      <c r="K954" t="s">
        <v>222</v>
      </c>
    </row>
    <row r="955" spans="1:11">
      <c r="A955" s="69" t="s">
        <v>5453</v>
      </c>
      <c r="B955" t="s">
        <v>78</v>
      </c>
      <c r="C955" t="s">
        <v>3007</v>
      </c>
      <c r="D955" t="s">
        <v>2944</v>
      </c>
      <c r="G955" t="s">
        <v>5427</v>
      </c>
      <c r="I955" t="s">
        <v>4621</v>
      </c>
      <c r="J955" s="218"/>
    </row>
    <row r="956" spans="1:11" ht="409.6">
      <c r="A956" s="69" t="s">
        <v>5453</v>
      </c>
      <c r="B956" t="s">
        <v>97</v>
      </c>
      <c r="C956" t="s">
        <v>3299</v>
      </c>
      <c r="D956" t="s">
        <v>38</v>
      </c>
      <c r="E956" t="s">
        <v>214</v>
      </c>
      <c r="F956" t="s">
        <v>3291</v>
      </c>
      <c r="G956" t="s">
        <v>5455</v>
      </c>
      <c r="H956" t="s">
        <v>214</v>
      </c>
      <c r="I956" t="s">
        <v>4625</v>
      </c>
      <c r="J956" s="218" t="s">
        <v>2576</v>
      </c>
      <c r="K956" t="s">
        <v>222</v>
      </c>
    </row>
    <row r="957" spans="1:11">
      <c r="A957" s="69" t="s">
        <v>5453</v>
      </c>
      <c r="B957" t="s">
        <v>97</v>
      </c>
      <c r="C957" t="s">
        <v>3304</v>
      </c>
      <c r="D957" t="s">
        <v>44</v>
      </c>
      <c r="E957" t="s">
        <v>214</v>
      </c>
      <c r="F957" t="s">
        <v>3305</v>
      </c>
      <c r="G957" t="s">
        <v>5455</v>
      </c>
      <c r="H957" t="s">
        <v>214</v>
      </c>
      <c r="I957" t="s">
        <v>4625</v>
      </c>
      <c r="J957" t="s">
        <v>2576</v>
      </c>
      <c r="K957" t="s">
        <v>222</v>
      </c>
    </row>
    <row r="958" spans="1:11">
      <c r="A958" s="69" t="s">
        <v>5453</v>
      </c>
      <c r="B958" t="s">
        <v>97</v>
      </c>
      <c r="C958" t="s">
        <v>3306</v>
      </c>
      <c r="D958" t="s">
        <v>56</v>
      </c>
      <c r="E958" t="s">
        <v>3307</v>
      </c>
      <c r="F958" t="s">
        <v>3308</v>
      </c>
      <c r="G958" t="s">
        <v>5455</v>
      </c>
      <c r="H958" t="s">
        <v>214</v>
      </c>
      <c r="I958" t="s">
        <v>4625</v>
      </c>
      <c r="J958" t="s">
        <v>2576</v>
      </c>
      <c r="K958" t="s">
        <v>222</v>
      </c>
    </row>
    <row r="959" spans="1:11">
      <c r="A959" s="69" t="s">
        <v>5453</v>
      </c>
      <c r="B959" t="s">
        <v>97</v>
      </c>
      <c r="C959" t="s">
        <v>3309</v>
      </c>
      <c r="D959" t="s">
        <v>56</v>
      </c>
      <c r="E959" t="s">
        <v>3307</v>
      </c>
      <c r="F959" t="s">
        <v>3308</v>
      </c>
      <c r="G959" t="s">
        <v>5455</v>
      </c>
      <c r="H959" t="s">
        <v>214</v>
      </c>
      <c r="I959" t="s">
        <v>4625</v>
      </c>
      <c r="J959" t="s">
        <v>2576</v>
      </c>
      <c r="K959" t="s">
        <v>222</v>
      </c>
    </row>
    <row r="960" spans="1:11">
      <c r="A960" s="69" t="s">
        <v>5453</v>
      </c>
      <c r="B960" t="s">
        <v>97</v>
      </c>
      <c r="C960" t="s">
        <v>3310</v>
      </c>
      <c r="D960" t="s">
        <v>56</v>
      </c>
      <c r="E960" t="s">
        <v>214</v>
      </c>
      <c r="F960" t="s">
        <v>3311</v>
      </c>
      <c r="G960" t="s">
        <v>5455</v>
      </c>
      <c r="H960" t="s">
        <v>214</v>
      </c>
      <c r="I960" t="s">
        <v>4625</v>
      </c>
      <c r="J960" t="s">
        <v>2576</v>
      </c>
      <c r="K960" t="s">
        <v>222</v>
      </c>
    </row>
    <row r="961" spans="1:11">
      <c r="A961" s="69" t="s">
        <v>5453</v>
      </c>
      <c r="B961" t="s">
        <v>97</v>
      </c>
      <c r="C961" t="s">
        <v>3010</v>
      </c>
      <c r="D961" t="s">
        <v>58</v>
      </c>
      <c r="E961" t="s">
        <v>2914</v>
      </c>
      <c r="F961" t="s">
        <v>3011</v>
      </c>
      <c r="G961" t="s">
        <v>5455</v>
      </c>
      <c r="H961" t="s">
        <v>214</v>
      </c>
      <c r="I961" t="s">
        <v>4625</v>
      </c>
      <c r="J961" t="s">
        <v>2576</v>
      </c>
      <c r="K961" t="s">
        <v>222</v>
      </c>
    </row>
    <row r="962" spans="1:11">
      <c r="A962" s="69" t="s">
        <v>5453</v>
      </c>
      <c r="B962" t="s">
        <v>97</v>
      </c>
      <c r="C962" t="s">
        <v>3319</v>
      </c>
      <c r="D962" t="s">
        <v>58</v>
      </c>
      <c r="E962" t="s">
        <v>214</v>
      </c>
      <c r="F962" t="s">
        <v>3320</v>
      </c>
      <c r="G962" t="s">
        <v>5455</v>
      </c>
      <c r="H962" t="s">
        <v>214</v>
      </c>
      <c r="I962" t="s">
        <v>4625</v>
      </c>
      <c r="J962" t="s">
        <v>2576</v>
      </c>
      <c r="K962" t="s">
        <v>222</v>
      </c>
    </row>
    <row r="963" spans="1:11">
      <c r="A963" s="69" t="s">
        <v>5453</v>
      </c>
      <c r="B963" t="s">
        <v>97</v>
      </c>
      <c r="C963" t="s">
        <v>3012</v>
      </c>
      <c r="D963" t="s">
        <v>56</v>
      </c>
      <c r="G963" t="s">
        <v>5422</v>
      </c>
      <c r="I963" t="s">
        <v>4625</v>
      </c>
    </row>
    <row r="964" spans="1:11">
      <c r="A964" s="69" t="s">
        <v>5453</v>
      </c>
      <c r="B964" t="s">
        <v>97</v>
      </c>
      <c r="C964" t="s">
        <v>3321</v>
      </c>
      <c r="D964" t="s">
        <v>3322</v>
      </c>
      <c r="E964" t="s">
        <v>214</v>
      </c>
      <c r="F964" t="s">
        <v>3323</v>
      </c>
      <c r="G964" t="s">
        <v>5455</v>
      </c>
      <c r="H964" t="s">
        <v>214</v>
      </c>
      <c r="I964" t="s">
        <v>4625</v>
      </c>
      <c r="J964" t="s">
        <v>2576</v>
      </c>
      <c r="K964" t="s">
        <v>222</v>
      </c>
    </row>
    <row r="965" spans="1:11">
      <c r="A965" s="69" t="s">
        <v>5453</v>
      </c>
      <c r="B965" t="s">
        <v>97</v>
      </c>
      <c r="C965" t="s">
        <v>3330</v>
      </c>
      <c r="D965" t="s">
        <v>40</v>
      </c>
      <c r="E965" t="s">
        <v>214</v>
      </c>
      <c r="F965" t="s">
        <v>3331</v>
      </c>
      <c r="G965" t="s">
        <v>5455</v>
      </c>
      <c r="H965" t="s">
        <v>214</v>
      </c>
      <c r="I965" t="s">
        <v>4625</v>
      </c>
      <c r="J965" t="s">
        <v>2576</v>
      </c>
      <c r="K965" t="s">
        <v>222</v>
      </c>
    </row>
    <row r="966" spans="1:11">
      <c r="A966" s="69" t="s">
        <v>5453</v>
      </c>
      <c r="B966" t="s">
        <v>97</v>
      </c>
      <c r="C966" t="s">
        <v>3332</v>
      </c>
      <c r="E966" t="s">
        <v>214</v>
      </c>
      <c r="G966" t="s">
        <v>5455</v>
      </c>
      <c r="H966" t="s">
        <v>214</v>
      </c>
      <c r="I966" t="s">
        <v>4625</v>
      </c>
      <c r="J966" t="s">
        <v>2576</v>
      </c>
      <c r="K966" t="s">
        <v>222</v>
      </c>
    </row>
    <row r="967" spans="1:11">
      <c r="A967" s="69" t="s">
        <v>5453</v>
      </c>
      <c r="B967" t="s">
        <v>14</v>
      </c>
      <c r="C967" t="s">
        <v>3337</v>
      </c>
      <c r="E967" t="s">
        <v>3338</v>
      </c>
      <c r="G967" t="s">
        <v>5454</v>
      </c>
      <c r="H967" t="s">
        <v>214</v>
      </c>
      <c r="I967" t="s">
        <v>4628</v>
      </c>
      <c r="J967" t="s">
        <v>1325</v>
      </c>
      <c r="K967" t="s">
        <v>228</v>
      </c>
    </row>
    <row r="968" spans="1:11">
      <c r="A968" s="69" t="s">
        <v>5453</v>
      </c>
      <c r="B968" t="s">
        <v>14</v>
      </c>
      <c r="C968" t="s">
        <v>3342</v>
      </c>
      <c r="E968" t="s">
        <v>214</v>
      </c>
      <c r="G968" t="s">
        <v>5455</v>
      </c>
      <c r="H968" t="s">
        <v>214</v>
      </c>
      <c r="I968" t="s">
        <v>4628</v>
      </c>
      <c r="J968" t="s">
        <v>2576</v>
      </c>
      <c r="K968" t="s">
        <v>222</v>
      </c>
    </row>
    <row r="969" spans="1:11" ht="409.6">
      <c r="A969" s="69" t="s">
        <v>5453</v>
      </c>
      <c r="B969" t="s">
        <v>7</v>
      </c>
      <c r="C969" t="s">
        <v>3344</v>
      </c>
      <c r="D969" t="s">
        <v>10</v>
      </c>
      <c r="E969" t="s">
        <v>214</v>
      </c>
      <c r="G969" t="s">
        <v>5455</v>
      </c>
      <c r="H969" t="s">
        <v>214</v>
      </c>
      <c r="I969" t="s">
        <v>4632</v>
      </c>
      <c r="J969" s="218" t="s">
        <v>2576</v>
      </c>
      <c r="K969" t="s">
        <v>222</v>
      </c>
    </row>
    <row r="970" spans="1:11">
      <c r="A970" s="69" t="s">
        <v>5453</v>
      </c>
      <c r="B970" t="s">
        <v>7</v>
      </c>
      <c r="C970" t="s">
        <v>3345</v>
      </c>
      <c r="D970" t="s">
        <v>3346</v>
      </c>
      <c r="E970" t="s">
        <v>214</v>
      </c>
      <c r="F970" t="s">
        <v>3347</v>
      </c>
      <c r="G970" t="s">
        <v>5455</v>
      </c>
      <c r="H970" t="s">
        <v>214</v>
      </c>
      <c r="I970" t="s">
        <v>4632</v>
      </c>
      <c r="J970" t="s">
        <v>2576</v>
      </c>
      <c r="K970" t="s">
        <v>222</v>
      </c>
    </row>
    <row r="971" spans="1:11">
      <c r="A971" s="69" t="s">
        <v>5453</v>
      </c>
      <c r="B971" t="s">
        <v>7</v>
      </c>
      <c r="C971" t="s">
        <v>3348</v>
      </c>
      <c r="D971" t="s">
        <v>3346</v>
      </c>
      <c r="E971" t="s">
        <v>214</v>
      </c>
      <c r="G971" t="s">
        <v>5455</v>
      </c>
      <c r="H971" t="s">
        <v>214</v>
      </c>
      <c r="I971" t="s">
        <v>4632</v>
      </c>
      <c r="J971" t="s">
        <v>2576</v>
      </c>
      <c r="K971" t="s">
        <v>222</v>
      </c>
    </row>
    <row r="972" spans="1:11" ht="409.6">
      <c r="A972" s="69" t="s">
        <v>5453</v>
      </c>
      <c r="B972" t="s">
        <v>7</v>
      </c>
      <c r="C972" t="s">
        <v>3349</v>
      </c>
      <c r="D972" t="s">
        <v>12</v>
      </c>
      <c r="E972" t="s">
        <v>214</v>
      </c>
      <c r="F972" t="s">
        <v>3350</v>
      </c>
      <c r="G972" t="s">
        <v>5455</v>
      </c>
      <c r="H972" t="s">
        <v>214</v>
      </c>
      <c r="I972" t="s">
        <v>4632</v>
      </c>
      <c r="J972" s="218" t="s">
        <v>2576</v>
      </c>
      <c r="K972" t="s">
        <v>222</v>
      </c>
    </row>
    <row r="973" spans="1:11">
      <c r="A973" s="69" t="s">
        <v>5453</v>
      </c>
      <c r="B973" t="s">
        <v>7</v>
      </c>
      <c r="C973" t="s">
        <v>3017</v>
      </c>
      <c r="D973" t="s">
        <v>3018</v>
      </c>
      <c r="E973" t="s">
        <v>2919</v>
      </c>
      <c r="G973" t="s">
        <v>5455</v>
      </c>
      <c r="H973" t="s">
        <v>3554</v>
      </c>
      <c r="I973" t="s">
        <v>4632</v>
      </c>
      <c r="J973" t="s">
        <v>2576</v>
      </c>
      <c r="K973" t="s">
        <v>222</v>
      </c>
    </row>
    <row r="974" spans="1:11" ht="409.6">
      <c r="A974" s="69" t="s">
        <v>5453</v>
      </c>
      <c r="B974" t="s">
        <v>4363</v>
      </c>
      <c r="C974" t="s">
        <v>3352</v>
      </c>
      <c r="D974" t="s">
        <v>3045</v>
      </c>
      <c r="E974" t="s">
        <v>214</v>
      </c>
      <c r="G974" t="s">
        <v>5455</v>
      </c>
      <c r="H974" t="s">
        <v>214</v>
      </c>
      <c r="I974" t="s">
        <v>4636</v>
      </c>
      <c r="J974" s="218" t="s">
        <v>2576</v>
      </c>
      <c r="K974" t="s">
        <v>222</v>
      </c>
    </row>
    <row r="975" spans="1:11">
      <c r="A975" s="69" t="s">
        <v>5453</v>
      </c>
      <c r="B975" t="s">
        <v>4363</v>
      </c>
      <c r="C975" t="s">
        <v>3353</v>
      </c>
      <c r="D975" t="s">
        <v>3045</v>
      </c>
      <c r="E975" t="s">
        <v>3354</v>
      </c>
      <c r="G975" t="s">
        <v>5454</v>
      </c>
      <c r="H975" t="s">
        <v>214</v>
      </c>
      <c r="I975" t="s">
        <v>4636</v>
      </c>
      <c r="J975" t="s">
        <v>1325</v>
      </c>
      <c r="K975" t="s">
        <v>228</v>
      </c>
    </row>
    <row r="976" spans="1:11">
      <c r="A976" s="69" t="s">
        <v>5453</v>
      </c>
      <c r="B976" t="s">
        <v>4363</v>
      </c>
      <c r="C976" t="s">
        <v>3355</v>
      </c>
      <c r="D976" t="s">
        <v>3045</v>
      </c>
      <c r="E976" t="s">
        <v>3293</v>
      </c>
      <c r="F976" t="s">
        <v>3356</v>
      </c>
      <c r="G976" t="s">
        <v>5455</v>
      </c>
      <c r="H976" t="s">
        <v>214</v>
      </c>
      <c r="I976" t="s">
        <v>4636</v>
      </c>
      <c r="J976" t="s">
        <v>2576</v>
      </c>
      <c r="K976" t="s">
        <v>222</v>
      </c>
    </row>
    <row r="977" spans="1:11">
      <c r="A977" s="69" t="s">
        <v>5453</v>
      </c>
      <c r="B977" t="s">
        <v>4363</v>
      </c>
      <c r="C977" t="s">
        <v>3357</v>
      </c>
      <c r="D977" t="s">
        <v>3045</v>
      </c>
      <c r="E977" t="s">
        <v>214</v>
      </c>
      <c r="G977" t="s">
        <v>5455</v>
      </c>
      <c r="H977" t="s">
        <v>214</v>
      </c>
      <c r="I977" t="s">
        <v>4636</v>
      </c>
      <c r="J977" t="s">
        <v>2576</v>
      </c>
      <c r="K977" t="s">
        <v>222</v>
      </c>
    </row>
    <row r="978" spans="1:11" ht="409.6">
      <c r="A978" s="69" t="s">
        <v>5453</v>
      </c>
      <c r="B978" t="s">
        <v>47</v>
      </c>
      <c r="C978" t="s">
        <v>3359</v>
      </c>
      <c r="D978" t="s">
        <v>3360</v>
      </c>
      <c r="E978" t="s">
        <v>3361</v>
      </c>
      <c r="G978" t="s">
        <v>5455</v>
      </c>
      <c r="H978" t="s">
        <v>214</v>
      </c>
      <c r="I978" t="s">
        <v>4640</v>
      </c>
      <c r="J978" s="218" t="s">
        <v>2576</v>
      </c>
      <c r="K978" t="s">
        <v>222</v>
      </c>
    </row>
    <row r="979" spans="1:11">
      <c r="A979" s="69" t="s">
        <v>5453</v>
      </c>
      <c r="B979" t="s">
        <v>47</v>
      </c>
      <c r="C979" t="s">
        <v>3364</v>
      </c>
      <c r="D979" t="s">
        <v>3365</v>
      </c>
      <c r="E979" t="s">
        <v>3366</v>
      </c>
      <c r="G979" t="s">
        <v>5455</v>
      </c>
      <c r="H979" t="s">
        <v>214</v>
      </c>
      <c r="I979" t="s">
        <v>4640</v>
      </c>
      <c r="J979" t="s">
        <v>2576</v>
      </c>
      <c r="K979" t="s">
        <v>222</v>
      </c>
    </row>
    <row r="980" spans="1:11">
      <c r="A980" s="69" t="s">
        <v>5453</v>
      </c>
      <c r="B980" t="s">
        <v>47</v>
      </c>
      <c r="C980" t="s">
        <v>3367</v>
      </c>
      <c r="D980" t="s">
        <v>3368</v>
      </c>
      <c r="E980" t="s">
        <v>214</v>
      </c>
      <c r="G980" t="s">
        <v>5455</v>
      </c>
      <c r="H980" t="s">
        <v>214</v>
      </c>
      <c r="I980" t="s">
        <v>4640</v>
      </c>
      <c r="J980" t="s">
        <v>2576</v>
      </c>
      <c r="K980" t="s">
        <v>222</v>
      </c>
    </row>
    <row r="981" spans="1:11">
      <c r="A981" s="69" t="s">
        <v>5453</v>
      </c>
      <c r="B981" t="s">
        <v>47</v>
      </c>
      <c r="C981" t="s">
        <v>3371</v>
      </c>
      <c r="D981" t="s">
        <v>3372</v>
      </c>
      <c r="E981" t="s">
        <v>214</v>
      </c>
      <c r="G981" t="s">
        <v>5455</v>
      </c>
      <c r="H981" t="s">
        <v>214</v>
      </c>
      <c r="I981" t="s">
        <v>4640</v>
      </c>
      <c r="J981" t="s">
        <v>2576</v>
      </c>
      <c r="K981" t="s">
        <v>222</v>
      </c>
    </row>
    <row r="982" spans="1:11">
      <c r="A982" s="69" t="s">
        <v>5453</v>
      </c>
      <c r="B982" t="s">
        <v>47</v>
      </c>
      <c r="C982" t="s">
        <v>3373</v>
      </c>
      <c r="D982" t="s">
        <v>3368</v>
      </c>
      <c r="E982" t="s">
        <v>214</v>
      </c>
      <c r="G982" t="s">
        <v>5455</v>
      </c>
      <c r="H982" t="s">
        <v>214</v>
      </c>
      <c r="I982" t="s">
        <v>4640</v>
      </c>
      <c r="J982" t="s">
        <v>2576</v>
      </c>
      <c r="K982" t="s">
        <v>222</v>
      </c>
    </row>
    <row r="983" spans="1:11">
      <c r="A983" s="69" t="s">
        <v>5453</v>
      </c>
      <c r="B983" t="s">
        <v>47</v>
      </c>
      <c r="C983" t="s">
        <v>3374</v>
      </c>
      <c r="D983" t="s">
        <v>3368</v>
      </c>
      <c r="E983" t="s">
        <v>214</v>
      </c>
      <c r="G983" t="s">
        <v>5455</v>
      </c>
      <c r="H983" t="s">
        <v>214</v>
      </c>
      <c r="I983" t="s">
        <v>4640</v>
      </c>
      <c r="J983" t="s">
        <v>2576</v>
      </c>
      <c r="K983" t="s">
        <v>222</v>
      </c>
    </row>
    <row r="984" spans="1:11">
      <c r="A984" s="69" t="s">
        <v>5453</v>
      </c>
      <c r="B984" t="s">
        <v>60</v>
      </c>
      <c r="C984" t="s">
        <v>3376</v>
      </c>
      <c r="D984" t="s">
        <v>10</v>
      </c>
      <c r="E984" t="s">
        <v>214</v>
      </c>
      <c r="G984" t="s">
        <v>5455</v>
      </c>
      <c r="H984" t="s">
        <v>214</v>
      </c>
      <c r="I984" t="s">
        <v>4644</v>
      </c>
      <c r="J984" t="s">
        <v>2576</v>
      </c>
      <c r="K984" t="s">
        <v>222</v>
      </c>
    </row>
    <row r="985" spans="1:11">
      <c r="A985" s="69" t="s">
        <v>5453</v>
      </c>
      <c r="B985" t="s">
        <v>60</v>
      </c>
      <c r="C985" t="s">
        <v>3020</v>
      </c>
      <c r="D985" t="s">
        <v>10</v>
      </c>
      <c r="E985" t="s">
        <v>2919</v>
      </c>
      <c r="G985" t="s">
        <v>5455</v>
      </c>
      <c r="H985" t="s">
        <v>3554</v>
      </c>
      <c r="I985" t="s">
        <v>4644</v>
      </c>
      <c r="J985" t="s">
        <v>2576</v>
      </c>
      <c r="K985" t="s">
        <v>222</v>
      </c>
    </row>
    <row r="986" spans="1:11" ht="409.6">
      <c r="A986" s="69" t="s">
        <v>5453</v>
      </c>
      <c r="B986" t="s">
        <v>60</v>
      </c>
      <c r="C986" t="s">
        <v>3021</v>
      </c>
      <c r="D986" t="s">
        <v>10</v>
      </c>
      <c r="E986" t="s">
        <v>2919</v>
      </c>
      <c r="G986" t="s">
        <v>5455</v>
      </c>
      <c r="H986" t="s">
        <v>3554</v>
      </c>
      <c r="I986" t="s">
        <v>4644</v>
      </c>
      <c r="J986" s="218" t="s">
        <v>2576</v>
      </c>
      <c r="K986" t="s">
        <v>222</v>
      </c>
    </row>
    <row r="987" spans="1:11">
      <c r="A987" s="69" t="s">
        <v>5453</v>
      </c>
      <c r="B987" t="s">
        <v>60</v>
      </c>
      <c r="C987" t="s">
        <v>3022</v>
      </c>
      <c r="D987" t="s">
        <v>10</v>
      </c>
      <c r="E987" t="s">
        <v>2919</v>
      </c>
      <c r="G987" t="s">
        <v>5455</v>
      </c>
      <c r="H987" t="s">
        <v>3554</v>
      </c>
      <c r="I987" t="s">
        <v>4644</v>
      </c>
      <c r="J987" t="s">
        <v>2576</v>
      </c>
      <c r="K987" t="s">
        <v>222</v>
      </c>
    </row>
    <row r="988" spans="1:11">
      <c r="A988" s="69" t="s">
        <v>5453</v>
      </c>
      <c r="B988" t="s">
        <v>60</v>
      </c>
      <c r="C988" t="s">
        <v>3023</v>
      </c>
      <c r="D988" t="s">
        <v>10</v>
      </c>
      <c r="E988" t="s">
        <v>2919</v>
      </c>
      <c r="G988" t="s">
        <v>5455</v>
      </c>
      <c r="H988" t="s">
        <v>3554</v>
      </c>
      <c r="I988" t="s">
        <v>4644</v>
      </c>
      <c r="J988" t="s">
        <v>2576</v>
      </c>
      <c r="K988" t="s">
        <v>222</v>
      </c>
    </row>
    <row r="989" spans="1:11">
      <c r="A989" s="69" t="s">
        <v>5453</v>
      </c>
      <c r="B989" t="s">
        <v>60</v>
      </c>
      <c r="C989" t="s">
        <v>3377</v>
      </c>
      <c r="D989" t="s">
        <v>61</v>
      </c>
      <c r="E989" t="s">
        <v>214</v>
      </c>
      <c r="F989" t="s">
        <v>3378</v>
      </c>
      <c r="G989" t="s">
        <v>5455</v>
      </c>
      <c r="H989" t="s">
        <v>214</v>
      </c>
      <c r="I989" t="s">
        <v>4644</v>
      </c>
      <c r="J989" t="s">
        <v>2576</v>
      </c>
      <c r="K989" t="s">
        <v>222</v>
      </c>
    </row>
    <row r="990" spans="1:11">
      <c r="A990" s="69" t="s">
        <v>5453</v>
      </c>
      <c r="B990" t="s">
        <v>60</v>
      </c>
      <c r="C990" t="s">
        <v>3379</v>
      </c>
      <c r="D990" t="s">
        <v>61</v>
      </c>
      <c r="E990" t="s">
        <v>214</v>
      </c>
      <c r="G990" t="s">
        <v>5455</v>
      </c>
      <c r="H990" t="s">
        <v>214</v>
      </c>
      <c r="I990" t="s">
        <v>4644</v>
      </c>
      <c r="J990" t="s">
        <v>2576</v>
      </c>
      <c r="K990" t="s">
        <v>222</v>
      </c>
    </row>
    <row r="991" spans="1:11" ht="409.6">
      <c r="A991" s="69" t="s">
        <v>5453</v>
      </c>
      <c r="B991" t="s">
        <v>54</v>
      </c>
      <c r="C991" t="s">
        <v>3381</v>
      </c>
      <c r="D991" t="s">
        <v>74</v>
      </c>
      <c r="E991" t="s">
        <v>214</v>
      </c>
      <c r="G991" t="s">
        <v>5455</v>
      </c>
      <c r="H991" t="s">
        <v>214</v>
      </c>
      <c r="I991" t="s">
        <v>4646</v>
      </c>
      <c r="J991" s="218" t="s">
        <v>2576</v>
      </c>
      <c r="K991" t="s">
        <v>222</v>
      </c>
    </row>
    <row r="992" spans="1:11" ht="409.6">
      <c r="A992" s="69" t="s">
        <v>5453</v>
      </c>
      <c r="B992" t="s">
        <v>54</v>
      </c>
      <c r="C992" t="s">
        <v>3382</v>
      </c>
      <c r="D992" t="s">
        <v>3383</v>
      </c>
      <c r="E992" t="s">
        <v>3361</v>
      </c>
      <c r="G992" t="s">
        <v>5455</v>
      </c>
      <c r="H992" t="s">
        <v>214</v>
      </c>
      <c r="I992" t="s">
        <v>4646</v>
      </c>
      <c r="J992" s="218" t="s">
        <v>2576</v>
      </c>
      <c r="K992" t="s">
        <v>222</v>
      </c>
    </row>
    <row r="993" spans="1:11">
      <c r="A993" s="69" t="s">
        <v>5453</v>
      </c>
      <c r="B993" t="s">
        <v>54</v>
      </c>
      <c r="C993" t="s">
        <v>3384</v>
      </c>
      <c r="D993" t="s">
        <v>74</v>
      </c>
      <c r="E993" t="s">
        <v>3385</v>
      </c>
      <c r="F993" t="s">
        <v>3386</v>
      </c>
      <c r="G993" t="s">
        <v>5455</v>
      </c>
      <c r="H993" t="s">
        <v>214</v>
      </c>
      <c r="I993" t="s">
        <v>4646</v>
      </c>
      <c r="J993" t="s">
        <v>2576</v>
      </c>
      <c r="K993" t="s">
        <v>222</v>
      </c>
    </row>
    <row r="994" spans="1:11">
      <c r="A994" s="69" t="s">
        <v>5453</v>
      </c>
      <c r="B994" t="s">
        <v>54</v>
      </c>
      <c r="C994" t="s">
        <v>3025</v>
      </c>
      <c r="D994" t="s">
        <v>3018</v>
      </c>
      <c r="E994" t="s">
        <v>3026</v>
      </c>
      <c r="G994" t="s">
        <v>5455</v>
      </c>
      <c r="H994" t="s">
        <v>214</v>
      </c>
      <c r="I994" t="s">
        <v>4646</v>
      </c>
      <c r="J994" t="s">
        <v>2576</v>
      </c>
      <c r="K994" t="s">
        <v>222</v>
      </c>
    </row>
    <row r="995" spans="1:11">
      <c r="A995" s="69" t="s">
        <v>5453</v>
      </c>
      <c r="B995" t="s">
        <v>54</v>
      </c>
      <c r="C995" t="s">
        <v>3028</v>
      </c>
      <c r="D995" t="s">
        <v>3018</v>
      </c>
      <c r="E995" t="s">
        <v>2919</v>
      </c>
      <c r="G995" t="s">
        <v>5455</v>
      </c>
      <c r="H995" t="s">
        <v>3554</v>
      </c>
      <c r="I995" t="s">
        <v>4646</v>
      </c>
      <c r="J995" t="s">
        <v>2576</v>
      </c>
      <c r="K995" t="s">
        <v>222</v>
      </c>
    </row>
    <row r="996" spans="1:11" ht="409.6">
      <c r="A996" s="69" t="s">
        <v>5453</v>
      </c>
      <c r="B996" t="s">
        <v>54</v>
      </c>
      <c r="C996" t="s">
        <v>3029</v>
      </c>
      <c r="D996" t="s">
        <v>3018</v>
      </c>
      <c r="E996" t="s">
        <v>2919</v>
      </c>
      <c r="G996" t="s">
        <v>5455</v>
      </c>
      <c r="H996" t="s">
        <v>3554</v>
      </c>
      <c r="I996" t="s">
        <v>4646</v>
      </c>
      <c r="J996" s="218" t="s">
        <v>2576</v>
      </c>
      <c r="K996" t="s">
        <v>222</v>
      </c>
    </row>
    <row r="997" spans="1:11" ht="409.6">
      <c r="A997" s="69" t="s">
        <v>5453</v>
      </c>
      <c r="B997" t="s">
        <v>54</v>
      </c>
      <c r="C997" t="s">
        <v>3030</v>
      </c>
      <c r="D997" t="s">
        <v>3018</v>
      </c>
      <c r="E997" t="s">
        <v>2919</v>
      </c>
      <c r="G997" t="s">
        <v>5455</v>
      </c>
      <c r="H997" t="s">
        <v>3554</v>
      </c>
      <c r="I997" t="s">
        <v>4646</v>
      </c>
      <c r="J997" s="218" t="s">
        <v>2576</v>
      </c>
      <c r="K997" t="s">
        <v>222</v>
      </c>
    </row>
    <row r="998" spans="1:11">
      <c r="A998" s="69" t="s">
        <v>5453</v>
      </c>
      <c r="B998" t="s">
        <v>54</v>
      </c>
      <c r="C998" t="s">
        <v>3388</v>
      </c>
      <c r="D998" t="s">
        <v>83</v>
      </c>
      <c r="E998" t="s">
        <v>214</v>
      </c>
      <c r="G998" t="s">
        <v>5455</v>
      </c>
      <c r="H998" t="s">
        <v>214</v>
      </c>
      <c r="I998" t="s">
        <v>4646</v>
      </c>
      <c r="J998" t="s">
        <v>2576</v>
      </c>
      <c r="K998" t="s">
        <v>222</v>
      </c>
    </row>
    <row r="999" spans="1:11">
      <c r="A999" s="69" t="s">
        <v>5453</v>
      </c>
      <c r="B999" t="s">
        <v>54</v>
      </c>
      <c r="C999" t="s">
        <v>3389</v>
      </c>
      <c r="D999" t="s">
        <v>3383</v>
      </c>
      <c r="E999" t="s">
        <v>214</v>
      </c>
      <c r="G999" t="s">
        <v>5455</v>
      </c>
      <c r="H999" t="s">
        <v>214</v>
      </c>
      <c r="I999" t="s">
        <v>4646</v>
      </c>
      <c r="J999" t="s">
        <v>2576</v>
      </c>
      <c r="K999" t="s">
        <v>222</v>
      </c>
    </row>
    <row r="1000" spans="1:11">
      <c r="A1000" s="69" t="s">
        <v>5453</v>
      </c>
      <c r="B1000" t="s">
        <v>73</v>
      </c>
      <c r="C1000" t="s">
        <v>3394</v>
      </c>
      <c r="D1000" t="s">
        <v>74</v>
      </c>
      <c r="E1000" t="s">
        <v>214</v>
      </c>
      <c r="G1000" t="s">
        <v>5455</v>
      </c>
      <c r="H1000" t="s">
        <v>214</v>
      </c>
      <c r="I1000" t="s">
        <v>4648</v>
      </c>
      <c r="J1000" t="s">
        <v>2576</v>
      </c>
      <c r="K1000" t="s">
        <v>222</v>
      </c>
    </row>
    <row r="1001" spans="1:11">
      <c r="A1001" s="69" t="s">
        <v>5453</v>
      </c>
      <c r="B1001" t="s">
        <v>73</v>
      </c>
      <c r="C1001" t="s">
        <v>3395</v>
      </c>
      <c r="D1001" t="s">
        <v>74</v>
      </c>
      <c r="E1001" t="s">
        <v>214</v>
      </c>
      <c r="G1001" t="s">
        <v>5455</v>
      </c>
      <c r="H1001" t="s">
        <v>214</v>
      </c>
      <c r="I1001" t="s">
        <v>4648</v>
      </c>
      <c r="J1001" t="s">
        <v>2576</v>
      </c>
      <c r="K1001" t="s">
        <v>222</v>
      </c>
    </row>
    <row r="1002" spans="1:11">
      <c r="A1002" s="69" t="s">
        <v>5453</v>
      </c>
      <c r="B1002" t="s">
        <v>73</v>
      </c>
      <c r="C1002" t="s">
        <v>3396</v>
      </c>
      <c r="D1002" t="s">
        <v>61</v>
      </c>
      <c r="E1002" t="s">
        <v>214</v>
      </c>
      <c r="G1002" t="s">
        <v>5455</v>
      </c>
      <c r="H1002" t="s">
        <v>214</v>
      </c>
      <c r="I1002" t="s">
        <v>4648</v>
      </c>
      <c r="J1002" t="s">
        <v>2576</v>
      </c>
      <c r="K1002" t="s">
        <v>222</v>
      </c>
    </row>
    <row r="1003" spans="1:11">
      <c r="A1003" s="69" t="s">
        <v>5453</v>
      </c>
      <c r="B1003" t="s">
        <v>73</v>
      </c>
      <c r="C1003" t="s">
        <v>3035</v>
      </c>
      <c r="D1003" t="s">
        <v>3018</v>
      </c>
      <c r="E1003" t="s">
        <v>2919</v>
      </c>
      <c r="G1003" t="s">
        <v>5455</v>
      </c>
      <c r="H1003" t="s">
        <v>3554</v>
      </c>
      <c r="I1003" t="s">
        <v>4648</v>
      </c>
      <c r="J1003" t="s">
        <v>2576</v>
      </c>
      <c r="K1003" t="s">
        <v>222</v>
      </c>
    </row>
    <row r="1004" spans="1:11">
      <c r="A1004" s="69" t="s">
        <v>5453</v>
      </c>
      <c r="B1004" t="s">
        <v>73</v>
      </c>
      <c r="C1004" t="s">
        <v>3399</v>
      </c>
      <c r="D1004" t="s">
        <v>75</v>
      </c>
      <c r="E1004" t="s">
        <v>214</v>
      </c>
      <c r="F1004" t="s">
        <v>3400</v>
      </c>
      <c r="G1004" t="s">
        <v>5455</v>
      </c>
      <c r="H1004" t="s">
        <v>214</v>
      </c>
      <c r="I1004" t="s">
        <v>4648</v>
      </c>
      <c r="J1004" t="s">
        <v>2576</v>
      </c>
      <c r="K1004" t="s">
        <v>222</v>
      </c>
    </row>
    <row r="1005" spans="1:11">
      <c r="A1005" s="69" t="s">
        <v>5453</v>
      </c>
      <c r="B1005" t="s">
        <v>73</v>
      </c>
      <c r="C1005" t="s">
        <v>3036</v>
      </c>
      <c r="D1005" t="s">
        <v>3018</v>
      </c>
      <c r="E1005" t="s">
        <v>2919</v>
      </c>
      <c r="G1005" t="s">
        <v>5455</v>
      </c>
      <c r="H1005" t="s">
        <v>3554</v>
      </c>
      <c r="I1005" t="s">
        <v>4648</v>
      </c>
      <c r="J1005" t="s">
        <v>2576</v>
      </c>
      <c r="K1005" t="s">
        <v>222</v>
      </c>
    </row>
    <row r="1006" spans="1:11">
      <c r="A1006" s="69" t="s">
        <v>5453</v>
      </c>
      <c r="B1006" t="s">
        <v>81</v>
      </c>
      <c r="C1006" t="s">
        <v>3402</v>
      </c>
      <c r="D1006" t="s">
        <v>82</v>
      </c>
      <c r="E1006" t="s">
        <v>214</v>
      </c>
      <c r="G1006" t="s">
        <v>5455</v>
      </c>
      <c r="H1006" t="s">
        <v>214</v>
      </c>
      <c r="I1006" t="s">
        <v>4652</v>
      </c>
      <c r="J1006" t="s">
        <v>2576</v>
      </c>
      <c r="K1006" t="s">
        <v>222</v>
      </c>
    </row>
    <row r="1007" spans="1:11">
      <c r="A1007" s="69" t="s">
        <v>5453</v>
      </c>
      <c r="B1007" t="s">
        <v>81</v>
      </c>
      <c r="C1007" t="s">
        <v>3403</v>
      </c>
      <c r="D1007" t="s">
        <v>84</v>
      </c>
      <c r="E1007" t="s">
        <v>214</v>
      </c>
      <c r="G1007" t="s">
        <v>5455</v>
      </c>
      <c r="H1007" t="s">
        <v>214</v>
      </c>
      <c r="I1007" t="s">
        <v>4652</v>
      </c>
      <c r="J1007" t="s">
        <v>2576</v>
      </c>
      <c r="K1007" t="s">
        <v>222</v>
      </c>
    </row>
    <row r="1008" spans="1:11">
      <c r="A1008" s="69" t="s">
        <v>5453</v>
      </c>
      <c r="B1008" t="s">
        <v>86</v>
      </c>
      <c r="C1008" t="s">
        <v>3414</v>
      </c>
      <c r="D1008" t="s">
        <v>88</v>
      </c>
      <c r="E1008" t="s">
        <v>214</v>
      </c>
      <c r="F1008" t="s">
        <v>3415</v>
      </c>
      <c r="G1008" t="s">
        <v>5455</v>
      </c>
      <c r="H1008" t="s">
        <v>214</v>
      </c>
      <c r="I1008" t="s">
        <v>4656</v>
      </c>
      <c r="J1008" t="s">
        <v>2576</v>
      </c>
      <c r="K1008" t="s">
        <v>222</v>
      </c>
    </row>
    <row r="1009" spans="1:11">
      <c r="A1009" s="69" t="s">
        <v>5453</v>
      </c>
      <c r="B1009" t="s">
        <v>86</v>
      </c>
      <c r="C1009" t="s">
        <v>3416</v>
      </c>
      <c r="D1009" t="s">
        <v>3417</v>
      </c>
      <c r="E1009" t="s">
        <v>214</v>
      </c>
      <c r="F1009" t="s">
        <v>3418</v>
      </c>
      <c r="G1009" t="s">
        <v>5455</v>
      </c>
      <c r="H1009" t="s">
        <v>214</v>
      </c>
      <c r="I1009" t="s">
        <v>4656</v>
      </c>
      <c r="J1009" t="s">
        <v>2576</v>
      </c>
      <c r="K1009" t="s">
        <v>222</v>
      </c>
    </row>
    <row r="1010" spans="1:11">
      <c r="A1010" s="69" t="s">
        <v>5453</v>
      </c>
      <c r="B1010" t="s">
        <v>86</v>
      </c>
      <c r="C1010" t="s">
        <v>3044</v>
      </c>
      <c r="D1010" t="s">
        <v>3045</v>
      </c>
      <c r="F1010" t="s">
        <v>3047</v>
      </c>
      <c r="G1010" t="s">
        <v>5428</v>
      </c>
      <c r="I1010" t="s">
        <v>4656</v>
      </c>
    </row>
    <row r="1011" spans="1:11">
      <c r="A1011" s="69" t="s">
        <v>5453</v>
      </c>
      <c r="B1011" t="s">
        <v>86</v>
      </c>
      <c r="C1011" t="s">
        <v>3048</v>
      </c>
      <c r="D1011" t="s">
        <v>3045</v>
      </c>
      <c r="G1011" t="s">
        <v>5428</v>
      </c>
      <c r="I1011" t="s">
        <v>4656</v>
      </c>
    </row>
    <row r="1012" spans="1:11">
      <c r="A1012" s="69" t="s">
        <v>5453</v>
      </c>
      <c r="B1012" t="s">
        <v>86</v>
      </c>
      <c r="C1012" t="s">
        <v>3051</v>
      </c>
      <c r="D1012" t="s">
        <v>3039</v>
      </c>
      <c r="E1012" t="s">
        <v>3052</v>
      </c>
      <c r="F1012" t="s">
        <v>3054</v>
      </c>
      <c r="G1012" t="s">
        <v>5429</v>
      </c>
      <c r="I1012" t="s">
        <v>4656</v>
      </c>
    </row>
    <row r="1013" spans="1:11">
      <c r="A1013" s="69" t="s">
        <v>5453</v>
      </c>
      <c r="B1013" t="s">
        <v>86</v>
      </c>
      <c r="C1013" t="s">
        <v>3420</v>
      </c>
      <c r="D1013" t="s">
        <v>3417</v>
      </c>
      <c r="E1013" t="s">
        <v>1902</v>
      </c>
      <c r="G1013" t="s">
        <v>5455</v>
      </c>
      <c r="H1013" t="s">
        <v>214</v>
      </c>
      <c r="I1013" t="s">
        <v>4656</v>
      </c>
      <c r="J1013" t="s">
        <v>2576</v>
      </c>
      <c r="K1013" t="s">
        <v>222</v>
      </c>
    </row>
    <row r="1014" spans="1:11">
      <c r="A1014" s="69" t="s">
        <v>5453</v>
      </c>
      <c r="B1014" t="s">
        <v>86</v>
      </c>
      <c r="C1014" t="s">
        <v>3421</v>
      </c>
      <c r="D1014" t="s">
        <v>85</v>
      </c>
      <c r="E1014" t="s">
        <v>214</v>
      </c>
      <c r="G1014" t="s">
        <v>5455</v>
      </c>
      <c r="H1014" t="s">
        <v>214</v>
      </c>
      <c r="I1014" t="s">
        <v>4656</v>
      </c>
      <c r="J1014" t="s">
        <v>2576</v>
      </c>
      <c r="K1014" t="s">
        <v>222</v>
      </c>
    </row>
    <row r="1015" spans="1:11">
      <c r="A1015" s="69" t="s">
        <v>5453</v>
      </c>
      <c r="B1015" t="s">
        <v>86</v>
      </c>
      <c r="C1015" t="s">
        <v>3057</v>
      </c>
      <c r="D1015" t="s">
        <v>3058</v>
      </c>
      <c r="E1015" t="s">
        <v>2919</v>
      </c>
      <c r="G1015" t="s">
        <v>5455</v>
      </c>
      <c r="H1015" t="s">
        <v>3554</v>
      </c>
      <c r="I1015" t="s">
        <v>4656</v>
      </c>
      <c r="J1015" t="s">
        <v>2576</v>
      </c>
      <c r="K1015" t="s">
        <v>222</v>
      </c>
    </row>
    <row r="1016" spans="1:11">
      <c r="A1016" s="69" t="s">
        <v>5453</v>
      </c>
      <c r="B1016" t="s">
        <v>86</v>
      </c>
      <c r="C1016" t="s">
        <v>3057</v>
      </c>
      <c r="D1016" t="s">
        <v>3058</v>
      </c>
      <c r="E1016" t="s">
        <v>2919</v>
      </c>
      <c r="G1016" t="s">
        <v>5455</v>
      </c>
      <c r="H1016" t="s">
        <v>3554</v>
      </c>
      <c r="I1016" t="s">
        <v>4656</v>
      </c>
      <c r="J1016" t="s">
        <v>2576</v>
      </c>
      <c r="K1016" t="s">
        <v>222</v>
      </c>
    </row>
    <row r="1017" spans="1:11">
      <c r="A1017" s="69" t="s">
        <v>5453</v>
      </c>
      <c r="B1017" t="s">
        <v>87</v>
      </c>
      <c r="C1017" t="s">
        <v>3424</v>
      </c>
      <c r="D1017" t="s">
        <v>88</v>
      </c>
      <c r="E1017" t="s">
        <v>214</v>
      </c>
      <c r="G1017" t="s">
        <v>5455</v>
      </c>
      <c r="H1017" t="s">
        <v>214</v>
      </c>
      <c r="I1017" t="s">
        <v>4660</v>
      </c>
      <c r="J1017" t="s">
        <v>2576</v>
      </c>
      <c r="K1017" t="s">
        <v>222</v>
      </c>
    </row>
    <row r="1018" spans="1:11">
      <c r="A1018" s="69" t="s">
        <v>5453</v>
      </c>
      <c r="B1018" t="s">
        <v>87</v>
      </c>
      <c r="C1018" t="s">
        <v>3061</v>
      </c>
      <c r="D1018" t="s">
        <v>3018</v>
      </c>
      <c r="G1018" t="s">
        <v>5430</v>
      </c>
      <c r="I1018" t="s">
        <v>4660</v>
      </c>
    </row>
    <row r="1019" spans="1:11">
      <c r="A1019" s="69" t="s">
        <v>5453</v>
      </c>
      <c r="B1019" t="s">
        <v>92</v>
      </c>
      <c r="C1019" t="s">
        <v>3064</v>
      </c>
      <c r="E1019" t="s">
        <v>666</v>
      </c>
      <c r="G1019" t="s">
        <v>5431</v>
      </c>
      <c r="I1019" t="s">
        <v>4664</v>
      </c>
    </row>
    <row r="1020" spans="1:11">
      <c r="A1020" s="69" t="s">
        <v>5453</v>
      </c>
      <c r="B1020" t="s">
        <v>92</v>
      </c>
      <c r="C1020" t="s">
        <v>3428</v>
      </c>
      <c r="D1020" t="s">
        <v>93</v>
      </c>
      <c r="E1020" t="s">
        <v>214</v>
      </c>
      <c r="G1020" t="s">
        <v>5455</v>
      </c>
      <c r="H1020" t="s">
        <v>214</v>
      </c>
      <c r="I1020" t="s">
        <v>4664</v>
      </c>
      <c r="J1020" t="s">
        <v>2576</v>
      </c>
      <c r="K1020" t="s">
        <v>222</v>
      </c>
    </row>
    <row r="1021" spans="1:11">
      <c r="A1021" s="69" t="s">
        <v>5453</v>
      </c>
      <c r="B1021" t="s">
        <v>92</v>
      </c>
      <c r="C1021" t="s">
        <v>3435</v>
      </c>
      <c r="D1021" t="s">
        <v>94</v>
      </c>
      <c r="E1021" t="s">
        <v>3293</v>
      </c>
      <c r="F1021" t="s">
        <v>3436</v>
      </c>
      <c r="G1021" t="s">
        <v>5455</v>
      </c>
      <c r="H1021" t="s">
        <v>214</v>
      </c>
      <c r="I1021" t="s">
        <v>4664</v>
      </c>
      <c r="J1021" t="s">
        <v>2576</v>
      </c>
      <c r="K1021" t="s">
        <v>222</v>
      </c>
    </row>
    <row r="1022" spans="1:11">
      <c r="A1022" s="69" t="s">
        <v>5453</v>
      </c>
      <c r="B1022" t="s">
        <v>92</v>
      </c>
      <c r="C1022" t="s">
        <v>3437</v>
      </c>
      <c r="D1022" t="s">
        <v>93</v>
      </c>
      <c r="E1022" t="s">
        <v>3438</v>
      </c>
      <c r="G1022" t="s">
        <v>5455</v>
      </c>
      <c r="H1022" t="s">
        <v>214</v>
      </c>
      <c r="I1022" t="s">
        <v>4664</v>
      </c>
      <c r="J1022" t="s">
        <v>2576</v>
      </c>
      <c r="K1022" t="s">
        <v>222</v>
      </c>
    </row>
    <row r="1023" spans="1:11">
      <c r="A1023" s="69" t="s">
        <v>5453</v>
      </c>
      <c r="B1023" t="s">
        <v>92</v>
      </c>
      <c r="C1023" t="s">
        <v>3066</v>
      </c>
      <c r="D1023" t="s">
        <v>3018</v>
      </c>
      <c r="E1023" t="s">
        <v>3067</v>
      </c>
      <c r="G1023" t="s">
        <v>5432</v>
      </c>
      <c r="I1023" t="s">
        <v>4664</v>
      </c>
    </row>
    <row r="1024" spans="1:11">
      <c r="A1024" s="69" t="s">
        <v>5453</v>
      </c>
      <c r="B1024" t="s">
        <v>92</v>
      </c>
      <c r="C1024" t="s">
        <v>3439</v>
      </c>
      <c r="D1024" t="s">
        <v>93</v>
      </c>
      <c r="E1024" t="s">
        <v>3440</v>
      </c>
      <c r="F1024" t="s">
        <v>3441</v>
      </c>
      <c r="G1024" t="s">
        <v>5455</v>
      </c>
      <c r="H1024" t="s">
        <v>214</v>
      </c>
      <c r="I1024" t="s">
        <v>4664</v>
      </c>
      <c r="J1024" t="s">
        <v>2576</v>
      </c>
      <c r="K1024" t="s">
        <v>222</v>
      </c>
    </row>
    <row r="1025" spans="1:11">
      <c r="A1025" s="69" t="s">
        <v>5453</v>
      </c>
      <c r="B1025" t="s">
        <v>92</v>
      </c>
      <c r="C1025" t="s">
        <v>3442</v>
      </c>
      <c r="D1025" t="s">
        <v>93</v>
      </c>
      <c r="E1025" t="s">
        <v>3443</v>
      </c>
      <c r="F1025" t="s">
        <v>3444</v>
      </c>
      <c r="G1025" t="s">
        <v>5455</v>
      </c>
      <c r="H1025" t="s">
        <v>214</v>
      </c>
      <c r="I1025" t="s">
        <v>4664</v>
      </c>
      <c r="J1025" t="s">
        <v>2576</v>
      </c>
      <c r="K1025" t="s">
        <v>222</v>
      </c>
    </row>
    <row r="1026" spans="1:11">
      <c r="A1026" s="69" t="s">
        <v>5453</v>
      </c>
      <c r="B1026" t="s">
        <v>92</v>
      </c>
      <c r="C1026" t="s">
        <v>3069</v>
      </c>
      <c r="D1026" t="s">
        <v>96</v>
      </c>
      <c r="G1026" t="s">
        <v>5433</v>
      </c>
      <c r="I1026" t="s">
        <v>4664</v>
      </c>
    </row>
    <row r="1027" spans="1:11">
      <c r="A1027" s="69" t="s">
        <v>5453</v>
      </c>
      <c r="B1027" t="s">
        <v>98</v>
      </c>
      <c r="C1027" t="s">
        <v>3446</v>
      </c>
      <c r="D1027" t="s">
        <v>99</v>
      </c>
      <c r="E1027" t="s">
        <v>3447</v>
      </c>
      <c r="F1027" t="s">
        <v>3448</v>
      </c>
      <c r="G1027" t="s">
        <v>5455</v>
      </c>
      <c r="H1027" t="s">
        <v>214</v>
      </c>
      <c r="I1027" t="s">
        <v>4668</v>
      </c>
      <c r="J1027" t="s">
        <v>2576</v>
      </c>
      <c r="K1027" t="s">
        <v>222</v>
      </c>
    </row>
    <row r="1028" spans="1:11">
      <c r="A1028" s="69" t="s">
        <v>5453</v>
      </c>
      <c r="B1028" t="s">
        <v>98</v>
      </c>
      <c r="C1028" t="s">
        <v>3074</v>
      </c>
      <c r="D1028" t="s">
        <v>102</v>
      </c>
      <c r="E1028" t="s">
        <v>2919</v>
      </c>
      <c r="G1028" t="s">
        <v>5455</v>
      </c>
      <c r="H1028" t="s">
        <v>3554</v>
      </c>
      <c r="I1028" t="s">
        <v>4668</v>
      </c>
      <c r="J1028" t="s">
        <v>2576</v>
      </c>
      <c r="K1028" t="s">
        <v>222</v>
      </c>
    </row>
    <row r="1029" spans="1:11">
      <c r="A1029" s="69" t="s">
        <v>5453</v>
      </c>
      <c r="B1029" t="s">
        <v>98</v>
      </c>
      <c r="C1029" t="s">
        <v>3075</v>
      </c>
      <c r="D1029" t="s">
        <v>100</v>
      </c>
      <c r="E1029" t="s">
        <v>3076</v>
      </c>
      <c r="F1029" t="s">
        <v>3077</v>
      </c>
      <c r="G1029" t="s">
        <v>5455</v>
      </c>
      <c r="H1029" t="s">
        <v>214</v>
      </c>
      <c r="I1029" t="s">
        <v>4668</v>
      </c>
      <c r="J1029" t="s">
        <v>2576</v>
      </c>
      <c r="K1029" t="s">
        <v>222</v>
      </c>
    </row>
    <row r="1030" spans="1:11">
      <c r="A1030" s="69" t="s">
        <v>5453</v>
      </c>
      <c r="B1030" t="s">
        <v>98</v>
      </c>
      <c r="C1030" t="s">
        <v>3078</v>
      </c>
      <c r="D1030" t="s">
        <v>3018</v>
      </c>
      <c r="E1030" t="s">
        <v>2919</v>
      </c>
      <c r="G1030" t="s">
        <v>5455</v>
      </c>
      <c r="H1030" t="s">
        <v>3554</v>
      </c>
      <c r="I1030" t="s">
        <v>4668</v>
      </c>
      <c r="J1030" t="s">
        <v>2576</v>
      </c>
      <c r="K1030" t="s">
        <v>222</v>
      </c>
    </row>
    <row r="1031" spans="1:11">
      <c r="A1031" s="69" t="s">
        <v>5453</v>
      </c>
      <c r="B1031" t="s">
        <v>98</v>
      </c>
      <c r="C1031" t="s">
        <v>3449</v>
      </c>
      <c r="D1031" t="s">
        <v>3018</v>
      </c>
      <c r="E1031" t="s">
        <v>214</v>
      </c>
      <c r="G1031" t="s">
        <v>5455</v>
      </c>
      <c r="H1031" t="s">
        <v>214</v>
      </c>
      <c r="I1031" t="s">
        <v>4668</v>
      </c>
      <c r="J1031" t="s">
        <v>2576</v>
      </c>
      <c r="K1031" t="s">
        <v>222</v>
      </c>
    </row>
    <row r="1032" spans="1:11">
      <c r="A1032" s="69" t="s">
        <v>5456</v>
      </c>
      <c r="B1032" t="s">
        <v>32</v>
      </c>
      <c r="C1032" t="s">
        <v>2908</v>
      </c>
      <c r="D1032" t="s">
        <v>36</v>
      </c>
      <c r="G1032" t="s">
        <v>5422</v>
      </c>
      <c r="I1032" t="s">
        <v>4597</v>
      </c>
    </row>
    <row r="1033" spans="1:11">
      <c r="A1033" s="69" t="s">
        <v>5456</v>
      </c>
      <c r="B1033" t="s">
        <v>55</v>
      </c>
      <c r="C1033" t="s">
        <v>2930</v>
      </c>
      <c r="D1033" t="s">
        <v>2931</v>
      </c>
      <c r="G1033" t="s">
        <v>5422</v>
      </c>
      <c r="I1033" t="s">
        <v>4601</v>
      </c>
    </row>
    <row r="1034" spans="1:11">
      <c r="A1034" s="69" t="s">
        <v>5456</v>
      </c>
      <c r="B1034" t="s">
        <v>55</v>
      </c>
      <c r="C1034" t="s">
        <v>2932</v>
      </c>
      <c r="D1034" t="s">
        <v>2931</v>
      </c>
      <c r="G1034" t="s">
        <v>5422</v>
      </c>
      <c r="I1034" t="s">
        <v>4601</v>
      </c>
    </row>
    <row r="1035" spans="1:11">
      <c r="A1035" s="69" t="s">
        <v>5456</v>
      </c>
      <c r="B1035" t="s">
        <v>55</v>
      </c>
      <c r="C1035" t="s">
        <v>2933</v>
      </c>
      <c r="D1035" t="s">
        <v>2934</v>
      </c>
      <c r="G1035" t="s">
        <v>5422</v>
      </c>
      <c r="I1035" t="s">
        <v>4601</v>
      </c>
    </row>
    <row r="1036" spans="1:11">
      <c r="A1036" s="69" t="s">
        <v>5456</v>
      </c>
      <c r="B1036" t="s">
        <v>55</v>
      </c>
      <c r="C1036" t="s">
        <v>2935</v>
      </c>
      <c r="D1036" t="s">
        <v>2936</v>
      </c>
      <c r="G1036" t="s">
        <v>5422</v>
      </c>
      <c r="I1036" t="s">
        <v>4601</v>
      </c>
    </row>
    <row r="1037" spans="1:11">
      <c r="A1037" s="69" t="s">
        <v>5456</v>
      </c>
      <c r="B1037" t="s">
        <v>55</v>
      </c>
      <c r="C1037" t="s">
        <v>2937</v>
      </c>
      <c r="D1037" t="s">
        <v>2936</v>
      </c>
      <c r="G1037" t="s">
        <v>5422</v>
      </c>
      <c r="I1037" t="s">
        <v>4601</v>
      </c>
    </row>
    <row r="1038" spans="1:11">
      <c r="A1038" s="69" t="s">
        <v>5456</v>
      </c>
      <c r="B1038" t="s">
        <v>55</v>
      </c>
      <c r="C1038" t="s">
        <v>2938</v>
      </c>
      <c r="D1038" t="s">
        <v>2936</v>
      </c>
      <c r="G1038" t="s">
        <v>5422</v>
      </c>
      <c r="I1038" t="s">
        <v>4601</v>
      </c>
    </row>
    <row r="1039" spans="1:11">
      <c r="A1039" s="69" t="s">
        <v>5456</v>
      </c>
      <c r="B1039" t="s">
        <v>55</v>
      </c>
      <c r="C1039" t="s">
        <v>2939</v>
      </c>
      <c r="D1039" t="s">
        <v>2936</v>
      </c>
      <c r="G1039" t="s">
        <v>5422</v>
      </c>
      <c r="I1039" t="s">
        <v>4601</v>
      </c>
    </row>
    <row r="1040" spans="1:11">
      <c r="A1040" s="69" t="s">
        <v>5456</v>
      </c>
      <c r="B1040" t="s">
        <v>55</v>
      </c>
      <c r="C1040" t="s">
        <v>2940</v>
      </c>
      <c r="D1040" t="s">
        <v>36</v>
      </c>
      <c r="G1040" t="s">
        <v>5422</v>
      </c>
      <c r="I1040" t="s">
        <v>4601</v>
      </c>
    </row>
    <row r="1041" spans="1:9">
      <c r="A1041" s="69" t="s">
        <v>5456</v>
      </c>
      <c r="B1041" t="s">
        <v>55</v>
      </c>
      <c r="C1041" t="s">
        <v>2941</v>
      </c>
      <c r="D1041" t="s">
        <v>35</v>
      </c>
      <c r="G1041" t="s">
        <v>5422</v>
      </c>
      <c r="I1041" t="s">
        <v>4601</v>
      </c>
    </row>
    <row r="1042" spans="1:9">
      <c r="A1042" s="69" t="s">
        <v>5456</v>
      </c>
      <c r="B1042" t="s">
        <v>55</v>
      </c>
      <c r="C1042" t="s">
        <v>2942</v>
      </c>
      <c r="D1042" t="s">
        <v>40</v>
      </c>
      <c r="G1042" t="s">
        <v>5422</v>
      </c>
      <c r="I1042" t="s">
        <v>4601</v>
      </c>
    </row>
    <row r="1043" spans="1:9">
      <c r="A1043" s="69" t="s">
        <v>5456</v>
      </c>
      <c r="B1043" t="s">
        <v>55</v>
      </c>
      <c r="C1043" t="s">
        <v>2943</v>
      </c>
      <c r="D1043" t="s">
        <v>2944</v>
      </c>
      <c r="G1043" t="s">
        <v>5422</v>
      </c>
      <c r="I1043" t="s">
        <v>4601</v>
      </c>
    </row>
    <row r="1044" spans="1:9">
      <c r="A1044" s="69" t="s">
        <v>5456</v>
      </c>
      <c r="B1044" t="s">
        <v>55</v>
      </c>
      <c r="C1044" t="s">
        <v>2945</v>
      </c>
      <c r="D1044" t="s">
        <v>35</v>
      </c>
      <c r="G1044" t="s">
        <v>5422</v>
      </c>
      <c r="I1044" t="s">
        <v>4601</v>
      </c>
    </row>
    <row r="1045" spans="1:9">
      <c r="A1045" s="69" t="s">
        <v>5456</v>
      </c>
      <c r="B1045" t="s">
        <v>59</v>
      </c>
      <c r="C1045" t="s">
        <v>2952</v>
      </c>
      <c r="D1045" t="s">
        <v>40</v>
      </c>
      <c r="F1045" t="s">
        <v>2953</v>
      </c>
      <c r="G1045" t="s">
        <v>5422</v>
      </c>
      <c r="I1045" t="s">
        <v>4605</v>
      </c>
    </row>
    <row r="1046" spans="1:9">
      <c r="A1046" s="69" t="s">
        <v>5456</v>
      </c>
      <c r="B1046" t="s">
        <v>70</v>
      </c>
      <c r="C1046" t="s">
        <v>2962</v>
      </c>
      <c r="D1046" t="s">
        <v>57</v>
      </c>
      <c r="E1046" t="s">
        <v>2963</v>
      </c>
      <c r="F1046" t="s">
        <v>2966</v>
      </c>
      <c r="G1046" t="s">
        <v>5424</v>
      </c>
      <c r="H1046" t="s">
        <v>3523</v>
      </c>
      <c r="I1046" t="s">
        <v>4609</v>
      </c>
    </row>
    <row r="1047" spans="1:9">
      <c r="A1047" s="69" t="s">
        <v>5456</v>
      </c>
      <c r="B1047" t="s">
        <v>70</v>
      </c>
      <c r="C1047" t="s">
        <v>2968</v>
      </c>
      <c r="D1047" t="s">
        <v>36</v>
      </c>
      <c r="G1047" t="s">
        <v>5422</v>
      </c>
      <c r="I1047" t="s">
        <v>4609</v>
      </c>
    </row>
    <row r="1048" spans="1:9">
      <c r="A1048" s="69" t="s">
        <v>5456</v>
      </c>
      <c r="B1048" t="s">
        <v>72</v>
      </c>
      <c r="C1048" t="s">
        <v>2984</v>
      </c>
      <c r="D1048" t="s">
        <v>36</v>
      </c>
      <c r="F1048" t="s">
        <v>2985</v>
      </c>
      <c r="G1048" t="s">
        <v>5422</v>
      </c>
      <c r="I1048" t="s">
        <v>4617</v>
      </c>
    </row>
    <row r="1049" spans="1:9">
      <c r="A1049" s="69" t="s">
        <v>5456</v>
      </c>
      <c r="B1049" t="s">
        <v>72</v>
      </c>
      <c r="C1049" t="s">
        <v>2991</v>
      </c>
      <c r="D1049" t="s">
        <v>58</v>
      </c>
      <c r="G1049" t="s">
        <v>5422</v>
      </c>
      <c r="I1049" t="s">
        <v>4617</v>
      </c>
    </row>
    <row r="1050" spans="1:9">
      <c r="A1050" s="69" t="s">
        <v>5456</v>
      </c>
      <c r="B1050" t="s">
        <v>72</v>
      </c>
      <c r="C1050" t="s">
        <v>2992</v>
      </c>
      <c r="D1050" t="s">
        <v>40</v>
      </c>
      <c r="G1050" t="s">
        <v>5422</v>
      </c>
      <c r="I1050" t="s">
        <v>4617</v>
      </c>
    </row>
    <row r="1051" spans="1:9">
      <c r="A1051" s="69" t="s">
        <v>5456</v>
      </c>
      <c r="B1051" t="s">
        <v>72</v>
      </c>
      <c r="C1051" t="s">
        <v>2993</v>
      </c>
      <c r="D1051" t="s">
        <v>42</v>
      </c>
      <c r="G1051" t="s">
        <v>5422</v>
      </c>
      <c r="I1051" t="s">
        <v>4617</v>
      </c>
    </row>
    <row r="1052" spans="1:9">
      <c r="A1052" s="69" t="s">
        <v>5456</v>
      </c>
      <c r="B1052" t="s">
        <v>72</v>
      </c>
      <c r="C1052" t="s">
        <v>2994</v>
      </c>
      <c r="D1052" t="s">
        <v>42</v>
      </c>
      <c r="G1052" t="s">
        <v>5422</v>
      </c>
      <c r="I1052" t="s">
        <v>4617</v>
      </c>
    </row>
    <row r="1053" spans="1:9">
      <c r="A1053" s="69" t="s">
        <v>5456</v>
      </c>
      <c r="B1053" t="s">
        <v>72</v>
      </c>
      <c r="C1053" t="s">
        <v>2995</v>
      </c>
      <c r="D1053" t="s">
        <v>2944</v>
      </c>
      <c r="G1053" t="s">
        <v>5422</v>
      </c>
      <c r="I1053" t="s">
        <v>4617</v>
      </c>
    </row>
    <row r="1054" spans="1:9">
      <c r="A1054" s="69" t="s">
        <v>5456</v>
      </c>
      <c r="B1054" t="s">
        <v>72</v>
      </c>
      <c r="C1054" t="s">
        <v>2996</v>
      </c>
      <c r="D1054" t="s">
        <v>56</v>
      </c>
      <c r="G1054" t="s">
        <v>5422</v>
      </c>
      <c r="I1054" t="s">
        <v>4617</v>
      </c>
    </row>
    <row r="1055" spans="1:9">
      <c r="A1055" s="69" t="s">
        <v>5456</v>
      </c>
      <c r="B1055" t="s">
        <v>72</v>
      </c>
      <c r="C1055" t="s">
        <v>2997</v>
      </c>
      <c r="D1055" t="s">
        <v>2944</v>
      </c>
      <c r="G1055" t="s">
        <v>5422</v>
      </c>
      <c r="I1055" t="s">
        <v>4617</v>
      </c>
    </row>
    <row r="1056" spans="1:9">
      <c r="A1056" s="69" t="s">
        <v>5456</v>
      </c>
      <c r="B1056" t="s">
        <v>78</v>
      </c>
      <c r="C1056" t="s">
        <v>2999</v>
      </c>
      <c r="D1056" t="s">
        <v>44</v>
      </c>
      <c r="G1056" t="s">
        <v>5425</v>
      </c>
      <c r="I1056" t="s">
        <v>4621</v>
      </c>
    </row>
    <row r="1057" spans="1:11">
      <c r="A1057" s="69" t="s">
        <v>5456</v>
      </c>
      <c r="B1057" t="s">
        <v>78</v>
      </c>
      <c r="C1057" t="s">
        <v>3001</v>
      </c>
      <c r="D1057" t="s">
        <v>44</v>
      </c>
      <c r="E1057" t="s">
        <v>3002</v>
      </c>
      <c r="F1057" t="s">
        <v>3004</v>
      </c>
      <c r="G1057" t="s">
        <v>5426</v>
      </c>
      <c r="I1057" t="s">
        <v>4621</v>
      </c>
    </row>
    <row r="1058" spans="1:11">
      <c r="A1058" s="69" t="s">
        <v>5456</v>
      </c>
      <c r="B1058" t="s">
        <v>78</v>
      </c>
      <c r="C1058" t="s">
        <v>3001</v>
      </c>
      <c r="D1058" t="s">
        <v>44</v>
      </c>
      <c r="E1058" t="s">
        <v>3002</v>
      </c>
      <c r="F1058" t="s">
        <v>3004</v>
      </c>
      <c r="G1058" t="s">
        <v>5424</v>
      </c>
      <c r="H1058" t="s">
        <v>240</v>
      </c>
      <c r="I1058" t="s">
        <v>4621</v>
      </c>
    </row>
    <row r="1059" spans="1:11">
      <c r="A1059" s="69" t="s">
        <v>5456</v>
      </c>
      <c r="B1059" t="s">
        <v>78</v>
      </c>
      <c r="C1059" t="s">
        <v>3007</v>
      </c>
      <c r="D1059" t="s">
        <v>2944</v>
      </c>
      <c r="G1059" t="s">
        <v>5427</v>
      </c>
      <c r="I1059" t="s">
        <v>4621</v>
      </c>
    </row>
    <row r="1060" spans="1:11">
      <c r="A1060" s="69" t="s">
        <v>5456</v>
      </c>
      <c r="B1060" t="s">
        <v>97</v>
      </c>
      <c r="C1060" t="s">
        <v>3012</v>
      </c>
      <c r="D1060" t="s">
        <v>56</v>
      </c>
      <c r="G1060" t="s">
        <v>5422</v>
      </c>
      <c r="I1060" t="s">
        <v>4625</v>
      </c>
    </row>
    <row r="1061" spans="1:11">
      <c r="A1061" s="69" t="s">
        <v>5456</v>
      </c>
      <c r="B1061" t="s">
        <v>86</v>
      </c>
      <c r="C1061" t="s">
        <v>3044</v>
      </c>
      <c r="D1061" t="s">
        <v>3045</v>
      </c>
      <c r="F1061" t="s">
        <v>3047</v>
      </c>
      <c r="G1061" t="s">
        <v>5428</v>
      </c>
      <c r="I1061" t="s">
        <v>4656</v>
      </c>
    </row>
    <row r="1062" spans="1:11">
      <c r="A1062" s="69" t="s">
        <v>5456</v>
      </c>
      <c r="B1062" t="s">
        <v>86</v>
      </c>
      <c r="C1062" t="s">
        <v>3048</v>
      </c>
      <c r="D1062" t="s">
        <v>3045</v>
      </c>
      <c r="G1062" t="s">
        <v>5428</v>
      </c>
      <c r="I1062" t="s">
        <v>4656</v>
      </c>
    </row>
    <row r="1063" spans="1:11">
      <c r="A1063" s="69" t="s">
        <v>5456</v>
      </c>
      <c r="B1063" t="s">
        <v>86</v>
      </c>
      <c r="C1063" t="s">
        <v>3051</v>
      </c>
      <c r="D1063" t="s">
        <v>3039</v>
      </c>
      <c r="E1063" t="s">
        <v>3052</v>
      </c>
      <c r="F1063" t="s">
        <v>3054</v>
      </c>
      <c r="G1063" t="s">
        <v>5429</v>
      </c>
      <c r="I1063" t="s">
        <v>4656</v>
      </c>
    </row>
    <row r="1064" spans="1:11">
      <c r="A1064" s="69" t="s">
        <v>5456</v>
      </c>
      <c r="B1064" t="s">
        <v>87</v>
      </c>
      <c r="C1064" t="s">
        <v>3061</v>
      </c>
      <c r="D1064" t="s">
        <v>3018</v>
      </c>
      <c r="G1064" t="s">
        <v>5430</v>
      </c>
      <c r="I1064" t="s">
        <v>4660</v>
      </c>
    </row>
    <row r="1065" spans="1:11">
      <c r="A1065" s="69" t="s">
        <v>5456</v>
      </c>
      <c r="B1065" t="s">
        <v>92</v>
      </c>
      <c r="C1065" t="s">
        <v>3064</v>
      </c>
      <c r="E1065" t="s">
        <v>666</v>
      </c>
      <c r="G1065" t="s">
        <v>5431</v>
      </c>
      <c r="I1065" t="s">
        <v>4664</v>
      </c>
    </row>
    <row r="1066" spans="1:11">
      <c r="A1066" s="69" t="s">
        <v>5456</v>
      </c>
      <c r="B1066" t="s">
        <v>92</v>
      </c>
      <c r="C1066" t="s">
        <v>3066</v>
      </c>
      <c r="D1066" t="s">
        <v>3018</v>
      </c>
      <c r="E1066" t="s">
        <v>3067</v>
      </c>
      <c r="G1066" t="s">
        <v>5432</v>
      </c>
      <c r="I1066" t="s">
        <v>4664</v>
      </c>
    </row>
    <row r="1067" spans="1:11">
      <c r="A1067" s="69" t="s">
        <v>5456</v>
      </c>
      <c r="B1067" t="s">
        <v>92</v>
      </c>
      <c r="C1067" t="s">
        <v>3069</v>
      </c>
      <c r="D1067" t="s">
        <v>96</v>
      </c>
      <c r="G1067" t="s">
        <v>5433</v>
      </c>
      <c r="I1067" t="s">
        <v>4664</v>
      </c>
    </row>
    <row r="1068" spans="1:11">
      <c r="A1068" s="69" t="s">
        <v>5457</v>
      </c>
      <c r="B1068" t="s">
        <v>32</v>
      </c>
      <c r="C1068" t="s">
        <v>2908</v>
      </c>
      <c r="D1068" t="s">
        <v>36</v>
      </c>
      <c r="G1068" t="s">
        <v>5422</v>
      </c>
      <c r="I1068" t="s">
        <v>4597</v>
      </c>
    </row>
    <row r="1069" spans="1:11" ht="331.2">
      <c r="A1069" s="69" t="s">
        <v>5457</v>
      </c>
      <c r="B1069" t="s">
        <v>55</v>
      </c>
      <c r="C1069" t="s">
        <v>2913</v>
      </c>
      <c r="D1069" t="s">
        <v>35</v>
      </c>
      <c r="E1069" t="s">
        <v>2914</v>
      </c>
      <c r="F1069" t="s">
        <v>2917</v>
      </c>
      <c r="G1069" t="s">
        <v>5458</v>
      </c>
      <c r="H1069" t="s">
        <v>2916</v>
      </c>
      <c r="I1069" t="s">
        <v>4601</v>
      </c>
      <c r="J1069" s="218" t="s">
        <v>2896</v>
      </c>
      <c r="K1069" t="s">
        <v>136</v>
      </c>
    </row>
    <row r="1070" spans="1:11" ht="316.8">
      <c r="A1070" s="69" t="s">
        <v>5457</v>
      </c>
      <c r="B1070" t="s">
        <v>55</v>
      </c>
      <c r="C1070" t="s">
        <v>3101</v>
      </c>
      <c r="D1070" t="s">
        <v>35</v>
      </c>
      <c r="E1070" t="s">
        <v>3102</v>
      </c>
      <c r="F1070" t="s">
        <v>3104</v>
      </c>
      <c r="G1070" t="s">
        <v>5459</v>
      </c>
      <c r="H1070" t="s">
        <v>3588</v>
      </c>
      <c r="I1070" t="s">
        <v>4601</v>
      </c>
      <c r="J1070" s="218" t="s">
        <v>2894</v>
      </c>
      <c r="K1070" t="s">
        <v>228</v>
      </c>
    </row>
    <row r="1071" spans="1:11" ht="331.2">
      <c r="A1071" s="69" t="s">
        <v>5457</v>
      </c>
      <c r="B1071" t="s">
        <v>55</v>
      </c>
      <c r="C1071" t="s">
        <v>2918</v>
      </c>
      <c r="D1071" t="s">
        <v>36</v>
      </c>
      <c r="E1071" t="s">
        <v>2919</v>
      </c>
      <c r="F1071" t="s">
        <v>2921</v>
      </c>
      <c r="G1071" t="s">
        <v>5458</v>
      </c>
      <c r="H1071" t="s">
        <v>2920</v>
      </c>
      <c r="I1071" t="s">
        <v>4601</v>
      </c>
      <c r="J1071" s="218" t="s">
        <v>2896</v>
      </c>
      <c r="K1071" t="s">
        <v>136</v>
      </c>
    </row>
    <row r="1072" spans="1:11" ht="316.8">
      <c r="A1072" s="69" t="s">
        <v>5457</v>
      </c>
      <c r="B1072" t="s">
        <v>55</v>
      </c>
      <c r="C1072" t="s">
        <v>3112</v>
      </c>
      <c r="D1072" t="s">
        <v>38</v>
      </c>
      <c r="E1072" t="s">
        <v>3113</v>
      </c>
      <c r="F1072" t="s">
        <v>3114</v>
      </c>
      <c r="G1072" t="s">
        <v>5459</v>
      </c>
      <c r="H1072" t="s">
        <v>1330</v>
      </c>
      <c r="I1072" t="s">
        <v>4601</v>
      </c>
      <c r="J1072" s="218" t="s">
        <v>2894</v>
      </c>
      <c r="K1072" t="s">
        <v>228</v>
      </c>
    </row>
    <row r="1073" spans="1:11" ht="331.2">
      <c r="A1073" s="69" t="s">
        <v>5457</v>
      </c>
      <c r="B1073" t="s">
        <v>55</v>
      </c>
      <c r="C1073" t="s">
        <v>2922</v>
      </c>
      <c r="D1073" t="s">
        <v>38</v>
      </c>
      <c r="E1073" t="s">
        <v>2923</v>
      </c>
      <c r="F1073" t="s">
        <v>2924</v>
      </c>
      <c r="G1073" t="s">
        <v>5458</v>
      </c>
      <c r="H1073" t="s">
        <v>2916</v>
      </c>
      <c r="I1073" t="s">
        <v>4601</v>
      </c>
      <c r="J1073" s="218" t="s">
        <v>2896</v>
      </c>
      <c r="K1073" t="s">
        <v>136</v>
      </c>
    </row>
    <row r="1074" spans="1:11" ht="331.2">
      <c r="A1074" s="69" t="s">
        <v>5457</v>
      </c>
      <c r="B1074" t="s">
        <v>55</v>
      </c>
      <c r="C1074" t="s">
        <v>2925</v>
      </c>
      <c r="D1074" t="s">
        <v>42</v>
      </c>
      <c r="E1074" t="s">
        <v>2919</v>
      </c>
      <c r="F1074" t="s">
        <v>2926</v>
      </c>
      <c r="G1074" t="s">
        <v>5458</v>
      </c>
      <c r="H1074" t="s">
        <v>2920</v>
      </c>
      <c r="I1074" t="s">
        <v>4601</v>
      </c>
      <c r="J1074" s="218" t="s">
        <v>2896</v>
      </c>
      <c r="K1074" t="s">
        <v>136</v>
      </c>
    </row>
    <row r="1075" spans="1:11" ht="331.2">
      <c r="A1075" s="69" t="s">
        <v>5457</v>
      </c>
      <c r="B1075" t="s">
        <v>55</v>
      </c>
      <c r="C1075" t="s">
        <v>2927</v>
      </c>
      <c r="D1075" t="s">
        <v>44</v>
      </c>
      <c r="E1075" t="s">
        <v>2919</v>
      </c>
      <c r="G1075" t="s">
        <v>5458</v>
      </c>
      <c r="H1075" t="s">
        <v>2920</v>
      </c>
      <c r="I1075" t="s">
        <v>4601</v>
      </c>
      <c r="J1075" s="218" t="s">
        <v>2896</v>
      </c>
      <c r="K1075" t="s">
        <v>136</v>
      </c>
    </row>
    <row r="1076" spans="1:11" ht="331.2">
      <c r="A1076" s="69" t="s">
        <v>5457</v>
      </c>
      <c r="B1076" t="s">
        <v>55</v>
      </c>
      <c r="C1076" t="s">
        <v>2928</v>
      </c>
      <c r="D1076" t="s">
        <v>57</v>
      </c>
      <c r="E1076" t="s">
        <v>2919</v>
      </c>
      <c r="G1076" t="s">
        <v>5458</v>
      </c>
      <c r="H1076" t="s">
        <v>2920</v>
      </c>
      <c r="I1076" t="s">
        <v>4601</v>
      </c>
      <c r="J1076" s="218" t="s">
        <v>2896</v>
      </c>
      <c r="K1076" t="s">
        <v>136</v>
      </c>
    </row>
    <row r="1077" spans="1:11" ht="331.2">
      <c r="A1077" s="69" t="s">
        <v>5457</v>
      </c>
      <c r="B1077" t="s">
        <v>55</v>
      </c>
      <c r="C1077" t="s">
        <v>2929</v>
      </c>
      <c r="D1077" t="s">
        <v>56</v>
      </c>
      <c r="E1077" t="s">
        <v>2923</v>
      </c>
      <c r="F1077" t="s">
        <v>2924</v>
      </c>
      <c r="G1077" t="s">
        <v>5458</v>
      </c>
      <c r="H1077" t="s">
        <v>2916</v>
      </c>
      <c r="I1077" t="s">
        <v>4601</v>
      </c>
      <c r="J1077" s="218" t="s">
        <v>2896</v>
      </c>
      <c r="K1077" t="s">
        <v>136</v>
      </c>
    </row>
    <row r="1078" spans="1:11" ht="316.8">
      <c r="A1078" s="69" t="s">
        <v>5457</v>
      </c>
      <c r="B1078" t="s">
        <v>55</v>
      </c>
      <c r="C1078" t="s">
        <v>3127</v>
      </c>
      <c r="D1078" t="s">
        <v>58</v>
      </c>
      <c r="E1078" t="s">
        <v>3113</v>
      </c>
      <c r="F1078" t="s">
        <v>3114</v>
      </c>
      <c r="G1078" t="s">
        <v>5459</v>
      </c>
      <c r="H1078" t="s">
        <v>1330</v>
      </c>
      <c r="I1078" t="s">
        <v>4601</v>
      </c>
      <c r="J1078" s="218" t="s">
        <v>2894</v>
      </c>
      <c r="K1078" t="s">
        <v>228</v>
      </c>
    </row>
    <row r="1079" spans="1:11">
      <c r="A1079" s="69" t="s">
        <v>5457</v>
      </c>
      <c r="B1079" t="s">
        <v>55</v>
      </c>
      <c r="C1079" t="s">
        <v>2930</v>
      </c>
      <c r="D1079" t="s">
        <v>2931</v>
      </c>
      <c r="G1079" t="s">
        <v>5422</v>
      </c>
      <c r="I1079" t="s">
        <v>4601</v>
      </c>
    </row>
    <row r="1080" spans="1:11">
      <c r="A1080" s="69" t="s">
        <v>5457</v>
      </c>
      <c r="B1080" t="s">
        <v>55</v>
      </c>
      <c r="C1080" t="s">
        <v>2932</v>
      </c>
      <c r="D1080" t="s">
        <v>2931</v>
      </c>
      <c r="G1080" t="s">
        <v>5422</v>
      </c>
      <c r="I1080" t="s">
        <v>4601</v>
      </c>
    </row>
    <row r="1081" spans="1:11">
      <c r="A1081" s="69" t="s">
        <v>5457</v>
      </c>
      <c r="B1081" t="s">
        <v>55</v>
      </c>
      <c r="C1081" t="s">
        <v>2933</v>
      </c>
      <c r="D1081" t="s">
        <v>2934</v>
      </c>
      <c r="G1081" t="s">
        <v>5422</v>
      </c>
      <c r="I1081" t="s">
        <v>4601</v>
      </c>
    </row>
    <row r="1082" spans="1:11">
      <c r="A1082" s="69" t="s">
        <v>5457</v>
      </c>
      <c r="B1082" t="s">
        <v>55</v>
      </c>
      <c r="C1082" t="s">
        <v>2935</v>
      </c>
      <c r="D1082" t="s">
        <v>2936</v>
      </c>
      <c r="G1082" t="s">
        <v>5422</v>
      </c>
      <c r="I1082" t="s">
        <v>4601</v>
      </c>
    </row>
    <row r="1083" spans="1:11">
      <c r="A1083" s="69" t="s">
        <v>5457</v>
      </c>
      <c r="B1083" t="s">
        <v>55</v>
      </c>
      <c r="C1083" t="s">
        <v>2937</v>
      </c>
      <c r="D1083" t="s">
        <v>2936</v>
      </c>
      <c r="G1083" t="s">
        <v>5422</v>
      </c>
      <c r="I1083" t="s">
        <v>4601</v>
      </c>
    </row>
    <row r="1084" spans="1:11">
      <c r="A1084" s="69" t="s">
        <v>5457</v>
      </c>
      <c r="B1084" t="s">
        <v>55</v>
      </c>
      <c r="C1084" t="s">
        <v>2938</v>
      </c>
      <c r="D1084" t="s">
        <v>2936</v>
      </c>
      <c r="G1084" t="s">
        <v>5422</v>
      </c>
      <c r="I1084" t="s">
        <v>4601</v>
      </c>
    </row>
    <row r="1085" spans="1:11">
      <c r="A1085" s="69" t="s">
        <v>5457</v>
      </c>
      <c r="B1085" t="s">
        <v>55</v>
      </c>
      <c r="C1085" t="s">
        <v>2939</v>
      </c>
      <c r="D1085" t="s">
        <v>2936</v>
      </c>
      <c r="G1085" t="s">
        <v>5422</v>
      </c>
      <c r="I1085" t="s">
        <v>4601</v>
      </c>
    </row>
    <row r="1086" spans="1:11">
      <c r="A1086" s="69" t="s">
        <v>5457</v>
      </c>
      <c r="B1086" t="s">
        <v>55</v>
      </c>
      <c r="C1086" t="s">
        <v>2940</v>
      </c>
      <c r="D1086" t="s">
        <v>36</v>
      </c>
      <c r="G1086" t="s">
        <v>5422</v>
      </c>
      <c r="I1086" t="s">
        <v>4601</v>
      </c>
    </row>
    <row r="1087" spans="1:11">
      <c r="A1087" s="69" t="s">
        <v>5457</v>
      </c>
      <c r="B1087" t="s">
        <v>55</v>
      </c>
      <c r="C1087" t="s">
        <v>2941</v>
      </c>
      <c r="D1087" t="s">
        <v>35</v>
      </c>
      <c r="G1087" t="s">
        <v>5422</v>
      </c>
      <c r="I1087" t="s">
        <v>4601</v>
      </c>
    </row>
    <row r="1088" spans="1:11">
      <c r="A1088" s="69" t="s">
        <v>5457</v>
      </c>
      <c r="B1088" t="s">
        <v>55</v>
      </c>
      <c r="C1088" t="s">
        <v>2942</v>
      </c>
      <c r="D1088" t="s">
        <v>40</v>
      </c>
      <c r="G1088" t="s">
        <v>5422</v>
      </c>
      <c r="I1088" t="s">
        <v>4601</v>
      </c>
    </row>
    <row r="1089" spans="1:11">
      <c r="A1089" s="69" t="s">
        <v>5457</v>
      </c>
      <c r="B1089" t="s">
        <v>55</v>
      </c>
      <c r="C1089" t="s">
        <v>2943</v>
      </c>
      <c r="D1089" t="s">
        <v>2944</v>
      </c>
      <c r="G1089" t="s">
        <v>5422</v>
      </c>
      <c r="I1089" t="s">
        <v>4601</v>
      </c>
    </row>
    <row r="1090" spans="1:11">
      <c r="A1090" s="69" t="s">
        <v>5457</v>
      </c>
      <c r="B1090" t="s">
        <v>55</v>
      </c>
      <c r="C1090" t="s">
        <v>2945</v>
      </c>
      <c r="D1090" t="s">
        <v>35</v>
      </c>
      <c r="G1090" t="s">
        <v>5422</v>
      </c>
      <c r="I1090" t="s">
        <v>4601</v>
      </c>
    </row>
    <row r="1091" spans="1:11" ht="331.2">
      <c r="A1091" s="69" t="s">
        <v>5457</v>
      </c>
      <c r="B1091" t="s">
        <v>55</v>
      </c>
      <c r="C1091" t="s">
        <v>2946</v>
      </c>
      <c r="D1091" t="s">
        <v>42</v>
      </c>
      <c r="E1091" t="s">
        <v>2919</v>
      </c>
      <c r="F1091" t="s">
        <v>2947</v>
      </c>
      <c r="G1091" t="s">
        <v>5458</v>
      </c>
      <c r="H1091" t="s">
        <v>2920</v>
      </c>
      <c r="I1091" t="s">
        <v>4601</v>
      </c>
      <c r="J1091" s="218" t="s">
        <v>2896</v>
      </c>
      <c r="K1091" t="s">
        <v>136</v>
      </c>
    </row>
    <row r="1092" spans="1:11" ht="316.8">
      <c r="A1092" s="69" t="s">
        <v>5457</v>
      </c>
      <c r="B1092" t="s">
        <v>55</v>
      </c>
      <c r="C1092" t="s">
        <v>3133</v>
      </c>
      <c r="D1092" t="s">
        <v>3134</v>
      </c>
      <c r="E1092" t="s">
        <v>1330</v>
      </c>
      <c r="F1092" t="s">
        <v>3135</v>
      </c>
      <c r="G1092" t="s">
        <v>5459</v>
      </c>
      <c r="H1092" t="s">
        <v>1330</v>
      </c>
      <c r="I1092" t="s">
        <v>4601</v>
      </c>
      <c r="J1092" s="218" t="s">
        <v>2894</v>
      </c>
      <c r="K1092" t="s">
        <v>228</v>
      </c>
    </row>
    <row r="1093" spans="1:11" ht="331.2">
      <c r="A1093" s="69" t="s">
        <v>5457</v>
      </c>
      <c r="B1093" t="s">
        <v>55</v>
      </c>
      <c r="C1093" t="s">
        <v>2948</v>
      </c>
      <c r="D1093" t="s">
        <v>2949</v>
      </c>
      <c r="E1093" t="s">
        <v>2923</v>
      </c>
      <c r="F1093" t="s">
        <v>2950</v>
      </c>
      <c r="G1093" t="s">
        <v>5458</v>
      </c>
      <c r="H1093" t="s">
        <v>2916</v>
      </c>
      <c r="I1093" t="s">
        <v>4601</v>
      </c>
      <c r="J1093" s="218" t="s">
        <v>2896</v>
      </c>
      <c r="K1093" t="s">
        <v>136</v>
      </c>
    </row>
    <row r="1094" spans="1:11" ht="316.8">
      <c r="A1094" s="69" t="s">
        <v>5457</v>
      </c>
      <c r="B1094" t="s">
        <v>59</v>
      </c>
      <c r="C1094" t="s">
        <v>3590</v>
      </c>
      <c r="D1094" t="s">
        <v>36</v>
      </c>
      <c r="E1094" t="s">
        <v>3591</v>
      </c>
      <c r="G1094" t="s">
        <v>5459</v>
      </c>
      <c r="H1094" t="s">
        <v>3591</v>
      </c>
      <c r="I1094" t="s">
        <v>4605</v>
      </c>
      <c r="J1094" s="218" t="s">
        <v>2894</v>
      </c>
      <c r="K1094" t="s">
        <v>228</v>
      </c>
    </row>
    <row r="1095" spans="1:11" ht="316.8">
      <c r="A1095" s="69" t="s">
        <v>5457</v>
      </c>
      <c r="B1095" t="s">
        <v>59</v>
      </c>
      <c r="C1095" t="s">
        <v>3147</v>
      </c>
      <c r="D1095" t="s">
        <v>40</v>
      </c>
      <c r="E1095" t="s">
        <v>3148</v>
      </c>
      <c r="F1095" t="s">
        <v>3149</v>
      </c>
      <c r="G1095" t="s">
        <v>5459</v>
      </c>
      <c r="H1095" t="s">
        <v>3591</v>
      </c>
      <c r="I1095" t="s">
        <v>4605</v>
      </c>
      <c r="J1095" s="218" t="s">
        <v>2894</v>
      </c>
      <c r="K1095" t="s">
        <v>228</v>
      </c>
    </row>
    <row r="1096" spans="1:11">
      <c r="A1096" s="69" t="s">
        <v>5457</v>
      </c>
      <c r="B1096" t="s">
        <v>59</v>
      </c>
      <c r="C1096" t="s">
        <v>2952</v>
      </c>
      <c r="D1096" t="s">
        <v>40</v>
      </c>
      <c r="F1096" t="s">
        <v>2953</v>
      </c>
      <c r="G1096" t="s">
        <v>5422</v>
      </c>
      <c r="I1096" t="s">
        <v>4605</v>
      </c>
    </row>
    <row r="1097" spans="1:11" ht="331.2">
      <c r="A1097" s="69" t="s">
        <v>5457</v>
      </c>
      <c r="B1097" t="s">
        <v>70</v>
      </c>
      <c r="C1097" t="s">
        <v>2955</v>
      </c>
      <c r="D1097" t="s">
        <v>42</v>
      </c>
      <c r="E1097" t="s">
        <v>2919</v>
      </c>
      <c r="F1097" t="s">
        <v>2956</v>
      </c>
      <c r="G1097" t="s">
        <v>5458</v>
      </c>
      <c r="H1097" t="s">
        <v>2920</v>
      </c>
      <c r="I1097" t="s">
        <v>4609</v>
      </c>
      <c r="J1097" s="218" t="s">
        <v>2896</v>
      </c>
      <c r="K1097" t="s">
        <v>136</v>
      </c>
    </row>
    <row r="1098" spans="1:11" ht="331.2">
      <c r="A1098" s="69" t="s">
        <v>5457</v>
      </c>
      <c r="B1098" t="s">
        <v>70</v>
      </c>
      <c r="C1098" t="s">
        <v>2957</v>
      </c>
      <c r="D1098" t="s">
        <v>42</v>
      </c>
      <c r="E1098" t="s">
        <v>2958</v>
      </c>
      <c r="F1098" t="s">
        <v>2960</v>
      </c>
      <c r="G1098" t="s">
        <v>5458</v>
      </c>
      <c r="H1098" t="s">
        <v>2959</v>
      </c>
      <c r="I1098" t="s">
        <v>4609</v>
      </c>
      <c r="J1098" s="218" t="s">
        <v>2896</v>
      </c>
      <c r="K1098" t="s">
        <v>136</v>
      </c>
    </row>
    <row r="1099" spans="1:11" ht="316.8">
      <c r="A1099" s="69" t="s">
        <v>5457</v>
      </c>
      <c r="B1099" t="s">
        <v>70</v>
      </c>
      <c r="C1099" t="s">
        <v>3177</v>
      </c>
      <c r="D1099" t="s">
        <v>44</v>
      </c>
      <c r="E1099" t="s">
        <v>3178</v>
      </c>
      <c r="F1099" t="s">
        <v>3179</v>
      </c>
      <c r="G1099" t="s">
        <v>5459</v>
      </c>
      <c r="H1099" t="s">
        <v>1330</v>
      </c>
      <c r="I1099" t="s">
        <v>4609</v>
      </c>
      <c r="J1099" s="218" t="s">
        <v>2894</v>
      </c>
      <c r="K1099" t="s">
        <v>228</v>
      </c>
    </row>
    <row r="1100" spans="1:11" ht="331.2">
      <c r="A1100" s="69" t="s">
        <v>5457</v>
      </c>
      <c r="B1100" t="s">
        <v>70</v>
      </c>
      <c r="C1100" t="s">
        <v>2961</v>
      </c>
      <c r="D1100" t="s">
        <v>56</v>
      </c>
      <c r="E1100" t="s">
        <v>2919</v>
      </c>
      <c r="F1100" t="s">
        <v>2956</v>
      </c>
      <c r="G1100" t="s">
        <v>5458</v>
      </c>
      <c r="H1100" t="s">
        <v>2920</v>
      </c>
      <c r="I1100" t="s">
        <v>4609</v>
      </c>
      <c r="J1100" s="218" t="s">
        <v>2896</v>
      </c>
      <c r="K1100" t="s">
        <v>136</v>
      </c>
    </row>
    <row r="1101" spans="1:11" ht="316.8">
      <c r="A1101" s="69" t="s">
        <v>5457</v>
      </c>
      <c r="B1101" t="s">
        <v>70</v>
      </c>
      <c r="C1101" t="s">
        <v>3182</v>
      </c>
      <c r="D1101" t="s">
        <v>58</v>
      </c>
      <c r="E1101" t="s">
        <v>1330</v>
      </c>
      <c r="F1101" t="s">
        <v>3183</v>
      </c>
      <c r="G1101" t="s">
        <v>5459</v>
      </c>
      <c r="H1101" t="s">
        <v>1330</v>
      </c>
      <c r="I1101" t="s">
        <v>4609</v>
      </c>
      <c r="J1101" s="218" t="s">
        <v>2894</v>
      </c>
      <c r="K1101" t="s">
        <v>228</v>
      </c>
    </row>
    <row r="1102" spans="1:11" ht="331.2">
      <c r="A1102" s="69" t="s">
        <v>5457</v>
      </c>
      <c r="B1102" t="s">
        <v>70</v>
      </c>
      <c r="C1102" t="s">
        <v>2967</v>
      </c>
      <c r="D1102" t="s">
        <v>35</v>
      </c>
      <c r="E1102" t="s">
        <v>2919</v>
      </c>
      <c r="G1102" t="s">
        <v>5458</v>
      </c>
      <c r="H1102" t="s">
        <v>2920</v>
      </c>
      <c r="I1102" t="s">
        <v>4609</v>
      </c>
      <c r="J1102" s="218" t="s">
        <v>2896</v>
      </c>
      <c r="K1102" t="s">
        <v>136</v>
      </c>
    </row>
    <row r="1103" spans="1:11">
      <c r="A1103" s="69" t="s">
        <v>5457</v>
      </c>
      <c r="B1103" t="s">
        <v>70</v>
      </c>
      <c r="C1103" t="s">
        <v>2968</v>
      </c>
      <c r="D1103" t="s">
        <v>36</v>
      </c>
      <c r="G1103" t="s">
        <v>5422</v>
      </c>
      <c r="I1103" t="s">
        <v>4609</v>
      </c>
    </row>
    <row r="1104" spans="1:11" ht="331.2">
      <c r="A1104" s="69" t="s">
        <v>5457</v>
      </c>
      <c r="B1104" t="s">
        <v>70</v>
      </c>
      <c r="C1104" t="s">
        <v>2969</v>
      </c>
      <c r="E1104" t="s">
        <v>2923</v>
      </c>
      <c r="F1104" t="s">
        <v>2970</v>
      </c>
      <c r="G1104" t="s">
        <v>5458</v>
      </c>
      <c r="H1104" t="s">
        <v>2916</v>
      </c>
      <c r="I1104" t="s">
        <v>4609</v>
      </c>
      <c r="J1104" s="218" t="s">
        <v>2896</v>
      </c>
      <c r="K1104" t="s">
        <v>136</v>
      </c>
    </row>
    <row r="1105" spans="1:11" ht="331.2">
      <c r="A1105" s="69" t="s">
        <v>5457</v>
      </c>
      <c r="B1105" t="s">
        <v>70</v>
      </c>
      <c r="C1105" t="s">
        <v>2971</v>
      </c>
      <c r="D1105" t="s">
        <v>2972</v>
      </c>
      <c r="E1105" t="s">
        <v>2923</v>
      </c>
      <c r="G1105" t="s">
        <v>5458</v>
      </c>
      <c r="H1105" t="s">
        <v>2916</v>
      </c>
      <c r="I1105" t="s">
        <v>4609</v>
      </c>
      <c r="J1105" s="218" t="s">
        <v>2896</v>
      </c>
      <c r="K1105" t="s">
        <v>136</v>
      </c>
    </row>
    <row r="1106" spans="1:11" ht="331.2">
      <c r="A1106" s="69" t="s">
        <v>5457</v>
      </c>
      <c r="B1106" t="s">
        <v>70</v>
      </c>
      <c r="C1106" t="s">
        <v>2973</v>
      </c>
      <c r="D1106" t="s">
        <v>2931</v>
      </c>
      <c r="E1106" t="s">
        <v>2923</v>
      </c>
      <c r="F1106" t="s">
        <v>2974</v>
      </c>
      <c r="G1106" t="s">
        <v>5458</v>
      </c>
      <c r="H1106" t="s">
        <v>2916</v>
      </c>
      <c r="I1106" t="s">
        <v>4609</v>
      </c>
      <c r="J1106" s="218" t="s">
        <v>2896</v>
      </c>
      <c r="K1106" t="s">
        <v>136</v>
      </c>
    </row>
    <row r="1107" spans="1:11" ht="331.2">
      <c r="A1107" s="69" t="s">
        <v>5457</v>
      </c>
      <c r="B1107" t="s">
        <v>103</v>
      </c>
      <c r="C1107" t="s">
        <v>2976</v>
      </c>
      <c r="D1107" t="s">
        <v>40</v>
      </c>
      <c r="E1107" t="s">
        <v>2919</v>
      </c>
      <c r="G1107" t="s">
        <v>5458</v>
      </c>
      <c r="H1107" t="s">
        <v>2920</v>
      </c>
      <c r="I1107" t="s">
        <v>4613</v>
      </c>
      <c r="J1107" s="218" t="s">
        <v>2896</v>
      </c>
      <c r="K1107" t="s">
        <v>136</v>
      </c>
    </row>
    <row r="1108" spans="1:11" ht="331.2">
      <c r="A1108" s="69" t="s">
        <v>5457</v>
      </c>
      <c r="B1108" t="s">
        <v>103</v>
      </c>
      <c r="C1108" t="s">
        <v>2977</v>
      </c>
      <c r="D1108" t="s">
        <v>42</v>
      </c>
      <c r="E1108" t="s">
        <v>2958</v>
      </c>
      <c r="G1108" t="s">
        <v>5458</v>
      </c>
      <c r="H1108" t="s">
        <v>2959</v>
      </c>
      <c r="I1108" t="s">
        <v>4613</v>
      </c>
      <c r="J1108" s="218" t="s">
        <v>2896</v>
      </c>
      <c r="K1108" t="s">
        <v>136</v>
      </c>
    </row>
    <row r="1109" spans="1:11" ht="331.2">
      <c r="A1109" s="69" t="s">
        <v>5457</v>
      </c>
      <c r="B1109" t="s">
        <v>103</v>
      </c>
      <c r="C1109" t="s">
        <v>2978</v>
      </c>
      <c r="D1109" t="s">
        <v>57</v>
      </c>
      <c r="E1109" t="s">
        <v>2919</v>
      </c>
      <c r="F1109" t="s">
        <v>2979</v>
      </c>
      <c r="G1109" t="s">
        <v>5458</v>
      </c>
      <c r="H1109" t="s">
        <v>2920</v>
      </c>
      <c r="I1109" t="s">
        <v>4613</v>
      </c>
      <c r="J1109" s="218" t="s">
        <v>2896</v>
      </c>
      <c r="K1109" t="s">
        <v>136</v>
      </c>
    </row>
    <row r="1110" spans="1:11" ht="316.8">
      <c r="A1110" s="69" t="s">
        <v>5457</v>
      </c>
      <c r="B1110" t="s">
        <v>103</v>
      </c>
      <c r="C1110" t="s">
        <v>3219</v>
      </c>
      <c r="D1110" t="s">
        <v>3220</v>
      </c>
      <c r="E1110" t="s">
        <v>1330</v>
      </c>
      <c r="G1110" t="s">
        <v>5459</v>
      </c>
      <c r="H1110" t="s">
        <v>1330</v>
      </c>
      <c r="I1110" t="s">
        <v>4613</v>
      </c>
      <c r="J1110" s="218" t="s">
        <v>2894</v>
      </c>
      <c r="K1110" t="s">
        <v>228</v>
      </c>
    </row>
    <row r="1111" spans="1:11" ht="331.2">
      <c r="A1111" s="69" t="s">
        <v>5457</v>
      </c>
      <c r="B1111" t="s">
        <v>72</v>
      </c>
      <c r="C1111" t="s">
        <v>2983</v>
      </c>
      <c r="D1111" t="s">
        <v>36</v>
      </c>
      <c r="E1111" t="s">
        <v>2958</v>
      </c>
      <c r="G1111" t="s">
        <v>5458</v>
      </c>
      <c r="H1111" t="s">
        <v>2959</v>
      </c>
      <c r="I1111" t="s">
        <v>4617</v>
      </c>
      <c r="J1111" s="218" t="s">
        <v>2896</v>
      </c>
      <c r="K1111" t="s">
        <v>136</v>
      </c>
    </row>
    <row r="1112" spans="1:11">
      <c r="A1112" s="69" t="s">
        <v>5457</v>
      </c>
      <c r="B1112" t="s">
        <v>72</v>
      </c>
      <c r="C1112" t="s">
        <v>2984</v>
      </c>
      <c r="D1112" t="s">
        <v>36</v>
      </c>
      <c r="F1112" t="s">
        <v>2985</v>
      </c>
      <c r="G1112" t="s">
        <v>5422</v>
      </c>
      <c r="I1112" t="s">
        <v>4617</v>
      </c>
      <c r="J1112" s="218"/>
    </row>
    <row r="1113" spans="1:11" ht="331.2">
      <c r="A1113" s="69" t="s">
        <v>5457</v>
      </c>
      <c r="B1113" t="s">
        <v>72</v>
      </c>
      <c r="C1113" t="s">
        <v>2986</v>
      </c>
      <c r="D1113" t="s">
        <v>42</v>
      </c>
      <c r="E1113" t="s">
        <v>2987</v>
      </c>
      <c r="F1113" t="s">
        <v>2988</v>
      </c>
      <c r="G1113" t="s">
        <v>5458</v>
      </c>
      <c r="H1113" t="s">
        <v>2920</v>
      </c>
      <c r="I1113" t="s">
        <v>4617</v>
      </c>
      <c r="J1113" s="218" t="s">
        <v>2896</v>
      </c>
      <c r="K1113" t="s">
        <v>136</v>
      </c>
    </row>
    <row r="1114" spans="1:11" ht="331.2">
      <c r="A1114" s="69" t="s">
        <v>5457</v>
      </c>
      <c r="B1114" t="s">
        <v>72</v>
      </c>
      <c r="C1114" t="s">
        <v>2989</v>
      </c>
      <c r="D1114" t="s">
        <v>44</v>
      </c>
      <c r="E1114" t="s">
        <v>2919</v>
      </c>
      <c r="F1114" t="s">
        <v>2990</v>
      </c>
      <c r="G1114" t="s">
        <v>5458</v>
      </c>
      <c r="H1114" t="s">
        <v>2920</v>
      </c>
      <c r="I1114" t="s">
        <v>4617</v>
      </c>
      <c r="J1114" s="218" t="s">
        <v>2896</v>
      </c>
      <c r="K1114" t="s">
        <v>136</v>
      </c>
    </row>
    <row r="1115" spans="1:11">
      <c r="A1115" s="69" t="s">
        <v>5457</v>
      </c>
      <c r="B1115" t="s">
        <v>72</v>
      </c>
      <c r="C1115" t="s">
        <v>2991</v>
      </c>
      <c r="D1115" t="s">
        <v>58</v>
      </c>
      <c r="G1115" t="s">
        <v>5422</v>
      </c>
      <c r="I1115" t="s">
        <v>4617</v>
      </c>
      <c r="J1115" s="218"/>
    </row>
    <row r="1116" spans="1:11">
      <c r="A1116" s="69" t="s">
        <v>5457</v>
      </c>
      <c r="B1116" t="s">
        <v>72</v>
      </c>
      <c r="C1116" t="s">
        <v>2992</v>
      </c>
      <c r="D1116" t="s">
        <v>40</v>
      </c>
      <c r="G1116" t="s">
        <v>5422</v>
      </c>
      <c r="I1116" t="s">
        <v>4617</v>
      </c>
      <c r="J1116" s="218"/>
    </row>
    <row r="1117" spans="1:11">
      <c r="A1117" s="69" t="s">
        <v>5457</v>
      </c>
      <c r="B1117" t="s">
        <v>72</v>
      </c>
      <c r="C1117" t="s">
        <v>2993</v>
      </c>
      <c r="D1117" t="s">
        <v>42</v>
      </c>
      <c r="G1117" t="s">
        <v>5422</v>
      </c>
      <c r="I1117" t="s">
        <v>4617</v>
      </c>
      <c r="J1117" s="218"/>
    </row>
    <row r="1118" spans="1:11">
      <c r="A1118" s="69" t="s">
        <v>5457</v>
      </c>
      <c r="B1118" t="s">
        <v>72</v>
      </c>
      <c r="C1118" t="s">
        <v>2994</v>
      </c>
      <c r="D1118" t="s">
        <v>42</v>
      </c>
      <c r="G1118" t="s">
        <v>5422</v>
      </c>
      <c r="I1118" t="s">
        <v>4617</v>
      </c>
      <c r="J1118" s="218"/>
    </row>
    <row r="1119" spans="1:11">
      <c r="A1119" s="69" t="s">
        <v>5457</v>
      </c>
      <c r="B1119" t="s">
        <v>72</v>
      </c>
      <c r="C1119" t="s">
        <v>2995</v>
      </c>
      <c r="D1119" t="s">
        <v>2944</v>
      </c>
      <c r="G1119" t="s">
        <v>5422</v>
      </c>
      <c r="I1119" t="s">
        <v>4617</v>
      </c>
      <c r="J1119" s="218"/>
    </row>
    <row r="1120" spans="1:11">
      <c r="A1120" s="69" t="s">
        <v>5457</v>
      </c>
      <c r="B1120" t="s">
        <v>72</v>
      </c>
      <c r="C1120" t="s">
        <v>2996</v>
      </c>
      <c r="D1120" t="s">
        <v>56</v>
      </c>
      <c r="G1120" t="s">
        <v>5422</v>
      </c>
      <c r="I1120" t="s">
        <v>4617</v>
      </c>
      <c r="J1120" s="218"/>
    </row>
    <row r="1121" spans="1:11">
      <c r="A1121" s="69" t="s">
        <v>5457</v>
      </c>
      <c r="B1121" t="s">
        <v>72</v>
      </c>
      <c r="C1121" t="s">
        <v>2997</v>
      </c>
      <c r="D1121" t="s">
        <v>2944</v>
      </c>
      <c r="G1121" t="s">
        <v>5422</v>
      </c>
      <c r="I1121" t="s">
        <v>4617</v>
      </c>
    </row>
    <row r="1122" spans="1:11" ht="316.8">
      <c r="A1122" s="69" t="s">
        <v>5457</v>
      </c>
      <c r="B1122" t="s">
        <v>72</v>
      </c>
      <c r="C1122" t="s">
        <v>3263</v>
      </c>
      <c r="D1122" t="s">
        <v>33</v>
      </c>
      <c r="E1122" t="s">
        <v>3264</v>
      </c>
      <c r="F1122" t="s">
        <v>3266</v>
      </c>
      <c r="G1122" t="s">
        <v>5459</v>
      </c>
      <c r="H1122" t="s">
        <v>235</v>
      </c>
      <c r="I1122" t="s">
        <v>4617</v>
      </c>
      <c r="J1122" s="218" t="s">
        <v>2894</v>
      </c>
      <c r="K1122" t="s">
        <v>228</v>
      </c>
    </row>
    <row r="1123" spans="1:11">
      <c r="A1123" s="69" t="s">
        <v>5457</v>
      </c>
      <c r="B1123" t="s">
        <v>78</v>
      </c>
      <c r="C1123" t="s">
        <v>3462</v>
      </c>
      <c r="D1123" t="s">
        <v>44</v>
      </c>
      <c r="E1123" t="s">
        <v>3463</v>
      </c>
      <c r="F1123" t="s">
        <v>3464</v>
      </c>
      <c r="G1123" t="s">
        <v>5424</v>
      </c>
      <c r="H1123" t="s">
        <v>2663</v>
      </c>
      <c r="I1123" t="s">
        <v>4621</v>
      </c>
    </row>
    <row r="1124" spans="1:11">
      <c r="A1124" s="69" t="s">
        <v>5457</v>
      </c>
      <c r="B1124" t="s">
        <v>78</v>
      </c>
      <c r="C1124" t="s">
        <v>2999</v>
      </c>
      <c r="D1124" t="s">
        <v>44</v>
      </c>
      <c r="G1124" t="s">
        <v>5425</v>
      </c>
      <c r="I1124" t="s">
        <v>4621</v>
      </c>
    </row>
    <row r="1125" spans="1:11">
      <c r="A1125" s="69" t="s">
        <v>5457</v>
      </c>
      <c r="B1125" t="s">
        <v>78</v>
      </c>
      <c r="C1125" t="s">
        <v>3001</v>
      </c>
      <c r="D1125" t="s">
        <v>44</v>
      </c>
      <c r="E1125" t="s">
        <v>3002</v>
      </c>
      <c r="F1125" t="s">
        <v>3004</v>
      </c>
      <c r="G1125" t="s">
        <v>5426</v>
      </c>
      <c r="I1125" t="s">
        <v>4621</v>
      </c>
    </row>
    <row r="1126" spans="1:11">
      <c r="A1126" s="69" t="s">
        <v>5457</v>
      </c>
      <c r="B1126" t="s">
        <v>78</v>
      </c>
      <c r="C1126" t="s">
        <v>3007</v>
      </c>
      <c r="D1126" t="s">
        <v>2944</v>
      </c>
      <c r="G1126" t="s">
        <v>5427</v>
      </c>
      <c r="I1126" t="s">
        <v>4621</v>
      </c>
    </row>
    <row r="1127" spans="1:11" ht="316.8">
      <c r="A1127" s="69" t="s">
        <v>5457</v>
      </c>
      <c r="B1127" t="s">
        <v>97</v>
      </c>
      <c r="C1127" t="s">
        <v>3466</v>
      </c>
      <c r="D1127" t="s">
        <v>40</v>
      </c>
      <c r="E1127" t="s">
        <v>3467</v>
      </c>
      <c r="F1127" t="s">
        <v>3468</v>
      </c>
      <c r="G1127" t="s">
        <v>5459</v>
      </c>
      <c r="H1127" t="s">
        <v>3591</v>
      </c>
      <c r="I1127" t="s">
        <v>4625</v>
      </c>
      <c r="J1127" s="218" t="s">
        <v>2894</v>
      </c>
      <c r="K1127" t="s">
        <v>228</v>
      </c>
    </row>
    <row r="1128" spans="1:11" ht="316.8">
      <c r="A1128" s="69" t="s">
        <v>5457</v>
      </c>
      <c r="B1128" t="s">
        <v>97</v>
      </c>
      <c r="C1128" t="s">
        <v>3597</v>
      </c>
      <c r="D1128" t="s">
        <v>44</v>
      </c>
      <c r="E1128" t="s">
        <v>3591</v>
      </c>
      <c r="F1128" t="s">
        <v>3598</v>
      </c>
      <c r="G1128" t="s">
        <v>5459</v>
      </c>
      <c r="H1128" t="s">
        <v>3591</v>
      </c>
      <c r="I1128" t="s">
        <v>4625</v>
      </c>
      <c r="J1128" s="218" t="s">
        <v>2894</v>
      </c>
      <c r="K1128" t="s">
        <v>228</v>
      </c>
    </row>
    <row r="1129" spans="1:11" ht="331.2">
      <c r="A1129" s="69" t="s">
        <v>5457</v>
      </c>
      <c r="B1129" t="s">
        <v>97</v>
      </c>
      <c r="C1129" t="s">
        <v>3010</v>
      </c>
      <c r="D1129" t="s">
        <v>58</v>
      </c>
      <c r="E1129" t="s">
        <v>2914</v>
      </c>
      <c r="F1129" t="s">
        <v>3011</v>
      </c>
      <c r="G1129" t="s">
        <v>5458</v>
      </c>
      <c r="H1129" t="s">
        <v>2916</v>
      </c>
      <c r="I1129" t="s">
        <v>4625</v>
      </c>
      <c r="J1129" s="218" t="s">
        <v>2896</v>
      </c>
      <c r="K1129" t="s">
        <v>136</v>
      </c>
    </row>
    <row r="1130" spans="1:11">
      <c r="A1130" s="69" t="s">
        <v>5457</v>
      </c>
      <c r="B1130" t="s">
        <v>97</v>
      </c>
      <c r="C1130" t="s">
        <v>3012</v>
      </c>
      <c r="D1130" t="s">
        <v>56</v>
      </c>
      <c r="G1130" t="s">
        <v>5422</v>
      </c>
      <c r="I1130" t="s">
        <v>4625</v>
      </c>
    </row>
    <row r="1131" spans="1:11" ht="316.8">
      <c r="A1131" s="69" t="s">
        <v>5457</v>
      </c>
      <c r="B1131" t="s">
        <v>97</v>
      </c>
      <c r="C1131" t="s">
        <v>3327</v>
      </c>
      <c r="D1131" t="s">
        <v>3328</v>
      </c>
      <c r="E1131" t="s">
        <v>1330</v>
      </c>
      <c r="G1131" t="s">
        <v>5459</v>
      </c>
      <c r="H1131" t="s">
        <v>1330</v>
      </c>
      <c r="I1131" t="s">
        <v>4625</v>
      </c>
      <c r="J1131" s="218" t="s">
        <v>2894</v>
      </c>
      <c r="K1131" t="s">
        <v>228</v>
      </c>
    </row>
    <row r="1132" spans="1:11" ht="316.8">
      <c r="A1132" s="69" t="s">
        <v>5457</v>
      </c>
      <c r="B1132" t="s">
        <v>97</v>
      </c>
      <c r="C1132" t="s">
        <v>3329</v>
      </c>
      <c r="D1132" t="s">
        <v>3328</v>
      </c>
      <c r="E1132" t="s">
        <v>1330</v>
      </c>
      <c r="G1132" t="s">
        <v>5459</v>
      </c>
      <c r="H1132" t="s">
        <v>1330</v>
      </c>
      <c r="I1132" t="s">
        <v>4625</v>
      </c>
      <c r="J1132" s="218" t="s">
        <v>2894</v>
      </c>
      <c r="K1132" t="s">
        <v>228</v>
      </c>
    </row>
    <row r="1133" spans="1:11" ht="331.2">
      <c r="A1133" s="69" t="s">
        <v>5457</v>
      </c>
      <c r="B1133" t="s">
        <v>14</v>
      </c>
      <c r="C1133" t="s">
        <v>3014</v>
      </c>
      <c r="D1133" t="s">
        <v>17</v>
      </c>
      <c r="E1133" t="s">
        <v>2923</v>
      </c>
      <c r="F1133" t="s">
        <v>3015</v>
      </c>
      <c r="G1133" t="s">
        <v>5458</v>
      </c>
      <c r="H1133" t="s">
        <v>2916</v>
      </c>
      <c r="I1133" t="s">
        <v>4628</v>
      </c>
      <c r="J1133" s="218" t="s">
        <v>2896</v>
      </c>
      <c r="K1133" t="s">
        <v>136</v>
      </c>
    </row>
    <row r="1134" spans="1:11" ht="316.8">
      <c r="A1134" s="69" t="s">
        <v>5457</v>
      </c>
      <c r="B1134" t="s">
        <v>14</v>
      </c>
      <c r="C1134" t="s">
        <v>3336</v>
      </c>
      <c r="D1134" t="s">
        <v>3018</v>
      </c>
      <c r="E1134" t="s">
        <v>1330</v>
      </c>
      <c r="G1134" t="s">
        <v>5459</v>
      </c>
      <c r="H1134" t="s">
        <v>1330</v>
      </c>
      <c r="I1134" t="s">
        <v>4628</v>
      </c>
      <c r="J1134" s="218" t="s">
        <v>2894</v>
      </c>
      <c r="K1134" t="s">
        <v>228</v>
      </c>
    </row>
    <row r="1135" spans="1:11" ht="316.8">
      <c r="A1135" s="69" t="s">
        <v>5457</v>
      </c>
      <c r="B1135" t="s">
        <v>14</v>
      </c>
      <c r="C1135" t="s">
        <v>3337</v>
      </c>
      <c r="E1135" t="s">
        <v>3338</v>
      </c>
      <c r="G1135" t="s">
        <v>5459</v>
      </c>
      <c r="H1135" t="s">
        <v>1330</v>
      </c>
      <c r="I1135" t="s">
        <v>4628</v>
      </c>
      <c r="J1135" s="218" t="s">
        <v>2894</v>
      </c>
      <c r="K1135" t="s">
        <v>228</v>
      </c>
    </row>
    <row r="1136" spans="1:11" ht="331.2">
      <c r="A1136" s="69" t="s">
        <v>5457</v>
      </c>
      <c r="B1136" t="s">
        <v>7</v>
      </c>
      <c r="C1136" t="s">
        <v>3017</v>
      </c>
      <c r="D1136" t="s">
        <v>3018</v>
      </c>
      <c r="E1136" t="s">
        <v>2919</v>
      </c>
      <c r="G1136" t="s">
        <v>5458</v>
      </c>
      <c r="H1136" t="s">
        <v>2920</v>
      </c>
      <c r="I1136" t="s">
        <v>4632</v>
      </c>
      <c r="J1136" s="218" t="s">
        <v>2896</v>
      </c>
      <c r="K1136" t="s">
        <v>136</v>
      </c>
    </row>
    <row r="1137" spans="1:11" ht="316.8">
      <c r="A1137" s="69" t="s">
        <v>5457</v>
      </c>
      <c r="B1137" t="s">
        <v>4363</v>
      </c>
      <c r="C1137" t="s">
        <v>3353</v>
      </c>
      <c r="D1137" t="s">
        <v>3045</v>
      </c>
      <c r="E1137" t="s">
        <v>3354</v>
      </c>
      <c r="G1137" t="s">
        <v>5459</v>
      </c>
      <c r="H1137" t="s">
        <v>3591</v>
      </c>
      <c r="I1137" t="s">
        <v>4636</v>
      </c>
      <c r="J1137" s="218" t="s">
        <v>2894</v>
      </c>
      <c r="K1137" t="s">
        <v>228</v>
      </c>
    </row>
    <row r="1138" spans="1:11" ht="316.8">
      <c r="A1138" s="69" t="s">
        <v>5457</v>
      </c>
      <c r="B1138" t="s">
        <v>47</v>
      </c>
      <c r="C1138" t="s">
        <v>3603</v>
      </c>
      <c r="D1138" t="s">
        <v>3365</v>
      </c>
      <c r="E1138" t="s">
        <v>3604</v>
      </c>
      <c r="G1138" t="s">
        <v>5459</v>
      </c>
      <c r="H1138" t="s">
        <v>3591</v>
      </c>
      <c r="I1138" t="s">
        <v>4640</v>
      </c>
      <c r="J1138" s="218" t="s">
        <v>2894</v>
      </c>
      <c r="K1138" t="s">
        <v>228</v>
      </c>
    </row>
    <row r="1139" spans="1:11" ht="331.2">
      <c r="A1139" s="69" t="s">
        <v>5457</v>
      </c>
      <c r="B1139" t="s">
        <v>60</v>
      </c>
      <c r="C1139" t="s">
        <v>3020</v>
      </c>
      <c r="D1139" t="s">
        <v>10</v>
      </c>
      <c r="E1139" t="s">
        <v>2919</v>
      </c>
      <c r="G1139" t="s">
        <v>5458</v>
      </c>
      <c r="H1139" t="s">
        <v>2920</v>
      </c>
      <c r="I1139" t="s">
        <v>4644</v>
      </c>
      <c r="J1139" s="218" t="s">
        <v>2896</v>
      </c>
      <c r="K1139" t="s">
        <v>136</v>
      </c>
    </row>
    <row r="1140" spans="1:11" ht="331.2">
      <c r="A1140" s="69" t="s">
        <v>5457</v>
      </c>
      <c r="B1140" t="s">
        <v>60</v>
      </c>
      <c r="C1140" t="s">
        <v>3021</v>
      </c>
      <c r="D1140" t="s">
        <v>10</v>
      </c>
      <c r="E1140" t="s">
        <v>2919</v>
      </c>
      <c r="G1140" t="s">
        <v>5458</v>
      </c>
      <c r="H1140" t="s">
        <v>2920</v>
      </c>
      <c r="I1140" t="s">
        <v>4644</v>
      </c>
      <c r="J1140" s="218" t="s">
        <v>2896</v>
      </c>
      <c r="K1140" t="s">
        <v>136</v>
      </c>
    </row>
    <row r="1141" spans="1:11" ht="331.2">
      <c r="A1141" s="69" t="s">
        <v>5457</v>
      </c>
      <c r="B1141" t="s">
        <v>60</v>
      </c>
      <c r="C1141" t="s">
        <v>3022</v>
      </c>
      <c r="D1141" t="s">
        <v>10</v>
      </c>
      <c r="E1141" t="s">
        <v>2919</v>
      </c>
      <c r="G1141" t="s">
        <v>5458</v>
      </c>
      <c r="H1141" t="s">
        <v>2920</v>
      </c>
      <c r="I1141" t="s">
        <v>4644</v>
      </c>
      <c r="J1141" s="218" t="s">
        <v>2896</v>
      </c>
      <c r="K1141" t="s">
        <v>136</v>
      </c>
    </row>
    <row r="1142" spans="1:11" ht="331.2">
      <c r="A1142" s="69" t="s">
        <v>5457</v>
      </c>
      <c r="B1142" t="s">
        <v>60</v>
      </c>
      <c r="C1142" t="s">
        <v>3023</v>
      </c>
      <c r="D1142" t="s">
        <v>10</v>
      </c>
      <c r="E1142" t="s">
        <v>2919</v>
      </c>
      <c r="G1142" t="s">
        <v>5458</v>
      </c>
      <c r="H1142" t="s">
        <v>2920</v>
      </c>
      <c r="I1142" t="s">
        <v>4644</v>
      </c>
      <c r="J1142" s="218" t="s">
        <v>2896</v>
      </c>
      <c r="K1142" t="s">
        <v>136</v>
      </c>
    </row>
    <row r="1143" spans="1:11" ht="331.2">
      <c r="A1143" s="69" t="s">
        <v>5457</v>
      </c>
      <c r="B1143" t="s">
        <v>54</v>
      </c>
      <c r="C1143" t="s">
        <v>3028</v>
      </c>
      <c r="D1143" t="s">
        <v>3018</v>
      </c>
      <c r="E1143" t="s">
        <v>2919</v>
      </c>
      <c r="G1143" t="s">
        <v>5458</v>
      </c>
      <c r="H1143" t="s">
        <v>2920</v>
      </c>
      <c r="I1143" t="s">
        <v>4646</v>
      </c>
      <c r="J1143" s="218" t="s">
        <v>2896</v>
      </c>
      <c r="K1143" t="s">
        <v>136</v>
      </c>
    </row>
    <row r="1144" spans="1:11" ht="331.2">
      <c r="A1144" s="69" t="s">
        <v>5457</v>
      </c>
      <c r="B1144" t="s">
        <v>54</v>
      </c>
      <c r="C1144" t="s">
        <v>3029</v>
      </c>
      <c r="D1144" t="s">
        <v>3018</v>
      </c>
      <c r="E1144" t="s">
        <v>2919</v>
      </c>
      <c r="G1144" t="s">
        <v>5458</v>
      </c>
      <c r="H1144" t="s">
        <v>2920</v>
      </c>
      <c r="I1144" t="s">
        <v>4646</v>
      </c>
      <c r="J1144" s="218" t="s">
        <v>2896</v>
      </c>
      <c r="K1144" t="s">
        <v>136</v>
      </c>
    </row>
    <row r="1145" spans="1:11" ht="331.2">
      <c r="A1145" s="69" t="s">
        <v>5457</v>
      </c>
      <c r="B1145" t="s">
        <v>54</v>
      </c>
      <c r="C1145" t="s">
        <v>3030</v>
      </c>
      <c r="D1145" t="s">
        <v>3018</v>
      </c>
      <c r="E1145" t="s">
        <v>2919</v>
      </c>
      <c r="G1145" t="s">
        <v>5458</v>
      </c>
      <c r="H1145" t="s">
        <v>2920</v>
      </c>
      <c r="I1145" t="s">
        <v>4646</v>
      </c>
      <c r="J1145" s="218" t="s">
        <v>2896</v>
      </c>
      <c r="K1145" t="s">
        <v>136</v>
      </c>
    </row>
    <row r="1146" spans="1:11" ht="331.2">
      <c r="A1146" s="69" t="s">
        <v>5457</v>
      </c>
      <c r="B1146" t="s">
        <v>73</v>
      </c>
      <c r="C1146" t="s">
        <v>3035</v>
      </c>
      <c r="D1146" t="s">
        <v>3018</v>
      </c>
      <c r="E1146" t="s">
        <v>2919</v>
      </c>
      <c r="G1146" t="s">
        <v>5458</v>
      </c>
      <c r="H1146" t="s">
        <v>2920</v>
      </c>
      <c r="I1146" t="s">
        <v>4648</v>
      </c>
      <c r="J1146" s="218" t="s">
        <v>2896</v>
      </c>
      <c r="K1146" t="s">
        <v>136</v>
      </c>
    </row>
    <row r="1147" spans="1:11" ht="331.2">
      <c r="A1147" s="69" t="s">
        <v>5457</v>
      </c>
      <c r="B1147" t="s">
        <v>73</v>
      </c>
      <c r="C1147" t="s">
        <v>3036</v>
      </c>
      <c r="D1147" t="s">
        <v>3018</v>
      </c>
      <c r="E1147" t="s">
        <v>2919</v>
      </c>
      <c r="G1147" t="s">
        <v>5458</v>
      </c>
      <c r="H1147" t="s">
        <v>2920</v>
      </c>
      <c r="I1147" t="s">
        <v>4648</v>
      </c>
      <c r="J1147" s="218" t="s">
        <v>2896</v>
      </c>
      <c r="K1147" t="s">
        <v>136</v>
      </c>
    </row>
    <row r="1148" spans="1:11" ht="331.2">
      <c r="A1148" s="69" t="s">
        <v>5457</v>
      </c>
      <c r="B1148" t="s">
        <v>86</v>
      </c>
      <c r="C1148" t="s">
        <v>3038</v>
      </c>
      <c r="D1148" t="s">
        <v>3039</v>
      </c>
      <c r="E1148" t="s">
        <v>2923</v>
      </c>
      <c r="F1148" t="s">
        <v>3040</v>
      </c>
      <c r="G1148" t="s">
        <v>5458</v>
      </c>
      <c r="H1148" t="s">
        <v>2916</v>
      </c>
      <c r="I1148" t="s">
        <v>4656</v>
      </c>
      <c r="J1148" s="218" t="s">
        <v>2896</v>
      </c>
      <c r="K1148" t="s">
        <v>136</v>
      </c>
    </row>
    <row r="1149" spans="1:11" ht="331.2">
      <c r="A1149" s="69" t="s">
        <v>5457</v>
      </c>
      <c r="B1149" t="s">
        <v>86</v>
      </c>
      <c r="C1149" t="s">
        <v>3041</v>
      </c>
      <c r="D1149" t="s">
        <v>3042</v>
      </c>
      <c r="E1149" t="s">
        <v>2923</v>
      </c>
      <c r="F1149" t="s">
        <v>3043</v>
      </c>
      <c r="G1149" t="s">
        <v>5458</v>
      </c>
      <c r="H1149" t="s">
        <v>2916</v>
      </c>
      <c r="I1149" t="s">
        <v>4656</v>
      </c>
      <c r="J1149" s="218" t="s">
        <v>2896</v>
      </c>
      <c r="K1149" t="s">
        <v>136</v>
      </c>
    </row>
    <row r="1150" spans="1:11">
      <c r="A1150" s="69" t="s">
        <v>5457</v>
      </c>
      <c r="B1150" t="s">
        <v>86</v>
      </c>
      <c r="C1150" t="s">
        <v>3044</v>
      </c>
      <c r="D1150" t="s">
        <v>3045</v>
      </c>
      <c r="F1150" t="s">
        <v>3047</v>
      </c>
      <c r="G1150" t="s">
        <v>5428</v>
      </c>
      <c r="I1150" t="s">
        <v>4656</v>
      </c>
      <c r="J1150" s="218"/>
    </row>
    <row r="1151" spans="1:11">
      <c r="A1151" s="69" t="s">
        <v>5457</v>
      </c>
      <c r="B1151" t="s">
        <v>86</v>
      </c>
      <c r="C1151" t="s">
        <v>3048</v>
      </c>
      <c r="D1151" t="s">
        <v>3045</v>
      </c>
      <c r="G1151" t="s">
        <v>5428</v>
      </c>
      <c r="I1151" t="s">
        <v>4656</v>
      </c>
      <c r="J1151" s="218"/>
    </row>
    <row r="1152" spans="1:11" ht="331.2">
      <c r="A1152" s="69" t="s">
        <v>5457</v>
      </c>
      <c r="B1152" t="s">
        <v>86</v>
      </c>
      <c r="C1152" t="s">
        <v>3049</v>
      </c>
      <c r="D1152" t="s">
        <v>88</v>
      </c>
      <c r="E1152" t="s">
        <v>2923</v>
      </c>
      <c r="F1152" t="s">
        <v>3050</v>
      </c>
      <c r="G1152" t="s">
        <v>5458</v>
      </c>
      <c r="H1152" t="s">
        <v>2916</v>
      </c>
      <c r="I1152" t="s">
        <v>4656</v>
      </c>
      <c r="J1152" s="218" t="s">
        <v>2896</v>
      </c>
      <c r="K1152" t="s">
        <v>136</v>
      </c>
    </row>
    <row r="1153" spans="1:11">
      <c r="A1153" s="69" t="s">
        <v>5457</v>
      </c>
      <c r="B1153" t="s">
        <v>86</v>
      </c>
      <c r="C1153" t="s">
        <v>3051</v>
      </c>
      <c r="D1153" t="s">
        <v>3039</v>
      </c>
      <c r="E1153" t="s">
        <v>3052</v>
      </c>
      <c r="F1153" t="s">
        <v>3054</v>
      </c>
      <c r="G1153" t="s">
        <v>5429</v>
      </c>
      <c r="I1153" t="s">
        <v>4656</v>
      </c>
      <c r="J1153" s="218"/>
    </row>
    <row r="1154" spans="1:11" ht="331.2">
      <c r="A1154" s="69" t="s">
        <v>5457</v>
      </c>
      <c r="B1154" t="s">
        <v>86</v>
      </c>
      <c r="C1154" t="s">
        <v>3055</v>
      </c>
      <c r="D1154" t="s">
        <v>3018</v>
      </c>
      <c r="E1154" t="s">
        <v>2958</v>
      </c>
      <c r="G1154" t="s">
        <v>5458</v>
      </c>
      <c r="H1154" t="s">
        <v>2959</v>
      </c>
      <c r="I1154" t="s">
        <v>4656</v>
      </c>
      <c r="J1154" s="218" t="s">
        <v>2896</v>
      </c>
      <c r="K1154" t="s">
        <v>136</v>
      </c>
    </row>
    <row r="1155" spans="1:11" ht="331.2">
      <c r="A1155" s="69" t="s">
        <v>5457</v>
      </c>
      <c r="B1155" t="s">
        <v>86</v>
      </c>
      <c r="C1155" t="s">
        <v>3056</v>
      </c>
      <c r="D1155" t="s">
        <v>3018</v>
      </c>
      <c r="E1155" t="s">
        <v>2923</v>
      </c>
      <c r="G1155" t="s">
        <v>5458</v>
      </c>
      <c r="H1155" t="s">
        <v>2916</v>
      </c>
      <c r="I1155" t="s">
        <v>4656</v>
      </c>
      <c r="J1155" s="218" t="s">
        <v>2896</v>
      </c>
      <c r="K1155" t="s">
        <v>136</v>
      </c>
    </row>
    <row r="1156" spans="1:11" ht="331.2">
      <c r="A1156" s="69" t="s">
        <v>5457</v>
      </c>
      <c r="B1156" t="s">
        <v>86</v>
      </c>
      <c r="C1156" t="s">
        <v>3057</v>
      </c>
      <c r="D1156" t="s">
        <v>3058</v>
      </c>
      <c r="E1156" t="s">
        <v>2919</v>
      </c>
      <c r="G1156" t="s">
        <v>5458</v>
      </c>
      <c r="H1156" t="s">
        <v>2920</v>
      </c>
      <c r="I1156" t="s">
        <v>4656</v>
      </c>
      <c r="J1156" s="218" t="s">
        <v>2896</v>
      </c>
      <c r="K1156" t="s">
        <v>136</v>
      </c>
    </row>
    <row r="1157" spans="1:11" ht="331.2">
      <c r="A1157" s="69" t="s">
        <v>5457</v>
      </c>
      <c r="B1157" t="s">
        <v>86</v>
      </c>
      <c r="C1157" t="s">
        <v>3057</v>
      </c>
      <c r="D1157" t="s">
        <v>3058</v>
      </c>
      <c r="E1157" t="s">
        <v>2919</v>
      </c>
      <c r="G1157" t="s">
        <v>5458</v>
      </c>
      <c r="H1157" t="s">
        <v>2920</v>
      </c>
      <c r="I1157" t="s">
        <v>4656</v>
      </c>
      <c r="J1157" s="218" t="s">
        <v>2896</v>
      </c>
      <c r="K1157" t="s">
        <v>136</v>
      </c>
    </row>
    <row r="1158" spans="1:11" ht="331.2">
      <c r="A1158" s="69" t="s">
        <v>5457</v>
      </c>
      <c r="B1158" t="s">
        <v>87</v>
      </c>
      <c r="C1158" t="s">
        <v>3060</v>
      </c>
      <c r="D1158" t="s">
        <v>3018</v>
      </c>
      <c r="E1158" t="s">
        <v>2923</v>
      </c>
      <c r="G1158" t="s">
        <v>5458</v>
      </c>
      <c r="H1158" t="s">
        <v>2916</v>
      </c>
      <c r="I1158" t="s">
        <v>4660</v>
      </c>
      <c r="J1158" s="218" t="s">
        <v>2896</v>
      </c>
      <c r="K1158" t="s">
        <v>136</v>
      </c>
    </row>
    <row r="1159" spans="1:11">
      <c r="A1159" s="69" t="s">
        <v>5457</v>
      </c>
      <c r="B1159" t="s">
        <v>87</v>
      </c>
      <c r="C1159" t="s">
        <v>3061</v>
      </c>
      <c r="D1159" t="s">
        <v>3018</v>
      </c>
      <c r="G1159" t="s">
        <v>5430</v>
      </c>
      <c r="I1159" t="s">
        <v>4660</v>
      </c>
    </row>
    <row r="1160" spans="1:11">
      <c r="A1160" s="69" t="s">
        <v>5457</v>
      </c>
      <c r="B1160" t="s">
        <v>92</v>
      </c>
      <c r="C1160" t="s">
        <v>3064</v>
      </c>
      <c r="E1160" t="s">
        <v>666</v>
      </c>
      <c r="G1160" t="s">
        <v>5431</v>
      </c>
      <c r="I1160" t="s">
        <v>4664</v>
      </c>
    </row>
    <row r="1161" spans="1:11" ht="316.8">
      <c r="A1161" s="69" t="s">
        <v>5457</v>
      </c>
      <c r="B1161" t="s">
        <v>92</v>
      </c>
      <c r="C1161" t="s">
        <v>3431</v>
      </c>
      <c r="D1161" t="s">
        <v>94</v>
      </c>
      <c r="E1161" t="s">
        <v>3432</v>
      </c>
      <c r="F1161" t="s">
        <v>3434</v>
      </c>
      <c r="G1161" t="s">
        <v>5459</v>
      </c>
      <c r="H1161" t="s">
        <v>3496</v>
      </c>
      <c r="I1161" t="s">
        <v>4664</v>
      </c>
      <c r="J1161" s="218" t="s">
        <v>2894</v>
      </c>
      <c r="K1161" t="s">
        <v>228</v>
      </c>
    </row>
    <row r="1162" spans="1:11">
      <c r="A1162" s="69" t="s">
        <v>5457</v>
      </c>
      <c r="B1162" t="s">
        <v>92</v>
      </c>
      <c r="C1162" t="s">
        <v>3066</v>
      </c>
      <c r="D1162" t="s">
        <v>3018</v>
      </c>
      <c r="E1162" t="s">
        <v>3067</v>
      </c>
      <c r="G1162" t="s">
        <v>5432</v>
      </c>
      <c r="I1162" t="s">
        <v>4664</v>
      </c>
    </row>
    <row r="1163" spans="1:11">
      <c r="A1163" s="69" t="s">
        <v>5457</v>
      </c>
      <c r="B1163" t="s">
        <v>92</v>
      </c>
      <c r="C1163" t="s">
        <v>3069</v>
      </c>
      <c r="D1163" t="s">
        <v>96</v>
      </c>
      <c r="G1163" t="s">
        <v>5433</v>
      </c>
      <c r="I1163" t="s">
        <v>4664</v>
      </c>
    </row>
    <row r="1164" spans="1:11" ht="331.2">
      <c r="A1164" s="69" t="s">
        <v>5457</v>
      </c>
      <c r="B1164" t="s">
        <v>98</v>
      </c>
      <c r="C1164" t="s">
        <v>3072</v>
      </c>
      <c r="D1164" t="s">
        <v>3018</v>
      </c>
      <c r="E1164" t="s">
        <v>2923</v>
      </c>
      <c r="F1164" t="s">
        <v>3073</v>
      </c>
      <c r="G1164" t="s">
        <v>5458</v>
      </c>
      <c r="H1164" t="s">
        <v>2916</v>
      </c>
      <c r="I1164" t="s">
        <v>4668</v>
      </c>
      <c r="J1164" s="218" t="s">
        <v>2896</v>
      </c>
      <c r="K1164" t="s">
        <v>136</v>
      </c>
    </row>
    <row r="1165" spans="1:11" ht="331.2">
      <c r="A1165" s="69" t="s">
        <v>5457</v>
      </c>
      <c r="B1165" t="s">
        <v>98</v>
      </c>
      <c r="C1165" t="s">
        <v>3074</v>
      </c>
      <c r="D1165" t="s">
        <v>102</v>
      </c>
      <c r="E1165" t="s">
        <v>2919</v>
      </c>
      <c r="G1165" t="s">
        <v>5458</v>
      </c>
      <c r="H1165" t="s">
        <v>2920</v>
      </c>
      <c r="I1165" t="s">
        <v>4668</v>
      </c>
      <c r="J1165" s="218" t="s">
        <v>2896</v>
      </c>
      <c r="K1165" t="s">
        <v>136</v>
      </c>
    </row>
    <row r="1166" spans="1:11" ht="331.2">
      <c r="A1166" s="69" t="s">
        <v>5457</v>
      </c>
      <c r="B1166" t="s">
        <v>98</v>
      </c>
      <c r="C1166" t="s">
        <v>3075</v>
      </c>
      <c r="D1166" t="s">
        <v>100</v>
      </c>
      <c r="E1166" t="s">
        <v>3076</v>
      </c>
      <c r="F1166" t="s">
        <v>3077</v>
      </c>
      <c r="G1166" t="s">
        <v>5458</v>
      </c>
      <c r="H1166" t="s">
        <v>2916</v>
      </c>
      <c r="I1166" t="s">
        <v>4668</v>
      </c>
      <c r="J1166" s="218" t="s">
        <v>2896</v>
      </c>
      <c r="K1166" t="s">
        <v>136</v>
      </c>
    </row>
    <row r="1167" spans="1:11" ht="331.2">
      <c r="A1167" s="69" t="s">
        <v>5457</v>
      </c>
      <c r="B1167" t="s">
        <v>98</v>
      </c>
      <c r="C1167" t="s">
        <v>3078</v>
      </c>
      <c r="D1167" t="s">
        <v>3018</v>
      </c>
      <c r="E1167" t="s">
        <v>2919</v>
      </c>
      <c r="G1167" t="s">
        <v>5458</v>
      </c>
      <c r="H1167" t="s">
        <v>2920</v>
      </c>
      <c r="I1167" t="s">
        <v>4668</v>
      </c>
      <c r="J1167" s="218" t="s">
        <v>2896</v>
      </c>
      <c r="K1167" t="s">
        <v>136</v>
      </c>
    </row>
    <row r="1168" spans="1:11">
      <c r="A1168" s="69"/>
    </row>
    <row r="1169" spans="1:10">
      <c r="A1169" s="69"/>
      <c r="J1169" s="218"/>
    </row>
    <row r="1170" spans="1:10">
      <c r="A1170" s="69"/>
      <c r="J1170" s="218"/>
    </row>
    <row r="1171" spans="1:10">
      <c r="A1171" s="69"/>
      <c r="J1171" s="218"/>
    </row>
    <row r="1172" spans="1:10">
      <c r="A1172" s="69"/>
    </row>
    <row r="1173" spans="1:10">
      <c r="A1173" s="69"/>
      <c r="J1173" s="218"/>
    </row>
    <row r="1174" spans="1:10">
      <c r="A1174" s="69"/>
      <c r="J1174" s="218"/>
    </row>
    <row r="1175" spans="1:10">
      <c r="A1175" s="69"/>
      <c r="J1175" s="218"/>
    </row>
    <row r="1176" spans="1:10">
      <c r="A1176" s="69"/>
      <c r="J1176" s="218"/>
    </row>
    <row r="1177" spans="1:10">
      <c r="A1177" s="69"/>
      <c r="J1177" s="218"/>
    </row>
    <row r="1178" spans="1:10">
      <c r="A1178" s="69"/>
      <c r="J1178" s="218"/>
    </row>
    <row r="1179" spans="1:10">
      <c r="A1179" s="69"/>
      <c r="J1179" s="218"/>
    </row>
    <row r="1180" spans="1:10">
      <c r="A1180" s="69"/>
      <c r="J1180" s="218"/>
    </row>
    <row r="1181" spans="1:10">
      <c r="A1181" s="69"/>
      <c r="J1181" s="218"/>
    </row>
    <row r="1182" spans="1:10">
      <c r="A1182" s="69"/>
      <c r="J1182" s="218"/>
    </row>
    <row r="1183" spans="1:10">
      <c r="A1183" s="69"/>
      <c r="J1183" s="218"/>
    </row>
    <row r="1184" spans="1:10">
      <c r="A1184" s="69"/>
      <c r="J1184" s="218"/>
    </row>
    <row r="1185" spans="1:10">
      <c r="A1185" s="69"/>
      <c r="J1185" s="218"/>
    </row>
    <row r="1186" spans="1:10">
      <c r="A1186" s="69"/>
      <c r="J1186" s="218"/>
    </row>
    <row r="1187" spans="1:10">
      <c r="A1187" s="69"/>
      <c r="J1187" s="218"/>
    </row>
    <row r="1188" spans="1:10">
      <c r="A1188" s="69"/>
      <c r="J1188" s="218"/>
    </row>
    <row r="1189" spans="1:10">
      <c r="A1189" s="69"/>
      <c r="J1189" s="218"/>
    </row>
    <row r="1190" spans="1:10">
      <c r="A1190" s="69"/>
      <c r="J1190" s="218"/>
    </row>
    <row r="1191" spans="1:10">
      <c r="A1191" s="69"/>
      <c r="J1191" s="218"/>
    </row>
    <row r="1192" spans="1:10">
      <c r="A1192" s="69"/>
    </row>
    <row r="1193" spans="1:10">
      <c r="A1193" s="69"/>
    </row>
    <row r="1194" spans="1:10">
      <c r="A1194" s="69"/>
      <c r="J1194" s="218"/>
    </row>
    <row r="1195" spans="1:10">
      <c r="A1195" s="69"/>
    </row>
    <row r="1196" spans="1:10">
      <c r="A1196" s="69"/>
      <c r="J1196" s="218"/>
    </row>
    <row r="1197" spans="1:10">
      <c r="A1197" s="69"/>
      <c r="J1197" s="218"/>
    </row>
    <row r="1198" spans="1:10">
      <c r="A1198" s="69"/>
      <c r="J1198" s="218"/>
    </row>
    <row r="1199" spans="1:10">
      <c r="A1199" s="69"/>
      <c r="J1199" s="218"/>
    </row>
    <row r="1200" spans="1:10">
      <c r="A1200" s="69"/>
      <c r="J1200" s="218"/>
    </row>
    <row r="1201" spans="1:10">
      <c r="A1201" s="69"/>
    </row>
    <row r="1202" spans="1:10">
      <c r="A1202" s="69"/>
    </row>
    <row r="1203" spans="1:10">
      <c r="A1203" s="69"/>
      <c r="J1203" s="218"/>
    </row>
    <row r="1204" spans="1:10">
      <c r="A1204" s="69"/>
    </row>
    <row r="1205" spans="1:10">
      <c r="A1205" s="69"/>
    </row>
    <row r="1206" spans="1:10">
      <c r="A1206" s="69"/>
      <c r="J1206" s="218"/>
    </row>
    <row r="1207" spans="1:10">
      <c r="A1207" s="69"/>
      <c r="J1207" s="218"/>
    </row>
    <row r="1208" spans="1:10">
      <c r="A1208" s="69"/>
      <c r="J1208" s="218"/>
    </row>
    <row r="1209" spans="1:10">
      <c r="A1209" s="69"/>
      <c r="J1209" s="218"/>
    </row>
    <row r="1210" spans="1:10">
      <c r="A1210" s="69"/>
    </row>
    <row r="1211" spans="1:10">
      <c r="A1211" s="69"/>
    </row>
    <row r="1212" spans="1:10">
      <c r="A1212" s="69"/>
    </row>
    <row r="1213" spans="1:10">
      <c r="A1213" s="69"/>
    </row>
    <row r="1214" spans="1:10">
      <c r="A1214" s="69"/>
    </row>
    <row r="1215" spans="1:10">
      <c r="A1215" s="69"/>
    </row>
    <row r="1216" spans="1:10">
      <c r="A1216" s="69"/>
    </row>
    <row r="1217" spans="1:10">
      <c r="A1217" s="69"/>
    </row>
    <row r="1218" spans="1:10">
      <c r="A1218" s="69"/>
    </row>
    <row r="1219" spans="1:10">
      <c r="A1219" s="69"/>
    </row>
    <row r="1220" spans="1:10">
      <c r="A1220" s="69"/>
    </row>
    <row r="1221" spans="1:10">
      <c r="A1221" s="69"/>
    </row>
    <row r="1222" spans="1:10">
      <c r="A1222" s="69"/>
    </row>
    <row r="1223" spans="1:10">
      <c r="A1223" s="69"/>
      <c r="J1223" s="218"/>
    </row>
    <row r="1224" spans="1:10">
      <c r="A1224" s="69"/>
    </row>
    <row r="1225" spans="1:10">
      <c r="A1225" s="69"/>
    </row>
    <row r="1226" spans="1:10">
      <c r="A1226" s="69"/>
      <c r="J1226" s="218"/>
    </row>
    <row r="1227" spans="1:10">
      <c r="A1227" s="69"/>
    </row>
    <row r="1228" spans="1:10">
      <c r="A1228" s="69"/>
    </row>
    <row r="1229" spans="1:10">
      <c r="A1229" s="69"/>
    </row>
    <row r="1230" spans="1:10">
      <c r="A1230" s="69"/>
      <c r="J1230" s="218"/>
    </row>
    <row r="1231" spans="1:10">
      <c r="A1231" s="69"/>
    </row>
    <row r="1232" spans="1:10">
      <c r="A1232" s="69"/>
    </row>
    <row r="1233" spans="1:10">
      <c r="A1233" s="69"/>
      <c r="J1233" s="218"/>
    </row>
    <row r="1234" spans="1:10">
      <c r="A1234" s="69"/>
      <c r="J1234" s="218"/>
    </row>
    <row r="1235" spans="1:10">
      <c r="A1235" s="69"/>
    </row>
    <row r="1236" spans="1:10">
      <c r="A1236" s="69"/>
      <c r="J1236" s="218"/>
    </row>
    <row r="1237" spans="1:10">
      <c r="A1237" s="69"/>
      <c r="J1237" s="218"/>
    </row>
    <row r="1238" spans="1:10">
      <c r="A1238" s="69"/>
    </row>
    <row r="1239" spans="1:10">
      <c r="A1239" s="69"/>
    </row>
    <row r="1240" spans="1:10">
      <c r="A1240" s="69"/>
      <c r="J1240" s="218"/>
    </row>
    <row r="1241" spans="1:10">
      <c r="A1241" s="69"/>
    </row>
    <row r="1242" spans="1:10">
      <c r="A1242" s="69"/>
      <c r="J1242" s="218"/>
    </row>
    <row r="1243" spans="1:10">
      <c r="A1243" s="69"/>
      <c r="J1243" s="218"/>
    </row>
    <row r="1244" spans="1:10">
      <c r="A1244" s="69"/>
    </row>
    <row r="1245" spans="1:10">
      <c r="A1245" s="69"/>
      <c r="J1245" s="218"/>
    </row>
    <row r="1246" spans="1:10">
      <c r="A1246" s="69"/>
    </row>
    <row r="1247" spans="1:10">
      <c r="A1247" s="69"/>
      <c r="J1247" s="218"/>
    </row>
    <row r="1248" spans="1:10">
      <c r="A1248" s="69"/>
    </row>
    <row r="1249" spans="1:10">
      <c r="A1249" s="69"/>
    </row>
    <row r="1250" spans="1:10">
      <c r="A1250" s="69"/>
      <c r="J1250" s="218"/>
    </row>
    <row r="1251" spans="1:10">
      <c r="A1251" s="69"/>
    </row>
    <row r="1252" spans="1:10">
      <c r="A1252" s="69"/>
    </row>
    <row r="1253" spans="1:10">
      <c r="A1253" s="69"/>
    </row>
    <row r="1254" spans="1:10">
      <c r="A1254" s="69"/>
    </row>
    <row r="1255" spans="1:10">
      <c r="A1255" s="69"/>
      <c r="J1255" s="218"/>
    </row>
    <row r="1256" spans="1:10">
      <c r="A1256" s="69"/>
    </row>
    <row r="1257" spans="1:10">
      <c r="A1257" s="69"/>
    </row>
    <row r="1258" spans="1:10">
      <c r="A1258" s="69"/>
    </row>
    <row r="1259" spans="1:10">
      <c r="A1259" s="69"/>
    </row>
    <row r="1260" spans="1:10">
      <c r="A1260" s="69"/>
    </row>
    <row r="1261" spans="1:10">
      <c r="A1261" s="69"/>
    </row>
    <row r="1262" spans="1:10">
      <c r="A1262" s="69"/>
      <c r="J1262" s="218"/>
    </row>
    <row r="1263" spans="1:10">
      <c r="A1263" s="69"/>
      <c r="J1263" s="218"/>
    </row>
    <row r="1264" spans="1:10">
      <c r="A1264" s="69"/>
    </row>
    <row r="1265" spans="1:10">
      <c r="A1265" s="69"/>
      <c r="J1265" s="218"/>
    </row>
    <row r="1266" spans="1:10">
      <c r="A1266" s="69"/>
      <c r="J1266" s="218"/>
    </row>
    <row r="1267" spans="1:10">
      <c r="A1267" s="69"/>
      <c r="J1267" s="218"/>
    </row>
    <row r="1268" spans="1:10">
      <c r="A1268" s="69"/>
      <c r="J1268" s="218"/>
    </row>
    <row r="1269" spans="1:10">
      <c r="A1269" s="69"/>
      <c r="J1269" s="218"/>
    </row>
    <row r="1270" spans="1:10">
      <c r="A1270" s="69"/>
    </row>
    <row r="1271" spans="1:10">
      <c r="A1271" s="69"/>
    </row>
    <row r="1272" spans="1:10">
      <c r="A1272" s="69"/>
      <c r="J1272" s="218"/>
    </row>
    <row r="1273" spans="1:10">
      <c r="A1273" s="69"/>
    </row>
    <row r="1274" spans="1:10">
      <c r="A1274" s="69"/>
      <c r="J1274" s="218"/>
    </row>
    <row r="1275" spans="1:10">
      <c r="A1275" s="69"/>
      <c r="J1275" s="218"/>
    </row>
    <row r="1276" spans="1:10">
      <c r="A1276" s="69"/>
      <c r="J1276" s="218"/>
    </row>
    <row r="1277" spans="1:10">
      <c r="A1277" s="69"/>
    </row>
    <row r="1278" spans="1:10">
      <c r="A1278" s="69"/>
      <c r="J1278" s="218"/>
    </row>
    <row r="1279" spans="1:10">
      <c r="A1279" s="69"/>
      <c r="J1279" s="218"/>
    </row>
    <row r="1280" spans="1:10">
      <c r="A1280" s="69"/>
      <c r="J1280" s="218"/>
    </row>
    <row r="1281" spans="1:10">
      <c r="A1281" s="69"/>
      <c r="J1281" s="218"/>
    </row>
    <row r="1282" spans="1:10">
      <c r="A1282" s="69"/>
      <c r="J1282" s="218"/>
    </row>
    <row r="1283" spans="1:10">
      <c r="A1283" s="69"/>
      <c r="J1283" s="218"/>
    </row>
    <row r="1284" spans="1:10">
      <c r="A1284" s="69"/>
    </row>
    <row r="1285" spans="1:10">
      <c r="A1285" s="69"/>
      <c r="J1285" s="218"/>
    </row>
    <row r="1286" spans="1:10">
      <c r="A1286" s="69"/>
    </row>
    <row r="1287" spans="1:10">
      <c r="A1287" s="69"/>
      <c r="J1287" s="218"/>
    </row>
    <row r="1288" spans="1:10">
      <c r="A1288" s="69"/>
      <c r="J1288" s="218"/>
    </row>
    <row r="1289" spans="1:10">
      <c r="A1289" s="69"/>
    </row>
    <row r="1290" spans="1:10">
      <c r="A1290" s="69"/>
    </row>
    <row r="1291" spans="1:10">
      <c r="A1291" s="69"/>
      <c r="J1291" s="218"/>
    </row>
    <row r="1292" spans="1:10">
      <c r="A1292" s="69"/>
      <c r="J1292" s="218"/>
    </row>
    <row r="1293" spans="1:10">
      <c r="A1293" s="69"/>
    </row>
    <row r="1294" spans="1:10">
      <c r="A1294" s="69"/>
    </row>
    <row r="1295" spans="1:10">
      <c r="A1295" s="69"/>
      <c r="J1295" s="218"/>
    </row>
    <row r="1296" spans="1:10">
      <c r="A1296" s="69"/>
      <c r="J1296" s="218"/>
    </row>
    <row r="1297" spans="1:10">
      <c r="A1297" s="69"/>
    </row>
    <row r="1298" spans="1:10">
      <c r="A1298" s="69"/>
    </row>
    <row r="1299" spans="1:10">
      <c r="A1299" s="69"/>
      <c r="J1299" s="218"/>
    </row>
    <row r="1300" spans="1:10">
      <c r="A1300" s="69"/>
    </row>
    <row r="1301" spans="1:10">
      <c r="A1301" s="69"/>
      <c r="J1301" s="218"/>
    </row>
    <row r="1302" spans="1:10">
      <c r="A1302" s="69"/>
      <c r="J1302" s="218"/>
    </row>
    <row r="1303" spans="1:10">
      <c r="A1303" s="69"/>
    </row>
    <row r="1304" spans="1:10">
      <c r="A1304" s="69"/>
      <c r="J1304" s="218"/>
    </row>
    <row r="1305" spans="1:10">
      <c r="A1305" s="69"/>
      <c r="J1305" s="218"/>
    </row>
    <row r="1306" spans="1:10">
      <c r="A1306" s="69"/>
      <c r="J1306" s="218"/>
    </row>
    <row r="1307" spans="1:10">
      <c r="A1307" s="69"/>
    </row>
    <row r="1308" spans="1:10">
      <c r="A1308" s="69"/>
      <c r="J1308" s="218"/>
    </row>
    <row r="1309" spans="1:10">
      <c r="A1309" s="69"/>
      <c r="J1309" s="218"/>
    </row>
    <row r="1310" spans="1:10">
      <c r="A1310" s="69"/>
      <c r="J1310" s="218"/>
    </row>
    <row r="1311" spans="1:10">
      <c r="A1311" s="69"/>
      <c r="J1311" s="218"/>
    </row>
    <row r="1312" spans="1:10">
      <c r="A1312" s="69"/>
      <c r="J1312" s="218"/>
    </row>
    <row r="1313" spans="1:10">
      <c r="A1313" s="69"/>
      <c r="J1313" s="218"/>
    </row>
    <row r="1314" spans="1:10">
      <c r="A1314" s="69"/>
      <c r="J1314" s="218"/>
    </row>
    <row r="1315" spans="1:10">
      <c r="A1315" s="69"/>
    </row>
    <row r="1316" spans="1:10">
      <c r="A1316" s="69"/>
    </row>
    <row r="1317" spans="1:10">
      <c r="A1317" s="69"/>
    </row>
    <row r="1318" spans="1:10">
      <c r="A1318" s="69"/>
    </row>
    <row r="1319" spans="1:10">
      <c r="A1319" s="69"/>
    </row>
    <row r="1320" spans="1:10">
      <c r="A1320" s="69"/>
      <c r="J1320" s="218"/>
    </row>
    <row r="1321" spans="1:10">
      <c r="A1321" s="69"/>
    </row>
    <row r="1322" spans="1:10">
      <c r="A1322" s="69"/>
    </row>
    <row r="1323" spans="1:10">
      <c r="A1323" s="69"/>
      <c r="J1323" s="218"/>
    </row>
    <row r="1324" spans="1:10">
      <c r="A1324" s="69"/>
      <c r="J1324" s="218"/>
    </row>
    <row r="1325" spans="1:10">
      <c r="A1325" s="69"/>
    </row>
    <row r="1326" spans="1:10">
      <c r="A1326" s="69"/>
    </row>
    <row r="1327" spans="1:10">
      <c r="A1327" s="69"/>
    </row>
    <row r="1328" spans="1:10">
      <c r="A1328" s="69"/>
    </row>
    <row r="1329" spans="1:10">
      <c r="A1329" s="69"/>
      <c r="J1329" s="218"/>
    </row>
    <row r="1330" spans="1:10">
      <c r="A1330" s="69"/>
    </row>
    <row r="1331" spans="1:10">
      <c r="A1331" s="69"/>
    </row>
    <row r="1332" spans="1:10">
      <c r="A1332" s="69"/>
    </row>
    <row r="1333" spans="1:10">
      <c r="A1333" s="69"/>
    </row>
    <row r="1334" spans="1:10">
      <c r="A1334" s="69"/>
    </row>
    <row r="1335" spans="1:10">
      <c r="A1335" s="69"/>
    </row>
    <row r="1336" spans="1:10">
      <c r="A1336" s="69"/>
      <c r="J1336" s="218"/>
    </row>
    <row r="1337" spans="1:10">
      <c r="A1337" s="69"/>
      <c r="J1337" s="218"/>
    </row>
    <row r="1338" spans="1:10">
      <c r="A1338" s="69"/>
      <c r="J1338" s="218"/>
    </row>
    <row r="1339" spans="1:10">
      <c r="A1339" s="69"/>
      <c r="J1339" s="218"/>
    </row>
    <row r="1340" spans="1:10">
      <c r="A1340" s="69"/>
      <c r="J1340" s="218"/>
    </row>
    <row r="1341" spans="1:10">
      <c r="A1341" s="69"/>
      <c r="J1341" s="218"/>
    </row>
    <row r="1342" spans="1:10">
      <c r="A1342" s="69"/>
      <c r="J1342" s="218"/>
    </row>
    <row r="1343" spans="1:10">
      <c r="A1343" s="69"/>
    </row>
    <row r="1344" spans="1:10">
      <c r="A1344" s="69"/>
      <c r="J1344" s="218"/>
    </row>
    <row r="1345" spans="1:10">
      <c r="A1345" s="69"/>
      <c r="J1345" s="218"/>
    </row>
    <row r="1346" spans="1:10">
      <c r="A1346" s="69"/>
      <c r="J1346" s="218"/>
    </row>
    <row r="1347" spans="1:10">
      <c r="A1347" s="69"/>
      <c r="J1347" s="218"/>
    </row>
    <row r="1348" spans="1:10">
      <c r="A1348" s="69"/>
      <c r="J1348" s="218"/>
    </row>
    <row r="1349" spans="1:10">
      <c r="A1349" s="69"/>
      <c r="J1349" s="218"/>
    </row>
    <row r="1350" spans="1:10">
      <c r="A1350" s="69"/>
      <c r="J1350" s="218"/>
    </row>
    <row r="1351" spans="1:10">
      <c r="A1351" s="69"/>
      <c r="J1351" s="218"/>
    </row>
    <row r="1352" spans="1:10">
      <c r="A1352" s="69"/>
      <c r="J1352" s="218"/>
    </row>
    <row r="1353" spans="1:10">
      <c r="A1353" s="69"/>
    </row>
    <row r="1354" spans="1:10">
      <c r="A1354" s="69"/>
      <c r="J1354" s="218"/>
    </row>
    <row r="1355" spans="1:10">
      <c r="A1355" s="69"/>
      <c r="J1355" s="218"/>
    </row>
    <row r="1356" spans="1:10">
      <c r="A1356" s="69"/>
      <c r="J1356" s="218"/>
    </row>
    <row r="1357" spans="1:10">
      <c r="A1357" s="69"/>
      <c r="J1357" s="218"/>
    </row>
    <row r="1358" spans="1:10">
      <c r="A1358" s="69"/>
      <c r="J1358" s="218"/>
    </row>
    <row r="1359" spans="1:10">
      <c r="A1359" s="69"/>
      <c r="J1359" s="218"/>
    </row>
    <row r="1360" spans="1:10">
      <c r="A1360" s="69"/>
      <c r="J1360" s="218"/>
    </row>
    <row r="1361" spans="1:10">
      <c r="A1361" s="69"/>
      <c r="J1361" s="218"/>
    </row>
    <row r="1362" spans="1:10">
      <c r="A1362" s="69"/>
    </row>
    <row r="1363" spans="1:10">
      <c r="A1363" s="69"/>
    </row>
    <row r="1364" spans="1:10">
      <c r="A1364" s="69"/>
    </row>
    <row r="1365" spans="1:10">
      <c r="A1365" s="69"/>
    </row>
    <row r="1366" spans="1:10">
      <c r="A1366" s="69"/>
    </row>
    <row r="1367" spans="1:10">
      <c r="A1367" s="69"/>
      <c r="J1367" s="218"/>
    </row>
    <row r="1368" spans="1:10">
      <c r="A1368" s="69"/>
    </row>
    <row r="1369" spans="1:10">
      <c r="A1369" s="69"/>
    </row>
    <row r="1370" spans="1:10">
      <c r="A1370" s="69"/>
    </row>
    <row r="1371" spans="1:10">
      <c r="A1371" s="69"/>
    </row>
    <row r="1372" spans="1:10">
      <c r="A1372" s="69"/>
    </row>
    <row r="1373" spans="1:10">
      <c r="A1373" s="69"/>
    </row>
    <row r="1374" spans="1:10">
      <c r="A1374" s="69"/>
    </row>
    <row r="1375" spans="1:10">
      <c r="A1375" s="69"/>
    </row>
    <row r="1376" spans="1:10">
      <c r="A1376" s="69"/>
      <c r="J1376" s="218"/>
    </row>
    <row r="1377" spans="1:10">
      <c r="A1377" s="69"/>
      <c r="J1377" s="218"/>
    </row>
    <row r="1378" spans="1:10">
      <c r="A1378" s="69"/>
      <c r="J1378" s="218"/>
    </row>
    <row r="1379" spans="1:10">
      <c r="A1379" s="69"/>
      <c r="J1379" s="218"/>
    </row>
    <row r="1380" spans="1:10">
      <c r="A1380" s="69"/>
    </row>
    <row r="1381" spans="1:10">
      <c r="A1381" s="69"/>
      <c r="J1381" s="218"/>
    </row>
    <row r="1382" spans="1:10">
      <c r="A1382" s="69"/>
      <c r="J1382" s="218"/>
    </row>
    <row r="1383" spans="1:10">
      <c r="A1383" s="69"/>
      <c r="J1383" s="218"/>
    </row>
    <row r="1384" spans="1:10">
      <c r="A1384" s="69"/>
    </row>
    <row r="1385" spans="1:10">
      <c r="A1385" s="69"/>
      <c r="J1385" s="218"/>
    </row>
    <row r="1386" spans="1:10">
      <c r="A1386" s="69"/>
      <c r="J1386" s="218"/>
    </row>
    <row r="1387" spans="1:10">
      <c r="A1387" s="69"/>
    </row>
    <row r="1388" spans="1:10">
      <c r="A1388" s="69"/>
      <c r="J1388" s="218"/>
    </row>
    <row r="1389" spans="1:10">
      <c r="A1389" s="69"/>
    </row>
    <row r="1390" spans="1:10">
      <c r="A1390" s="69"/>
    </row>
    <row r="1391" spans="1:10">
      <c r="A1391" s="69"/>
    </row>
    <row r="1392" spans="1:10">
      <c r="A1392" s="69"/>
    </row>
    <row r="1393" spans="1:10">
      <c r="A1393" s="69"/>
    </row>
    <row r="1394" spans="1:10">
      <c r="A1394" s="69"/>
    </row>
    <row r="1395" spans="1:10">
      <c r="A1395" s="69"/>
    </row>
    <row r="1396" spans="1:10">
      <c r="A1396" s="69"/>
    </row>
    <row r="1397" spans="1:10">
      <c r="A1397" s="69"/>
    </row>
    <row r="1398" spans="1:10">
      <c r="A1398" s="69"/>
    </row>
    <row r="1399" spans="1:10">
      <c r="A1399" s="69"/>
    </row>
    <row r="1400" spans="1:10">
      <c r="A1400" s="69"/>
    </row>
    <row r="1401" spans="1:10">
      <c r="A1401" s="69"/>
    </row>
    <row r="1402" spans="1:10">
      <c r="A1402" s="69"/>
    </row>
    <row r="1403" spans="1:10">
      <c r="A1403" s="69"/>
    </row>
    <row r="1404" spans="1:10">
      <c r="A1404" s="69"/>
    </row>
    <row r="1405" spans="1:10">
      <c r="A1405" s="69"/>
    </row>
    <row r="1406" spans="1:10">
      <c r="A1406" s="69"/>
      <c r="J1406" s="218"/>
    </row>
    <row r="1407" spans="1:10">
      <c r="A1407" s="69"/>
    </row>
    <row r="1408" spans="1:10">
      <c r="A1408" s="69"/>
    </row>
    <row r="1409" spans="1:10">
      <c r="A1409" s="69"/>
      <c r="J1409" s="218"/>
    </row>
    <row r="1410" spans="1:10">
      <c r="A1410" s="69"/>
      <c r="J1410" s="218"/>
    </row>
    <row r="1411" spans="1:10">
      <c r="A1411" s="69"/>
      <c r="J1411" s="218"/>
    </row>
    <row r="1412" spans="1:10">
      <c r="A1412" s="69"/>
      <c r="J1412" s="218"/>
    </row>
    <row r="1413" spans="1:10">
      <c r="A1413" s="69"/>
      <c r="J1413" s="218"/>
    </row>
    <row r="1414" spans="1:10">
      <c r="A1414" s="69"/>
      <c r="J1414" s="218"/>
    </row>
    <row r="1415" spans="1:10">
      <c r="A1415" s="69"/>
      <c r="J1415" s="218"/>
    </row>
    <row r="1416" spans="1:10">
      <c r="A1416" s="69"/>
      <c r="J1416" s="218"/>
    </row>
    <row r="1417" spans="1:10">
      <c r="A1417" s="69"/>
    </row>
    <row r="1418" spans="1:10">
      <c r="A1418" s="69"/>
      <c r="J1418" s="218"/>
    </row>
    <row r="1419" spans="1:10">
      <c r="A1419" s="69"/>
      <c r="J1419" s="218"/>
    </row>
    <row r="1420" spans="1:10">
      <c r="A1420" s="69"/>
      <c r="J1420" s="218"/>
    </row>
    <row r="1421" spans="1:10">
      <c r="A1421" s="69"/>
      <c r="J1421" s="218"/>
    </row>
    <row r="1422" spans="1:10">
      <c r="A1422" s="69"/>
      <c r="J1422" s="218"/>
    </row>
    <row r="1423" spans="1:10">
      <c r="A1423" s="69"/>
      <c r="J1423" s="218"/>
    </row>
    <row r="1424" spans="1:10">
      <c r="A1424" s="69"/>
      <c r="J1424" s="218"/>
    </row>
    <row r="1425" spans="1:10">
      <c r="A1425" s="69"/>
      <c r="J1425" s="218"/>
    </row>
    <row r="1426" spans="1:10">
      <c r="A1426" s="69"/>
      <c r="J1426" s="218"/>
    </row>
    <row r="1427" spans="1:10">
      <c r="A1427" s="69"/>
    </row>
    <row r="1428" spans="1:10">
      <c r="A1428" s="69"/>
    </row>
    <row r="1429" spans="1:10">
      <c r="A1429" s="69"/>
    </row>
    <row r="1430" spans="1:10">
      <c r="A1430" s="69"/>
      <c r="J1430" s="218"/>
    </row>
    <row r="1431" spans="1:10">
      <c r="A1431" s="69"/>
      <c r="J1431" s="218"/>
    </row>
    <row r="1432" spans="1:10">
      <c r="A1432" s="69"/>
      <c r="J1432" s="218"/>
    </row>
    <row r="1433" spans="1:10">
      <c r="A1433" s="69"/>
    </row>
    <row r="1434" spans="1:10">
      <c r="A1434" s="69"/>
      <c r="J1434" s="218"/>
    </row>
    <row r="1435" spans="1:10">
      <c r="A1435" s="69"/>
      <c r="J1435" s="218"/>
    </row>
    <row r="1436" spans="1:10">
      <c r="A1436" s="69"/>
    </row>
    <row r="1437" spans="1:10">
      <c r="A1437" s="69"/>
    </row>
    <row r="1438" spans="1:10">
      <c r="A1438" s="69"/>
    </row>
    <row r="1439" spans="1:10">
      <c r="A1439" s="69"/>
    </row>
    <row r="1440" spans="1:10">
      <c r="A1440" s="69"/>
    </row>
    <row r="1441" spans="1:10">
      <c r="A1441" s="69"/>
    </row>
    <row r="1442" spans="1:10">
      <c r="A1442" s="69"/>
      <c r="J1442" s="218"/>
    </row>
    <row r="1443" spans="1:10">
      <c r="A1443" s="69"/>
    </row>
    <row r="1444" spans="1:10">
      <c r="A1444" s="69"/>
    </row>
    <row r="1445" spans="1:10">
      <c r="A1445" s="69"/>
    </row>
    <row r="1446" spans="1:10">
      <c r="A1446" s="69"/>
      <c r="J1446" s="218"/>
    </row>
    <row r="1447" spans="1:10">
      <c r="A1447" s="69"/>
    </row>
    <row r="1448" spans="1:10">
      <c r="A1448" s="69"/>
    </row>
    <row r="1449" spans="1:10">
      <c r="A1449" s="69"/>
    </row>
    <row r="1450" spans="1:10">
      <c r="A1450" s="69"/>
      <c r="J1450" s="218"/>
    </row>
    <row r="1451" spans="1:10">
      <c r="A1451" s="69"/>
    </row>
    <row r="1452" spans="1:10">
      <c r="A1452" s="69"/>
      <c r="J1452" s="218"/>
    </row>
    <row r="1453" spans="1:10">
      <c r="A1453" s="69"/>
    </row>
    <row r="1454" spans="1:10">
      <c r="A1454" s="69"/>
      <c r="J1454" s="218"/>
    </row>
    <row r="1455" spans="1:10">
      <c r="A1455" s="69"/>
    </row>
    <row r="1456" spans="1:10">
      <c r="A1456" s="69"/>
    </row>
    <row r="1457" spans="1:10">
      <c r="A1457" s="69"/>
    </row>
    <row r="1458" spans="1:10">
      <c r="A1458" s="69"/>
    </row>
    <row r="1459" spans="1:10">
      <c r="A1459" s="69"/>
    </row>
    <row r="1460" spans="1:10">
      <c r="A1460" s="69"/>
    </row>
    <row r="1461" spans="1:10">
      <c r="A1461" s="69"/>
    </row>
    <row r="1462" spans="1:10">
      <c r="A1462" s="69"/>
      <c r="J1462" s="218"/>
    </row>
    <row r="1463" spans="1:10">
      <c r="A1463" s="69"/>
    </row>
    <row r="1464" spans="1:10">
      <c r="A1464" s="69"/>
    </row>
    <row r="1465" spans="1:10">
      <c r="A1465" s="69"/>
    </row>
    <row r="1466" spans="1:10">
      <c r="A1466" s="69"/>
    </row>
    <row r="1467" spans="1:10">
      <c r="A1467" s="69"/>
    </row>
    <row r="1468" spans="1:10">
      <c r="A1468" s="69"/>
    </row>
    <row r="1469" spans="1:10">
      <c r="A1469" s="69"/>
    </row>
    <row r="1470" spans="1:10">
      <c r="A1470" s="69"/>
    </row>
    <row r="1471" spans="1:10">
      <c r="A1471" s="69"/>
    </row>
    <row r="1472" spans="1:10">
      <c r="A1472" s="69"/>
    </row>
    <row r="1473" spans="1:10">
      <c r="A1473" s="69"/>
    </row>
    <row r="1474" spans="1:10">
      <c r="A1474" s="69"/>
    </row>
    <row r="1475" spans="1:10">
      <c r="A1475" s="69"/>
    </row>
    <row r="1476" spans="1:10">
      <c r="A1476" s="69"/>
    </row>
    <row r="1477" spans="1:10">
      <c r="A1477" s="69"/>
    </row>
    <row r="1478" spans="1:10">
      <c r="A1478" s="69"/>
    </row>
    <row r="1479" spans="1:10">
      <c r="A1479" s="69"/>
    </row>
    <row r="1480" spans="1:10">
      <c r="A1480" s="69"/>
    </row>
    <row r="1481" spans="1:10">
      <c r="A1481" s="69"/>
    </row>
    <row r="1482" spans="1:10">
      <c r="A1482" s="69"/>
    </row>
    <row r="1483" spans="1:10">
      <c r="A1483" s="69"/>
      <c r="J1483" s="218"/>
    </row>
    <row r="1484" spans="1:10">
      <c r="A1484" s="69"/>
    </row>
    <row r="1485" spans="1:10">
      <c r="A1485" s="69"/>
    </row>
    <row r="1486" spans="1:10">
      <c r="A1486" s="69"/>
    </row>
    <row r="1487" spans="1:10">
      <c r="A1487" s="69"/>
      <c r="J1487" s="218"/>
    </row>
    <row r="1488" spans="1:10">
      <c r="A1488" s="69"/>
    </row>
    <row r="1489" spans="1:10">
      <c r="A1489" s="69"/>
    </row>
    <row r="1490" spans="1:10">
      <c r="A1490" s="69"/>
    </row>
    <row r="1491" spans="1:10">
      <c r="A1491" s="69"/>
      <c r="J1491" s="218"/>
    </row>
    <row r="1492" spans="1:10">
      <c r="A1492" s="69"/>
    </row>
    <row r="1493" spans="1:10">
      <c r="A1493" s="69"/>
      <c r="J1493" s="218"/>
    </row>
    <row r="1494" spans="1:10">
      <c r="A1494" s="69"/>
    </row>
    <row r="1495" spans="1:10">
      <c r="A1495" s="69"/>
    </row>
    <row r="1496" spans="1:10">
      <c r="A1496" s="69"/>
    </row>
    <row r="1497" spans="1:10">
      <c r="A1497" s="69"/>
    </row>
    <row r="1498" spans="1:10">
      <c r="A1498" s="69"/>
    </row>
    <row r="1499" spans="1:10">
      <c r="A1499" s="69"/>
    </row>
    <row r="1500" spans="1:10">
      <c r="A1500" s="69"/>
    </row>
    <row r="1501" spans="1:10">
      <c r="A1501" s="69"/>
    </row>
    <row r="1502" spans="1:10">
      <c r="A1502" s="69"/>
    </row>
    <row r="1503" spans="1:10">
      <c r="A1503" s="69"/>
      <c r="J1503" s="218"/>
    </row>
    <row r="1504" spans="1:10">
      <c r="A1504" s="69"/>
    </row>
    <row r="1505" spans="1:1">
      <c r="A1505" s="69"/>
    </row>
    <row r="1506" spans="1:1">
      <c r="A1506" s="69"/>
    </row>
    <row r="1507" spans="1:1">
      <c r="A1507" s="69"/>
    </row>
    <row r="1508" spans="1:1">
      <c r="A1508" s="69"/>
    </row>
    <row r="1509" spans="1:1">
      <c r="A1509" s="69"/>
    </row>
    <row r="1510" spans="1:1">
      <c r="A1510" s="69"/>
    </row>
    <row r="1511" spans="1:1">
      <c r="A1511" s="69"/>
    </row>
    <row r="1512" spans="1:1">
      <c r="A1512" s="69"/>
    </row>
    <row r="1513" spans="1:1">
      <c r="A1513" s="69"/>
    </row>
    <row r="1514" spans="1:1">
      <c r="A1514" s="69"/>
    </row>
    <row r="1515" spans="1:1">
      <c r="A1515" s="69"/>
    </row>
    <row r="1516" spans="1:1">
      <c r="A1516" s="69"/>
    </row>
    <row r="1517" spans="1:1">
      <c r="A1517" s="69"/>
    </row>
    <row r="1518" spans="1:1">
      <c r="A1518" s="69"/>
    </row>
    <row r="1519" spans="1:1">
      <c r="A1519" s="69"/>
    </row>
    <row r="1520" spans="1:1">
      <c r="A1520" s="69"/>
    </row>
    <row r="1521" spans="1:1">
      <c r="A1521" s="69"/>
    </row>
    <row r="1522" spans="1:1">
      <c r="A1522" s="69"/>
    </row>
    <row r="1523" spans="1:1">
      <c r="A1523" s="69"/>
    </row>
    <row r="1524" spans="1:1">
      <c r="A1524" s="69"/>
    </row>
    <row r="1525" spans="1:1">
      <c r="A1525" s="69"/>
    </row>
    <row r="1526" spans="1:1">
      <c r="A1526" s="69"/>
    </row>
    <row r="1527" spans="1:1">
      <c r="A1527" s="69"/>
    </row>
    <row r="1528" spans="1:1">
      <c r="A1528" s="69"/>
    </row>
    <row r="1529" spans="1:1">
      <c r="A1529" s="69"/>
    </row>
    <row r="1530" spans="1:1">
      <c r="A1530" s="69"/>
    </row>
    <row r="1531" spans="1:1">
      <c r="A1531" s="69"/>
    </row>
    <row r="1532" spans="1:1">
      <c r="A1532" s="69"/>
    </row>
    <row r="1533" spans="1:1">
      <c r="A1533" s="69"/>
    </row>
    <row r="1534" spans="1:1">
      <c r="A1534" s="69"/>
    </row>
    <row r="1535" spans="1:1">
      <c r="A1535" s="69"/>
    </row>
    <row r="1536" spans="1:1">
      <c r="A1536" s="69"/>
    </row>
    <row r="1537" spans="1:1">
      <c r="A1537" s="69"/>
    </row>
    <row r="1538" spans="1:1">
      <c r="A1538" s="69"/>
    </row>
    <row r="1539" spans="1:1">
      <c r="A1539" s="69"/>
    </row>
    <row r="1540" spans="1:1">
      <c r="A1540" s="69"/>
    </row>
    <row r="1541" spans="1:1">
      <c r="A1541" s="69"/>
    </row>
    <row r="1542" spans="1:1">
      <c r="A1542" s="69"/>
    </row>
    <row r="1543" spans="1:1">
      <c r="A1543" s="69"/>
    </row>
    <row r="1544" spans="1:1">
      <c r="A1544" s="69"/>
    </row>
    <row r="1545" spans="1:1">
      <c r="A1545" s="69"/>
    </row>
    <row r="1546" spans="1:1">
      <c r="A1546" s="69"/>
    </row>
    <row r="1547" spans="1:1">
      <c r="A1547" s="69"/>
    </row>
    <row r="1548" spans="1:1">
      <c r="A1548" s="69"/>
    </row>
    <row r="1549" spans="1:1">
      <c r="A1549" s="69"/>
    </row>
    <row r="1550" spans="1:1">
      <c r="A1550" s="69"/>
    </row>
    <row r="1551" spans="1:1">
      <c r="A1551" s="69"/>
    </row>
    <row r="1552" spans="1:1">
      <c r="A1552" s="69"/>
    </row>
    <row r="1553" spans="1:1">
      <c r="A1553" s="69"/>
    </row>
    <row r="1554" spans="1:1">
      <c r="A1554" s="69"/>
    </row>
    <row r="1555" spans="1:1">
      <c r="A1555" s="69"/>
    </row>
    <row r="1556" spans="1:1">
      <c r="A1556" s="69"/>
    </row>
    <row r="1557" spans="1:1">
      <c r="A1557" s="69"/>
    </row>
    <row r="1558" spans="1:1">
      <c r="A1558" s="69"/>
    </row>
    <row r="1559" spans="1:1">
      <c r="A1559" s="69"/>
    </row>
    <row r="1560" spans="1:1">
      <c r="A1560" s="69"/>
    </row>
    <row r="1561" spans="1:1">
      <c r="A1561" s="69"/>
    </row>
    <row r="1562" spans="1:1">
      <c r="A1562" s="69"/>
    </row>
    <row r="1563" spans="1:1">
      <c r="A1563" s="69"/>
    </row>
    <row r="1564" spans="1:1">
      <c r="A1564" s="69"/>
    </row>
    <row r="1565" spans="1:1">
      <c r="A1565" s="69"/>
    </row>
    <row r="1566" spans="1:1">
      <c r="A1566" s="69"/>
    </row>
    <row r="1567" spans="1:1">
      <c r="A1567" s="69"/>
    </row>
    <row r="1568" spans="1:1">
      <c r="A1568" s="69"/>
    </row>
    <row r="1569" spans="1:1">
      <c r="A1569" s="69"/>
    </row>
    <row r="1570" spans="1:1">
      <c r="A1570" s="69"/>
    </row>
    <row r="1571" spans="1:1">
      <c r="A1571" s="69"/>
    </row>
    <row r="1572" spans="1:1">
      <c r="A1572" s="69"/>
    </row>
    <row r="1573" spans="1:1">
      <c r="A1573" s="69"/>
    </row>
    <row r="1574" spans="1:1">
      <c r="A1574" s="69"/>
    </row>
    <row r="1575" spans="1:1">
      <c r="A1575" s="69"/>
    </row>
    <row r="1576" spans="1:1">
      <c r="A1576" s="69"/>
    </row>
    <row r="1577" spans="1:1">
      <c r="A1577" s="69"/>
    </row>
    <row r="1578" spans="1:1">
      <c r="A1578" s="69"/>
    </row>
    <row r="1579" spans="1:1">
      <c r="A1579" s="69"/>
    </row>
    <row r="1580" spans="1:1">
      <c r="A1580" s="69"/>
    </row>
    <row r="1581" spans="1:1">
      <c r="A1581" s="69"/>
    </row>
    <row r="1582" spans="1:1">
      <c r="A1582" s="69"/>
    </row>
    <row r="1583" spans="1:1">
      <c r="A1583" s="69"/>
    </row>
    <row r="1584" spans="1:1">
      <c r="A1584" s="69"/>
    </row>
    <row r="1585" spans="1:1">
      <c r="A1585" s="69"/>
    </row>
    <row r="1586" spans="1:1">
      <c r="A1586" s="69"/>
    </row>
    <row r="1587" spans="1:1">
      <c r="A1587" s="69"/>
    </row>
    <row r="1588" spans="1:1">
      <c r="A1588" s="69"/>
    </row>
    <row r="1589" spans="1:1">
      <c r="A1589" s="69"/>
    </row>
    <row r="1590" spans="1:1">
      <c r="A1590" s="69"/>
    </row>
    <row r="1591" spans="1:1">
      <c r="A1591" s="69"/>
    </row>
    <row r="1592" spans="1:1">
      <c r="A1592" s="69"/>
    </row>
    <row r="1593" spans="1:1">
      <c r="A1593" s="69"/>
    </row>
    <row r="1594" spans="1:1">
      <c r="A1594" s="69"/>
    </row>
    <row r="1595" spans="1:1">
      <c r="A1595" s="69"/>
    </row>
    <row r="1596" spans="1:1">
      <c r="A1596" s="69"/>
    </row>
    <row r="1597" spans="1:1">
      <c r="A1597" s="69"/>
    </row>
    <row r="1598" spans="1:1">
      <c r="A1598" s="69"/>
    </row>
    <row r="1599" spans="1:1">
      <c r="A1599" s="69"/>
    </row>
    <row r="1600" spans="1:1">
      <c r="A1600" s="69"/>
    </row>
    <row r="1601" spans="1:1">
      <c r="A1601" s="69"/>
    </row>
    <row r="1602" spans="1:1">
      <c r="A1602" s="69"/>
    </row>
    <row r="1603" spans="1:1">
      <c r="A1603" s="69"/>
    </row>
    <row r="1604" spans="1:1">
      <c r="A1604" s="69"/>
    </row>
    <row r="1605" spans="1:1">
      <c r="A1605" s="69"/>
    </row>
    <row r="1606" spans="1:1">
      <c r="A1606" s="69"/>
    </row>
    <row r="1607" spans="1:1">
      <c r="A1607" s="69"/>
    </row>
    <row r="1608" spans="1:1">
      <c r="A1608" s="69"/>
    </row>
    <row r="1609" spans="1:1">
      <c r="A1609" s="69"/>
    </row>
    <row r="1610" spans="1:1">
      <c r="A1610" s="69"/>
    </row>
    <row r="1611" spans="1:1">
      <c r="A1611" s="69"/>
    </row>
    <row r="1612" spans="1:1">
      <c r="A1612" s="69"/>
    </row>
    <row r="1613" spans="1:1">
      <c r="A1613" s="69"/>
    </row>
    <row r="1614" spans="1:1">
      <c r="A1614" s="69"/>
    </row>
    <row r="1615" spans="1:1">
      <c r="A1615" s="69"/>
    </row>
    <row r="1616" spans="1:1">
      <c r="A1616" s="69"/>
    </row>
    <row r="1617" spans="1:1">
      <c r="A1617" s="69"/>
    </row>
    <row r="1618" spans="1:1">
      <c r="A1618" s="69"/>
    </row>
    <row r="1619" spans="1:1">
      <c r="A1619" s="69"/>
    </row>
    <row r="1620" spans="1:1">
      <c r="A1620" s="69"/>
    </row>
    <row r="1621" spans="1:1">
      <c r="A1621" s="69"/>
    </row>
    <row r="1622" spans="1:1">
      <c r="A1622" s="69"/>
    </row>
    <row r="1623" spans="1:1">
      <c r="A1623" s="69"/>
    </row>
    <row r="1624" spans="1:1">
      <c r="A1624" s="69"/>
    </row>
    <row r="1625" spans="1:1">
      <c r="A1625" s="69"/>
    </row>
    <row r="1626" spans="1:1">
      <c r="A1626" s="69"/>
    </row>
    <row r="1627" spans="1:1">
      <c r="A1627" s="69"/>
    </row>
    <row r="1628" spans="1:1">
      <c r="A1628" s="69"/>
    </row>
    <row r="1629" spans="1:1">
      <c r="A1629" s="69"/>
    </row>
    <row r="1630" spans="1:1">
      <c r="A1630" s="69"/>
    </row>
    <row r="1631" spans="1:1">
      <c r="A1631" s="69"/>
    </row>
    <row r="1632" spans="1:1">
      <c r="A1632" s="69"/>
    </row>
    <row r="1633" spans="1:1">
      <c r="A1633" s="69"/>
    </row>
    <row r="1634" spans="1:1">
      <c r="A1634" s="69"/>
    </row>
    <row r="1635" spans="1:1">
      <c r="A1635" s="69"/>
    </row>
    <row r="1636" spans="1:1">
      <c r="A1636" s="69"/>
    </row>
    <row r="1637" spans="1:1">
      <c r="A1637" s="69"/>
    </row>
    <row r="1638" spans="1:1">
      <c r="A1638" s="69"/>
    </row>
    <row r="1639" spans="1:1">
      <c r="A1639" s="69"/>
    </row>
    <row r="1640" spans="1:1">
      <c r="A1640" s="69"/>
    </row>
    <row r="1641" spans="1:1">
      <c r="A1641" s="69"/>
    </row>
    <row r="1642" spans="1:1">
      <c r="A1642" s="69"/>
    </row>
    <row r="1643" spans="1:1">
      <c r="A1643" s="69"/>
    </row>
    <row r="1644" spans="1:1">
      <c r="A1644" s="69"/>
    </row>
    <row r="1645" spans="1:1">
      <c r="A1645" s="69"/>
    </row>
    <row r="1646" spans="1:1">
      <c r="A1646" s="69"/>
    </row>
    <row r="1647" spans="1:1">
      <c r="A1647" s="69"/>
    </row>
    <row r="1648" spans="1:1">
      <c r="A1648" s="69"/>
    </row>
    <row r="1649" spans="1:1">
      <c r="A1649" s="69"/>
    </row>
    <row r="1650" spans="1:1">
      <c r="A1650" s="69"/>
    </row>
    <row r="1651" spans="1:1">
      <c r="A1651" s="69"/>
    </row>
    <row r="1652" spans="1:1">
      <c r="A1652" s="69"/>
    </row>
    <row r="1653" spans="1:1">
      <c r="A1653" s="69"/>
    </row>
    <row r="1654" spans="1:1">
      <c r="A1654" s="69"/>
    </row>
    <row r="1655" spans="1:1">
      <c r="A1655" s="69"/>
    </row>
    <row r="1656" spans="1:1">
      <c r="A1656" s="69"/>
    </row>
    <row r="1657" spans="1:1">
      <c r="A1657" s="69"/>
    </row>
    <row r="1658" spans="1:1">
      <c r="A1658" s="69"/>
    </row>
    <row r="1659" spans="1:1">
      <c r="A1659" s="69"/>
    </row>
    <row r="1660" spans="1:1">
      <c r="A1660" s="69"/>
    </row>
    <row r="1661" spans="1:1">
      <c r="A1661" s="69"/>
    </row>
    <row r="1662" spans="1:1">
      <c r="A1662" s="69"/>
    </row>
    <row r="1663" spans="1:1">
      <c r="A1663" s="69"/>
    </row>
    <row r="1664" spans="1:1">
      <c r="A1664" s="69"/>
    </row>
    <row r="1665" spans="1:1">
      <c r="A1665" s="69"/>
    </row>
    <row r="1666" spans="1:1">
      <c r="A1666" s="69"/>
    </row>
    <row r="1667" spans="1:1">
      <c r="A1667" s="69"/>
    </row>
    <row r="1668" spans="1:1">
      <c r="A1668" s="69"/>
    </row>
    <row r="1669" spans="1:1">
      <c r="A1669" s="69"/>
    </row>
    <row r="1670" spans="1:1">
      <c r="A1670" s="69"/>
    </row>
    <row r="1671" spans="1:1">
      <c r="A1671" s="69"/>
    </row>
    <row r="1672" spans="1:1">
      <c r="A1672" s="69"/>
    </row>
    <row r="1673" spans="1:1">
      <c r="A1673" s="69"/>
    </row>
    <row r="1674" spans="1:1">
      <c r="A1674" s="69"/>
    </row>
    <row r="1675" spans="1:1">
      <c r="A1675" s="69"/>
    </row>
    <row r="1676" spans="1:1">
      <c r="A1676" s="69"/>
    </row>
    <row r="1677" spans="1:1">
      <c r="A1677" s="69"/>
    </row>
    <row r="1678" spans="1:1">
      <c r="A1678" s="69"/>
    </row>
    <row r="1679" spans="1:1">
      <c r="A1679" s="69"/>
    </row>
    <row r="1680" spans="1:1">
      <c r="A1680" s="69"/>
    </row>
    <row r="1681" spans="1:1">
      <c r="A1681" s="69"/>
    </row>
    <row r="1682" spans="1:1">
      <c r="A1682" s="69"/>
    </row>
    <row r="1683" spans="1:1">
      <c r="A1683" s="69"/>
    </row>
    <row r="1684" spans="1:1">
      <c r="A1684" s="69"/>
    </row>
    <row r="1685" spans="1:1">
      <c r="A1685" s="69"/>
    </row>
    <row r="1686" spans="1:1">
      <c r="A1686" s="69"/>
    </row>
    <row r="1687" spans="1:1">
      <c r="A1687" s="69"/>
    </row>
    <row r="1688" spans="1:1">
      <c r="A1688" s="69"/>
    </row>
    <row r="1689" spans="1:1">
      <c r="A1689" s="69"/>
    </row>
    <row r="1690" spans="1:1">
      <c r="A1690" s="69"/>
    </row>
    <row r="1691" spans="1:1">
      <c r="A1691" s="69"/>
    </row>
    <row r="1692" spans="1:1">
      <c r="A1692" s="69"/>
    </row>
    <row r="1693" spans="1:1">
      <c r="A1693" s="69"/>
    </row>
    <row r="1694" spans="1:1">
      <c r="A1694" s="69"/>
    </row>
    <row r="1695" spans="1:1">
      <c r="A1695" s="69"/>
    </row>
    <row r="1696" spans="1:1">
      <c r="A1696" s="69"/>
    </row>
    <row r="1697" spans="1:1">
      <c r="A1697" s="69"/>
    </row>
    <row r="1698" spans="1:1">
      <c r="A1698" s="69"/>
    </row>
    <row r="1699" spans="1:1">
      <c r="A1699" s="69"/>
    </row>
    <row r="1700" spans="1:1">
      <c r="A1700" s="69"/>
    </row>
    <row r="1701" spans="1:1">
      <c r="A1701" s="69"/>
    </row>
    <row r="1702" spans="1:1">
      <c r="A1702" s="69"/>
    </row>
    <row r="1703" spans="1:1">
      <c r="A1703" s="69"/>
    </row>
    <row r="1704" spans="1:1">
      <c r="A1704" s="69"/>
    </row>
    <row r="1705" spans="1:1">
      <c r="A1705" s="69"/>
    </row>
    <row r="1706" spans="1:1">
      <c r="A1706" s="69"/>
    </row>
    <row r="1707" spans="1:1">
      <c r="A1707" s="69"/>
    </row>
    <row r="1708" spans="1:1">
      <c r="A1708" s="69"/>
    </row>
    <row r="1709" spans="1:1">
      <c r="A1709" s="69"/>
    </row>
    <row r="1710" spans="1:1">
      <c r="A1710" s="69"/>
    </row>
    <row r="1711" spans="1:1">
      <c r="A1711" s="69"/>
    </row>
    <row r="1712" spans="1:1">
      <c r="A1712" s="69"/>
    </row>
    <row r="1713" spans="1:1">
      <c r="A1713" s="69"/>
    </row>
    <row r="1714" spans="1:1">
      <c r="A1714" s="69"/>
    </row>
    <row r="1715" spans="1:1">
      <c r="A1715" s="69"/>
    </row>
    <row r="1716" spans="1:1">
      <c r="A1716" s="69"/>
    </row>
    <row r="1717" spans="1:1">
      <c r="A1717" s="69"/>
    </row>
    <row r="1718" spans="1:1">
      <c r="A1718" s="69"/>
    </row>
    <row r="1719" spans="1:1">
      <c r="A1719" s="69"/>
    </row>
    <row r="1720" spans="1:1">
      <c r="A1720" s="69"/>
    </row>
    <row r="1721" spans="1:1">
      <c r="A1721" s="69"/>
    </row>
    <row r="1722" spans="1:1">
      <c r="A1722" s="69"/>
    </row>
    <row r="1723" spans="1:1">
      <c r="A1723" s="69"/>
    </row>
    <row r="1724" spans="1:1">
      <c r="A1724" s="69"/>
    </row>
    <row r="1725" spans="1:1">
      <c r="A1725" s="69"/>
    </row>
    <row r="1726" spans="1:1">
      <c r="A1726" s="69"/>
    </row>
    <row r="1727" spans="1:1">
      <c r="A1727" s="69"/>
    </row>
    <row r="1728" spans="1:1">
      <c r="A1728" s="69"/>
    </row>
    <row r="1729" spans="1:1">
      <c r="A1729" s="69"/>
    </row>
    <row r="1730" spans="1:1">
      <c r="A1730" s="69"/>
    </row>
    <row r="1731" spans="1:1">
      <c r="A1731" s="69"/>
    </row>
    <row r="1732" spans="1:1">
      <c r="A1732" s="69"/>
    </row>
    <row r="1733" spans="1:1">
      <c r="A1733" s="69"/>
    </row>
    <row r="1734" spans="1:1">
      <c r="A1734" s="69"/>
    </row>
    <row r="1735" spans="1:1">
      <c r="A1735" s="69"/>
    </row>
    <row r="1736" spans="1:1">
      <c r="A1736" s="69"/>
    </row>
    <row r="1737" spans="1:1">
      <c r="A1737" s="69"/>
    </row>
    <row r="1738" spans="1:1">
      <c r="A1738" s="69"/>
    </row>
    <row r="1739" spans="1:1">
      <c r="A1739" s="69"/>
    </row>
    <row r="1740" spans="1:1">
      <c r="A1740" s="69"/>
    </row>
    <row r="1741" spans="1:1">
      <c r="A1741" s="69"/>
    </row>
    <row r="1742" spans="1:1">
      <c r="A1742" s="69"/>
    </row>
    <row r="1743" spans="1:1">
      <c r="A1743" s="69"/>
    </row>
    <row r="1744" spans="1:1">
      <c r="A1744" s="69"/>
    </row>
    <row r="1745" spans="1:1">
      <c r="A1745" s="69"/>
    </row>
    <row r="1746" spans="1:1">
      <c r="A1746" s="69"/>
    </row>
    <row r="1747" spans="1:1">
      <c r="A1747" s="69"/>
    </row>
    <row r="1748" spans="1:1">
      <c r="A1748" s="69"/>
    </row>
    <row r="1749" spans="1:1">
      <c r="A1749" s="69"/>
    </row>
    <row r="1750" spans="1:1">
      <c r="A1750" s="69"/>
    </row>
    <row r="1751" spans="1:1">
      <c r="A1751" s="69"/>
    </row>
    <row r="1752" spans="1:1">
      <c r="A1752" s="69"/>
    </row>
    <row r="1753" spans="1:1">
      <c r="A1753" s="69"/>
    </row>
    <row r="1754" spans="1:1">
      <c r="A1754" s="69"/>
    </row>
    <row r="1755" spans="1:1">
      <c r="A1755" s="69"/>
    </row>
    <row r="1756" spans="1:1">
      <c r="A1756" s="69"/>
    </row>
    <row r="1757" spans="1:1">
      <c r="A1757" s="69"/>
    </row>
    <row r="1758" spans="1:1">
      <c r="A1758" s="69"/>
    </row>
    <row r="1759" spans="1:1">
      <c r="A1759" s="69"/>
    </row>
    <row r="1760" spans="1:1">
      <c r="A1760" s="69"/>
    </row>
    <row r="1761" spans="1:1">
      <c r="A1761" s="69"/>
    </row>
    <row r="1762" spans="1:1">
      <c r="A1762" s="69"/>
    </row>
    <row r="1763" spans="1:1">
      <c r="A1763" s="69"/>
    </row>
    <row r="1764" spans="1:1">
      <c r="A1764" s="69"/>
    </row>
    <row r="1765" spans="1:1">
      <c r="A1765" s="69"/>
    </row>
    <row r="1766" spans="1:1">
      <c r="A1766" s="69"/>
    </row>
    <row r="1767" spans="1:1">
      <c r="A1767" s="69"/>
    </row>
    <row r="1768" spans="1:1">
      <c r="A1768" s="69"/>
    </row>
    <row r="1769" spans="1:1">
      <c r="A1769" s="69"/>
    </row>
    <row r="1770" spans="1:1">
      <c r="A1770" s="69"/>
    </row>
    <row r="1771" spans="1:1">
      <c r="A1771" s="69"/>
    </row>
    <row r="1772" spans="1:1">
      <c r="A1772" s="69"/>
    </row>
    <row r="1773" spans="1:1">
      <c r="A1773" s="69"/>
    </row>
    <row r="1774" spans="1:1">
      <c r="A1774" s="69"/>
    </row>
    <row r="1775" spans="1:1">
      <c r="A1775" s="69"/>
    </row>
    <row r="1776" spans="1:1">
      <c r="A1776" s="69"/>
    </row>
    <row r="1777" spans="1:1">
      <c r="A1777" s="69"/>
    </row>
    <row r="1778" spans="1:1">
      <c r="A1778" s="69"/>
    </row>
    <row r="1779" spans="1:1">
      <c r="A1779" s="69"/>
    </row>
    <row r="1780" spans="1:1">
      <c r="A1780" s="69"/>
    </row>
    <row r="1781" spans="1:1">
      <c r="A1781" s="69"/>
    </row>
    <row r="1782" spans="1:1">
      <c r="A1782" s="69"/>
    </row>
    <row r="1783" spans="1:1">
      <c r="A1783" s="69"/>
    </row>
    <row r="1784" spans="1:1">
      <c r="A1784" s="69"/>
    </row>
    <row r="1785" spans="1:1">
      <c r="A1785" s="69"/>
    </row>
    <row r="1786" spans="1:1">
      <c r="A1786" s="69"/>
    </row>
    <row r="1787" spans="1:1">
      <c r="A1787" s="69"/>
    </row>
    <row r="1788" spans="1:1">
      <c r="A1788" s="69"/>
    </row>
    <row r="1789" spans="1:1">
      <c r="A1789" s="69"/>
    </row>
    <row r="1790" spans="1:1">
      <c r="A1790" s="69"/>
    </row>
    <row r="1791" spans="1:1">
      <c r="A1791" s="69"/>
    </row>
    <row r="1792" spans="1:1">
      <c r="A1792" s="69"/>
    </row>
    <row r="1793" spans="1:1">
      <c r="A1793" s="69"/>
    </row>
    <row r="1794" spans="1:1">
      <c r="A1794" s="69"/>
    </row>
    <row r="1795" spans="1:1">
      <c r="A1795" s="69"/>
    </row>
    <row r="1796" spans="1:1">
      <c r="A1796" s="69"/>
    </row>
    <row r="1797" spans="1:1">
      <c r="A1797" s="69"/>
    </row>
    <row r="1798" spans="1:1">
      <c r="A1798" s="69"/>
    </row>
    <row r="1799" spans="1:1">
      <c r="A1799" s="69"/>
    </row>
    <row r="1800" spans="1:1">
      <c r="A1800" s="69"/>
    </row>
    <row r="1801" spans="1:1">
      <c r="A1801" s="69"/>
    </row>
    <row r="1802" spans="1:1">
      <c r="A1802" s="69"/>
    </row>
    <row r="1803" spans="1:1">
      <c r="A1803" s="69"/>
    </row>
    <row r="1804" spans="1:1">
      <c r="A1804" s="69"/>
    </row>
    <row r="1805" spans="1:1">
      <c r="A1805" s="69"/>
    </row>
    <row r="1806" spans="1:1">
      <c r="A1806" s="69"/>
    </row>
    <row r="1807" spans="1:1">
      <c r="A1807" s="69"/>
    </row>
    <row r="1808" spans="1:1">
      <c r="A1808" s="69"/>
    </row>
    <row r="1809" spans="1:1">
      <c r="A1809" s="69"/>
    </row>
    <row r="1810" spans="1:1">
      <c r="A1810" s="69"/>
    </row>
    <row r="1811" spans="1:1">
      <c r="A1811" s="69"/>
    </row>
    <row r="1812" spans="1:1">
      <c r="A1812" s="69"/>
    </row>
    <row r="1813" spans="1:1">
      <c r="A1813" s="69"/>
    </row>
    <row r="1814" spans="1:1">
      <c r="A1814" s="69"/>
    </row>
    <row r="1815" spans="1:1">
      <c r="A1815" s="69"/>
    </row>
    <row r="1816" spans="1:1">
      <c r="A1816" s="69"/>
    </row>
    <row r="1817" spans="1:1">
      <c r="A1817" s="69"/>
    </row>
    <row r="1818" spans="1:1">
      <c r="A1818" s="69"/>
    </row>
    <row r="1819" spans="1:1">
      <c r="A1819" s="69"/>
    </row>
    <row r="1820" spans="1:1">
      <c r="A1820" s="69"/>
    </row>
    <row r="1821" spans="1:1">
      <c r="A1821" s="69"/>
    </row>
    <row r="1822" spans="1:1">
      <c r="A1822" s="69"/>
    </row>
    <row r="1823" spans="1:1">
      <c r="A1823" s="69"/>
    </row>
    <row r="1824" spans="1:1">
      <c r="A1824" s="69"/>
    </row>
    <row r="1825" spans="1:1">
      <c r="A1825" s="69"/>
    </row>
    <row r="1826" spans="1:1">
      <c r="A1826" s="69"/>
    </row>
    <row r="1827" spans="1:1">
      <c r="A1827" s="69"/>
    </row>
    <row r="1828" spans="1:1">
      <c r="A1828" s="69"/>
    </row>
    <row r="1829" spans="1:1">
      <c r="A1829" s="69"/>
    </row>
    <row r="1830" spans="1:1">
      <c r="A1830" s="69"/>
    </row>
    <row r="1831" spans="1:1">
      <c r="A1831" s="69"/>
    </row>
    <row r="1832" spans="1:1">
      <c r="A1832" s="69"/>
    </row>
    <row r="1833" spans="1:1">
      <c r="A1833" s="69"/>
    </row>
    <row r="1834" spans="1:1">
      <c r="A1834" s="69"/>
    </row>
    <row r="1835" spans="1:1">
      <c r="A1835" s="69"/>
    </row>
    <row r="1836" spans="1:1">
      <c r="A1836" s="69"/>
    </row>
    <row r="1837" spans="1:1">
      <c r="A1837" s="69"/>
    </row>
    <row r="1838" spans="1:1">
      <c r="A1838" s="69"/>
    </row>
    <row r="1839" spans="1:1">
      <c r="A1839" s="69"/>
    </row>
    <row r="1840" spans="1:1">
      <c r="A1840" s="69"/>
    </row>
    <row r="1841" spans="1:1">
      <c r="A1841" s="69"/>
    </row>
    <row r="1842" spans="1:1">
      <c r="A1842" s="69"/>
    </row>
    <row r="1843" spans="1:1">
      <c r="A1843" s="69"/>
    </row>
    <row r="1844" spans="1:1">
      <c r="A1844" s="69"/>
    </row>
    <row r="1845" spans="1:1">
      <c r="A1845" s="69"/>
    </row>
    <row r="1846" spans="1:1">
      <c r="A1846" s="69"/>
    </row>
    <row r="1847" spans="1:1">
      <c r="A1847" s="69"/>
    </row>
    <row r="1848" spans="1:1">
      <c r="A1848" s="69"/>
    </row>
    <row r="1849" spans="1:1">
      <c r="A1849" s="69"/>
    </row>
    <row r="1850" spans="1:1">
      <c r="A1850" s="69"/>
    </row>
    <row r="1851" spans="1:1">
      <c r="A1851" s="69"/>
    </row>
    <row r="1852" spans="1:1">
      <c r="A1852" s="69"/>
    </row>
    <row r="1853" spans="1:1">
      <c r="A1853" s="69"/>
    </row>
    <row r="1854" spans="1:1">
      <c r="A1854" s="69"/>
    </row>
    <row r="1855" spans="1:1">
      <c r="A1855" s="69"/>
    </row>
    <row r="1856" spans="1:1">
      <c r="A1856" s="69"/>
    </row>
    <row r="1857" spans="1:1">
      <c r="A1857" s="69"/>
    </row>
    <row r="1858" spans="1:1">
      <c r="A1858" s="69"/>
    </row>
    <row r="1859" spans="1:1">
      <c r="A1859" s="69"/>
    </row>
    <row r="1860" spans="1:1">
      <c r="A1860" s="69"/>
    </row>
    <row r="1861" spans="1:1">
      <c r="A1861" s="69"/>
    </row>
    <row r="1862" spans="1:1">
      <c r="A1862" s="69"/>
    </row>
    <row r="1863" spans="1:1">
      <c r="A1863" s="69"/>
    </row>
    <row r="1864" spans="1:1">
      <c r="A1864" s="69"/>
    </row>
    <row r="1865" spans="1:1">
      <c r="A1865" s="69"/>
    </row>
    <row r="1866" spans="1:1">
      <c r="A1866" s="69"/>
    </row>
    <row r="1867" spans="1:1">
      <c r="A1867" s="69"/>
    </row>
    <row r="1868" spans="1:1">
      <c r="A1868" s="69"/>
    </row>
    <row r="1869" spans="1:1">
      <c r="A1869" s="69"/>
    </row>
    <row r="1870" spans="1:1">
      <c r="A1870" s="69"/>
    </row>
    <row r="1871" spans="1:1">
      <c r="A1871" s="69"/>
    </row>
    <row r="1872" spans="1:1">
      <c r="A1872" s="69"/>
    </row>
    <row r="1873" spans="1:1">
      <c r="A1873" s="69"/>
    </row>
    <row r="1874" spans="1:1">
      <c r="A1874" s="69"/>
    </row>
    <row r="1875" spans="1:1">
      <c r="A1875" s="69"/>
    </row>
    <row r="1876" spans="1:1">
      <c r="A1876" s="69"/>
    </row>
    <row r="1877" spans="1:1">
      <c r="A1877" s="69"/>
    </row>
    <row r="1878" spans="1:1">
      <c r="A1878" s="69"/>
    </row>
    <row r="1879" spans="1:1">
      <c r="A1879" s="69"/>
    </row>
    <row r="1880" spans="1:1">
      <c r="A1880" s="69"/>
    </row>
    <row r="1881" spans="1:1">
      <c r="A1881" s="69"/>
    </row>
    <row r="1882" spans="1:1">
      <c r="A1882" s="69"/>
    </row>
    <row r="1883" spans="1:1">
      <c r="A1883" s="69"/>
    </row>
    <row r="1884" spans="1:1">
      <c r="A1884" s="69"/>
    </row>
    <row r="1885" spans="1:1">
      <c r="A1885" s="69"/>
    </row>
    <row r="1886" spans="1:1">
      <c r="A1886" s="69"/>
    </row>
    <row r="1887" spans="1:1">
      <c r="A1887" s="69"/>
    </row>
    <row r="1888" spans="1:1">
      <c r="A1888" s="69"/>
    </row>
    <row r="1889" spans="1:1">
      <c r="A1889" s="69"/>
    </row>
    <row r="1890" spans="1:1">
      <c r="A1890" s="69"/>
    </row>
    <row r="1891" spans="1:1">
      <c r="A1891" s="69"/>
    </row>
    <row r="1892" spans="1:1">
      <c r="A1892" s="69"/>
    </row>
    <row r="1893" spans="1:1">
      <c r="A1893" s="69"/>
    </row>
    <row r="1894" spans="1:1">
      <c r="A1894" s="69"/>
    </row>
    <row r="1895" spans="1:1">
      <c r="A1895" s="69"/>
    </row>
    <row r="1896" spans="1:1">
      <c r="A1896" s="69"/>
    </row>
    <row r="1897" spans="1:1">
      <c r="A1897" s="69"/>
    </row>
    <row r="1898" spans="1:1">
      <c r="A1898" s="69"/>
    </row>
    <row r="1899" spans="1:1">
      <c r="A1899" s="69"/>
    </row>
    <row r="1900" spans="1:1">
      <c r="A1900" s="69"/>
    </row>
    <row r="1901" spans="1:1">
      <c r="A1901" s="69"/>
    </row>
    <row r="1902" spans="1:1">
      <c r="A1902" s="69"/>
    </row>
    <row r="1903" spans="1:1">
      <c r="A1903" s="69"/>
    </row>
    <row r="1904" spans="1:1">
      <c r="A1904" s="69"/>
    </row>
    <row r="1905" spans="1:1">
      <c r="A1905" s="69"/>
    </row>
    <row r="1906" spans="1:1">
      <c r="A1906" s="69"/>
    </row>
    <row r="1907" spans="1:1">
      <c r="A1907" s="69"/>
    </row>
    <row r="1908" spans="1:1">
      <c r="A1908" s="69"/>
    </row>
    <row r="1909" spans="1:1">
      <c r="A1909" s="69"/>
    </row>
    <row r="1910" spans="1:1">
      <c r="A1910" s="69"/>
    </row>
    <row r="1911" spans="1:1">
      <c r="A1911" s="69"/>
    </row>
    <row r="1912" spans="1:1">
      <c r="A1912" s="69"/>
    </row>
    <row r="1913" spans="1:1">
      <c r="A1913" s="69"/>
    </row>
    <row r="1914" spans="1:1">
      <c r="A1914" s="69"/>
    </row>
    <row r="1915" spans="1:1">
      <c r="A1915" s="69"/>
    </row>
    <row r="1916" spans="1:1">
      <c r="A1916" s="69"/>
    </row>
    <row r="1917" spans="1:1">
      <c r="A1917" s="69"/>
    </row>
    <row r="1918" spans="1:1">
      <c r="A1918" s="69"/>
    </row>
    <row r="1919" spans="1:1">
      <c r="A1919" s="69"/>
    </row>
    <row r="1920" spans="1:1">
      <c r="A1920" s="69"/>
    </row>
    <row r="1921" spans="1:1">
      <c r="A1921" s="69"/>
    </row>
    <row r="1922" spans="1:1">
      <c r="A1922" s="69"/>
    </row>
    <row r="1923" spans="1:1">
      <c r="A1923" s="69"/>
    </row>
    <row r="1924" spans="1:1">
      <c r="A1924" s="69"/>
    </row>
    <row r="1925" spans="1:1">
      <c r="A1925" s="69"/>
    </row>
    <row r="1926" spans="1:1">
      <c r="A1926" s="69"/>
    </row>
    <row r="1927" spans="1:1">
      <c r="A1927" s="69"/>
    </row>
    <row r="1928" spans="1:1">
      <c r="A1928" s="69"/>
    </row>
    <row r="1929" spans="1:1">
      <c r="A1929" s="69"/>
    </row>
    <row r="1930" spans="1:1">
      <c r="A1930" s="69"/>
    </row>
    <row r="1931" spans="1:1">
      <c r="A1931" s="69"/>
    </row>
    <row r="1932" spans="1:1">
      <c r="A1932" s="69"/>
    </row>
    <row r="1933" spans="1:1">
      <c r="A1933" s="69"/>
    </row>
    <row r="1934" spans="1:1">
      <c r="A1934" s="69"/>
    </row>
    <row r="1935" spans="1:1">
      <c r="A1935" s="69"/>
    </row>
    <row r="1936" spans="1:1">
      <c r="A1936" s="69"/>
    </row>
    <row r="1937" spans="1:1">
      <c r="A1937" s="69"/>
    </row>
    <row r="1938" spans="1:1">
      <c r="A1938" s="69"/>
    </row>
    <row r="1939" spans="1:1">
      <c r="A1939" s="69"/>
    </row>
    <row r="1940" spans="1:1">
      <c r="A1940" s="69"/>
    </row>
    <row r="1941" spans="1:1">
      <c r="A1941" s="69"/>
    </row>
    <row r="1942" spans="1:1">
      <c r="A1942" s="69"/>
    </row>
    <row r="1943" spans="1:1">
      <c r="A1943" s="69"/>
    </row>
    <row r="1944" spans="1:1">
      <c r="A1944" s="69"/>
    </row>
    <row r="1945" spans="1:1">
      <c r="A1945" s="69"/>
    </row>
    <row r="1946" spans="1:1">
      <c r="A1946" s="69"/>
    </row>
    <row r="1947" spans="1:1">
      <c r="A1947" s="69"/>
    </row>
    <row r="1948" spans="1:1">
      <c r="A1948" s="69"/>
    </row>
    <row r="1949" spans="1:1">
      <c r="A1949" s="69"/>
    </row>
    <row r="1950" spans="1:1">
      <c r="A1950" s="69"/>
    </row>
    <row r="1951" spans="1:1">
      <c r="A1951" s="69"/>
    </row>
    <row r="1952" spans="1:1">
      <c r="A1952" s="69"/>
    </row>
    <row r="1953" spans="1:1">
      <c r="A1953" s="69"/>
    </row>
    <row r="1954" spans="1:1">
      <c r="A1954" s="69"/>
    </row>
    <row r="1955" spans="1:1">
      <c r="A1955" s="69"/>
    </row>
    <row r="1956" spans="1:1">
      <c r="A1956" s="69"/>
    </row>
    <row r="1957" spans="1:1">
      <c r="A1957" s="69"/>
    </row>
    <row r="1958" spans="1:1">
      <c r="A1958" s="69"/>
    </row>
    <row r="1959" spans="1:1">
      <c r="A1959" s="69"/>
    </row>
    <row r="1960" spans="1:1">
      <c r="A1960" s="69"/>
    </row>
    <row r="1961" spans="1:1">
      <c r="A1961" s="69"/>
    </row>
    <row r="1962" spans="1:1">
      <c r="A1962" s="69"/>
    </row>
    <row r="1963" spans="1:1">
      <c r="A1963" s="69"/>
    </row>
    <row r="1964" spans="1:1">
      <c r="A1964" s="69"/>
    </row>
    <row r="1965" spans="1:1">
      <c r="A1965" s="69"/>
    </row>
    <row r="1966" spans="1:1">
      <c r="A1966" s="69"/>
    </row>
    <row r="1967" spans="1:1">
      <c r="A1967" s="69"/>
    </row>
    <row r="1968" spans="1:1">
      <c r="A1968" s="69"/>
    </row>
    <row r="1969" spans="1:10">
      <c r="A1969" s="69"/>
    </row>
    <row r="1970" spans="1:10">
      <c r="A1970" s="69"/>
      <c r="J1970" s="218"/>
    </row>
    <row r="1971" spans="1:10">
      <c r="A1971" s="69"/>
    </row>
    <row r="1972" spans="1:10">
      <c r="A1972" s="69"/>
      <c r="J1972" s="218"/>
    </row>
    <row r="1973" spans="1:10">
      <c r="A1973" s="69"/>
    </row>
    <row r="1974" spans="1:10">
      <c r="A1974" s="69"/>
      <c r="J1974" s="218"/>
    </row>
    <row r="1975" spans="1:10">
      <c r="A1975" s="69"/>
      <c r="J1975" s="218"/>
    </row>
    <row r="1976" spans="1:10">
      <c r="A1976" s="69"/>
      <c r="J1976" s="218"/>
    </row>
    <row r="1977" spans="1:10">
      <c r="A1977" s="69"/>
      <c r="J1977" s="218"/>
    </row>
    <row r="1978" spans="1:10">
      <c r="A1978" s="69"/>
      <c r="J1978" s="218"/>
    </row>
    <row r="1979" spans="1:10">
      <c r="A1979" s="69"/>
    </row>
    <row r="1980" spans="1:10">
      <c r="A1980" s="69"/>
    </row>
    <row r="1981" spans="1:10">
      <c r="A1981" s="69"/>
    </row>
    <row r="1982" spans="1:10">
      <c r="A1982" s="69"/>
      <c r="J1982" s="218"/>
    </row>
    <row r="1983" spans="1:10">
      <c r="A1983" s="69"/>
    </row>
    <row r="1984" spans="1:10">
      <c r="A1984" s="69"/>
      <c r="J1984" s="218"/>
    </row>
    <row r="1985" spans="1:10">
      <c r="A1985" s="69"/>
    </row>
    <row r="1986" spans="1:10">
      <c r="A1986" s="69"/>
      <c r="J1986" s="218"/>
    </row>
    <row r="1987" spans="1:10">
      <c r="A1987" s="69"/>
      <c r="J1987" s="218"/>
    </row>
    <row r="1988" spans="1:10">
      <c r="A1988" s="69"/>
      <c r="J1988" s="218"/>
    </row>
    <row r="1989" spans="1:10">
      <c r="A1989" s="69"/>
      <c r="J1989" s="218"/>
    </row>
    <row r="1990" spans="1:10">
      <c r="A1990" s="69"/>
      <c r="J1990" s="218"/>
    </row>
    <row r="1991" spans="1:10">
      <c r="A1991" s="69"/>
    </row>
    <row r="1992" spans="1:10">
      <c r="A1992" s="69"/>
      <c r="J1992" s="218"/>
    </row>
    <row r="1993" spans="1:10">
      <c r="A1993" s="69"/>
    </row>
    <row r="1994" spans="1:10">
      <c r="A1994" s="69"/>
      <c r="J1994" s="218"/>
    </row>
    <row r="1995" spans="1:10">
      <c r="A1995" s="69"/>
    </row>
    <row r="1996" spans="1:10">
      <c r="A1996" s="69"/>
      <c r="J1996" s="218"/>
    </row>
    <row r="1997" spans="1:10">
      <c r="A1997" s="69"/>
      <c r="J1997" s="218"/>
    </row>
    <row r="1998" spans="1:10">
      <c r="A1998" s="69"/>
      <c r="J1998" s="218"/>
    </row>
    <row r="1999" spans="1:10">
      <c r="A1999" s="69"/>
      <c r="J1999" s="218"/>
    </row>
    <row r="2000" spans="1:10">
      <c r="A2000" s="69"/>
    </row>
    <row r="2001" spans="1:10">
      <c r="A2001" s="69"/>
      <c r="J2001" s="218"/>
    </row>
    <row r="2002" spans="1:10">
      <c r="A2002" s="69"/>
    </row>
    <row r="2003" spans="1:10">
      <c r="A2003" s="69"/>
      <c r="J2003" s="218"/>
    </row>
    <row r="2004" spans="1:10">
      <c r="A2004" s="69"/>
      <c r="J2004" s="218"/>
    </row>
    <row r="2005" spans="1:10">
      <c r="A2005" s="69"/>
      <c r="J2005" s="218"/>
    </row>
    <row r="2006" spans="1:10">
      <c r="A2006" s="69"/>
      <c r="J2006" s="218"/>
    </row>
    <row r="2007" spans="1:10">
      <c r="A2007" s="69"/>
      <c r="J2007" s="218"/>
    </row>
    <row r="2008" spans="1:10">
      <c r="A2008" s="69"/>
      <c r="J2008" s="218"/>
    </row>
    <row r="2009" spans="1:10">
      <c r="A2009" s="69"/>
      <c r="J2009" s="218"/>
    </row>
    <row r="2010" spans="1:10">
      <c r="A2010" s="69"/>
      <c r="J2010" s="218"/>
    </row>
    <row r="2011" spans="1:10">
      <c r="A2011" s="69"/>
      <c r="J2011" s="218"/>
    </row>
    <row r="2012" spans="1:10">
      <c r="A2012" s="69"/>
      <c r="J2012" s="218"/>
    </row>
    <row r="2013" spans="1:10">
      <c r="A2013" s="69"/>
      <c r="J2013" s="218"/>
    </row>
    <row r="2014" spans="1:10">
      <c r="A2014" s="69"/>
      <c r="J2014" s="218"/>
    </row>
    <row r="2015" spans="1:10">
      <c r="A2015" s="69"/>
      <c r="J2015" s="218"/>
    </row>
    <row r="2016" spans="1:10">
      <c r="A2016" s="69"/>
    </row>
    <row r="2017" spans="1:10">
      <c r="A2017" s="69"/>
      <c r="J2017" s="218"/>
    </row>
    <row r="2018" spans="1:10">
      <c r="A2018" s="69"/>
      <c r="J2018" s="218"/>
    </row>
    <row r="2019" spans="1:10">
      <c r="A2019" s="69"/>
      <c r="J2019" s="218"/>
    </row>
    <row r="2020" spans="1:10">
      <c r="A2020" s="69"/>
      <c r="J2020" s="218"/>
    </row>
    <row r="2021" spans="1:10">
      <c r="A2021" s="69"/>
      <c r="J2021" s="218"/>
    </row>
    <row r="2022" spans="1:10">
      <c r="A2022" s="69"/>
      <c r="J2022" s="218"/>
    </row>
    <row r="2023" spans="1:10">
      <c r="A2023" s="69"/>
    </row>
    <row r="2024" spans="1:10">
      <c r="A2024" s="69"/>
      <c r="J2024" s="218"/>
    </row>
    <row r="2025" spans="1:10">
      <c r="A2025" s="69"/>
      <c r="J2025" s="218"/>
    </row>
    <row r="2026" spans="1:10">
      <c r="A2026" s="69"/>
      <c r="J2026" s="218"/>
    </row>
    <row r="2027" spans="1:10">
      <c r="A2027" s="69"/>
      <c r="J2027" s="218"/>
    </row>
    <row r="2028" spans="1:10">
      <c r="A2028" s="69"/>
    </row>
    <row r="2029" spans="1:10">
      <c r="A2029" s="69"/>
      <c r="J2029" s="218"/>
    </row>
    <row r="2030" spans="1:10">
      <c r="A2030" s="69"/>
      <c r="J2030" s="218"/>
    </row>
    <row r="2031" spans="1:10">
      <c r="A2031" s="69"/>
    </row>
    <row r="2032" spans="1:10">
      <c r="A2032" s="69"/>
      <c r="J2032" s="218"/>
    </row>
    <row r="2033" spans="1:10">
      <c r="A2033" s="69"/>
      <c r="J2033" s="218"/>
    </row>
    <row r="2034" spans="1:10">
      <c r="A2034" s="69"/>
      <c r="J2034" s="218"/>
    </row>
    <row r="2035" spans="1:10">
      <c r="A2035" s="69"/>
      <c r="J2035" s="218"/>
    </row>
    <row r="2036" spans="1:10">
      <c r="A2036" s="69"/>
      <c r="J2036" s="218"/>
    </row>
    <row r="2037" spans="1:10">
      <c r="A2037" s="69"/>
      <c r="J2037" s="218"/>
    </row>
    <row r="2038" spans="1:10">
      <c r="A2038" s="69"/>
      <c r="J2038" s="218"/>
    </row>
    <row r="2039" spans="1:10">
      <c r="A2039" s="69"/>
      <c r="J2039" s="218"/>
    </row>
    <row r="2040" spans="1:10">
      <c r="A2040" s="69"/>
      <c r="J2040" s="218"/>
    </row>
    <row r="2041" spans="1:10">
      <c r="A2041" s="69"/>
      <c r="J2041" s="218"/>
    </row>
    <row r="2042" spans="1:10">
      <c r="A2042" s="69"/>
      <c r="J2042" s="218"/>
    </row>
    <row r="2043" spans="1:10">
      <c r="A2043" s="69"/>
      <c r="J2043" s="218"/>
    </row>
    <row r="2044" spans="1:10">
      <c r="A2044" s="69"/>
      <c r="J2044" s="218"/>
    </row>
    <row r="2045" spans="1:10">
      <c r="A2045" s="69"/>
      <c r="J2045" s="218"/>
    </row>
    <row r="2046" spans="1:10">
      <c r="A2046" s="69"/>
      <c r="J2046" s="218"/>
    </row>
    <row r="2047" spans="1:10">
      <c r="A2047" s="69"/>
      <c r="J2047" s="218"/>
    </row>
    <row r="2048" spans="1:10">
      <c r="A2048" s="69"/>
      <c r="J2048" s="218"/>
    </row>
    <row r="2049" spans="1:10">
      <c r="A2049" s="69"/>
      <c r="J2049" s="218"/>
    </row>
    <row r="2050" spans="1:10">
      <c r="A2050" s="69"/>
      <c r="J2050" s="218"/>
    </row>
    <row r="2051" spans="1:10">
      <c r="A2051" s="69"/>
      <c r="J2051" s="218"/>
    </row>
    <row r="2052" spans="1:10">
      <c r="A2052" s="69"/>
      <c r="J2052" s="218"/>
    </row>
    <row r="2053" spans="1:10">
      <c r="A2053" s="69"/>
      <c r="J2053" s="218"/>
    </row>
    <row r="2054" spans="1:10">
      <c r="A2054" s="69"/>
      <c r="J2054" s="218"/>
    </row>
    <row r="2055" spans="1:10">
      <c r="A2055" s="69"/>
      <c r="J2055" s="218"/>
    </row>
    <row r="2056" spans="1:10">
      <c r="A2056" s="69"/>
      <c r="J2056" s="218"/>
    </row>
    <row r="2057" spans="1:10">
      <c r="A2057" s="69"/>
      <c r="J2057" s="218"/>
    </row>
    <row r="2058" spans="1:10">
      <c r="A2058" s="69"/>
      <c r="J2058" s="218"/>
    </row>
    <row r="2059" spans="1:10">
      <c r="A2059" s="69"/>
      <c r="J2059" s="218"/>
    </row>
    <row r="2060" spans="1:10">
      <c r="A2060" s="69"/>
      <c r="J2060" s="218"/>
    </row>
    <row r="2061" spans="1:10">
      <c r="A2061" s="69"/>
      <c r="J2061" s="218"/>
    </row>
    <row r="2062" spans="1:10">
      <c r="A2062" s="69"/>
      <c r="J2062" s="218"/>
    </row>
    <row r="2063" spans="1:10">
      <c r="A2063" s="69"/>
    </row>
    <row r="2064" spans="1:10">
      <c r="A2064" s="69"/>
      <c r="J2064" s="218"/>
    </row>
    <row r="2065" spans="1:10">
      <c r="A2065" s="69"/>
      <c r="J2065" s="218"/>
    </row>
    <row r="2066" spans="1:10">
      <c r="A2066" s="69"/>
      <c r="J2066" s="218"/>
    </row>
    <row r="2067" spans="1:10">
      <c r="A2067" s="69"/>
      <c r="J2067" s="218"/>
    </row>
    <row r="2068" spans="1:10">
      <c r="A2068" s="69"/>
      <c r="J2068" s="218"/>
    </row>
    <row r="2069" spans="1:10">
      <c r="A2069" s="69"/>
      <c r="J2069" s="218"/>
    </row>
    <row r="2070" spans="1:10">
      <c r="A2070" s="69"/>
      <c r="J2070" s="218"/>
    </row>
    <row r="2071" spans="1:10">
      <c r="A2071" s="69"/>
      <c r="J2071" s="218"/>
    </row>
    <row r="2072" spans="1:10">
      <c r="A2072" s="69"/>
    </row>
    <row r="2073" spans="1:10">
      <c r="A2073" s="69"/>
    </row>
    <row r="2074" spans="1:10">
      <c r="A2074" s="69"/>
    </row>
    <row r="2075" spans="1:10">
      <c r="A2075" s="69"/>
    </row>
    <row r="2076" spans="1:10">
      <c r="A2076" s="69"/>
      <c r="J2076" s="218"/>
    </row>
    <row r="2077" spans="1:10">
      <c r="A2077" s="69"/>
      <c r="J2077" s="218"/>
    </row>
    <row r="2078" spans="1:10">
      <c r="A2078" s="69"/>
      <c r="J2078" s="218"/>
    </row>
    <row r="2079" spans="1:10">
      <c r="A2079" s="69"/>
      <c r="J2079" s="218"/>
    </row>
    <row r="2080" spans="1:10">
      <c r="A2080" s="69"/>
      <c r="J2080" s="218"/>
    </row>
    <row r="2081" spans="1:10">
      <c r="A2081" s="69"/>
      <c r="J2081" s="218"/>
    </row>
    <row r="2082" spans="1:10">
      <c r="A2082" s="69"/>
    </row>
    <row r="2083" spans="1:10">
      <c r="A2083" s="69"/>
      <c r="J2083" s="218"/>
    </row>
    <row r="2084" spans="1:10">
      <c r="A2084" s="69"/>
    </row>
    <row r="2085" spans="1:10">
      <c r="A2085" s="69"/>
      <c r="J2085" s="218"/>
    </row>
    <row r="2086" spans="1:10">
      <c r="A2086" s="69"/>
    </row>
    <row r="2087" spans="1:10">
      <c r="A2087" s="69"/>
      <c r="J2087" s="218"/>
    </row>
    <row r="2088" spans="1:10">
      <c r="A2088" s="69"/>
      <c r="J2088" s="218"/>
    </row>
    <row r="2089" spans="1:10">
      <c r="A2089" s="69"/>
      <c r="J2089" s="218"/>
    </row>
    <row r="2090" spans="1:10">
      <c r="A2090" s="69"/>
      <c r="J2090" s="218"/>
    </row>
    <row r="2091" spans="1:10">
      <c r="A2091" s="69"/>
      <c r="J2091" s="218"/>
    </row>
    <row r="2092" spans="1:10">
      <c r="A2092" s="69"/>
      <c r="J2092" s="218"/>
    </row>
    <row r="2093" spans="1:10">
      <c r="A2093" s="69"/>
    </row>
    <row r="2094" spans="1:10">
      <c r="A2094" s="69"/>
      <c r="J2094" s="218"/>
    </row>
    <row r="2095" spans="1:10">
      <c r="A2095" s="69"/>
    </row>
    <row r="2096" spans="1:10">
      <c r="A2096" s="69"/>
      <c r="J2096" s="218"/>
    </row>
    <row r="2097" spans="1:10">
      <c r="A2097" s="69"/>
      <c r="J2097" s="218"/>
    </row>
    <row r="2098" spans="1:10">
      <c r="A2098" s="69"/>
    </row>
    <row r="2099" spans="1:10">
      <c r="A2099" s="69"/>
    </row>
    <row r="2100" spans="1:10">
      <c r="A2100" s="69"/>
    </row>
    <row r="2101" spans="1:10">
      <c r="A2101" s="69"/>
    </row>
    <row r="2102" spans="1:10">
      <c r="A2102" s="69"/>
    </row>
    <row r="2103" spans="1:10">
      <c r="A2103" s="69"/>
    </row>
    <row r="2104" spans="1:10">
      <c r="A2104" s="69"/>
    </row>
    <row r="2105" spans="1:10">
      <c r="A2105" s="69"/>
    </row>
    <row r="2106" spans="1:10">
      <c r="A2106" s="69"/>
      <c r="J2106" s="218"/>
    </row>
    <row r="2107" spans="1:10">
      <c r="A2107" s="69"/>
    </row>
    <row r="2108" spans="1:10">
      <c r="A2108" s="69"/>
      <c r="J2108" s="218"/>
    </row>
    <row r="2109" spans="1:10">
      <c r="A2109" s="69"/>
      <c r="J2109" s="218"/>
    </row>
    <row r="2110" spans="1:10">
      <c r="A2110" s="69"/>
      <c r="J2110" s="218"/>
    </row>
    <row r="2111" spans="1:10">
      <c r="A2111" s="69"/>
      <c r="J2111" s="218"/>
    </row>
    <row r="2112" spans="1:10">
      <c r="A2112" s="69"/>
      <c r="J2112" s="218"/>
    </row>
    <row r="2113" spans="1:10">
      <c r="A2113" s="69"/>
      <c r="J2113" s="218"/>
    </row>
    <row r="2114" spans="1:10">
      <c r="A2114" s="69"/>
      <c r="J2114" s="218"/>
    </row>
    <row r="2115" spans="1:10">
      <c r="A2115" s="69"/>
    </row>
    <row r="2116" spans="1:10">
      <c r="A2116" s="69"/>
      <c r="J2116" s="218"/>
    </row>
    <row r="2117" spans="1:10">
      <c r="A2117" s="69"/>
      <c r="J2117" s="218"/>
    </row>
    <row r="2118" spans="1:10">
      <c r="A2118" s="69"/>
      <c r="J2118" s="218"/>
    </row>
    <row r="2119" spans="1:10">
      <c r="A2119" s="69"/>
      <c r="J2119" s="218"/>
    </row>
    <row r="2120" spans="1:10">
      <c r="A2120" s="69"/>
      <c r="J2120" s="218"/>
    </row>
    <row r="2121" spans="1:10">
      <c r="A2121" s="69"/>
      <c r="J2121" s="218"/>
    </row>
    <row r="2122" spans="1:10">
      <c r="A2122" s="69"/>
      <c r="J2122" s="218"/>
    </row>
    <row r="2123" spans="1:10">
      <c r="A2123" s="69"/>
      <c r="J2123" s="218"/>
    </row>
    <row r="2124" spans="1:10">
      <c r="A2124" s="69"/>
      <c r="J2124" s="218"/>
    </row>
    <row r="2125" spans="1:10">
      <c r="A2125" s="69"/>
      <c r="J2125" s="218"/>
    </row>
    <row r="2126" spans="1:10">
      <c r="A2126" s="69"/>
      <c r="J2126" s="218"/>
    </row>
    <row r="2127" spans="1:10">
      <c r="A2127" s="69"/>
    </row>
    <row r="2128" spans="1:10">
      <c r="A2128" s="69"/>
      <c r="J2128" s="218"/>
    </row>
    <row r="2129" spans="1:10">
      <c r="A2129" s="69"/>
      <c r="J2129" s="218"/>
    </row>
    <row r="2130" spans="1:10">
      <c r="A2130" s="69"/>
      <c r="J2130" s="218"/>
    </row>
    <row r="2131" spans="1:10">
      <c r="A2131" s="69"/>
      <c r="J2131" s="218"/>
    </row>
    <row r="2132" spans="1:10">
      <c r="A2132" s="69"/>
      <c r="J2132" s="218"/>
    </row>
    <row r="2133" spans="1:10">
      <c r="A2133" s="69"/>
      <c r="J2133" s="218"/>
    </row>
    <row r="2134" spans="1:10">
      <c r="A2134" s="69"/>
      <c r="J2134" s="218"/>
    </row>
    <row r="2135" spans="1:10">
      <c r="A2135" s="69"/>
      <c r="J2135" s="218"/>
    </row>
    <row r="2136" spans="1:10">
      <c r="A2136" s="69"/>
    </row>
    <row r="2137" spans="1:10">
      <c r="A2137" s="69"/>
      <c r="J2137" s="218"/>
    </row>
    <row r="2138" spans="1:10">
      <c r="A2138" s="69"/>
    </row>
    <row r="2139" spans="1:10">
      <c r="A2139" s="69"/>
      <c r="J2139" s="218"/>
    </row>
    <row r="2140" spans="1:10">
      <c r="A2140" s="69"/>
      <c r="J2140" s="218"/>
    </row>
    <row r="2141" spans="1:10">
      <c r="A2141" s="69"/>
      <c r="J2141" s="218"/>
    </row>
    <row r="2142" spans="1:10">
      <c r="A2142" s="69"/>
      <c r="J2142" s="218"/>
    </row>
    <row r="2143" spans="1:10">
      <c r="A2143" s="69"/>
      <c r="J2143" s="218"/>
    </row>
    <row r="2144" spans="1:10">
      <c r="A2144" s="69"/>
      <c r="J2144" s="218"/>
    </row>
    <row r="2145" spans="1:10">
      <c r="A2145" s="69"/>
    </row>
    <row r="2146" spans="1:10">
      <c r="A2146" s="69"/>
      <c r="J2146" s="218"/>
    </row>
    <row r="2147" spans="1:10">
      <c r="A2147" s="69"/>
    </row>
    <row r="2148" spans="1:10">
      <c r="A2148" s="69"/>
      <c r="J2148" s="218"/>
    </row>
    <row r="2149" spans="1:10">
      <c r="A2149" s="69"/>
      <c r="J2149" s="218"/>
    </row>
    <row r="2150" spans="1:10">
      <c r="A2150" s="69"/>
    </row>
    <row r="2151" spans="1:10">
      <c r="A2151" s="69"/>
    </row>
    <row r="2152" spans="1:10">
      <c r="A2152" s="69"/>
    </row>
    <row r="2153" spans="1:10">
      <c r="A2153" s="69"/>
    </row>
    <row r="2154" spans="1:10">
      <c r="A2154" s="69"/>
    </row>
    <row r="2155" spans="1:10">
      <c r="A2155" s="69"/>
    </row>
    <row r="2156" spans="1:10">
      <c r="A2156" s="69"/>
    </row>
    <row r="2157" spans="1:10">
      <c r="A2157" s="69"/>
    </row>
    <row r="2158" spans="1:10">
      <c r="A2158" s="69"/>
    </row>
    <row r="2159" spans="1:10">
      <c r="A2159" s="69"/>
    </row>
    <row r="2160" spans="1:10">
      <c r="A2160" s="69"/>
    </row>
    <row r="2161" spans="1:10">
      <c r="A2161" s="69"/>
      <c r="J2161" s="218"/>
    </row>
    <row r="2162" spans="1:10">
      <c r="A2162" s="69"/>
    </row>
    <row r="2163" spans="1:10">
      <c r="A2163" s="69"/>
    </row>
    <row r="2164" spans="1:10">
      <c r="A2164" s="69"/>
    </row>
    <row r="2165" spans="1:10">
      <c r="A2165" s="69"/>
      <c r="J2165" s="218"/>
    </row>
    <row r="2166" spans="1:10">
      <c r="A2166" s="69"/>
    </row>
    <row r="2167" spans="1:10">
      <c r="A2167" s="69"/>
    </row>
    <row r="2168" spans="1:10">
      <c r="A2168" s="69"/>
      <c r="J2168" s="218"/>
    </row>
    <row r="2169" spans="1:10">
      <c r="A2169" s="69"/>
      <c r="J2169" s="218"/>
    </row>
    <row r="2170" spans="1:10">
      <c r="A2170" s="69"/>
      <c r="J2170" s="218"/>
    </row>
    <row r="2171" spans="1:10">
      <c r="A2171" s="69"/>
      <c r="J2171" s="218"/>
    </row>
    <row r="2172" spans="1:10">
      <c r="A2172" s="69"/>
      <c r="J2172" s="218"/>
    </row>
    <row r="2173" spans="1:10">
      <c r="A2173" s="69"/>
      <c r="J2173" s="218"/>
    </row>
    <row r="2174" spans="1:10">
      <c r="A2174" s="69"/>
      <c r="J2174" s="218"/>
    </row>
    <row r="2175" spans="1:10">
      <c r="A2175" s="69"/>
      <c r="J2175" s="218"/>
    </row>
    <row r="2176" spans="1:10">
      <c r="A2176" s="69"/>
      <c r="J2176" s="218"/>
    </row>
    <row r="2177" spans="1:10">
      <c r="A2177" s="69"/>
      <c r="J2177" s="218"/>
    </row>
    <row r="2178" spans="1:10">
      <c r="A2178" s="69"/>
      <c r="J2178" s="218"/>
    </row>
    <row r="2179" spans="1:10">
      <c r="A2179" s="69"/>
    </row>
    <row r="2180" spans="1:10">
      <c r="A2180" s="69"/>
    </row>
    <row r="2181" spans="1:10">
      <c r="A2181" s="69"/>
      <c r="J2181" s="218"/>
    </row>
    <row r="2182" spans="1:10">
      <c r="A2182" s="69"/>
    </row>
    <row r="2183" spans="1:10">
      <c r="A2183" s="69"/>
      <c r="J2183" s="218"/>
    </row>
    <row r="2184" spans="1:10">
      <c r="A2184" s="69"/>
      <c r="J2184" s="218"/>
    </row>
    <row r="2185" spans="1:10">
      <c r="A2185" s="69"/>
      <c r="J2185" s="218"/>
    </row>
    <row r="2186" spans="1:10">
      <c r="A2186" s="69"/>
      <c r="J2186" s="218"/>
    </row>
    <row r="2187" spans="1:10">
      <c r="A2187" s="69"/>
      <c r="J2187" s="218"/>
    </row>
    <row r="2188" spans="1:10">
      <c r="A2188" s="69"/>
    </row>
    <row r="2189" spans="1:10">
      <c r="A2189" s="69"/>
    </row>
    <row r="2190" spans="1:10">
      <c r="A2190" s="69"/>
    </row>
    <row r="2191" spans="1:10">
      <c r="A2191" s="69"/>
    </row>
    <row r="2192" spans="1:10">
      <c r="A2192" s="69"/>
    </row>
    <row r="2193" spans="1:10">
      <c r="A2193" s="69"/>
      <c r="J2193" s="218"/>
    </row>
    <row r="2194" spans="1:10">
      <c r="A2194" s="69"/>
      <c r="J2194" s="218"/>
    </row>
    <row r="2195" spans="1:10">
      <c r="A2195" s="69"/>
      <c r="J2195" s="218"/>
    </row>
    <row r="2196" spans="1:10">
      <c r="A2196" s="69"/>
      <c r="J2196" s="218"/>
    </row>
    <row r="2197" spans="1:10">
      <c r="A2197" s="69"/>
    </row>
    <row r="2198" spans="1:10">
      <c r="A2198" s="69"/>
    </row>
    <row r="2199" spans="1:10">
      <c r="A2199" s="69"/>
    </row>
    <row r="2200" spans="1:10">
      <c r="A2200" s="69"/>
    </row>
    <row r="2201" spans="1:10">
      <c r="A2201" s="69"/>
    </row>
    <row r="2202" spans="1:10">
      <c r="A2202" s="69"/>
    </row>
    <row r="2203" spans="1:10">
      <c r="A2203" s="69"/>
    </row>
    <row r="2204" spans="1:10">
      <c r="A2204" s="69"/>
    </row>
    <row r="2205" spans="1:10">
      <c r="A2205" s="69"/>
    </row>
    <row r="2206" spans="1:10">
      <c r="A2206" s="69"/>
    </row>
    <row r="2207" spans="1:10">
      <c r="A2207" s="69"/>
    </row>
    <row r="2208" spans="1:10">
      <c r="A2208" s="69"/>
    </row>
    <row r="2209" spans="1:1">
      <c r="A2209" s="69"/>
    </row>
    <row r="2210" spans="1:1">
      <c r="A2210" s="69"/>
    </row>
    <row r="2211" spans="1:1">
      <c r="A2211" s="69"/>
    </row>
    <row r="2212" spans="1:1">
      <c r="A2212" s="69"/>
    </row>
    <row r="2213" spans="1:1">
      <c r="A2213" s="69"/>
    </row>
    <row r="2214" spans="1:1">
      <c r="A2214" s="69"/>
    </row>
    <row r="2215" spans="1:1">
      <c r="A2215" s="69"/>
    </row>
    <row r="2216" spans="1:1">
      <c r="A2216" s="69"/>
    </row>
    <row r="2217" spans="1:1">
      <c r="A2217" s="69"/>
    </row>
    <row r="2218" spans="1:1">
      <c r="A2218" s="69"/>
    </row>
    <row r="2219" spans="1:1">
      <c r="A2219" s="69"/>
    </row>
    <row r="2220" spans="1:1">
      <c r="A2220" s="69"/>
    </row>
    <row r="2221" spans="1:1">
      <c r="A2221" s="69"/>
    </row>
    <row r="2222" spans="1:1">
      <c r="A2222" s="69"/>
    </row>
    <row r="2223" spans="1:1">
      <c r="A2223" s="69"/>
    </row>
    <row r="2224" spans="1:1">
      <c r="A2224" s="69"/>
    </row>
    <row r="2225" spans="1:1">
      <c r="A2225" s="69"/>
    </row>
    <row r="2226" spans="1:1">
      <c r="A2226" s="69"/>
    </row>
    <row r="2227" spans="1:1">
      <c r="A2227" s="69"/>
    </row>
    <row r="2228" spans="1:1">
      <c r="A2228" s="69"/>
    </row>
    <row r="2229" spans="1:1">
      <c r="A2229" s="69"/>
    </row>
    <row r="2230" spans="1:1">
      <c r="A2230" s="69"/>
    </row>
    <row r="2231" spans="1:1">
      <c r="A2231" s="69"/>
    </row>
    <row r="2232" spans="1:1">
      <c r="A2232" s="69"/>
    </row>
    <row r="2233" spans="1:1">
      <c r="A2233" s="69"/>
    </row>
    <row r="2234" spans="1:1">
      <c r="A2234" s="69"/>
    </row>
    <row r="2235" spans="1:1">
      <c r="A2235" s="69"/>
    </row>
    <row r="2236" spans="1:1">
      <c r="A2236" s="69"/>
    </row>
    <row r="2237" spans="1:1">
      <c r="A2237" s="69"/>
    </row>
    <row r="2238" spans="1:1">
      <c r="A2238" s="69"/>
    </row>
    <row r="2239" spans="1:1">
      <c r="A2239" s="69"/>
    </row>
    <row r="2240" spans="1:1">
      <c r="A2240" s="69"/>
    </row>
    <row r="2241" spans="1:1">
      <c r="A2241" s="69"/>
    </row>
    <row r="2242" spans="1:1">
      <c r="A2242" s="69"/>
    </row>
    <row r="2243" spans="1:1">
      <c r="A2243" s="69"/>
    </row>
    <row r="2244" spans="1:1">
      <c r="A2244" s="69"/>
    </row>
    <row r="2245" spans="1:1">
      <c r="A2245" s="69"/>
    </row>
    <row r="2246" spans="1:1">
      <c r="A2246" s="69"/>
    </row>
    <row r="2247" spans="1:1">
      <c r="A2247" s="69"/>
    </row>
    <row r="2248" spans="1:1">
      <c r="A2248" s="69"/>
    </row>
    <row r="2249" spans="1:1">
      <c r="A2249" s="69"/>
    </row>
    <row r="2250" spans="1:1">
      <c r="A2250" s="69"/>
    </row>
    <row r="2251" spans="1:1">
      <c r="A2251" s="69"/>
    </row>
    <row r="2252" spans="1:1">
      <c r="A2252" s="69"/>
    </row>
    <row r="2253" spans="1:1">
      <c r="A2253" s="69"/>
    </row>
    <row r="2254" spans="1:1">
      <c r="A2254" s="69"/>
    </row>
    <row r="2255" spans="1:1">
      <c r="A2255" s="69"/>
    </row>
    <row r="2256" spans="1:1">
      <c r="A2256" s="69"/>
    </row>
    <row r="2257" spans="1:1">
      <c r="A2257" s="69"/>
    </row>
    <row r="2258" spans="1:1">
      <c r="A2258" s="69"/>
    </row>
    <row r="2259" spans="1:1">
      <c r="A2259" s="69"/>
    </row>
    <row r="2260" spans="1:1">
      <c r="A2260" s="69"/>
    </row>
    <row r="2261" spans="1:1">
      <c r="A2261" s="69"/>
    </row>
    <row r="2262" spans="1:1">
      <c r="A2262" s="69"/>
    </row>
    <row r="2263" spans="1:1">
      <c r="A2263" s="69"/>
    </row>
    <row r="2264" spans="1:1">
      <c r="A2264" s="69"/>
    </row>
    <row r="2265" spans="1:1">
      <c r="A2265" s="69"/>
    </row>
    <row r="2266" spans="1:1">
      <c r="A2266" s="69"/>
    </row>
    <row r="2267" spans="1:1">
      <c r="A2267" s="69"/>
    </row>
    <row r="2268" spans="1:1">
      <c r="A2268" s="69"/>
    </row>
    <row r="2269" spans="1:1">
      <c r="A2269" s="69"/>
    </row>
    <row r="2270" spans="1:1">
      <c r="A2270" s="69"/>
    </row>
    <row r="2271" spans="1:1">
      <c r="A2271" s="69"/>
    </row>
    <row r="2272" spans="1:1">
      <c r="A2272" s="69"/>
    </row>
    <row r="2273" spans="1:1">
      <c r="A2273" s="69"/>
    </row>
    <row r="2274" spans="1:1">
      <c r="A2274" s="69"/>
    </row>
    <row r="2275" spans="1:1">
      <c r="A2275" s="69"/>
    </row>
    <row r="2276" spans="1:1">
      <c r="A2276" s="69"/>
    </row>
    <row r="2277" spans="1:1">
      <c r="A2277" s="69"/>
    </row>
    <row r="2278" spans="1:1">
      <c r="A2278" s="69"/>
    </row>
    <row r="2279" spans="1:1">
      <c r="A2279" s="69"/>
    </row>
    <row r="2280" spans="1:1">
      <c r="A2280" s="69"/>
    </row>
    <row r="2281" spans="1:1">
      <c r="A2281" s="69"/>
    </row>
    <row r="2282" spans="1:1">
      <c r="A2282" s="69"/>
    </row>
    <row r="2283" spans="1:1">
      <c r="A2283" s="69"/>
    </row>
    <row r="2284" spans="1:1">
      <c r="A2284" s="69"/>
    </row>
    <row r="2285" spans="1:1">
      <c r="A2285" s="69"/>
    </row>
    <row r="2286" spans="1:1">
      <c r="A2286" s="69"/>
    </row>
    <row r="2287" spans="1:1">
      <c r="A2287" s="69"/>
    </row>
    <row r="2288" spans="1:1">
      <c r="A2288" s="69"/>
    </row>
    <row r="2289" spans="1:1">
      <c r="A2289" s="69"/>
    </row>
    <row r="2290" spans="1:1">
      <c r="A2290" s="69"/>
    </row>
    <row r="2291" spans="1:1">
      <c r="A2291" s="69"/>
    </row>
    <row r="2292" spans="1:1">
      <c r="A2292" s="69"/>
    </row>
    <row r="2293" spans="1:1">
      <c r="A2293" s="69"/>
    </row>
    <row r="2294" spans="1:1">
      <c r="A2294" s="69"/>
    </row>
    <row r="2295" spans="1:1">
      <c r="A2295" s="69"/>
    </row>
    <row r="2296" spans="1:1">
      <c r="A2296" s="69"/>
    </row>
    <row r="2297" spans="1:1">
      <c r="A2297" s="69"/>
    </row>
    <row r="2298" spans="1:1">
      <c r="A2298" s="69"/>
    </row>
    <row r="2299" spans="1:1">
      <c r="A2299" s="69"/>
    </row>
    <row r="2300" spans="1:1">
      <c r="A2300" s="69"/>
    </row>
    <row r="2301" spans="1:1">
      <c r="A2301" s="69"/>
    </row>
    <row r="2302" spans="1:1">
      <c r="A2302" s="69"/>
    </row>
    <row r="2303" spans="1:1">
      <c r="A2303" s="69"/>
    </row>
    <row r="2304" spans="1:1">
      <c r="A2304" s="69"/>
    </row>
    <row r="2305" spans="1:1">
      <c r="A2305" s="69"/>
    </row>
    <row r="2306" spans="1:1">
      <c r="A2306" s="69"/>
    </row>
    <row r="2307" spans="1:1">
      <c r="A2307" s="69"/>
    </row>
    <row r="2308" spans="1:1">
      <c r="A2308" s="69"/>
    </row>
    <row r="2309" spans="1:1">
      <c r="A2309" s="69"/>
    </row>
    <row r="2310" spans="1:1">
      <c r="A2310" s="69"/>
    </row>
    <row r="2311" spans="1:1">
      <c r="A2311" s="69"/>
    </row>
    <row r="2312" spans="1:1">
      <c r="A2312" s="69"/>
    </row>
    <row r="2313" spans="1:1">
      <c r="A2313" s="69"/>
    </row>
    <row r="2314" spans="1:1">
      <c r="A2314" s="69"/>
    </row>
    <row r="2315" spans="1:1">
      <c r="A2315" s="69"/>
    </row>
    <row r="2316" spans="1:1">
      <c r="A2316" s="69"/>
    </row>
    <row r="2317" spans="1:1">
      <c r="A2317" s="69"/>
    </row>
    <row r="2318" spans="1:1">
      <c r="A2318" s="69"/>
    </row>
    <row r="2319" spans="1:1">
      <c r="A2319" s="69"/>
    </row>
    <row r="2320" spans="1:1">
      <c r="A2320" s="69"/>
    </row>
    <row r="2321" spans="1:1">
      <c r="A2321" s="69"/>
    </row>
    <row r="2322" spans="1:1">
      <c r="A2322" s="69"/>
    </row>
    <row r="2323" spans="1:1">
      <c r="A2323" s="69"/>
    </row>
    <row r="2324" spans="1:1">
      <c r="A2324" s="69"/>
    </row>
    <row r="2325" spans="1:1">
      <c r="A2325" s="69"/>
    </row>
    <row r="2326" spans="1:1">
      <c r="A2326" s="69"/>
    </row>
    <row r="2327" spans="1:1">
      <c r="A2327" s="69"/>
    </row>
    <row r="2328" spans="1:1">
      <c r="A2328" s="69"/>
    </row>
    <row r="2329" spans="1:1">
      <c r="A2329" s="69"/>
    </row>
    <row r="2330" spans="1:1">
      <c r="A2330" s="69"/>
    </row>
    <row r="2331" spans="1:1">
      <c r="A2331" s="69"/>
    </row>
    <row r="2332" spans="1:1">
      <c r="A2332" s="69"/>
    </row>
    <row r="2333" spans="1:1">
      <c r="A2333" s="69"/>
    </row>
    <row r="2334" spans="1:1">
      <c r="A2334" s="69"/>
    </row>
    <row r="2335" spans="1:1">
      <c r="A2335" s="69"/>
    </row>
    <row r="2336" spans="1:1">
      <c r="A2336" s="69"/>
    </row>
    <row r="2337" spans="1:1">
      <c r="A2337" s="69"/>
    </row>
    <row r="2338" spans="1:1">
      <c r="A2338" s="69"/>
    </row>
    <row r="2339" spans="1:1">
      <c r="A2339" s="69"/>
    </row>
    <row r="2340" spans="1:1">
      <c r="A2340" s="69"/>
    </row>
    <row r="2341" spans="1:1">
      <c r="A2341" s="69"/>
    </row>
    <row r="2342" spans="1:1">
      <c r="A2342" s="69"/>
    </row>
    <row r="2343" spans="1:1">
      <c r="A2343" s="69"/>
    </row>
    <row r="2344" spans="1:1">
      <c r="A2344" s="69"/>
    </row>
    <row r="2345" spans="1:1">
      <c r="A2345" s="69"/>
    </row>
    <row r="2346" spans="1:1">
      <c r="A2346" s="69"/>
    </row>
    <row r="2347" spans="1:1">
      <c r="A2347" s="69"/>
    </row>
    <row r="2348" spans="1:1">
      <c r="A2348" s="69"/>
    </row>
    <row r="2349" spans="1:1">
      <c r="A2349" s="69"/>
    </row>
    <row r="2350" spans="1:1">
      <c r="A2350" s="69"/>
    </row>
    <row r="2351" spans="1:1">
      <c r="A2351" s="69"/>
    </row>
    <row r="2352" spans="1:1">
      <c r="A2352" s="69"/>
    </row>
    <row r="2353" spans="1:1">
      <c r="A2353" s="69"/>
    </row>
    <row r="2354" spans="1:1">
      <c r="A2354" s="69"/>
    </row>
    <row r="2355" spans="1:1">
      <c r="A2355" s="69"/>
    </row>
    <row r="2356" spans="1:1">
      <c r="A2356" s="69"/>
    </row>
    <row r="2357" spans="1:1">
      <c r="A2357" s="69"/>
    </row>
    <row r="2358" spans="1:1">
      <c r="A2358" s="69"/>
    </row>
    <row r="2359" spans="1:1">
      <c r="A2359" s="69"/>
    </row>
    <row r="2360" spans="1:1">
      <c r="A2360" s="69"/>
    </row>
    <row r="2361" spans="1:1">
      <c r="A2361" s="6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D593F-D93C-476D-9E71-6D15FDBD6D51}">
  <dimension ref="A1:K681"/>
  <sheetViews>
    <sheetView workbookViewId="0">
      <selection activeCell="I274" sqref="I274"/>
    </sheetView>
  </sheetViews>
  <sheetFormatPr defaultRowHeight="14.4"/>
  <cols>
    <col min="1" max="1" width="10.88671875" bestFit="1" customWidth="1"/>
    <col min="2" max="2" width="19" bestFit="1" customWidth="1"/>
    <col min="3" max="3" width="31.5546875" bestFit="1" customWidth="1"/>
    <col min="4" max="4" width="14.6640625" bestFit="1" customWidth="1"/>
    <col min="5" max="5" width="71.33203125" bestFit="1" customWidth="1"/>
    <col min="6" max="6" width="255.6640625" bestFit="1" customWidth="1"/>
    <col min="7" max="7" width="35.109375" bestFit="1" customWidth="1"/>
    <col min="8" max="8" width="61.109375" bestFit="1" customWidth="1"/>
    <col min="9" max="9" width="8" bestFit="1" customWidth="1"/>
  </cols>
  <sheetData>
    <row r="1" spans="1:11">
      <c r="A1" t="s">
        <v>2321</v>
      </c>
      <c r="B1" t="s">
        <v>0</v>
      </c>
      <c r="C1" t="s">
        <v>2901</v>
      </c>
      <c r="D1" t="s">
        <v>2902</v>
      </c>
      <c r="E1" t="s">
        <v>2903</v>
      </c>
      <c r="F1" t="s">
        <v>1792</v>
      </c>
      <c r="G1" t="s">
        <v>3682</v>
      </c>
      <c r="H1" t="s">
        <v>2905</v>
      </c>
      <c r="I1" t="s">
        <v>5418</v>
      </c>
      <c r="J1" t="s">
        <v>5419</v>
      </c>
      <c r="K1" t="s">
        <v>5420</v>
      </c>
    </row>
    <row r="2" spans="1:11">
      <c r="A2" s="69" t="s">
        <v>5421</v>
      </c>
      <c r="B2" t="s">
        <v>55</v>
      </c>
      <c r="C2" t="s">
        <v>3101</v>
      </c>
      <c r="D2" t="s">
        <v>35</v>
      </c>
      <c r="E2" t="s">
        <v>3102</v>
      </c>
      <c r="F2" t="s">
        <v>3104</v>
      </c>
      <c r="G2" t="s">
        <v>2760</v>
      </c>
      <c r="H2" t="s">
        <v>1330</v>
      </c>
      <c r="I2" t="s">
        <v>4601</v>
      </c>
      <c r="J2" t="s">
        <v>5460</v>
      </c>
      <c r="K2" t="s">
        <v>228</v>
      </c>
    </row>
    <row r="3" spans="1:11">
      <c r="A3" s="69" t="s">
        <v>5421</v>
      </c>
      <c r="B3" t="s">
        <v>70</v>
      </c>
      <c r="C3" t="s">
        <v>2967</v>
      </c>
      <c r="D3" t="s">
        <v>35</v>
      </c>
      <c r="E3" t="s">
        <v>2919</v>
      </c>
      <c r="G3" t="s">
        <v>3654</v>
      </c>
      <c r="H3" t="s">
        <v>2920</v>
      </c>
      <c r="I3" t="s">
        <v>4609</v>
      </c>
    </row>
    <row r="4" spans="1:11">
      <c r="A4" s="69" t="s">
        <v>5421</v>
      </c>
      <c r="B4" t="s">
        <v>14</v>
      </c>
      <c r="C4" t="s">
        <v>3014</v>
      </c>
      <c r="D4" t="s">
        <v>17</v>
      </c>
      <c r="E4" t="s">
        <v>2923</v>
      </c>
      <c r="F4" t="s">
        <v>3015</v>
      </c>
      <c r="G4" t="s">
        <v>3654</v>
      </c>
      <c r="H4" t="s">
        <v>2916</v>
      </c>
      <c r="I4" t="s">
        <v>4628</v>
      </c>
    </row>
    <row r="5" spans="1:11">
      <c r="A5" s="69" t="s">
        <v>5421</v>
      </c>
      <c r="B5" t="s">
        <v>14</v>
      </c>
      <c r="C5" t="s">
        <v>3336</v>
      </c>
      <c r="D5" t="s">
        <v>3018</v>
      </c>
      <c r="E5" t="s">
        <v>1330</v>
      </c>
      <c r="G5" t="s">
        <v>2760</v>
      </c>
      <c r="H5" t="s">
        <v>1330</v>
      </c>
      <c r="I5" t="s">
        <v>4628</v>
      </c>
      <c r="J5" t="s">
        <v>5460</v>
      </c>
      <c r="K5" t="s">
        <v>228</v>
      </c>
    </row>
    <row r="6" spans="1:11">
      <c r="A6" s="69" t="s">
        <v>5421</v>
      </c>
      <c r="B6" t="s">
        <v>14</v>
      </c>
      <c r="C6" t="s">
        <v>3337</v>
      </c>
      <c r="E6" t="s">
        <v>3338</v>
      </c>
      <c r="G6" t="s">
        <v>2760</v>
      </c>
      <c r="H6" t="s">
        <v>1330</v>
      </c>
      <c r="I6" t="s">
        <v>4628</v>
      </c>
      <c r="J6" t="s">
        <v>5460</v>
      </c>
      <c r="K6" t="s">
        <v>228</v>
      </c>
    </row>
    <row r="7" spans="1:11">
      <c r="A7" s="69" t="s">
        <v>5421</v>
      </c>
      <c r="B7" t="s">
        <v>7</v>
      </c>
      <c r="C7" t="s">
        <v>3017</v>
      </c>
      <c r="D7" t="s">
        <v>3018</v>
      </c>
      <c r="E7" t="s">
        <v>2919</v>
      </c>
      <c r="G7" t="s">
        <v>3654</v>
      </c>
      <c r="H7" t="s">
        <v>2920</v>
      </c>
      <c r="I7" t="s">
        <v>4632</v>
      </c>
    </row>
    <row r="8" spans="1:11">
      <c r="A8" s="69" t="s">
        <v>5421</v>
      </c>
      <c r="B8" t="s">
        <v>4363</v>
      </c>
      <c r="C8" t="s">
        <v>3353</v>
      </c>
      <c r="D8" t="s">
        <v>3045</v>
      </c>
      <c r="E8" t="s">
        <v>3354</v>
      </c>
      <c r="G8" t="s">
        <v>2760</v>
      </c>
      <c r="H8" t="s">
        <v>3617</v>
      </c>
      <c r="I8" t="s">
        <v>4636</v>
      </c>
      <c r="J8" t="s">
        <v>5460</v>
      </c>
      <c r="K8" t="s">
        <v>228</v>
      </c>
    </row>
    <row r="9" spans="1:11">
      <c r="A9" s="69" t="s">
        <v>5421</v>
      </c>
      <c r="B9" t="s">
        <v>60</v>
      </c>
      <c r="C9" t="s">
        <v>3020</v>
      </c>
      <c r="D9" t="s">
        <v>10</v>
      </c>
      <c r="E9" t="s">
        <v>2919</v>
      </c>
      <c r="G9" t="s">
        <v>3654</v>
      </c>
      <c r="H9" t="s">
        <v>2920</v>
      </c>
      <c r="I9" t="s">
        <v>4644</v>
      </c>
    </row>
    <row r="10" spans="1:11">
      <c r="A10" s="69" t="s">
        <v>5421</v>
      </c>
      <c r="B10" t="s">
        <v>60</v>
      </c>
      <c r="C10" t="s">
        <v>3021</v>
      </c>
      <c r="D10" t="s">
        <v>10</v>
      </c>
      <c r="E10" t="s">
        <v>2919</v>
      </c>
      <c r="G10" t="s">
        <v>3654</v>
      </c>
      <c r="H10" t="s">
        <v>2920</v>
      </c>
      <c r="I10" t="s">
        <v>4644</v>
      </c>
    </row>
    <row r="11" spans="1:11">
      <c r="A11" s="69" t="s">
        <v>5421</v>
      </c>
      <c r="B11" t="s">
        <v>60</v>
      </c>
      <c r="C11" t="s">
        <v>3022</v>
      </c>
      <c r="D11" t="s">
        <v>10</v>
      </c>
      <c r="E11" t="s">
        <v>2919</v>
      </c>
      <c r="G11" t="s">
        <v>3654</v>
      </c>
      <c r="H11" t="s">
        <v>2920</v>
      </c>
      <c r="I11" t="s">
        <v>4644</v>
      </c>
    </row>
    <row r="12" spans="1:11">
      <c r="A12" s="69" t="s">
        <v>5421</v>
      </c>
      <c r="B12" t="s">
        <v>60</v>
      </c>
      <c r="C12" t="s">
        <v>3023</v>
      </c>
      <c r="D12" t="s">
        <v>10</v>
      </c>
      <c r="E12" t="s">
        <v>2919</v>
      </c>
      <c r="G12" t="s">
        <v>3654</v>
      </c>
      <c r="H12" t="s">
        <v>2920</v>
      </c>
      <c r="I12" t="s">
        <v>4644</v>
      </c>
    </row>
    <row r="13" spans="1:11">
      <c r="A13" s="69" t="s">
        <v>5421</v>
      </c>
      <c r="B13" t="s">
        <v>54</v>
      </c>
      <c r="C13" t="s">
        <v>3028</v>
      </c>
      <c r="D13" t="s">
        <v>3018</v>
      </c>
      <c r="E13" t="s">
        <v>2919</v>
      </c>
      <c r="G13" t="s">
        <v>3654</v>
      </c>
      <c r="H13" t="s">
        <v>2920</v>
      </c>
      <c r="I13" t="s">
        <v>4646</v>
      </c>
    </row>
    <row r="14" spans="1:11">
      <c r="A14" s="69" t="s">
        <v>5421</v>
      </c>
      <c r="B14" t="s">
        <v>54</v>
      </c>
      <c r="C14" t="s">
        <v>3029</v>
      </c>
      <c r="D14" t="s">
        <v>3018</v>
      </c>
      <c r="E14" t="s">
        <v>2919</v>
      </c>
      <c r="G14" t="s">
        <v>3654</v>
      </c>
      <c r="H14" t="s">
        <v>2920</v>
      </c>
      <c r="I14" t="s">
        <v>4646</v>
      </c>
    </row>
    <row r="15" spans="1:11">
      <c r="A15" s="69" t="s">
        <v>5421</v>
      </c>
      <c r="B15" t="s">
        <v>54</v>
      </c>
      <c r="C15" t="s">
        <v>3030</v>
      </c>
      <c r="D15" t="s">
        <v>3018</v>
      </c>
      <c r="E15" t="s">
        <v>2919</v>
      </c>
      <c r="G15" t="s">
        <v>3654</v>
      </c>
      <c r="H15" t="s">
        <v>2920</v>
      </c>
      <c r="I15" t="s">
        <v>4646</v>
      </c>
    </row>
    <row r="16" spans="1:11">
      <c r="A16" s="69" t="s">
        <v>5421</v>
      </c>
      <c r="B16" t="s">
        <v>73</v>
      </c>
      <c r="C16" t="s">
        <v>3035</v>
      </c>
      <c r="D16" t="s">
        <v>3018</v>
      </c>
      <c r="E16" t="s">
        <v>2919</v>
      </c>
      <c r="G16" t="s">
        <v>3654</v>
      </c>
      <c r="H16" t="s">
        <v>2920</v>
      </c>
      <c r="I16" t="s">
        <v>4648</v>
      </c>
    </row>
    <row r="17" spans="1:11">
      <c r="A17" s="69" t="s">
        <v>5421</v>
      </c>
      <c r="B17" t="s">
        <v>73</v>
      </c>
      <c r="C17" t="s">
        <v>3036</v>
      </c>
      <c r="D17" t="s">
        <v>3018</v>
      </c>
      <c r="E17" t="s">
        <v>2919</v>
      </c>
      <c r="G17" t="s">
        <v>3654</v>
      </c>
      <c r="H17" t="s">
        <v>2920</v>
      </c>
      <c r="I17" t="s">
        <v>4648</v>
      </c>
    </row>
    <row r="18" spans="1:11">
      <c r="A18" s="69" t="s">
        <v>5421</v>
      </c>
      <c r="B18" t="s">
        <v>86</v>
      </c>
      <c r="C18" t="s">
        <v>3038</v>
      </c>
      <c r="D18" t="s">
        <v>3039</v>
      </c>
      <c r="E18" t="s">
        <v>2923</v>
      </c>
      <c r="F18" t="s">
        <v>3040</v>
      </c>
      <c r="G18" t="s">
        <v>3654</v>
      </c>
      <c r="H18" t="s">
        <v>2916</v>
      </c>
      <c r="I18" t="s">
        <v>4656</v>
      </c>
    </row>
    <row r="19" spans="1:11">
      <c r="A19" s="69" t="s">
        <v>5421</v>
      </c>
      <c r="B19" t="s">
        <v>86</v>
      </c>
      <c r="C19" t="s">
        <v>3041</v>
      </c>
      <c r="D19" t="s">
        <v>3042</v>
      </c>
      <c r="E19" t="s">
        <v>2923</v>
      </c>
      <c r="F19" t="s">
        <v>3043</v>
      </c>
      <c r="G19" t="s">
        <v>3654</v>
      </c>
      <c r="H19" t="s">
        <v>2916</v>
      </c>
      <c r="I19" t="s">
        <v>4656</v>
      </c>
    </row>
    <row r="20" spans="1:11">
      <c r="A20" s="69" t="s">
        <v>5421</v>
      </c>
      <c r="B20" t="s">
        <v>86</v>
      </c>
      <c r="C20" t="s">
        <v>3049</v>
      </c>
      <c r="D20" t="s">
        <v>88</v>
      </c>
      <c r="E20" t="s">
        <v>2923</v>
      </c>
      <c r="F20" t="s">
        <v>3050</v>
      </c>
      <c r="G20" t="s">
        <v>3654</v>
      </c>
      <c r="H20" t="s">
        <v>2916</v>
      </c>
      <c r="I20" t="s">
        <v>4656</v>
      </c>
    </row>
    <row r="21" spans="1:11">
      <c r="A21" s="69" t="s">
        <v>5421</v>
      </c>
      <c r="B21" t="s">
        <v>86</v>
      </c>
      <c r="C21" t="s">
        <v>3055</v>
      </c>
      <c r="D21" t="s">
        <v>3018</v>
      </c>
      <c r="E21" t="s">
        <v>2958</v>
      </c>
      <c r="G21" t="s">
        <v>3654</v>
      </c>
      <c r="H21" t="s">
        <v>2959</v>
      </c>
      <c r="I21" t="s">
        <v>4656</v>
      </c>
    </row>
    <row r="22" spans="1:11">
      <c r="A22" s="69" t="s">
        <v>5421</v>
      </c>
      <c r="B22" t="s">
        <v>86</v>
      </c>
      <c r="C22" t="s">
        <v>3056</v>
      </c>
      <c r="D22" t="s">
        <v>3018</v>
      </c>
      <c r="E22" t="s">
        <v>2923</v>
      </c>
      <c r="G22" t="s">
        <v>3654</v>
      </c>
      <c r="H22" t="s">
        <v>2916</v>
      </c>
      <c r="I22" t="s">
        <v>4656</v>
      </c>
    </row>
    <row r="23" spans="1:11">
      <c r="A23" s="69" t="s">
        <v>5421</v>
      </c>
      <c r="B23" t="s">
        <v>86</v>
      </c>
      <c r="C23" t="s">
        <v>3057</v>
      </c>
      <c r="D23" t="s">
        <v>3058</v>
      </c>
      <c r="E23" t="s">
        <v>2919</v>
      </c>
      <c r="G23" t="s">
        <v>3654</v>
      </c>
      <c r="H23" t="s">
        <v>2920</v>
      </c>
      <c r="I23" t="s">
        <v>4656</v>
      </c>
    </row>
    <row r="24" spans="1:11">
      <c r="A24" s="69" t="s">
        <v>5421</v>
      </c>
      <c r="B24" t="s">
        <v>86</v>
      </c>
      <c r="C24" t="s">
        <v>3057</v>
      </c>
      <c r="D24" t="s">
        <v>3058</v>
      </c>
      <c r="E24" t="s">
        <v>2919</v>
      </c>
      <c r="G24" t="s">
        <v>3654</v>
      </c>
      <c r="H24" t="s">
        <v>2920</v>
      </c>
      <c r="I24" t="s">
        <v>4656</v>
      </c>
    </row>
    <row r="25" spans="1:11">
      <c r="A25" s="69" t="s">
        <v>5421</v>
      </c>
      <c r="B25" t="s">
        <v>87</v>
      </c>
      <c r="C25" t="s">
        <v>3060</v>
      </c>
      <c r="D25" t="s">
        <v>3018</v>
      </c>
      <c r="E25" t="s">
        <v>2923</v>
      </c>
      <c r="G25" t="s">
        <v>3654</v>
      </c>
      <c r="H25" t="s">
        <v>2916</v>
      </c>
      <c r="I25" t="s">
        <v>4660</v>
      </c>
    </row>
    <row r="26" spans="1:11">
      <c r="A26" s="69" t="s">
        <v>5421</v>
      </c>
      <c r="B26" t="s">
        <v>92</v>
      </c>
      <c r="C26" t="s">
        <v>3431</v>
      </c>
      <c r="D26" t="s">
        <v>94</v>
      </c>
      <c r="E26" t="s">
        <v>3432</v>
      </c>
      <c r="F26" t="s">
        <v>3434</v>
      </c>
      <c r="G26" t="s">
        <v>2760</v>
      </c>
      <c r="H26" t="s">
        <v>3625</v>
      </c>
      <c r="I26" t="s">
        <v>4664</v>
      </c>
      <c r="J26" t="s">
        <v>5460</v>
      </c>
      <c r="K26" t="s">
        <v>228</v>
      </c>
    </row>
    <row r="27" spans="1:11">
      <c r="A27" s="69" t="s">
        <v>5421</v>
      </c>
      <c r="B27" t="s">
        <v>98</v>
      </c>
      <c r="C27" t="s">
        <v>3072</v>
      </c>
      <c r="D27" t="s">
        <v>3018</v>
      </c>
      <c r="E27" t="s">
        <v>2923</v>
      </c>
      <c r="F27" t="s">
        <v>3073</v>
      </c>
      <c r="G27" t="s">
        <v>3654</v>
      </c>
      <c r="H27" t="s">
        <v>2916</v>
      </c>
      <c r="I27" t="s">
        <v>4668</v>
      </c>
    </row>
    <row r="28" spans="1:11">
      <c r="A28" s="69" t="s">
        <v>5421</v>
      </c>
      <c r="B28" t="s">
        <v>98</v>
      </c>
      <c r="C28" t="s">
        <v>3074</v>
      </c>
      <c r="D28" t="s">
        <v>102</v>
      </c>
      <c r="E28" t="s">
        <v>2919</v>
      </c>
      <c r="G28" t="s">
        <v>3654</v>
      </c>
      <c r="H28" t="s">
        <v>2920</v>
      </c>
      <c r="I28" t="s">
        <v>4668</v>
      </c>
    </row>
    <row r="29" spans="1:11">
      <c r="A29" s="69" t="s">
        <v>5421</v>
      </c>
      <c r="B29" t="s">
        <v>98</v>
      </c>
      <c r="C29" t="s">
        <v>3075</v>
      </c>
      <c r="D29" t="s">
        <v>100</v>
      </c>
      <c r="E29" t="s">
        <v>3076</v>
      </c>
      <c r="F29" t="s">
        <v>3077</v>
      </c>
      <c r="G29" t="s">
        <v>3654</v>
      </c>
      <c r="H29" t="s">
        <v>2916</v>
      </c>
      <c r="I29" t="s">
        <v>4668</v>
      </c>
    </row>
    <row r="30" spans="1:11">
      <c r="A30" s="69" t="s">
        <v>5421</v>
      </c>
      <c r="B30" t="s">
        <v>98</v>
      </c>
      <c r="C30" t="s">
        <v>3078</v>
      </c>
      <c r="D30" t="s">
        <v>3018</v>
      </c>
      <c r="E30" t="s">
        <v>2919</v>
      </c>
      <c r="G30" t="s">
        <v>3654</v>
      </c>
      <c r="H30" t="s">
        <v>2920</v>
      </c>
      <c r="I30" t="s">
        <v>4668</v>
      </c>
    </row>
    <row r="31" spans="1:11">
      <c r="A31" s="69" t="s">
        <v>5434</v>
      </c>
      <c r="B31" t="s">
        <v>55</v>
      </c>
      <c r="C31" t="s">
        <v>3101</v>
      </c>
      <c r="D31" t="s">
        <v>35</v>
      </c>
      <c r="E31" t="s">
        <v>3102</v>
      </c>
      <c r="F31" t="s">
        <v>3104</v>
      </c>
      <c r="G31" t="s">
        <v>3654</v>
      </c>
      <c r="H31" t="s">
        <v>3588</v>
      </c>
      <c r="I31" t="s">
        <v>4601</v>
      </c>
    </row>
    <row r="32" spans="1:11">
      <c r="A32" s="69" t="s">
        <v>5434</v>
      </c>
      <c r="B32" t="s">
        <v>70</v>
      </c>
      <c r="C32" t="s">
        <v>2967</v>
      </c>
      <c r="D32" t="s">
        <v>35</v>
      </c>
      <c r="E32" t="s">
        <v>2919</v>
      </c>
      <c r="G32" t="s">
        <v>3654</v>
      </c>
      <c r="H32" t="s">
        <v>2920</v>
      </c>
      <c r="I32" t="s">
        <v>4609</v>
      </c>
    </row>
    <row r="33" spans="1:11">
      <c r="A33" s="69" t="s">
        <v>5434</v>
      </c>
      <c r="B33" t="s">
        <v>72</v>
      </c>
      <c r="C33" t="s">
        <v>3263</v>
      </c>
      <c r="D33" t="s">
        <v>33</v>
      </c>
      <c r="E33" t="s">
        <v>3264</v>
      </c>
      <c r="F33" t="s">
        <v>3266</v>
      </c>
      <c r="G33" t="s">
        <v>3654</v>
      </c>
      <c r="H33" t="s">
        <v>235</v>
      </c>
      <c r="I33" t="s">
        <v>4617</v>
      </c>
    </row>
    <row r="34" spans="1:11">
      <c r="A34" s="69" t="s">
        <v>5434</v>
      </c>
      <c r="B34" t="s">
        <v>14</v>
      </c>
      <c r="C34" t="s">
        <v>3014</v>
      </c>
      <c r="D34" t="s">
        <v>17</v>
      </c>
      <c r="E34" t="s">
        <v>2923</v>
      </c>
      <c r="F34" t="s">
        <v>3015</v>
      </c>
      <c r="G34" t="s">
        <v>3654</v>
      </c>
      <c r="H34" t="s">
        <v>2916</v>
      </c>
      <c r="I34" t="s">
        <v>4628</v>
      </c>
    </row>
    <row r="35" spans="1:11">
      <c r="A35" s="69" t="s">
        <v>5434</v>
      </c>
      <c r="B35" t="s">
        <v>14</v>
      </c>
      <c r="C35" t="s">
        <v>3336</v>
      </c>
      <c r="D35" t="s">
        <v>3018</v>
      </c>
      <c r="E35" t="s">
        <v>1330</v>
      </c>
      <c r="G35" t="s">
        <v>2532</v>
      </c>
      <c r="H35" t="s">
        <v>1330</v>
      </c>
      <c r="I35" t="s">
        <v>4628</v>
      </c>
      <c r="J35" t="s">
        <v>5461</v>
      </c>
      <c r="K35" t="s">
        <v>235</v>
      </c>
    </row>
    <row r="36" spans="1:11">
      <c r="A36" s="69" t="s">
        <v>5434</v>
      </c>
      <c r="B36" t="s">
        <v>14</v>
      </c>
      <c r="C36" t="s">
        <v>3337</v>
      </c>
      <c r="E36" t="s">
        <v>3338</v>
      </c>
      <c r="G36" t="s">
        <v>2532</v>
      </c>
      <c r="H36" t="s">
        <v>1330</v>
      </c>
      <c r="I36" t="s">
        <v>4628</v>
      </c>
      <c r="J36" t="s">
        <v>5461</v>
      </c>
      <c r="K36" t="s">
        <v>235</v>
      </c>
    </row>
    <row r="37" spans="1:11">
      <c r="A37" s="69" t="s">
        <v>5434</v>
      </c>
      <c r="B37" t="s">
        <v>7</v>
      </c>
      <c r="C37" t="s">
        <v>3017</v>
      </c>
      <c r="D37" t="s">
        <v>3018</v>
      </c>
      <c r="E37" t="s">
        <v>2919</v>
      </c>
      <c r="G37" t="s">
        <v>3654</v>
      </c>
      <c r="H37" t="s">
        <v>2920</v>
      </c>
      <c r="I37" t="s">
        <v>4632</v>
      </c>
    </row>
    <row r="38" spans="1:11">
      <c r="A38" s="69" t="s">
        <v>5434</v>
      </c>
      <c r="B38" t="s">
        <v>4363</v>
      </c>
      <c r="C38" t="s">
        <v>3353</v>
      </c>
      <c r="D38" t="s">
        <v>3045</v>
      </c>
      <c r="E38" t="s">
        <v>3354</v>
      </c>
      <c r="G38" t="s">
        <v>3654</v>
      </c>
      <c r="H38" t="s">
        <v>3657</v>
      </c>
      <c r="I38" t="s">
        <v>4636</v>
      </c>
    </row>
    <row r="39" spans="1:11">
      <c r="A39" s="69" t="s">
        <v>5434</v>
      </c>
      <c r="B39" t="s">
        <v>47</v>
      </c>
      <c r="C39" t="s">
        <v>3603</v>
      </c>
      <c r="D39" t="s">
        <v>3365</v>
      </c>
      <c r="E39" t="s">
        <v>3604</v>
      </c>
      <c r="G39" t="s">
        <v>3654</v>
      </c>
      <c r="H39" t="s">
        <v>3591</v>
      </c>
      <c r="I39" t="s">
        <v>4640</v>
      </c>
    </row>
    <row r="40" spans="1:11">
      <c r="A40" s="69" t="s">
        <v>5434</v>
      </c>
      <c r="B40" t="s">
        <v>60</v>
      </c>
      <c r="C40" t="s">
        <v>3020</v>
      </c>
      <c r="D40" t="s">
        <v>10</v>
      </c>
      <c r="E40" t="s">
        <v>2919</v>
      </c>
      <c r="G40" t="s">
        <v>3654</v>
      </c>
      <c r="H40" t="s">
        <v>2920</v>
      </c>
      <c r="I40" t="s">
        <v>4644</v>
      </c>
    </row>
    <row r="41" spans="1:11">
      <c r="A41" s="69" t="s">
        <v>5434</v>
      </c>
      <c r="B41" t="s">
        <v>60</v>
      </c>
      <c r="C41" t="s">
        <v>3021</v>
      </c>
      <c r="D41" t="s">
        <v>10</v>
      </c>
      <c r="E41" t="s">
        <v>2919</v>
      </c>
      <c r="G41" t="s">
        <v>3654</v>
      </c>
      <c r="H41" t="s">
        <v>2920</v>
      </c>
      <c r="I41" t="s">
        <v>4644</v>
      </c>
    </row>
    <row r="42" spans="1:11">
      <c r="A42" s="69" t="s">
        <v>5434</v>
      </c>
      <c r="B42" t="s">
        <v>60</v>
      </c>
      <c r="C42" t="s">
        <v>3022</v>
      </c>
      <c r="D42" t="s">
        <v>10</v>
      </c>
      <c r="E42" t="s">
        <v>2919</v>
      </c>
      <c r="G42" t="s">
        <v>3654</v>
      </c>
      <c r="H42" t="s">
        <v>2920</v>
      </c>
      <c r="I42" t="s">
        <v>4644</v>
      </c>
    </row>
    <row r="43" spans="1:11">
      <c r="A43" s="69" t="s">
        <v>5434</v>
      </c>
      <c r="B43" t="s">
        <v>60</v>
      </c>
      <c r="C43" t="s">
        <v>3023</v>
      </c>
      <c r="D43" t="s">
        <v>10</v>
      </c>
      <c r="E43" t="s">
        <v>2919</v>
      </c>
      <c r="G43" t="s">
        <v>3654</v>
      </c>
      <c r="H43" t="s">
        <v>2920</v>
      </c>
      <c r="I43" t="s">
        <v>4644</v>
      </c>
    </row>
    <row r="44" spans="1:11">
      <c r="A44" s="69" t="s">
        <v>5434</v>
      </c>
      <c r="B44" t="s">
        <v>54</v>
      </c>
      <c r="C44" t="s">
        <v>3028</v>
      </c>
      <c r="D44" t="s">
        <v>3018</v>
      </c>
      <c r="E44" t="s">
        <v>2919</v>
      </c>
      <c r="G44" t="s">
        <v>3654</v>
      </c>
      <c r="H44" t="s">
        <v>2920</v>
      </c>
      <c r="I44" t="s">
        <v>4646</v>
      </c>
    </row>
    <row r="45" spans="1:11">
      <c r="A45" s="69" t="s">
        <v>5434</v>
      </c>
      <c r="B45" t="s">
        <v>54</v>
      </c>
      <c r="C45" t="s">
        <v>3029</v>
      </c>
      <c r="D45" t="s">
        <v>3018</v>
      </c>
      <c r="E45" t="s">
        <v>2919</v>
      </c>
      <c r="G45" t="s">
        <v>3654</v>
      </c>
      <c r="H45" t="s">
        <v>2920</v>
      </c>
      <c r="I45" t="s">
        <v>4646</v>
      </c>
    </row>
    <row r="46" spans="1:11">
      <c r="A46" s="69" t="s">
        <v>5434</v>
      </c>
      <c r="B46" t="s">
        <v>54</v>
      </c>
      <c r="C46" t="s">
        <v>3030</v>
      </c>
      <c r="D46" t="s">
        <v>3018</v>
      </c>
      <c r="E46" t="s">
        <v>2919</v>
      </c>
      <c r="G46" t="s">
        <v>3654</v>
      </c>
      <c r="H46" t="s">
        <v>2920</v>
      </c>
      <c r="I46" t="s">
        <v>4646</v>
      </c>
    </row>
    <row r="47" spans="1:11">
      <c r="A47" s="69" t="s">
        <v>5434</v>
      </c>
      <c r="B47" t="s">
        <v>73</v>
      </c>
      <c r="C47" t="s">
        <v>3035</v>
      </c>
      <c r="D47" t="s">
        <v>3018</v>
      </c>
      <c r="E47" t="s">
        <v>2919</v>
      </c>
      <c r="G47" t="s">
        <v>3654</v>
      </c>
      <c r="H47" t="s">
        <v>2920</v>
      </c>
      <c r="I47" t="s">
        <v>4648</v>
      </c>
    </row>
    <row r="48" spans="1:11">
      <c r="A48" s="69" t="s">
        <v>5434</v>
      </c>
      <c r="B48" t="s">
        <v>73</v>
      </c>
      <c r="C48" t="s">
        <v>3036</v>
      </c>
      <c r="D48" t="s">
        <v>3018</v>
      </c>
      <c r="E48" t="s">
        <v>2919</v>
      </c>
      <c r="G48" t="s">
        <v>3654</v>
      </c>
      <c r="H48" t="s">
        <v>2920</v>
      </c>
      <c r="I48" t="s">
        <v>4648</v>
      </c>
    </row>
    <row r="49" spans="1:11">
      <c r="A49" s="69" t="s">
        <v>5434</v>
      </c>
      <c r="B49" t="s">
        <v>86</v>
      </c>
      <c r="C49" t="s">
        <v>3038</v>
      </c>
      <c r="D49" t="s">
        <v>3039</v>
      </c>
      <c r="E49" t="s">
        <v>2923</v>
      </c>
      <c r="F49" t="s">
        <v>3040</v>
      </c>
      <c r="G49" t="s">
        <v>3654</v>
      </c>
      <c r="H49" t="s">
        <v>2916</v>
      </c>
      <c r="I49" t="s">
        <v>4656</v>
      </c>
    </row>
    <row r="50" spans="1:11">
      <c r="A50" s="69" t="s">
        <v>5434</v>
      </c>
      <c r="B50" t="s">
        <v>86</v>
      </c>
      <c r="C50" t="s">
        <v>3041</v>
      </c>
      <c r="D50" t="s">
        <v>3042</v>
      </c>
      <c r="E50" t="s">
        <v>2923</v>
      </c>
      <c r="F50" t="s">
        <v>3043</v>
      </c>
      <c r="G50" t="s">
        <v>3654</v>
      </c>
      <c r="H50" t="s">
        <v>2916</v>
      </c>
      <c r="I50" t="s">
        <v>4656</v>
      </c>
    </row>
    <row r="51" spans="1:11">
      <c r="A51" s="69" t="s">
        <v>5434</v>
      </c>
      <c r="B51" t="s">
        <v>86</v>
      </c>
      <c r="C51" t="s">
        <v>3049</v>
      </c>
      <c r="D51" t="s">
        <v>88</v>
      </c>
      <c r="E51" t="s">
        <v>2923</v>
      </c>
      <c r="F51" t="s">
        <v>3050</v>
      </c>
      <c r="G51" t="s">
        <v>3654</v>
      </c>
      <c r="H51" t="s">
        <v>2916</v>
      </c>
      <c r="I51" t="s">
        <v>4656</v>
      </c>
    </row>
    <row r="52" spans="1:11">
      <c r="A52" s="69" t="s">
        <v>5434</v>
      </c>
      <c r="B52" t="s">
        <v>86</v>
      </c>
      <c r="C52" t="s">
        <v>3055</v>
      </c>
      <c r="D52" t="s">
        <v>3018</v>
      </c>
      <c r="E52" t="s">
        <v>2958</v>
      </c>
      <c r="G52" t="s">
        <v>3654</v>
      </c>
      <c r="H52" t="s">
        <v>2959</v>
      </c>
      <c r="I52" t="s">
        <v>4656</v>
      </c>
    </row>
    <row r="53" spans="1:11">
      <c r="A53" s="69" t="s">
        <v>5434</v>
      </c>
      <c r="B53" t="s">
        <v>86</v>
      </c>
      <c r="C53" t="s">
        <v>3056</v>
      </c>
      <c r="D53" t="s">
        <v>3018</v>
      </c>
      <c r="E53" t="s">
        <v>2923</v>
      </c>
      <c r="G53" t="s">
        <v>3654</v>
      </c>
      <c r="H53" t="s">
        <v>2916</v>
      </c>
      <c r="I53" t="s">
        <v>4656</v>
      </c>
    </row>
    <row r="54" spans="1:11">
      <c r="A54" s="69" t="s">
        <v>5434</v>
      </c>
      <c r="B54" t="s">
        <v>86</v>
      </c>
      <c r="C54" t="s">
        <v>3057</v>
      </c>
      <c r="D54" t="s">
        <v>3058</v>
      </c>
      <c r="E54" t="s">
        <v>2919</v>
      </c>
      <c r="G54" t="s">
        <v>3654</v>
      </c>
      <c r="H54" t="s">
        <v>2920</v>
      </c>
      <c r="I54" t="s">
        <v>4656</v>
      </c>
    </row>
    <row r="55" spans="1:11">
      <c r="A55" s="69" t="s">
        <v>5434</v>
      </c>
      <c r="B55" t="s">
        <v>86</v>
      </c>
      <c r="C55" t="s">
        <v>3057</v>
      </c>
      <c r="D55" t="s">
        <v>3058</v>
      </c>
      <c r="E55" t="s">
        <v>2919</v>
      </c>
      <c r="G55" t="s">
        <v>3654</v>
      </c>
      <c r="H55" t="s">
        <v>2920</v>
      </c>
      <c r="I55" t="s">
        <v>4656</v>
      </c>
    </row>
    <row r="56" spans="1:11">
      <c r="A56" s="69" t="s">
        <v>5434</v>
      </c>
      <c r="B56" t="s">
        <v>87</v>
      </c>
      <c r="C56" t="s">
        <v>3060</v>
      </c>
      <c r="D56" t="s">
        <v>3018</v>
      </c>
      <c r="E56" t="s">
        <v>2923</v>
      </c>
      <c r="G56" t="s">
        <v>3654</v>
      </c>
      <c r="H56" t="s">
        <v>2916</v>
      </c>
      <c r="I56" t="s">
        <v>4660</v>
      </c>
    </row>
    <row r="57" spans="1:11">
      <c r="A57" s="69" t="s">
        <v>5434</v>
      </c>
      <c r="B57" t="s">
        <v>92</v>
      </c>
      <c r="C57" t="s">
        <v>3431</v>
      </c>
      <c r="D57" t="s">
        <v>94</v>
      </c>
      <c r="E57" t="s">
        <v>3432</v>
      </c>
      <c r="F57" t="s">
        <v>3434</v>
      </c>
      <c r="G57" t="s">
        <v>2532</v>
      </c>
      <c r="H57" t="s">
        <v>3625</v>
      </c>
      <c r="I57" t="s">
        <v>4664</v>
      </c>
      <c r="J57" t="s">
        <v>5461</v>
      </c>
      <c r="K57" t="s">
        <v>235</v>
      </c>
    </row>
    <row r="58" spans="1:11">
      <c r="A58" s="69" t="s">
        <v>5434</v>
      </c>
      <c r="B58" t="s">
        <v>98</v>
      </c>
      <c r="C58" t="s">
        <v>3072</v>
      </c>
      <c r="D58" t="s">
        <v>3018</v>
      </c>
      <c r="E58" t="s">
        <v>2923</v>
      </c>
      <c r="F58" t="s">
        <v>3073</v>
      </c>
      <c r="G58" t="s">
        <v>3654</v>
      </c>
      <c r="H58" t="s">
        <v>2916</v>
      </c>
      <c r="I58" t="s">
        <v>4668</v>
      </c>
    </row>
    <row r="59" spans="1:11">
      <c r="A59" s="69" t="s">
        <v>5434</v>
      </c>
      <c r="B59" t="s">
        <v>98</v>
      </c>
      <c r="C59" t="s">
        <v>3074</v>
      </c>
      <c r="D59" t="s">
        <v>102</v>
      </c>
      <c r="E59" t="s">
        <v>2919</v>
      </c>
      <c r="G59" t="s">
        <v>3654</v>
      </c>
      <c r="H59" t="s">
        <v>2920</v>
      </c>
      <c r="I59" t="s">
        <v>4668</v>
      </c>
    </row>
    <row r="60" spans="1:11">
      <c r="A60" s="69" t="s">
        <v>5434</v>
      </c>
      <c r="B60" t="s">
        <v>98</v>
      </c>
      <c r="C60" t="s">
        <v>3075</v>
      </c>
      <c r="D60" t="s">
        <v>100</v>
      </c>
      <c r="E60" t="s">
        <v>3076</v>
      </c>
      <c r="F60" t="s">
        <v>3077</v>
      </c>
      <c r="G60" t="s">
        <v>3654</v>
      </c>
      <c r="H60" t="s">
        <v>2916</v>
      </c>
      <c r="I60" t="s">
        <v>4668</v>
      </c>
    </row>
    <row r="61" spans="1:11">
      <c r="A61" s="69" t="s">
        <v>5434</v>
      </c>
      <c r="B61" t="s">
        <v>98</v>
      </c>
      <c r="C61" t="s">
        <v>3078</v>
      </c>
      <c r="D61" t="s">
        <v>3018</v>
      </c>
      <c r="E61" t="s">
        <v>2919</v>
      </c>
      <c r="G61" t="s">
        <v>3654</v>
      </c>
      <c r="H61" t="s">
        <v>2920</v>
      </c>
      <c r="I61" t="s">
        <v>4668</v>
      </c>
    </row>
    <row r="62" spans="1:11">
      <c r="A62" s="69" t="s">
        <v>5439</v>
      </c>
      <c r="B62" t="s">
        <v>55</v>
      </c>
      <c r="C62" t="s">
        <v>3101</v>
      </c>
      <c r="D62" t="s">
        <v>35</v>
      </c>
      <c r="E62" t="s">
        <v>3102</v>
      </c>
      <c r="F62" t="s">
        <v>3104</v>
      </c>
      <c r="G62" t="s">
        <v>3654</v>
      </c>
      <c r="H62" t="s">
        <v>3338</v>
      </c>
      <c r="I62" t="s">
        <v>4601</v>
      </c>
    </row>
    <row r="63" spans="1:11">
      <c r="A63" s="69" t="s">
        <v>5439</v>
      </c>
      <c r="B63" t="s">
        <v>55</v>
      </c>
      <c r="C63" t="s">
        <v>3106</v>
      </c>
      <c r="D63" t="s">
        <v>36</v>
      </c>
      <c r="E63" t="s">
        <v>214</v>
      </c>
      <c r="F63" t="s">
        <v>3107</v>
      </c>
      <c r="G63" t="s">
        <v>3654</v>
      </c>
      <c r="H63" t="s">
        <v>214</v>
      </c>
      <c r="I63" t="s">
        <v>4601</v>
      </c>
    </row>
    <row r="64" spans="1:11">
      <c r="A64" s="69" t="s">
        <v>5439</v>
      </c>
      <c r="B64" t="s">
        <v>55</v>
      </c>
      <c r="C64" t="s">
        <v>3129</v>
      </c>
      <c r="D64" t="s">
        <v>36</v>
      </c>
      <c r="E64" t="s">
        <v>3081</v>
      </c>
      <c r="G64" t="s">
        <v>3654</v>
      </c>
      <c r="H64" t="s">
        <v>3081</v>
      </c>
      <c r="I64" t="s">
        <v>4601</v>
      </c>
    </row>
    <row r="65" spans="1:11">
      <c r="A65" s="69" t="s">
        <v>5439</v>
      </c>
      <c r="B65" t="s">
        <v>55</v>
      </c>
      <c r="C65" t="s">
        <v>3132</v>
      </c>
      <c r="D65" t="s">
        <v>33</v>
      </c>
      <c r="E65" t="s">
        <v>3081</v>
      </c>
      <c r="G65" t="s">
        <v>3654</v>
      </c>
      <c r="H65" t="s">
        <v>3081</v>
      </c>
      <c r="I65" t="s">
        <v>4601</v>
      </c>
    </row>
    <row r="66" spans="1:11">
      <c r="A66" s="69" t="s">
        <v>5439</v>
      </c>
      <c r="B66" t="s">
        <v>70</v>
      </c>
      <c r="C66" t="s">
        <v>2967</v>
      </c>
      <c r="D66" t="s">
        <v>35</v>
      </c>
      <c r="E66" t="s">
        <v>2919</v>
      </c>
      <c r="G66" t="s">
        <v>3654</v>
      </c>
      <c r="H66" t="s">
        <v>3554</v>
      </c>
      <c r="I66" t="s">
        <v>4609</v>
      </c>
    </row>
    <row r="67" spans="1:11">
      <c r="A67" s="69" t="s">
        <v>5439</v>
      </c>
      <c r="B67" t="s">
        <v>72</v>
      </c>
      <c r="C67" t="s">
        <v>3223</v>
      </c>
      <c r="D67" t="s">
        <v>36</v>
      </c>
      <c r="E67" t="s">
        <v>3081</v>
      </c>
      <c r="F67" t="s">
        <v>3224</v>
      </c>
      <c r="G67" t="s">
        <v>3654</v>
      </c>
      <c r="H67" t="s">
        <v>3081</v>
      </c>
      <c r="I67" t="s">
        <v>4617</v>
      </c>
    </row>
    <row r="68" spans="1:11">
      <c r="A68" s="69" t="s">
        <v>5439</v>
      </c>
      <c r="B68" t="s">
        <v>72</v>
      </c>
      <c r="C68" t="s">
        <v>3228</v>
      </c>
      <c r="D68" t="s">
        <v>36</v>
      </c>
      <c r="E68" t="s">
        <v>214</v>
      </c>
      <c r="F68" t="s">
        <v>3229</v>
      </c>
      <c r="G68" t="s">
        <v>3654</v>
      </c>
      <c r="H68" t="s">
        <v>214</v>
      </c>
      <c r="I68" t="s">
        <v>4617</v>
      </c>
    </row>
    <row r="69" spans="1:11">
      <c r="A69" s="69" t="s">
        <v>5439</v>
      </c>
      <c r="B69" t="s">
        <v>72</v>
      </c>
      <c r="C69" t="s">
        <v>3267</v>
      </c>
      <c r="D69" t="s">
        <v>36</v>
      </c>
      <c r="E69" t="s">
        <v>3081</v>
      </c>
      <c r="G69" t="s">
        <v>3654</v>
      </c>
      <c r="H69" t="s">
        <v>3081</v>
      </c>
      <c r="I69" t="s">
        <v>4617</v>
      </c>
    </row>
    <row r="70" spans="1:11">
      <c r="A70" s="69" t="s">
        <v>5439</v>
      </c>
      <c r="B70" t="s">
        <v>78</v>
      </c>
      <c r="C70" t="s">
        <v>3273</v>
      </c>
      <c r="D70" t="s">
        <v>33</v>
      </c>
      <c r="E70" t="s">
        <v>3081</v>
      </c>
      <c r="F70" t="s">
        <v>3274</v>
      </c>
      <c r="G70" t="s">
        <v>3654</v>
      </c>
      <c r="H70" t="s">
        <v>3081</v>
      </c>
      <c r="I70" t="s">
        <v>4621</v>
      </c>
    </row>
    <row r="71" spans="1:11">
      <c r="A71" s="69" t="s">
        <v>5439</v>
      </c>
      <c r="B71" t="s">
        <v>78</v>
      </c>
      <c r="C71" t="s">
        <v>3295</v>
      </c>
      <c r="D71" t="s">
        <v>33</v>
      </c>
      <c r="E71" t="s">
        <v>214</v>
      </c>
      <c r="G71" t="s">
        <v>3654</v>
      </c>
      <c r="H71" t="s">
        <v>214</v>
      </c>
      <c r="I71" t="s">
        <v>4621</v>
      </c>
    </row>
    <row r="72" spans="1:11">
      <c r="A72" s="69" t="s">
        <v>5439</v>
      </c>
      <c r="B72" t="s">
        <v>14</v>
      </c>
      <c r="C72" t="s">
        <v>3336</v>
      </c>
      <c r="D72" t="s">
        <v>3018</v>
      </c>
      <c r="E72" t="s">
        <v>1330</v>
      </c>
      <c r="G72" t="s">
        <v>2404</v>
      </c>
      <c r="H72" t="s">
        <v>1330</v>
      </c>
      <c r="I72" t="s">
        <v>4628</v>
      </c>
      <c r="J72" t="s">
        <v>5462</v>
      </c>
      <c r="K72" t="s">
        <v>214</v>
      </c>
    </row>
    <row r="73" spans="1:11">
      <c r="A73" s="69" t="s">
        <v>5439</v>
      </c>
      <c r="B73" t="s">
        <v>14</v>
      </c>
      <c r="C73" t="s">
        <v>3337</v>
      </c>
      <c r="E73" t="s">
        <v>3338</v>
      </c>
      <c r="G73" t="s">
        <v>3654</v>
      </c>
      <c r="H73" t="s">
        <v>3338</v>
      </c>
      <c r="I73" t="s">
        <v>4628</v>
      </c>
    </row>
    <row r="74" spans="1:11">
      <c r="A74" s="69" t="s">
        <v>5439</v>
      </c>
      <c r="B74" t="s">
        <v>14</v>
      </c>
      <c r="C74" t="s">
        <v>3339</v>
      </c>
      <c r="D74" t="s">
        <v>3340</v>
      </c>
      <c r="E74" t="s">
        <v>3081</v>
      </c>
      <c r="F74" t="s">
        <v>3341</v>
      </c>
      <c r="G74" t="s">
        <v>3654</v>
      </c>
      <c r="H74" t="s">
        <v>3081</v>
      </c>
      <c r="I74" t="s">
        <v>4628</v>
      </c>
    </row>
    <row r="75" spans="1:11">
      <c r="A75" s="69" t="s">
        <v>5439</v>
      </c>
      <c r="B75" t="s">
        <v>14</v>
      </c>
      <c r="C75" t="s">
        <v>3342</v>
      </c>
      <c r="E75" t="s">
        <v>214</v>
      </c>
      <c r="G75" t="s">
        <v>3654</v>
      </c>
      <c r="H75" t="s">
        <v>214</v>
      </c>
      <c r="I75" t="s">
        <v>4628</v>
      </c>
    </row>
    <row r="76" spans="1:11">
      <c r="A76" s="69" t="s">
        <v>5439</v>
      </c>
      <c r="B76" t="s">
        <v>7</v>
      </c>
      <c r="C76" t="s">
        <v>3344</v>
      </c>
      <c r="D76" t="s">
        <v>10</v>
      </c>
      <c r="E76" t="s">
        <v>214</v>
      </c>
      <c r="G76" t="s">
        <v>3654</v>
      </c>
      <c r="H76" t="s">
        <v>214</v>
      </c>
      <c r="I76" t="s">
        <v>4632</v>
      </c>
    </row>
    <row r="77" spans="1:11">
      <c r="A77" s="69" t="s">
        <v>5439</v>
      </c>
      <c r="B77" t="s">
        <v>7</v>
      </c>
      <c r="C77" t="s">
        <v>3345</v>
      </c>
      <c r="D77" t="s">
        <v>3346</v>
      </c>
      <c r="E77" t="s">
        <v>214</v>
      </c>
      <c r="F77" t="s">
        <v>3347</v>
      </c>
      <c r="G77" t="s">
        <v>3654</v>
      </c>
      <c r="H77" t="s">
        <v>214</v>
      </c>
      <c r="I77" t="s">
        <v>4632</v>
      </c>
    </row>
    <row r="78" spans="1:11">
      <c r="A78" s="69" t="s">
        <v>5439</v>
      </c>
      <c r="B78" t="s">
        <v>7</v>
      </c>
      <c r="C78" t="s">
        <v>3348</v>
      </c>
      <c r="D78" t="s">
        <v>3346</v>
      </c>
      <c r="E78" t="s">
        <v>214</v>
      </c>
      <c r="G78" t="s">
        <v>3654</v>
      </c>
      <c r="H78" t="s">
        <v>214</v>
      </c>
      <c r="I78" t="s">
        <v>4632</v>
      </c>
    </row>
    <row r="79" spans="1:11">
      <c r="A79" s="69" t="s">
        <v>5439</v>
      </c>
      <c r="B79" t="s">
        <v>7</v>
      </c>
      <c r="C79" t="s">
        <v>3349</v>
      </c>
      <c r="D79" t="s">
        <v>12</v>
      </c>
      <c r="E79" t="s">
        <v>214</v>
      </c>
      <c r="F79" t="s">
        <v>3350</v>
      </c>
      <c r="G79" t="s">
        <v>3654</v>
      </c>
      <c r="H79" t="s">
        <v>214</v>
      </c>
      <c r="I79" t="s">
        <v>4632</v>
      </c>
    </row>
    <row r="80" spans="1:11">
      <c r="A80" s="69" t="s">
        <v>5439</v>
      </c>
      <c r="B80" t="s">
        <v>7</v>
      </c>
      <c r="C80" t="s">
        <v>3017</v>
      </c>
      <c r="D80" t="s">
        <v>3018</v>
      </c>
      <c r="E80" t="s">
        <v>2919</v>
      </c>
      <c r="G80" t="s">
        <v>3654</v>
      </c>
      <c r="H80" t="s">
        <v>3554</v>
      </c>
      <c r="I80" t="s">
        <v>4632</v>
      </c>
    </row>
    <row r="81" spans="1:9">
      <c r="A81" s="69" t="s">
        <v>5439</v>
      </c>
      <c r="B81" t="s">
        <v>4363</v>
      </c>
      <c r="C81" t="s">
        <v>3352</v>
      </c>
      <c r="D81" t="s">
        <v>3045</v>
      </c>
      <c r="E81" t="s">
        <v>214</v>
      </c>
      <c r="G81" t="s">
        <v>3654</v>
      </c>
      <c r="H81" t="s">
        <v>214</v>
      </c>
      <c r="I81" t="s">
        <v>4636</v>
      </c>
    </row>
    <row r="82" spans="1:9">
      <c r="A82" s="69" t="s">
        <v>5439</v>
      </c>
      <c r="B82" t="s">
        <v>4363</v>
      </c>
      <c r="C82" t="s">
        <v>3353</v>
      </c>
      <c r="D82" t="s">
        <v>3045</v>
      </c>
      <c r="E82" t="s">
        <v>3354</v>
      </c>
      <c r="G82" t="s">
        <v>3654</v>
      </c>
      <c r="H82" t="s">
        <v>214</v>
      </c>
      <c r="I82" t="s">
        <v>4636</v>
      </c>
    </row>
    <row r="83" spans="1:9">
      <c r="A83" s="69" t="s">
        <v>5439</v>
      </c>
      <c r="B83" t="s">
        <v>4363</v>
      </c>
      <c r="C83" t="s">
        <v>3355</v>
      </c>
      <c r="D83" t="s">
        <v>3045</v>
      </c>
      <c r="E83" t="s">
        <v>3293</v>
      </c>
      <c r="F83" t="s">
        <v>3356</v>
      </c>
      <c r="G83" t="s">
        <v>3654</v>
      </c>
      <c r="H83" t="s">
        <v>214</v>
      </c>
      <c r="I83" t="s">
        <v>4636</v>
      </c>
    </row>
    <row r="84" spans="1:9">
      <c r="A84" s="69" t="s">
        <v>5439</v>
      </c>
      <c r="B84" t="s">
        <v>4363</v>
      </c>
      <c r="C84" t="s">
        <v>3357</v>
      </c>
      <c r="D84" t="s">
        <v>3045</v>
      </c>
      <c r="E84" t="s">
        <v>214</v>
      </c>
      <c r="G84" t="s">
        <v>3654</v>
      </c>
      <c r="H84" t="s">
        <v>214</v>
      </c>
      <c r="I84" t="s">
        <v>4636</v>
      </c>
    </row>
    <row r="85" spans="1:9">
      <c r="A85" s="69" t="s">
        <v>5439</v>
      </c>
      <c r="B85" t="s">
        <v>47</v>
      </c>
      <c r="C85" t="s">
        <v>3359</v>
      </c>
      <c r="D85" t="s">
        <v>3360</v>
      </c>
      <c r="E85" t="s">
        <v>3361</v>
      </c>
      <c r="G85" t="s">
        <v>3654</v>
      </c>
      <c r="H85" t="s">
        <v>214</v>
      </c>
      <c r="I85" t="s">
        <v>4640</v>
      </c>
    </row>
    <row r="86" spans="1:9">
      <c r="A86" s="69" t="s">
        <v>5439</v>
      </c>
      <c r="B86" t="s">
        <v>47</v>
      </c>
      <c r="C86" t="s">
        <v>3364</v>
      </c>
      <c r="D86" t="s">
        <v>3365</v>
      </c>
      <c r="E86" t="s">
        <v>3366</v>
      </c>
      <c r="G86" t="s">
        <v>3654</v>
      </c>
      <c r="H86" t="s">
        <v>214</v>
      </c>
      <c r="I86" t="s">
        <v>4640</v>
      </c>
    </row>
    <row r="87" spans="1:9">
      <c r="A87" s="69" t="s">
        <v>5439</v>
      </c>
      <c r="B87" t="s">
        <v>47</v>
      </c>
      <c r="C87" t="s">
        <v>3367</v>
      </c>
      <c r="D87" t="s">
        <v>3368</v>
      </c>
      <c r="E87" t="s">
        <v>214</v>
      </c>
      <c r="G87" t="s">
        <v>3654</v>
      </c>
      <c r="H87" t="s">
        <v>214</v>
      </c>
      <c r="I87" t="s">
        <v>4640</v>
      </c>
    </row>
    <row r="88" spans="1:9">
      <c r="A88" s="69" t="s">
        <v>5439</v>
      </c>
      <c r="B88" t="s">
        <v>47</v>
      </c>
      <c r="C88" t="s">
        <v>3371</v>
      </c>
      <c r="D88" t="s">
        <v>3372</v>
      </c>
      <c r="E88" t="s">
        <v>214</v>
      </c>
      <c r="G88" t="s">
        <v>3654</v>
      </c>
      <c r="H88" t="s">
        <v>214</v>
      </c>
      <c r="I88" t="s">
        <v>4640</v>
      </c>
    </row>
    <row r="89" spans="1:9">
      <c r="A89" s="69" t="s">
        <v>5439</v>
      </c>
      <c r="B89" t="s">
        <v>47</v>
      </c>
      <c r="C89" t="s">
        <v>3373</v>
      </c>
      <c r="D89" t="s">
        <v>3368</v>
      </c>
      <c r="E89" t="s">
        <v>214</v>
      </c>
      <c r="G89" t="s">
        <v>3654</v>
      </c>
      <c r="H89" t="s">
        <v>214</v>
      </c>
      <c r="I89" t="s">
        <v>4640</v>
      </c>
    </row>
    <row r="90" spans="1:9">
      <c r="A90" s="69" t="s">
        <v>5439</v>
      </c>
      <c r="B90" t="s">
        <v>47</v>
      </c>
      <c r="C90" t="s">
        <v>3374</v>
      </c>
      <c r="D90" t="s">
        <v>3368</v>
      </c>
      <c r="E90" t="s">
        <v>214</v>
      </c>
      <c r="G90" t="s">
        <v>3654</v>
      </c>
      <c r="H90" t="s">
        <v>214</v>
      </c>
      <c r="I90" t="s">
        <v>4640</v>
      </c>
    </row>
    <row r="91" spans="1:9">
      <c r="A91" s="69" t="s">
        <v>5439</v>
      </c>
      <c r="B91" t="s">
        <v>60</v>
      </c>
      <c r="C91" t="s">
        <v>3376</v>
      </c>
      <c r="D91" t="s">
        <v>10</v>
      </c>
      <c r="E91" t="s">
        <v>214</v>
      </c>
      <c r="G91" t="s">
        <v>3654</v>
      </c>
      <c r="H91" t="s">
        <v>214</v>
      </c>
      <c r="I91" t="s">
        <v>4644</v>
      </c>
    </row>
    <row r="92" spans="1:9">
      <c r="A92" s="69" t="s">
        <v>5439</v>
      </c>
      <c r="B92" t="s">
        <v>60</v>
      </c>
      <c r="C92" t="s">
        <v>3020</v>
      </c>
      <c r="D92" t="s">
        <v>10</v>
      </c>
      <c r="E92" t="s">
        <v>2919</v>
      </c>
      <c r="G92" t="s">
        <v>3654</v>
      </c>
      <c r="H92" t="s">
        <v>3554</v>
      </c>
      <c r="I92" t="s">
        <v>4644</v>
      </c>
    </row>
    <row r="93" spans="1:9">
      <c r="A93" s="69" t="s">
        <v>5439</v>
      </c>
      <c r="B93" t="s">
        <v>60</v>
      </c>
      <c r="C93" t="s">
        <v>3021</v>
      </c>
      <c r="D93" t="s">
        <v>10</v>
      </c>
      <c r="E93" t="s">
        <v>2919</v>
      </c>
      <c r="G93" t="s">
        <v>3654</v>
      </c>
      <c r="H93" t="s">
        <v>3554</v>
      </c>
      <c r="I93" t="s">
        <v>4644</v>
      </c>
    </row>
    <row r="94" spans="1:9">
      <c r="A94" s="69" t="s">
        <v>5439</v>
      </c>
      <c r="B94" t="s">
        <v>60</v>
      </c>
      <c r="C94" t="s">
        <v>3022</v>
      </c>
      <c r="D94" t="s">
        <v>10</v>
      </c>
      <c r="E94" t="s">
        <v>2919</v>
      </c>
      <c r="G94" t="s">
        <v>3654</v>
      </c>
      <c r="H94" t="s">
        <v>3554</v>
      </c>
      <c r="I94" t="s">
        <v>4644</v>
      </c>
    </row>
    <row r="95" spans="1:9">
      <c r="A95" s="69" t="s">
        <v>5439</v>
      </c>
      <c r="B95" t="s">
        <v>60</v>
      </c>
      <c r="C95" t="s">
        <v>3023</v>
      </c>
      <c r="D95" t="s">
        <v>10</v>
      </c>
      <c r="E95" t="s">
        <v>2919</v>
      </c>
      <c r="G95" t="s">
        <v>3654</v>
      </c>
      <c r="H95" t="s">
        <v>3554</v>
      </c>
      <c r="I95" t="s">
        <v>4644</v>
      </c>
    </row>
    <row r="96" spans="1:9">
      <c r="A96" s="69" t="s">
        <v>5439</v>
      </c>
      <c r="B96" t="s">
        <v>60</v>
      </c>
      <c r="C96" t="s">
        <v>3377</v>
      </c>
      <c r="D96" t="s">
        <v>61</v>
      </c>
      <c r="E96" t="s">
        <v>214</v>
      </c>
      <c r="F96" t="s">
        <v>3378</v>
      </c>
      <c r="G96" t="s">
        <v>3654</v>
      </c>
      <c r="H96" t="s">
        <v>214</v>
      </c>
      <c r="I96" t="s">
        <v>4644</v>
      </c>
    </row>
    <row r="97" spans="1:11">
      <c r="A97" s="69" t="s">
        <v>5439</v>
      </c>
      <c r="B97" t="s">
        <v>60</v>
      </c>
      <c r="C97" t="s">
        <v>3379</v>
      </c>
      <c r="D97" t="s">
        <v>61</v>
      </c>
      <c r="E97" t="s">
        <v>214</v>
      </c>
      <c r="G97" t="s">
        <v>3654</v>
      </c>
      <c r="H97" t="s">
        <v>214</v>
      </c>
      <c r="I97" t="s">
        <v>4644</v>
      </c>
    </row>
    <row r="98" spans="1:11">
      <c r="A98" s="69" t="s">
        <v>5439</v>
      </c>
      <c r="B98" t="s">
        <v>54</v>
      </c>
      <c r="C98" t="s">
        <v>3381</v>
      </c>
      <c r="D98" t="s">
        <v>74</v>
      </c>
      <c r="E98" t="s">
        <v>214</v>
      </c>
      <c r="G98" t="s">
        <v>3654</v>
      </c>
      <c r="H98" t="s">
        <v>214</v>
      </c>
      <c r="I98" t="s">
        <v>4646</v>
      </c>
    </row>
    <row r="99" spans="1:11">
      <c r="A99" s="69" t="s">
        <v>5439</v>
      </c>
      <c r="B99" t="s">
        <v>54</v>
      </c>
      <c r="C99" t="s">
        <v>3382</v>
      </c>
      <c r="D99" t="s">
        <v>3383</v>
      </c>
      <c r="E99" t="s">
        <v>3361</v>
      </c>
      <c r="G99" t="s">
        <v>3654</v>
      </c>
      <c r="H99" t="s">
        <v>214</v>
      </c>
      <c r="I99" t="s">
        <v>4646</v>
      </c>
    </row>
    <row r="100" spans="1:11">
      <c r="A100" s="69" t="s">
        <v>5439</v>
      </c>
      <c r="B100" t="s">
        <v>54</v>
      </c>
      <c r="C100" t="s">
        <v>3384</v>
      </c>
      <c r="D100" t="s">
        <v>74</v>
      </c>
      <c r="E100" t="s">
        <v>3385</v>
      </c>
      <c r="F100" t="s">
        <v>3386</v>
      </c>
      <c r="G100" t="s">
        <v>3654</v>
      </c>
      <c r="H100" t="s">
        <v>214</v>
      </c>
      <c r="I100" t="s">
        <v>4646</v>
      </c>
    </row>
    <row r="101" spans="1:11">
      <c r="A101" s="69" t="s">
        <v>5439</v>
      </c>
      <c r="B101" t="s">
        <v>54</v>
      </c>
      <c r="C101" t="s">
        <v>3025</v>
      </c>
      <c r="D101" t="s">
        <v>3018</v>
      </c>
      <c r="E101" t="s">
        <v>3026</v>
      </c>
      <c r="G101" t="s">
        <v>3654</v>
      </c>
      <c r="H101" t="s">
        <v>214</v>
      </c>
      <c r="I101" t="s">
        <v>4646</v>
      </c>
    </row>
    <row r="102" spans="1:11">
      <c r="A102" s="69" t="s">
        <v>5439</v>
      </c>
      <c r="B102" t="s">
        <v>54</v>
      </c>
      <c r="C102" t="s">
        <v>3028</v>
      </c>
      <c r="D102" t="s">
        <v>3018</v>
      </c>
      <c r="E102" t="s">
        <v>2919</v>
      </c>
      <c r="G102" t="s">
        <v>3654</v>
      </c>
      <c r="H102" t="s">
        <v>3554</v>
      </c>
      <c r="I102" t="s">
        <v>4646</v>
      </c>
    </row>
    <row r="103" spans="1:11">
      <c r="A103" s="69" t="s">
        <v>5439</v>
      </c>
      <c r="B103" t="s">
        <v>54</v>
      </c>
      <c r="C103" t="s">
        <v>3029</v>
      </c>
      <c r="D103" t="s">
        <v>3018</v>
      </c>
      <c r="E103" t="s">
        <v>2919</v>
      </c>
      <c r="G103" t="s">
        <v>3654</v>
      </c>
      <c r="H103" t="s">
        <v>3554</v>
      </c>
      <c r="I103" t="s">
        <v>4646</v>
      </c>
    </row>
    <row r="104" spans="1:11">
      <c r="A104" s="69" t="s">
        <v>5439</v>
      </c>
      <c r="B104" t="s">
        <v>54</v>
      </c>
      <c r="C104" t="s">
        <v>3030</v>
      </c>
      <c r="D104" t="s">
        <v>3018</v>
      </c>
      <c r="E104" t="s">
        <v>2919</v>
      </c>
      <c r="G104" t="s">
        <v>3654</v>
      </c>
      <c r="H104" t="s">
        <v>3554</v>
      </c>
      <c r="I104" t="s">
        <v>4646</v>
      </c>
    </row>
    <row r="105" spans="1:11">
      <c r="A105" s="69" t="s">
        <v>5439</v>
      </c>
      <c r="B105" t="s">
        <v>54</v>
      </c>
      <c r="C105" t="s">
        <v>3387</v>
      </c>
      <c r="D105" t="s">
        <v>74</v>
      </c>
      <c r="E105" t="s">
        <v>3081</v>
      </c>
      <c r="G105" t="s">
        <v>3654</v>
      </c>
      <c r="H105" t="s">
        <v>3081</v>
      </c>
      <c r="I105" t="s">
        <v>4646</v>
      </c>
    </row>
    <row r="106" spans="1:11">
      <c r="A106" s="69" t="s">
        <v>5439</v>
      </c>
      <c r="B106" t="s">
        <v>54</v>
      </c>
      <c r="C106" t="s">
        <v>3388</v>
      </c>
      <c r="D106" t="s">
        <v>83</v>
      </c>
      <c r="E106" t="s">
        <v>214</v>
      </c>
      <c r="G106" t="s">
        <v>3654</v>
      </c>
      <c r="H106" t="s">
        <v>214</v>
      </c>
      <c r="I106" t="s">
        <v>4646</v>
      </c>
    </row>
    <row r="107" spans="1:11">
      <c r="A107" s="69" t="s">
        <v>5439</v>
      </c>
      <c r="B107" t="s">
        <v>54</v>
      </c>
      <c r="C107" t="s">
        <v>3389</v>
      </c>
      <c r="D107" t="s">
        <v>3383</v>
      </c>
      <c r="E107" t="s">
        <v>214</v>
      </c>
      <c r="G107" t="s">
        <v>3654</v>
      </c>
      <c r="H107" t="s">
        <v>214</v>
      </c>
      <c r="I107" t="s">
        <v>4646</v>
      </c>
    </row>
    <row r="108" spans="1:11">
      <c r="A108" s="69" t="s">
        <v>5439</v>
      </c>
      <c r="B108" t="s">
        <v>73</v>
      </c>
      <c r="C108" t="s">
        <v>3032</v>
      </c>
      <c r="D108" t="s">
        <v>74</v>
      </c>
      <c r="E108" t="s">
        <v>3033</v>
      </c>
      <c r="G108" t="s">
        <v>2404</v>
      </c>
      <c r="H108" t="s">
        <v>2431</v>
      </c>
      <c r="I108" t="s">
        <v>4648</v>
      </c>
      <c r="J108" t="s">
        <v>5462</v>
      </c>
      <c r="K108" t="s">
        <v>214</v>
      </c>
    </row>
    <row r="109" spans="1:11">
      <c r="A109" s="69" t="s">
        <v>5439</v>
      </c>
      <c r="B109" t="s">
        <v>73</v>
      </c>
      <c r="C109" t="s">
        <v>3034</v>
      </c>
      <c r="D109" t="s">
        <v>61</v>
      </c>
      <c r="E109" t="s">
        <v>3033</v>
      </c>
      <c r="G109" t="s">
        <v>2404</v>
      </c>
      <c r="H109" t="s">
        <v>2431</v>
      </c>
      <c r="I109" t="s">
        <v>4648</v>
      </c>
      <c r="J109" t="s">
        <v>5462</v>
      </c>
      <c r="K109" t="s">
        <v>214</v>
      </c>
    </row>
    <row r="110" spans="1:11">
      <c r="A110" s="69" t="s">
        <v>5439</v>
      </c>
      <c r="B110" t="s">
        <v>73</v>
      </c>
      <c r="C110" t="s">
        <v>3391</v>
      </c>
      <c r="D110" t="s">
        <v>3018</v>
      </c>
      <c r="E110" t="s">
        <v>3081</v>
      </c>
      <c r="G110" t="s">
        <v>3654</v>
      </c>
      <c r="H110" t="s">
        <v>3081</v>
      </c>
      <c r="I110" t="s">
        <v>4648</v>
      </c>
    </row>
    <row r="111" spans="1:11">
      <c r="A111" s="69" t="s">
        <v>5439</v>
      </c>
      <c r="B111" t="s">
        <v>73</v>
      </c>
      <c r="C111" t="s">
        <v>3392</v>
      </c>
      <c r="D111" t="s">
        <v>3018</v>
      </c>
      <c r="E111" t="s">
        <v>3393</v>
      </c>
      <c r="G111" t="s">
        <v>3654</v>
      </c>
      <c r="H111" t="s">
        <v>3081</v>
      </c>
      <c r="I111" t="s">
        <v>4648</v>
      </c>
    </row>
    <row r="112" spans="1:11">
      <c r="A112" s="69" t="s">
        <v>5439</v>
      </c>
      <c r="B112" t="s">
        <v>73</v>
      </c>
      <c r="C112" t="s">
        <v>3394</v>
      </c>
      <c r="D112" t="s">
        <v>74</v>
      </c>
      <c r="E112" t="s">
        <v>214</v>
      </c>
      <c r="G112" t="s">
        <v>3654</v>
      </c>
      <c r="H112" t="s">
        <v>214</v>
      </c>
      <c r="I112" t="s">
        <v>4648</v>
      </c>
    </row>
    <row r="113" spans="1:9">
      <c r="A113" s="69" t="s">
        <v>5439</v>
      </c>
      <c r="B113" t="s">
        <v>73</v>
      </c>
      <c r="C113" t="s">
        <v>3395</v>
      </c>
      <c r="D113" t="s">
        <v>74</v>
      </c>
      <c r="E113" t="s">
        <v>214</v>
      </c>
      <c r="G113" t="s">
        <v>3654</v>
      </c>
      <c r="H113" t="s">
        <v>214</v>
      </c>
      <c r="I113" t="s">
        <v>4648</v>
      </c>
    </row>
    <row r="114" spans="1:9">
      <c r="A114" s="69" t="s">
        <v>5439</v>
      </c>
      <c r="B114" t="s">
        <v>73</v>
      </c>
      <c r="C114" t="s">
        <v>3396</v>
      </c>
      <c r="D114" t="s">
        <v>61</v>
      </c>
      <c r="E114" t="s">
        <v>214</v>
      </c>
      <c r="G114" t="s">
        <v>3654</v>
      </c>
      <c r="H114" t="s">
        <v>214</v>
      </c>
      <c r="I114" t="s">
        <v>4648</v>
      </c>
    </row>
    <row r="115" spans="1:9">
      <c r="A115" s="69" t="s">
        <v>5439</v>
      </c>
      <c r="B115" t="s">
        <v>73</v>
      </c>
      <c r="C115" t="s">
        <v>3397</v>
      </c>
      <c r="D115" t="s">
        <v>75</v>
      </c>
      <c r="E115" t="s">
        <v>3081</v>
      </c>
      <c r="G115" t="s">
        <v>3654</v>
      </c>
      <c r="H115" t="s">
        <v>3081</v>
      </c>
      <c r="I115" t="s">
        <v>4648</v>
      </c>
    </row>
    <row r="116" spans="1:9">
      <c r="A116" s="69" t="s">
        <v>5439</v>
      </c>
      <c r="B116" t="s">
        <v>73</v>
      </c>
      <c r="C116" t="s">
        <v>3398</v>
      </c>
      <c r="D116" t="s">
        <v>75</v>
      </c>
      <c r="E116" t="s">
        <v>3081</v>
      </c>
      <c r="G116" t="s">
        <v>3654</v>
      </c>
      <c r="H116" t="s">
        <v>3081</v>
      </c>
      <c r="I116" t="s">
        <v>4648</v>
      </c>
    </row>
    <row r="117" spans="1:9">
      <c r="A117" s="69" t="s">
        <v>5439</v>
      </c>
      <c r="B117" t="s">
        <v>73</v>
      </c>
      <c r="C117" t="s">
        <v>3035</v>
      </c>
      <c r="D117" t="s">
        <v>3018</v>
      </c>
      <c r="E117" t="s">
        <v>2919</v>
      </c>
      <c r="G117" t="s">
        <v>3654</v>
      </c>
      <c r="H117" t="s">
        <v>3554</v>
      </c>
      <c r="I117" t="s">
        <v>4648</v>
      </c>
    </row>
    <row r="118" spans="1:9">
      <c r="A118" s="69" t="s">
        <v>5439</v>
      </c>
      <c r="B118" t="s">
        <v>73</v>
      </c>
      <c r="C118" t="s">
        <v>3399</v>
      </c>
      <c r="D118" t="s">
        <v>75</v>
      </c>
      <c r="E118" t="s">
        <v>214</v>
      </c>
      <c r="F118" t="s">
        <v>3400</v>
      </c>
      <c r="G118" t="s">
        <v>3654</v>
      </c>
      <c r="H118" t="s">
        <v>214</v>
      </c>
      <c r="I118" t="s">
        <v>4648</v>
      </c>
    </row>
    <row r="119" spans="1:9">
      <c r="A119" s="69" t="s">
        <v>5439</v>
      </c>
      <c r="B119" t="s">
        <v>73</v>
      </c>
      <c r="C119" t="s">
        <v>3036</v>
      </c>
      <c r="D119" t="s">
        <v>3018</v>
      </c>
      <c r="E119" t="s">
        <v>2919</v>
      </c>
      <c r="G119" t="s">
        <v>3654</v>
      </c>
      <c r="H119" t="s">
        <v>3554</v>
      </c>
      <c r="I119" t="s">
        <v>4648</v>
      </c>
    </row>
    <row r="120" spans="1:9">
      <c r="A120" s="69" t="s">
        <v>5439</v>
      </c>
      <c r="B120" t="s">
        <v>81</v>
      </c>
      <c r="C120" t="s">
        <v>3402</v>
      </c>
      <c r="D120" t="s">
        <v>82</v>
      </c>
      <c r="E120" t="s">
        <v>214</v>
      </c>
      <c r="G120" t="s">
        <v>3654</v>
      </c>
      <c r="H120" t="s">
        <v>214</v>
      </c>
      <c r="I120" t="s">
        <v>4652</v>
      </c>
    </row>
    <row r="121" spans="1:9">
      <c r="A121" s="69" t="s">
        <v>5439</v>
      </c>
      <c r="B121" t="s">
        <v>81</v>
      </c>
      <c r="C121" t="s">
        <v>3403</v>
      </c>
      <c r="D121" t="s">
        <v>84</v>
      </c>
      <c r="E121" t="s">
        <v>214</v>
      </c>
      <c r="G121" t="s">
        <v>3654</v>
      </c>
      <c r="H121" t="s">
        <v>214</v>
      </c>
      <c r="I121" t="s">
        <v>4652</v>
      </c>
    </row>
    <row r="122" spans="1:9">
      <c r="A122" s="69" t="s">
        <v>5439</v>
      </c>
      <c r="B122" t="s">
        <v>86</v>
      </c>
      <c r="C122" t="s">
        <v>3412</v>
      </c>
      <c r="D122" t="s">
        <v>3039</v>
      </c>
      <c r="E122" t="s">
        <v>3081</v>
      </c>
      <c r="F122" t="s">
        <v>3413</v>
      </c>
      <c r="G122" t="s">
        <v>3654</v>
      </c>
      <c r="H122" t="s">
        <v>3081</v>
      </c>
      <c r="I122" t="s">
        <v>4656</v>
      </c>
    </row>
    <row r="123" spans="1:9">
      <c r="A123" s="69" t="s">
        <v>5439</v>
      </c>
      <c r="B123" t="s">
        <v>86</v>
      </c>
      <c r="C123" t="s">
        <v>3414</v>
      </c>
      <c r="D123" t="s">
        <v>88</v>
      </c>
      <c r="E123" t="s">
        <v>214</v>
      </c>
      <c r="F123" t="s">
        <v>3415</v>
      </c>
      <c r="G123" t="s">
        <v>3654</v>
      </c>
      <c r="H123" t="s">
        <v>214</v>
      </c>
      <c r="I123" t="s">
        <v>4656</v>
      </c>
    </row>
    <row r="124" spans="1:9">
      <c r="A124" s="69" t="s">
        <v>5439</v>
      </c>
      <c r="B124" t="s">
        <v>86</v>
      </c>
      <c r="C124" t="s">
        <v>3416</v>
      </c>
      <c r="D124" t="s">
        <v>3417</v>
      </c>
      <c r="E124" t="s">
        <v>214</v>
      </c>
      <c r="F124" t="s">
        <v>3418</v>
      </c>
      <c r="G124" t="s">
        <v>3654</v>
      </c>
      <c r="H124" t="s">
        <v>214</v>
      </c>
      <c r="I124" t="s">
        <v>4656</v>
      </c>
    </row>
    <row r="125" spans="1:9">
      <c r="A125" s="69" t="s">
        <v>5439</v>
      </c>
      <c r="B125" t="s">
        <v>86</v>
      </c>
      <c r="C125" t="s">
        <v>3420</v>
      </c>
      <c r="D125" t="s">
        <v>3417</v>
      </c>
      <c r="E125" t="s">
        <v>1902</v>
      </c>
      <c r="G125" t="s">
        <v>3654</v>
      </c>
      <c r="H125" t="s">
        <v>214</v>
      </c>
      <c r="I125" t="s">
        <v>4656</v>
      </c>
    </row>
    <row r="126" spans="1:9">
      <c r="A126" s="69" t="s">
        <v>5439</v>
      </c>
      <c r="B126" t="s">
        <v>86</v>
      </c>
      <c r="C126" t="s">
        <v>3421</v>
      </c>
      <c r="D126" t="s">
        <v>85</v>
      </c>
      <c r="E126" t="s">
        <v>214</v>
      </c>
      <c r="G126" t="s">
        <v>3654</v>
      </c>
      <c r="H126" t="s">
        <v>214</v>
      </c>
      <c r="I126" t="s">
        <v>4656</v>
      </c>
    </row>
    <row r="127" spans="1:9">
      <c r="A127" s="69" t="s">
        <v>5439</v>
      </c>
      <c r="B127" t="s">
        <v>86</v>
      </c>
      <c r="C127" t="s">
        <v>3057</v>
      </c>
      <c r="D127" t="s">
        <v>3058</v>
      </c>
      <c r="E127" t="s">
        <v>2919</v>
      </c>
      <c r="G127" t="s">
        <v>3654</v>
      </c>
      <c r="H127" t="s">
        <v>3554</v>
      </c>
      <c r="I127" t="s">
        <v>4656</v>
      </c>
    </row>
    <row r="128" spans="1:9">
      <c r="A128" s="69" t="s">
        <v>5439</v>
      </c>
      <c r="B128" t="s">
        <v>86</v>
      </c>
      <c r="C128" t="s">
        <v>3057</v>
      </c>
      <c r="D128" t="s">
        <v>3058</v>
      </c>
      <c r="E128" t="s">
        <v>2919</v>
      </c>
      <c r="G128" t="s">
        <v>3654</v>
      </c>
      <c r="H128" t="s">
        <v>3554</v>
      </c>
      <c r="I128" t="s">
        <v>4656</v>
      </c>
    </row>
    <row r="129" spans="1:11">
      <c r="A129" s="69" t="s">
        <v>5439</v>
      </c>
      <c r="B129" t="s">
        <v>87</v>
      </c>
      <c r="C129" t="s">
        <v>3423</v>
      </c>
      <c r="D129" t="s">
        <v>90</v>
      </c>
      <c r="E129" t="s">
        <v>3081</v>
      </c>
      <c r="G129" t="s">
        <v>3654</v>
      </c>
      <c r="H129" t="s">
        <v>3081</v>
      </c>
      <c r="I129" t="s">
        <v>4660</v>
      </c>
    </row>
    <row r="130" spans="1:11">
      <c r="A130" s="69" t="s">
        <v>5439</v>
      </c>
      <c r="B130" t="s">
        <v>87</v>
      </c>
      <c r="C130" t="s">
        <v>3424</v>
      </c>
      <c r="D130" t="s">
        <v>88</v>
      </c>
      <c r="E130" t="s">
        <v>214</v>
      </c>
      <c r="G130" t="s">
        <v>3654</v>
      </c>
      <c r="H130" t="s">
        <v>214</v>
      </c>
      <c r="I130" t="s">
        <v>4660</v>
      </c>
    </row>
    <row r="131" spans="1:11">
      <c r="A131" s="69" t="s">
        <v>5439</v>
      </c>
      <c r="B131" t="s">
        <v>92</v>
      </c>
      <c r="C131" t="s">
        <v>3428</v>
      </c>
      <c r="D131" t="s">
        <v>93</v>
      </c>
      <c r="E131" t="s">
        <v>214</v>
      </c>
      <c r="G131" t="s">
        <v>3654</v>
      </c>
      <c r="H131" t="s">
        <v>214</v>
      </c>
      <c r="I131" t="s">
        <v>4664</v>
      </c>
    </row>
    <row r="132" spans="1:11">
      <c r="A132" s="69" t="s">
        <v>5439</v>
      </c>
      <c r="B132" t="s">
        <v>92</v>
      </c>
      <c r="C132" t="s">
        <v>3429</v>
      </c>
      <c r="D132" t="s">
        <v>93</v>
      </c>
      <c r="E132" t="s">
        <v>3081</v>
      </c>
      <c r="F132" t="s">
        <v>3430</v>
      </c>
      <c r="G132" t="s">
        <v>3654</v>
      </c>
      <c r="H132" t="s">
        <v>3081</v>
      </c>
      <c r="I132" t="s">
        <v>4664</v>
      </c>
    </row>
    <row r="133" spans="1:11">
      <c r="A133" s="69" t="s">
        <v>5439</v>
      </c>
      <c r="B133" t="s">
        <v>92</v>
      </c>
      <c r="C133" t="s">
        <v>3431</v>
      </c>
      <c r="D133" t="s">
        <v>94</v>
      </c>
      <c r="E133" t="s">
        <v>3432</v>
      </c>
      <c r="F133" t="s">
        <v>3434</v>
      </c>
      <c r="G133" t="s">
        <v>2404</v>
      </c>
      <c r="H133" t="s">
        <v>3496</v>
      </c>
      <c r="I133" t="s">
        <v>4664</v>
      </c>
      <c r="J133" t="s">
        <v>5462</v>
      </c>
      <c r="K133" t="s">
        <v>214</v>
      </c>
    </row>
    <row r="134" spans="1:11">
      <c r="A134" s="69" t="s">
        <v>5439</v>
      </c>
      <c r="B134" t="s">
        <v>92</v>
      </c>
      <c r="C134" t="s">
        <v>3435</v>
      </c>
      <c r="D134" t="s">
        <v>94</v>
      </c>
      <c r="E134" t="s">
        <v>3293</v>
      </c>
      <c r="F134" t="s">
        <v>3436</v>
      </c>
      <c r="G134" t="s">
        <v>3654</v>
      </c>
      <c r="H134" t="s">
        <v>214</v>
      </c>
      <c r="I134" t="s">
        <v>4664</v>
      </c>
    </row>
    <row r="135" spans="1:11">
      <c r="A135" s="69" t="s">
        <v>5439</v>
      </c>
      <c r="B135" t="s">
        <v>92</v>
      </c>
      <c r="C135" t="s">
        <v>3437</v>
      </c>
      <c r="D135" t="s">
        <v>93</v>
      </c>
      <c r="E135" t="s">
        <v>3438</v>
      </c>
      <c r="G135" t="s">
        <v>3654</v>
      </c>
      <c r="H135" t="s">
        <v>214</v>
      </c>
      <c r="I135" t="s">
        <v>4664</v>
      </c>
    </row>
    <row r="136" spans="1:11">
      <c r="A136" s="69" t="s">
        <v>5439</v>
      </c>
      <c r="B136" t="s">
        <v>92</v>
      </c>
      <c r="C136" t="s">
        <v>3439</v>
      </c>
      <c r="D136" t="s">
        <v>93</v>
      </c>
      <c r="E136" t="s">
        <v>3440</v>
      </c>
      <c r="F136" t="s">
        <v>3441</v>
      </c>
      <c r="G136" t="s">
        <v>3654</v>
      </c>
      <c r="H136" t="s">
        <v>214</v>
      </c>
      <c r="I136" t="s">
        <v>4664</v>
      </c>
    </row>
    <row r="137" spans="1:11">
      <c r="A137" s="69" t="s">
        <v>5439</v>
      </c>
      <c r="B137" t="s">
        <v>92</v>
      </c>
      <c r="C137" t="s">
        <v>3442</v>
      </c>
      <c r="D137" t="s">
        <v>93</v>
      </c>
      <c r="E137" t="s">
        <v>3443</v>
      </c>
      <c r="F137" t="s">
        <v>3444</v>
      </c>
      <c r="G137" t="s">
        <v>3654</v>
      </c>
      <c r="H137" t="s">
        <v>214</v>
      </c>
      <c r="I137" t="s">
        <v>4664</v>
      </c>
    </row>
    <row r="138" spans="1:11">
      <c r="A138" s="69" t="s">
        <v>5439</v>
      </c>
      <c r="B138" t="s">
        <v>98</v>
      </c>
      <c r="C138" t="s">
        <v>3446</v>
      </c>
      <c r="D138" t="s">
        <v>99</v>
      </c>
      <c r="E138" t="s">
        <v>3447</v>
      </c>
      <c r="F138" t="s">
        <v>3448</v>
      </c>
      <c r="G138" t="s">
        <v>3654</v>
      </c>
      <c r="H138" t="s">
        <v>214</v>
      </c>
      <c r="I138" t="s">
        <v>4668</v>
      </c>
    </row>
    <row r="139" spans="1:11">
      <c r="A139" s="69" t="s">
        <v>5439</v>
      </c>
      <c r="B139" t="s">
        <v>98</v>
      </c>
      <c r="C139" t="s">
        <v>3074</v>
      </c>
      <c r="D139" t="s">
        <v>102</v>
      </c>
      <c r="E139" t="s">
        <v>2919</v>
      </c>
      <c r="G139" t="s">
        <v>3654</v>
      </c>
      <c r="H139" t="s">
        <v>3554</v>
      </c>
      <c r="I139" t="s">
        <v>4668</v>
      </c>
    </row>
    <row r="140" spans="1:11">
      <c r="A140" s="69" t="s">
        <v>5439</v>
      </c>
      <c r="B140" t="s">
        <v>98</v>
      </c>
      <c r="C140" t="s">
        <v>3075</v>
      </c>
      <c r="D140" t="s">
        <v>100</v>
      </c>
      <c r="E140" t="s">
        <v>3076</v>
      </c>
      <c r="F140" t="s">
        <v>3077</v>
      </c>
      <c r="G140" t="s">
        <v>3654</v>
      </c>
      <c r="H140" t="s">
        <v>214</v>
      </c>
      <c r="I140" t="s">
        <v>4668</v>
      </c>
    </row>
    <row r="141" spans="1:11">
      <c r="A141" s="69" t="s">
        <v>5439</v>
      </c>
      <c r="B141" t="s">
        <v>98</v>
      </c>
      <c r="C141" t="s">
        <v>3078</v>
      </c>
      <c r="D141" t="s">
        <v>3018</v>
      </c>
      <c r="E141" t="s">
        <v>2919</v>
      </c>
      <c r="G141" t="s">
        <v>3654</v>
      </c>
      <c r="H141" t="s">
        <v>3554</v>
      </c>
      <c r="I141" t="s">
        <v>4668</v>
      </c>
    </row>
    <row r="142" spans="1:11">
      <c r="A142" s="69" t="s">
        <v>5439</v>
      </c>
      <c r="B142" t="s">
        <v>98</v>
      </c>
      <c r="C142" t="s">
        <v>3449</v>
      </c>
      <c r="D142" t="s">
        <v>3018</v>
      </c>
      <c r="E142" t="s">
        <v>214</v>
      </c>
      <c r="G142" t="s">
        <v>3654</v>
      </c>
      <c r="H142" t="s">
        <v>214</v>
      </c>
      <c r="I142" t="s">
        <v>4668</v>
      </c>
    </row>
    <row r="143" spans="1:11">
      <c r="A143" s="69" t="s">
        <v>5168</v>
      </c>
      <c r="B143" t="s">
        <v>55</v>
      </c>
      <c r="C143" t="s">
        <v>3101</v>
      </c>
      <c r="D143" t="s">
        <v>35</v>
      </c>
      <c r="E143" t="s">
        <v>3102</v>
      </c>
      <c r="F143" t="s">
        <v>3104</v>
      </c>
      <c r="G143" t="s">
        <v>3654</v>
      </c>
      <c r="H143" t="s">
        <v>3588</v>
      </c>
      <c r="I143" t="s">
        <v>4601</v>
      </c>
    </row>
    <row r="144" spans="1:11">
      <c r="A144" s="69" t="s">
        <v>5168</v>
      </c>
      <c r="B144" t="s">
        <v>70</v>
      </c>
      <c r="C144" t="s">
        <v>2967</v>
      </c>
      <c r="D144" t="s">
        <v>35</v>
      </c>
      <c r="E144" t="s">
        <v>2919</v>
      </c>
      <c r="G144" t="s">
        <v>3654</v>
      </c>
      <c r="H144" t="s">
        <v>2920</v>
      </c>
      <c r="I144" t="s">
        <v>4609</v>
      </c>
    </row>
    <row r="145" spans="1:11">
      <c r="A145" s="69" t="s">
        <v>5168</v>
      </c>
      <c r="B145" t="s">
        <v>72</v>
      </c>
      <c r="C145" t="s">
        <v>3263</v>
      </c>
      <c r="D145" t="s">
        <v>33</v>
      </c>
      <c r="E145" t="s">
        <v>3264</v>
      </c>
      <c r="F145" t="s">
        <v>3266</v>
      </c>
      <c r="G145" t="s">
        <v>3654</v>
      </c>
      <c r="H145" t="s">
        <v>235</v>
      </c>
      <c r="I145" t="s">
        <v>4617</v>
      </c>
    </row>
    <row r="146" spans="1:11">
      <c r="A146" s="69" t="s">
        <v>5168</v>
      </c>
      <c r="B146" t="s">
        <v>14</v>
      </c>
      <c r="C146" t="s">
        <v>3014</v>
      </c>
      <c r="D146" t="s">
        <v>17</v>
      </c>
      <c r="E146" t="s">
        <v>2923</v>
      </c>
      <c r="F146" t="s">
        <v>3015</v>
      </c>
      <c r="G146" t="s">
        <v>3654</v>
      </c>
      <c r="H146" t="s">
        <v>2916</v>
      </c>
      <c r="I146" t="s">
        <v>4628</v>
      </c>
    </row>
    <row r="147" spans="1:11">
      <c r="A147" s="69" t="s">
        <v>5168</v>
      </c>
      <c r="B147" t="s">
        <v>14</v>
      </c>
      <c r="C147" t="s">
        <v>3336</v>
      </c>
      <c r="D147" t="s">
        <v>3018</v>
      </c>
      <c r="E147" t="s">
        <v>1330</v>
      </c>
      <c r="G147" t="s">
        <v>2817</v>
      </c>
      <c r="H147" t="s">
        <v>1330</v>
      </c>
      <c r="I147" t="s">
        <v>4628</v>
      </c>
      <c r="J147" t="s">
        <v>5463</v>
      </c>
      <c r="K147" t="s">
        <v>235</v>
      </c>
    </row>
    <row r="148" spans="1:11">
      <c r="A148" s="69" t="s">
        <v>5168</v>
      </c>
      <c r="B148" t="s">
        <v>14</v>
      </c>
      <c r="C148" t="s">
        <v>3337</v>
      </c>
      <c r="E148" t="s">
        <v>3338</v>
      </c>
      <c r="G148" t="s">
        <v>2817</v>
      </c>
      <c r="H148" t="s">
        <v>1330</v>
      </c>
      <c r="I148" t="s">
        <v>4628</v>
      </c>
      <c r="J148" t="s">
        <v>5463</v>
      </c>
      <c r="K148" t="s">
        <v>235</v>
      </c>
    </row>
    <row r="149" spans="1:11">
      <c r="A149" s="69" t="s">
        <v>5168</v>
      </c>
      <c r="B149" t="s">
        <v>7</v>
      </c>
      <c r="C149" t="s">
        <v>3017</v>
      </c>
      <c r="D149" t="s">
        <v>3018</v>
      </c>
      <c r="E149" t="s">
        <v>2919</v>
      </c>
      <c r="G149" t="s">
        <v>3654</v>
      </c>
      <c r="H149" t="s">
        <v>2920</v>
      </c>
      <c r="I149" t="s">
        <v>4632</v>
      </c>
    </row>
    <row r="150" spans="1:11">
      <c r="A150" s="69" t="s">
        <v>5168</v>
      </c>
      <c r="B150" t="s">
        <v>4363</v>
      </c>
      <c r="C150" t="s">
        <v>3353</v>
      </c>
      <c r="D150" t="s">
        <v>3045</v>
      </c>
      <c r="E150" t="s">
        <v>3354</v>
      </c>
      <c r="G150" t="s">
        <v>3654</v>
      </c>
      <c r="H150" t="s">
        <v>3657</v>
      </c>
      <c r="I150" t="s">
        <v>4636</v>
      </c>
    </row>
    <row r="151" spans="1:11">
      <c r="A151" s="69" t="s">
        <v>5168</v>
      </c>
      <c r="B151" t="s">
        <v>47</v>
      </c>
      <c r="C151" t="s">
        <v>3603</v>
      </c>
      <c r="D151" t="s">
        <v>3365</v>
      </c>
      <c r="E151" t="s">
        <v>3604</v>
      </c>
      <c r="G151" t="s">
        <v>3654</v>
      </c>
      <c r="H151" t="s">
        <v>3591</v>
      </c>
      <c r="I151" t="s">
        <v>4640</v>
      </c>
    </row>
    <row r="152" spans="1:11">
      <c r="A152" s="69" t="s">
        <v>5168</v>
      </c>
      <c r="B152" t="s">
        <v>60</v>
      </c>
      <c r="C152" t="s">
        <v>3020</v>
      </c>
      <c r="D152" t="s">
        <v>10</v>
      </c>
      <c r="E152" t="s">
        <v>2919</v>
      </c>
      <c r="G152" t="s">
        <v>3654</v>
      </c>
      <c r="H152" t="s">
        <v>2920</v>
      </c>
      <c r="I152" t="s">
        <v>4644</v>
      </c>
    </row>
    <row r="153" spans="1:11">
      <c r="A153" s="69" t="s">
        <v>5168</v>
      </c>
      <c r="B153" t="s">
        <v>60</v>
      </c>
      <c r="C153" t="s">
        <v>3021</v>
      </c>
      <c r="D153" t="s">
        <v>10</v>
      </c>
      <c r="E153" t="s">
        <v>2919</v>
      </c>
      <c r="G153" t="s">
        <v>3654</v>
      </c>
      <c r="H153" t="s">
        <v>2920</v>
      </c>
      <c r="I153" t="s">
        <v>4644</v>
      </c>
    </row>
    <row r="154" spans="1:11">
      <c r="A154" s="69" t="s">
        <v>5168</v>
      </c>
      <c r="B154" t="s">
        <v>60</v>
      </c>
      <c r="C154" t="s">
        <v>3022</v>
      </c>
      <c r="D154" t="s">
        <v>10</v>
      </c>
      <c r="E154" t="s">
        <v>2919</v>
      </c>
      <c r="G154" t="s">
        <v>3654</v>
      </c>
      <c r="H154" t="s">
        <v>2920</v>
      </c>
      <c r="I154" t="s">
        <v>4644</v>
      </c>
    </row>
    <row r="155" spans="1:11">
      <c r="A155" s="69" t="s">
        <v>5168</v>
      </c>
      <c r="B155" t="s">
        <v>60</v>
      </c>
      <c r="C155" t="s">
        <v>3023</v>
      </c>
      <c r="D155" t="s">
        <v>10</v>
      </c>
      <c r="E155" t="s">
        <v>2919</v>
      </c>
      <c r="G155" t="s">
        <v>3654</v>
      </c>
      <c r="H155" t="s">
        <v>2920</v>
      </c>
      <c r="I155" t="s">
        <v>4644</v>
      </c>
    </row>
    <row r="156" spans="1:11">
      <c r="A156" s="69" t="s">
        <v>5168</v>
      </c>
      <c r="B156" t="s">
        <v>54</v>
      </c>
      <c r="C156" t="s">
        <v>3028</v>
      </c>
      <c r="D156" t="s">
        <v>3018</v>
      </c>
      <c r="E156" t="s">
        <v>2919</v>
      </c>
      <c r="G156" t="s">
        <v>3654</v>
      </c>
      <c r="H156" t="s">
        <v>2920</v>
      </c>
      <c r="I156" t="s">
        <v>4646</v>
      </c>
    </row>
    <row r="157" spans="1:11">
      <c r="A157" s="69" t="s">
        <v>5168</v>
      </c>
      <c r="B157" t="s">
        <v>54</v>
      </c>
      <c r="C157" t="s">
        <v>3029</v>
      </c>
      <c r="D157" t="s">
        <v>3018</v>
      </c>
      <c r="E157" t="s">
        <v>2919</v>
      </c>
      <c r="G157" t="s">
        <v>3654</v>
      </c>
      <c r="H157" t="s">
        <v>2920</v>
      </c>
      <c r="I157" t="s">
        <v>4646</v>
      </c>
    </row>
    <row r="158" spans="1:11">
      <c r="A158" s="69" t="s">
        <v>5168</v>
      </c>
      <c r="B158" t="s">
        <v>54</v>
      </c>
      <c r="C158" t="s">
        <v>3030</v>
      </c>
      <c r="D158" t="s">
        <v>3018</v>
      </c>
      <c r="E158" t="s">
        <v>2919</v>
      </c>
      <c r="G158" t="s">
        <v>3654</v>
      </c>
      <c r="H158" t="s">
        <v>2920</v>
      </c>
      <c r="I158" t="s">
        <v>4646</v>
      </c>
    </row>
    <row r="159" spans="1:11">
      <c r="A159" s="69" t="s">
        <v>5168</v>
      </c>
      <c r="B159" t="s">
        <v>73</v>
      </c>
      <c r="C159" t="s">
        <v>3035</v>
      </c>
      <c r="D159" t="s">
        <v>3018</v>
      </c>
      <c r="E159" t="s">
        <v>2919</v>
      </c>
      <c r="G159" t="s">
        <v>3654</v>
      </c>
      <c r="H159" t="s">
        <v>2920</v>
      </c>
      <c r="I159" t="s">
        <v>4648</v>
      </c>
    </row>
    <row r="160" spans="1:11">
      <c r="A160" s="69" t="s">
        <v>5168</v>
      </c>
      <c r="B160" t="s">
        <v>73</v>
      </c>
      <c r="C160" t="s">
        <v>3036</v>
      </c>
      <c r="D160" t="s">
        <v>3018</v>
      </c>
      <c r="E160" t="s">
        <v>2919</v>
      </c>
      <c r="G160" t="s">
        <v>3654</v>
      </c>
      <c r="H160" t="s">
        <v>2920</v>
      </c>
      <c r="I160" t="s">
        <v>4648</v>
      </c>
    </row>
    <row r="161" spans="1:11">
      <c r="A161" s="69" t="s">
        <v>5168</v>
      </c>
      <c r="B161" t="s">
        <v>86</v>
      </c>
      <c r="C161" t="s">
        <v>3038</v>
      </c>
      <c r="D161" t="s">
        <v>3039</v>
      </c>
      <c r="E161" t="s">
        <v>2923</v>
      </c>
      <c r="F161" t="s">
        <v>3040</v>
      </c>
      <c r="G161" t="s">
        <v>3654</v>
      </c>
      <c r="H161" t="s">
        <v>2916</v>
      </c>
      <c r="I161" t="s">
        <v>4656</v>
      </c>
    </row>
    <row r="162" spans="1:11">
      <c r="A162" s="69" t="s">
        <v>5168</v>
      </c>
      <c r="B162" t="s">
        <v>86</v>
      </c>
      <c r="C162" t="s">
        <v>3041</v>
      </c>
      <c r="D162" t="s">
        <v>3042</v>
      </c>
      <c r="E162" t="s">
        <v>2923</v>
      </c>
      <c r="F162" t="s">
        <v>3043</v>
      </c>
      <c r="G162" t="s">
        <v>3654</v>
      </c>
      <c r="H162" t="s">
        <v>2916</v>
      </c>
      <c r="I162" t="s">
        <v>4656</v>
      </c>
    </row>
    <row r="163" spans="1:11">
      <c r="A163" s="69" t="s">
        <v>5168</v>
      </c>
      <c r="B163" t="s">
        <v>86</v>
      </c>
      <c r="C163" t="s">
        <v>3049</v>
      </c>
      <c r="D163" t="s">
        <v>88</v>
      </c>
      <c r="E163" t="s">
        <v>2923</v>
      </c>
      <c r="F163" t="s">
        <v>3050</v>
      </c>
      <c r="G163" t="s">
        <v>3654</v>
      </c>
      <c r="H163" t="s">
        <v>2916</v>
      </c>
      <c r="I163" t="s">
        <v>4656</v>
      </c>
    </row>
    <row r="164" spans="1:11">
      <c r="A164" s="69" t="s">
        <v>5168</v>
      </c>
      <c r="B164" t="s">
        <v>86</v>
      </c>
      <c r="C164" t="s">
        <v>3055</v>
      </c>
      <c r="D164" t="s">
        <v>3018</v>
      </c>
      <c r="E164" t="s">
        <v>2958</v>
      </c>
      <c r="G164" t="s">
        <v>3654</v>
      </c>
      <c r="H164" t="s">
        <v>2959</v>
      </c>
      <c r="I164" t="s">
        <v>4656</v>
      </c>
    </row>
    <row r="165" spans="1:11">
      <c r="A165" s="69" t="s">
        <v>5168</v>
      </c>
      <c r="B165" t="s">
        <v>86</v>
      </c>
      <c r="C165" t="s">
        <v>3056</v>
      </c>
      <c r="D165" t="s">
        <v>3018</v>
      </c>
      <c r="E165" t="s">
        <v>2923</v>
      </c>
      <c r="G165" t="s">
        <v>3654</v>
      </c>
      <c r="H165" t="s">
        <v>2916</v>
      </c>
      <c r="I165" t="s">
        <v>4656</v>
      </c>
    </row>
    <row r="166" spans="1:11">
      <c r="A166" s="69" t="s">
        <v>5168</v>
      </c>
      <c r="B166" t="s">
        <v>86</v>
      </c>
      <c r="C166" t="s">
        <v>3057</v>
      </c>
      <c r="D166" t="s">
        <v>3058</v>
      </c>
      <c r="E166" t="s">
        <v>2919</v>
      </c>
      <c r="G166" t="s">
        <v>3654</v>
      </c>
      <c r="H166" t="s">
        <v>2920</v>
      </c>
      <c r="I166" t="s">
        <v>4656</v>
      </c>
    </row>
    <row r="167" spans="1:11">
      <c r="A167" s="69" t="s">
        <v>5168</v>
      </c>
      <c r="B167" t="s">
        <v>86</v>
      </c>
      <c r="C167" t="s">
        <v>3057</v>
      </c>
      <c r="D167" t="s">
        <v>3058</v>
      </c>
      <c r="E167" t="s">
        <v>2919</v>
      </c>
      <c r="G167" t="s">
        <v>3654</v>
      </c>
      <c r="H167" t="s">
        <v>2920</v>
      </c>
      <c r="I167" t="s">
        <v>4656</v>
      </c>
    </row>
    <row r="168" spans="1:11">
      <c r="A168" s="69" t="s">
        <v>5168</v>
      </c>
      <c r="B168" t="s">
        <v>87</v>
      </c>
      <c r="C168" t="s">
        <v>3060</v>
      </c>
      <c r="D168" t="s">
        <v>3018</v>
      </c>
      <c r="E168" t="s">
        <v>2923</v>
      </c>
      <c r="G168" t="s">
        <v>3654</v>
      </c>
      <c r="H168" t="s">
        <v>2916</v>
      </c>
      <c r="I168" t="s">
        <v>4660</v>
      </c>
    </row>
    <row r="169" spans="1:11">
      <c r="A169" s="69" t="s">
        <v>5168</v>
      </c>
      <c r="B169" t="s">
        <v>92</v>
      </c>
      <c r="C169" t="s">
        <v>3431</v>
      </c>
      <c r="D169" t="s">
        <v>94</v>
      </c>
      <c r="E169" t="s">
        <v>3432</v>
      </c>
      <c r="F169" t="s">
        <v>3434</v>
      </c>
      <c r="G169" t="s">
        <v>2817</v>
      </c>
      <c r="H169" t="s">
        <v>3625</v>
      </c>
      <c r="I169" t="s">
        <v>4664</v>
      </c>
      <c r="J169" t="s">
        <v>5463</v>
      </c>
      <c r="K169" t="s">
        <v>235</v>
      </c>
    </row>
    <row r="170" spans="1:11">
      <c r="A170" s="69" t="s">
        <v>5168</v>
      </c>
      <c r="B170" t="s">
        <v>98</v>
      </c>
      <c r="C170" t="s">
        <v>3072</v>
      </c>
      <c r="D170" t="s">
        <v>3018</v>
      </c>
      <c r="E170" t="s">
        <v>2923</v>
      </c>
      <c r="F170" t="s">
        <v>3073</v>
      </c>
      <c r="G170" t="s">
        <v>3654</v>
      </c>
      <c r="H170" t="s">
        <v>2916</v>
      </c>
      <c r="I170" t="s">
        <v>4668</v>
      </c>
    </row>
    <row r="171" spans="1:11">
      <c r="A171" s="69" t="s">
        <v>5168</v>
      </c>
      <c r="B171" t="s">
        <v>98</v>
      </c>
      <c r="C171" t="s">
        <v>3074</v>
      </c>
      <c r="D171" t="s">
        <v>102</v>
      </c>
      <c r="E171" t="s">
        <v>2919</v>
      </c>
      <c r="G171" t="s">
        <v>3654</v>
      </c>
      <c r="H171" t="s">
        <v>2920</v>
      </c>
      <c r="I171" t="s">
        <v>4668</v>
      </c>
    </row>
    <row r="172" spans="1:11">
      <c r="A172" s="69" t="s">
        <v>5168</v>
      </c>
      <c r="B172" t="s">
        <v>98</v>
      </c>
      <c r="C172" t="s">
        <v>3075</v>
      </c>
      <c r="D172" t="s">
        <v>100</v>
      </c>
      <c r="E172" t="s">
        <v>3076</v>
      </c>
      <c r="F172" t="s">
        <v>3077</v>
      </c>
      <c r="G172" t="s">
        <v>3654</v>
      </c>
      <c r="H172" t="s">
        <v>2916</v>
      </c>
      <c r="I172" t="s">
        <v>4668</v>
      </c>
    </row>
    <row r="173" spans="1:11">
      <c r="A173" s="69" t="s">
        <v>5168</v>
      </c>
      <c r="B173" t="s">
        <v>98</v>
      </c>
      <c r="C173" t="s">
        <v>3078</v>
      </c>
      <c r="D173" t="s">
        <v>3018</v>
      </c>
      <c r="E173" t="s">
        <v>2919</v>
      </c>
      <c r="G173" t="s">
        <v>3654</v>
      </c>
      <c r="H173" t="s">
        <v>2920</v>
      </c>
      <c r="I173" t="s">
        <v>4668</v>
      </c>
    </row>
    <row r="174" spans="1:11">
      <c r="A174" s="69" t="s">
        <v>4811</v>
      </c>
      <c r="B174" t="s">
        <v>55</v>
      </c>
      <c r="C174" t="s">
        <v>3101</v>
      </c>
      <c r="D174" t="s">
        <v>35</v>
      </c>
      <c r="E174" t="s">
        <v>3102</v>
      </c>
      <c r="F174" t="s">
        <v>3104</v>
      </c>
      <c r="G174" t="s">
        <v>3654</v>
      </c>
      <c r="H174" t="s">
        <v>3661</v>
      </c>
      <c r="I174" t="s">
        <v>4601</v>
      </c>
    </row>
    <row r="175" spans="1:11">
      <c r="A175" s="69" t="s">
        <v>4811</v>
      </c>
      <c r="B175" t="s">
        <v>70</v>
      </c>
      <c r="C175" t="s">
        <v>2967</v>
      </c>
      <c r="D175" t="s">
        <v>35</v>
      </c>
      <c r="E175" t="s">
        <v>2919</v>
      </c>
      <c r="G175" t="s">
        <v>3654</v>
      </c>
      <c r="H175" t="s">
        <v>2920</v>
      </c>
      <c r="I175" t="s">
        <v>4609</v>
      </c>
    </row>
    <row r="176" spans="1:11">
      <c r="A176" s="69" t="s">
        <v>4811</v>
      </c>
      <c r="B176" t="s">
        <v>14</v>
      </c>
      <c r="C176" t="s">
        <v>3014</v>
      </c>
      <c r="D176" t="s">
        <v>17</v>
      </c>
      <c r="E176" t="s">
        <v>2923</v>
      </c>
      <c r="F176" t="s">
        <v>3015</v>
      </c>
      <c r="G176" t="s">
        <v>3654</v>
      </c>
      <c r="H176" t="s">
        <v>2916</v>
      </c>
      <c r="I176" t="s">
        <v>4628</v>
      </c>
    </row>
    <row r="177" spans="1:11">
      <c r="A177" s="69" t="s">
        <v>4811</v>
      </c>
      <c r="B177" t="s">
        <v>14</v>
      </c>
      <c r="C177" t="s">
        <v>3336</v>
      </c>
      <c r="D177" t="s">
        <v>3018</v>
      </c>
      <c r="E177" t="s">
        <v>1330</v>
      </c>
      <c r="G177" t="s">
        <v>2834</v>
      </c>
      <c r="H177" t="s">
        <v>1330</v>
      </c>
      <c r="I177" t="s">
        <v>4628</v>
      </c>
      <c r="J177" t="s">
        <v>5464</v>
      </c>
      <c r="K177" t="s">
        <v>228</v>
      </c>
    </row>
    <row r="178" spans="1:11">
      <c r="A178" s="69" t="s">
        <v>4811</v>
      </c>
      <c r="B178" t="s">
        <v>14</v>
      </c>
      <c r="C178" t="s">
        <v>3337</v>
      </c>
      <c r="E178" t="s">
        <v>3338</v>
      </c>
      <c r="G178" t="s">
        <v>2834</v>
      </c>
      <c r="H178" t="s">
        <v>1330</v>
      </c>
      <c r="I178" t="s">
        <v>4628</v>
      </c>
      <c r="J178" t="s">
        <v>5464</v>
      </c>
      <c r="K178" t="s">
        <v>228</v>
      </c>
    </row>
    <row r="179" spans="1:11">
      <c r="A179" s="69" t="s">
        <v>4811</v>
      </c>
      <c r="B179" t="s">
        <v>7</v>
      </c>
      <c r="C179" t="s">
        <v>3017</v>
      </c>
      <c r="D179" t="s">
        <v>3018</v>
      </c>
      <c r="E179" t="s">
        <v>2919</v>
      </c>
      <c r="G179" t="s">
        <v>3654</v>
      </c>
      <c r="H179" t="s">
        <v>2920</v>
      </c>
      <c r="I179" t="s">
        <v>4632</v>
      </c>
    </row>
    <row r="180" spans="1:11">
      <c r="A180" s="69" t="s">
        <v>4811</v>
      </c>
      <c r="B180" t="s">
        <v>60</v>
      </c>
      <c r="C180" t="s">
        <v>3020</v>
      </c>
      <c r="D180" t="s">
        <v>10</v>
      </c>
      <c r="E180" t="s">
        <v>2919</v>
      </c>
      <c r="G180" t="s">
        <v>3654</v>
      </c>
      <c r="H180" t="s">
        <v>2920</v>
      </c>
      <c r="I180" t="s">
        <v>4644</v>
      </c>
    </row>
    <row r="181" spans="1:11">
      <c r="A181" s="69" t="s">
        <v>4811</v>
      </c>
      <c r="B181" t="s">
        <v>60</v>
      </c>
      <c r="C181" t="s">
        <v>3021</v>
      </c>
      <c r="D181" t="s">
        <v>10</v>
      </c>
      <c r="E181" t="s">
        <v>2919</v>
      </c>
      <c r="G181" t="s">
        <v>3654</v>
      </c>
      <c r="H181" t="s">
        <v>2920</v>
      </c>
      <c r="I181" t="s">
        <v>4644</v>
      </c>
    </row>
    <row r="182" spans="1:11">
      <c r="A182" s="69" t="s">
        <v>4811</v>
      </c>
      <c r="B182" t="s">
        <v>60</v>
      </c>
      <c r="C182" t="s">
        <v>3022</v>
      </c>
      <c r="D182" t="s">
        <v>10</v>
      </c>
      <c r="E182" t="s">
        <v>2919</v>
      </c>
      <c r="G182" t="s">
        <v>3654</v>
      </c>
      <c r="H182" t="s">
        <v>2920</v>
      </c>
      <c r="I182" t="s">
        <v>4644</v>
      </c>
    </row>
    <row r="183" spans="1:11">
      <c r="A183" s="69" t="s">
        <v>4811</v>
      </c>
      <c r="B183" t="s">
        <v>60</v>
      </c>
      <c r="C183" t="s">
        <v>3023</v>
      </c>
      <c r="D183" t="s">
        <v>10</v>
      </c>
      <c r="E183" t="s">
        <v>2919</v>
      </c>
      <c r="G183" t="s">
        <v>3654</v>
      </c>
      <c r="H183" t="s">
        <v>2920</v>
      </c>
      <c r="I183" t="s">
        <v>4644</v>
      </c>
    </row>
    <row r="184" spans="1:11">
      <c r="A184" s="69" t="s">
        <v>4811</v>
      </c>
      <c r="B184" t="s">
        <v>54</v>
      </c>
      <c r="C184" t="s">
        <v>3028</v>
      </c>
      <c r="D184" t="s">
        <v>3018</v>
      </c>
      <c r="E184" t="s">
        <v>2919</v>
      </c>
      <c r="G184" t="s">
        <v>3654</v>
      </c>
      <c r="H184" t="s">
        <v>2920</v>
      </c>
      <c r="I184" t="s">
        <v>4646</v>
      </c>
    </row>
    <row r="185" spans="1:11">
      <c r="A185" s="69" t="s">
        <v>4811</v>
      </c>
      <c r="B185" t="s">
        <v>54</v>
      </c>
      <c r="C185" t="s">
        <v>3029</v>
      </c>
      <c r="D185" t="s">
        <v>3018</v>
      </c>
      <c r="E185" t="s">
        <v>2919</v>
      </c>
      <c r="G185" t="s">
        <v>3654</v>
      </c>
      <c r="H185" t="s">
        <v>2920</v>
      </c>
      <c r="I185" t="s">
        <v>4646</v>
      </c>
    </row>
    <row r="186" spans="1:11">
      <c r="A186" s="69" t="s">
        <v>4811</v>
      </c>
      <c r="B186" t="s">
        <v>54</v>
      </c>
      <c r="C186" t="s">
        <v>3030</v>
      </c>
      <c r="D186" t="s">
        <v>3018</v>
      </c>
      <c r="E186" t="s">
        <v>2919</v>
      </c>
      <c r="G186" t="s">
        <v>3654</v>
      </c>
      <c r="H186" t="s">
        <v>2920</v>
      </c>
      <c r="I186" t="s">
        <v>4646</v>
      </c>
    </row>
    <row r="187" spans="1:11">
      <c r="A187" s="69" t="s">
        <v>4811</v>
      </c>
      <c r="B187" t="s">
        <v>73</v>
      </c>
      <c r="C187" t="s">
        <v>3035</v>
      </c>
      <c r="D187" t="s">
        <v>3018</v>
      </c>
      <c r="E187" t="s">
        <v>2919</v>
      </c>
      <c r="G187" t="s">
        <v>3654</v>
      </c>
      <c r="H187" t="s">
        <v>2920</v>
      </c>
      <c r="I187" t="s">
        <v>4648</v>
      </c>
    </row>
    <row r="188" spans="1:11">
      <c r="A188" s="69" t="s">
        <v>4811</v>
      </c>
      <c r="B188" t="s">
        <v>73</v>
      </c>
      <c r="C188" t="s">
        <v>3036</v>
      </c>
      <c r="D188" t="s">
        <v>3018</v>
      </c>
      <c r="E188" t="s">
        <v>2919</v>
      </c>
      <c r="G188" t="s">
        <v>3654</v>
      </c>
      <c r="H188" t="s">
        <v>2920</v>
      </c>
      <c r="I188" t="s">
        <v>4648</v>
      </c>
    </row>
    <row r="189" spans="1:11">
      <c r="A189" s="69" t="s">
        <v>4811</v>
      </c>
      <c r="B189" t="s">
        <v>86</v>
      </c>
      <c r="C189" t="s">
        <v>3038</v>
      </c>
      <c r="D189" t="s">
        <v>3039</v>
      </c>
      <c r="E189" t="s">
        <v>2923</v>
      </c>
      <c r="F189" t="s">
        <v>3040</v>
      </c>
      <c r="G189" t="s">
        <v>3654</v>
      </c>
      <c r="H189" t="s">
        <v>2916</v>
      </c>
      <c r="I189" t="s">
        <v>4656</v>
      </c>
    </row>
    <row r="190" spans="1:11">
      <c r="A190" s="69" t="s">
        <v>4811</v>
      </c>
      <c r="B190" t="s">
        <v>86</v>
      </c>
      <c r="C190" t="s">
        <v>3041</v>
      </c>
      <c r="D190" t="s">
        <v>3042</v>
      </c>
      <c r="E190" t="s">
        <v>2923</v>
      </c>
      <c r="F190" t="s">
        <v>3043</v>
      </c>
      <c r="G190" t="s">
        <v>3654</v>
      </c>
      <c r="H190" t="s">
        <v>2916</v>
      </c>
      <c r="I190" t="s">
        <v>4656</v>
      </c>
    </row>
    <row r="191" spans="1:11">
      <c r="A191" s="69" t="s">
        <v>4811</v>
      </c>
      <c r="B191" t="s">
        <v>86</v>
      </c>
      <c r="C191" t="s">
        <v>3049</v>
      </c>
      <c r="D191" t="s">
        <v>88</v>
      </c>
      <c r="E191" t="s">
        <v>2923</v>
      </c>
      <c r="F191" t="s">
        <v>3050</v>
      </c>
      <c r="G191" t="s">
        <v>3654</v>
      </c>
      <c r="H191" t="s">
        <v>2916</v>
      </c>
      <c r="I191" t="s">
        <v>4656</v>
      </c>
    </row>
    <row r="192" spans="1:11">
      <c r="A192" s="69" t="s">
        <v>4811</v>
      </c>
      <c r="B192" t="s">
        <v>86</v>
      </c>
      <c r="C192" t="s">
        <v>3055</v>
      </c>
      <c r="D192" t="s">
        <v>3018</v>
      </c>
      <c r="E192" t="s">
        <v>2958</v>
      </c>
      <c r="G192" t="s">
        <v>3654</v>
      </c>
      <c r="H192" t="s">
        <v>2959</v>
      </c>
      <c r="I192" t="s">
        <v>4656</v>
      </c>
    </row>
    <row r="193" spans="1:11">
      <c r="A193" s="69" t="s">
        <v>4811</v>
      </c>
      <c r="B193" t="s">
        <v>86</v>
      </c>
      <c r="C193" t="s">
        <v>3056</v>
      </c>
      <c r="D193" t="s">
        <v>3018</v>
      </c>
      <c r="E193" t="s">
        <v>2923</v>
      </c>
      <c r="G193" t="s">
        <v>3654</v>
      </c>
      <c r="H193" t="s">
        <v>2916</v>
      </c>
      <c r="I193" t="s">
        <v>4656</v>
      </c>
    </row>
    <row r="194" spans="1:11">
      <c r="A194" s="69" t="s">
        <v>4811</v>
      </c>
      <c r="B194" t="s">
        <v>86</v>
      </c>
      <c r="C194" t="s">
        <v>3057</v>
      </c>
      <c r="D194" t="s">
        <v>3058</v>
      </c>
      <c r="E194" t="s">
        <v>2919</v>
      </c>
      <c r="G194" t="s">
        <v>3654</v>
      </c>
      <c r="H194" t="s">
        <v>2920</v>
      </c>
      <c r="I194" t="s">
        <v>4656</v>
      </c>
    </row>
    <row r="195" spans="1:11">
      <c r="A195" s="69" t="s">
        <v>4811</v>
      </c>
      <c r="B195" t="s">
        <v>86</v>
      </c>
      <c r="C195" t="s">
        <v>3057</v>
      </c>
      <c r="D195" t="s">
        <v>3058</v>
      </c>
      <c r="E195" t="s">
        <v>2919</v>
      </c>
      <c r="G195" t="s">
        <v>3654</v>
      </c>
      <c r="H195" t="s">
        <v>2920</v>
      </c>
      <c r="I195" t="s">
        <v>4656</v>
      </c>
    </row>
    <row r="196" spans="1:11">
      <c r="A196" s="69" t="s">
        <v>4811</v>
      </c>
      <c r="B196" t="s">
        <v>87</v>
      </c>
      <c r="C196" t="s">
        <v>3060</v>
      </c>
      <c r="D196" t="s">
        <v>3018</v>
      </c>
      <c r="E196" t="s">
        <v>2923</v>
      </c>
      <c r="G196" t="s">
        <v>3654</v>
      </c>
      <c r="H196" t="s">
        <v>2916</v>
      </c>
      <c r="I196" t="s">
        <v>4660</v>
      </c>
    </row>
    <row r="197" spans="1:11">
      <c r="A197" s="69" t="s">
        <v>4811</v>
      </c>
      <c r="B197" t="s">
        <v>92</v>
      </c>
      <c r="C197" t="s">
        <v>3431</v>
      </c>
      <c r="D197" t="s">
        <v>94</v>
      </c>
      <c r="E197" t="s">
        <v>3432</v>
      </c>
      <c r="F197" t="s">
        <v>3434</v>
      </c>
      <c r="G197" t="s">
        <v>2834</v>
      </c>
      <c r="H197" t="s">
        <v>3662</v>
      </c>
      <c r="I197" t="s">
        <v>4664</v>
      </c>
      <c r="J197" t="s">
        <v>5464</v>
      </c>
      <c r="K197" t="s">
        <v>228</v>
      </c>
    </row>
    <row r="198" spans="1:11">
      <c r="A198" s="69" t="s">
        <v>4811</v>
      </c>
      <c r="B198" t="s">
        <v>92</v>
      </c>
      <c r="C198" t="s">
        <v>3066</v>
      </c>
      <c r="D198" t="s">
        <v>3018</v>
      </c>
      <c r="E198" t="s">
        <v>3067</v>
      </c>
      <c r="G198" t="s">
        <v>3654</v>
      </c>
      <c r="H198" t="s">
        <v>3520</v>
      </c>
      <c r="I198" t="s">
        <v>4664</v>
      </c>
    </row>
    <row r="199" spans="1:11">
      <c r="A199" s="69" t="s">
        <v>4811</v>
      </c>
      <c r="B199" t="s">
        <v>98</v>
      </c>
      <c r="C199" t="s">
        <v>3072</v>
      </c>
      <c r="D199" t="s">
        <v>3018</v>
      </c>
      <c r="E199" t="s">
        <v>2923</v>
      </c>
      <c r="F199" t="s">
        <v>3073</v>
      </c>
      <c r="G199" t="s">
        <v>3654</v>
      </c>
      <c r="H199" t="s">
        <v>2916</v>
      </c>
      <c r="I199" t="s">
        <v>4668</v>
      </c>
    </row>
    <row r="200" spans="1:11">
      <c r="A200" s="69" t="s">
        <v>4811</v>
      </c>
      <c r="B200" t="s">
        <v>98</v>
      </c>
      <c r="C200" t="s">
        <v>3074</v>
      </c>
      <c r="D200" t="s">
        <v>102</v>
      </c>
      <c r="E200" t="s">
        <v>2919</v>
      </c>
      <c r="G200" t="s">
        <v>3654</v>
      </c>
      <c r="H200" t="s">
        <v>2920</v>
      </c>
      <c r="I200" t="s">
        <v>4668</v>
      </c>
    </row>
    <row r="201" spans="1:11">
      <c r="A201" s="69" t="s">
        <v>4811</v>
      </c>
      <c r="B201" t="s">
        <v>98</v>
      </c>
      <c r="C201" t="s">
        <v>3075</v>
      </c>
      <c r="D201" t="s">
        <v>100</v>
      </c>
      <c r="E201" t="s">
        <v>3076</v>
      </c>
      <c r="F201" t="s">
        <v>3077</v>
      </c>
      <c r="G201" t="s">
        <v>3654</v>
      </c>
      <c r="H201" t="s">
        <v>2916</v>
      </c>
      <c r="I201" t="s">
        <v>4668</v>
      </c>
    </row>
    <row r="202" spans="1:11">
      <c r="A202" s="69" t="s">
        <v>4811</v>
      </c>
      <c r="B202" t="s">
        <v>98</v>
      </c>
      <c r="C202" t="s">
        <v>3078</v>
      </c>
      <c r="D202" t="s">
        <v>3018</v>
      </c>
      <c r="E202" t="s">
        <v>2919</v>
      </c>
      <c r="G202" t="s">
        <v>3654</v>
      </c>
      <c r="H202" t="s">
        <v>2920</v>
      </c>
      <c r="I202" t="s">
        <v>4668</v>
      </c>
    </row>
    <row r="203" spans="1:11">
      <c r="A203" s="69" t="s">
        <v>5448</v>
      </c>
      <c r="B203" t="s">
        <v>55</v>
      </c>
      <c r="C203" t="s">
        <v>3101</v>
      </c>
      <c r="D203" t="s">
        <v>35</v>
      </c>
      <c r="E203" t="s">
        <v>3102</v>
      </c>
      <c r="F203" t="s">
        <v>3104</v>
      </c>
      <c r="G203" t="s">
        <v>3654</v>
      </c>
      <c r="H203" t="s">
        <v>3338</v>
      </c>
      <c r="I203" t="s">
        <v>4601</v>
      </c>
    </row>
    <row r="204" spans="1:11">
      <c r="A204" s="69" t="s">
        <v>5448</v>
      </c>
      <c r="B204" t="s">
        <v>55</v>
      </c>
      <c r="C204" t="s">
        <v>3106</v>
      </c>
      <c r="D204" t="s">
        <v>36</v>
      </c>
      <c r="E204" t="s">
        <v>214</v>
      </c>
      <c r="F204" t="s">
        <v>3107</v>
      </c>
      <c r="G204" t="s">
        <v>3654</v>
      </c>
      <c r="H204" t="s">
        <v>214</v>
      </c>
      <c r="I204" t="s">
        <v>4601</v>
      </c>
    </row>
    <row r="205" spans="1:11">
      <c r="A205" s="69" t="s">
        <v>5448</v>
      </c>
      <c r="B205" t="s">
        <v>55</v>
      </c>
      <c r="C205" t="s">
        <v>3129</v>
      </c>
      <c r="D205" t="s">
        <v>36</v>
      </c>
      <c r="E205" t="s">
        <v>3081</v>
      </c>
      <c r="G205" t="s">
        <v>3654</v>
      </c>
      <c r="H205" t="s">
        <v>3081</v>
      </c>
      <c r="I205" t="s">
        <v>4601</v>
      </c>
    </row>
    <row r="206" spans="1:11">
      <c r="A206" s="69" t="s">
        <v>5448</v>
      </c>
      <c r="B206" t="s">
        <v>55</v>
      </c>
      <c r="C206" t="s">
        <v>3132</v>
      </c>
      <c r="D206" t="s">
        <v>33</v>
      </c>
      <c r="E206" t="s">
        <v>3081</v>
      </c>
      <c r="G206" t="s">
        <v>3654</v>
      </c>
      <c r="H206" t="s">
        <v>3081</v>
      </c>
      <c r="I206" t="s">
        <v>4601</v>
      </c>
    </row>
    <row r="207" spans="1:11">
      <c r="A207" s="69" t="s">
        <v>5448</v>
      </c>
      <c r="B207" t="s">
        <v>70</v>
      </c>
      <c r="C207" t="s">
        <v>2967</v>
      </c>
      <c r="D207" t="s">
        <v>35</v>
      </c>
      <c r="E207" t="s">
        <v>2919</v>
      </c>
      <c r="G207" t="s">
        <v>3654</v>
      </c>
      <c r="H207" t="s">
        <v>3554</v>
      </c>
      <c r="I207" t="s">
        <v>4609</v>
      </c>
    </row>
    <row r="208" spans="1:11">
      <c r="A208" s="69" t="s">
        <v>5448</v>
      </c>
      <c r="B208" t="s">
        <v>72</v>
      </c>
      <c r="C208" t="s">
        <v>3223</v>
      </c>
      <c r="D208" t="s">
        <v>36</v>
      </c>
      <c r="E208" t="s">
        <v>3081</v>
      </c>
      <c r="F208" t="s">
        <v>3224</v>
      </c>
      <c r="G208" t="s">
        <v>3654</v>
      </c>
      <c r="H208" t="s">
        <v>3081</v>
      </c>
      <c r="I208" t="s">
        <v>4617</v>
      </c>
    </row>
    <row r="209" spans="1:11">
      <c r="A209" s="69" t="s">
        <v>5448</v>
      </c>
      <c r="B209" t="s">
        <v>72</v>
      </c>
      <c r="C209" t="s">
        <v>3228</v>
      </c>
      <c r="D209" t="s">
        <v>36</v>
      </c>
      <c r="E209" t="s">
        <v>214</v>
      </c>
      <c r="F209" t="s">
        <v>3229</v>
      </c>
      <c r="G209" t="s">
        <v>3654</v>
      </c>
      <c r="H209" t="s">
        <v>214</v>
      </c>
      <c r="I209" t="s">
        <v>4617</v>
      </c>
    </row>
    <row r="210" spans="1:11">
      <c r="A210" s="69" t="s">
        <v>5448</v>
      </c>
      <c r="B210" t="s">
        <v>72</v>
      </c>
      <c r="C210" t="s">
        <v>3267</v>
      </c>
      <c r="D210" t="s">
        <v>36</v>
      </c>
      <c r="E210" t="s">
        <v>3081</v>
      </c>
      <c r="G210" t="s">
        <v>3654</v>
      </c>
      <c r="H210" t="s">
        <v>3081</v>
      </c>
      <c r="I210" t="s">
        <v>4617</v>
      </c>
    </row>
    <row r="211" spans="1:11">
      <c r="A211" s="69" t="s">
        <v>5448</v>
      </c>
      <c r="B211" t="s">
        <v>78</v>
      </c>
      <c r="C211" t="s">
        <v>3273</v>
      </c>
      <c r="D211" t="s">
        <v>33</v>
      </c>
      <c r="E211" t="s">
        <v>3081</v>
      </c>
      <c r="F211" t="s">
        <v>3274</v>
      </c>
      <c r="G211" t="s">
        <v>3654</v>
      </c>
      <c r="H211" t="s">
        <v>3081</v>
      </c>
      <c r="I211" t="s">
        <v>4621</v>
      </c>
    </row>
    <row r="212" spans="1:11">
      <c r="A212" s="69" t="s">
        <v>5448</v>
      </c>
      <c r="B212" t="s">
        <v>78</v>
      </c>
      <c r="C212" t="s">
        <v>3295</v>
      </c>
      <c r="D212" t="s">
        <v>33</v>
      </c>
      <c r="E212" t="s">
        <v>214</v>
      </c>
      <c r="G212" t="s">
        <v>3654</v>
      </c>
      <c r="H212" t="s">
        <v>214</v>
      </c>
      <c r="I212" t="s">
        <v>4621</v>
      </c>
    </row>
    <row r="213" spans="1:11">
      <c r="A213" s="69" t="s">
        <v>5448</v>
      </c>
      <c r="B213" t="s">
        <v>14</v>
      </c>
      <c r="C213" t="s">
        <v>3336</v>
      </c>
      <c r="D213" t="s">
        <v>3018</v>
      </c>
      <c r="E213" t="s">
        <v>1330</v>
      </c>
      <c r="G213" t="s">
        <v>2849</v>
      </c>
      <c r="H213" t="s">
        <v>1330</v>
      </c>
      <c r="I213" t="s">
        <v>4628</v>
      </c>
      <c r="J213" t="s">
        <v>5465</v>
      </c>
      <c r="K213" t="s">
        <v>214</v>
      </c>
    </row>
    <row r="214" spans="1:11">
      <c r="A214" s="69" t="s">
        <v>5448</v>
      </c>
      <c r="B214" t="s">
        <v>14</v>
      </c>
      <c r="C214" t="s">
        <v>3337</v>
      </c>
      <c r="E214" t="s">
        <v>3338</v>
      </c>
      <c r="G214" t="s">
        <v>3654</v>
      </c>
      <c r="H214" t="s">
        <v>3338</v>
      </c>
      <c r="I214" t="s">
        <v>4628</v>
      </c>
    </row>
    <row r="215" spans="1:11">
      <c r="A215" s="69" t="s">
        <v>5448</v>
      </c>
      <c r="B215" t="s">
        <v>14</v>
      </c>
      <c r="C215" t="s">
        <v>3339</v>
      </c>
      <c r="D215" t="s">
        <v>3340</v>
      </c>
      <c r="E215" t="s">
        <v>3081</v>
      </c>
      <c r="F215" t="s">
        <v>3341</v>
      </c>
      <c r="G215" t="s">
        <v>3654</v>
      </c>
      <c r="H215" t="s">
        <v>3081</v>
      </c>
      <c r="I215" t="s">
        <v>4628</v>
      </c>
    </row>
    <row r="216" spans="1:11">
      <c r="A216" s="69" t="s">
        <v>5448</v>
      </c>
      <c r="B216" t="s">
        <v>14</v>
      </c>
      <c r="C216" t="s">
        <v>3342</v>
      </c>
      <c r="E216" t="s">
        <v>214</v>
      </c>
      <c r="G216" t="s">
        <v>3654</v>
      </c>
      <c r="H216" t="s">
        <v>214</v>
      </c>
      <c r="I216" t="s">
        <v>4628</v>
      </c>
    </row>
    <row r="217" spans="1:11">
      <c r="A217" s="69" t="s">
        <v>5448</v>
      </c>
      <c r="B217" t="s">
        <v>7</v>
      </c>
      <c r="C217" t="s">
        <v>3344</v>
      </c>
      <c r="D217" t="s">
        <v>10</v>
      </c>
      <c r="E217" t="s">
        <v>214</v>
      </c>
      <c r="G217" t="s">
        <v>3654</v>
      </c>
      <c r="H217" t="s">
        <v>214</v>
      </c>
      <c r="I217" t="s">
        <v>4632</v>
      </c>
    </row>
    <row r="218" spans="1:11">
      <c r="A218" s="69" t="s">
        <v>5448</v>
      </c>
      <c r="B218" t="s">
        <v>7</v>
      </c>
      <c r="C218" t="s">
        <v>3345</v>
      </c>
      <c r="D218" t="s">
        <v>3346</v>
      </c>
      <c r="E218" t="s">
        <v>214</v>
      </c>
      <c r="F218" t="s">
        <v>3347</v>
      </c>
      <c r="G218" t="s">
        <v>3654</v>
      </c>
      <c r="H218" t="s">
        <v>214</v>
      </c>
      <c r="I218" t="s">
        <v>4632</v>
      </c>
    </row>
    <row r="219" spans="1:11">
      <c r="A219" s="69" t="s">
        <v>5448</v>
      </c>
      <c r="B219" t="s">
        <v>7</v>
      </c>
      <c r="C219" t="s">
        <v>3348</v>
      </c>
      <c r="D219" t="s">
        <v>3346</v>
      </c>
      <c r="E219" t="s">
        <v>214</v>
      </c>
      <c r="G219" t="s">
        <v>3654</v>
      </c>
      <c r="H219" t="s">
        <v>214</v>
      </c>
      <c r="I219" t="s">
        <v>4632</v>
      </c>
    </row>
    <row r="220" spans="1:11">
      <c r="A220" s="69" t="s">
        <v>5448</v>
      </c>
      <c r="B220" t="s">
        <v>7</v>
      </c>
      <c r="C220" t="s">
        <v>3349</v>
      </c>
      <c r="D220" t="s">
        <v>12</v>
      </c>
      <c r="E220" t="s">
        <v>214</v>
      </c>
      <c r="F220" t="s">
        <v>3350</v>
      </c>
      <c r="G220" t="s">
        <v>3654</v>
      </c>
      <c r="H220" t="s">
        <v>214</v>
      </c>
      <c r="I220" t="s">
        <v>4632</v>
      </c>
    </row>
    <row r="221" spans="1:11">
      <c r="A221" s="69" t="s">
        <v>5448</v>
      </c>
      <c r="B221" t="s">
        <v>7</v>
      </c>
      <c r="C221" t="s">
        <v>3017</v>
      </c>
      <c r="D221" t="s">
        <v>3018</v>
      </c>
      <c r="E221" t="s">
        <v>2919</v>
      </c>
      <c r="G221" t="s">
        <v>3654</v>
      </c>
      <c r="H221" t="s">
        <v>3554</v>
      </c>
      <c r="I221" t="s">
        <v>4632</v>
      </c>
    </row>
    <row r="222" spans="1:11">
      <c r="A222" s="69" t="s">
        <v>5448</v>
      </c>
      <c r="B222" t="s">
        <v>4363</v>
      </c>
      <c r="C222" t="s">
        <v>3352</v>
      </c>
      <c r="D222" t="s">
        <v>3045</v>
      </c>
      <c r="E222" t="s">
        <v>214</v>
      </c>
      <c r="G222" t="s">
        <v>3654</v>
      </c>
      <c r="H222" t="s">
        <v>214</v>
      </c>
      <c r="I222" t="s">
        <v>4636</v>
      </c>
    </row>
    <row r="223" spans="1:11">
      <c r="A223" s="69" t="s">
        <v>5448</v>
      </c>
      <c r="B223" t="s">
        <v>4363</v>
      </c>
      <c r="C223" t="s">
        <v>3353</v>
      </c>
      <c r="D223" t="s">
        <v>3045</v>
      </c>
      <c r="E223" t="s">
        <v>3354</v>
      </c>
      <c r="G223" t="s">
        <v>3654</v>
      </c>
      <c r="H223" t="s">
        <v>214</v>
      </c>
      <c r="I223" t="s">
        <v>4636</v>
      </c>
    </row>
    <row r="224" spans="1:11">
      <c r="A224" s="69" t="s">
        <v>5448</v>
      </c>
      <c r="B224" t="s">
        <v>4363</v>
      </c>
      <c r="C224" t="s">
        <v>3355</v>
      </c>
      <c r="D224" t="s">
        <v>3045</v>
      </c>
      <c r="E224" t="s">
        <v>3293</v>
      </c>
      <c r="F224" t="s">
        <v>3356</v>
      </c>
      <c r="G224" t="s">
        <v>3654</v>
      </c>
      <c r="H224" t="s">
        <v>214</v>
      </c>
      <c r="I224" t="s">
        <v>4636</v>
      </c>
    </row>
    <row r="225" spans="1:9">
      <c r="A225" s="69" t="s">
        <v>5448</v>
      </c>
      <c r="B225" t="s">
        <v>4363</v>
      </c>
      <c r="C225" t="s">
        <v>3357</v>
      </c>
      <c r="D225" t="s">
        <v>3045</v>
      </c>
      <c r="E225" t="s">
        <v>214</v>
      </c>
      <c r="G225" t="s">
        <v>3654</v>
      </c>
      <c r="H225" t="s">
        <v>214</v>
      </c>
      <c r="I225" t="s">
        <v>4636</v>
      </c>
    </row>
    <row r="226" spans="1:9">
      <c r="A226" s="69" t="s">
        <v>5448</v>
      </c>
      <c r="B226" t="s">
        <v>47</v>
      </c>
      <c r="C226" t="s">
        <v>3359</v>
      </c>
      <c r="D226" t="s">
        <v>3360</v>
      </c>
      <c r="E226" t="s">
        <v>3361</v>
      </c>
      <c r="G226" t="s">
        <v>3654</v>
      </c>
      <c r="H226" t="s">
        <v>214</v>
      </c>
      <c r="I226" t="s">
        <v>4640</v>
      </c>
    </row>
    <row r="227" spans="1:9">
      <c r="A227" s="69" t="s">
        <v>5448</v>
      </c>
      <c r="B227" t="s">
        <v>47</v>
      </c>
      <c r="C227" t="s">
        <v>3364</v>
      </c>
      <c r="D227" t="s">
        <v>3365</v>
      </c>
      <c r="E227" t="s">
        <v>3366</v>
      </c>
      <c r="G227" t="s">
        <v>3654</v>
      </c>
      <c r="H227" t="s">
        <v>214</v>
      </c>
      <c r="I227" t="s">
        <v>4640</v>
      </c>
    </row>
    <row r="228" spans="1:9">
      <c r="A228" s="69" t="s">
        <v>5448</v>
      </c>
      <c r="B228" t="s">
        <v>47</v>
      </c>
      <c r="C228" t="s">
        <v>3367</v>
      </c>
      <c r="D228" t="s">
        <v>3368</v>
      </c>
      <c r="E228" t="s">
        <v>214</v>
      </c>
      <c r="G228" t="s">
        <v>3654</v>
      </c>
      <c r="H228" t="s">
        <v>214</v>
      </c>
      <c r="I228" t="s">
        <v>4640</v>
      </c>
    </row>
    <row r="229" spans="1:9">
      <c r="A229" s="69" t="s">
        <v>5448</v>
      </c>
      <c r="B229" t="s">
        <v>47</v>
      </c>
      <c r="C229" t="s">
        <v>3371</v>
      </c>
      <c r="D229" t="s">
        <v>3372</v>
      </c>
      <c r="E229" t="s">
        <v>214</v>
      </c>
      <c r="G229" t="s">
        <v>3654</v>
      </c>
      <c r="H229" t="s">
        <v>214</v>
      </c>
      <c r="I229" t="s">
        <v>4640</v>
      </c>
    </row>
    <row r="230" spans="1:9">
      <c r="A230" s="69" t="s">
        <v>5448</v>
      </c>
      <c r="B230" t="s">
        <v>47</v>
      </c>
      <c r="C230" t="s">
        <v>3373</v>
      </c>
      <c r="D230" t="s">
        <v>3368</v>
      </c>
      <c r="E230" t="s">
        <v>214</v>
      </c>
      <c r="G230" t="s">
        <v>3654</v>
      </c>
      <c r="H230" t="s">
        <v>214</v>
      </c>
      <c r="I230" t="s">
        <v>4640</v>
      </c>
    </row>
    <row r="231" spans="1:9">
      <c r="A231" s="69" t="s">
        <v>5448</v>
      </c>
      <c r="B231" t="s">
        <v>47</v>
      </c>
      <c r="C231" t="s">
        <v>3374</v>
      </c>
      <c r="D231" t="s">
        <v>3368</v>
      </c>
      <c r="E231" t="s">
        <v>214</v>
      </c>
      <c r="G231" t="s">
        <v>3654</v>
      </c>
      <c r="H231" t="s">
        <v>214</v>
      </c>
      <c r="I231" t="s">
        <v>4640</v>
      </c>
    </row>
    <row r="232" spans="1:9">
      <c r="A232" s="69" t="s">
        <v>5448</v>
      </c>
      <c r="B232" t="s">
        <v>60</v>
      </c>
      <c r="C232" t="s">
        <v>3376</v>
      </c>
      <c r="D232" t="s">
        <v>10</v>
      </c>
      <c r="E232" t="s">
        <v>214</v>
      </c>
      <c r="G232" t="s">
        <v>3654</v>
      </c>
      <c r="H232" t="s">
        <v>214</v>
      </c>
      <c r="I232" t="s">
        <v>4644</v>
      </c>
    </row>
    <row r="233" spans="1:9">
      <c r="A233" s="69" t="s">
        <v>5448</v>
      </c>
      <c r="B233" t="s">
        <v>60</v>
      </c>
      <c r="C233" t="s">
        <v>3020</v>
      </c>
      <c r="D233" t="s">
        <v>10</v>
      </c>
      <c r="E233" t="s">
        <v>2919</v>
      </c>
      <c r="G233" t="s">
        <v>3654</v>
      </c>
      <c r="H233" t="s">
        <v>3554</v>
      </c>
      <c r="I233" t="s">
        <v>4644</v>
      </c>
    </row>
    <row r="234" spans="1:9">
      <c r="A234" s="69" t="s">
        <v>5448</v>
      </c>
      <c r="B234" t="s">
        <v>60</v>
      </c>
      <c r="C234" t="s">
        <v>3021</v>
      </c>
      <c r="D234" t="s">
        <v>10</v>
      </c>
      <c r="E234" t="s">
        <v>2919</v>
      </c>
      <c r="G234" t="s">
        <v>3654</v>
      </c>
      <c r="H234" t="s">
        <v>3554</v>
      </c>
      <c r="I234" t="s">
        <v>4644</v>
      </c>
    </row>
    <row r="235" spans="1:9">
      <c r="A235" s="69" t="s">
        <v>5448</v>
      </c>
      <c r="B235" t="s">
        <v>60</v>
      </c>
      <c r="C235" t="s">
        <v>3022</v>
      </c>
      <c r="D235" t="s">
        <v>10</v>
      </c>
      <c r="E235" t="s">
        <v>2919</v>
      </c>
      <c r="G235" t="s">
        <v>3654</v>
      </c>
      <c r="H235" t="s">
        <v>3554</v>
      </c>
      <c r="I235" t="s">
        <v>4644</v>
      </c>
    </row>
    <row r="236" spans="1:9">
      <c r="A236" s="69" t="s">
        <v>5448</v>
      </c>
      <c r="B236" t="s">
        <v>60</v>
      </c>
      <c r="C236" t="s">
        <v>3023</v>
      </c>
      <c r="D236" t="s">
        <v>10</v>
      </c>
      <c r="E236" t="s">
        <v>2919</v>
      </c>
      <c r="G236" t="s">
        <v>3654</v>
      </c>
      <c r="H236" t="s">
        <v>3554</v>
      </c>
      <c r="I236" t="s">
        <v>4644</v>
      </c>
    </row>
    <row r="237" spans="1:9">
      <c r="A237" s="69" t="s">
        <v>5448</v>
      </c>
      <c r="B237" t="s">
        <v>60</v>
      </c>
      <c r="C237" t="s">
        <v>3377</v>
      </c>
      <c r="D237" t="s">
        <v>61</v>
      </c>
      <c r="E237" t="s">
        <v>214</v>
      </c>
      <c r="F237" t="s">
        <v>3378</v>
      </c>
      <c r="G237" t="s">
        <v>3654</v>
      </c>
      <c r="H237" t="s">
        <v>214</v>
      </c>
      <c r="I237" t="s">
        <v>4644</v>
      </c>
    </row>
    <row r="238" spans="1:9">
      <c r="A238" s="69" t="s">
        <v>5448</v>
      </c>
      <c r="B238" t="s">
        <v>60</v>
      </c>
      <c r="C238" t="s">
        <v>3379</v>
      </c>
      <c r="D238" t="s">
        <v>61</v>
      </c>
      <c r="E238" t="s">
        <v>214</v>
      </c>
      <c r="G238" t="s">
        <v>3654</v>
      </c>
      <c r="H238" t="s">
        <v>214</v>
      </c>
      <c r="I238" t="s">
        <v>4644</v>
      </c>
    </row>
    <row r="239" spans="1:9">
      <c r="A239" s="69" t="s">
        <v>5448</v>
      </c>
      <c r="B239" t="s">
        <v>54</v>
      </c>
      <c r="C239" t="s">
        <v>3381</v>
      </c>
      <c r="D239" t="s">
        <v>74</v>
      </c>
      <c r="E239" t="s">
        <v>214</v>
      </c>
      <c r="G239" t="s">
        <v>3654</v>
      </c>
      <c r="H239" t="s">
        <v>214</v>
      </c>
      <c r="I239" t="s">
        <v>4646</v>
      </c>
    </row>
    <row r="240" spans="1:9">
      <c r="A240" s="69" t="s">
        <v>5448</v>
      </c>
      <c r="B240" t="s">
        <v>54</v>
      </c>
      <c r="C240" t="s">
        <v>3382</v>
      </c>
      <c r="D240" t="s">
        <v>3383</v>
      </c>
      <c r="E240" t="s">
        <v>3361</v>
      </c>
      <c r="G240" t="s">
        <v>3654</v>
      </c>
      <c r="H240" t="s">
        <v>214</v>
      </c>
      <c r="I240" t="s">
        <v>4646</v>
      </c>
    </row>
    <row r="241" spans="1:9">
      <c r="A241" s="69" t="s">
        <v>5448</v>
      </c>
      <c r="B241" t="s">
        <v>54</v>
      </c>
      <c r="C241" t="s">
        <v>3384</v>
      </c>
      <c r="D241" t="s">
        <v>74</v>
      </c>
      <c r="E241" t="s">
        <v>3385</v>
      </c>
      <c r="F241" t="s">
        <v>3386</v>
      </c>
      <c r="G241" t="s">
        <v>3654</v>
      </c>
      <c r="H241" t="s">
        <v>214</v>
      </c>
      <c r="I241" t="s">
        <v>4646</v>
      </c>
    </row>
    <row r="242" spans="1:9">
      <c r="A242" s="69" t="s">
        <v>5448</v>
      </c>
      <c r="B242" t="s">
        <v>54</v>
      </c>
      <c r="C242" t="s">
        <v>3025</v>
      </c>
      <c r="D242" t="s">
        <v>3018</v>
      </c>
      <c r="E242" t="s">
        <v>3026</v>
      </c>
      <c r="G242" t="s">
        <v>3654</v>
      </c>
      <c r="H242" t="s">
        <v>214</v>
      </c>
      <c r="I242" t="s">
        <v>4646</v>
      </c>
    </row>
    <row r="243" spans="1:9">
      <c r="A243" s="69" t="s">
        <v>5448</v>
      </c>
      <c r="B243" t="s">
        <v>54</v>
      </c>
      <c r="C243" t="s">
        <v>3028</v>
      </c>
      <c r="D243" t="s">
        <v>3018</v>
      </c>
      <c r="E243" t="s">
        <v>2919</v>
      </c>
      <c r="G243" t="s">
        <v>3654</v>
      </c>
      <c r="H243" t="s">
        <v>3554</v>
      </c>
      <c r="I243" t="s">
        <v>4646</v>
      </c>
    </row>
    <row r="244" spans="1:9">
      <c r="A244" s="69" t="s">
        <v>5448</v>
      </c>
      <c r="B244" t="s">
        <v>54</v>
      </c>
      <c r="C244" t="s">
        <v>3029</v>
      </c>
      <c r="D244" t="s">
        <v>3018</v>
      </c>
      <c r="E244" t="s">
        <v>2919</v>
      </c>
      <c r="G244" t="s">
        <v>3654</v>
      </c>
      <c r="H244" t="s">
        <v>3554</v>
      </c>
      <c r="I244" t="s">
        <v>4646</v>
      </c>
    </row>
    <row r="245" spans="1:9">
      <c r="A245" s="69" t="s">
        <v>5448</v>
      </c>
      <c r="B245" t="s">
        <v>54</v>
      </c>
      <c r="C245" t="s">
        <v>3030</v>
      </c>
      <c r="D245" t="s">
        <v>3018</v>
      </c>
      <c r="E245" t="s">
        <v>2919</v>
      </c>
      <c r="G245" t="s">
        <v>3654</v>
      </c>
      <c r="H245" t="s">
        <v>3554</v>
      </c>
      <c r="I245" t="s">
        <v>4646</v>
      </c>
    </row>
    <row r="246" spans="1:9">
      <c r="A246" s="69" t="s">
        <v>5448</v>
      </c>
      <c r="B246" t="s">
        <v>54</v>
      </c>
      <c r="C246" t="s">
        <v>3387</v>
      </c>
      <c r="D246" t="s">
        <v>74</v>
      </c>
      <c r="E246" t="s">
        <v>3081</v>
      </c>
      <c r="G246" t="s">
        <v>3654</v>
      </c>
      <c r="H246" t="s">
        <v>3081</v>
      </c>
      <c r="I246" t="s">
        <v>4646</v>
      </c>
    </row>
    <row r="247" spans="1:9">
      <c r="A247" s="69" t="s">
        <v>5448</v>
      </c>
      <c r="B247" t="s">
        <v>54</v>
      </c>
      <c r="C247" t="s">
        <v>3388</v>
      </c>
      <c r="D247" t="s">
        <v>83</v>
      </c>
      <c r="E247" t="s">
        <v>214</v>
      </c>
      <c r="G247" t="s">
        <v>3654</v>
      </c>
      <c r="H247" t="s">
        <v>214</v>
      </c>
      <c r="I247" t="s">
        <v>4646</v>
      </c>
    </row>
    <row r="248" spans="1:9">
      <c r="A248" s="69" t="s">
        <v>5448</v>
      </c>
      <c r="B248" t="s">
        <v>54</v>
      </c>
      <c r="C248" t="s">
        <v>3389</v>
      </c>
      <c r="D248" t="s">
        <v>3383</v>
      </c>
      <c r="E248" t="s">
        <v>214</v>
      </c>
      <c r="G248" t="s">
        <v>3654</v>
      </c>
      <c r="H248" t="s">
        <v>214</v>
      </c>
      <c r="I248" t="s">
        <v>4646</v>
      </c>
    </row>
    <row r="249" spans="1:9">
      <c r="A249" s="69" t="s">
        <v>5448</v>
      </c>
      <c r="B249" t="s">
        <v>73</v>
      </c>
      <c r="C249" t="s">
        <v>3391</v>
      </c>
      <c r="D249" t="s">
        <v>3018</v>
      </c>
      <c r="E249" t="s">
        <v>3081</v>
      </c>
      <c r="G249" t="s">
        <v>3654</v>
      </c>
      <c r="H249" t="s">
        <v>3081</v>
      </c>
      <c r="I249" t="s">
        <v>4648</v>
      </c>
    </row>
    <row r="250" spans="1:9">
      <c r="A250" s="69" t="s">
        <v>5448</v>
      </c>
      <c r="B250" t="s">
        <v>73</v>
      </c>
      <c r="C250" t="s">
        <v>3392</v>
      </c>
      <c r="D250" t="s">
        <v>3018</v>
      </c>
      <c r="E250" t="s">
        <v>3393</v>
      </c>
      <c r="G250" t="s">
        <v>3654</v>
      </c>
      <c r="H250" t="s">
        <v>3081</v>
      </c>
      <c r="I250" t="s">
        <v>4648</v>
      </c>
    </row>
    <row r="251" spans="1:9">
      <c r="A251" s="69" t="s">
        <v>5448</v>
      </c>
      <c r="B251" t="s">
        <v>73</v>
      </c>
      <c r="C251" t="s">
        <v>3394</v>
      </c>
      <c r="D251" t="s">
        <v>74</v>
      </c>
      <c r="E251" t="s">
        <v>214</v>
      </c>
      <c r="G251" t="s">
        <v>3654</v>
      </c>
      <c r="H251" t="s">
        <v>214</v>
      </c>
      <c r="I251" t="s">
        <v>4648</v>
      </c>
    </row>
    <row r="252" spans="1:9">
      <c r="A252" s="69" t="s">
        <v>5448</v>
      </c>
      <c r="B252" t="s">
        <v>73</v>
      </c>
      <c r="C252" t="s">
        <v>3395</v>
      </c>
      <c r="D252" t="s">
        <v>74</v>
      </c>
      <c r="E252" t="s">
        <v>214</v>
      </c>
      <c r="G252" t="s">
        <v>3654</v>
      </c>
      <c r="H252" t="s">
        <v>214</v>
      </c>
      <c r="I252" t="s">
        <v>4648</v>
      </c>
    </row>
    <row r="253" spans="1:9">
      <c r="A253" s="69" t="s">
        <v>5448</v>
      </c>
      <c r="B253" t="s">
        <v>73</v>
      </c>
      <c r="C253" t="s">
        <v>3396</v>
      </c>
      <c r="D253" t="s">
        <v>61</v>
      </c>
      <c r="E253" t="s">
        <v>214</v>
      </c>
      <c r="G253" t="s">
        <v>3654</v>
      </c>
      <c r="H253" t="s">
        <v>214</v>
      </c>
      <c r="I253" t="s">
        <v>4648</v>
      </c>
    </row>
    <row r="254" spans="1:9">
      <c r="A254" s="69" t="s">
        <v>5448</v>
      </c>
      <c r="B254" t="s">
        <v>73</v>
      </c>
      <c r="C254" t="s">
        <v>3397</v>
      </c>
      <c r="D254" t="s">
        <v>75</v>
      </c>
      <c r="E254" t="s">
        <v>3081</v>
      </c>
      <c r="G254" t="s">
        <v>3654</v>
      </c>
      <c r="H254" t="s">
        <v>3081</v>
      </c>
      <c r="I254" t="s">
        <v>4648</v>
      </c>
    </row>
    <row r="255" spans="1:9">
      <c r="A255" s="69" t="s">
        <v>5448</v>
      </c>
      <c r="B255" t="s">
        <v>73</v>
      </c>
      <c r="C255" t="s">
        <v>3398</v>
      </c>
      <c r="D255" t="s">
        <v>75</v>
      </c>
      <c r="E255" t="s">
        <v>3081</v>
      </c>
      <c r="G255" t="s">
        <v>3654</v>
      </c>
      <c r="H255" t="s">
        <v>3081</v>
      </c>
      <c r="I255" t="s">
        <v>4648</v>
      </c>
    </row>
    <row r="256" spans="1:9">
      <c r="A256" s="69" t="s">
        <v>5448</v>
      </c>
      <c r="B256" t="s">
        <v>73</v>
      </c>
      <c r="C256" t="s">
        <v>3035</v>
      </c>
      <c r="D256" t="s">
        <v>3018</v>
      </c>
      <c r="E256" t="s">
        <v>2919</v>
      </c>
      <c r="G256" t="s">
        <v>3654</v>
      </c>
      <c r="H256" t="s">
        <v>3554</v>
      </c>
      <c r="I256" t="s">
        <v>4648</v>
      </c>
    </row>
    <row r="257" spans="1:11">
      <c r="A257" s="69" t="s">
        <v>5448</v>
      </c>
      <c r="B257" t="s">
        <v>73</v>
      </c>
      <c r="C257" t="s">
        <v>3399</v>
      </c>
      <c r="D257" t="s">
        <v>75</v>
      </c>
      <c r="E257" t="s">
        <v>214</v>
      </c>
      <c r="F257" t="s">
        <v>3400</v>
      </c>
      <c r="G257" t="s">
        <v>3654</v>
      </c>
      <c r="H257" t="s">
        <v>214</v>
      </c>
      <c r="I257" t="s">
        <v>4648</v>
      </c>
    </row>
    <row r="258" spans="1:11">
      <c r="A258" s="69" t="s">
        <v>5448</v>
      </c>
      <c r="B258" t="s">
        <v>73</v>
      </c>
      <c r="C258" t="s">
        <v>3036</v>
      </c>
      <c r="D258" t="s">
        <v>3018</v>
      </c>
      <c r="E258" t="s">
        <v>2919</v>
      </c>
      <c r="G258" t="s">
        <v>3654</v>
      </c>
      <c r="H258" t="s">
        <v>3554</v>
      </c>
      <c r="I258" t="s">
        <v>4648</v>
      </c>
    </row>
    <row r="259" spans="1:11">
      <c r="A259" s="69" t="s">
        <v>5448</v>
      </c>
      <c r="B259" t="s">
        <v>81</v>
      </c>
      <c r="C259" t="s">
        <v>3402</v>
      </c>
      <c r="D259" t="s">
        <v>82</v>
      </c>
      <c r="E259" t="s">
        <v>214</v>
      </c>
      <c r="G259" t="s">
        <v>3654</v>
      </c>
      <c r="H259" t="s">
        <v>214</v>
      </c>
      <c r="I259" t="s">
        <v>4652</v>
      </c>
    </row>
    <row r="260" spans="1:11">
      <c r="A260" s="69" t="s">
        <v>5448</v>
      </c>
      <c r="B260" t="s">
        <v>81</v>
      </c>
      <c r="C260" t="s">
        <v>3403</v>
      </c>
      <c r="D260" t="s">
        <v>84</v>
      </c>
      <c r="E260" t="s">
        <v>214</v>
      </c>
      <c r="G260" t="s">
        <v>3654</v>
      </c>
      <c r="H260" t="s">
        <v>214</v>
      </c>
      <c r="I260" t="s">
        <v>4652</v>
      </c>
    </row>
    <row r="261" spans="1:11">
      <c r="A261" s="69" t="s">
        <v>5448</v>
      </c>
      <c r="B261" t="s">
        <v>86</v>
      </c>
      <c r="C261" t="s">
        <v>3412</v>
      </c>
      <c r="D261" t="s">
        <v>3039</v>
      </c>
      <c r="E261" t="s">
        <v>3081</v>
      </c>
      <c r="F261" t="s">
        <v>3413</v>
      </c>
      <c r="G261" t="s">
        <v>3654</v>
      </c>
      <c r="H261" t="s">
        <v>3081</v>
      </c>
      <c r="I261" t="s">
        <v>4656</v>
      </c>
    </row>
    <row r="262" spans="1:11">
      <c r="A262" s="69" t="s">
        <v>5448</v>
      </c>
      <c r="B262" t="s">
        <v>86</v>
      </c>
      <c r="C262" t="s">
        <v>3414</v>
      </c>
      <c r="D262" t="s">
        <v>88</v>
      </c>
      <c r="E262" t="s">
        <v>214</v>
      </c>
      <c r="F262" t="s">
        <v>3415</v>
      </c>
      <c r="G262" t="s">
        <v>3654</v>
      </c>
      <c r="H262" t="s">
        <v>214</v>
      </c>
      <c r="I262" t="s">
        <v>4656</v>
      </c>
    </row>
    <row r="263" spans="1:11">
      <c r="A263" s="69" t="s">
        <v>5448</v>
      </c>
      <c r="B263" t="s">
        <v>86</v>
      </c>
      <c r="C263" t="s">
        <v>3416</v>
      </c>
      <c r="D263" t="s">
        <v>3417</v>
      </c>
      <c r="E263" t="s">
        <v>214</v>
      </c>
      <c r="F263" t="s">
        <v>3418</v>
      </c>
      <c r="G263" t="s">
        <v>3654</v>
      </c>
      <c r="H263" t="s">
        <v>214</v>
      </c>
      <c r="I263" t="s">
        <v>4656</v>
      </c>
    </row>
    <row r="264" spans="1:11">
      <c r="A264" s="69" t="s">
        <v>5448</v>
      </c>
      <c r="B264" t="s">
        <v>86</v>
      </c>
      <c r="C264" t="s">
        <v>3420</v>
      </c>
      <c r="D264" t="s">
        <v>3417</v>
      </c>
      <c r="E264" t="s">
        <v>1902</v>
      </c>
      <c r="G264" t="s">
        <v>3654</v>
      </c>
      <c r="H264" t="s">
        <v>214</v>
      </c>
      <c r="I264" t="s">
        <v>4656</v>
      </c>
    </row>
    <row r="265" spans="1:11">
      <c r="A265" s="69" t="s">
        <v>5448</v>
      </c>
      <c r="B265" t="s">
        <v>86</v>
      </c>
      <c r="C265" t="s">
        <v>3421</v>
      </c>
      <c r="D265" t="s">
        <v>85</v>
      </c>
      <c r="E265" t="s">
        <v>214</v>
      </c>
      <c r="G265" t="s">
        <v>3654</v>
      </c>
      <c r="H265" t="s">
        <v>214</v>
      </c>
      <c r="I265" t="s">
        <v>4656</v>
      </c>
    </row>
    <row r="266" spans="1:11">
      <c r="A266" s="69" t="s">
        <v>5448</v>
      </c>
      <c r="B266" t="s">
        <v>86</v>
      </c>
      <c r="C266" t="s">
        <v>3057</v>
      </c>
      <c r="D266" t="s">
        <v>3058</v>
      </c>
      <c r="E266" t="s">
        <v>2919</v>
      </c>
      <c r="G266" t="s">
        <v>3654</v>
      </c>
      <c r="H266" t="s">
        <v>3554</v>
      </c>
      <c r="I266" t="s">
        <v>4656</v>
      </c>
    </row>
    <row r="267" spans="1:11">
      <c r="A267" s="69" t="s">
        <v>5448</v>
      </c>
      <c r="B267" t="s">
        <v>86</v>
      </c>
      <c r="C267" t="s">
        <v>3057</v>
      </c>
      <c r="D267" t="s">
        <v>3058</v>
      </c>
      <c r="E267" t="s">
        <v>2919</v>
      </c>
      <c r="G267" t="s">
        <v>3654</v>
      </c>
      <c r="H267" t="s">
        <v>3554</v>
      </c>
      <c r="I267" t="s">
        <v>4656</v>
      </c>
    </row>
    <row r="268" spans="1:11">
      <c r="A268" s="69" t="s">
        <v>5448</v>
      </c>
      <c r="B268" t="s">
        <v>87</v>
      </c>
      <c r="C268" t="s">
        <v>3423</v>
      </c>
      <c r="D268" t="s">
        <v>90</v>
      </c>
      <c r="E268" t="s">
        <v>3081</v>
      </c>
      <c r="G268" t="s">
        <v>3654</v>
      </c>
      <c r="H268" t="s">
        <v>3081</v>
      </c>
      <c r="I268" t="s">
        <v>4660</v>
      </c>
    </row>
    <row r="269" spans="1:11">
      <c r="A269" s="69" t="s">
        <v>5448</v>
      </c>
      <c r="B269" t="s">
        <v>87</v>
      </c>
      <c r="C269" t="s">
        <v>3424</v>
      </c>
      <c r="D269" t="s">
        <v>88</v>
      </c>
      <c r="E269" t="s">
        <v>214</v>
      </c>
      <c r="G269" t="s">
        <v>3654</v>
      </c>
      <c r="H269" t="s">
        <v>214</v>
      </c>
      <c r="I269" t="s">
        <v>4660</v>
      </c>
    </row>
    <row r="270" spans="1:11">
      <c r="A270" s="69" t="s">
        <v>5448</v>
      </c>
      <c r="B270" t="s">
        <v>92</v>
      </c>
      <c r="C270" t="s">
        <v>3428</v>
      </c>
      <c r="D270" t="s">
        <v>93</v>
      </c>
      <c r="E270" t="s">
        <v>214</v>
      </c>
      <c r="G270" t="s">
        <v>3654</v>
      </c>
      <c r="H270" t="s">
        <v>214</v>
      </c>
      <c r="I270" t="s">
        <v>4664</v>
      </c>
    </row>
    <row r="271" spans="1:11">
      <c r="A271" s="69" t="s">
        <v>5448</v>
      </c>
      <c r="B271" t="s">
        <v>92</v>
      </c>
      <c r="C271" t="s">
        <v>3429</v>
      </c>
      <c r="D271" t="s">
        <v>93</v>
      </c>
      <c r="E271" t="s">
        <v>3081</v>
      </c>
      <c r="F271" t="s">
        <v>3430</v>
      </c>
      <c r="G271" t="s">
        <v>3654</v>
      </c>
      <c r="H271" t="s">
        <v>3081</v>
      </c>
      <c r="I271" t="s">
        <v>4664</v>
      </c>
    </row>
    <row r="272" spans="1:11">
      <c r="A272" s="69" t="s">
        <v>5448</v>
      </c>
      <c r="B272" t="s">
        <v>92</v>
      </c>
      <c r="C272" t="s">
        <v>3431</v>
      </c>
      <c r="D272" t="s">
        <v>94</v>
      </c>
      <c r="E272" t="s">
        <v>3432</v>
      </c>
      <c r="F272" t="s">
        <v>3434</v>
      </c>
      <c r="G272" t="s">
        <v>2849</v>
      </c>
      <c r="H272" t="s">
        <v>3433</v>
      </c>
      <c r="I272" t="s">
        <v>4664</v>
      </c>
      <c r="J272" t="s">
        <v>5465</v>
      </c>
      <c r="K272" t="s">
        <v>214</v>
      </c>
    </row>
    <row r="273" spans="1:11">
      <c r="A273" s="69" t="s">
        <v>5448</v>
      </c>
      <c r="B273" t="s">
        <v>92</v>
      </c>
      <c r="C273" t="s">
        <v>3435</v>
      </c>
      <c r="D273" t="s">
        <v>94</v>
      </c>
      <c r="E273" t="s">
        <v>3293</v>
      </c>
      <c r="F273" t="s">
        <v>3436</v>
      </c>
      <c r="G273" t="s">
        <v>3654</v>
      </c>
      <c r="H273" t="s">
        <v>214</v>
      </c>
      <c r="I273" t="s">
        <v>4664</v>
      </c>
    </row>
    <row r="274" spans="1:11">
      <c r="A274" s="69" t="s">
        <v>5448</v>
      </c>
      <c r="B274" t="s">
        <v>92</v>
      </c>
      <c r="C274" t="s">
        <v>3437</v>
      </c>
      <c r="D274" t="s">
        <v>93</v>
      </c>
      <c r="E274" t="s">
        <v>3438</v>
      </c>
      <c r="G274" t="s">
        <v>3654</v>
      </c>
      <c r="H274" t="s">
        <v>214</v>
      </c>
      <c r="I274" t="s">
        <v>4664</v>
      </c>
    </row>
    <row r="275" spans="1:11">
      <c r="A275" s="69" t="s">
        <v>5448</v>
      </c>
      <c r="B275" t="s">
        <v>92</v>
      </c>
      <c r="C275" t="s">
        <v>3439</v>
      </c>
      <c r="D275" t="s">
        <v>93</v>
      </c>
      <c r="E275" t="s">
        <v>3440</v>
      </c>
      <c r="F275" t="s">
        <v>3441</v>
      </c>
      <c r="G275" t="s">
        <v>3654</v>
      </c>
      <c r="H275" t="s">
        <v>214</v>
      </c>
      <c r="I275" t="s">
        <v>4664</v>
      </c>
    </row>
    <row r="276" spans="1:11">
      <c r="A276" s="69" t="s">
        <v>5448</v>
      </c>
      <c r="B276" t="s">
        <v>92</v>
      </c>
      <c r="C276" t="s">
        <v>3442</v>
      </c>
      <c r="D276" t="s">
        <v>93</v>
      </c>
      <c r="E276" t="s">
        <v>3443</v>
      </c>
      <c r="F276" t="s">
        <v>3444</v>
      </c>
      <c r="G276" t="s">
        <v>3654</v>
      </c>
      <c r="H276" t="s">
        <v>214</v>
      </c>
      <c r="I276" t="s">
        <v>4664</v>
      </c>
    </row>
    <row r="277" spans="1:11">
      <c r="A277" s="69" t="s">
        <v>5448</v>
      </c>
      <c r="B277" t="s">
        <v>98</v>
      </c>
      <c r="C277" t="s">
        <v>3446</v>
      </c>
      <c r="D277" t="s">
        <v>99</v>
      </c>
      <c r="E277" t="s">
        <v>3447</v>
      </c>
      <c r="F277" t="s">
        <v>3448</v>
      </c>
      <c r="G277" t="s">
        <v>3654</v>
      </c>
      <c r="H277" t="s">
        <v>214</v>
      </c>
      <c r="I277" t="s">
        <v>4668</v>
      </c>
    </row>
    <row r="278" spans="1:11">
      <c r="A278" s="69" t="s">
        <v>5448</v>
      </c>
      <c r="B278" t="s">
        <v>98</v>
      </c>
      <c r="C278" t="s">
        <v>3074</v>
      </c>
      <c r="D278" t="s">
        <v>102</v>
      </c>
      <c r="E278" t="s">
        <v>2919</v>
      </c>
      <c r="G278" t="s">
        <v>3654</v>
      </c>
      <c r="H278" t="s">
        <v>3554</v>
      </c>
      <c r="I278" t="s">
        <v>4668</v>
      </c>
    </row>
    <row r="279" spans="1:11">
      <c r="A279" s="69" t="s">
        <v>5448</v>
      </c>
      <c r="B279" t="s">
        <v>98</v>
      </c>
      <c r="C279" t="s">
        <v>3075</v>
      </c>
      <c r="D279" t="s">
        <v>100</v>
      </c>
      <c r="E279" t="s">
        <v>3076</v>
      </c>
      <c r="F279" t="s">
        <v>3077</v>
      </c>
      <c r="G279" t="s">
        <v>3654</v>
      </c>
      <c r="H279" t="s">
        <v>214</v>
      </c>
      <c r="I279" t="s">
        <v>4668</v>
      </c>
    </row>
    <row r="280" spans="1:11">
      <c r="A280" s="69" t="s">
        <v>5448</v>
      </c>
      <c r="B280" t="s">
        <v>98</v>
      </c>
      <c r="C280" t="s">
        <v>3078</v>
      </c>
      <c r="D280" t="s">
        <v>3018</v>
      </c>
      <c r="E280" t="s">
        <v>2919</v>
      </c>
      <c r="G280" t="s">
        <v>3654</v>
      </c>
      <c r="H280" t="s">
        <v>3554</v>
      </c>
      <c r="I280" t="s">
        <v>4668</v>
      </c>
    </row>
    <row r="281" spans="1:11">
      <c r="A281" s="69" t="s">
        <v>5448</v>
      </c>
      <c r="B281" t="s">
        <v>98</v>
      </c>
      <c r="C281" t="s">
        <v>3449</v>
      </c>
      <c r="D281" t="s">
        <v>3018</v>
      </c>
      <c r="E281" t="s">
        <v>214</v>
      </c>
      <c r="G281" t="s">
        <v>3654</v>
      </c>
      <c r="H281" t="s">
        <v>214</v>
      </c>
      <c r="I281" t="s">
        <v>4668</v>
      </c>
    </row>
    <row r="282" spans="1:11">
      <c r="A282" s="69" t="s">
        <v>5449</v>
      </c>
      <c r="B282" t="s">
        <v>55</v>
      </c>
      <c r="C282" t="s">
        <v>3101</v>
      </c>
      <c r="D282" t="s">
        <v>35</v>
      </c>
      <c r="E282" t="s">
        <v>3102</v>
      </c>
      <c r="F282" t="s">
        <v>3104</v>
      </c>
      <c r="G282" t="s">
        <v>2867</v>
      </c>
      <c r="H282" t="s">
        <v>1330</v>
      </c>
      <c r="I282" t="s">
        <v>4601</v>
      </c>
      <c r="J282" t="s">
        <v>5460</v>
      </c>
      <c r="K282" t="s">
        <v>228</v>
      </c>
    </row>
    <row r="283" spans="1:11">
      <c r="A283" s="69" t="s">
        <v>5449</v>
      </c>
      <c r="B283" t="s">
        <v>70</v>
      </c>
      <c r="C283" t="s">
        <v>2967</v>
      </c>
      <c r="D283" t="s">
        <v>35</v>
      </c>
      <c r="E283" t="s">
        <v>2919</v>
      </c>
      <c r="G283" t="s">
        <v>3654</v>
      </c>
      <c r="H283" t="s">
        <v>2920</v>
      </c>
      <c r="I283" t="s">
        <v>4609</v>
      </c>
    </row>
    <row r="284" spans="1:11">
      <c r="A284" s="69" t="s">
        <v>5449</v>
      </c>
      <c r="B284" t="s">
        <v>14</v>
      </c>
      <c r="C284" t="s">
        <v>3014</v>
      </c>
      <c r="D284" t="s">
        <v>17</v>
      </c>
      <c r="E284" t="s">
        <v>2923</v>
      </c>
      <c r="F284" t="s">
        <v>3015</v>
      </c>
      <c r="G284" t="s">
        <v>3654</v>
      </c>
      <c r="H284" t="s">
        <v>2916</v>
      </c>
      <c r="I284" t="s">
        <v>4628</v>
      </c>
    </row>
    <row r="285" spans="1:11">
      <c r="A285" s="69" t="s">
        <v>5449</v>
      </c>
      <c r="B285" t="s">
        <v>14</v>
      </c>
      <c r="C285" t="s">
        <v>3336</v>
      </c>
      <c r="D285" t="s">
        <v>3018</v>
      </c>
      <c r="E285" t="s">
        <v>1330</v>
      </c>
      <c r="G285" t="s">
        <v>2867</v>
      </c>
      <c r="H285" t="s">
        <v>1330</v>
      </c>
      <c r="I285" t="s">
        <v>4628</v>
      </c>
      <c r="J285" t="s">
        <v>5460</v>
      </c>
      <c r="K285" t="s">
        <v>228</v>
      </c>
    </row>
    <row r="286" spans="1:11">
      <c r="A286" s="69" t="s">
        <v>5449</v>
      </c>
      <c r="B286" t="s">
        <v>14</v>
      </c>
      <c r="C286" t="s">
        <v>3337</v>
      </c>
      <c r="E286" t="s">
        <v>3338</v>
      </c>
      <c r="G286" t="s">
        <v>2867</v>
      </c>
      <c r="H286" t="s">
        <v>1330</v>
      </c>
      <c r="I286" t="s">
        <v>4628</v>
      </c>
      <c r="J286" t="s">
        <v>5460</v>
      </c>
      <c r="K286" t="s">
        <v>228</v>
      </c>
    </row>
    <row r="287" spans="1:11">
      <c r="A287" s="69" t="s">
        <v>5449</v>
      </c>
      <c r="B287" t="s">
        <v>7</v>
      </c>
      <c r="C287" t="s">
        <v>3017</v>
      </c>
      <c r="D287" t="s">
        <v>3018</v>
      </c>
      <c r="E287" t="s">
        <v>2919</v>
      </c>
      <c r="G287" t="s">
        <v>3654</v>
      </c>
      <c r="H287" t="s">
        <v>2920</v>
      </c>
      <c r="I287" t="s">
        <v>4632</v>
      </c>
    </row>
    <row r="288" spans="1:11">
      <c r="A288" s="69" t="s">
        <v>5449</v>
      </c>
      <c r="B288" t="s">
        <v>60</v>
      </c>
      <c r="C288" t="s">
        <v>3020</v>
      </c>
      <c r="D288" t="s">
        <v>10</v>
      </c>
      <c r="E288" t="s">
        <v>2919</v>
      </c>
      <c r="G288" t="s">
        <v>3654</v>
      </c>
      <c r="H288" t="s">
        <v>2920</v>
      </c>
      <c r="I288" t="s">
        <v>4644</v>
      </c>
    </row>
    <row r="289" spans="1:9">
      <c r="A289" s="69" t="s">
        <v>5449</v>
      </c>
      <c r="B289" t="s">
        <v>60</v>
      </c>
      <c r="C289" t="s">
        <v>3021</v>
      </c>
      <c r="D289" t="s">
        <v>10</v>
      </c>
      <c r="E289" t="s">
        <v>2919</v>
      </c>
      <c r="G289" t="s">
        <v>3654</v>
      </c>
      <c r="H289" t="s">
        <v>2920</v>
      </c>
      <c r="I289" t="s">
        <v>4644</v>
      </c>
    </row>
    <row r="290" spans="1:9">
      <c r="A290" s="69" t="s">
        <v>5449</v>
      </c>
      <c r="B290" t="s">
        <v>60</v>
      </c>
      <c r="C290" t="s">
        <v>3022</v>
      </c>
      <c r="D290" t="s">
        <v>10</v>
      </c>
      <c r="E290" t="s">
        <v>2919</v>
      </c>
      <c r="G290" t="s">
        <v>3654</v>
      </c>
      <c r="H290" t="s">
        <v>2920</v>
      </c>
      <c r="I290" t="s">
        <v>4644</v>
      </c>
    </row>
    <row r="291" spans="1:9">
      <c r="A291" s="69" t="s">
        <v>5449</v>
      </c>
      <c r="B291" t="s">
        <v>60</v>
      </c>
      <c r="C291" t="s">
        <v>3023</v>
      </c>
      <c r="D291" t="s">
        <v>10</v>
      </c>
      <c r="E291" t="s">
        <v>2919</v>
      </c>
      <c r="G291" t="s">
        <v>3654</v>
      </c>
      <c r="H291" t="s">
        <v>2920</v>
      </c>
      <c r="I291" t="s">
        <v>4644</v>
      </c>
    </row>
    <row r="292" spans="1:9">
      <c r="A292" s="69" t="s">
        <v>5449</v>
      </c>
      <c r="B292" t="s">
        <v>54</v>
      </c>
      <c r="C292" t="s">
        <v>3028</v>
      </c>
      <c r="D292" t="s">
        <v>3018</v>
      </c>
      <c r="E292" t="s">
        <v>2919</v>
      </c>
      <c r="G292" t="s">
        <v>3654</v>
      </c>
      <c r="H292" t="s">
        <v>2920</v>
      </c>
      <c r="I292" t="s">
        <v>4646</v>
      </c>
    </row>
    <row r="293" spans="1:9">
      <c r="A293" s="69" t="s">
        <v>5449</v>
      </c>
      <c r="B293" t="s">
        <v>54</v>
      </c>
      <c r="C293" t="s">
        <v>3029</v>
      </c>
      <c r="D293" t="s">
        <v>3018</v>
      </c>
      <c r="E293" t="s">
        <v>2919</v>
      </c>
      <c r="G293" t="s">
        <v>3654</v>
      </c>
      <c r="H293" t="s">
        <v>2920</v>
      </c>
      <c r="I293" t="s">
        <v>4646</v>
      </c>
    </row>
    <row r="294" spans="1:9">
      <c r="A294" s="69" t="s">
        <v>5449</v>
      </c>
      <c r="B294" t="s">
        <v>54</v>
      </c>
      <c r="C294" t="s">
        <v>3030</v>
      </c>
      <c r="D294" t="s">
        <v>3018</v>
      </c>
      <c r="E294" t="s">
        <v>2919</v>
      </c>
      <c r="G294" t="s">
        <v>3654</v>
      </c>
      <c r="H294" t="s">
        <v>2920</v>
      </c>
      <c r="I294" t="s">
        <v>4646</v>
      </c>
    </row>
    <row r="295" spans="1:9">
      <c r="A295" s="69" t="s">
        <v>5449</v>
      </c>
      <c r="B295" t="s">
        <v>73</v>
      </c>
      <c r="C295" t="s">
        <v>3035</v>
      </c>
      <c r="D295" t="s">
        <v>3018</v>
      </c>
      <c r="E295" t="s">
        <v>2919</v>
      </c>
      <c r="G295" t="s">
        <v>3654</v>
      </c>
      <c r="H295" t="s">
        <v>2920</v>
      </c>
      <c r="I295" t="s">
        <v>4648</v>
      </c>
    </row>
    <row r="296" spans="1:9">
      <c r="A296" s="69" t="s">
        <v>5449</v>
      </c>
      <c r="B296" t="s">
        <v>73</v>
      </c>
      <c r="C296" t="s">
        <v>3036</v>
      </c>
      <c r="D296" t="s">
        <v>3018</v>
      </c>
      <c r="E296" t="s">
        <v>2919</v>
      </c>
      <c r="G296" t="s">
        <v>3654</v>
      </c>
      <c r="H296" t="s">
        <v>2920</v>
      </c>
      <c r="I296" t="s">
        <v>4648</v>
      </c>
    </row>
    <row r="297" spans="1:9">
      <c r="A297" s="69" t="s">
        <v>5449</v>
      </c>
      <c r="B297" t="s">
        <v>86</v>
      </c>
      <c r="C297" t="s">
        <v>3038</v>
      </c>
      <c r="D297" t="s">
        <v>3039</v>
      </c>
      <c r="E297" t="s">
        <v>2923</v>
      </c>
      <c r="F297" t="s">
        <v>3040</v>
      </c>
      <c r="G297" t="s">
        <v>3654</v>
      </c>
      <c r="H297" t="s">
        <v>2916</v>
      </c>
      <c r="I297" t="s">
        <v>4656</v>
      </c>
    </row>
    <row r="298" spans="1:9">
      <c r="A298" s="69" t="s">
        <v>5449</v>
      </c>
      <c r="B298" t="s">
        <v>86</v>
      </c>
      <c r="C298" t="s">
        <v>3041</v>
      </c>
      <c r="D298" t="s">
        <v>3042</v>
      </c>
      <c r="E298" t="s">
        <v>2923</v>
      </c>
      <c r="F298" t="s">
        <v>3043</v>
      </c>
      <c r="G298" t="s">
        <v>3654</v>
      </c>
      <c r="H298" t="s">
        <v>2916</v>
      </c>
      <c r="I298" t="s">
        <v>4656</v>
      </c>
    </row>
    <row r="299" spans="1:9">
      <c r="A299" s="69" t="s">
        <v>5449</v>
      </c>
      <c r="B299" t="s">
        <v>86</v>
      </c>
      <c r="C299" t="s">
        <v>3049</v>
      </c>
      <c r="D299" t="s">
        <v>88</v>
      </c>
      <c r="E299" t="s">
        <v>2923</v>
      </c>
      <c r="F299" t="s">
        <v>3050</v>
      </c>
      <c r="G299" t="s">
        <v>3654</v>
      </c>
      <c r="H299" t="s">
        <v>2916</v>
      </c>
      <c r="I299" t="s">
        <v>4656</v>
      </c>
    </row>
    <row r="300" spans="1:9">
      <c r="A300" s="69" t="s">
        <v>5449</v>
      </c>
      <c r="B300" t="s">
        <v>86</v>
      </c>
      <c r="C300" t="s">
        <v>3055</v>
      </c>
      <c r="D300" t="s">
        <v>3018</v>
      </c>
      <c r="E300" t="s">
        <v>2958</v>
      </c>
      <c r="G300" t="s">
        <v>3654</v>
      </c>
      <c r="H300" t="s">
        <v>2959</v>
      </c>
      <c r="I300" t="s">
        <v>4656</v>
      </c>
    </row>
    <row r="301" spans="1:9">
      <c r="A301" s="69" t="s">
        <v>5449</v>
      </c>
      <c r="B301" t="s">
        <v>86</v>
      </c>
      <c r="C301" t="s">
        <v>3056</v>
      </c>
      <c r="D301" t="s">
        <v>3018</v>
      </c>
      <c r="E301" t="s">
        <v>2923</v>
      </c>
      <c r="G301" t="s">
        <v>3654</v>
      </c>
      <c r="H301" t="s">
        <v>2916</v>
      </c>
      <c r="I301" t="s">
        <v>4656</v>
      </c>
    </row>
    <row r="302" spans="1:9">
      <c r="A302" s="69" t="s">
        <v>5449</v>
      </c>
      <c r="B302" t="s">
        <v>86</v>
      </c>
      <c r="C302" t="s">
        <v>3057</v>
      </c>
      <c r="D302" t="s">
        <v>3058</v>
      </c>
      <c r="E302" t="s">
        <v>2919</v>
      </c>
      <c r="G302" t="s">
        <v>3654</v>
      </c>
      <c r="H302" t="s">
        <v>2920</v>
      </c>
      <c r="I302" t="s">
        <v>4656</v>
      </c>
    </row>
    <row r="303" spans="1:9">
      <c r="A303" s="69" t="s">
        <v>5449</v>
      </c>
      <c r="B303" t="s">
        <v>86</v>
      </c>
      <c r="C303" t="s">
        <v>3057</v>
      </c>
      <c r="D303" t="s">
        <v>3058</v>
      </c>
      <c r="E303" t="s">
        <v>2919</v>
      </c>
      <c r="G303" t="s">
        <v>3654</v>
      </c>
      <c r="H303" t="s">
        <v>2920</v>
      </c>
      <c r="I303" t="s">
        <v>4656</v>
      </c>
    </row>
    <row r="304" spans="1:9">
      <c r="A304" s="69" t="s">
        <v>5449</v>
      </c>
      <c r="B304" t="s">
        <v>87</v>
      </c>
      <c r="C304" t="s">
        <v>3060</v>
      </c>
      <c r="D304" t="s">
        <v>3018</v>
      </c>
      <c r="E304" t="s">
        <v>2923</v>
      </c>
      <c r="G304" t="s">
        <v>3654</v>
      </c>
      <c r="H304" t="s">
        <v>2916</v>
      </c>
      <c r="I304" t="s">
        <v>4660</v>
      </c>
    </row>
    <row r="305" spans="1:11">
      <c r="A305" s="69" t="s">
        <v>5449</v>
      </c>
      <c r="B305" t="s">
        <v>92</v>
      </c>
      <c r="C305" t="s">
        <v>3431</v>
      </c>
      <c r="D305" t="s">
        <v>94</v>
      </c>
      <c r="E305" t="s">
        <v>3432</v>
      </c>
      <c r="F305" t="s">
        <v>3434</v>
      </c>
      <c r="G305" t="s">
        <v>2867</v>
      </c>
      <c r="H305" t="s">
        <v>3433</v>
      </c>
      <c r="I305" t="s">
        <v>4664</v>
      </c>
      <c r="J305" t="s">
        <v>5460</v>
      </c>
      <c r="K305" t="s">
        <v>228</v>
      </c>
    </row>
    <row r="306" spans="1:11">
      <c r="A306" s="69" t="s">
        <v>5449</v>
      </c>
      <c r="B306" t="s">
        <v>98</v>
      </c>
      <c r="C306" t="s">
        <v>3072</v>
      </c>
      <c r="D306" t="s">
        <v>3018</v>
      </c>
      <c r="E306" t="s">
        <v>2923</v>
      </c>
      <c r="F306" t="s">
        <v>3073</v>
      </c>
      <c r="G306" t="s">
        <v>3654</v>
      </c>
      <c r="H306" t="s">
        <v>2916</v>
      </c>
      <c r="I306" t="s">
        <v>4668</v>
      </c>
    </row>
    <row r="307" spans="1:11">
      <c r="A307" s="69" t="s">
        <v>5449</v>
      </c>
      <c r="B307" t="s">
        <v>98</v>
      </c>
      <c r="C307" t="s">
        <v>3074</v>
      </c>
      <c r="D307" t="s">
        <v>102</v>
      </c>
      <c r="E307" t="s">
        <v>2919</v>
      </c>
      <c r="G307" t="s">
        <v>3654</v>
      </c>
      <c r="H307" t="s">
        <v>2920</v>
      </c>
      <c r="I307" t="s">
        <v>4668</v>
      </c>
    </row>
    <row r="308" spans="1:11">
      <c r="A308" s="69" t="s">
        <v>5449</v>
      </c>
      <c r="B308" t="s">
        <v>98</v>
      </c>
      <c r="C308" t="s">
        <v>3075</v>
      </c>
      <c r="D308" t="s">
        <v>100</v>
      </c>
      <c r="E308" t="s">
        <v>3076</v>
      </c>
      <c r="F308" t="s">
        <v>3077</v>
      </c>
      <c r="G308" t="s">
        <v>3654</v>
      </c>
      <c r="H308" t="s">
        <v>2916</v>
      </c>
      <c r="I308" t="s">
        <v>4668</v>
      </c>
    </row>
    <row r="309" spans="1:11">
      <c r="A309" s="69" t="s">
        <v>5449</v>
      </c>
      <c r="B309" t="s">
        <v>98</v>
      </c>
      <c r="C309" t="s">
        <v>3078</v>
      </c>
      <c r="D309" t="s">
        <v>3018</v>
      </c>
      <c r="E309" t="s">
        <v>2919</v>
      </c>
      <c r="G309" t="s">
        <v>3654</v>
      </c>
      <c r="H309" t="s">
        <v>2920</v>
      </c>
      <c r="I309" t="s">
        <v>4668</v>
      </c>
    </row>
    <row r="310" spans="1:11">
      <c r="A310" s="69" t="s">
        <v>5453</v>
      </c>
      <c r="B310" t="s">
        <v>55</v>
      </c>
      <c r="C310" t="s">
        <v>3101</v>
      </c>
      <c r="D310" t="s">
        <v>35</v>
      </c>
      <c r="E310" t="s">
        <v>3102</v>
      </c>
      <c r="F310" t="s">
        <v>3104</v>
      </c>
      <c r="G310" t="s">
        <v>3654</v>
      </c>
      <c r="H310" t="s">
        <v>3338</v>
      </c>
      <c r="I310" t="s">
        <v>4601</v>
      </c>
    </row>
    <row r="311" spans="1:11">
      <c r="A311" s="69" t="s">
        <v>5453</v>
      </c>
      <c r="B311" t="s">
        <v>55</v>
      </c>
      <c r="C311" t="s">
        <v>3106</v>
      </c>
      <c r="D311" t="s">
        <v>36</v>
      </c>
      <c r="E311" t="s">
        <v>214</v>
      </c>
      <c r="F311" t="s">
        <v>3107</v>
      </c>
      <c r="G311" t="s">
        <v>3654</v>
      </c>
      <c r="H311" t="s">
        <v>214</v>
      </c>
      <c r="I311" t="s">
        <v>4601</v>
      </c>
    </row>
    <row r="312" spans="1:11">
      <c r="A312" s="69" t="s">
        <v>5453</v>
      </c>
      <c r="B312" t="s">
        <v>55</v>
      </c>
      <c r="C312" t="s">
        <v>3129</v>
      </c>
      <c r="D312" t="s">
        <v>36</v>
      </c>
      <c r="E312" t="s">
        <v>3081</v>
      </c>
      <c r="G312" t="s">
        <v>3654</v>
      </c>
      <c r="H312" t="s">
        <v>3081</v>
      </c>
      <c r="I312" t="s">
        <v>4601</v>
      </c>
    </row>
    <row r="313" spans="1:11">
      <c r="A313" s="69" t="s">
        <v>5453</v>
      </c>
      <c r="B313" t="s">
        <v>55</v>
      </c>
      <c r="C313" t="s">
        <v>3132</v>
      </c>
      <c r="D313" t="s">
        <v>33</v>
      </c>
      <c r="E313" t="s">
        <v>3081</v>
      </c>
      <c r="G313" t="s">
        <v>3654</v>
      </c>
      <c r="H313" t="s">
        <v>3081</v>
      </c>
      <c r="I313" t="s">
        <v>4601</v>
      </c>
    </row>
    <row r="314" spans="1:11">
      <c r="A314" s="69" t="s">
        <v>5453</v>
      </c>
      <c r="B314" t="s">
        <v>70</v>
      </c>
      <c r="C314" t="s">
        <v>2967</v>
      </c>
      <c r="D314" t="s">
        <v>35</v>
      </c>
      <c r="E314" t="s">
        <v>2919</v>
      </c>
      <c r="G314" t="s">
        <v>3654</v>
      </c>
      <c r="H314" t="s">
        <v>3554</v>
      </c>
      <c r="I314" t="s">
        <v>4609</v>
      </c>
    </row>
    <row r="315" spans="1:11">
      <c r="A315" s="69" t="s">
        <v>5453</v>
      </c>
      <c r="B315" t="s">
        <v>72</v>
      </c>
      <c r="C315" t="s">
        <v>3223</v>
      </c>
      <c r="D315" t="s">
        <v>36</v>
      </c>
      <c r="E315" t="s">
        <v>3081</v>
      </c>
      <c r="F315" t="s">
        <v>3224</v>
      </c>
      <c r="G315" t="s">
        <v>3654</v>
      </c>
      <c r="H315" t="s">
        <v>3081</v>
      </c>
      <c r="I315" t="s">
        <v>4617</v>
      </c>
    </row>
    <row r="316" spans="1:11">
      <c r="A316" s="69" t="s">
        <v>5453</v>
      </c>
      <c r="B316" t="s">
        <v>72</v>
      </c>
      <c r="C316" t="s">
        <v>3228</v>
      </c>
      <c r="D316" t="s">
        <v>36</v>
      </c>
      <c r="E316" t="s">
        <v>214</v>
      </c>
      <c r="F316" t="s">
        <v>3229</v>
      </c>
      <c r="G316" t="s">
        <v>3654</v>
      </c>
      <c r="H316" t="s">
        <v>214</v>
      </c>
      <c r="I316" t="s">
        <v>4617</v>
      </c>
    </row>
    <row r="317" spans="1:11">
      <c r="A317" s="69" t="s">
        <v>5453</v>
      </c>
      <c r="B317" t="s">
        <v>72</v>
      </c>
      <c r="C317" t="s">
        <v>3267</v>
      </c>
      <c r="D317" t="s">
        <v>36</v>
      </c>
      <c r="E317" t="s">
        <v>3081</v>
      </c>
      <c r="G317" t="s">
        <v>3654</v>
      </c>
      <c r="H317" t="s">
        <v>3081</v>
      </c>
      <c r="I317" t="s">
        <v>4617</v>
      </c>
    </row>
    <row r="318" spans="1:11">
      <c r="A318" s="69" t="s">
        <v>5453</v>
      </c>
      <c r="B318" t="s">
        <v>78</v>
      </c>
      <c r="C318" t="s">
        <v>3273</v>
      </c>
      <c r="D318" t="s">
        <v>33</v>
      </c>
      <c r="E318" t="s">
        <v>3081</v>
      </c>
      <c r="F318" t="s">
        <v>3274</v>
      </c>
      <c r="G318" t="s">
        <v>3654</v>
      </c>
      <c r="H318" t="s">
        <v>3081</v>
      </c>
      <c r="I318" t="s">
        <v>4621</v>
      </c>
    </row>
    <row r="319" spans="1:11">
      <c r="A319" s="69" t="s">
        <v>5453</v>
      </c>
      <c r="B319" t="s">
        <v>78</v>
      </c>
      <c r="C319" t="s">
        <v>3295</v>
      </c>
      <c r="D319" t="s">
        <v>33</v>
      </c>
      <c r="E319" t="s">
        <v>214</v>
      </c>
      <c r="G319" t="s">
        <v>3654</v>
      </c>
      <c r="H319" t="s">
        <v>214</v>
      </c>
      <c r="I319" t="s">
        <v>4621</v>
      </c>
    </row>
    <row r="320" spans="1:11">
      <c r="A320" s="69" t="s">
        <v>5453</v>
      </c>
      <c r="B320" t="s">
        <v>14</v>
      </c>
      <c r="C320" t="s">
        <v>3336</v>
      </c>
      <c r="D320" t="s">
        <v>3018</v>
      </c>
      <c r="E320" t="s">
        <v>1330</v>
      </c>
      <c r="G320" t="s">
        <v>2876</v>
      </c>
      <c r="H320" t="s">
        <v>1330</v>
      </c>
      <c r="I320" t="s">
        <v>4628</v>
      </c>
      <c r="J320" t="s">
        <v>5466</v>
      </c>
      <c r="K320" t="s">
        <v>214</v>
      </c>
    </row>
    <row r="321" spans="1:9">
      <c r="A321" s="69" t="s">
        <v>5453</v>
      </c>
      <c r="B321" t="s">
        <v>14</v>
      </c>
      <c r="C321" t="s">
        <v>3337</v>
      </c>
      <c r="E321" t="s">
        <v>3338</v>
      </c>
      <c r="G321" t="s">
        <v>3654</v>
      </c>
      <c r="H321" t="s">
        <v>3338</v>
      </c>
      <c r="I321" t="s">
        <v>4628</v>
      </c>
    </row>
    <row r="322" spans="1:9">
      <c r="A322" s="69" t="s">
        <v>5453</v>
      </c>
      <c r="B322" t="s">
        <v>14</v>
      </c>
      <c r="C322" t="s">
        <v>3339</v>
      </c>
      <c r="D322" t="s">
        <v>3340</v>
      </c>
      <c r="E322" t="s">
        <v>3081</v>
      </c>
      <c r="F322" t="s">
        <v>3341</v>
      </c>
      <c r="G322" t="s">
        <v>3654</v>
      </c>
      <c r="H322" t="s">
        <v>3081</v>
      </c>
      <c r="I322" t="s">
        <v>4628</v>
      </c>
    </row>
    <row r="323" spans="1:9">
      <c r="A323" s="69" t="s">
        <v>5453</v>
      </c>
      <c r="B323" t="s">
        <v>14</v>
      </c>
      <c r="C323" t="s">
        <v>3342</v>
      </c>
      <c r="E323" t="s">
        <v>214</v>
      </c>
      <c r="G323" t="s">
        <v>3654</v>
      </c>
      <c r="H323" t="s">
        <v>214</v>
      </c>
      <c r="I323" t="s">
        <v>4628</v>
      </c>
    </row>
    <row r="324" spans="1:9">
      <c r="A324" s="69" t="s">
        <v>5453</v>
      </c>
      <c r="B324" t="s">
        <v>7</v>
      </c>
      <c r="C324" t="s">
        <v>3344</v>
      </c>
      <c r="D324" t="s">
        <v>10</v>
      </c>
      <c r="E324" t="s">
        <v>214</v>
      </c>
      <c r="G324" t="s">
        <v>3654</v>
      </c>
      <c r="H324" t="s">
        <v>214</v>
      </c>
      <c r="I324" t="s">
        <v>4632</v>
      </c>
    </row>
    <row r="325" spans="1:9">
      <c r="A325" s="69" t="s">
        <v>5453</v>
      </c>
      <c r="B325" t="s">
        <v>7</v>
      </c>
      <c r="C325" t="s">
        <v>3345</v>
      </c>
      <c r="D325" t="s">
        <v>3346</v>
      </c>
      <c r="E325" t="s">
        <v>214</v>
      </c>
      <c r="F325" t="s">
        <v>3347</v>
      </c>
      <c r="G325" t="s">
        <v>3654</v>
      </c>
      <c r="H325" t="s">
        <v>214</v>
      </c>
      <c r="I325" t="s">
        <v>4632</v>
      </c>
    </row>
    <row r="326" spans="1:9">
      <c r="A326" s="69" t="s">
        <v>5453</v>
      </c>
      <c r="B326" t="s">
        <v>7</v>
      </c>
      <c r="C326" t="s">
        <v>3348</v>
      </c>
      <c r="D326" t="s">
        <v>3346</v>
      </c>
      <c r="E326" t="s">
        <v>214</v>
      </c>
      <c r="G326" t="s">
        <v>3654</v>
      </c>
      <c r="H326" t="s">
        <v>214</v>
      </c>
      <c r="I326" t="s">
        <v>4632</v>
      </c>
    </row>
    <row r="327" spans="1:9">
      <c r="A327" s="69" t="s">
        <v>5453</v>
      </c>
      <c r="B327" t="s">
        <v>7</v>
      </c>
      <c r="C327" t="s">
        <v>3349</v>
      </c>
      <c r="D327" t="s">
        <v>12</v>
      </c>
      <c r="E327" t="s">
        <v>214</v>
      </c>
      <c r="F327" t="s">
        <v>3350</v>
      </c>
      <c r="G327" t="s">
        <v>3654</v>
      </c>
      <c r="H327" t="s">
        <v>214</v>
      </c>
      <c r="I327" t="s">
        <v>4632</v>
      </c>
    </row>
    <row r="328" spans="1:9">
      <c r="A328" s="69" t="s">
        <v>5453</v>
      </c>
      <c r="B328" t="s">
        <v>7</v>
      </c>
      <c r="C328" t="s">
        <v>3017</v>
      </c>
      <c r="D328" t="s">
        <v>3018</v>
      </c>
      <c r="E328" t="s">
        <v>2919</v>
      </c>
      <c r="G328" t="s">
        <v>3654</v>
      </c>
      <c r="H328" t="s">
        <v>3554</v>
      </c>
      <c r="I328" t="s">
        <v>4632</v>
      </c>
    </row>
    <row r="329" spans="1:9">
      <c r="A329" s="69" t="s">
        <v>5453</v>
      </c>
      <c r="B329" t="s">
        <v>4363</v>
      </c>
      <c r="C329" t="s">
        <v>3352</v>
      </c>
      <c r="D329" t="s">
        <v>3045</v>
      </c>
      <c r="E329" t="s">
        <v>214</v>
      </c>
      <c r="G329" t="s">
        <v>3654</v>
      </c>
      <c r="H329" t="s">
        <v>214</v>
      </c>
      <c r="I329" t="s">
        <v>4636</v>
      </c>
    </row>
    <row r="330" spans="1:9">
      <c r="A330" s="69" t="s">
        <v>5453</v>
      </c>
      <c r="B330" t="s">
        <v>4363</v>
      </c>
      <c r="C330" t="s">
        <v>3353</v>
      </c>
      <c r="D330" t="s">
        <v>3045</v>
      </c>
      <c r="E330" t="s">
        <v>3354</v>
      </c>
      <c r="G330" t="s">
        <v>3654</v>
      </c>
      <c r="H330" t="s">
        <v>214</v>
      </c>
      <c r="I330" t="s">
        <v>4636</v>
      </c>
    </row>
    <row r="331" spans="1:9">
      <c r="A331" s="69" t="s">
        <v>5453</v>
      </c>
      <c r="B331" t="s">
        <v>4363</v>
      </c>
      <c r="C331" t="s">
        <v>3355</v>
      </c>
      <c r="D331" t="s">
        <v>3045</v>
      </c>
      <c r="E331" t="s">
        <v>3293</v>
      </c>
      <c r="F331" t="s">
        <v>3356</v>
      </c>
      <c r="G331" t="s">
        <v>3654</v>
      </c>
      <c r="H331" t="s">
        <v>214</v>
      </c>
      <c r="I331" t="s">
        <v>4636</v>
      </c>
    </row>
    <row r="332" spans="1:9">
      <c r="A332" s="69" t="s">
        <v>5453</v>
      </c>
      <c r="B332" t="s">
        <v>4363</v>
      </c>
      <c r="C332" t="s">
        <v>3357</v>
      </c>
      <c r="D332" t="s">
        <v>3045</v>
      </c>
      <c r="E332" t="s">
        <v>214</v>
      </c>
      <c r="G332" t="s">
        <v>3654</v>
      </c>
      <c r="H332" t="s">
        <v>214</v>
      </c>
      <c r="I332" t="s">
        <v>4636</v>
      </c>
    </row>
    <row r="333" spans="1:9">
      <c r="A333" s="69" t="s">
        <v>5453</v>
      </c>
      <c r="B333" t="s">
        <v>47</v>
      </c>
      <c r="C333" t="s">
        <v>3359</v>
      </c>
      <c r="D333" t="s">
        <v>3360</v>
      </c>
      <c r="E333" t="s">
        <v>3361</v>
      </c>
      <c r="G333" t="s">
        <v>3654</v>
      </c>
      <c r="H333" t="s">
        <v>214</v>
      </c>
      <c r="I333" t="s">
        <v>4640</v>
      </c>
    </row>
    <row r="334" spans="1:9">
      <c r="A334" s="69" t="s">
        <v>5453</v>
      </c>
      <c r="B334" t="s">
        <v>47</v>
      </c>
      <c r="C334" t="s">
        <v>3364</v>
      </c>
      <c r="D334" t="s">
        <v>3365</v>
      </c>
      <c r="E334" t="s">
        <v>3366</v>
      </c>
      <c r="G334" t="s">
        <v>3654</v>
      </c>
      <c r="H334" t="s">
        <v>214</v>
      </c>
      <c r="I334" t="s">
        <v>4640</v>
      </c>
    </row>
    <row r="335" spans="1:9">
      <c r="A335" s="69" t="s">
        <v>5453</v>
      </c>
      <c r="B335" t="s">
        <v>47</v>
      </c>
      <c r="C335" t="s">
        <v>3367</v>
      </c>
      <c r="D335" t="s">
        <v>3368</v>
      </c>
      <c r="E335" t="s">
        <v>214</v>
      </c>
      <c r="G335" t="s">
        <v>3654</v>
      </c>
      <c r="H335" t="s">
        <v>214</v>
      </c>
      <c r="I335" t="s">
        <v>4640</v>
      </c>
    </row>
    <row r="336" spans="1:9">
      <c r="A336" s="69" t="s">
        <v>5453</v>
      </c>
      <c r="B336" t="s">
        <v>47</v>
      </c>
      <c r="C336" t="s">
        <v>3371</v>
      </c>
      <c r="D336" t="s">
        <v>3372</v>
      </c>
      <c r="E336" t="s">
        <v>214</v>
      </c>
      <c r="G336" t="s">
        <v>3654</v>
      </c>
      <c r="H336" t="s">
        <v>214</v>
      </c>
      <c r="I336" t="s">
        <v>4640</v>
      </c>
    </row>
    <row r="337" spans="1:9">
      <c r="A337" s="69" t="s">
        <v>5453</v>
      </c>
      <c r="B337" t="s">
        <v>47</v>
      </c>
      <c r="C337" t="s">
        <v>3373</v>
      </c>
      <c r="D337" t="s">
        <v>3368</v>
      </c>
      <c r="E337" t="s">
        <v>214</v>
      </c>
      <c r="G337" t="s">
        <v>3654</v>
      </c>
      <c r="H337" t="s">
        <v>214</v>
      </c>
      <c r="I337" t="s">
        <v>4640</v>
      </c>
    </row>
    <row r="338" spans="1:9">
      <c r="A338" s="69" t="s">
        <v>5453</v>
      </c>
      <c r="B338" t="s">
        <v>47</v>
      </c>
      <c r="C338" t="s">
        <v>3374</v>
      </c>
      <c r="D338" t="s">
        <v>3368</v>
      </c>
      <c r="E338" t="s">
        <v>214</v>
      </c>
      <c r="G338" t="s">
        <v>3654</v>
      </c>
      <c r="H338" t="s">
        <v>214</v>
      </c>
      <c r="I338" t="s">
        <v>4640</v>
      </c>
    </row>
    <row r="339" spans="1:9">
      <c r="A339" s="69" t="s">
        <v>5453</v>
      </c>
      <c r="B339" t="s">
        <v>60</v>
      </c>
      <c r="C339" t="s">
        <v>3376</v>
      </c>
      <c r="D339" t="s">
        <v>10</v>
      </c>
      <c r="E339" t="s">
        <v>214</v>
      </c>
      <c r="G339" t="s">
        <v>3654</v>
      </c>
      <c r="H339" t="s">
        <v>214</v>
      </c>
      <c r="I339" t="s">
        <v>4644</v>
      </c>
    </row>
    <row r="340" spans="1:9">
      <c r="A340" s="69" t="s">
        <v>5453</v>
      </c>
      <c r="B340" t="s">
        <v>60</v>
      </c>
      <c r="C340" t="s">
        <v>3020</v>
      </c>
      <c r="D340" t="s">
        <v>10</v>
      </c>
      <c r="E340" t="s">
        <v>2919</v>
      </c>
      <c r="G340" t="s">
        <v>3654</v>
      </c>
      <c r="H340" t="s">
        <v>3554</v>
      </c>
      <c r="I340" t="s">
        <v>4644</v>
      </c>
    </row>
    <row r="341" spans="1:9">
      <c r="A341" s="69" t="s">
        <v>5453</v>
      </c>
      <c r="B341" t="s">
        <v>60</v>
      </c>
      <c r="C341" t="s">
        <v>3021</v>
      </c>
      <c r="D341" t="s">
        <v>10</v>
      </c>
      <c r="E341" t="s">
        <v>2919</v>
      </c>
      <c r="G341" t="s">
        <v>3654</v>
      </c>
      <c r="H341" t="s">
        <v>3554</v>
      </c>
      <c r="I341" t="s">
        <v>4644</v>
      </c>
    </row>
    <row r="342" spans="1:9">
      <c r="A342" s="69" t="s">
        <v>5453</v>
      </c>
      <c r="B342" t="s">
        <v>60</v>
      </c>
      <c r="C342" t="s">
        <v>3022</v>
      </c>
      <c r="D342" t="s">
        <v>10</v>
      </c>
      <c r="E342" t="s">
        <v>2919</v>
      </c>
      <c r="G342" t="s">
        <v>3654</v>
      </c>
      <c r="H342" t="s">
        <v>3554</v>
      </c>
      <c r="I342" t="s">
        <v>4644</v>
      </c>
    </row>
    <row r="343" spans="1:9">
      <c r="A343" s="69" t="s">
        <v>5453</v>
      </c>
      <c r="B343" t="s">
        <v>60</v>
      </c>
      <c r="C343" t="s">
        <v>3023</v>
      </c>
      <c r="D343" t="s">
        <v>10</v>
      </c>
      <c r="E343" t="s">
        <v>2919</v>
      </c>
      <c r="G343" t="s">
        <v>3654</v>
      </c>
      <c r="H343" t="s">
        <v>3554</v>
      </c>
      <c r="I343" t="s">
        <v>4644</v>
      </c>
    </row>
    <row r="344" spans="1:9">
      <c r="A344" s="69" t="s">
        <v>5453</v>
      </c>
      <c r="B344" t="s">
        <v>60</v>
      </c>
      <c r="C344" t="s">
        <v>3377</v>
      </c>
      <c r="D344" t="s">
        <v>61</v>
      </c>
      <c r="E344" t="s">
        <v>214</v>
      </c>
      <c r="F344" t="s">
        <v>3378</v>
      </c>
      <c r="G344" t="s">
        <v>3654</v>
      </c>
      <c r="H344" t="s">
        <v>214</v>
      </c>
      <c r="I344" t="s">
        <v>4644</v>
      </c>
    </row>
    <row r="345" spans="1:9">
      <c r="A345" s="69" t="s">
        <v>5453</v>
      </c>
      <c r="B345" t="s">
        <v>60</v>
      </c>
      <c r="C345" t="s">
        <v>3379</v>
      </c>
      <c r="D345" t="s">
        <v>61</v>
      </c>
      <c r="E345" t="s">
        <v>214</v>
      </c>
      <c r="G345" t="s">
        <v>3654</v>
      </c>
      <c r="H345" t="s">
        <v>214</v>
      </c>
      <c r="I345" t="s">
        <v>4644</v>
      </c>
    </row>
    <row r="346" spans="1:9">
      <c r="A346" s="69" t="s">
        <v>5453</v>
      </c>
      <c r="B346" t="s">
        <v>54</v>
      </c>
      <c r="C346" t="s">
        <v>3381</v>
      </c>
      <c r="D346" t="s">
        <v>74</v>
      </c>
      <c r="E346" t="s">
        <v>214</v>
      </c>
      <c r="G346" t="s">
        <v>3654</v>
      </c>
      <c r="H346" t="s">
        <v>214</v>
      </c>
      <c r="I346" t="s">
        <v>4646</v>
      </c>
    </row>
    <row r="347" spans="1:9">
      <c r="A347" s="69" t="s">
        <v>5453</v>
      </c>
      <c r="B347" t="s">
        <v>54</v>
      </c>
      <c r="C347" t="s">
        <v>3382</v>
      </c>
      <c r="D347" t="s">
        <v>3383</v>
      </c>
      <c r="E347" t="s">
        <v>3361</v>
      </c>
      <c r="G347" t="s">
        <v>3654</v>
      </c>
      <c r="H347" t="s">
        <v>214</v>
      </c>
      <c r="I347" t="s">
        <v>4646</v>
      </c>
    </row>
    <row r="348" spans="1:9">
      <c r="A348" s="69" t="s">
        <v>5453</v>
      </c>
      <c r="B348" t="s">
        <v>54</v>
      </c>
      <c r="C348" t="s">
        <v>3384</v>
      </c>
      <c r="D348" t="s">
        <v>74</v>
      </c>
      <c r="E348" t="s">
        <v>3385</v>
      </c>
      <c r="F348" t="s">
        <v>3386</v>
      </c>
      <c r="G348" t="s">
        <v>3654</v>
      </c>
      <c r="H348" t="s">
        <v>214</v>
      </c>
      <c r="I348" t="s">
        <v>4646</v>
      </c>
    </row>
    <row r="349" spans="1:9">
      <c r="A349" s="69" t="s">
        <v>5453</v>
      </c>
      <c r="B349" t="s">
        <v>54</v>
      </c>
      <c r="C349" t="s">
        <v>3025</v>
      </c>
      <c r="D349" t="s">
        <v>3018</v>
      </c>
      <c r="E349" t="s">
        <v>3026</v>
      </c>
      <c r="G349" t="s">
        <v>3654</v>
      </c>
      <c r="H349" t="s">
        <v>214</v>
      </c>
      <c r="I349" t="s">
        <v>4646</v>
      </c>
    </row>
    <row r="350" spans="1:9">
      <c r="A350" s="69" t="s">
        <v>5453</v>
      </c>
      <c r="B350" t="s">
        <v>54</v>
      </c>
      <c r="C350" t="s">
        <v>3028</v>
      </c>
      <c r="D350" t="s">
        <v>3018</v>
      </c>
      <c r="E350" t="s">
        <v>2919</v>
      </c>
      <c r="G350" t="s">
        <v>3654</v>
      </c>
      <c r="H350" t="s">
        <v>3554</v>
      </c>
      <c r="I350" t="s">
        <v>4646</v>
      </c>
    </row>
    <row r="351" spans="1:9">
      <c r="A351" s="69" t="s">
        <v>5453</v>
      </c>
      <c r="B351" t="s">
        <v>54</v>
      </c>
      <c r="C351" t="s">
        <v>3029</v>
      </c>
      <c r="D351" t="s">
        <v>3018</v>
      </c>
      <c r="E351" t="s">
        <v>2919</v>
      </c>
      <c r="G351" t="s">
        <v>3654</v>
      </c>
      <c r="H351" t="s">
        <v>3554</v>
      </c>
      <c r="I351" t="s">
        <v>4646</v>
      </c>
    </row>
    <row r="352" spans="1:9">
      <c r="A352" s="69" t="s">
        <v>5453</v>
      </c>
      <c r="B352" t="s">
        <v>54</v>
      </c>
      <c r="C352" t="s">
        <v>3030</v>
      </c>
      <c r="D352" t="s">
        <v>3018</v>
      </c>
      <c r="E352" t="s">
        <v>2919</v>
      </c>
      <c r="G352" t="s">
        <v>3654</v>
      </c>
      <c r="H352" t="s">
        <v>3554</v>
      </c>
      <c r="I352" t="s">
        <v>4646</v>
      </c>
    </row>
    <row r="353" spans="1:9">
      <c r="A353" s="69" t="s">
        <v>5453</v>
      </c>
      <c r="B353" t="s">
        <v>54</v>
      </c>
      <c r="C353" t="s">
        <v>3387</v>
      </c>
      <c r="D353" t="s">
        <v>74</v>
      </c>
      <c r="E353" t="s">
        <v>3081</v>
      </c>
      <c r="G353" t="s">
        <v>3654</v>
      </c>
      <c r="H353" t="s">
        <v>3081</v>
      </c>
      <c r="I353" t="s">
        <v>4646</v>
      </c>
    </row>
    <row r="354" spans="1:9">
      <c r="A354" s="69" t="s">
        <v>5453</v>
      </c>
      <c r="B354" t="s">
        <v>54</v>
      </c>
      <c r="C354" t="s">
        <v>3388</v>
      </c>
      <c r="D354" t="s">
        <v>83</v>
      </c>
      <c r="E354" t="s">
        <v>214</v>
      </c>
      <c r="G354" t="s">
        <v>3654</v>
      </c>
      <c r="H354" t="s">
        <v>214</v>
      </c>
      <c r="I354" t="s">
        <v>4646</v>
      </c>
    </row>
    <row r="355" spans="1:9">
      <c r="A355" s="69" t="s">
        <v>5453</v>
      </c>
      <c r="B355" t="s">
        <v>54</v>
      </c>
      <c r="C355" t="s">
        <v>3389</v>
      </c>
      <c r="D355" t="s">
        <v>3383</v>
      </c>
      <c r="E355" t="s">
        <v>214</v>
      </c>
      <c r="G355" t="s">
        <v>3654</v>
      </c>
      <c r="H355" t="s">
        <v>214</v>
      </c>
      <c r="I355" t="s">
        <v>4646</v>
      </c>
    </row>
    <row r="356" spans="1:9">
      <c r="A356" s="69" t="s">
        <v>5453</v>
      </c>
      <c r="B356" t="s">
        <v>73</v>
      </c>
      <c r="C356" t="s">
        <v>3391</v>
      </c>
      <c r="D356" t="s">
        <v>3018</v>
      </c>
      <c r="E356" t="s">
        <v>3081</v>
      </c>
      <c r="G356" t="s">
        <v>3654</v>
      </c>
      <c r="H356" t="s">
        <v>3081</v>
      </c>
      <c r="I356" t="s">
        <v>4648</v>
      </c>
    </row>
    <row r="357" spans="1:9">
      <c r="A357" s="69" t="s">
        <v>5453</v>
      </c>
      <c r="B357" t="s">
        <v>73</v>
      </c>
      <c r="C357" t="s">
        <v>3392</v>
      </c>
      <c r="D357" t="s">
        <v>3018</v>
      </c>
      <c r="E357" t="s">
        <v>3393</v>
      </c>
      <c r="G357" t="s">
        <v>3654</v>
      </c>
      <c r="H357" t="s">
        <v>3081</v>
      </c>
      <c r="I357" t="s">
        <v>4648</v>
      </c>
    </row>
    <row r="358" spans="1:9">
      <c r="A358" s="69" t="s">
        <v>5453</v>
      </c>
      <c r="B358" t="s">
        <v>73</v>
      </c>
      <c r="C358" t="s">
        <v>3394</v>
      </c>
      <c r="D358" t="s">
        <v>74</v>
      </c>
      <c r="E358" t="s">
        <v>214</v>
      </c>
      <c r="G358" t="s">
        <v>3654</v>
      </c>
      <c r="H358" t="s">
        <v>214</v>
      </c>
      <c r="I358" t="s">
        <v>4648</v>
      </c>
    </row>
    <row r="359" spans="1:9">
      <c r="A359" s="69" t="s">
        <v>5453</v>
      </c>
      <c r="B359" t="s">
        <v>73</v>
      </c>
      <c r="C359" t="s">
        <v>3395</v>
      </c>
      <c r="D359" t="s">
        <v>74</v>
      </c>
      <c r="E359" t="s">
        <v>214</v>
      </c>
      <c r="G359" t="s">
        <v>3654</v>
      </c>
      <c r="H359" t="s">
        <v>214</v>
      </c>
      <c r="I359" t="s">
        <v>4648</v>
      </c>
    </row>
    <row r="360" spans="1:9">
      <c r="A360" s="69" t="s">
        <v>5453</v>
      </c>
      <c r="B360" t="s">
        <v>73</v>
      </c>
      <c r="C360" t="s">
        <v>3396</v>
      </c>
      <c r="D360" t="s">
        <v>61</v>
      </c>
      <c r="E360" t="s">
        <v>214</v>
      </c>
      <c r="G360" t="s">
        <v>3654</v>
      </c>
      <c r="H360" t="s">
        <v>214</v>
      </c>
      <c r="I360" t="s">
        <v>4648</v>
      </c>
    </row>
    <row r="361" spans="1:9">
      <c r="A361" s="69" t="s">
        <v>5453</v>
      </c>
      <c r="B361" t="s">
        <v>73</v>
      </c>
      <c r="C361" t="s">
        <v>3397</v>
      </c>
      <c r="D361" t="s">
        <v>75</v>
      </c>
      <c r="E361" t="s">
        <v>3081</v>
      </c>
      <c r="G361" t="s">
        <v>3654</v>
      </c>
      <c r="H361" t="s">
        <v>3081</v>
      </c>
      <c r="I361" t="s">
        <v>4648</v>
      </c>
    </row>
    <row r="362" spans="1:9">
      <c r="A362" s="69" t="s">
        <v>5453</v>
      </c>
      <c r="B362" t="s">
        <v>73</v>
      </c>
      <c r="C362" t="s">
        <v>3398</v>
      </c>
      <c r="D362" t="s">
        <v>75</v>
      </c>
      <c r="E362" t="s">
        <v>3081</v>
      </c>
      <c r="G362" t="s">
        <v>3654</v>
      </c>
      <c r="H362" t="s">
        <v>3081</v>
      </c>
      <c r="I362" t="s">
        <v>4648</v>
      </c>
    </row>
    <row r="363" spans="1:9">
      <c r="A363" s="69" t="s">
        <v>5453</v>
      </c>
      <c r="B363" t="s">
        <v>73</v>
      </c>
      <c r="C363" t="s">
        <v>3035</v>
      </c>
      <c r="D363" t="s">
        <v>3018</v>
      </c>
      <c r="E363" t="s">
        <v>2919</v>
      </c>
      <c r="G363" t="s">
        <v>3654</v>
      </c>
      <c r="H363" t="s">
        <v>3554</v>
      </c>
      <c r="I363" t="s">
        <v>4648</v>
      </c>
    </row>
    <row r="364" spans="1:9">
      <c r="A364" s="69" t="s">
        <v>5453</v>
      </c>
      <c r="B364" t="s">
        <v>73</v>
      </c>
      <c r="C364" t="s">
        <v>3399</v>
      </c>
      <c r="D364" t="s">
        <v>75</v>
      </c>
      <c r="E364" t="s">
        <v>214</v>
      </c>
      <c r="F364" t="s">
        <v>3400</v>
      </c>
      <c r="G364" t="s">
        <v>3654</v>
      </c>
      <c r="H364" t="s">
        <v>214</v>
      </c>
      <c r="I364" t="s">
        <v>4648</v>
      </c>
    </row>
    <row r="365" spans="1:9">
      <c r="A365" s="69" t="s">
        <v>5453</v>
      </c>
      <c r="B365" t="s">
        <v>73</v>
      </c>
      <c r="C365" t="s">
        <v>3036</v>
      </c>
      <c r="D365" t="s">
        <v>3018</v>
      </c>
      <c r="E365" t="s">
        <v>2919</v>
      </c>
      <c r="G365" t="s">
        <v>3654</v>
      </c>
      <c r="H365" t="s">
        <v>3554</v>
      </c>
      <c r="I365" t="s">
        <v>4648</v>
      </c>
    </row>
    <row r="366" spans="1:9">
      <c r="A366" s="69" t="s">
        <v>5453</v>
      </c>
      <c r="B366" t="s">
        <v>81</v>
      </c>
      <c r="C366" t="s">
        <v>3402</v>
      </c>
      <c r="D366" t="s">
        <v>82</v>
      </c>
      <c r="E366" t="s">
        <v>214</v>
      </c>
      <c r="G366" t="s">
        <v>3654</v>
      </c>
      <c r="H366" t="s">
        <v>214</v>
      </c>
      <c r="I366" t="s">
        <v>4652</v>
      </c>
    </row>
    <row r="367" spans="1:9">
      <c r="A367" s="69" t="s">
        <v>5453</v>
      </c>
      <c r="B367" t="s">
        <v>81</v>
      </c>
      <c r="C367" t="s">
        <v>3403</v>
      </c>
      <c r="D367" t="s">
        <v>84</v>
      </c>
      <c r="E367" t="s">
        <v>214</v>
      </c>
      <c r="G367" t="s">
        <v>3654</v>
      </c>
      <c r="H367" t="s">
        <v>214</v>
      </c>
      <c r="I367" t="s">
        <v>4652</v>
      </c>
    </row>
    <row r="368" spans="1:9">
      <c r="A368" s="69" t="s">
        <v>5453</v>
      </c>
      <c r="B368" t="s">
        <v>86</v>
      </c>
      <c r="C368" t="s">
        <v>3412</v>
      </c>
      <c r="D368" t="s">
        <v>3039</v>
      </c>
      <c r="E368" t="s">
        <v>3081</v>
      </c>
      <c r="F368" t="s">
        <v>3413</v>
      </c>
      <c r="G368" t="s">
        <v>3654</v>
      </c>
      <c r="H368" t="s">
        <v>3081</v>
      </c>
      <c r="I368" t="s">
        <v>4656</v>
      </c>
    </row>
    <row r="369" spans="1:11">
      <c r="A369" s="69" t="s">
        <v>5453</v>
      </c>
      <c r="B369" t="s">
        <v>86</v>
      </c>
      <c r="C369" t="s">
        <v>3414</v>
      </c>
      <c r="D369" t="s">
        <v>88</v>
      </c>
      <c r="E369" t="s">
        <v>214</v>
      </c>
      <c r="F369" t="s">
        <v>3415</v>
      </c>
      <c r="G369" t="s">
        <v>3654</v>
      </c>
      <c r="H369" t="s">
        <v>214</v>
      </c>
      <c r="I369" t="s">
        <v>4656</v>
      </c>
    </row>
    <row r="370" spans="1:11">
      <c r="A370" s="69" t="s">
        <v>5453</v>
      </c>
      <c r="B370" t="s">
        <v>86</v>
      </c>
      <c r="C370" t="s">
        <v>3416</v>
      </c>
      <c r="D370" t="s">
        <v>3417</v>
      </c>
      <c r="E370" t="s">
        <v>214</v>
      </c>
      <c r="F370" t="s">
        <v>3418</v>
      </c>
      <c r="G370" t="s">
        <v>3654</v>
      </c>
      <c r="H370" t="s">
        <v>214</v>
      </c>
      <c r="I370" t="s">
        <v>4656</v>
      </c>
    </row>
    <row r="371" spans="1:11">
      <c r="A371" s="69" t="s">
        <v>5453</v>
      </c>
      <c r="B371" t="s">
        <v>86</v>
      </c>
      <c r="C371" t="s">
        <v>3420</v>
      </c>
      <c r="D371" t="s">
        <v>3417</v>
      </c>
      <c r="E371" t="s">
        <v>1902</v>
      </c>
      <c r="G371" t="s">
        <v>3654</v>
      </c>
      <c r="H371" t="s">
        <v>214</v>
      </c>
      <c r="I371" t="s">
        <v>4656</v>
      </c>
    </row>
    <row r="372" spans="1:11">
      <c r="A372" s="69" t="s">
        <v>5453</v>
      </c>
      <c r="B372" t="s">
        <v>86</v>
      </c>
      <c r="C372" t="s">
        <v>3421</v>
      </c>
      <c r="D372" t="s">
        <v>85</v>
      </c>
      <c r="E372" t="s">
        <v>214</v>
      </c>
      <c r="G372" t="s">
        <v>3654</v>
      </c>
      <c r="H372" t="s">
        <v>214</v>
      </c>
      <c r="I372" t="s">
        <v>4656</v>
      </c>
    </row>
    <row r="373" spans="1:11">
      <c r="A373" s="69" t="s">
        <v>5453</v>
      </c>
      <c r="B373" t="s">
        <v>86</v>
      </c>
      <c r="C373" t="s">
        <v>3057</v>
      </c>
      <c r="D373" t="s">
        <v>3058</v>
      </c>
      <c r="E373" t="s">
        <v>2919</v>
      </c>
      <c r="G373" t="s">
        <v>3654</v>
      </c>
      <c r="H373" t="s">
        <v>3554</v>
      </c>
      <c r="I373" t="s">
        <v>4656</v>
      </c>
    </row>
    <row r="374" spans="1:11">
      <c r="A374" s="69" t="s">
        <v>5453</v>
      </c>
      <c r="B374" t="s">
        <v>86</v>
      </c>
      <c r="C374" t="s">
        <v>3057</v>
      </c>
      <c r="D374" t="s">
        <v>3058</v>
      </c>
      <c r="E374" t="s">
        <v>2919</v>
      </c>
      <c r="G374" t="s">
        <v>3654</v>
      </c>
      <c r="H374" t="s">
        <v>3554</v>
      </c>
      <c r="I374" t="s">
        <v>4656</v>
      </c>
    </row>
    <row r="375" spans="1:11">
      <c r="A375" s="69" t="s">
        <v>5453</v>
      </c>
      <c r="B375" t="s">
        <v>87</v>
      </c>
      <c r="C375" t="s">
        <v>3423</v>
      </c>
      <c r="D375" t="s">
        <v>90</v>
      </c>
      <c r="E375" t="s">
        <v>3081</v>
      </c>
      <c r="G375" t="s">
        <v>3654</v>
      </c>
      <c r="H375" t="s">
        <v>3081</v>
      </c>
      <c r="I375" t="s">
        <v>4660</v>
      </c>
    </row>
    <row r="376" spans="1:11">
      <c r="A376" s="69" t="s">
        <v>5453</v>
      </c>
      <c r="B376" t="s">
        <v>87</v>
      </c>
      <c r="C376" t="s">
        <v>3424</v>
      </c>
      <c r="D376" t="s">
        <v>88</v>
      </c>
      <c r="E376" t="s">
        <v>214</v>
      </c>
      <c r="G376" t="s">
        <v>3654</v>
      </c>
      <c r="H376" t="s">
        <v>214</v>
      </c>
      <c r="I376" t="s">
        <v>4660</v>
      </c>
    </row>
    <row r="377" spans="1:11">
      <c r="A377" s="69" t="s">
        <v>5453</v>
      </c>
      <c r="B377" t="s">
        <v>92</v>
      </c>
      <c r="C377" t="s">
        <v>3428</v>
      </c>
      <c r="D377" t="s">
        <v>93</v>
      </c>
      <c r="E377" t="s">
        <v>214</v>
      </c>
      <c r="G377" t="s">
        <v>3654</v>
      </c>
      <c r="H377" t="s">
        <v>214</v>
      </c>
      <c r="I377" t="s">
        <v>4664</v>
      </c>
    </row>
    <row r="378" spans="1:11">
      <c r="A378" s="69" t="s">
        <v>5453</v>
      </c>
      <c r="B378" t="s">
        <v>92</v>
      </c>
      <c r="C378" t="s">
        <v>3429</v>
      </c>
      <c r="D378" t="s">
        <v>93</v>
      </c>
      <c r="E378" t="s">
        <v>3081</v>
      </c>
      <c r="F378" t="s">
        <v>3430</v>
      </c>
      <c r="G378" t="s">
        <v>3654</v>
      </c>
      <c r="H378" t="s">
        <v>3081</v>
      </c>
      <c r="I378" t="s">
        <v>4664</v>
      </c>
    </row>
    <row r="379" spans="1:11">
      <c r="A379" s="69" t="s">
        <v>5453</v>
      </c>
      <c r="B379" t="s">
        <v>92</v>
      </c>
      <c r="C379" t="s">
        <v>3431</v>
      </c>
      <c r="D379" t="s">
        <v>94</v>
      </c>
      <c r="E379" t="s">
        <v>3432</v>
      </c>
      <c r="F379" t="s">
        <v>3434</v>
      </c>
      <c r="G379" t="s">
        <v>2876</v>
      </c>
      <c r="H379" t="s">
        <v>1330</v>
      </c>
      <c r="I379" t="s">
        <v>4664</v>
      </c>
      <c r="J379" t="s">
        <v>5466</v>
      </c>
      <c r="K379" t="s">
        <v>214</v>
      </c>
    </row>
    <row r="380" spans="1:11">
      <c r="A380" s="69" t="s">
        <v>5453</v>
      </c>
      <c r="B380" t="s">
        <v>92</v>
      </c>
      <c r="C380" t="s">
        <v>3435</v>
      </c>
      <c r="D380" t="s">
        <v>94</v>
      </c>
      <c r="E380" t="s">
        <v>3293</v>
      </c>
      <c r="F380" t="s">
        <v>3436</v>
      </c>
      <c r="G380" t="s">
        <v>3654</v>
      </c>
      <c r="H380" t="s">
        <v>214</v>
      </c>
      <c r="I380" t="s">
        <v>4664</v>
      </c>
    </row>
    <row r="381" spans="1:11">
      <c r="A381" s="69" t="s">
        <v>5453</v>
      </c>
      <c r="B381" t="s">
        <v>92</v>
      </c>
      <c r="C381" t="s">
        <v>3437</v>
      </c>
      <c r="D381" t="s">
        <v>93</v>
      </c>
      <c r="E381" t="s">
        <v>3438</v>
      </c>
      <c r="G381" t="s">
        <v>3654</v>
      </c>
      <c r="H381" t="s">
        <v>214</v>
      </c>
      <c r="I381" t="s">
        <v>4664</v>
      </c>
    </row>
    <row r="382" spans="1:11">
      <c r="A382" s="69" t="s">
        <v>5453</v>
      </c>
      <c r="B382" t="s">
        <v>92</v>
      </c>
      <c r="C382" t="s">
        <v>3439</v>
      </c>
      <c r="D382" t="s">
        <v>93</v>
      </c>
      <c r="E382" t="s">
        <v>3440</v>
      </c>
      <c r="F382" t="s">
        <v>3441</v>
      </c>
      <c r="G382" t="s">
        <v>3654</v>
      </c>
      <c r="H382" t="s">
        <v>214</v>
      </c>
      <c r="I382" t="s">
        <v>4664</v>
      </c>
    </row>
    <row r="383" spans="1:11">
      <c r="A383" s="69" t="s">
        <v>5453</v>
      </c>
      <c r="B383" t="s">
        <v>92</v>
      </c>
      <c r="C383" t="s">
        <v>3442</v>
      </c>
      <c r="D383" t="s">
        <v>93</v>
      </c>
      <c r="E383" t="s">
        <v>3443</v>
      </c>
      <c r="F383" t="s">
        <v>3444</v>
      </c>
      <c r="G383" t="s">
        <v>3654</v>
      </c>
      <c r="H383" t="s">
        <v>214</v>
      </c>
      <c r="I383" t="s">
        <v>4664</v>
      </c>
    </row>
    <row r="384" spans="1:11">
      <c r="A384" s="69" t="s">
        <v>5453</v>
      </c>
      <c r="B384" t="s">
        <v>98</v>
      </c>
      <c r="C384" t="s">
        <v>3446</v>
      </c>
      <c r="D384" t="s">
        <v>99</v>
      </c>
      <c r="E384" t="s">
        <v>3447</v>
      </c>
      <c r="F384" t="s">
        <v>3448</v>
      </c>
      <c r="G384" t="s">
        <v>3654</v>
      </c>
      <c r="H384" t="s">
        <v>214</v>
      </c>
      <c r="I384" t="s">
        <v>4668</v>
      </c>
    </row>
    <row r="385" spans="1:11">
      <c r="A385" s="69" t="s">
        <v>5453</v>
      </c>
      <c r="B385" t="s">
        <v>98</v>
      </c>
      <c r="C385" t="s">
        <v>3074</v>
      </c>
      <c r="D385" t="s">
        <v>102</v>
      </c>
      <c r="E385" t="s">
        <v>2919</v>
      </c>
      <c r="G385" t="s">
        <v>3654</v>
      </c>
      <c r="H385" t="s">
        <v>3554</v>
      </c>
      <c r="I385" t="s">
        <v>4668</v>
      </c>
    </row>
    <row r="386" spans="1:11">
      <c r="A386" s="69" t="s">
        <v>5453</v>
      </c>
      <c r="B386" t="s">
        <v>98</v>
      </c>
      <c r="C386" t="s">
        <v>3075</v>
      </c>
      <c r="D386" t="s">
        <v>100</v>
      </c>
      <c r="E386" t="s">
        <v>3076</v>
      </c>
      <c r="F386" t="s">
        <v>3077</v>
      </c>
      <c r="G386" t="s">
        <v>3654</v>
      </c>
      <c r="H386" t="s">
        <v>214</v>
      </c>
      <c r="I386" t="s">
        <v>4668</v>
      </c>
    </row>
    <row r="387" spans="1:11">
      <c r="A387" s="69" t="s">
        <v>5453</v>
      </c>
      <c r="B387" t="s">
        <v>98</v>
      </c>
      <c r="C387" t="s">
        <v>3078</v>
      </c>
      <c r="D387" t="s">
        <v>3018</v>
      </c>
      <c r="E387" t="s">
        <v>2919</v>
      </c>
      <c r="G387" t="s">
        <v>3654</v>
      </c>
      <c r="H387" t="s">
        <v>3554</v>
      </c>
      <c r="I387" t="s">
        <v>4668</v>
      </c>
    </row>
    <row r="388" spans="1:11">
      <c r="A388" s="69" t="s">
        <v>5453</v>
      </c>
      <c r="B388" t="s">
        <v>98</v>
      </c>
      <c r="C388" t="s">
        <v>3449</v>
      </c>
      <c r="D388" t="s">
        <v>3018</v>
      </c>
      <c r="E388" t="s">
        <v>214</v>
      </c>
      <c r="G388" t="s">
        <v>3654</v>
      </c>
      <c r="H388" t="s">
        <v>214</v>
      </c>
      <c r="I388" t="s">
        <v>4668</v>
      </c>
    </row>
    <row r="389" spans="1:11">
      <c r="A389" s="69" t="s">
        <v>5456</v>
      </c>
      <c r="B389" t="s">
        <v>55</v>
      </c>
      <c r="C389" t="s">
        <v>3101</v>
      </c>
      <c r="D389" t="s">
        <v>35</v>
      </c>
      <c r="E389" t="s">
        <v>3102</v>
      </c>
      <c r="F389" t="s">
        <v>3104</v>
      </c>
      <c r="G389" t="s">
        <v>3654</v>
      </c>
      <c r="H389" t="s">
        <v>3667</v>
      </c>
      <c r="I389" t="s">
        <v>4601</v>
      </c>
    </row>
    <row r="390" spans="1:11">
      <c r="A390" s="69" t="s">
        <v>5456</v>
      </c>
      <c r="B390" t="s">
        <v>70</v>
      </c>
      <c r="C390" t="s">
        <v>2967</v>
      </c>
      <c r="D390" t="s">
        <v>35</v>
      </c>
      <c r="E390" t="s">
        <v>2919</v>
      </c>
      <c r="G390" t="s">
        <v>3654</v>
      </c>
      <c r="H390" t="s">
        <v>2920</v>
      </c>
      <c r="I390" t="s">
        <v>4609</v>
      </c>
    </row>
    <row r="391" spans="1:11">
      <c r="A391" s="69" t="s">
        <v>5456</v>
      </c>
      <c r="B391" t="s">
        <v>72</v>
      </c>
      <c r="C391" t="s">
        <v>3263</v>
      </c>
      <c r="D391" t="s">
        <v>33</v>
      </c>
      <c r="E391" t="s">
        <v>3264</v>
      </c>
      <c r="F391" t="s">
        <v>3266</v>
      </c>
      <c r="G391" t="s">
        <v>3654</v>
      </c>
      <c r="H391" t="s">
        <v>235</v>
      </c>
      <c r="I391" t="s">
        <v>4617</v>
      </c>
    </row>
    <row r="392" spans="1:11">
      <c r="A392" s="69" t="s">
        <v>5456</v>
      </c>
      <c r="B392" t="s">
        <v>14</v>
      </c>
      <c r="C392" t="s">
        <v>3014</v>
      </c>
      <c r="D392" t="s">
        <v>17</v>
      </c>
      <c r="E392" t="s">
        <v>2923</v>
      </c>
      <c r="F392" t="s">
        <v>3015</v>
      </c>
      <c r="G392" t="s">
        <v>3654</v>
      </c>
      <c r="H392" t="s">
        <v>2916</v>
      </c>
      <c r="I392" t="s">
        <v>4628</v>
      </c>
    </row>
    <row r="393" spans="1:11">
      <c r="A393" s="69" t="s">
        <v>5456</v>
      </c>
      <c r="B393" t="s">
        <v>14</v>
      </c>
      <c r="C393" t="s">
        <v>3336</v>
      </c>
      <c r="D393" t="s">
        <v>3018</v>
      </c>
      <c r="E393" t="s">
        <v>1330</v>
      </c>
      <c r="G393" t="s">
        <v>2532</v>
      </c>
      <c r="H393" t="s">
        <v>1330</v>
      </c>
      <c r="I393" t="s">
        <v>4628</v>
      </c>
      <c r="J393" t="s">
        <v>5467</v>
      </c>
      <c r="K393" t="s">
        <v>235</v>
      </c>
    </row>
    <row r="394" spans="1:11">
      <c r="A394" s="69" t="s">
        <v>5456</v>
      </c>
      <c r="B394" t="s">
        <v>14</v>
      </c>
      <c r="C394" t="s">
        <v>3337</v>
      </c>
      <c r="E394" t="s">
        <v>3338</v>
      </c>
      <c r="G394" t="s">
        <v>2532</v>
      </c>
      <c r="H394" t="s">
        <v>1330</v>
      </c>
      <c r="I394" t="s">
        <v>4628</v>
      </c>
      <c r="J394" t="s">
        <v>5467</v>
      </c>
      <c r="K394" t="s">
        <v>235</v>
      </c>
    </row>
    <row r="395" spans="1:11">
      <c r="A395" s="69" t="s">
        <v>5456</v>
      </c>
      <c r="B395" t="s">
        <v>7</v>
      </c>
      <c r="C395" t="s">
        <v>3017</v>
      </c>
      <c r="D395" t="s">
        <v>3018</v>
      </c>
      <c r="E395" t="s">
        <v>2919</v>
      </c>
      <c r="G395" t="s">
        <v>3654</v>
      </c>
      <c r="H395" t="s">
        <v>2920</v>
      </c>
      <c r="I395" t="s">
        <v>4632</v>
      </c>
    </row>
    <row r="396" spans="1:11">
      <c r="A396" s="69" t="s">
        <v>5456</v>
      </c>
      <c r="B396" t="s">
        <v>4363</v>
      </c>
      <c r="C396" t="s">
        <v>3353</v>
      </c>
      <c r="D396" t="s">
        <v>3045</v>
      </c>
      <c r="E396" t="s">
        <v>3354</v>
      </c>
      <c r="G396" t="s">
        <v>3654</v>
      </c>
      <c r="H396" t="s">
        <v>3591</v>
      </c>
      <c r="I396" t="s">
        <v>4636</v>
      </c>
    </row>
    <row r="397" spans="1:11">
      <c r="A397" s="69" t="s">
        <v>5456</v>
      </c>
      <c r="B397" t="s">
        <v>47</v>
      </c>
      <c r="C397" t="s">
        <v>3603</v>
      </c>
      <c r="D397" t="s">
        <v>3365</v>
      </c>
      <c r="E397" t="s">
        <v>3604</v>
      </c>
      <c r="G397" t="s">
        <v>3654</v>
      </c>
      <c r="H397" t="s">
        <v>3591</v>
      </c>
      <c r="I397" t="s">
        <v>4640</v>
      </c>
    </row>
    <row r="398" spans="1:11">
      <c r="A398" s="69" t="s">
        <v>5456</v>
      </c>
      <c r="B398" t="s">
        <v>47</v>
      </c>
      <c r="C398" t="s">
        <v>3364</v>
      </c>
      <c r="D398" t="s">
        <v>3365</v>
      </c>
      <c r="E398" t="s">
        <v>3366</v>
      </c>
      <c r="G398" t="s">
        <v>2532</v>
      </c>
      <c r="H398" t="s">
        <v>3672</v>
      </c>
      <c r="I398" t="s">
        <v>4640</v>
      </c>
      <c r="J398" t="s">
        <v>5467</v>
      </c>
      <c r="K398" t="s">
        <v>235</v>
      </c>
    </row>
    <row r="399" spans="1:11">
      <c r="A399" s="69" t="s">
        <v>5456</v>
      </c>
      <c r="B399" t="s">
        <v>60</v>
      </c>
      <c r="C399" t="s">
        <v>3020</v>
      </c>
      <c r="D399" t="s">
        <v>10</v>
      </c>
      <c r="E399" t="s">
        <v>2919</v>
      </c>
      <c r="G399" t="s">
        <v>3654</v>
      </c>
      <c r="H399" t="s">
        <v>2920</v>
      </c>
      <c r="I399" t="s">
        <v>4644</v>
      </c>
    </row>
    <row r="400" spans="1:11">
      <c r="A400" s="69" t="s">
        <v>5456</v>
      </c>
      <c r="B400" t="s">
        <v>60</v>
      </c>
      <c r="C400" t="s">
        <v>3021</v>
      </c>
      <c r="D400" t="s">
        <v>10</v>
      </c>
      <c r="E400" t="s">
        <v>2919</v>
      </c>
      <c r="G400" t="s">
        <v>3654</v>
      </c>
      <c r="H400" t="s">
        <v>2920</v>
      </c>
      <c r="I400" t="s">
        <v>4644</v>
      </c>
    </row>
    <row r="401" spans="1:11">
      <c r="A401" s="69" t="s">
        <v>5456</v>
      </c>
      <c r="B401" t="s">
        <v>60</v>
      </c>
      <c r="C401" t="s">
        <v>3022</v>
      </c>
      <c r="D401" t="s">
        <v>10</v>
      </c>
      <c r="E401" t="s">
        <v>2919</v>
      </c>
      <c r="G401" t="s">
        <v>3654</v>
      </c>
      <c r="H401" t="s">
        <v>2920</v>
      </c>
      <c r="I401" t="s">
        <v>4644</v>
      </c>
    </row>
    <row r="402" spans="1:11">
      <c r="A402" s="69" t="s">
        <v>5456</v>
      </c>
      <c r="B402" t="s">
        <v>60</v>
      </c>
      <c r="C402" t="s">
        <v>3023</v>
      </c>
      <c r="D402" t="s">
        <v>10</v>
      </c>
      <c r="E402" t="s">
        <v>2919</v>
      </c>
      <c r="G402" t="s">
        <v>3654</v>
      </c>
      <c r="H402" t="s">
        <v>2920</v>
      </c>
      <c r="I402" t="s">
        <v>4644</v>
      </c>
    </row>
    <row r="403" spans="1:11">
      <c r="A403" s="69" t="s">
        <v>5456</v>
      </c>
      <c r="B403" t="s">
        <v>54</v>
      </c>
      <c r="C403" t="s">
        <v>3028</v>
      </c>
      <c r="D403" t="s">
        <v>3018</v>
      </c>
      <c r="E403" t="s">
        <v>2919</v>
      </c>
      <c r="G403" t="s">
        <v>3654</v>
      </c>
      <c r="H403" t="s">
        <v>2920</v>
      </c>
      <c r="I403" t="s">
        <v>4646</v>
      </c>
    </row>
    <row r="404" spans="1:11">
      <c r="A404" s="69" t="s">
        <v>5456</v>
      </c>
      <c r="B404" t="s">
        <v>54</v>
      </c>
      <c r="C404" t="s">
        <v>3029</v>
      </c>
      <c r="D404" t="s">
        <v>3018</v>
      </c>
      <c r="E404" t="s">
        <v>2919</v>
      </c>
      <c r="G404" t="s">
        <v>3654</v>
      </c>
      <c r="H404" t="s">
        <v>2920</v>
      </c>
      <c r="I404" t="s">
        <v>4646</v>
      </c>
    </row>
    <row r="405" spans="1:11">
      <c r="A405" s="69" t="s">
        <v>5456</v>
      </c>
      <c r="B405" t="s">
        <v>54</v>
      </c>
      <c r="C405" t="s">
        <v>3030</v>
      </c>
      <c r="D405" t="s">
        <v>3018</v>
      </c>
      <c r="E405" t="s">
        <v>2919</v>
      </c>
      <c r="G405" t="s">
        <v>3654</v>
      </c>
      <c r="H405" t="s">
        <v>2920</v>
      </c>
      <c r="I405" t="s">
        <v>4646</v>
      </c>
    </row>
    <row r="406" spans="1:11">
      <c r="A406" s="69" t="s">
        <v>5456</v>
      </c>
      <c r="B406" t="s">
        <v>73</v>
      </c>
      <c r="C406" t="s">
        <v>3035</v>
      </c>
      <c r="D406" t="s">
        <v>3018</v>
      </c>
      <c r="E406" t="s">
        <v>2919</v>
      </c>
      <c r="G406" t="s">
        <v>3654</v>
      </c>
      <c r="H406" t="s">
        <v>2920</v>
      </c>
      <c r="I406" t="s">
        <v>4648</v>
      </c>
    </row>
    <row r="407" spans="1:11">
      <c r="A407" s="69" t="s">
        <v>5456</v>
      </c>
      <c r="B407" t="s">
        <v>73</v>
      </c>
      <c r="C407" t="s">
        <v>3036</v>
      </c>
      <c r="D407" t="s">
        <v>3018</v>
      </c>
      <c r="E407" t="s">
        <v>2919</v>
      </c>
      <c r="G407" t="s">
        <v>3654</v>
      </c>
      <c r="H407" t="s">
        <v>2920</v>
      </c>
      <c r="I407" t="s">
        <v>4648</v>
      </c>
    </row>
    <row r="408" spans="1:11">
      <c r="A408" s="69" t="s">
        <v>5456</v>
      </c>
      <c r="B408" t="s">
        <v>86</v>
      </c>
      <c r="C408" t="s">
        <v>3409</v>
      </c>
      <c r="D408" t="s">
        <v>88</v>
      </c>
      <c r="E408" t="s">
        <v>3410</v>
      </c>
      <c r="F408" t="s">
        <v>3411</v>
      </c>
      <c r="G408" t="s">
        <v>2532</v>
      </c>
      <c r="H408" t="s">
        <v>3672</v>
      </c>
      <c r="I408" t="s">
        <v>4656</v>
      </c>
      <c r="J408" t="s">
        <v>5467</v>
      </c>
      <c r="K408" t="s">
        <v>235</v>
      </c>
    </row>
    <row r="409" spans="1:11">
      <c r="A409" s="69" t="s">
        <v>5456</v>
      </c>
      <c r="B409" t="s">
        <v>86</v>
      </c>
      <c r="C409" t="s">
        <v>3038</v>
      </c>
      <c r="D409" t="s">
        <v>3039</v>
      </c>
      <c r="E409" t="s">
        <v>2923</v>
      </c>
      <c r="F409" t="s">
        <v>3040</v>
      </c>
      <c r="G409" t="s">
        <v>3654</v>
      </c>
      <c r="H409" t="s">
        <v>2916</v>
      </c>
      <c r="I409" t="s">
        <v>4656</v>
      </c>
    </row>
    <row r="410" spans="1:11">
      <c r="A410" s="69" t="s">
        <v>5456</v>
      </c>
      <c r="B410" t="s">
        <v>86</v>
      </c>
      <c r="C410" t="s">
        <v>3041</v>
      </c>
      <c r="D410" t="s">
        <v>3042</v>
      </c>
      <c r="E410" t="s">
        <v>2923</v>
      </c>
      <c r="F410" t="s">
        <v>3043</v>
      </c>
      <c r="G410" t="s">
        <v>3654</v>
      </c>
      <c r="H410" t="s">
        <v>2916</v>
      </c>
      <c r="I410" t="s">
        <v>4656</v>
      </c>
    </row>
    <row r="411" spans="1:11">
      <c r="A411" s="69" t="s">
        <v>5456</v>
      </c>
      <c r="B411" t="s">
        <v>86</v>
      </c>
      <c r="C411" t="s">
        <v>3049</v>
      </c>
      <c r="D411" t="s">
        <v>88</v>
      </c>
      <c r="E411" t="s">
        <v>2923</v>
      </c>
      <c r="F411" t="s">
        <v>3050</v>
      </c>
      <c r="G411" t="s">
        <v>3654</v>
      </c>
      <c r="H411" t="s">
        <v>2916</v>
      </c>
      <c r="I411" t="s">
        <v>4656</v>
      </c>
    </row>
    <row r="412" spans="1:11">
      <c r="A412" s="69" t="s">
        <v>5456</v>
      </c>
      <c r="B412" t="s">
        <v>86</v>
      </c>
      <c r="C412" t="s">
        <v>3055</v>
      </c>
      <c r="D412" t="s">
        <v>3018</v>
      </c>
      <c r="E412" t="s">
        <v>2958</v>
      </c>
      <c r="G412" t="s">
        <v>3654</v>
      </c>
      <c r="H412" t="s">
        <v>2959</v>
      </c>
      <c r="I412" t="s">
        <v>4656</v>
      </c>
    </row>
    <row r="413" spans="1:11">
      <c r="A413" s="69" t="s">
        <v>5456</v>
      </c>
      <c r="B413" t="s">
        <v>86</v>
      </c>
      <c r="C413" t="s">
        <v>3056</v>
      </c>
      <c r="D413" t="s">
        <v>3018</v>
      </c>
      <c r="E413" t="s">
        <v>2923</v>
      </c>
      <c r="G413" t="s">
        <v>3654</v>
      </c>
      <c r="H413" t="s">
        <v>2916</v>
      </c>
      <c r="I413" t="s">
        <v>4656</v>
      </c>
    </row>
    <row r="414" spans="1:11">
      <c r="A414" s="69" t="s">
        <v>5456</v>
      </c>
      <c r="B414" t="s">
        <v>86</v>
      </c>
      <c r="C414" t="s">
        <v>3057</v>
      </c>
      <c r="D414" t="s">
        <v>3058</v>
      </c>
      <c r="E414" t="s">
        <v>2919</v>
      </c>
      <c r="G414" t="s">
        <v>3654</v>
      </c>
      <c r="H414" t="s">
        <v>2920</v>
      </c>
      <c r="I414" t="s">
        <v>4656</v>
      </c>
    </row>
    <row r="415" spans="1:11">
      <c r="A415" s="69" t="s">
        <v>5456</v>
      </c>
      <c r="B415" t="s">
        <v>86</v>
      </c>
      <c r="C415" t="s">
        <v>3057</v>
      </c>
      <c r="D415" t="s">
        <v>3058</v>
      </c>
      <c r="E415" t="s">
        <v>2919</v>
      </c>
      <c r="G415" t="s">
        <v>3654</v>
      </c>
      <c r="H415" t="s">
        <v>2920</v>
      </c>
      <c r="I415" t="s">
        <v>4656</v>
      </c>
    </row>
    <row r="416" spans="1:11">
      <c r="A416" s="69" t="s">
        <v>5456</v>
      </c>
      <c r="B416" t="s">
        <v>87</v>
      </c>
      <c r="C416" t="s">
        <v>3060</v>
      </c>
      <c r="D416" t="s">
        <v>3018</v>
      </c>
      <c r="E416" t="s">
        <v>2923</v>
      </c>
      <c r="G416" t="s">
        <v>3654</v>
      </c>
      <c r="H416" t="s">
        <v>2916</v>
      </c>
      <c r="I416" t="s">
        <v>4660</v>
      </c>
    </row>
    <row r="417" spans="1:11">
      <c r="A417" s="69" t="s">
        <v>5456</v>
      </c>
      <c r="B417" t="s">
        <v>92</v>
      </c>
      <c r="C417" t="s">
        <v>3431</v>
      </c>
      <c r="D417" t="s">
        <v>94</v>
      </c>
      <c r="E417" t="s">
        <v>3432</v>
      </c>
      <c r="F417" t="s">
        <v>3434</v>
      </c>
      <c r="G417" t="s">
        <v>2532</v>
      </c>
      <c r="H417" t="s">
        <v>3676</v>
      </c>
      <c r="I417" t="s">
        <v>4664</v>
      </c>
      <c r="J417" t="s">
        <v>5467</v>
      </c>
      <c r="K417" t="s">
        <v>235</v>
      </c>
    </row>
    <row r="418" spans="1:11">
      <c r="A418" s="69" t="s">
        <v>5456</v>
      </c>
      <c r="B418" t="s">
        <v>92</v>
      </c>
      <c r="C418" t="s">
        <v>3677</v>
      </c>
      <c r="D418" t="s">
        <v>93</v>
      </c>
      <c r="E418" t="s">
        <v>3672</v>
      </c>
      <c r="G418" t="s">
        <v>2532</v>
      </c>
      <c r="H418" t="s">
        <v>3672</v>
      </c>
      <c r="I418" t="s">
        <v>4664</v>
      </c>
      <c r="J418" t="s">
        <v>5467</v>
      </c>
      <c r="K418" t="s">
        <v>235</v>
      </c>
    </row>
    <row r="419" spans="1:11">
      <c r="A419" s="69" t="s">
        <v>5456</v>
      </c>
      <c r="B419" t="s">
        <v>98</v>
      </c>
      <c r="C419" t="s">
        <v>3072</v>
      </c>
      <c r="D419" t="s">
        <v>3018</v>
      </c>
      <c r="E419" t="s">
        <v>2923</v>
      </c>
      <c r="F419" t="s">
        <v>3073</v>
      </c>
      <c r="G419" t="s">
        <v>3654</v>
      </c>
      <c r="H419" t="s">
        <v>2916</v>
      </c>
      <c r="I419" t="s">
        <v>4668</v>
      </c>
    </row>
    <row r="420" spans="1:11">
      <c r="A420" s="69" t="s">
        <v>5456</v>
      </c>
      <c r="B420" t="s">
        <v>98</v>
      </c>
      <c r="C420" t="s">
        <v>3074</v>
      </c>
      <c r="D420" t="s">
        <v>102</v>
      </c>
      <c r="E420" t="s">
        <v>2919</v>
      </c>
      <c r="G420" t="s">
        <v>3654</v>
      </c>
      <c r="H420" t="s">
        <v>2920</v>
      </c>
      <c r="I420" t="s">
        <v>4668</v>
      </c>
    </row>
    <row r="421" spans="1:11">
      <c r="A421" s="69" t="s">
        <v>5456</v>
      </c>
      <c r="B421" t="s">
        <v>98</v>
      </c>
      <c r="C421" t="s">
        <v>3075</v>
      </c>
      <c r="D421" t="s">
        <v>100</v>
      </c>
      <c r="E421" t="s">
        <v>3076</v>
      </c>
      <c r="F421" t="s">
        <v>3077</v>
      </c>
      <c r="G421" t="s">
        <v>3654</v>
      </c>
      <c r="H421" t="s">
        <v>2916</v>
      </c>
      <c r="I421" t="s">
        <v>4668</v>
      </c>
    </row>
    <row r="422" spans="1:11">
      <c r="A422" s="69" t="s">
        <v>5456</v>
      </c>
      <c r="B422" t="s">
        <v>98</v>
      </c>
      <c r="C422" t="s">
        <v>3078</v>
      </c>
      <c r="D422" t="s">
        <v>3018</v>
      </c>
      <c r="E422" t="s">
        <v>2919</v>
      </c>
      <c r="G422" t="s">
        <v>3654</v>
      </c>
      <c r="H422" t="s">
        <v>2920</v>
      </c>
      <c r="I422" t="s">
        <v>4668</v>
      </c>
    </row>
    <row r="423" spans="1:11">
      <c r="A423" s="69" t="s">
        <v>5457</v>
      </c>
      <c r="B423" t="s">
        <v>55</v>
      </c>
      <c r="C423" t="s">
        <v>3101</v>
      </c>
      <c r="D423" t="s">
        <v>35</v>
      </c>
      <c r="E423" t="s">
        <v>3102</v>
      </c>
      <c r="F423" t="s">
        <v>3104</v>
      </c>
      <c r="G423" t="s">
        <v>3654</v>
      </c>
      <c r="H423" t="s">
        <v>3661</v>
      </c>
      <c r="I423" t="s">
        <v>4601</v>
      </c>
    </row>
    <row r="424" spans="1:11">
      <c r="A424" s="69" t="s">
        <v>5457</v>
      </c>
      <c r="B424" t="s">
        <v>70</v>
      </c>
      <c r="C424" t="s">
        <v>2967</v>
      </c>
      <c r="D424" t="s">
        <v>35</v>
      </c>
      <c r="E424" t="s">
        <v>2919</v>
      </c>
      <c r="G424" t="s">
        <v>3654</v>
      </c>
      <c r="H424" t="s">
        <v>2920</v>
      </c>
      <c r="I424" t="s">
        <v>4609</v>
      </c>
    </row>
    <row r="425" spans="1:11">
      <c r="A425" s="69" t="s">
        <v>5457</v>
      </c>
      <c r="B425" t="s">
        <v>14</v>
      </c>
      <c r="C425" t="s">
        <v>3014</v>
      </c>
      <c r="D425" t="s">
        <v>17</v>
      </c>
      <c r="E425" t="s">
        <v>2923</v>
      </c>
      <c r="F425" t="s">
        <v>3015</v>
      </c>
      <c r="G425" t="s">
        <v>3654</v>
      </c>
      <c r="H425" t="s">
        <v>2916</v>
      </c>
      <c r="I425" t="s">
        <v>4628</v>
      </c>
    </row>
    <row r="426" spans="1:11">
      <c r="A426" s="69" t="s">
        <v>5457</v>
      </c>
      <c r="B426" t="s">
        <v>14</v>
      </c>
      <c r="C426" t="s">
        <v>3336</v>
      </c>
      <c r="D426" t="s">
        <v>3018</v>
      </c>
      <c r="E426" t="s">
        <v>1330</v>
      </c>
      <c r="G426" t="s">
        <v>2562</v>
      </c>
      <c r="H426" t="s">
        <v>1330</v>
      </c>
      <c r="I426" t="s">
        <v>4628</v>
      </c>
      <c r="J426" t="s">
        <v>5468</v>
      </c>
      <c r="K426" t="s">
        <v>228</v>
      </c>
    </row>
    <row r="427" spans="1:11">
      <c r="A427" s="69" t="s">
        <v>5457</v>
      </c>
      <c r="B427" t="s">
        <v>14</v>
      </c>
      <c r="C427" t="s">
        <v>3337</v>
      </c>
      <c r="E427" t="s">
        <v>3338</v>
      </c>
      <c r="G427" t="s">
        <v>2562</v>
      </c>
      <c r="H427" t="s">
        <v>1330</v>
      </c>
      <c r="I427" t="s">
        <v>4628</v>
      </c>
      <c r="J427" t="s">
        <v>5468</v>
      </c>
      <c r="K427" t="s">
        <v>228</v>
      </c>
    </row>
    <row r="428" spans="1:11">
      <c r="A428" s="69" t="s">
        <v>5457</v>
      </c>
      <c r="B428" t="s">
        <v>7</v>
      </c>
      <c r="C428" t="s">
        <v>3017</v>
      </c>
      <c r="D428" t="s">
        <v>3018</v>
      </c>
      <c r="E428" t="s">
        <v>2919</v>
      </c>
      <c r="G428" t="s">
        <v>3654</v>
      </c>
      <c r="H428" t="s">
        <v>2920</v>
      </c>
      <c r="I428" t="s">
        <v>4632</v>
      </c>
    </row>
    <row r="429" spans="1:11">
      <c r="A429" s="69" t="s">
        <v>5457</v>
      </c>
      <c r="B429" t="s">
        <v>60</v>
      </c>
      <c r="C429" t="s">
        <v>3020</v>
      </c>
      <c r="D429" t="s">
        <v>10</v>
      </c>
      <c r="E429" t="s">
        <v>2919</v>
      </c>
      <c r="G429" t="s">
        <v>3654</v>
      </c>
      <c r="H429" t="s">
        <v>2920</v>
      </c>
      <c r="I429" t="s">
        <v>4644</v>
      </c>
    </row>
    <row r="430" spans="1:11">
      <c r="A430" s="69" t="s">
        <v>5457</v>
      </c>
      <c r="B430" t="s">
        <v>60</v>
      </c>
      <c r="C430" t="s">
        <v>3021</v>
      </c>
      <c r="D430" t="s">
        <v>10</v>
      </c>
      <c r="E430" t="s">
        <v>2919</v>
      </c>
      <c r="G430" t="s">
        <v>3654</v>
      </c>
      <c r="H430" t="s">
        <v>2920</v>
      </c>
      <c r="I430" t="s">
        <v>4644</v>
      </c>
    </row>
    <row r="431" spans="1:11">
      <c r="A431" s="69" t="s">
        <v>5457</v>
      </c>
      <c r="B431" t="s">
        <v>60</v>
      </c>
      <c r="C431" t="s">
        <v>3022</v>
      </c>
      <c r="D431" t="s">
        <v>10</v>
      </c>
      <c r="E431" t="s">
        <v>2919</v>
      </c>
      <c r="G431" t="s">
        <v>3654</v>
      </c>
      <c r="H431" t="s">
        <v>2920</v>
      </c>
      <c r="I431" t="s">
        <v>4644</v>
      </c>
    </row>
    <row r="432" spans="1:11">
      <c r="A432" s="69" t="s">
        <v>5457</v>
      </c>
      <c r="B432" t="s">
        <v>60</v>
      </c>
      <c r="C432" t="s">
        <v>3023</v>
      </c>
      <c r="D432" t="s">
        <v>10</v>
      </c>
      <c r="E432" t="s">
        <v>2919</v>
      </c>
      <c r="G432" t="s">
        <v>3654</v>
      </c>
      <c r="H432" t="s">
        <v>2920</v>
      </c>
      <c r="I432" t="s">
        <v>4644</v>
      </c>
    </row>
    <row r="433" spans="1:11">
      <c r="A433" s="69" t="s">
        <v>5457</v>
      </c>
      <c r="B433" t="s">
        <v>54</v>
      </c>
      <c r="C433" t="s">
        <v>3028</v>
      </c>
      <c r="D433" t="s">
        <v>3018</v>
      </c>
      <c r="E433" t="s">
        <v>2919</v>
      </c>
      <c r="G433" t="s">
        <v>3654</v>
      </c>
      <c r="H433" t="s">
        <v>2920</v>
      </c>
      <c r="I433" t="s">
        <v>4646</v>
      </c>
    </row>
    <row r="434" spans="1:11">
      <c r="A434" s="69" t="s">
        <v>5457</v>
      </c>
      <c r="B434" t="s">
        <v>54</v>
      </c>
      <c r="C434" t="s">
        <v>3029</v>
      </c>
      <c r="D434" t="s">
        <v>3018</v>
      </c>
      <c r="E434" t="s">
        <v>2919</v>
      </c>
      <c r="G434" t="s">
        <v>3654</v>
      </c>
      <c r="H434" t="s">
        <v>2920</v>
      </c>
      <c r="I434" t="s">
        <v>4646</v>
      </c>
    </row>
    <row r="435" spans="1:11">
      <c r="A435" s="69" t="s">
        <v>5457</v>
      </c>
      <c r="B435" t="s">
        <v>54</v>
      </c>
      <c r="C435" t="s">
        <v>3030</v>
      </c>
      <c r="D435" t="s">
        <v>3018</v>
      </c>
      <c r="E435" t="s">
        <v>2919</v>
      </c>
      <c r="G435" t="s">
        <v>3654</v>
      </c>
      <c r="H435" t="s">
        <v>2920</v>
      </c>
      <c r="I435" t="s">
        <v>4646</v>
      </c>
    </row>
    <row r="436" spans="1:11">
      <c r="A436" s="69" t="s">
        <v>5457</v>
      </c>
      <c r="B436" t="s">
        <v>73</v>
      </c>
      <c r="C436" t="s">
        <v>3035</v>
      </c>
      <c r="D436" t="s">
        <v>3018</v>
      </c>
      <c r="E436" t="s">
        <v>2919</v>
      </c>
      <c r="G436" t="s">
        <v>3654</v>
      </c>
      <c r="H436" t="s">
        <v>2920</v>
      </c>
      <c r="I436" t="s">
        <v>4648</v>
      </c>
    </row>
    <row r="437" spans="1:11">
      <c r="A437" s="69" t="s">
        <v>5457</v>
      </c>
      <c r="B437" t="s">
        <v>73</v>
      </c>
      <c r="C437" t="s">
        <v>3036</v>
      </c>
      <c r="D437" t="s">
        <v>3018</v>
      </c>
      <c r="E437" t="s">
        <v>2919</v>
      </c>
      <c r="G437" t="s">
        <v>3654</v>
      </c>
      <c r="H437" t="s">
        <v>2920</v>
      </c>
      <c r="I437" t="s">
        <v>4648</v>
      </c>
    </row>
    <row r="438" spans="1:11">
      <c r="A438" s="69" t="s">
        <v>5457</v>
      </c>
      <c r="B438" t="s">
        <v>86</v>
      </c>
      <c r="C438" t="s">
        <v>3038</v>
      </c>
      <c r="D438" t="s">
        <v>3039</v>
      </c>
      <c r="E438" t="s">
        <v>2923</v>
      </c>
      <c r="F438" t="s">
        <v>3040</v>
      </c>
      <c r="G438" t="s">
        <v>3654</v>
      </c>
      <c r="H438" t="s">
        <v>2916</v>
      </c>
      <c r="I438" t="s">
        <v>4656</v>
      </c>
    </row>
    <row r="439" spans="1:11">
      <c r="A439" s="69" t="s">
        <v>5457</v>
      </c>
      <c r="B439" t="s">
        <v>86</v>
      </c>
      <c r="C439" t="s">
        <v>3041</v>
      </c>
      <c r="D439" t="s">
        <v>3042</v>
      </c>
      <c r="E439" t="s">
        <v>2923</v>
      </c>
      <c r="F439" t="s">
        <v>3043</v>
      </c>
      <c r="G439" t="s">
        <v>3654</v>
      </c>
      <c r="H439" t="s">
        <v>2916</v>
      </c>
      <c r="I439" t="s">
        <v>4656</v>
      </c>
    </row>
    <row r="440" spans="1:11">
      <c r="A440" s="69" t="s">
        <v>5457</v>
      </c>
      <c r="B440" t="s">
        <v>86</v>
      </c>
      <c r="C440" t="s">
        <v>3049</v>
      </c>
      <c r="D440" t="s">
        <v>88</v>
      </c>
      <c r="E440" t="s">
        <v>2923</v>
      </c>
      <c r="F440" t="s">
        <v>3050</v>
      </c>
      <c r="G440" t="s">
        <v>3654</v>
      </c>
      <c r="H440" t="s">
        <v>2916</v>
      </c>
      <c r="I440" t="s">
        <v>4656</v>
      </c>
    </row>
    <row r="441" spans="1:11">
      <c r="A441" s="69" t="s">
        <v>5457</v>
      </c>
      <c r="B441" t="s">
        <v>86</v>
      </c>
      <c r="C441" t="s">
        <v>3055</v>
      </c>
      <c r="D441" t="s">
        <v>3018</v>
      </c>
      <c r="E441" t="s">
        <v>2958</v>
      </c>
      <c r="G441" t="s">
        <v>3654</v>
      </c>
      <c r="H441" t="s">
        <v>2959</v>
      </c>
      <c r="I441" t="s">
        <v>4656</v>
      </c>
    </row>
    <row r="442" spans="1:11">
      <c r="A442" s="69" t="s">
        <v>5457</v>
      </c>
      <c r="B442" t="s">
        <v>86</v>
      </c>
      <c r="C442" t="s">
        <v>3056</v>
      </c>
      <c r="D442" t="s">
        <v>3018</v>
      </c>
      <c r="E442" t="s">
        <v>2923</v>
      </c>
      <c r="G442" t="s">
        <v>3654</v>
      </c>
      <c r="H442" t="s">
        <v>2916</v>
      </c>
      <c r="I442" t="s">
        <v>4656</v>
      </c>
    </row>
    <row r="443" spans="1:11">
      <c r="A443" s="69" t="s">
        <v>5457</v>
      </c>
      <c r="B443" t="s">
        <v>86</v>
      </c>
      <c r="C443" t="s">
        <v>3057</v>
      </c>
      <c r="D443" t="s">
        <v>3058</v>
      </c>
      <c r="E443" t="s">
        <v>2919</v>
      </c>
      <c r="G443" t="s">
        <v>3654</v>
      </c>
      <c r="H443" t="s">
        <v>2920</v>
      </c>
      <c r="I443" t="s">
        <v>4656</v>
      </c>
    </row>
    <row r="444" spans="1:11">
      <c r="A444" s="69" t="s">
        <v>5457</v>
      </c>
      <c r="B444" t="s">
        <v>86</v>
      </c>
      <c r="C444" t="s">
        <v>3057</v>
      </c>
      <c r="D444" t="s">
        <v>3058</v>
      </c>
      <c r="E444" t="s">
        <v>2919</v>
      </c>
      <c r="G444" t="s">
        <v>3654</v>
      </c>
      <c r="H444" t="s">
        <v>2920</v>
      </c>
      <c r="I444" t="s">
        <v>4656</v>
      </c>
    </row>
    <row r="445" spans="1:11">
      <c r="A445" s="69" t="s">
        <v>5457</v>
      </c>
      <c r="B445" t="s">
        <v>87</v>
      </c>
      <c r="C445" t="s">
        <v>3060</v>
      </c>
      <c r="D445" t="s">
        <v>3018</v>
      </c>
      <c r="E445" t="s">
        <v>2923</v>
      </c>
      <c r="G445" t="s">
        <v>3654</v>
      </c>
      <c r="H445" t="s">
        <v>2916</v>
      </c>
      <c r="I445" t="s">
        <v>4660</v>
      </c>
    </row>
    <row r="446" spans="1:11">
      <c r="A446" s="69" t="s">
        <v>5457</v>
      </c>
      <c r="B446" t="s">
        <v>92</v>
      </c>
      <c r="C446" t="s">
        <v>3431</v>
      </c>
      <c r="D446" t="s">
        <v>94</v>
      </c>
      <c r="E446" t="s">
        <v>3432</v>
      </c>
      <c r="F446" t="s">
        <v>3434</v>
      </c>
      <c r="G446" t="s">
        <v>2562</v>
      </c>
      <c r="H446" t="s">
        <v>3496</v>
      </c>
      <c r="I446" t="s">
        <v>4664</v>
      </c>
      <c r="J446" t="s">
        <v>5468</v>
      </c>
      <c r="K446" t="s">
        <v>228</v>
      </c>
    </row>
    <row r="447" spans="1:11">
      <c r="A447" s="69" t="s">
        <v>5457</v>
      </c>
      <c r="B447" t="s">
        <v>92</v>
      </c>
      <c r="C447" t="s">
        <v>3066</v>
      </c>
      <c r="D447" t="s">
        <v>3018</v>
      </c>
      <c r="E447" t="s">
        <v>3067</v>
      </c>
      <c r="G447" t="s">
        <v>3654</v>
      </c>
      <c r="H447" t="s">
        <v>3520</v>
      </c>
      <c r="I447" t="s">
        <v>4664</v>
      </c>
    </row>
    <row r="448" spans="1:11">
      <c r="A448" s="69" t="s">
        <v>5457</v>
      </c>
      <c r="B448" t="s">
        <v>98</v>
      </c>
      <c r="C448" t="s">
        <v>3072</v>
      </c>
      <c r="D448" t="s">
        <v>3018</v>
      </c>
      <c r="E448" t="s">
        <v>2923</v>
      </c>
      <c r="F448" t="s">
        <v>3073</v>
      </c>
      <c r="G448" t="s">
        <v>3654</v>
      </c>
      <c r="H448" t="s">
        <v>2916</v>
      </c>
      <c r="I448" t="s">
        <v>4668</v>
      </c>
    </row>
    <row r="449" spans="1:9">
      <c r="A449" s="69" t="s">
        <v>5457</v>
      </c>
      <c r="B449" t="s">
        <v>98</v>
      </c>
      <c r="C449" t="s">
        <v>3074</v>
      </c>
      <c r="D449" t="s">
        <v>102</v>
      </c>
      <c r="E449" t="s">
        <v>2919</v>
      </c>
      <c r="G449" t="s">
        <v>3654</v>
      </c>
      <c r="H449" t="s">
        <v>2920</v>
      </c>
      <c r="I449" t="s">
        <v>4668</v>
      </c>
    </row>
    <row r="450" spans="1:9">
      <c r="A450" s="69" t="s">
        <v>5457</v>
      </c>
      <c r="B450" t="s">
        <v>98</v>
      </c>
      <c r="C450" t="s">
        <v>3075</v>
      </c>
      <c r="D450" t="s">
        <v>100</v>
      </c>
      <c r="E450" t="s">
        <v>3076</v>
      </c>
      <c r="F450" t="s">
        <v>3077</v>
      </c>
      <c r="G450" t="s">
        <v>3654</v>
      </c>
      <c r="H450" t="s">
        <v>2916</v>
      </c>
      <c r="I450" t="s">
        <v>4668</v>
      </c>
    </row>
    <row r="451" spans="1:9">
      <c r="A451" s="69" t="s">
        <v>5457</v>
      </c>
      <c r="B451" t="s">
        <v>98</v>
      </c>
      <c r="C451" t="s">
        <v>3078</v>
      </c>
      <c r="D451" t="s">
        <v>3018</v>
      </c>
      <c r="E451" t="s">
        <v>2919</v>
      </c>
      <c r="G451" t="s">
        <v>3654</v>
      </c>
      <c r="H451" t="s">
        <v>2920</v>
      </c>
      <c r="I451" t="s">
        <v>4668</v>
      </c>
    </row>
    <row r="452" spans="1:9">
      <c r="A452" s="69"/>
    </row>
    <row r="453" spans="1:9">
      <c r="A453" s="69"/>
    </row>
    <row r="454" spans="1:9">
      <c r="A454" s="69"/>
    </row>
    <row r="455" spans="1:9">
      <c r="A455" s="69"/>
    </row>
    <row r="456" spans="1:9">
      <c r="A456" s="69"/>
    </row>
    <row r="457" spans="1:9">
      <c r="A457" s="69"/>
    </row>
    <row r="458" spans="1:9">
      <c r="A458" s="69"/>
    </row>
    <row r="459" spans="1:9">
      <c r="A459" s="69"/>
    </row>
    <row r="460" spans="1:9">
      <c r="A460" s="69"/>
    </row>
    <row r="461" spans="1:9">
      <c r="A461" s="69"/>
    </row>
    <row r="462" spans="1:9">
      <c r="A462" s="69"/>
    </row>
    <row r="463" spans="1:9">
      <c r="A463" s="69"/>
    </row>
    <row r="464" spans="1:9">
      <c r="A464" s="69"/>
    </row>
    <row r="465" spans="1:1">
      <c r="A465" s="69"/>
    </row>
    <row r="466" spans="1:1">
      <c r="A466" s="69"/>
    </row>
    <row r="467" spans="1:1">
      <c r="A467" s="69"/>
    </row>
    <row r="468" spans="1:1">
      <c r="A468" s="69"/>
    </row>
    <row r="469" spans="1:1">
      <c r="A469" s="69"/>
    </row>
    <row r="470" spans="1:1">
      <c r="A470" s="69"/>
    </row>
    <row r="471" spans="1:1">
      <c r="A471" s="69"/>
    </row>
    <row r="472" spans="1:1">
      <c r="A472" s="69"/>
    </row>
    <row r="473" spans="1:1">
      <c r="A473" s="69"/>
    </row>
    <row r="474" spans="1:1">
      <c r="A474" s="69"/>
    </row>
    <row r="475" spans="1:1">
      <c r="A475" s="69"/>
    </row>
    <row r="476" spans="1:1">
      <c r="A476" s="69"/>
    </row>
    <row r="477" spans="1:1">
      <c r="A477" s="69"/>
    </row>
    <row r="478" spans="1:1">
      <c r="A478" s="69"/>
    </row>
    <row r="479" spans="1:1">
      <c r="A479" s="69"/>
    </row>
    <row r="480" spans="1:1">
      <c r="A480" s="69"/>
    </row>
    <row r="481" spans="1:1">
      <c r="A481" s="69"/>
    </row>
    <row r="482" spans="1:1">
      <c r="A482" s="69"/>
    </row>
    <row r="483" spans="1:1">
      <c r="A483" s="69"/>
    </row>
    <row r="484" spans="1:1">
      <c r="A484" s="69"/>
    </row>
    <row r="485" spans="1:1">
      <c r="A485" s="69"/>
    </row>
    <row r="486" spans="1:1">
      <c r="A486" s="69"/>
    </row>
    <row r="487" spans="1:1">
      <c r="A487" s="69"/>
    </row>
    <row r="488" spans="1:1">
      <c r="A488" s="69"/>
    </row>
    <row r="489" spans="1:1">
      <c r="A489" s="69"/>
    </row>
    <row r="490" spans="1:1">
      <c r="A490" s="69"/>
    </row>
    <row r="491" spans="1:1">
      <c r="A491" s="69"/>
    </row>
    <row r="492" spans="1:1">
      <c r="A492" s="69"/>
    </row>
    <row r="493" spans="1:1">
      <c r="A493" s="69"/>
    </row>
    <row r="494" spans="1:1">
      <c r="A494" s="69"/>
    </row>
    <row r="495" spans="1:1">
      <c r="A495" s="69"/>
    </row>
    <row r="496" spans="1:1">
      <c r="A496" s="69"/>
    </row>
    <row r="497" spans="1:1">
      <c r="A497" s="69"/>
    </row>
    <row r="498" spans="1:1">
      <c r="A498" s="69"/>
    </row>
    <row r="499" spans="1:1">
      <c r="A499" s="69"/>
    </row>
    <row r="500" spans="1:1">
      <c r="A500" s="69"/>
    </row>
    <row r="501" spans="1:1">
      <c r="A501" s="69"/>
    </row>
    <row r="502" spans="1:1">
      <c r="A502" s="69"/>
    </row>
    <row r="503" spans="1:1">
      <c r="A503" s="69"/>
    </row>
    <row r="504" spans="1:1">
      <c r="A504" s="69"/>
    </row>
    <row r="505" spans="1:1">
      <c r="A505" s="69"/>
    </row>
    <row r="506" spans="1:1">
      <c r="A506" s="69"/>
    </row>
    <row r="507" spans="1:1">
      <c r="A507" s="69"/>
    </row>
    <row r="508" spans="1:1">
      <c r="A508" s="69"/>
    </row>
    <row r="509" spans="1:1">
      <c r="A509" s="69"/>
    </row>
    <row r="510" spans="1:1">
      <c r="A510" s="69"/>
    </row>
    <row r="511" spans="1:1">
      <c r="A511" s="69"/>
    </row>
    <row r="512" spans="1:1">
      <c r="A512" s="69"/>
    </row>
    <row r="513" spans="1:1">
      <c r="A513" s="69"/>
    </row>
    <row r="514" spans="1:1">
      <c r="A514" s="69"/>
    </row>
    <row r="515" spans="1:1">
      <c r="A515" s="69"/>
    </row>
    <row r="516" spans="1:1">
      <c r="A516" s="69"/>
    </row>
    <row r="517" spans="1:1">
      <c r="A517" s="69"/>
    </row>
    <row r="518" spans="1:1">
      <c r="A518" s="69"/>
    </row>
    <row r="519" spans="1:1">
      <c r="A519" s="69"/>
    </row>
    <row r="520" spans="1:1">
      <c r="A520" s="69"/>
    </row>
    <row r="521" spans="1:1">
      <c r="A521" s="69"/>
    </row>
    <row r="522" spans="1:1">
      <c r="A522" s="69"/>
    </row>
    <row r="523" spans="1:1">
      <c r="A523" s="69"/>
    </row>
    <row r="524" spans="1:1">
      <c r="A524" s="69"/>
    </row>
    <row r="525" spans="1:1">
      <c r="A525" s="69"/>
    </row>
    <row r="526" spans="1:1">
      <c r="A526" s="69"/>
    </row>
    <row r="527" spans="1:1">
      <c r="A527" s="69"/>
    </row>
    <row r="528" spans="1:1">
      <c r="A528" s="69"/>
    </row>
    <row r="529" spans="1:1">
      <c r="A529" s="69"/>
    </row>
    <row r="530" spans="1:1">
      <c r="A530" s="69"/>
    </row>
    <row r="531" spans="1:1">
      <c r="A531" s="69"/>
    </row>
    <row r="532" spans="1:1">
      <c r="A532" s="69"/>
    </row>
    <row r="533" spans="1:1">
      <c r="A533" s="69"/>
    </row>
    <row r="534" spans="1:1">
      <c r="A534" s="69"/>
    </row>
    <row r="535" spans="1:1">
      <c r="A535" s="69"/>
    </row>
    <row r="536" spans="1:1">
      <c r="A536" s="69"/>
    </row>
    <row r="537" spans="1:1">
      <c r="A537" s="69"/>
    </row>
    <row r="538" spans="1:1">
      <c r="A538" s="69"/>
    </row>
    <row r="539" spans="1:1">
      <c r="A539" s="69"/>
    </row>
    <row r="540" spans="1:1">
      <c r="A540" s="69"/>
    </row>
    <row r="541" spans="1:1">
      <c r="A541" s="69"/>
    </row>
    <row r="542" spans="1:1">
      <c r="A542" s="69"/>
    </row>
    <row r="543" spans="1:1">
      <c r="A543" s="69"/>
    </row>
    <row r="544" spans="1:1">
      <c r="A544" s="69"/>
    </row>
    <row r="545" spans="1:1">
      <c r="A545" s="69"/>
    </row>
    <row r="546" spans="1:1">
      <c r="A546" s="69"/>
    </row>
    <row r="547" spans="1:1">
      <c r="A547" s="69"/>
    </row>
    <row r="548" spans="1:1">
      <c r="A548" s="69"/>
    </row>
    <row r="549" spans="1:1">
      <c r="A549" s="69"/>
    </row>
    <row r="550" spans="1:1">
      <c r="A550" s="69"/>
    </row>
    <row r="551" spans="1:1">
      <c r="A551" s="69"/>
    </row>
    <row r="552" spans="1:1">
      <c r="A552" s="69"/>
    </row>
    <row r="553" spans="1:1">
      <c r="A553" s="69"/>
    </row>
    <row r="554" spans="1:1">
      <c r="A554" s="69"/>
    </row>
    <row r="555" spans="1:1">
      <c r="A555" s="69"/>
    </row>
    <row r="556" spans="1:1">
      <c r="A556" s="69"/>
    </row>
    <row r="557" spans="1:1">
      <c r="A557" s="69"/>
    </row>
    <row r="558" spans="1:1">
      <c r="A558" s="69"/>
    </row>
    <row r="559" spans="1:1">
      <c r="A559" s="69"/>
    </row>
    <row r="560" spans="1:1">
      <c r="A560" s="69"/>
    </row>
    <row r="561" spans="1:1">
      <c r="A561" s="69"/>
    </row>
    <row r="562" spans="1:1">
      <c r="A562" s="69"/>
    </row>
    <row r="563" spans="1:1">
      <c r="A563" s="69"/>
    </row>
    <row r="564" spans="1:1">
      <c r="A564" s="69"/>
    </row>
    <row r="565" spans="1:1">
      <c r="A565" s="69"/>
    </row>
    <row r="566" spans="1:1">
      <c r="A566" s="69"/>
    </row>
    <row r="567" spans="1:1">
      <c r="A567" s="69"/>
    </row>
    <row r="568" spans="1:1">
      <c r="A568" s="69"/>
    </row>
    <row r="569" spans="1:1">
      <c r="A569" s="69"/>
    </row>
    <row r="570" spans="1:1">
      <c r="A570" s="69"/>
    </row>
    <row r="571" spans="1:1">
      <c r="A571" s="69"/>
    </row>
    <row r="572" spans="1:1">
      <c r="A572" s="69"/>
    </row>
    <row r="573" spans="1:1">
      <c r="A573" s="69"/>
    </row>
    <row r="574" spans="1:1">
      <c r="A574" s="69"/>
    </row>
    <row r="575" spans="1:1">
      <c r="A575" s="69"/>
    </row>
    <row r="576" spans="1:1">
      <c r="A576" s="69"/>
    </row>
    <row r="577" spans="1:1">
      <c r="A577" s="69"/>
    </row>
    <row r="578" spans="1:1">
      <c r="A578" s="69"/>
    </row>
    <row r="579" spans="1:1">
      <c r="A579" s="69"/>
    </row>
    <row r="580" spans="1:1">
      <c r="A580" s="69"/>
    </row>
    <row r="581" spans="1:1">
      <c r="A581" s="69"/>
    </row>
    <row r="582" spans="1:1">
      <c r="A582" s="69"/>
    </row>
    <row r="583" spans="1:1">
      <c r="A583" s="69"/>
    </row>
    <row r="584" spans="1:1">
      <c r="A584" s="69"/>
    </row>
    <row r="585" spans="1:1">
      <c r="A585" s="69"/>
    </row>
    <row r="586" spans="1:1">
      <c r="A586" s="69"/>
    </row>
    <row r="587" spans="1:1">
      <c r="A587" s="69"/>
    </row>
    <row r="588" spans="1:1">
      <c r="A588" s="69"/>
    </row>
    <row r="589" spans="1:1">
      <c r="A589" s="69"/>
    </row>
    <row r="590" spans="1:1">
      <c r="A590" s="69"/>
    </row>
    <row r="591" spans="1:1">
      <c r="A591" s="69"/>
    </row>
    <row r="592" spans="1:1">
      <c r="A592" s="69"/>
    </row>
    <row r="593" spans="1:1">
      <c r="A593" s="69"/>
    </row>
    <row r="594" spans="1:1">
      <c r="A594" s="69"/>
    </row>
    <row r="595" spans="1:1">
      <c r="A595" s="69"/>
    </row>
    <row r="596" spans="1:1">
      <c r="A596" s="69"/>
    </row>
    <row r="597" spans="1:1">
      <c r="A597" s="69"/>
    </row>
    <row r="598" spans="1:1">
      <c r="A598" s="69"/>
    </row>
    <row r="599" spans="1:1">
      <c r="A599" s="69"/>
    </row>
    <row r="600" spans="1:1">
      <c r="A600" s="69"/>
    </row>
    <row r="601" spans="1:1">
      <c r="A601" s="69"/>
    </row>
    <row r="602" spans="1:1">
      <c r="A602" s="69"/>
    </row>
    <row r="603" spans="1:1">
      <c r="A603" s="69"/>
    </row>
    <row r="604" spans="1:1">
      <c r="A604" s="69"/>
    </row>
    <row r="605" spans="1:1">
      <c r="A605" s="69"/>
    </row>
    <row r="606" spans="1:1">
      <c r="A606" s="69"/>
    </row>
    <row r="607" spans="1:1">
      <c r="A607" s="69"/>
    </row>
    <row r="608" spans="1:1">
      <c r="A608" s="69"/>
    </row>
    <row r="609" spans="1:1">
      <c r="A609" s="69"/>
    </row>
    <row r="610" spans="1:1">
      <c r="A610" s="69"/>
    </row>
    <row r="611" spans="1:1">
      <c r="A611" s="69"/>
    </row>
    <row r="612" spans="1:1">
      <c r="A612" s="69"/>
    </row>
    <row r="613" spans="1:1">
      <c r="A613" s="69"/>
    </row>
    <row r="614" spans="1:1">
      <c r="A614" s="69"/>
    </row>
    <row r="615" spans="1:1">
      <c r="A615" s="69"/>
    </row>
    <row r="616" spans="1:1">
      <c r="A616" s="69"/>
    </row>
    <row r="617" spans="1:1">
      <c r="A617" s="69"/>
    </row>
    <row r="618" spans="1:1">
      <c r="A618" s="69"/>
    </row>
    <row r="619" spans="1:1">
      <c r="A619" s="69"/>
    </row>
    <row r="620" spans="1:1">
      <c r="A620" s="69"/>
    </row>
    <row r="621" spans="1:1">
      <c r="A621" s="69"/>
    </row>
    <row r="622" spans="1:1">
      <c r="A622" s="69"/>
    </row>
    <row r="623" spans="1:1">
      <c r="A623" s="69"/>
    </row>
    <row r="624" spans="1:1">
      <c r="A624" s="69"/>
    </row>
    <row r="625" spans="1:1">
      <c r="A625" s="69"/>
    </row>
    <row r="626" spans="1:1">
      <c r="A626" s="69"/>
    </row>
    <row r="627" spans="1:1">
      <c r="A627" s="69"/>
    </row>
    <row r="628" spans="1:1">
      <c r="A628" s="69"/>
    </row>
    <row r="629" spans="1:1">
      <c r="A629" s="69"/>
    </row>
    <row r="630" spans="1:1">
      <c r="A630" s="69"/>
    </row>
    <row r="631" spans="1:1">
      <c r="A631" s="69"/>
    </row>
    <row r="632" spans="1:1">
      <c r="A632" s="69"/>
    </row>
    <row r="633" spans="1:1">
      <c r="A633" s="69"/>
    </row>
    <row r="634" spans="1:1">
      <c r="A634" s="69"/>
    </row>
    <row r="635" spans="1:1">
      <c r="A635" s="69"/>
    </row>
    <row r="636" spans="1:1">
      <c r="A636" s="69"/>
    </row>
    <row r="637" spans="1:1">
      <c r="A637" s="69"/>
    </row>
    <row r="638" spans="1:1">
      <c r="A638" s="69"/>
    </row>
    <row r="639" spans="1:1">
      <c r="A639" s="69"/>
    </row>
    <row r="640" spans="1:1">
      <c r="A640" s="69"/>
    </row>
    <row r="641" spans="1:1">
      <c r="A641" s="69"/>
    </row>
    <row r="642" spans="1:1">
      <c r="A642" s="69"/>
    </row>
    <row r="643" spans="1:1">
      <c r="A643" s="69"/>
    </row>
    <row r="644" spans="1:1">
      <c r="A644" s="69"/>
    </row>
    <row r="645" spans="1:1">
      <c r="A645" s="69"/>
    </row>
    <row r="646" spans="1:1">
      <c r="A646" s="69"/>
    </row>
    <row r="647" spans="1:1">
      <c r="A647" s="69"/>
    </row>
    <row r="648" spans="1:1">
      <c r="A648" s="69"/>
    </row>
    <row r="649" spans="1:1">
      <c r="A649" s="69"/>
    </row>
    <row r="650" spans="1:1">
      <c r="A650" s="69"/>
    </row>
    <row r="651" spans="1:1">
      <c r="A651" s="69"/>
    </row>
    <row r="652" spans="1:1">
      <c r="A652" s="69"/>
    </row>
    <row r="653" spans="1:1">
      <c r="A653" s="69"/>
    </row>
    <row r="654" spans="1:1">
      <c r="A654" s="69"/>
    </row>
    <row r="655" spans="1:1">
      <c r="A655" s="69"/>
    </row>
    <row r="656" spans="1:1">
      <c r="A656" s="69"/>
    </row>
    <row r="657" spans="1:1">
      <c r="A657" s="69"/>
    </row>
    <row r="658" spans="1:1">
      <c r="A658" s="69"/>
    </row>
    <row r="659" spans="1:1">
      <c r="A659" s="69"/>
    </row>
    <row r="660" spans="1:1">
      <c r="A660" s="69"/>
    </row>
    <row r="661" spans="1:1">
      <c r="A661" s="69"/>
    </row>
    <row r="662" spans="1:1">
      <c r="A662" s="69"/>
    </row>
    <row r="663" spans="1:1">
      <c r="A663" s="69"/>
    </row>
    <row r="664" spans="1:1">
      <c r="A664" s="69"/>
    </row>
    <row r="665" spans="1:1">
      <c r="A665" s="69"/>
    </row>
    <row r="666" spans="1:1">
      <c r="A666" s="69"/>
    </row>
    <row r="667" spans="1:1">
      <c r="A667" s="69"/>
    </row>
    <row r="668" spans="1:1">
      <c r="A668" s="69"/>
    </row>
    <row r="669" spans="1:1">
      <c r="A669" s="69"/>
    </row>
    <row r="670" spans="1:1">
      <c r="A670" s="69"/>
    </row>
    <row r="671" spans="1:1">
      <c r="A671" s="69"/>
    </row>
    <row r="672" spans="1:1">
      <c r="A672" s="69"/>
    </row>
    <row r="673" spans="1:1">
      <c r="A673" s="69"/>
    </row>
    <row r="674" spans="1:1">
      <c r="A674" s="69"/>
    </row>
    <row r="675" spans="1:1">
      <c r="A675" s="69"/>
    </row>
    <row r="676" spans="1:1">
      <c r="A676" s="69"/>
    </row>
    <row r="677" spans="1:1">
      <c r="A677" s="69"/>
    </row>
    <row r="678" spans="1:1">
      <c r="A678" s="69"/>
    </row>
    <row r="679" spans="1:1">
      <c r="A679" s="69"/>
    </row>
    <row r="680" spans="1:1">
      <c r="A680" s="69"/>
    </row>
    <row r="681" spans="1:1">
      <c r="A681" s="6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A14C0-42A3-40B5-B399-7E90B8008AED}">
  <sheetPr>
    <pageSetUpPr fitToPage="1"/>
  </sheetPr>
  <dimension ref="A1:H84"/>
  <sheetViews>
    <sheetView zoomScale="90" zoomScaleNormal="90" workbookViewId="0">
      <pane ySplit="2" topLeftCell="A40" activePane="bottomLeft" state="frozen"/>
      <selection pane="bottomLeft" activeCell="A50" sqref="A50"/>
    </sheetView>
  </sheetViews>
  <sheetFormatPr defaultRowHeight="14.4"/>
  <cols>
    <col min="1" max="1" width="61.88671875" customWidth="1"/>
    <col min="2" max="5" width="20" customWidth="1"/>
    <col min="6" max="6" width="12.88671875" customWidth="1"/>
  </cols>
  <sheetData>
    <row r="1" spans="1:7" ht="18">
      <c r="A1" s="113" t="s">
        <v>5469</v>
      </c>
      <c r="B1" s="114"/>
      <c r="C1" s="114"/>
      <c r="D1" s="114"/>
      <c r="E1" s="114"/>
    </row>
    <row r="2" spans="1:7">
      <c r="A2" t="s">
        <v>1785</v>
      </c>
      <c r="B2" t="s">
        <v>5470</v>
      </c>
      <c r="C2" t="s">
        <v>5471</v>
      </c>
      <c r="D2" t="s">
        <v>5472</v>
      </c>
      <c r="E2" t="s">
        <v>5473</v>
      </c>
      <c r="F2" t="s">
        <v>5474</v>
      </c>
    </row>
    <row r="3" spans="1:7">
      <c r="A3" s="224" t="s">
        <v>984</v>
      </c>
      <c r="B3" s="91">
        <f>SUMIFS(Réttabanki!$T:$T,Réttabanki!$W:$W,$A3)</f>
        <v>82399</v>
      </c>
      <c r="C3" s="111">
        <f>SUMIFS(Réttabanki!$C:$C,Réttabanki!$W:$W,$A3)/1000</f>
        <v>81</v>
      </c>
      <c r="D3" s="92">
        <f t="shared" ref="D3:D34" si="0">IFERROR(B3/C3,"")</f>
        <v>1017.2716049382716</v>
      </c>
      <c r="E3" s="112">
        <f>COUNTIFS(Réttabanki!$W:$W,$A3,Réttabanki!$B:$B,"&lt;&gt;")</f>
        <v>14</v>
      </c>
      <c r="F3" s="117">
        <v>46244</v>
      </c>
      <c r="G3" s="117">
        <v>46300</v>
      </c>
    </row>
    <row r="4" spans="1:7">
      <c r="A4" s="224" t="s">
        <v>2233</v>
      </c>
      <c r="B4" s="91">
        <f>SUMIFS(Réttabanki!$T:$T,Réttabanki!$W:$W,$A4)</f>
        <v>77474</v>
      </c>
      <c r="C4" s="111">
        <f>SUMIFS(Réttabanki!$C:$C,Réttabanki!$W:$W,$A4)/1000</f>
        <v>100</v>
      </c>
      <c r="D4" s="92">
        <f t="shared" si="0"/>
        <v>774.74</v>
      </c>
      <c r="E4" s="112">
        <f>COUNTIFS(Réttabanki!$W:$W,$A4,Réttabanki!$B:$B,"&lt;&gt;")</f>
        <v>7</v>
      </c>
      <c r="F4" s="117">
        <v>46245</v>
      </c>
      <c r="G4" s="117">
        <v>46301</v>
      </c>
    </row>
    <row r="5" spans="1:7">
      <c r="A5" s="224" t="s">
        <v>2119</v>
      </c>
      <c r="B5" s="91">
        <f>SUMIFS(Réttabanki!$T:$T,Réttabanki!$W:$W,$A5)</f>
        <v>26004</v>
      </c>
      <c r="C5" s="111">
        <f>SUMIFS(Réttabanki!$C:$C,Réttabanki!$W:$W,$A5)/1000</f>
        <v>100</v>
      </c>
      <c r="D5" s="92">
        <f t="shared" si="0"/>
        <v>260.04000000000002</v>
      </c>
      <c r="E5" s="112">
        <f>COUNTIFS(Réttabanki!$W:$W,$A5,Réttabanki!$B:$B,"&lt;&gt;")</f>
        <v>7</v>
      </c>
      <c r="F5" s="117">
        <v>46246</v>
      </c>
      <c r="G5" s="117">
        <v>46297</v>
      </c>
    </row>
    <row r="6" spans="1:7">
      <c r="A6" s="224" t="s">
        <v>1259</v>
      </c>
      <c r="B6" s="91" t="e">
        <f>SUMIFS(Réttabanki!$T:$T,Réttabanki!$W:$W,$A6)</f>
        <v>#VALUE!</v>
      </c>
      <c r="C6" s="111">
        <f>SUMIFS(Réttabanki!$C:$C,Réttabanki!$W:$W,$A6)/1000</f>
        <v>94.091999999999999</v>
      </c>
      <c r="D6" s="92" t="str">
        <f t="shared" si="0"/>
        <v/>
      </c>
      <c r="E6" s="112">
        <f>COUNTIFS(Réttabanki!$W:$W,$A6,Réttabanki!$B:$B,"&lt;&gt;")</f>
        <v>6</v>
      </c>
      <c r="F6" s="117">
        <v>46247</v>
      </c>
      <c r="G6" s="117">
        <v>46303</v>
      </c>
    </row>
    <row r="7" spans="1:7">
      <c r="A7" s="224" t="s">
        <v>1855</v>
      </c>
      <c r="B7" s="91">
        <f>SUMIFS(Réttabanki!$T:$T,Réttabanki!$W:$W,$A7)</f>
        <v>90380</v>
      </c>
      <c r="C7" s="111">
        <f>SUMIFS(Réttabanki!$C:$C,Réttabanki!$W:$W,$A7)/1000</f>
        <v>75.2</v>
      </c>
      <c r="D7" s="92">
        <f t="shared" si="0"/>
        <v>1201.8617021276596</v>
      </c>
      <c r="E7" s="112">
        <f>COUNTIFS(Réttabanki!$W:$W,$A7,Réttabanki!$B:$B,"&lt;&gt;")</f>
        <v>16</v>
      </c>
      <c r="F7" s="117">
        <v>46248</v>
      </c>
      <c r="G7" s="117">
        <v>46304</v>
      </c>
    </row>
    <row r="8" spans="1:7">
      <c r="A8" s="224" t="s">
        <v>986</v>
      </c>
      <c r="B8" s="91">
        <f>SUMIFS(Réttabanki!$T:$T,Réttabanki!$W:$W,$A8)</f>
        <v>0</v>
      </c>
      <c r="C8" s="111">
        <f>SUMIFS(Réttabanki!$C:$C,Réttabanki!$W:$W,$A8)/1000</f>
        <v>0</v>
      </c>
      <c r="D8" s="92" t="str">
        <f t="shared" si="0"/>
        <v/>
      </c>
      <c r="E8" s="112">
        <f>COUNTIFS(Réttabanki!$W:$W,$A8,Réttabanki!$B:$B,"&lt;&gt;")</f>
        <v>0</v>
      </c>
      <c r="F8" s="117">
        <v>46251</v>
      </c>
      <c r="G8" s="117">
        <v>46307</v>
      </c>
    </row>
    <row r="9" spans="1:7">
      <c r="A9" s="224" t="s">
        <v>2277</v>
      </c>
      <c r="B9" s="91">
        <f>SUMIFS(Réttabanki!$T:$T,Réttabanki!$W:$W,$A9)</f>
        <v>108015</v>
      </c>
      <c r="C9" s="111">
        <f>SUMIFS(Réttabanki!$C:$C,Réttabanki!$W:$W,$A9)/1000</f>
        <v>100</v>
      </c>
      <c r="D9" s="92">
        <f t="shared" si="0"/>
        <v>1080.1500000000001</v>
      </c>
      <c r="E9" s="112">
        <f>COUNTIFS(Réttabanki!$W:$W,$A9,Réttabanki!$B:$B,"&lt;&gt;")</f>
        <v>5</v>
      </c>
      <c r="F9" s="117">
        <v>46252</v>
      </c>
      <c r="G9" s="117">
        <v>46308</v>
      </c>
    </row>
    <row r="10" spans="1:7">
      <c r="A10" s="224" t="s">
        <v>2139</v>
      </c>
      <c r="B10" s="91">
        <f>SUMIFS(Réttabanki!$T:$T,Réttabanki!$W:$W,$A10)</f>
        <v>43459</v>
      </c>
      <c r="C10" s="111">
        <f>SUMIFS(Réttabanki!$C:$C,Réttabanki!$W:$W,$A10)/1000</f>
        <v>100</v>
      </c>
      <c r="D10" s="92">
        <f t="shared" si="0"/>
        <v>434.59</v>
      </c>
      <c r="E10" s="112">
        <f>COUNTIFS(Réttabanki!$W:$W,$A10,Réttabanki!$B:$B,"&lt;&gt;")</f>
        <v>19</v>
      </c>
      <c r="F10" s="117">
        <v>46253</v>
      </c>
      <c r="G10" s="117">
        <v>46309</v>
      </c>
    </row>
    <row r="11" spans="1:7">
      <c r="A11" s="224" t="s">
        <v>1880</v>
      </c>
      <c r="B11" s="91">
        <f>SUMIFS(Réttabanki!$T:$T,Réttabanki!$W:$W,$A11)</f>
        <v>122368</v>
      </c>
      <c r="C11" s="111">
        <f>SUMIFS(Réttabanki!$C:$C,Réttabanki!$W:$W,$A11)/1000</f>
        <v>100</v>
      </c>
      <c r="D11" s="92">
        <f t="shared" si="0"/>
        <v>1223.68</v>
      </c>
      <c r="E11" s="112">
        <f>COUNTIFS(Réttabanki!$W:$W,$A11,Réttabanki!$B:$B,"&lt;&gt;")</f>
        <v>17</v>
      </c>
      <c r="F11" s="117">
        <v>46254</v>
      </c>
      <c r="G11" s="117">
        <v>46310</v>
      </c>
    </row>
    <row r="12" spans="1:7">
      <c r="A12" s="224" t="s">
        <v>1887</v>
      </c>
      <c r="B12" s="91">
        <f>SUMIFS(Réttabanki!$T:$T,Réttabanki!$W:$W,$A12)</f>
        <v>227736</v>
      </c>
      <c r="C12" s="111">
        <f>SUMIFS(Réttabanki!$C:$C,Réttabanki!$W:$W,$A12)/1000</f>
        <v>100</v>
      </c>
      <c r="D12" s="92">
        <f t="shared" si="0"/>
        <v>2277.36</v>
      </c>
      <c r="E12" s="112">
        <f>COUNTIFS(Réttabanki!$W:$W,$A12,Réttabanki!$B:$B,"&lt;&gt;")</f>
        <v>12</v>
      </c>
      <c r="F12" s="117">
        <v>46255</v>
      </c>
      <c r="G12" s="117">
        <v>46311</v>
      </c>
    </row>
    <row r="13" spans="1:7">
      <c r="A13" s="224" t="s">
        <v>1954</v>
      </c>
      <c r="B13" s="91">
        <f>SUMIFS(Réttabanki!$T:$T,Réttabanki!$W:$W,$A13)</f>
        <v>120294</v>
      </c>
      <c r="C13" s="111">
        <f>SUMIFS(Réttabanki!$C:$C,Réttabanki!$W:$W,$A13)/1000</f>
        <v>129.851</v>
      </c>
      <c r="D13" s="92">
        <f t="shared" si="0"/>
        <v>926.40025875811511</v>
      </c>
      <c r="E13" s="112">
        <f>COUNTIFS(Réttabanki!$W:$W,$A13,Réttabanki!$B:$B,"&lt;&gt;")</f>
        <v>17</v>
      </c>
      <c r="F13" s="117">
        <v>46258</v>
      </c>
      <c r="G13" s="117">
        <v>46314</v>
      </c>
    </row>
    <row r="14" spans="1:7">
      <c r="A14" s="224" t="s">
        <v>2295</v>
      </c>
      <c r="B14" s="91">
        <f>SUMIFS(Réttabanki!$T:$T,Réttabanki!$W:$W,$A14)</f>
        <v>127110</v>
      </c>
      <c r="C14" s="111">
        <f>SUMIFS(Réttabanki!$C:$C,Réttabanki!$W:$W,$A14)/1000</f>
        <v>100</v>
      </c>
      <c r="D14" s="92">
        <f t="shared" si="0"/>
        <v>1271.0999999999999</v>
      </c>
      <c r="E14" s="112">
        <f>COUNTIFS(Réttabanki!$W:$W,$A14,Réttabanki!$B:$B,"&lt;&gt;")</f>
        <v>5</v>
      </c>
      <c r="F14" s="117">
        <v>46259</v>
      </c>
      <c r="G14" s="117">
        <v>46315</v>
      </c>
    </row>
    <row r="15" spans="1:7">
      <c r="A15" s="224" t="s">
        <v>2119</v>
      </c>
      <c r="B15" s="91">
        <f>SUMIFS(Réttabanki!$T:$T,Réttabanki!$W:$W,$A15)</f>
        <v>26004</v>
      </c>
      <c r="C15" s="111">
        <f>SUMIFS(Réttabanki!$C:$C,Réttabanki!$W:$W,$A15)/1000</f>
        <v>100</v>
      </c>
      <c r="D15" s="92">
        <f t="shared" si="0"/>
        <v>260.04000000000002</v>
      </c>
      <c r="E15" s="112">
        <f>COUNTIFS(Réttabanki!$W:$W,$A15,Réttabanki!$B:$B,"&lt;&gt;")</f>
        <v>7</v>
      </c>
      <c r="F15" s="117">
        <v>46260</v>
      </c>
      <c r="G15" s="117">
        <v>46316</v>
      </c>
    </row>
    <row r="16" spans="1:7">
      <c r="A16" s="224" t="s">
        <v>1913</v>
      </c>
      <c r="B16" s="91">
        <f>SUMIFS(Réttabanki!$T:$T,Réttabanki!$W:$W,$A16)</f>
        <v>188623</v>
      </c>
      <c r="C16" s="111">
        <f>SUMIFS(Réttabanki!$C:$C,Réttabanki!$W:$W,$A16)/1000</f>
        <v>100</v>
      </c>
      <c r="D16" s="92">
        <f t="shared" si="0"/>
        <v>1886.23</v>
      </c>
      <c r="E16" s="112">
        <f>COUNTIFS(Réttabanki!$W:$W,$A16,Réttabanki!$B:$B,"&lt;&gt;")</f>
        <v>8</v>
      </c>
      <c r="F16" s="117">
        <v>46261</v>
      </c>
      <c r="G16" s="117">
        <v>46317</v>
      </c>
    </row>
    <row r="17" spans="1:8">
      <c r="A17" s="224" t="s">
        <v>2239</v>
      </c>
      <c r="B17" s="91">
        <f>SUMIFS(Réttabanki!$T:$T,Réttabanki!$W:$W,$A17)</f>
        <v>106249</v>
      </c>
      <c r="C17" s="111">
        <f>SUMIFS(Réttabanki!$C:$C,Réttabanki!$W:$W,$A17)/1000</f>
        <v>100</v>
      </c>
      <c r="D17" s="92">
        <f t="shared" si="0"/>
        <v>1062.49</v>
      </c>
      <c r="E17" s="112">
        <f>COUNTIFS(Réttabanki!$W:$W,$A17,Réttabanki!$B:$B,"&lt;&gt;")</f>
        <v>8</v>
      </c>
      <c r="F17" s="117">
        <v>46262</v>
      </c>
      <c r="G17" s="117">
        <v>46318</v>
      </c>
      <c r="H17" t="s">
        <v>5475</v>
      </c>
    </row>
    <row r="18" spans="1:8">
      <c r="A18" s="224" t="s">
        <v>2244</v>
      </c>
      <c r="B18" s="91">
        <f>SUMIFS(Réttabanki!$T:$T,Réttabanki!$W:$W,$A18)</f>
        <v>76226</v>
      </c>
      <c r="C18" s="111">
        <f>SUMIFS(Réttabanki!$C:$C,Réttabanki!$W:$W,$A18)/1000</f>
        <v>100</v>
      </c>
      <c r="D18" s="92">
        <f t="shared" si="0"/>
        <v>762.26</v>
      </c>
      <c r="E18" s="112">
        <f>COUNTIFS(Réttabanki!$W:$W,$A18,Réttabanki!$B:$B,"&lt;&gt;")</f>
        <v>7</v>
      </c>
      <c r="F18" s="117">
        <v>46265</v>
      </c>
      <c r="G18" s="117">
        <v>46321</v>
      </c>
    </row>
    <row r="19" spans="1:8">
      <c r="A19" s="224" t="s">
        <v>2248</v>
      </c>
      <c r="B19" s="91">
        <f>SUMIFS(Réttabanki!$T:$T,Réttabanki!$W:$W,$A19)</f>
        <v>101560</v>
      </c>
      <c r="C19" s="111">
        <f>SUMIFS(Réttabanki!$C:$C,Réttabanki!$W:$W,$A19)/1000</f>
        <v>100</v>
      </c>
      <c r="D19" s="92">
        <f t="shared" si="0"/>
        <v>1015.6</v>
      </c>
      <c r="E19" s="112">
        <f>COUNTIFS(Réttabanki!$W:$W,$A19,Réttabanki!$B:$B,"&lt;&gt;")</f>
        <v>6</v>
      </c>
      <c r="F19" s="117">
        <v>46266</v>
      </c>
      <c r="G19" s="117">
        <v>46322</v>
      </c>
    </row>
    <row r="20" spans="1:8">
      <c r="A20" s="224" t="s">
        <v>2254</v>
      </c>
      <c r="B20" s="91">
        <f>SUMIFS(Réttabanki!$T:$T,Réttabanki!$W:$W,$A20)</f>
        <v>91710</v>
      </c>
      <c r="C20" s="111">
        <f>SUMIFS(Réttabanki!$C:$C,Réttabanki!$W:$W,$A20)/1000</f>
        <v>100</v>
      </c>
      <c r="D20" s="92">
        <f t="shared" si="0"/>
        <v>917.1</v>
      </c>
      <c r="E20" s="112">
        <f>COUNTIFS(Réttabanki!$W:$W,$A20,Réttabanki!$B:$B,"&lt;&gt;")</f>
        <v>4</v>
      </c>
      <c r="F20" s="117">
        <v>46267</v>
      </c>
      <c r="G20" s="117">
        <v>46323</v>
      </c>
    </row>
    <row r="21" spans="1:8">
      <c r="A21" s="224" t="s">
        <v>2259</v>
      </c>
      <c r="B21" s="91">
        <f>SUMIFS(Réttabanki!$T:$T,Réttabanki!$W:$W,$A21)</f>
        <v>114580</v>
      </c>
      <c r="C21" s="111">
        <f>SUMIFS(Réttabanki!$C:$C,Réttabanki!$W:$W,$A21)/1000</f>
        <v>100</v>
      </c>
      <c r="D21" s="92">
        <f t="shared" si="0"/>
        <v>1145.8</v>
      </c>
      <c r="E21" s="112">
        <f>COUNTIFS(Réttabanki!$W:$W,$A21,Réttabanki!$B:$B,"&lt;&gt;")</f>
        <v>5</v>
      </c>
      <c r="F21" s="117">
        <v>46268</v>
      </c>
      <c r="G21" s="117">
        <v>46324</v>
      </c>
    </row>
    <row r="22" spans="1:8">
      <c r="A22" s="224" t="s">
        <v>2263</v>
      </c>
      <c r="B22" s="91">
        <f>SUMIFS(Réttabanki!$T:$T,Réttabanki!$W:$W,$A22)</f>
        <v>136924.79999999999</v>
      </c>
      <c r="C22" s="111">
        <f>SUMIFS(Réttabanki!$C:$C,Réttabanki!$W:$W,$A22)/1000</f>
        <v>100</v>
      </c>
      <c r="D22" s="92">
        <f t="shared" si="0"/>
        <v>1369.2479999999998</v>
      </c>
      <c r="E22" s="112">
        <f>COUNTIFS(Réttabanki!$W:$W,$A22,Réttabanki!$B:$B,"&lt;&gt;")</f>
        <v>12</v>
      </c>
      <c r="F22" s="117">
        <v>46269</v>
      </c>
      <c r="G22" s="117">
        <v>46325</v>
      </c>
    </row>
    <row r="23" spans="1:8">
      <c r="A23" s="224" t="s">
        <v>5476</v>
      </c>
      <c r="B23" s="91">
        <f>SUMIFS(Réttabanki!$T:$T,Réttabanki!$W:$W,$A23)</f>
        <v>0</v>
      </c>
      <c r="C23" s="111">
        <f>SUMIFS(Réttabanki!$C:$C,Réttabanki!$W:$W,$A23)/1000</f>
        <v>0</v>
      </c>
      <c r="D23" s="92" t="str">
        <f t="shared" si="0"/>
        <v/>
      </c>
      <c r="E23" s="112">
        <f>COUNTIFS(Réttabanki!$W:$W,$A23,Réttabanki!$B:$B,"&lt;&gt;")</f>
        <v>0</v>
      </c>
      <c r="F23" s="196">
        <v>46272</v>
      </c>
      <c r="G23" s="117">
        <v>46328</v>
      </c>
    </row>
    <row r="24" spans="1:8">
      <c r="A24" s="224" t="s">
        <v>2268</v>
      </c>
      <c r="B24" s="91">
        <f>SUMIFS(Réttabanki!$T:$T,Réttabanki!$W:$W,$A24)</f>
        <v>76984</v>
      </c>
      <c r="C24" s="111">
        <f>SUMIFS(Réttabanki!$C:$C,Réttabanki!$W:$W,$A24)/1000</f>
        <v>100</v>
      </c>
      <c r="D24" s="92">
        <f t="shared" si="0"/>
        <v>769.84</v>
      </c>
      <c r="E24" s="112">
        <f>COUNTIFS(Réttabanki!$W:$W,$A24,Réttabanki!$B:$B,"&lt;&gt;")</f>
        <v>7</v>
      </c>
      <c r="F24" s="117">
        <v>46273</v>
      </c>
      <c r="G24" s="117">
        <v>46329</v>
      </c>
    </row>
    <row r="25" spans="1:8">
      <c r="A25" s="224" t="s">
        <v>2119</v>
      </c>
      <c r="B25" s="91">
        <f>SUMIFS(Réttabanki!$T:$T,Réttabanki!$W:$W,$A25)</f>
        <v>26004</v>
      </c>
      <c r="C25" s="111">
        <f>SUMIFS(Réttabanki!$C:$C,Réttabanki!$W:$W,$A25)/1000</f>
        <v>100</v>
      </c>
      <c r="D25" s="92">
        <f t="shared" si="0"/>
        <v>260.04000000000002</v>
      </c>
      <c r="E25" s="112">
        <f>COUNTIFS(Réttabanki!$W:$W,$A25,Réttabanki!$B:$B,"&lt;&gt;")</f>
        <v>7</v>
      </c>
      <c r="F25" s="117">
        <v>46274</v>
      </c>
      <c r="G25" s="117">
        <v>46330</v>
      </c>
    </row>
    <row r="26" spans="1:8">
      <c r="A26" s="224" t="s">
        <v>1919</v>
      </c>
      <c r="B26" s="91">
        <f>SUMIFS(Réttabanki!$T:$T,Réttabanki!$W:$W,$A26)</f>
        <v>201160</v>
      </c>
      <c r="C26" s="111">
        <f>SUMIFS(Réttabanki!$C:$C,Réttabanki!$W:$W,$A26)/1000</f>
        <v>100</v>
      </c>
      <c r="D26" s="92">
        <f t="shared" si="0"/>
        <v>2011.6</v>
      </c>
      <c r="E26" s="112">
        <f>COUNTIFS(Réttabanki!$W:$W,$A26,Réttabanki!$B:$B,"&lt;&gt;")</f>
        <v>8</v>
      </c>
      <c r="F26" s="117">
        <v>46275</v>
      </c>
      <c r="G26" s="117">
        <v>46331</v>
      </c>
    </row>
    <row r="27" spans="1:8">
      <c r="A27" s="224" t="s">
        <v>2006</v>
      </c>
      <c r="B27" s="91">
        <f>SUMIFS(Réttabanki!$T:$T,Réttabanki!$W:$W,$A27)</f>
        <v>77674</v>
      </c>
      <c r="C27" s="111">
        <f>SUMIFS(Réttabanki!$C:$C,Réttabanki!$W:$W,$A27)/1000</f>
        <v>68.718999999999994</v>
      </c>
      <c r="D27" s="92">
        <f t="shared" si="0"/>
        <v>1130.3133049083951</v>
      </c>
      <c r="E27" s="112">
        <f>COUNTIFS(Réttabanki!$W:$W,$A27,Réttabanki!$B:$B,"&lt;&gt;")</f>
        <v>9</v>
      </c>
      <c r="F27" s="117">
        <v>46276</v>
      </c>
      <c r="G27" s="117">
        <v>46332</v>
      </c>
    </row>
    <row r="28" spans="1:8">
      <c r="A28" s="224" t="s">
        <v>2272</v>
      </c>
      <c r="B28" s="91">
        <f>SUMIFS(Réttabanki!$T:$T,Réttabanki!$W:$W,$A28)</f>
        <v>114034</v>
      </c>
      <c r="C28" s="111">
        <f>SUMIFS(Réttabanki!$C:$C,Réttabanki!$W:$W,$A28)/1000</f>
        <v>120</v>
      </c>
      <c r="D28" s="92">
        <f t="shared" si="0"/>
        <v>950.2833333333333</v>
      </c>
      <c r="E28" s="112">
        <f>COUNTIFS(Réttabanki!$W:$W,$A28,Réttabanki!$B:$B,"&lt;&gt;")</f>
        <v>9</v>
      </c>
      <c r="F28" s="117">
        <v>46279</v>
      </c>
      <c r="G28" s="117">
        <v>46335</v>
      </c>
    </row>
    <row r="29" spans="1:8">
      <c r="A29" s="224" t="s">
        <v>1837</v>
      </c>
      <c r="B29" s="91">
        <f>SUMIFS(Réttabanki!$T:$T,Réttabanki!$W:$W,$A29)</f>
        <v>112892</v>
      </c>
      <c r="C29" s="111">
        <f>SUMIFS(Réttabanki!$C:$C,Réttabanki!$W:$W,$A29)/1000</f>
        <v>99.5</v>
      </c>
      <c r="D29" s="92">
        <f t="shared" si="0"/>
        <v>1134.5929648241206</v>
      </c>
      <c r="E29" s="112">
        <f>COUNTIFS(Réttabanki!$W:$W,$A29,Réttabanki!$B:$B,"&lt;&gt;")</f>
        <v>14</v>
      </c>
      <c r="F29" s="117">
        <v>46280</v>
      </c>
      <c r="G29" s="117">
        <v>46336</v>
      </c>
    </row>
    <row r="30" spans="1:8">
      <c r="A30" s="224" t="s">
        <v>2125</v>
      </c>
      <c r="B30" s="91">
        <f>SUMIFS(Réttabanki!$T:$T,Réttabanki!$W:$W,$A30)</f>
        <v>8930</v>
      </c>
      <c r="C30" s="111">
        <f>SUMIFS(Réttabanki!$C:$C,Réttabanki!$W:$W,$A30)/1000</f>
        <v>46.207000000000001</v>
      </c>
      <c r="D30" s="92">
        <f t="shared" si="0"/>
        <v>193.26076135650442</v>
      </c>
      <c r="E30" s="112">
        <f>COUNTIFS(Réttabanki!$W:$W,$A30,Réttabanki!$B:$B,"&lt;&gt;")</f>
        <v>8</v>
      </c>
      <c r="F30" s="117">
        <v>46281</v>
      </c>
      <c r="G30" s="117">
        <v>46337</v>
      </c>
    </row>
    <row r="31" spans="1:8">
      <c r="A31" s="224" t="s">
        <v>1941</v>
      </c>
      <c r="B31" s="91">
        <f>SUMIFS(Réttabanki!$T:$T,Réttabanki!$W:$W,$A31)</f>
        <v>139772</v>
      </c>
      <c r="C31" s="111">
        <f>SUMIFS(Réttabanki!$C:$C,Réttabanki!$W:$W,$A31)/1000</f>
        <v>100</v>
      </c>
      <c r="D31" s="92">
        <f t="shared" si="0"/>
        <v>1397.72</v>
      </c>
      <c r="E31" s="112">
        <f>COUNTIFS(Réttabanki!$W:$W,$A31,Réttabanki!$B:$B,"&lt;&gt;")</f>
        <v>9</v>
      </c>
      <c r="F31" s="117">
        <v>46282</v>
      </c>
      <c r="G31" s="117">
        <v>46338</v>
      </c>
    </row>
    <row r="32" spans="1:8">
      <c r="A32" s="224" t="s">
        <v>2019</v>
      </c>
      <c r="B32" s="91">
        <f>SUMIFS(Réttabanki!$T:$T,Réttabanki!$W:$W,$A32)</f>
        <v>217958</v>
      </c>
      <c r="C32" s="111">
        <f>SUMIFS(Réttabanki!$C:$C,Réttabanki!$W:$W,$A32)/1000</f>
        <v>100.001</v>
      </c>
      <c r="D32" s="92">
        <f t="shared" si="0"/>
        <v>2179.5582044179555</v>
      </c>
      <c r="E32" s="112">
        <f>COUNTIFS(Réttabanki!$W:$W,$A32,Réttabanki!$B:$B,"&lt;&gt;")</f>
        <v>8</v>
      </c>
      <c r="F32" s="117">
        <v>46283</v>
      </c>
      <c r="G32" s="117">
        <v>46339</v>
      </c>
    </row>
    <row r="33" spans="1:7">
      <c r="A33" s="224" t="s">
        <v>1982</v>
      </c>
      <c r="B33" s="91">
        <f>SUMIFS(Réttabanki!$T:$T,Réttabanki!$W:$W,$A33)</f>
        <v>114265</v>
      </c>
      <c r="C33" s="111">
        <f>SUMIFS(Réttabanki!$C:$C,Réttabanki!$W:$W,$A33)/1000</f>
        <v>100.001</v>
      </c>
      <c r="D33" s="92">
        <f t="shared" si="0"/>
        <v>1142.6385736142638</v>
      </c>
      <c r="E33" s="112">
        <f>COUNTIFS(Réttabanki!$W:$W,$A33,Réttabanki!$B:$B,"&lt;&gt;")</f>
        <v>9</v>
      </c>
      <c r="F33" s="117">
        <v>46286</v>
      </c>
      <c r="G33" s="117">
        <v>46342</v>
      </c>
    </row>
    <row r="34" spans="1:7">
      <c r="A34" s="224" t="s">
        <v>2277</v>
      </c>
      <c r="B34" s="91">
        <f>SUMIFS(Réttabanki!$T:$T,Réttabanki!$W:$W,$A34)</f>
        <v>108015</v>
      </c>
      <c r="C34" s="111">
        <f>SUMIFS(Réttabanki!$C:$C,Réttabanki!$W:$W,$A34)/1000</f>
        <v>100</v>
      </c>
      <c r="D34" s="92">
        <f t="shared" si="0"/>
        <v>1080.1500000000001</v>
      </c>
      <c r="E34" s="112">
        <f>COUNTIFS(Réttabanki!$W:$W,$A34,Réttabanki!$B:$B,"&lt;&gt;")</f>
        <v>5</v>
      </c>
      <c r="F34" s="117">
        <v>46287</v>
      </c>
      <c r="G34" s="117">
        <v>46343</v>
      </c>
    </row>
    <row r="35" spans="1:7">
      <c r="A35" s="224" t="s">
        <v>2254</v>
      </c>
      <c r="B35" s="91">
        <f>SUMIFS(Réttabanki!$T:$T,Réttabanki!$W:$W,$A35)</f>
        <v>91710</v>
      </c>
      <c r="C35" s="111">
        <f>SUMIFS(Réttabanki!$C:$C,Réttabanki!$W:$W,$A35)/1000</f>
        <v>100</v>
      </c>
      <c r="D35" s="92">
        <f t="shared" ref="D35:D66" si="1">IFERROR(B35/C35,"")</f>
        <v>917.1</v>
      </c>
      <c r="E35" s="112">
        <f>COUNTIFS(Réttabanki!$W:$W,$A35,Réttabanki!$B:$B,"&lt;&gt;")</f>
        <v>4</v>
      </c>
      <c r="F35" s="117">
        <v>46288</v>
      </c>
      <c r="G35" s="117">
        <v>46344</v>
      </c>
    </row>
    <row r="36" spans="1:7">
      <c r="A36" s="224" t="s">
        <v>5477</v>
      </c>
      <c r="B36" s="91">
        <f>SUMIFS(Réttabanki!$T:$T,Réttabanki!$W:$W,$A36)</f>
        <v>0</v>
      </c>
      <c r="C36" s="111">
        <f>SUMIFS(Réttabanki!$C:$C,Réttabanki!$W:$W,$A36)/1000</f>
        <v>0</v>
      </c>
      <c r="D36" s="92" t="str">
        <f t="shared" si="1"/>
        <v/>
      </c>
      <c r="E36" s="112">
        <f>COUNTIFS(Réttabanki!$W:$W,$A36,Réttabanki!$B:$B,"&lt;&gt;")</f>
        <v>0</v>
      </c>
      <c r="F36" s="117">
        <v>46289</v>
      </c>
      <c r="G36" s="117">
        <v>46345</v>
      </c>
    </row>
    <row r="37" spans="1:7">
      <c r="A37" s="224" t="s">
        <v>2026</v>
      </c>
      <c r="B37" s="91">
        <f>SUMIFS(Réttabanki!$T:$T,Réttabanki!$W:$W,$A37)</f>
        <v>134165</v>
      </c>
      <c r="C37" s="111">
        <f>SUMIFS(Réttabanki!$C:$C,Réttabanki!$W:$W,$A37)/1000</f>
        <v>74.025999999999996</v>
      </c>
      <c r="D37" s="92">
        <f t="shared" si="1"/>
        <v>1812.403750033772</v>
      </c>
      <c r="E37" s="112">
        <f>COUNTIFS(Réttabanki!$W:$W,$A37,Réttabanki!$B:$B,"&lt;&gt;")</f>
        <v>8</v>
      </c>
      <c r="F37" s="117">
        <v>46290</v>
      </c>
      <c r="G37" s="117">
        <v>46346</v>
      </c>
    </row>
    <row r="38" spans="1:7">
      <c r="A38" s="224" t="s">
        <v>2291</v>
      </c>
      <c r="B38" s="91">
        <f>SUMIFS(Réttabanki!$T:$T,Réttabanki!$W:$W,$A38)</f>
        <v>81550</v>
      </c>
      <c r="C38" s="111">
        <f>SUMIFS(Réttabanki!$C:$C,Réttabanki!$W:$W,$A38)/1000</f>
        <v>100</v>
      </c>
      <c r="D38" s="92">
        <f t="shared" si="1"/>
        <v>815.5</v>
      </c>
      <c r="E38" s="112">
        <f>COUNTIFS(Réttabanki!$W:$W,$A38,Réttabanki!$B:$B,"&lt;&gt;")</f>
        <v>7</v>
      </c>
      <c r="F38" s="117">
        <v>46293</v>
      </c>
      <c r="G38" s="117">
        <v>46349</v>
      </c>
    </row>
    <row r="39" spans="1:7">
      <c r="A39" s="224" t="s">
        <v>1932</v>
      </c>
      <c r="B39" s="91">
        <f>SUMIFS(Réttabanki!$T:$T,Réttabanki!$W:$W,$A39)</f>
        <v>201482</v>
      </c>
      <c r="C39" s="111">
        <f>SUMIFS(Réttabanki!$C:$C,Réttabanki!$W:$W,$A39)/1000</f>
        <v>99.998999999999995</v>
      </c>
      <c r="D39" s="92">
        <f t="shared" si="1"/>
        <v>2014.8401484014842</v>
      </c>
      <c r="E39" s="112">
        <f>COUNTIFS(Réttabanki!$W:$W,$A39,Réttabanki!$B:$B,"&lt;&gt;")</f>
        <v>8</v>
      </c>
      <c r="F39" s="117">
        <v>46294</v>
      </c>
      <c r="G39" s="117">
        <v>46350</v>
      </c>
    </row>
    <row r="40" spans="1:7">
      <c r="A40" s="224" t="s">
        <v>2119</v>
      </c>
      <c r="B40" s="91">
        <f>SUMIFS(Réttabanki!$T:$T,Réttabanki!$W:$W,$A40)</f>
        <v>26004</v>
      </c>
      <c r="C40" s="111">
        <f>SUMIFS(Réttabanki!$C:$C,Réttabanki!$W:$W,$A40)/1000</f>
        <v>100</v>
      </c>
      <c r="D40" s="92">
        <f t="shared" si="1"/>
        <v>260.04000000000002</v>
      </c>
      <c r="E40" s="112">
        <f>COUNTIFS(Réttabanki!$W:$W,$A40,Réttabanki!$B:$B,"&lt;&gt;")</f>
        <v>7</v>
      </c>
      <c r="F40" s="117">
        <v>46295</v>
      </c>
      <c r="G40" s="117">
        <v>46351</v>
      </c>
    </row>
    <row r="41" spans="1:7">
      <c r="A41" s="224" t="s">
        <v>2295</v>
      </c>
      <c r="B41" s="91">
        <f>SUMIFS(Réttabanki!$T:$T,Réttabanki!$W:$W,$A41)</f>
        <v>127110</v>
      </c>
      <c r="C41" s="111">
        <f>SUMIFS(Réttabanki!$C:$C,Réttabanki!$W:$W,$A41)/1000</f>
        <v>100</v>
      </c>
      <c r="D41" s="92">
        <f t="shared" si="1"/>
        <v>1271.0999999999999</v>
      </c>
      <c r="E41" s="112">
        <f>COUNTIFS(Réttabanki!$W:$W,$A41,Réttabanki!$B:$B,"&lt;&gt;")</f>
        <v>5</v>
      </c>
      <c r="F41" s="117">
        <v>46296</v>
      </c>
      <c r="G41" s="117">
        <v>46352</v>
      </c>
    </row>
    <row r="42" spans="1:7">
      <c r="A42" s="224" t="s">
        <v>2254</v>
      </c>
      <c r="B42" s="91">
        <f>SUMIFS(Réttabanki!$T:$T,Réttabanki!$W:$W,$A42)</f>
        <v>91710</v>
      </c>
      <c r="C42" s="111">
        <f>SUMIFS(Réttabanki!$C:$C,Réttabanki!$W:$W,$A42)/1000</f>
        <v>100</v>
      </c>
      <c r="D42" s="92">
        <f t="shared" si="1"/>
        <v>917.1</v>
      </c>
      <c r="E42" s="112">
        <f>COUNTIFS(Réttabanki!$W:$W,$A42,Réttabanki!$B:$B,"&lt;&gt;")</f>
        <v>4</v>
      </c>
      <c r="F42" s="117">
        <v>46302</v>
      </c>
      <c r="G42" s="117">
        <v>46353</v>
      </c>
    </row>
    <row r="43" spans="1:7">
      <c r="A43" s="224" t="s">
        <v>2157</v>
      </c>
      <c r="B43" s="91">
        <f>SUMIFS(Réttabanki!$T:$T,Réttabanki!$W:$W,$A43)</f>
        <v>49966</v>
      </c>
      <c r="C43" s="111">
        <f>SUMIFS(Réttabanki!$C:$C,Réttabanki!$W:$W,$A43)/1000</f>
        <v>100</v>
      </c>
      <c r="D43" s="92">
        <f t="shared" si="1"/>
        <v>499.66</v>
      </c>
      <c r="E43" s="112">
        <f>COUNTIFS(Réttabanki!$W:$W,$A43,Réttabanki!$B:$B,"&lt;&gt;")</f>
        <v>10</v>
      </c>
    </row>
    <row r="44" spans="1:7">
      <c r="A44" s="224" t="s">
        <v>2133</v>
      </c>
      <c r="B44" s="91">
        <f>SUMIFS(Réttabanki!$T:$T,Réttabanki!$W:$W,$A44)</f>
        <v>60006</v>
      </c>
      <c r="C44" s="111">
        <f>SUMIFS(Réttabanki!$C:$C,Réttabanki!$W:$W,$A44)/1000</f>
        <v>100</v>
      </c>
      <c r="D44" s="92">
        <f t="shared" si="1"/>
        <v>600.05999999999995</v>
      </c>
      <c r="E44" s="112">
        <f>COUNTIFS(Réttabanki!$W:$W,$A44,Réttabanki!$B:$B,"&lt;&gt;")</f>
        <v>9</v>
      </c>
    </row>
    <row r="45" spans="1:7">
      <c r="A45" s="224" t="s">
        <v>1907</v>
      </c>
      <c r="B45" s="91">
        <f>SUMIFS(Réttabanki!$T:$T,Réttabanki!$W:$W,$A45)</f>
        <v>52210</v>
      </c>
      <c r="C45" s="111">
        <f>SUMIFS(Réttabanki!$C:$C,Réttabanki!$W:$W,$A45)/1000</f>
        <v>97</v>
      </c>
      <c r="D45" s="92">
        <f t="shared" si="1"/>
        <v>538.24742268041234</v>
      </c>
      <c r="E45" s="112">
        <f>COUNTIFS(Réttabanki!$W:$W,$A45,Réttabanki!$B:$B,"&lt;&gt;")</f>
        <v>5</v>
      </c>
    </row>
    <row r="46" spans="1:7">
      <c r="A46" s="224" t="s">
        <v>2039</v>
      </c>
      <c r="B46" s="91">
        <f>SUMIFS(Réttabanki!$T:$T,Réttabanki!$W:$W,$A46)</f>
        <v>39834</v>
      </c>
      <c r="C46" s="111">
        <f>SUMIFS(Réttabanki!$C:$C,Réttabanki!$W:$W,$A46)/1000</f>
        <v>100</v>
      </c>
      <c r="D46" s="92">
        <f t="shared" si="1"/>
        <v>398.34</v>
      </c>
      <c r="E46" s="112">
        <f>COUNTIFS(Réttabanki!$W:$W,$A46,Réttabanki!$B:$B,"&lt;&gt;")</f>
        <v>9</v>
      </c>
    </row>
    <row r="47" spans="1:7">
      <c r="A47" s="224" t="s">
        <v>2106</v>
      </c>
      <c r="B47" s="91">
        <f>SUMIFS(Réttabanki!$T:$T,Réttabanki!$W:$W,$A47)</f>
        <v>85618</v>
      </c>
      <c r="C47" s="111">
        <f>SUMIFS(Réttabanki!$C:$C,Réttabanki!$W:$W,$A47)/1000</f>
        <v>100</v>
      </c>
      <c r="D47" s="92">
        <f t="shared" si="1"/>
        <v>856.18</v>
      </c>
      <c r="E47" s="112">
        <f>COUNTIFS(Réttabanki!$W:$W,$A47,Réttabanki!$B:$B,"&lt;&gt;")</f>
        <v>12</v>
      </c>
    </row>
    <row r="48" spans="1:7">
      <c r="A48" s="224" t="s">
        <v>2053</v>
      </c>
      <c r="B48" s="91">
        <f>SUMIFS(Réttabanki!$T:$T,Réttabanki!$W:$W,$A48)</f>
        <v>103945</v>
      </c>
      <c r="C48" s="111">
        <f>SUMIFS(Réttabanki!$C:$C,Réttabanki!$W:$W,$A48)/1000</f>
        <v>99.998000000000005</v>
      </c>
      <c r="D48" s="92">
        <f t="shared" si="1"/>
        <v>1039.4707894157882</v>
      </c>
      <c r="E48" s="112">
        <f>COUNTIFS(Réttabanki!$W:$W,$A48,Réttabanki!$B:$B,"&lt;&gt;")</f>
        <v>9</v>
      </c>
    </row>
    <row r="49" spans="1:5">
      <c r="A49" s="224" t="s">
        <v>2079</v>
      </c>
      <c r="B49" s="91">
        <f>SUMIFS(Réttabanki!$T:$T,Réttabanki!$W:$W,$A49)</f>
        <v>118380</v>
      </c>
      <c r="C49" s="111">
        <f>SUMIFS(Réttabanki!$C:$C,Réttabanki!$W:$W,$A49)/1000</f>
        <v>100</v>
      </c>
      <c r="D49" s="92">
        <f t="shared" si="1"/>
        <v>1183.8</v>
      </c>
      <c r="E49" s="112">
        <f>COUNTIFS(Réttabanki!$W:$W,$A49,Réttabanki!$B:$B,"&lt;&gt;")</f>
        <v>10</v>
      </c>
    </row>
    <row r="50" spans="1:5">
      <c r="A50" s="224" t="s">
        <v>1867</v>
      </c>
      <c r="B50" s="91">
        <f>SUMIFS(Réttabanki!$T:$T,Réttabanki!$W:$W,$A50)</f>
        <v>99633</v>
      </c>
      <c r="C50" s="111">
        <f>SUMIFS(Réttabanki!$C:$C,Réttabanki!$W:$W,$A50)/1000</f>
        <v>100</v>
      </c>
      <c r="D50" s="92">
        <f t="shared" si="1"/>
        <v>996.33</v>
      </c>
      <c r="E50" s="112">
        <f>COUNTIFS(Réttabanki!$W:$W,$A50,Réttabanki!$B:$B,"&lt;&gt;")</f>
        <v>12</v>
      </c>
    </row>
    <row r="51" spans="1:5">
      <c r="A51" s="224" t="s">
        <v>2099</v>
      </c>
      <c r="B51" s="91">
        <f>SUMIFS(Réttabanki!$T:$T,Réttabanki!$W:$W,$A51)</f>
        <v>80560</v>
      </c>
      <c r="C51" s="111">
        <f>SUMIFS(Réttabanki!$C:$C,Réttabanki!$W:$W,$A51)/1000</f>
        <v>100</v>
      </c>
      <c r="D51" s="92">
        <f t="shared" si="1"/>
        <v>805.6</v>
      </c>
      <c r="E51" s="112">
        <f>COUNTIFS(Réttabanki!$W:$W,$A51,Réttabanki!$B:$B,"&lt;&gt;")</f>
        <v>9</v>
      </c>
    </row>
    <row r="52" spans="1:5">
      <c r="A52" s="224" t="s">
        <v>2145</v>
      </c>
      <c r="B52" s="91">
        <f>SUMIFS(Réttabanki!$T:$T,Réttabanki!$W:$W,$A52)</f>
        <v>103194</v>
      </c>
      <c r="C52" s="111">
        <f>SUMIFS(Réttabanki!$C:$C,Réttabanki!$W:$W,$A52)/1000</f>
        <v>100</v>
      </c>
      <c r="D52" s="92">
        <f t="shared" si="1"/>
        <v>1031.94</v>
      </c>
      <c r="E52" s="112">
        <f>COUNTIFS(Réttabanki!$W:$W,$A52,Réttabanki!$B:$B,"&lt;&gt;")</f>
        <v>13</v>
      </c>
    </row>
    <row r="53" spans="1:5">
      <c r="A53" s="224" t="s">
        <v>1103</v>
      </c>
      <c r="B53" s="91">
        <f>SUMIFS(Réttabanki!$T:$T,Réttabanki!$W:$W,$A53)</f>
        <v>70120</v>
      </c>
      <c r="C53" s="111">
        <f>SUMIFS(Réttabanki!$C:$C,Réttabanki!$W:$W,$A53)/1000</f>
        <v>99</v>
      </c>
      <c r="D53" s="92">
        <f t="shared" si="1"/>
        <v>708.28282828282829</v>
      </c>
      <c r="E53" s="112">
        <f>COUNTIFS(Réttabanki!$W:$W,$A53,Réttabanki!$B:$B,"&lt;&gt;")</f>
        <v>4</v>
      </c>
    </row>
    <row r="54" spans="1:5">
      <c r="A54" s="224" t="s">
        <v>1184</v>
      </c>
      <c r="B54" s="91">
        <f>SUMIFS(Réttabanki!$T:$T,Réttabanki!$W:$W,$A54)</f>
        <v>82203</v>
      </c>
      <c r="C54" s="111">
        <f>SUMIFS(Réttabanki!$C:$C,Réttabanki!$W:$W,$A54)/1000</f>
        <v>100</v>
      </c>
      <c r="D54" s="92">
        <f t="shared" si="1"/>
        <v>822.03</v>
      </c>
      <c r="E54" s="112">
        <f>COUNTIFS(Réttabanki!$W:$W,$A54,Réttabanki!$B:$B,"&lt;&gt;")</f>
        <v>14</v>
      </c>
    </row>
    <row r="55" spans="1:5">
      <c r="A55" s="224" t="s">
        <v>2151</v>
      </c>
      <c r="B55" s="91">
        <f>SUMIFS(Réttabanki!$T:$T,Réttabanki!$W:$W,$A55)</f>
        <v>46872</v>
      </c>
      <c r="C55" s="111">
        <f>SUMIFS(Réttabanki!$C:$C,Réttabanki!$W:$W,$A55)/1000</f>
        <v>99</v>
      </c>
      <c r="D55" s="92">
        <f t="shared" si="1"/>
        <v>473.45454545454544</v>
      </c>
      <c r="E55" s="112">
        <f>COUNTIFS(Réttabanki!$W:$W,$A55,Réttabanki!$B:$B,"&lt;&gt;")</f>
        <v>14</v>
      </c>
    </row>
    <row r="56" spans="1:5">
      <c r="A56" s="224" t="s">
        <v>982</v>
      </c>
      <c r="B56" s="91">
        <f>SUMIFS(Réttabanki!$T:$T,Réttabanki!$W:$W,$A56)</f>
        <v>165860</v>
      </c>
      <c r="C56" s="111">
        <f>SUMIFS(Réttabanki!$C:$C,Réttabanki!$W:$W,$A56)/1000</f>
        <v>99.98</v>
      </c>
      <c r="D56" s="92">
        <f t="shared" si="1"/>
        <v>1658.9317863572714</v>
      </c>
      <c r="E56" s="112">
        <f>COUNTIFS(Réttabanki!$W:$W,$A56,Réttabanki!$B:$B,"&lt;&gt;")</f>
        <v>16</v>
      </c>
    </row>
    <row r="57" spans="1:5">
      <c r="A57" s="224" t="s">
        <v>1968</v>
      </c>
      <c r="B57" s="91">
        <f>SUMIFS(Réttabanki!$T:$T,Réttabanki!$W:$W,$A57)</f>
        <v>105312</v>
      </c>
      <c r="C57" s="111">
        <f>SUMIFS(Réttabanki!$C:$C,Réttabanki!$W:$W,$A57)/1000</f>
        <v>100</v>
      </c>
      <c r="D57" s="92">
        <f t="shared" si="1"/>
        <v>1053.1199999999999</v>
      </c>
      <c r="E57" s="112">
        <f>COUNTIFS(Réttabanki!$W:$W,$A57,Réttabanki!$B:$B,"&lt;&gt;")</f>
        <v>10</v>
      </c>
    </row>
    <row r="58" spans="1:5">
      <c r="A58" s="224" t="s">
        <v>2194</v>
      </c>
      <c r="B58" s="91">
        <f>SUMIFS(Réttabanki!$T:$T,Réttabanki!$W:$W,$A58)</f>
        <v>35723</v>
      </c>
      <c r="C58" s="111">
        <f>SUMIFS(Réttabanki!$C:$C,Réttabanki!$W:$W,$A58)/1000</f>
        <v>46.575000000000003</v>
      </c>
      <c r="D58" s="92">
        <f t="shared" si="1"/>
        <v>766.99946323134725</v>
      </c>
      <c r="E58" s="112">
        <f>COUNTIFS(Réttabanki!$W:$W,$A58,Réttabanki!$B:$B,"&lt;&gt;")</f>
        <v>13</v>
      </c>
    </row>
    <row r="59" spans="1:5">
      <c r="A59" s="224" t="s">
        <v>1995</v>
      </c>
      <c r="B59" s="91">
        <f>SUMIFS(Réttabanki!$T:$T,Réttabanki!$W:$W,$A59)</f>
        <v>383799</v>
      </c>
      <c r="C59" s="111">
        <f>SUMIFS(Réttabanki!$C:$C,Réttabanki!$W:$W,$A59)/1000</f>
        <v>174.46799999999999</v>
      </c>
      <c r="D59" s="92">
        <f t="shared" si="1"/>
        <v>2199.8246096705416</v>
      </c>
      <c r="E59" s="112">
        <f>COUNTIFS(Réttabanki!$W:$W,$A59,Réttabanki!$B:$B,"&lt;&gt;")</f>
        <v>15</v>
      </c>
    </row>
    <row r="60" spans="1:5">
      <c r="A60" s="224" t="s">
        <v>1975</v>
      </c>
      <c r="B60" s="91">
        <f>SUMIFS(Réttabanki!$T:$T,Réttabanki!$W:$W,$A60)</f>
        <v>130567</v>
      </c>
      <c r="C60" s="111">
        <f>SUMIFS(Réttabanki!$C:$C,Réttabanki!$W:$W,$A60)/1000</f>
        <v>99.998999999999995</v>
      </c>
      <c r="D60" s="92">
        <f t="shared" si="1"/>
        <v>1305.6830568305684</v>
      </c>
      <c r="E60" s="112">
        <f>COUNTIFS(Réttabanki!$W:$W,$A60,Réttabanki!$B:$B,"&lt;&gt;")</f>
        <v>9</v>
      </c>
    </row>
    <row r="61" spans="1:5">
      <c r="A61" s="224" t="s">
        <v>2169</v>
      </c>
      <c r="B61" s="91">
        <f>SUMIFS(Réttabanki!$T:$T,Réttabanki!$W:$W,$A61)</f>
        <v>54826</v>
      </c>
      <c r="C61" s="111">
        <f>SUMIFS(Réttabanki!$C:$C,Réttabanki!$W:$W,$A61)/1000</f>
        <v>100</v>
      </c>
      <c r="D61" s="92">
        <f t="shared" si="1"/>
        <v>548.26</v>
      </c>
      <c r="E61" s="112">
        <f>COUNTIFS(Réttabanki!$W:$W,$A61,Réttabanki!$B:$B,"&lt;&gt;")</f>
        <v>9</v>
      </c>
    </row>
    <row r="62" spans="1:5">
      <c r="A62" s="224" t="s">
        <v>1861</v>
      </c>
      <c r="B62" s="91">
        <f>SUMIFS(Réttabanki!$T:$T,Réttabanki!$W:$W,$A62)</f>
        <v>30489</v>
      </c>
      <c r="C62" s="111">
        <f>SUMIFS(Réttabanki!$C:$C,Réttabanki!$W:$W,$A62)/1000</f>
        <v>63.2</v>
      </c>
      <c r="D62" s="92">
        <f t="shared" si="1"/>
        <v>482.42088607594934</v>
      </c>
      <c r="E62" s="112">
        <f>COUNTIFS(Réttabanki!$W:$W,$A62,Réttabanki!$B:$B,"&lt;&gt;")</f>
        <v>10</v>
      </c>
    </row>
    <row r="63" spans="1:5">
      <c r="A63" s="224" t="s">
        <v>2113</v>
      </c>
      <c r="B63" s="91">
        <f>SUMIFS(Réttabanki!$T:$T,Réttabanki!$W:$W,$A63)</f>
        <v>68743</v>
      </c>
      <c r="C63" s="111">
        <f>SUMIFS(Réttabanki!$C:$C,Réttabanki!$W:$W,$A63)/1000</f>
        <v>75</v>
      </c>
      <c r="D63" s="92">
        <f t="shared" si="1"/>
        <v>916.57333333333338</v>
      </c>
      <c r="E63" s="112">
        <f>COUNTIFS(Réttabanki!$W:$W,$A63,Réttabanki!$B:$B,"&lt;&gt;")</f>
        <v>10</v>
      </c>
    </row>
    <row r="64" spans="1:5">
      <c r="A64" s="224" t="s">
        <v>970</v>
      </c>
      <c r="B64" s="91">
        <f>SUMIFS(Réttabanki!$T:$T,Réttabanki!$W:$W,$A64)</f>
        <v>99933</v>
      </c>
      <c r="C64" s="111">
        <f>SUMIFS(Réttabanki!$C:$C,Réttabanki!$W:$W,$A64)/1000</f>
        <v>115.5</v>
      </c>
      <c r="D64" s="92">
        <f t="shared" si="1"/>
        <v>865.22077922077926</v>
      </c>
      <c r="E64" s="112">
        <f>COUNTIFS(Réttabanki!$W:$W,$A64,Réttabanki!$B:$B,"&lt;&gt;")</f>
        <v>13</v>
      </c>
    </row>
    <row r="65" spans="1:5">
      <c r="A65" s="224" t="s">
        <v>1988</v>
      </c>
      <c r="B65" s="91">
        <f>SUMIFS(Réttabanki!$T:$T,Réttabanki!$W:$W,$A65)</f>
        <v>202228</v>
      </c>
      <c r="C65" s="111">
        <f>SUMIFS(Réttabanki!$C:$C,Réttabanki!$W:$W,$A65)/1000</f>
        <v>107.827</v>
      </c>
      <c r="D65" s="92">
        <f t="shared" si="1"/>
        <v>1875.4857317740455</v>
      </c>
      <c r="E65" s="112">
        <f>COUNTIFS(Réttabanki!$W:$W,$A65,Réttabanki!$B:$B,"&lt;&gt;")</f>
        <v>9</v>
      </c>
    </row>
    <row r="66" spans="1:5">
      <c r="A66" s="224" t="s">
        <v>1947</v>
      </c>
      <c r="B66" s="91">
        <f>SUMIFS(Réttabanki!$T:$T,Réttabanki!$W:$W,$A66)</f>
        <v>189343</v>
      </c>
      <c r="C66" s="111">
        <f>SUMIFS(Réttabanki!$C:$C,Réttabanki!$W:$W,$A66)/1000</f>
        <v>100.001</v>
      </c>
      <c r="D66" s="92">
        <f t="shared" si="1"/>
        <v>1893.411065889341</v>
      </c>
      <c r="E66" s="112">
        <f>COUNTIFS(Réttabanki!$W:$W,$A66,Réttabanki!$B:$B,"&lt;&gt;")</f>
        <v>8</v>
      </c>
    </row>
    <row r="67" spans="1:5">
      <c r="A67" s="224" t="s">
        <v>1799</v>
      </c>
      <c r="B67" s="91">
        <f>SUMIFS(Réttabanki!$T:$T,Réttabanki!$W:$W,$A67)</f>
        <v>58641</v>
      </c>
      <c r="C67" s="111">
        <f>SUMIFS(Réttabanki!$C:$C,Réttabanki!$W:$W,$A67)/1000</f>
        <v>60</v>
      </c>
      <c r="D67" s="92">
        <f t="shared" ref="D67:D98" si="2">IFERROR(B67/C67,"")</f>
        <v>977.35</v>
      </c>
      <c r="E67" s="112">
        <f>COUNTIFS(Réttabanki!$W:$W,$A67,Réttabanki!$B:$B,"&lt;&gt;")</f>
        <v>15</v>
      </c>
    </row>
    <row r="68" spans="1:5">
      <c r="A68" s="224" t="s">
        <v>1824</v>
      </c>
      <c r="B68" s="91">
        <f>SUMIFS(Réttabanki!$T:$T,Réttabanki!$W:$W,$A68)</f>
        <v>50669</v>
      </c>
      <c r="C68" s="111">
        <f>SUMIFS(Réttabanki!$C:$C,Réttabanki!$W:$W,$A68)/1000</f>
        <v>65</v>
      </c>
      <c r="D68" s="92">
        <f t="shared" si="2"/>
        <v>779.52307692307693</v>
      </c>
      <c r="E68" s="112">
        <f>COUNTIFS(Réttabanki!$W:$W,$A68,Réttabanki!$B:$B,"&lt;&gt;")</f>
        <v>13</v>
      </c>
    </row>
    <row r="69" spans="1:5">
      <c r="A69" s="224" t="s">
        <v>2208</v>
      </c>
      <c r="B69" s="91">
        <f>SUMIFS(Réttabanki!$T:$T,Réttabanki!$W:$W,$A69)</f>
        <v>64842</v>
      </c>
      <c r="C69" s="111">
        <f>SUMIFS(Réttabanki!$C:$C,Réttabanki!$W:$W,$A69)/1000</f>
        <v>60</v>
      </c>
      <c r="D69" s="92">
        <f t="shared" si="2"/>
        <v>1080.7</v>
      </c>
      <c r="E69" s="112">
        <f>COUNTIFS(Réttabanki!$W:$W,$A69,Réttabanki!$B:$B,"&lt;&gt;")</f>
        <v>9</v>
      </c>
    </row>
    <row r="70" spans="1:5">
      <c r="A70" s="224" t="s">
        <v>2032</v>
      </c>
      <c r="B70" s="91">
        <f>SUMIFS(Réttabanki!$T:$T,Réttabanki!$W:$W,$A70)</f>
        <v>166716</v>
      </c>
      <c r="C70" s="111">
        <f>SUMIFS(Réttabanki!$C:$C,Réttabanki!$W:$W,$A70)/1000</f>
        <v>101.378</v>
      </c>
      <c r="D70" s="92">
        <f t="shared" si="2"/>
        <v>1644.4988064471581</v>
      </c>
      <c r="E70" s="112">
        <f>COUNTIFS(Réttabanki!$W:$W,$A70,Réttabanki!$B:$B,"&lt;&gt;")</f>
        <v>9</v>
      </c>
    </row>
    <row r="71" spans="1:5">
      <c r="A71" s="224" t="s">
        <v>2086</v>
      </c>
      <c r="B71" s="91">
        <f>SUMIFS(Réttabanki!$T:$T,Réttabanki!$W:$W,$A71)</f>
        <v>77408</v>
      </c>
      <c r="C71" s="111">
        <f>SUMIFS(Réttabanki!$C:$C,Réttabanki!$W:$W,$A71)/1000</f>
        <v>100</v>
      </c>
      <c r="D71" s="92">
        <f t="shared" si="2"/>
        <v>774.08</v>
      </c>
      <c r="E71" s="112">
        <f>COUNTIFS(Réttabanki!$W:$W,$A71,Réttabanki!$B:$B,"&lt;&gt;")</f>
        <v>10</v>
      </c>
    </row>
    <row r="72" spans="1:5">
      <c r="A72" s="224" t="s">
        <v>2175</v>
      </c>
      <c r="B72" s="91">
        <f>SUMIFS(Réttabanki!$T:$T,Réttabanki!$W:$W,$A72)</f>
        <v>67210</v>
      </c>
      <c r="C72" s="111">
        <f>SUMIFS(Réttabanki!$C:$C,Réttabanki!$W:$W,$A72)/1000</f>
        <v>100</v>
      </c>
      <c r="D72" s="92">
        <f t="shared" si="2"/>
        <v>672.1</v>
      </c>
      <c r="E72" s="112">
        <f>COUNTIFS(Réttabanki!$W:$W,$A72,Réttabanki!$B:$B,"&lt;&gt;")</f>
        <v>9</v>
      </c>
    </row>
    <row r="73" spans="1:5">
      <c r="A73" s="224" t="s">
        <v>2163</v>
      </c>
      <c r="B73" s="91">
        <f>SUMIFS(Réttabanki!$T:$T,Réttabanki!$W:$W,$A73)</f>
        <v>66620</v>
      </c>
      <c r="C73" s="111">
        <f>SUMIFS(Réttabanki!$C:$C,Réttabanki!$W:$W,$A73)/1000</f>
        <v>101</v>
      </c>
      <c r="D73" s="92">
        <f t="shared" si="2"/>
        <v>659.60396039603961</v>
      </c>
      <c r="E73" s="112">
        <f>COUNTIFS(Réttabanki!$W:$W,$A73,Réttabanki!$B:$B,"&lt;&gt;")</f>
        <v>12</v>
      </c>
    </row>
    <row r="74" spans="1:5">
      <c r="A74" s="224" t="s">
        <v>2093</v>
      </c>
      <c r="B74" s="91">
        <f>SUMIFS(Réttabanki!$T:$T,Réttabanki!$W:$W,$A74)</f>
        <v>69785</v>
      </c>
      <c r="C74" s="111">
        <f>SUMIFS(Réttabanki!$C:$C,Réttabanki!$W:$W,$A74)/1000</f>
        <v>70</v>
      </c>
      <c r="D74" s="92">
        <f t="shared" si="2"/>
        <v>996.92857142857144</v>
      </c>
      <c r="E74" s="112">
        <f>COUNTIFS(Réttabanki!$W:$W,$A74,Réttabanki!$B:$B,"&lt;&gt;")</f>
        <v>10</v>
      </c>
    </row>
    <row r="75" spans="1:5">
      <c r="A75" s="224" t="s">
        <v>2182</v>
      </c>
      <c r="B75" s="91">
        <f>SUMIFS(Réttabanki!$T:$T,Réttabanki!$W:$W,$A75)</f>
        <v>50561</v>
      </c>
      <c r="C75" s="111">
        <f>SUMIFS(Réttabanki!$C:$C,Réttabanki!$W:$W,$A75)/1000</f>
        <v>100.5</v>
      </c>
      <c r="D75" s="92">
        <f t="shared" si="2"/>
        <v>503.09452736318406</v>
      </c>
      <c r="E75" s="112">
        <f>COUNTIFS(Réttabanki!$W:$W,$A75,Réttabanki!$B:$B,"&lt;&gt;")</f>
        <v>12</v>
      </c>
    </row>
    <row r="76" spans="1:5">
      <c r="A76" s="224" t="s">
        <v>2072</v>
      </c>
      <c r="B76" s="91">
        <f>SUMIFS(Réttabanki!$T:$T,Réttabanki!$W:$W,$A76)</f>
        <v>99917</v>
      </c>
      <c r="C76" s="111">
        <f>SUMIFS(Réttabanki!$C:$C,Réttabanki!$W:$W,$A76)/1000</f>
        <v>100</v>
      </c>
      <c r="D76" s="92">
        <f t="shared" si="2"/>
        <v>999.17</v>
      </c>
      <c r="E76" s="112">
        <f>COUNTIFS(Réttabanki!$W:$W,$A76,Réttabanki!$B:$B,"&lt;&gt;")</f>
        <v>12</v>
      </c>
    </row>
    <row r="77" spans="1:5">
      <c r="A77" s="224" t="s">
        <v>2188</v>
      </c>
      <c r="B77" s="91">
        <f>SUMIFS(Réttabanki!$T:$T,Réttabanki!$W:$W,$A77)</f>
        <v>8202</v>
      </c>
      <c r="C77" s="111">
        <f>SUMIFS(Réttabanki!$C:$C,Réttabanki!$W:$W,$A77)/1000</f>
        <v>79.98</v>
      </c>
      <c r="D77" s="92">
        <f t="shared" si="2"/>
        <v>102.55063765941485</v>
      </c>
      <c r="E77" s="112">
        <f>COUNTIFS(Réttabanki!$W:$W,$A77,Réttabanki!$B:$B,"&lt;&gt;")</f>
        <v>6</v>
      </c>
    </row>
    <row r="78" spans="1:5">
      <c r="A78" s="224" t="s">
        <v>2201</v>
      </c>
      <c r="B78" s="91">
        <f>SUMIFS(Réttabanki!$T:$T,Réttabanki!$W:$W,$A78)</f>
        <v>54753</v>
      </c>
      <c r="C78" s="111">
        <f>SUMIFS(Réttabanki!$C:$C,Réttabanki!$W:$W,$A78)/1000</f>
        <v>45</v>
      </c>
      <c r="D78" s="92">
        <f t="shared" si="2"/>
        <v>1216.7333333333333</v>
      </c>
      <c r="E78" s="112">
        <f>COUNTIFS(Réttabanki!$W:$W,$A78,Réttabanki!$B:$B,"&lt;&gt;")</f>
        <v>12</v>
      </c>
    </row>
    <row r="79" spans="1:5">
      <c r="A79" s="224" t="s">
        <v>2047</v>
      </c>
      <c r="B79" s="91">
        <f>SUMIFS(Réttabanki!$T:$T,Réttabanki!$W:$W,$A79)</f>
        <v>32559</v>
      </c>
      <c r="C79" s="111">
        <f>SUMIFS(Réttabanki!$C:$C,Réttabanki!$W:$W,$A79)/1000</f>
        <v>73.823999999999998</v>
      </c>
      <c r="D79" s="92">
        <f t="shared" si="2"/>
        <v>441.03543563068922</v>
      </c>
      <c r="E79" s="112">
        <f>COUNTIFS(Réttabanki!$W:$W,$A79,Réttabanki!$B:$B,"&lt;&gt;")</f>
        <v>8</v>
      </c>
    </row>
    <row r="80" spans="1:5">
      <c r="A80" s="224" t="s">
        <v>1831</v>
      </c>
      <c r="B80" s="91">
        <f>SUMIFS(Réttabanki!$T:$T,Réttabanki!$W:$W,$A80)</f>
        <v>19313</v>
      </c>
      <c r="C80" s="111">
        <f>SUMIFS(Réttabanki!$C:$C,Réttabanki!$W:$W,$A80)/1000</f>
        <v>90.676000000000002</v>
      </c>
      <c r="D80" s="92">
        <f t="shared" si="2"/>
        <v>212.98910406281706</v>
      </c>
      <c r="E80" s="112">
        <f>COUNTIFS(Réttabanki!$W:$W,$A80,Réttabanki!$B:$B,"&lt;&gt;")</f>
        <v>10</v>
      </c>
    </row>
    <row r="81" spans="1:5">
      <c r="A81" s="224" t="s">
        <v>2059</v>
      </c>
      <c r="B81" s="91">
        <f>SUMIFS(Réttabanki!$T:$T,Réttabanki!$W:$W,$A81)</f>
        <v>60234</v>
      </c>
      <c r="C81" s="111">
        <f>SUMIFS(Réttabanki!$C:$C,Réttabanki!$W:$W,$A81)/1000</f>
        <v>100.001</v>
      </c>
      <c r="D81" s="92">
        <f t="shared" si="2"/>
        <v>602.33397666023336</v>
      </c>
      <c r="E81" s="112">
        <f>COUNTIFS(Réttabanki!$W:$W,$A81,Réttabanki!$B:$B,"&lt;&gt;")</f>
        <v>9</v>
      </c>
    </row>
    <row r="82" spans="1:5">
      <c r="A82" s="224" t="s">
        <v>2065</v>
      </c>
      <c r="B82" s="91">
        <f>SUMIFS(Réttabanki!$T:$T,Réttabanki!$W:$W,$A82)</f>
        <v>70424</v>
      </c>
      <c r="C82" s="111">
        <f>SUMIFS(Réttabanki!$C:$C,Réttabanki!$W:$W,$A82)/1000</f>
        <v>87.034999999999997</v>
      </c>
      <c r="D82" s="92">
        <f t="shared" si="2"/>
        <v>809.14574596426723</v>
      </c>
      <c r="E82" s="112">
        <f>COUNTIFS(Réttabanki!$W:$W,$A82,Réttabanki!$B:$B,"&lt;&gt;")</f>
        <v>8</v>
      </c>
    </row>
    <row r="83" spans="1:5">
      <c r="A83" s="224" t="s">
        <v>1926</v>
      </c>
      <c r="B83" s="91">
        <f>SUMIFS(Réttabanki!$T:$T,Réttabanki!$W:$W,$A83)</f>
        <v>202018</v>
      </c>
      <c r="C83" s="111">
        <f>SUMIFS(Réttabanki!$C:$C,Réttabanki!$W:$W,$A83)/1000</f>
        <v>100.001</v>
      </c>
      <c r="D83" s="92">
        <f t="shared" si="2"/>
        <v>2020.1597984020159</v>
      </c>
      <c r="E83" s="112">
        <f>COUNTIFS(Réttabanki!$W:$W,$A83,Réttabanki!$B:$B,"&lt;&gt;")</f>
        <v>9</v>
      </c>
    </row>
    <row r="84" spans="1:5">
      <c r="A84" s="224" t="s">
        <v>2226</v>
      </c>
      <c r="B84" s="221">
        <f>SUMIFS(Réttabanki!$T:$T,Réttabanki!$W:$W,$A84)</f>
        <v>74000</v>
      </c>
      <c r="C84" s="111">
        <f>SUMIFS(Réttabanki!$C:$C,Réttabanki!$W:$W,$A84)/1000</f>
        <v>100</v>
      </c>
      <c r="D84" s="220">
        <f t="shared" si="2"/>
        <v>740</v>
      </c>
      <c r="E84" s="112">
        <f>COUNTIFS(Réttabanki!$W:$W,$A84,Réttabanki!$B:$B,"&lt;&gt;")</f>
        <v>3</v>
      </c>
    </row>
  </sheetData>
  <hyperlinks>
    <hyperlink ref="A3" location="Réttabanki!A34" tooltip="Opna uppskrift í Réttabanka (röð 34)" display="Mildur kjúklingakarrýréttur" xr:uid="{367EDC7D-75ED-40EE-B5CE-8086C234BCD7}"/>
    <hyperlink ref="A5" location="Réttabanki!A568" tooltip="Opna uppskrift í Réttabanka (röð 568)" display="Grjónagrautur með lifrapylsu og kanil" xr:uid="{D7594A60-AF78-425B-834E-E2B1FED483AA}"/>
    <hyperlink ref="A6" location="Réttabanki!A298" tooltip="Opna uppskrift í Réttabanka (röð 298)" display="Plokkfiskur" xr:uid="{C4F6FCA0-6D02-44F1-AD5B-E0D056A15EF2}"/>
    <hyperlink ref="A7" location="Réttabanki!A139" tooltip="Opna uppskrift í Réttabanka (röð 139)" display="Spaghetti með kjúkling í mildri rjómasósu" xr:uid="{0DB19CF6-8505-4E13-AB3D-56C7E3C18BB1}"/>
    <hyperlink ref="A8" location="Réttabanki!A48" tooltip="Opna uppskrift í Réttabanka (röð 48)" display="Mild tikka masala með kjúklingi" xr:uid="{E2EA5DA0-96AB-42F3-8D85-2FBC29ABEB4C}"/>
    <hyperlink ref="A11" location="Réttabanki!A202" tooltip="Opna uppskrift í Réttabanka (röð 202)" display="Þorskur með kryddjurtahjúp og hvítvínsósu" xr:uid="{7FB3F279-77F1-48E2-B153-2E2338D96533}"/>
    <hyperlink ref="A12" location="Réttabanki!A219" tooltip="Opna uppskrift í Réttabanka (röð 219)" display="Grillaður kjúklingur með chimichurri" xr:uid="{4ECF34EB-8249-44FA-A62B-2671E6E513B4}"/>
    <hyperlink ref="A13" location="Réttabanki!A324" tooltip="Opna uppskrift í Réttabanka (röð 324)" display="Nautapottréttur" xr:uid="{14DF430A-1D15-4E26-AEBE-855ACCB19239}"/>
    <hyperlink ref="A15" location="Réttabanki!A568" tooltip="Opna uppskrift í Réttabanka (röð 568)" display="Grjónagrautur með lifrapylsu og kanil" xr:uid="{59A4CF2D-7107-4658-AD49-77991CCC0039}"/>
    <hyperlink ref="A16" location="Réttabanki!A265" tooltip="Opna uppskrift í Réttabanka (röð 265)" display="Ýsa í Tandoori með hrísgrjónum og rjómalagaðri hvítlaukssósu" xr:uid="{1EFAF4EF-134B-4282-84F0-E27285366399}"/>
    <hyperlink ref="A23" location="Réttabanki!A419" tooltip="Opna uppskrift í Réttabanka (röð 419)" display="Kjúklingur og pasta með ítalskri tómatsósu og hvítlauksbrauði" xr:uid="{E2999C98-D700-4C3B-85C7-5944D9065A7D}"/>
    <hyperlink ref="A25" location="Réttabanki!A568" tooltip="Opna uppskrift í Réttabanka (röð 568)" display="Grjónagrautur með lifrapylsu og kanil" xr:uid="{48FB3952-5059-45FF-A48E-4AF16198672E}"/>
    <hyperlink ref="A26" location="Réttabanki!A273" tooltip="Opna uppskrift í Réttabanka (röð 273)" display="Ýsa í mildri hvítlauksmarineringu með kartöflum og rjómasósu" xr:uid="{387959B5-E7B8-4267-9D8C-CAA98B4044D4}"/>
    <hyperlink ref="A27" location="Réttabanki!A410" tooltip="Opna uppskrift í Réttabanka (röð 410)" display="Tacoskálar með nautahakki, salsa og osti" xr:uid="{536D697A-E5DA-46D2-9244-FA93C89AC64E}"/>
    <hyperlink ref="A29" location="Réttabanki!A97" tooltip="Opna uppskrift í Réttabanka (röð 97)" display="Plokkfiskur - Mjólkurlaus" xr:uid="{F2BD85CC-8974-4D82-AF55-5026134FFCB8}"/>
    <hyperlink ref="A30" location="Réttabanki!A575" tooltip="Opna uppskrift í Réttabanka (röð 575)" display="Minestrone stafasúpa" xr:uid="{CD3FE40F-D0D1-4EAA-8042-130F7E7536A2}"/>
    <hyperlink ref="A36" location="Réttabanki!A307" tooltip="Opna uppskrift í Réttabanka (röð 307)" display="Fiski taco með grænmeti, salsa, osti og sýrðum rjóma" xr:uid="{91CF718D-87EE-4373-9330-89E9F3A86973}"/>
    <hyperlink ref="A32" location="Réttabanki!A427" tooltip="Opna uppskrift í Réttabanka (röð 427)" display="Kjúklingur BBQ með sætum kartöflum og kokteilsósu" xr:uid="{8116238F-B6F5-4B3A-9CE7-C50E6E06F9C9}"/>
    <hyperlink ref="A33" location="Réttabanki!A377" tooltip="Opna uppskrift í Réttabanka (röð 377)" display="Chili con carne með hrísgrjónum, nachos og sýrðum rjóma" xr:uid="{F5BCA5C8-B771-4CAF-A62A-76DCAB7139F3}"/>
    <hyperlink ref="A39" location="Réttabanki!A290" tooltip="Opna uppskrift í Réttabanka (röð 290)" display="Paprikukrydduð ýsa með kartöflum og rjómasósu" xr:uid="{49E1A1A5-D6BA-45D8-987E-CADDD221F753}"/>
    <hyperlink ref="A40" location="Réttabanki!A568" tooltip="Opna uppskrift í Réttabanka (röð 568)" display="Grjónagrautur með lifrapylsu og kanil" xr:uid="{68DA568B-1427-4102-9023-CFE2FCF7564F}"/>
    <hyperlink ref="A37" location="Réttabanki!A435" tooltip="Opna uppskrift í Réttabanka (röð 435)" display="Núðlur með kjúkling, blönduðu grænmeti og sweet chili sósu" xr:uid="{AAEFB7F0-7535-478F-8666-613F87561A21}"/>
    <hyperlink ref="A43" location="Réttabanki!A638" tooltip="Opna uppskrift í Réttabanka (röð 638)" display="Aspassúpa með rjóma og brauði" xr:uid="{9E170750-7161-47BA-BC0B-CB030913A347}"/>
    <hyperlink ref="A44" location="Réttabanki!A583" tooltip="Opna uppskrift í Réttabanka (röð 583)" display="Baunasúpa: Saltkjöt og baunir / Vegan baunasúpa" xr:uid="{141CB70D-2DAD-4029-8A2F-AAE1AD950421}"/>
    <hyperlink ref="A45" location="Réttabanki!A259" tooltip="Opna uppskrift í Réttabanka (röð 259)" display="Byggotto (úr byggsalati) – meðlæti" xr:uid="{D7A7903E-FB51-4274-883A-E4A98520D3AB}"/>
    <hyperlink ref="A46" location="Réttabanki!A452" tooltip="Opna uppskrift í Réttabanka (röð 452)" display="Chili sin carne með hrísgrjónum, nachos og vegan sýrðum rjóma" xr:uid="{AD6290EA-1E30-4BCA-97EC-28958393634E}"/>
    <hyperlink ref="A47" location="Réttabanki!A546" tooltip="Opna uppskrift í Réttabanka (röð 546)" display="Couscous með ofnbökuðu grænmeti og fetaosti" xr:uid="{FE4D2305-40B4-47EB-B292-974348869062}"/>
    <hyperlink ref="A48" location="Réttabanki!A469" tooltip="Opna uppskrift í Réttabanka (röð 469)" display="Falafel bollur með kartöflum og vegan aioli" xr:uid="{31D38E57-F791-416E-87D8-9C2A1EFDDEC1}"/>
    <hyperlink ref="A49" location="Réttabanki!A507" tooltip="Opna uppskrift í Réttabanka (röð 507)" display="Grænmetislasagne með ricottaosti og hvítlauksbrauði" xr:uid="{44C174F4-8309-4656-9D2D-05BDCFA33DEA}"/>
    <hyperlink ref="A50" location="Réttabanki!A176" tooltip="Opna uppskrift í Réttabanka (röð 176)" display="Hakksósa með nautahakki (fyrir spaghetti)" xr:uid="{B342A498-F814-4393-8662-86B0298A8AB3}"/>
    <hyperlink ref="A51" location="Réttabanki!A537" tooltip="Opna uppskrift í Réttabanka (röð 537)" display="Heimabakaðar pizzasnitter með grænmeti og osti" xr:uid="{84C02100-69A7-4ADF-A1C0-B1426E78160E}"/>
    <hyperlink ref="A52" location="Réttabanki!A611" tooltip="Opna uppskrift í Réttabanka (röð 611)" display="Íslensk kjötsúpa með lambakjöti og rótargrænmeti" xr:uid="{927F5981-D195-43A7-BB11-4D39D2EC3730}"/>
    <hyperlink ref="A53" location="Réttabanki!A730" tooltip="Opna uppskrift í Réttabanka (röð 730)" display="Jógúrtsósa" xr:uid="{240680A0-6A12-4A20-9A8F-F97B187D1C90}"/>
    <hyperlink ref="A54" location="Réttabanki!A60" tooltip="Opna uppskrift í Réttabanka (röð 60)" display="Kjúklingasúpa með núðlum og grænmeti" xr:uid="{8FDD077D-35A6-40E1-8313-018FE243D8AC}"/>
    <hyperlink ref="A55" location="Réttabanki!A624" tooltip="Opna uppskrift í Réttabanka (röð 624)" display="Krydduð rauðlinsubaunasúpa með nan-brauði" xr:uid="{0B6B2448-6847-4E5F-8487-A57F7AA6E42F}"/>
    <hyperlink ref="A56" location="Réttabanki!A18" tooltip="Opna uppskrift í Réttabanka (röð 18)" display="Lambakjötspottréttur með kartöflum" xr:uid="{B5F7306B-8D50-4928-96B1-78848524A798}"/>
    <hyperlink ref="A57" location="Réttabanki!A358" tooltip="Opna uppskrift í Réttabanka (röð 358)" display="Lasagne með hvítlauksbrauði og fersku hrásalati" xr:uid="{467F93F6-3142-4731-96A3-220F72977930}"/>
    <hyperlink ref="A58" location="Réttabanki!A696" tooltip="Opna uppskrift í Réttabanka (röð 696)" display="Mac and Cheese" xr:uid="{D513AA12-8CBB-4DEF-9650-77264E7BE0EF}"/>
    <hyperlink ref="A59" location="Réttabanki!A395" tooltip="Opna uppskrift í Réttabanka (röð 395)" display="Mexíkó grýta: Nautahakk, maís, hrísgrjón og blandað grænmeti" xr:uid="{AB1FB6F5-0661-4F0A-AF1A-9CFE67EDBD99}"/>
    <hyperlink ref="A60" location="Réttabanki!A368" tooltip="Opna uppskrift í Réttabanka (röð 368)" display="Mexíkó lasagne / lasagna með nachos og ostasósu" xr:uid="{4E05CD1D-0800-43C2-9733-CA48FA39515F}"/>
    <hyperlink ref="A61" location="Réttabanki!A660" tooltip="Opna uppskrift í Réttabanka (röð 660)" display="Mild tómatsúpa með rjóma og brauði" xr:uid="{FA70F650-40C3-4943-A420-8C992134E990}"/>
    <hyperlink ref="A62" location="Réttabanki!A155" tooltip="Opna uppskrift í Réttabanka (röð 155)" display="Mildur grænmetiskarrýréttur" xr:uid="{6F26DA2A-AE2B-42E1-812E-BB3D0EE1DE21}"/>
    <hyperlink ref="A63" location="Réttabanki!A558" tooltip="Opna uppskrift í Réttabanka (röð 558)" display="Mildur kjúklingabaunakari (chana masala) með hrísgrjónum" xr:uid="{CF66A716-095F-4ADA-A207-7B59EFB7CABF}"/>
    <hyperlink ref="A64" location="Réttabanki!A111" tooltip="Opna uppskrift í Réttabanka (röð 111)" display="Nautagrýta" xr:uid="{19548F19-ED49-4D41-9AF7-ADC627A1C855}"/>
    <hyperlink ref="A65" location="Réttabanki!A386" tooltip="Opna uppskrift í Réttabanka (röð 386)" display="Nautavefjur með hrísgrjónum, salsa og nachos" xr:uid="{2BEB86CA-D0DB-4622-8A5B-0D4CEEC67169}"/>
    <hyperlink ref="A66" location="Réttabanki!A316" tooltip="Opna uppskrift í Réttabanka (röð 316)" display="Ofnbökuð langa í hvítlauk og steinselju með kartöflum" xr:uid="{AE17C64F-9FFD-4ABD-BB17-ADFFEF82BF66}"/>
    <hyperlink ref="A67" location="Réttabanki!A3" tooltip="Opna uppskrift í Réttabanka (röð 3)" display="Pasta með kjötbollum í mildri tómatsósu" xr:uid="{175A0D30-7941-4787-B01B-2B9F22E4C1C7}"/>
    <hyperlink ref="A68" location="Réttabanki!A74" tooltip="Opna uppskrift í Réttabanka (röð 74)" display="Pastagratín með osti og grænmeti" xr:uid="{EAD700DA-22FF-42D8-BB3C-D48BCEF5A027}"/>
    <hyperlink ref="A69" location="Réttabanki!A721" tooltip="Opna uppskrift í Réttabanka (röð 721)" display="Pastaréttur með pestosósu, kirsuberjatómötum og mozzarella" xr:uid="{8CB87EFF-D9E1-4D21-8D1B-4ACF88170609}"/>
    <hyperlink ref="A70" location="Réttabanki!A443" tooltip="Opna uppskrift í Réttabanka (röð 443)" display="Quesadilla með kalkún og mozzarella osti" xr:uid="{86E7A431-2749-4CEF-8670-520293194A69}"/>
    <hyperlink ref="A71" location="Réttabanki!A517" tooltip="Opna uppskrift í Réttabanka (röð 517)" display="Quinoa-skál með bökuðum sætum kartöflum og avocado" xr:uid="{60C48FD5-56B5-4E56-8636-506A14A155B6}"/>
    <hyperlink ref="A72" location="Réttabanki!A669" tooltip="Opna uppskrift í Réttabanka (röð 669)" display="Rjómalöguð spergilkálssúpa með osti" xr:uid="{616D59E2-F823-4D33-AE3C-C7BCE316177C}"/>
    <hyperlink ref="A73" location="Réttabanki!A648" tooltip="Opna uppskrift í Réttabanka (röð 648)" display="Sveppasúpa með rjóma og kryddjurtum" xr:uid="{C1F412A1-EDE9-4B39-9B74-CE5B44799C53}"/>
    <hyperlink ref="A74" location="Réttabanki!A527" tooltip="Opna uppskrift í Réttabanka (röð 527)" display="Tofu-grænmetisstir-fry með núðlum og sojasósu" xr:uid="{AC62D1A7-D1F7-466E-B9AF-5B8ED222B57A}"/>
    <hyperlink ref="A75" location="Réttabanki!A678" tooltip="Opna uppskrift í Réttabanka (röð 678)" display="Tomata-grænmetissúpa með brauðsneiðum" xr:uid="{50B38A7A-DA23-42D8-AE86-E7BE82DBB61E}"/>
    <hyperlink ref="A76" location="Réttabanki!A495" tooltip="Opna uppskrift í Réttabanka (röð 495)" display="Vegan bolognese" xr:uid="{D7B03EB8-7ED7-48F4-857E-E064B5B1CA98}"/>
    <hyperlink ref="A77" location="Réttabanki!A690" tooltip="Opna uppskrift í Réttabanka (röð 690)" display="Vegan Grjónagrautur" xr:uid="{B9BEE10E-E360-4AF0-BF14-53D72D99D482}"/>
    <hyperlink ref="A78" location="Réttabanki!A709" tooltip="Opna uppskrift í Réttabanka (röð 709)" display="Vegan mac and cheese" xr:uid="{2F921E61-0DA7-4572-8D4C-C5BDF912D6BC}"/>
    <hyperlink ref="A79" location="Réttabanki!A461" tooltip="Opna uppskrift í Réttabanka (röð 461)" display="Vegan Mexico grýta með hrísgrjónum og blönduðu grænmeti" xr:uid="{037F5AFB-2108-4BE3-96BE-6A08AF507FFA}"/>
    <hyperlink ref="A80" location="Réttabanki!A87" tooltip="Opna uppskrift í Réttabanka (röð 87)" display="Vegan mexicosúpa" xr:uid="{E7EC5FF5-6004-4322-BB0E-4143C8FF1BD8}"/>
    <hyperlink ref="A81" location="Réttabanki!A478" tooltip="Opna uppskrift í Réttabanka (röð 478)" display="Vegan mexíkó lasagna með nachos og hafra sýrðum rjóma" xr:uid="{769502FA-F8AF-4DA5-BBE2-36278353E4E6}"/>
    <hyperlink ref="A82" location="Réttabanki!A487" tooltip="Opna uppskrift í Réttabanka (röð 487)" display="Vegan quesadilla með vegan osti" xr:uid="{9810AAC4-AAA9-4A2E-B216-6860C1937A93}"/>
    <hyperlink ref="A83" location="Réttabanki!A281" tooltip="Opna uppskrift í Réttabanka (röð 281)" display="Ýsa í kryddmarineringu með grænmeti og hvítlaukssósu" xr:uid="{57D3C01D-C02B-4401-93F7-3614FC76FF93}"/>
    <hyperlink ref="A84" location="Réttabanki!A745" tooltip="Opna uppskrift í Réttabanka (röð 745)" display="Mangó jógúrtsósa" xr:uid="{5DC203CB-1B10-4513-9014-6767351D3E01}"/>
    <hyperlink ref="A4" location="Réttabanki!A749" tooltip="Opna uppskrift í Réttabanka (röð 749)" display="Fiskibollur, kartöflur, karrísósa" xr:uid="{BEDC3F22-3EC3-44DF-B3B4-E0388885C072}"/>
    <hyperlink ref="A17" location="Réttabanki!A758" tooltip="Opna uppskrift í Réttabanka (röð 758)" display="Kjúklingapíta" xr:uid="{8E67A692-058D-42D0-8FC1-B368BD60A288}"/>
    <hyperlink ref="A18" location="Réttabanki!A768" tooltip="Opna uppskrift í Réttabanka (röð 768)" display="Skólabollur frá Kjarnafæði og hrísgrjón" xr:uid="{1C4D3E9C-E50F-419B-B6AF-CFBAF6313AEA}"/>
    <hyperlink ref="A19" location="Réttabanki!A777" tooltip="Opna uppskrift í Réttabanka (röð 777)" display="Ýsa í Orly, smælki, remúlaði" xr:uid="{6E159C36-5F78-4502-AAD3-66190DA7554A}"/>
    <hyperlink ref="A20" location="Réttabanki!A785" tooltip="Opna uppskrift í Réttabanka (röð 785)" display="Skyr, ber og granóla" xr:uid="{B07699C6-E9D3-4F52-A50B-6CB73857DDE9}"/>
    <hyperlink ref="A21" location="Réttabanki!A791" tooltip="Opna uppskrift í Réttabanka (röð 791)" display="Nætursaltaður fiskur, kartöflur og smjör" xr:uid="{578E16C8-704E-44B6-AB95-573152155642}"/>
    <hyperlink ref="A22" location="Réttabanki!A798" tooltip="Opna uppskrift í Réttabanka (röð 798)" display="Lasagna og hvítlauksbrauð" xr:uid="{8DEDCD7E-9EFE-4B15-93D5-9AF7E357BC45}"/>
    <hyperlink ref="A24" location="Réttabanki!A812" tooltip="Opna uppskrift í Réttabanka (röð 812)" display="Fiskibollur, hrísgrjón og karrísósa" xr:uid="{6AD9CD86-E0BA-4C6A-8BBC-DA8BB035A8ED}"/>
    <hyperlink ref="A28" location="Réttabanki!A821" tooltip="Opna uppskrift í Réttabanka (röð 821)" display="Tikka masala kjúklingapottréttur, hrísgrjón" xr:uid="{E4AB19C2-F8DB-4B1F-B3EF-33842BAC9DE9}"/>
    <hyperlink ref="A34" location="Réttabanki!A831" tooltip="Opna uppskrift í Réttabanka (röð 831)" display="Soðin ýsa, kartöflur, smjör" xr:uid="{1AA91410-2360-4786-A695-E8095662CC44}"/>
    <hyperlink ref="A31" location="Réttabanki!A844" tooltip="Opna uppskrift í Réttabanka (röð 844)" display="Fiskifingur, hrísgrjón, sweet chili" xr:uid="{8C88CDCB-046F-4F8C-B562-EF4FD5442380}"/>
    <hyperlink ref="A38" location="Réttabanki!A852" tooltip="Opna uppskrift í Réttabanka (röð 852)" display="Nautabuff með kartöflum og brúnni sósu" xr:uid="{5151E102-28DC-4290-9423-0269E785DFF0}"/>
    <hyperlink ref="A41" location="Réttabanki!A861" tooltip="Opna uppskrift í Réttabanka (röð 861)" display="KFC fiskur, kartöflubátar, kokteilsósa" xr:uid="{E581B411-988F-46DD-9815-765FC4FA76E5}"/>
    <hyperlink ref="A10" location="Réttabanki!A592" tooltip="Opna uppskrift í Réttabanka (röð 592)" display="Mexico kjúklingasúpa" xr:uid="{9193C6CA-F7CE-4B84-A7DD-335C24D5CEF1}"/>
    <hyperlink ref="A35" location="Réttabanki!A785" tooltip="Opna uppskrift í Réttabanka (röð 785)" display="Skyr, ber og granóla" xr:uid="{04E47294-B4AA-4A5F-B2B3-8D1F6AA2D7DE}"/>
  </hyperlinks>
  <pageMargins left="0.7" right="0.7" top="0.75" bottom="0.75" header="0.3" footer="0.3"/>
  <pageSetup paperSize="9" scale="53"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4F590-722B-4D1A-A034-837C65080F20}">
  <dimension ref="A1:I82"/>
  <sheetViews>
    <sheetView workbookViewId="0">
      <pane ySplit="2" topLeftCell="A34" activePane="bottomLeft" state="frozen"/>
      <selection pane="bottomLeft" activeCell="A72" sqref="A72:XFD72"/>
    </sheetView>
  </sheetViews>
  <sheetFormatPr defaultRowHeight="14.4"/>
  <cols>
    <col min="1" max="1" width="18.109375" customWidth="1"/>
    <col min="2" max="2" width="17.109375" customWidth="1"/>
    <col min="3" max="3" width="64.6640625" customWidth="1"/>
    <col min="4" max="4" width="11.44140625" customWidth="1"/>
    <col min="5" max="5" width="19" customWidth="1"/>
    <col min="6" max="6" width="38.109375" customWidth="1"/>
    <col min="7" max="7" width="17.33203125" customWidth="1"/>
    <col min="8" max="8" width="41.88671875" customWidth="1"/>
    <col min="9" max="9" width="45.6640625" customWidth="1"/>
  </cols>
  <sheetData>
    <row r="1" spans="1:9" ht="18">
      <c r="A1" s="312" t="s">
        <v>5478</v>
      </c>
    </row>
    <row r="2" spans="1:9">
      <c r="A2" s="313" t="s">
        <v>2321</v>
      </c>
      <c r="B2" s="313" t="s">
        <v>5479</v>
      </c>
      <c r="C2" s="313" t="s">
        <v>1785</v>
      </c>
      <c r="D2" s="313" t="s">
        <v>5480</v>
      </c>
      <c r="E2" s="313" t="s">
        <v>5472</v>
      </c>
      <c r="F2" s="313" t="s">
        <v>1792</v>
      </c>
      <c r="G2" s="313" t="s">
        <v>5481</v>
      </c>
      <c r="H2" s="330" t="s">
        <v>2381</v>
      </c>
      <c r="I2" s="330" t="s">
        <v>2383</v>
      </c>
    </row>
    <row r="3" spans="1:9">
      <c r="A3" s="320">
        <f>Réttayfirlit!F3</f>
        <v>46244</v>
      </c>
      <c r="B3" s="321" t="str">
        <f t="shared" ref="B3:B34" si="0">TEXT(A3,"[$-40F]dddd")</f>
        <v>mánudagur</v>
      </c>
      <c r="C3" s="321" t="str">
        <f>Réttayfirlit!$A3</f>
        <v>Mildur kjúklingakarrýréttur</v>
      </c>
      <c r="D3" s="322">
        <v>1</v>
      </c>
      <c r="E3" s="323">
        <f>IFERROR(Réttayfirlit!$D3,"")</f>
        <v>1017.2716049382716</v>
      </c>
      <c r="F3" s="324" t="str">
        <f>IF(Réttayfirlit!$H3="","",Réttayfirlit!$H3)</f>
        <v/>
      </c>
      <c r="G3" s="452">
        <f>Magnviðmið!$E$38</f>
        <v>4395.2000000000007</v>
      </c>
      <c r="H3" s="324" t="str" cm="1">
        <f t="array" ref="H3">IFERROR(_xlfn.XLOOKUP(1,(Grunnmatseðill!$AJ$3:$AJ$653=$A3)*(Grunnmatseðill!$E$3:$E$653="Meðlætisbar")*(Grunnmatseðill!$F$3:$F$653="")*(Grunnmatseðill!$G$3:$G$653&lt;&gt;""),Grunnmatseðill!$G$3:$G$653),"")</f>
        <v/>
      </c>
      <c r="I3" s="321" t="str" cm="1">
        <f t="array" ref="I3">IFERROR(_xlfn.XLOOKUP(1,(Grunnmatseðill!$AJ$3:$AJ$653=$A3)*(Grunnmatseðill!$E$3:$E$653="Síðdegishressing")*(Grunnmatseðill!$F$3:$F$653="")*(Grunnmatseðill!$G$3:$G$653&lt;&gt;""),Grunnmatseðill!$G$3:$G$653),"")</f>
        <v/>
      </c>
    </row>
    <row r="4" spans="1:9">
      <c r="A4" s="315">
        <f>Réttayfirlit!F4</f>
        <v>46245</v>
      </c>
      <c r="B4" s="316" t="str">
        <f t="shared" si="0"/>
        <v>þriðjudagur</v>
      </c>
      <c r="C4" s="316" t="str">
        <f>Réttayfirlit!$A4</f>
        <v>Fiskibollur, kartöflur, karrísósa</v>
      </c>
      <c r="D4" s="319">
        <v>1</v>
      </c>
      <c r="E4" s="317">
        <f>IFERROR(Réttayfirlit!$D4,"")</f>
        <v>774.74</v>
      </c>
      <c r="F4" s="318" t="str">
        <f>IF(Réttayfirlit!$H4="","",Réttayfirlit!$H4)</f>
        <v/>
      </c>
      <c r="G4" s="453">
        <f>Magnviðmið!$E$38</f>
        <v>4395.2000000000007</v>
      </c>
      <c r="H4" s="318" t="str" cm="1">
        <f t="array" ref="H4">IFERROR(_xlfn.XLOOKUP(1,(Grunnmatseðill!$AJ$3:$AJ$653=$A4)*(Grunnmatseðill!$E$3:$E$653="Meðlætisbar")*(Grunnmatseðill!$F$3:$F$653="")*(Grunnmatseðill!$G$3:$G$653&lt;&gt;""),Grunnmatseðill!$G$3:$G$653),"")</f>
        <v/>
      </c>
      <c r="I4" s="316" t="str" cm="1">
        <f t="array" ref="I4">IFERROR(_xlfn.XLOOKUP(1,(Grunnmatseðill!$AJ$3:$AJ$653=$A4)*(Grunnmatseðill!$E$3:$E$653="Síðdegishressing")*(Grunnmatseðill!$F$3:$F$653="")*(Grunnmatseðill!$G$3:$G$653&lt;&gt;""),Grunnmatseðill!$G$3:$G$653),"")</f>
        <v/>
      </c>
    </row>
    <row r="5" spans="1:9">
      <c r="A5" s="325">
        <f>Réttayfirlit!F5</f>
        <v>46246</v>
      </c>
      <c r="B5" s="326" t="str">
        <f t="shared" si="0"/>
        <v>miðvikudagur</v>
      </c>
      <c r="C5" s="326" t="str">
        <f>Réttayfirlit!$A5</f>
        <v>Grjónagrautur með lifrapylsu og kanil</v>
      </c>
      <c r="D5" s="327">
        <v>1</v>
      </c>
      <c r="E5" s="328">
        <f>IFERROR(Réttayfirlit!$D5,"")</f>
        <v>260.04000000000002</v>
      </c>
      <c r="F5" s="329" t="str">
        <f>IF(Réttayfirlit!$H5="","",Réttayfirlit!$H5)</f>
        <v/>
      </c>
      <c r="G5" s="454">
        <f>Magnviðmið!$E$38</f>
        <v>4395.2000000000007</v>
      </c>
      <c r="H5" s="329" t="str" cm="1">
        <f t="array" ref="H5">IFERROR(_xlfn.XLOOKUP(1,(Grunnmatseðill!$AJ$3:$AJ$653=$A5)*(Grunnmatseðill!$E$3:$E$653="Meðlætisbar")*(Grunnmatseðill!$F$3:$F$653="")*(Grunnmatseðill!$G$3:$G$653&lt;&gt;""),Grunnmatseðill!$G$3:$G$653),"")</f>
        <v/>
      </c>
      <c r="I5" s="326" t="str" cm="1">
        <f t="array" ref="I5">IFERROR(_xlfn.XLOOKUP(1,(Grunnmatseðill!$AJ$3:$AJ$653=$A5)*(Grunnmatseðill!$E$3:$E$653="Síðdegishressing")*(Grunnmatseðill!$F$3:$F$653="")*(Grunnmatseðill!$G$3:$G$653&lt;&gt;""),Grunnmatseðill!$G$3:$G$653),"")</f>
        <v/>
      </c>
    </row>
    <row r="6" spans="1:9">
      <c r="A6" s="315">
        <f>Réttayfirlit!F6</f>
        <v>46247</v>
      </c>
      <c r="B6" s="316" t="str">
        <f t="shared" si="0"/>
        <v>fimmtudagur</v>
      </c>
      <c r="C6" s="316" t="str">
        <f>Réttayfirlit!$A6</f>
        <v>Plokkfiskur</v>
      </c>
      <c r="D6" s="319">
        <v>1</v>
      </c>
      <c r="E6" s="317" t="str">
        <f>IFERROR(Réttayfirlit!$D6,"")</f>
        <v/>
      </c>
      <c r="F6" s="318" t="str">
        <f>IF(Réttayfirlit!$H6="","",Réttayfirlit!$H6)</f>
        <v/>
      </c>
      <c r="G6" s="453">
        <f>Magnviðmið!$E$38</f>
        <v>4395.2000000000007</v>
      </c>
      <c r="H6" s="318" t="str" cm="1">
        <f t="array" ref="H6">IFERROR(_xlfn.XLOOKUP(1,(Grunnmatseðill!$AJ$3:$AJ$653=$A6)*(Grunnmatseðill!$E$3:$E$653="Meðlætisbar")*(Grunnmatseðill!$F$3:$F$653="")*(Grunnmatseðill!$G$3:$G$653&lt;&gt;""),Grunnmatseðill!$G$3:$G$653),"")</f>
        <v/>
      </c>
      <c r="I6" s="316" t="str" cm="1">
        <f t="array" ref="I6">IFERROR(_xlfn.XLOOKUP(1,(Grunnmatseðill!$AJ$3:$AJ$653=$A6)*(Grunnmatseðill!$E$3:$E$653="Síðdegishressing")*(Grunnmatseðill!$F$3:$F$653="")*(Grunnmatseðill!$G$3:$G$653&lt;&gt;""),Grunnmatseðill!$G$3:$G$653),"")</f>
        <v/>
      </c>
    </row>
    <row r="7" spans="1:9">
      <c r="A7" s="325">
        <f>Réttayfirlit!F7</f>
        <v>46248</v>
      </c>
      <c r="B7" s="326" t="str">
        <f t="shared" si="0"/>
        <v>föstudagur</v>
      </c>
      <c r="C7" s="326" t="str">
        <f>Réttayfirlit!$A7</f>
        <v>Spaghetti með kjúkling í mildri rjómasósu</v>
      </c>
      <c r="D7" s="327">
        <v>1</v>
      </c>
      <c r="E7" s="328">
        <f>IFERROR(Réttayfirlit!$D7,"")</f>
        <v>1201.8617021276596</v>
      </c>
      <c r="F7" s="329" t="str">
        <f>IF(Réttayfirlit!$H7="","",Réttayfirlit!$H7)</f>
        <v/>
      </c>
      <c r="G7" s="454">
        <f>Magnviðmið!$E$38</f>
        <v>4395.2000000000007</v>
      </c>
      <c r="H7" s="329" t="str" cm="1">
        <f t="array" ref="H7">IFERROR(_xlfn.XLOOKUP(1,(Grunnmatseðill!$AJ$3:$AJ$653=$A7)*(Grunnmatseðill!$E$3:$E$653="Meðlætisbar")*(Grunnmatseðill!$F$3:$F$653="")*(Grunnmatseðill!$G$3:$G$653&lt;&gt;""),Grunnmatseðill!$G$3:$G$653),"")</f>
        <v/>
      </c>
      <c r="I7" s="326" t="str" cm="1">
        <f t="array" ref="I7">IFERROR(_xlfn.XLOOKUP(1,(Grunnmatseðill!$AJ$3:$AJ$653=$A7)*(Grunnmatseðill!$E$3:$E$653="Síðdegishressing")*(Grunnmatseðill!$F$3:$F$653="")*(Grunnmatseðill!$G$3:$G$653&lt;&gt;""),Grunnmatseðill!$G$3:$G$653),"")</f>
        <v/>
      </c>
    </row>
    <row r="8" spans="1:9">
      <c r="A8" s="315">
        <f>Réttayfirlit!F8</f>
        <v>46251</v>
      </c>
      <c r="B8" s="316" t="str">
        <f t="shared" si="0"/>
        <v>mánudagur</v>
      </c>
      <c r="C8" s="316" t="str">
        <f>Réttayfirlit!$A8</f>
        <v>Mild tikka masala með kjúklingi</v>
      </c>
      <c r="D8" s="319">
        <v>1</v>
      </c>
      <c r="E8" s="317" t="str">
        <f>IFERROR(Réttayfirlit!$D8,"")</f>
        <v/>
      </c>
      <c r="F8" s="318" t="str">
        <f>IF(Réttayfirlit!$H8="","",Réttayfirlit!$H8)</f>
        <v/>
      </c>
      <c r="G8" s="453">
        <f>Magnviðmið!$E$38</f>
        <v>4395.2000000000007</v>
      </c>
      <c r="H8" s="318" t="str" cm="1">
        <f t="array" ref="H8">IFERROR(_xlfn.XLOOKUP(1,(Grunnmatseðill!$AJ$3:$AJ$653=$A8)*(Grunnmatseðill!$E$3:$E$653="Meðlætisbar")*(Grunnmatseðill!$F$3:$F$653="")*(Grunnmatseðill!$G$3:$G$653&lt;&gt;""),Grunnmatseðill!$G$3:$G$653),"")</f>
        <v/>
      </c>
      <c r="I8" s="316" t="str" cm="1">
        <f t="array" ref="I8">IFERROR(_xlfn.XLOOKUP(1,(Grunnmatseðill!$AJ$3:$AJ$653=$A8)*(Grunnmatseðill!$E$3:$E$653="Síðdegishressing")*(Grunnmatseðill!$F$3:$F$653="")*(Grunnmatseðill!$G$3:$G$653&lt;&gt;""),Grunnmatseðill!$G$3:$G$653),"")</f>
        <v/>
      </c>
    </row>
    <row r="9" spans="1:9">
      <c r="A9" s="325">
        <f>Réttayfirlit!F9</f>
        <v>46252</v>
      </c>
      <c r="B9" s="326" t="str">
        <f t="shared" si="0"/>
        <v>þriðjudagur</v>
      </c>
      <c r="C9" s="326" t="str">
        <f>Réttayfirlit!$A9</f>
        <v>Soðin ýsa, kartöflur, smjör</v>
      </c>
      <c r="D9" s="327">
        <v>1</v>
      </c>
      <c r="E9" s="328">
        <f>IFERROR(Réttayfirlit!$D9,"")</f>
        <v>1080.1500000000001</v>
      </c>
      <c r="F9" s="329" t="str">
        <f>IF(Réttayfirlit!$H9="","",Réttayfirlit!$H9)</f>
        <v/>
      </c>
      <c r="G9" s="454">
        <f>Magnviðmið!$E$38</f>
        <v>4395.2000000000007</v>
      </c>
      <c r="H9" s="329" t="str" cm="1">
        <f t="array" ref="H9">IFERROR(_xlfn.XLOOKUP(1,(Grunnmatseðill!$AJ$3:$AJ$653=$A9)*(Grunnmatseðill!$E$3:$E$653="Meðlætisbar")*(Grunnmatseðill!$F$3:$F$653="")*(Grunnmatseðill!$G$3:$G$653&lt;&gt;""),Grunnmatseðill!$G$3:$G$653),"")</f>
        <v/>
      </c>
      <c r="I9" s="326" t="str" cm="1">
        <f t="array" ref="I9">IFERROR(_xlfn.XLOOKUP(1,(Grunnmatseðill!$AJ$3:$AJ$653=$A9)*(Grunnmatseðill!$E$3:$E$653="Síðdegishressing")*(Grunnmatseðill!$F$3:$F$653="")*(Grunnmatseðill!$G$3:$G$653&lt;&gt;""),Grunnmatseðill!$G$3:$G$653),"")</f>
        <v/>
      </c>
    </row>
    <row r="10" spans="1:9">
      <c r="A10" s="315">
        <f>Réttayfirlit!F10</f>
        <v>46253</v>
      </c>
      <c r="B10" s="316" t="str">
        <f t="shared" si="0"/>
        <v>miðvikudagur</v>
      </c>
      <c r="C10" s="316" t="str">
        <f>Réttayfirlit!$A10</f>
        <v>Mexico kjúklingasúpa</v>
      </c>
      <c r="D10" s="319">
        <v>1</v>
      </c>
      <c r="E10" s="317">
        <f>IFERROR(Réttayfirlit!$D10,"")</f>
        <v>434.59</v>
      </c>
      <c r="F10" s="318" t="str">
        <f>IF(Réttayfirlit!$H10="","",Réttayfirlit!$H10)</f>
        <v/>
      </c>
      <c r="G10" s="453">
        <f>Magnviðmið!$E$38</f>
        <v>4395.2000000000007</v>
      </c>
      <c r="H10" s="318" t="str" cm="1">
        <f t="array" ref="H10">IFERROR(_xlfn.XLOOKUP(1,(Grunnmatseðill!$AJ$3:$AJ$653=$A10)*(Grunnmatseðill!$E$3:$E$653="Meðlætisbar")*(Grunnmatseðill!$F$3:$F$653="")*(Grunnmatseðill!$G$3:$G$653&lt;&gt;""),Grunnmatseðill!$G$3:$G$653),"")</f>
        <v/>
      </c>
      <c r="I10" s="316" t="str" cm="1">
        <f t="array" ref="I10">IFERROR(_xlfn.XLOOKUP(1,(Grunnmatseðill!$AJ$3:$AJ$653=$A10)*(Grunnmatseðill!$E$3:$E$653="Síðdegishressing")*(Grunnmatseðill!$F$3:$F$653="")*(Grunnmatseðill!$G$3:$G$653&lt;&gt;""),Grunnmatseðill!$G$3:$G$653),"")</f>
        <v/>
      </c>
    </row>
    <row r="11" spans="1:9">
      <c r="A11" s="325">
        <f>Réttayfirlit!F11</f>
        <v>46254</v>
      </c>
      <c r="B11" s="326" t="str">
        <f t="shared" si="0"/>
        <v>fimmtudagur</v>
      </c>
      <c r="C11" s="326" t="str">
        <f>Réttayfirlit!$A11</f>
        <v>Þorskur með kryddjurtahjúp og hvítvínsósu</v>
      </c>
      <c r="D11" s="327">
        <v>1</v>
      </c>
      <c r="E11" s="328">
        <f>IFERROR(Réttayfirlit!$D11,"")</f>
        <v>1223.68</v>
      </c>
      <c r="F11" s="329" t="str">
        <f>IF(Réttayfirlit!$H11="","",Réttayfirlit!$H11)</f>
        <v/>
      </c>
      <c r="G11" s="454">
        <f>Magnviðmið!$E$38</f>
        <v>4395.2000000000007</v>
      </c>
      <c r="H11" s="329" t="str" cm="1">
        <f t="array" ref="H11">IFERROR(_xlfn.XLOOKUP(1,(Grunnmatseðill!$AJ$3:$AJ$653=$A11)*(Grunnmatseðill!$E$3:$E$653="Meðlætisbar")*(Grunnmatseðill!$F$3:$F$653="")*(Grunnmatseðill!$G$3:$G$653&lt;&gt;""),Grunnmatseðill!$G$3:$G$653),"")</f>
        <v/>
      </c>
      <c r="I11" s="326" t="str" cm="1">
        <f t="array" ref="I11">IFERROR(_xlfn.XLOOKUP(1,(Grunnmatseðill!$AJ$3:$AJ$653=$A11)*(Grunnmatseðill!$E$3:$E$653="Síðdegishressing")*(Grunnmatseðill!$F$3:$F$653="")*(Grunnmatseðill!$G$3:$G$653&lt;&gt;""),Grunnmatseðill!$G$3:$G$653),"")</f>
        <v/>
      </c>
    </row>
    <row r="12" spans="1:9">
      <c r="A12" s="315">
        <f>Réttayfirlit!F12</f>
        <v>46255</v>
      </c>
      <c r="B12" s="316" t="str">
        <f t="shared" si="0"/>
        <v>föstudagur</v>
      </c>
      <c r="C12" s="316" t="str">
        <f>Réttayfirlit!$A12</f>
        <v>Grillaður kjúklingur með chimichurri</v>
      </c>
      <c r="D12" s="319">
        <v>1</v>
      </c>
      <c r="E12" s="317">
        <f>IFERROR(Réttayfirlit!$D12,"")</f>
        <v>2277.36</v>
      </c>
      <c r="F12" s="318" t="str">
        <f>IF(Réttayfirlit!$H12="","",Réttayfirlit!$H12)</f>
        <v/>
      </c>
      <c r="G12" s="453">
        <f>Magnviðmið!$E$38</f>
        <v>4395.2000000000007</v>
      </c>
      <c r="H12" s="318" t="str" cm="1">
        <f t="array" ref="H12">IFERROR(_xlfn.XLOOKUP(1,(Grunnmatseðill!$AJ$3:$AJ$653=$A12)*(Grunnmatseðill!$E$3:$E$653="Meðlætisbar")*(Grunnmatseðill!$F$3:$F$653="")*(Grunnmatseðill!$G$3:$G$653&lt;&gt;""),Grunnmatseðill!$G$3:$G$653),"")</f>
        <v/>
      </c>
      <c r="I12" s="316" t="str" cm="1">
        <f t="array" ref="I12">IFERROR(_xlfn.XLOOKUP(1,(Grunnmatseðill!$AJ$3:$AJ$653=$A12)*(Grunnmatseðill!$E$3:$E$653="Síðdegishressing")*(Grunnmatseðill!$F$3:$F$653="")*(Grunnmatseðill!$G$3:$G$653&lt;&gt;""),Grunnmatseðill!$G$3:$G$653),"")</f>
        <v/>
      </c>
    </row>
    <row r="13" spans="1:9">
      <c r="A13" s="325">
        <f>Réttayfirlit!F13</f>
        <v>46258</v>
      </c>
      <c r="B13" s="326" t="str">
        <f t="shared" si="0"/>
        <v>mánudagur</v>
      </c>
      <c r="C13" s="326" t="str">
        <f>Réttayfirlit!$A13</f>
        <v>Nautapottréttur</v>
      </c>
      <c r="D13" s="327">
        <v>1</v>
      </c>
      <c r="E13" s="328">
        <f>IFERROR(Réttayfirlit!$D13,"")</f>
        <v>926.40025875811511</v>
      </c>
      <c r="F13" s="329" t="str">
        <f>IF(Réttayfirlit!$H13="","",Réttayfirlit!$H13)</f>
        <v/>
      </c>
      <c r="G13" s="454">
        <f>Magnviðmið!$E$38</f>
        <v>4395.2000000000007</v>
      </c>
      <c r="H13" s="329" t="str" cm="1">
        <f t="array" ref="H13">IFERROR(_xlfn.XLOOKUP(1,(Grunnmatseðill!$AJ$3:$AJ$653=$A13)*(Grunnmatseðill!$E$3:$E$653="Meðlætisbar")*(Grunnmatseðill!$F$3:$F$653="")*(Grunnmatseðill!$G$3:$G$653&lt;&gt;""),Grunnmatseðill!$G$3:$G$653),"")</f>
        <v>Gúrka, ávextir</v>
      </c>
      <c r="I13" s="326" t="str" cm="1">
        <f t="array" ref="I13">IFERROR(_xlfn.XLOOKUP(1,(Grunnmatseðill!$AJ$3:$AJ$653=$A13)*(Grunnmatseðill!$E$3:$E$653="Síðdegishressing")*(Grunnmatseðill!$F$3:$F$653="")*(Grunnmatseðill!$G$3:$G$653&lt;&gt;""),Grunnmatseðill!$G$3:$G$653),"")</f>
        <v>Lífskornabrauð, ostur, tómatar, ávextir</v>
      </c>
    </row>
    <row r="14" spans="1:9">
      <c r="A14" s="315">
        <f>Réttayfirlit!F14</f>
        <v>46259</v>
      </c>
      <c r="B14" s="316" t="str">
        <f t="shared" si="0"/>
        <v>þriðjudagur</v>
      </c>
      <c r="C14" s="316" t="str">
        <f>Réttayfirlit!$A14</f>
        <v>KFC fiskur, kartöflubátar, kokteilsósa</v>
      </c>
      <c r="D14" s="319">
        <v>1</v>
      </c>
      <c r="E14" s="317">
        <f>IFERROR(Réttayfirlit!$D14,"")</f>
        <v>1271.0999999999999</v>
      </c>
      <c r="F14" s="318" t="str">
        <f>IF(Réttayfirlit!$H14="","",Réttayfirlit!$H14)</f>
        <v/>
      </c>
      <c r="G14" s="453">
        <f>Magnviðmið!$E$38</f>
        <v>4395.2000000000007</v>
      </c>
      <c r="H14" s="318" t="str" cm="1">
        <f t="array" ref="H14">IFERROR(_xlfn.XLOOKUP(1,(Grunnmatseðill!$AJ$3:$AJ$653=$A14)*(Grunnmatseðill!$E$3:$E$653="Meðlætisbar")*(Grunnmatseðill!$F$3:$F$653="")*(Grunnmatseðill!$G$3:$G$653&lt;&gt;""),Grunnmatseðill!$G$3:$G$653),"")</f>
        <v>Paprika, ávextir</v>
      </c>
      <c r="I14" s="316" t="str" cm="1">
        <f t="array" ref="I14">IFERROR(_xlfn.XLOOKUP(1,(Grunnmatseðill!$AJ$3:$AJ$653=$A14)*(Grunnmatseðill!$E$3:$E$653="Síðdegishressing")*(Grunnmatseðill!$F$3:$F$653="")*(Grunnmatseðill!$G$3:$G$653&lt;&gt;""),Grunnmatseðill!$G$3:$G$653),"")</f>
        <v>Dökkt súrdeigsbrauð, lifrarkæfa, paprika, ávextir</v>
      </c>
    </row>
    <row r="15" spans="1:9">
      <c r="A15" s="325">
        <f>Réttayfirlit!F15</f>
        <v>46260</v>
      </c>
      <c r="B15" s="326" t="str">
        <f t="shared" si="0"/>
        <v>miðvikudagur</v>
      </c>
      <c r="C15" s="326" t="str">
        <f>Réttayfirlit!$A15</f>
        <v>Grjónagrautur með lifrapylsu og kanil</v>
      </c>
      <c r="D15" s="327">
        <v>1</v>
      </c>
      <c r="E15" s="328">
        <f>IFERROR(Réttayfirlit!$D15,"")</f>
        <v>260.04000000000002</v>
      </c>
      <c r="F15" s="329" t="str">
        <f>IF(Réttayfirlit!$H15="","",Réttayfirlit!$H15)</f>
        <v/>
      </c>
      <c r="G15" s="454">
        <f>Magnviðmið!$E$38</f>
        <v>4395.2000000000007</v>
      </c>
      <c r="H15" s="329" t="str" cm="1">
        <f t="array" ref="H15">IFERROR(_xlfn.XLOOKUP(1,(Grunnmatseðill!$AJ$3:$AJ$653=$A15)*(Grunnmatseðill!$E$3:$E$653="Meðlætisbar")*(Grunnmatseðill!$F$3:$F$653="")*(Grunnmatseðill!$G$3:$G$653&lt;&gt;""),Grunnmatseðill!$G$3:$G$653),"")</f>
        <v>Sólkjarnabrauð, smjör, ostur, rúsínur, ávextir</v>
      </c>
      <c r="I15" s="326" t="str" cm="1">
        <f t="array" ref="I15">IFERROR(_xlfn.XLOOKUP(1,(Grunnmatseðill!$AJ$3:$AJ$653=$A15)*(Grunnmatseðill!$E$3:$E$653="Síðdegishressing")*(Grunnmatseðill!$F$3:$F$653="")*(Grunnmatseðill!$G$3:$G$653&lt;&gt;""),Grunnmatseðill!$G$3:$G$653),"")</f>
        <v>Hrökkbrauð, skinka, gúrka, ávextir</v>
      </c>
    </row>
    <row r="16" spans="1:9">
      <c r="A16" s="315">
        <f>Réttayfirlit!F16</f>
        <v>46261</v>
      </c>
      <c r="B16" s="316" t="str">
        <f t="shared" si="0"/>
        <v>fimmtudagur</v>
      </c>
      <c r="C16" s="316" t="str">
        <f>Réttayfirlit!$A16</f>
        <v>Ýsa í Tandoori með hrísgrjónum og rjómalagaðri hvítlaukssósu</v>
      </c>
      <c r="D16" s="319">
        <v>1</v>
      </c>
      <c r="E16" s="317">
        <f>IFERROR(Réttayfirlit!$D16,"")</f>
        <v>1886.23</v>
      </c>
      <c r="F16" s="318" t="str">
        <f>IF(Réttayfirlit!$H16="","",Réttayfirlit!$H16)</f>
        <v/>
      </c>
      <c r="G16" s="453">
        <f>Magnviðmið!$E$38</f>
        <v>4395.2000000000007</v>
      </c>
      <c r="H16" s="318" t="str" cm="1">
        <f t="array" ref="H16">IFERROR(_xlfn.XLOOKUP(1,(Grunnmatseðill!$AJ$3:$AJ$653=$A16)*(Grunnmatseðill!$E$3:$E$653="Meðlætisbar")*(Grunnmatseðill!$F$3:$F$653="")*(Grunnmatseðill!$G$3:$G$653&lt;&gt;""),Grunnmatseðill!$G$3:$G$653),"")</f>
        <v>Maís, pastasalat, paprika, ávextir</v>
      </c>
      <c r="I16" s="316" t="str" cm="1">
        <f t="array" ref="I16">IFERROR(_xlfn.XLOOKUP(1,(Grunnmatseðill!$AJ$3:$AJ$653=$A16)*(Grunnmatseðill!$E$3:$E$653="Síðdegishressing")*(Grunnmatseðill!$F$3:$F$653="")*(Grunnmatseðill!$G$3:$G$653&lt;&gt;""),Grunnmatseðill!$G$3:$G$653),"")</f>
        <v>Ljóst súrdeigsbrauð, kjúklingaálegg, tómatar, ávextir</v>
      </c>
    </row>
    <row r="17" spans="1:9">
      <c r="A17" s="325">
        <f>Réttayfirlit!F17</f>
        <v>46262</v>
      </c>
      <c r="B17" s="326" t="str">
        <f t="shared" si="0"/>
        <v>föstudagur</v>
      </c>
      <c r="C17" s="326" t="str">
        <f>Réttayfirlit!$A17</f>
        <v>Kjúklingapíta</v>
      </c>
      <c r="D17" s="327">
        <v>1</v>
      </c>
      <c r="E17" s="328">
        <f>IFERROR(Réttayfirlit!$D17,"")</f>
        <v>1062.49</v>
      </c>
      <c r="F17" s="329" t="str">
        <f>IF(Réttayfirlit!$H17="","",Réttayfirlit!$H17)</f>
        <v>Ath kjötsúpu - Síðasti sumardagur</v>
      </c>
      <c r="G17" s="454">
        <f>Magnviðmið!$E$38</f>
        <v>4395.2000000000007</v>
      </c>
      <c r="H17" s="329" t="str" cm="1">
        <f t="array" ref="H17">IFERROR(_xlfn.XLOOKUP(1,(Grunnmatseðill!$AJ$3:$AJ$653=$A17)*(Grunnmatseðill!$E$3:$E$653="Meðlætisbar")*(Grunnmatseðill!$F$3:$F$653="")*(Grunnmatseðill!$G$3:$G$653&lt;&gt;""),Grunnmatseðill!$G$3:$G$653),"")</f>
        <v>Salat, gúrka, tómatur, rauðlaukur, paprika, ávextir</v>
      </c>
      <c r="I17" s="326" t="str" cm="1">
        <f t="array" ref="I17">IFERROR(_xlfn.XLOOKUP(1,(Grunnmatseðill!$AJ$3:$AJ$653=$A17)*(Grunnmatseðill!$E$3:$E$653="Síðdegishressing")*(Grunnmatseðill!$F$3:$F$653="")*(Grunnmatseðill!$G$3:$G$653&lt;&gt;""),Grunnmatseðill!$G$3:$G$653),"")</f>
        <v>Sólkjarnbrauð, kindakæfa, paprika, ávextir</v>
      </c>
    </row>
    <row r="18" spans="1:9">
      <c r="A18" s="315">
        <f>Réttayfirlit!F18</f>
        <v>46265</v>
      </c>
      <c r="B18" s="316" t="str">
        <f t="shared" si="0"/>
        <v>mánudagur</v>
      </c>
      <c r="C18" s="316" t="str">
        <f>Réttayfirlit!$A18</f>
        <v>Skólabollur frá Kjarnafæði og hrísgrjón</v>
      </c>
      <c r="D18" s="319">
        <v>1</v>
      </c>
      <c r="E18" s="317">
        <f>IFERROR(Réttayfirlit!$D18,"")</f>
        <v>762.26</v>
      </c>
      <c r="F18" s="318" t="str">
        <f>IF(Réttayfirlit!$H18="","",Réttayfirlit!$H18)</f>
        <v/>
      </c>
      <c r="G18" s="453">
        <f>Magnviðmið!$E$38</f>
        <v>4395.2000000000007</v>
      </c>
      <c r="H18" s="318" t="str" cm="1">
        <f t="array" ref="H18">IFERROR(_xlfn.XLOOKUP(1,(Grunnmatseðill!$AJ$3:$AJ$653=$A18)*(Grunnmatseðill!$E$3:$E$653="Meðlætisbar")*(Grunnmatseðill!$F$3:$F$653="")*(Grunnmatseðill!$G$3:$G$653&lt;&gt;""),Grunnmatseðill!$G$3:$G$653),"")</f>
        <v>Ferskt hrásalat, rófur, paprika, ávextir</v>
      </c>
      <c r="I18" s="316" t="str" cm="1">
        <f t="array" ref="I18">IFERROR(_xlfn.XLOOKUP(1,(Grunnmatseðill!$AJ$3:$AJ$653=$A18)*(Grunnmatseðill!$E$3:$E$653="Síðdegishressing")*(Grunnmatseðill!$F$3:$F$653="")*(Grunnmatseðill!$G$3:$G$653&lt;&gt;""),Grunnmatseðill!$G$3:$G$653),"")</f>
        <v>Finn crisp kex , lifrarkæfa, gúrka, ávextir</v>
      </c>
    </row>
    <row r="19" spans="1:9">
      <c r="A19" s="325">
        <f>Réttayfirlit!F19</f>
        <v>46266</v>
      </c>
      <c r="B19" s="326" t="str">
        <f t="shared" si="0"/>
        <v>þriðjudagur</v>
      </c>
      <c r="C19" s="326" t="str">
        <f>Réttayfirlit!$A19</f>
        <v>Ýsa í Orly, smælki, remúlaði</v>
      </c>
      <c r="D19" s="327">
        <v>1</v>
      </c>
      <c r="E19" s="328">
        <f>IFERROR(Réttayfirlit!$D19,"")</f>
        <v>1015.6</v>
      </c>
      <c r="F19" s="329" t="str">
        <f>IF(Réttayfirlit!$H19="","",Réttayfirlit!$H19)</f>
        <v/>
      </c>
      <c r="G19" s="454">
        <f>Magnviðmið!$E$38</f>
        <v>4395.2000000000007</v>
      </c>
      <c r="H19" s="329" t="str" cm="1">
        <f t="array" ref="H19">IFERROR(_xlfn.XLOOKUP(1,(Grunnmatseðill!$AJ$3:$AJ$653=$A19)*(Grunnmatseðill!$E$3:$E$653="Meðlætisbar")*(Grunnmatseðill!$F$3:$F$653="")*(Grunnmatseðill!$G$3:$G$653&lt;&gt;""),Grunnmatseðill!$G$3:$G$653),"")</f>
        <v>Byggsalat, gulrætur, brokkolí, ávextir</v>
      </c>
      <c r="I19" s="326" t="str" cm="1">
        <f t="array" ref="I19">IFERROR(_xlfn.XLOOKUP(1,(Grunnmatseðill!$AJ$3:$AJ$653=$A19)*(Grunnmatseðill!$E$3:$E$653="Síðdegishressing")*(Grunnmatseðill!$F$3:$F$653="")*(Grunnmatseðill!$G$3:$G$653&lt;&gt;""),Grunnmatseðill!$G$3:$G$653),"")</f>
        <v>Heimilisbrauð, kindakæfa,  tómatar, ávextir</v>
      </c>
    </row>
    <row r="20" spans="1:9">
      <c r="A20" s="315">
        <f>Réttayfirlit!F20</f>
        <v>46267</v>
      </c>
      <c r="B20" s="316" t="str">
        <f t="shared" si="0"/>
        <v>miðvikudagur</v>
      </c>
      <c r="C20" s="316" t="str">
        <f>Réttayfirlit!$A20</f>
        <v>Skyr, ber og granóla</v>
      </c>
      <c r="D20" s="319">
        <v>1</v>
      </c>
      <c r="E20" s="317">
        <f>IFERROR(Réttayfirlit!$D20,"")</f>
        <v>917.1</v>
      </c>
      <c r="F20" s="318" t="str">
        <f>IF(Réttayfirlit!$H20="","",Réttayfirlit!$H20)</f>
        <v/>
      </c>
      <c r="G20" s="453">
        <f>Magnviðmið!$E$38</f>
        <v>4395.2000000000007</v>
      </c>
      <c r="H20" s="318" t="str" cm="1">
        <f t="array" ref="H20">IFERROR(_xlfn.XLOOKUP(1,(Grunnmatseðill!$AJ$3:$AJ$653=$A20)*(Grunnmatseðill!$E$3:$E$653="Meðlætisbar")*(Grunnmatseðill!$F$3:$F$653="")*(Grunnmatseðill!$G$3:$G$653&lt;&gt;""),Grunnmatseðill!$G$3:$G$653),"")</f>
        <v>Rúnstykki, gúrka, smjör, ávextir</v>
      </c>
      <c r="I20" s="316" t="str" cm="1">
        <f t="array" ref="I20">IFERROR(_xlfn.XLOOKUP(1,(Grunnmatseðill!$AJ$3:$AJ$653=$A20)*(Grunnmatseðill!$E$3:$E$653="Síðdegishressing")*(Grunnmatseðill!$F$3:$F$653="")*(Grunnmatseðill!$G$3:$G$653&lt;&gt;""),Grunnmatseðill!$G$3:$G$653),"")</f>
        <v>Hrökkbrauð, kjúklingaálegg, paprika, ávextir</v>
      </c>
    </row>
    <row r="21" spans="1:9">
      <c r="A21" s="325">
        <f>Réttayfirlit!F21</f>
        <v>46268</v>
      </c>
      <c r="B21" s="326" t="str">
        <f t="shared" si="0"/>
        <v>fimmtudagur</v>
      </c>
      <c r="C21" s="326" t="str">
        <f>Réttayfirlit!$A21</f>
        <v>Nætursaltaður fiskur, kartöflur og smjör</v>
      </c>
      <c r="D21" s="327">
        <v>1</v>
      </c>
      <c r="E21" s="328">
        <f>IFERROR(Réttayfirlit!$D21,"")</f>
        <v>1145.8</v>
      </c>
      <c r="F21" s="329" t="str">
        <f>IF(Réttayfirlit!$H21="","",Réttayfirlit!$H21)</f>
        <v/>
      </c>
      <c r="G21" s="454">
        <f>Magnviðmið!$E$38</f>
        <v>4395.2000000000007</v>
      </c>
      <c r="H21" s="329" t="str" cm="1">
        <f t="array" ref="H21">IFERROR(_xlfn.XLOOKUP(1,(Grunnmatseðill!$AJ$3:$AJ$653=$A21)*(Grunnmatseðill!$E$3:$E$653="Meðlætisbar")*(Grunnmatseðill!$F$3:$F$653="")*(Grunnmatseðill!$G$3:$G$653&lt;&gt;""),Grunnmatseðill!$G$3:$G$653),"")</f>
        <v>Brokkolí, gulrætur, paprika, ávextir</v>
      </c>
      <c r="I21" s="326" t="str" cm="1">
        <f t="array" ref="I21">IFERROR(_xlfn.XLOOKUP(1,(Grunnmatseðill!$AJ$3:$AJ$653=$A21)*(Grunnmatseðill!$E$3:$E$653="Síðdegishressing")*(Grunnmatseðill!$F$3:$F$653="")*(Grunnmatseðill!$G$3:$G$653&lt;&gt;""),Grunnmatseðill!$G$3:$G$653),"")</f>
        <v>Heilkornabrauð, skinka, gúrka, ávextir</v>
      </c>
    </row>
    <row r="22" spans="1:9">
      <c r="A22" s="315">
        <f>Réttayfirlit!F22</f>
        <v>46269</v>
      </c>
      <c r="B22" s="316" t="str">
        <f t="shared" si="0"/>
        <v>föstudagur</v>
      </c>
      <c r="C22" s="316" t="str">
        <f>Réttayfirlit!$A22</f>
        <v>Lasagna og hvítlauksbrauð</v>
      </c>
      <c r="D22" s="319">
        <v>1</v>
      </c>
      <c r="E22" s="317">
        <f>IFERROR(Réttayfirlit!$D22,"")</f>
        <v>1369.2479999999998</v>
      </c>
      <c r="F22" s="318" t="str">
        <f>IF(Réttayfirlit!$H22="","",Réttayfirlit!$H22)</f>
        <v/>
      </c>
      <c r="G22" s="453">
        <f>Magnviðmið!$E$38</f>
        <v>4395.2000000000007</v>
      </c>
      <c r="H22" s="318" t="str" cm="1">
        <f t="array" ref="H22">IFERROR(_xlfn.XLOOKUP(1,(Grunnmatseðill!$AJ$3:$AJ$653=$A22)*(Grunnmatseðill!$E$3:$E$653="Meðlætisbar")*(Grunnmatseðill!$F$3:$F$653="")*(Grunnmatseðill!$G$3:$G$653&lt;&gt;""),Grunnmatseðill!$G$3:$G$653),"")</f>
        <v>Tómatar, gúrka, kál, ávextir</v>
      </c>
      <c r="I22" s="316" t="str" cm="1">
        <f t="array" ref="I22">IFERROR(_xlfn.XLOOKUP(1,(Grunnmatseðill!$AJ$3:$AJ$653=$A22)*(Grunnmatseðill!$E$3:$E$653="Síðdegishressing")*(Grunnmatseðill!$F$3:$F$653="")*(Grunnmatseðill!$G$3:$G$653&lt;&gt;""),Grunnmatseðill!$G$3:$G$653),"")</f>
        <v>Lífskornabrauð, ostur, tómatar, ávextir</v>
      </c>
    </row>
    <row r="23" spans="1:9">
      <c r="A23" s="325">
        <f>Réttayfirlit!F23</f>
        <v>46272</v>
      </c>
      <c r="B23" s="326" t="str">
        <f t="shared" si="0"/>
        <v>mánudagur</v>
      </c>
      <c r="C23" s="326" t="str">
        <f>Réttayfirlit!$A23</f>
        <v>Kjúklingur og pasta með ítalskri tómatsósu</v>
      </c>
      <c r="D23" s="327">
        <v>1</v>
      </c>
      <c r="E23" s="328" t="str">
        <f>IFERROR(Réttayfirlit!$D23,"")</f>
        <v/>
      </c>
      <c r="F23" s="329" t="str">
        <f>IF(Réttayfirlit!$H23="","",Réttayfirlit!$H23)</f>
        <v/>
      </c>
      <c r="G23" s="454">
        <f>Magnviðmið!$E$38</f>
        <v>4395.2000000000007</v>
      </c>
      <c r="H23" s="329" t="str" cm="1">
        <f t="array" ref="H23">IFERROR(_xlfn.XLOOKUP(1,(Grunnmatseðill!$AJ$3:$AJ$653=$A23)*(Grunnmatseðill!$E$3:$E$653="Meðlætisbar")*(Grunnmatseðill!$F$3:$F$653="")*(Grunnmatseðill!$G$3:$G$653&lt;&gt;""),Grunnmatseðill!$G$3:$G$653),"")</f>
        <v>Gúrka, maís, tómatar, ávextir</v>
      </c>
      <c r="I23" s="326" t="str" cm="1">
        <f t="array" ref="I23">IFERROR(_xlfn.XLOOKUP(1,(Grunnmatseðill!$AJ$3:$AJ$653=$A23)*(Grunnmatseðill!$E$3:$E$653="Síðdegishressing")*(Grunnmatseðill!$F$3:$F$653="")*(Grunnmatseðill!$G$3:$G$653&lt;&gt;""),Grunnmatseðill!$G$3:$G$653),"")</f>
        <v>Ljóst súrdeigsbrauð, skinka, paprika, ávextir</v>
      </c>
    </row>
    <row r="24" spans="1:9">
      <c r="A24" s="315">
        <f>Réttayfirlit!F24</f>
        <v>46273</v>
      </c>
      <c r="B24" s="316" t="str">
        <f t="shared" si="0"/>
        <v>þriðjudagur</v>
      </c>
      <c r="C24" s="316" t="str">
        <f>Réttayfirlit!$A24</f>
        <v>Fiskibollur, hrísgrjón og karrísósa</v>
      </c>
      <c r="D24" s="319">
        <v>1</v>
      </c>
      <c r="E24" s="317">
        <f>IFERROR(Réttayfirlit!$D24,"")</f>
        <v>769.84</v>
      </c>
      <c r="F24" s="318" t="str">
        <f>IF(Réttayfirlit!$H24="","",Réttayfirlit!$H24)</f>
        <v/>
      </c>
      <c r="G24" s="453">
        <f>Magnviðmið!$E$38</f>
        <v>4395.2000000000007</v>
      </c>
      <c r="H24" s="318" t="str" cm="1">
        <f t="array" ref="H24">IFERROR(_xlfn.XLOOKUP(1,(Grunnmatseðill!$AJ$3:$AJ$653=$A24)*(Grunnmatseðill!$E$3:$E$653="Meðlætisbar")*(Grunnmatseðill!$F$3:$F$653="")*(Grunnmatseðill!$G$3:$G$653&lt;&gt;""),Grunnmatseðill!$G$3:$G$653),"")</f>
        <v>Brokkolí, gulrætur, paprika, ávöxtur</v>
      </c>
      <c r="I24" s="316" t="str" cm="1">
        <f t="array" ref="I24">IFERROR(_xlfn.XLOOKUP(1,(Grunnmatseðill!$AJ$3:$AJ$653=$A24)*(Grunnmatseðill!$E$3:$E$653="Síðdegishressing")*(Grunnmatseðill!$F$3:$F$653="")*(Grunnmatseðill!$G$3:$G$653&lt;&gt;""),Grunnmatseðill!$G$3:$G$653),"")</f>
        <v>Pólarbrauð, kindakæfa, gúrka, ávextir</v>
      </c>
    </row>
    <row r="25" spans="1:9">
      <c r="A25" s="325">
        <f>Réttayfirlit!F25</f>
        <v>46274</v>
      </c>
      <c r="B25" s="326" t="str">
        <f t="shared" si="0"/>
        <v>miðvikudagur</v>
      </c>
      <c r="C25" s="326" t="str">
        <f>Réttayfirlit!$A25</f>
        <v>Grjónagrautur með lifrapylsu og kanil</v>
      </c>
      <c r="D25" s="327">
        <v>1</v>
      </c>
      <c r="E25" s="328">
        <f>IFERROR(Réttayfirlit!$D25,"")</f>
        <v>260.04000000000002</v>
      </c>
      <c r="F25" s="329" t="str">
        <f>IF(Réttayfirlit!$H25="","",Réttayfirlit!$H25)</f>
        <v/>
      </c>
      <c r="G25" s="454">
        <f>Magnviðmið!$E$38</f>
        <v>4395.2000000000007</v>
      </c>
      <c r="H25" s="329" t="str" cm="1">
        <f t="array" ref="H25">IFERROR(_xlfn.XLOOKUP(1,(Grunnmatseðill!$AJ$3:$AJ$653=$A25)*(Grunnmatseðill!$E$3:$E$653="Meðlætisbar")*(Grunnmatseðill!$F$3:$F$653="")*(Grunnmatseðill!$G$3:$G$653&lt;&gt;""),Grunnmatseðill!$G$3:$G$653),"")</f>
        <v>Skólabollur, smjör, gúrka, rúsínur, ávextir</v>
      </c>
      <c r="I25" s="326" t="str" cm="1">
        <f t="array" ref="I25">IFERROR(_xlfn.XLOOKUP(1,(Grunnmatseðill!$AJ$3:$AJ$653=$A25)*(Grunnmatseðill!$E$3:$E$653="Síðdegishressing")*(Grunnmatseðill!$F$3:$F$653="")*(Grunnmatseðill!$G$3:$G$653&lt;&gt;""),Grunnmatseðill!$G$3:$G$653),"")</f>
        <v>Heilhveitikex, ostur, tómatar, ávextir</v>
      </c>
    </row>
    <row r="26" spans="1:9">
      <c r="A26" s="315">
        <f>Réttayfirlit!F26</f>
        <v>46275</v>
      </c>
      <c r="B26" s="316" t="str">
        <f t="shared" si="0"/>
        <v>fimmtudagur</v>
      </c>
      <c r="C26" s="316" t="str">
        <f>Réttayfirlit!$A26</f>
        <v>Ýsa í mildri hvítlauksmarineringu með kartöflum og rjómasósu</v>
      </c>
      <c r="D26" s="319">
        <v>1</v>
      </c>
      <c r="E26" s="317">
        <f>IFERROR(Réttayfirlit!$D26,"")</f>
        <v>2011.6</v>
      </c>
      <c r="F26" s="318" t="str">
        <f>IF(Réttayfirlit!$H26="","",Réttayfirlit!$H26)</f>
        <v/>
      </c>
      <c r="G26" s="453">
        <f>Magnviðmið!$E$38</f>
        <v>4395.2000000000007</v>
      </c>
      <c r="H26" s="318" t="str" cm="1">
        <f t="array" ref="H26">IFERROR(_xlfn.XLOOKUP(1,(Grunnmatseðill!$AJ$3:$AJ$653=$A26)*(Grunnmatseðill!$E$3:$E$653="Meðlætisbar")*(Grunnmatseðill!$F$3:$F$653="")*(Grunnmatseðill!$G$3:$G$653&lt;&gt;""),Grunnmatseðill!$G$3:$G$653),"")</f>
        <v>Blómkál, gulrætur, pastasalat, ávextir</v>
      </c>
      <c r="I26" s="316" t="str" cm="1">
        <f t="array" ref="I26">IFERROR(_xlfn.XLOOKUP(1,(Grunnmatseðill!$AJ$3:$AJ$653=$A26)*(Grunnmatseðill!$E$3:$E$653="Síðdegishressing")*(Grunnmatseðill!$F$3:$F$653="")*(Grunnmatseðill!$G$3:$G$653&lt;&gt;""),Grunnmatseðill!$G$3:$G$653),"")</f>
        <v>Heimilisbrauð, kjúklingaálegg, paprika, ávextir</v>
      </c>
    </row>
    <row r="27" spans="1:9">
      <c r="A27" s="325">
        <f>Réttayfirlit!F27</f>
        <v>46276</v>
      </c>
      <c r="B27" s="326" t="str">
        <f t="shared" si="0"/>
        <v>föstudagur</v>
      </c>
      <c r="C27" s="326" t="str">
        <f>Réttayfirlit!$A27</f>
        <v>Tacoskálar með nautahakki, salsa og osti</v>
      </c>
      <c r="D27" s="327">
        <v>1</v>
      </c>
      <c r="E27" s="328">
        <f>IFERROR(Réttayfirlit!$D27,"")</f>
        <v>1130.3133049083951</v>
      </c>
      <c r="F27" s="329" t="str">
        <f>IF(Réttayfirlit!$H27="","",Réttayfirlit!$H27)</f>
        <v/>
      </c>
      <c r="G27" s="454">
        <f>Magnviðmið!$E$38</f>
        <v>4395.2000000000007</v>
      </c>
      <c r="H27" s="329" t="str" cm="1">
        <f t="array" ref="H27">IFERROR(_xlfn.XLOOKUP(1,(Grunnmatseðill!$AJ$3:$AJ$653=$A27)*(Grunnmatseðill!$E$3:$E$653="Meðlætisbar")*(Grunnmatseðill!$F$3:$F$653="")*(Grunnmatseðill!$G$3:$G$653&lt;&gt;""),Grunnmatseðill!$G$3:$G$653),"")</f>
        <v>Tómatar, gúrka, kál, paprika, ávextir</v>
      </c>
      <c r="I27" s="326" t="str" cm="1">
        <f t="array" ref="I27">IFERROR(_xlfn.XLOOKUP(1,(Grunnmatseðill!$AJ$3:$AJ$653=$A27)*(Grunnmatseðill!$E$3:$E$653="Síðdegishressing")*(Grunnmatseðill!$F$3:$F$653="")*(Grunnmatseðill!$G$3:$G$653&lt;&gt;""),Grunnmatseðill!$G$3:$G$653),"")</f>
        <v>Tekex, skinka, gúrka, ávextir</v>
      </c>
    </row>
    <row r="28" spans="1:9">
      <c r="A28" s="315">
        <f>Réttayfirlit!F28</f>
        <v>46279</v>
      </c>
      <c r="B28" s="316" t="str">
        <f t="shared" si="0"/>
        <v>mánudagur</v>
      </c>
      <c r="C28" s="316" t="str">
        <f>Réttayfirlit!$A28</f>
        <v>Tikka masala kjúklingapottréttur, hrísgrjón</v>
      </c>
      <c r="D28" s="319">
        <v>1</v>
      </c>
      <c r="E28" s="317">
        <f>IFERROR(Réttayfirlit!$D28,"")</f>
        <v>950.2833333333333</v>
      </c>
      <c r="F28" s="318" t="str">
        <f>IF(Réttayfirlit!$H28="","",Réttayfirlit!$H28)</f>
        <v/>
      </c>
      <c r="G28" s="453">
        <f>Magnviðmið!$E$38</f>
        <v>4395.2000000000007</v>
      </c>
      <c r="H28" s="318" t="s">
        <v>5482</v>
      </c>
      <c r="I28" s="316" t="str" cm="1">
        <f t="array" ref="I28">IFERROR(_xlfn.XLOOKUP(1,(Grunnmatseðill!$AJ$3:$AJ$653=$A28)*(Grunnmatseðill!$E$3:$E$653="Síðdegishressing")*(Grunnmatseðill!$F$3:$F$653="")*(Grunnmatseðill!$G$3:$G$653&lt;&gt;""),Grunnmatseðill!$G$3:$G$653),"")</f>
        <v>Lífskornabrauð, kjúklingaálegg, tómatar, ávextir</v>
      </c>
    </row>
    <row r="29" spans="1:9">
      <c r="A29" s="325">
        <f>Réttayfirlit!F29</f>
        <v>46280</v>
      </c>
      <c r="B29" s="326" t="str">
        <f t="shared" si="0"/>
        <v>þriðjudagur</v>
      </c>
      <c r="C29" s="326" t="str">
        <f>Réttayfirlit!$A29</f>
        <v>Plokkfiskur - Mjólkurlaus</v>
      </c>
      <c r="D29" s="327">
        <v>1</v>
      </c>
      <c r="E29" s="328">
        <f>IFERROR(Réttayfirlit!$D29,"")</f>
        <v>1134.5929648241206</v>
      </c>
      <c r="F29" s="329" t="str">
        <f>IF(Réttayfirlit!$H29="","",Réttayfirlit!$H29)</f>
        <v/>
      </c>
      <c r="G29" s="454">
        <f>Magnviðmið!$E$38</f>
        <v>4395.2000000000007</v>
      </c>
      <c r="H29" s="329" t="str" cm="1">
        <f t="array" ref="H29">IFERROR(_xlfn.XLOOKUP(1,(Grunnmatseðill!$AJ$3:$AJ$653=$A29)*(Grunnmatseðill!$E$3:$E$653="Meðlætisbar")*(Grunnmatseðill!$F$3:$F$653="")*(Grunnmatseðill!$G$3:$G$653&lt;&gt;""),Grunnmatseðill!$G$3:$G$653),"")</f>
        <v/>
      </c>
      <c r="I29" s="326" t="str" cm="1">
        <f t="array" ref="I29">IFERROR(_xlfn.XLOOKUP(1,(Grunnmatseðill!$AJ$3:$AJ$653=$A29)*(Grunnmatseðill!$E$3:$E$653="Síðdegishressing")*(Grunnmatseðill!$F$3:$F$653="")*(Grunnmatseðill!$G$3:$G$653&lt;&gt;""),Grunnmatseðill!$G$3:$G$653),"")</f>
        <v/>
      </c>
    </row>
    <row r="30" spans="1:9">
      <c r="A30" s="315">
        <f>Réttayfirlit!F30</f>
        <v>46281</v>
      </c>
      <c r="B30" s="316" t="str">
        <f t="shared" si="0"/>
        <v>miðvikudagur</v>
      </c>
      <c r="C30" s="316" t="str">
        <f>Réttayfirlit!$A30</f>
        <v>Minestrone stafasúpa</v>
      </c>
      <c r="D30" s="319">
        <v>1</v>
      </c>
      <c r="E30" s="317">
        <f>IFERROR(Réttayfirlit!$D30,"")</f>
        <v>193.26076135650442</v>
      </c>
      <c r="F30" s="318" t="str">
        <f>IF(Réttayfirlit!$H30="","",Réttayfirlit!$H30)</f>
        <v/>
      </c>
      <c r="G30" s="453">
        <f>Magnviðmið!$E$38</f>
        <v>4395.2000000000007</v>
      </c>
      <c r="H30" s="318" t="str" cm="1">
        <f t="array" ref="H30">IFERROR(_xlfn.XLOOKUP(1,(Grunnmatseðill!$AJ$3:$AJ$653=$A30)*(Grunnmatseðill!$E$3:$E$653="Meðlætisbar")*(Grunnmatseðill!$F$3:$F$653="")*(Grunnmatseðill!$G$3:$G$653&lt;&gt;""),Grunnmatseðill!$G$3:$G$653),"")</f>
        <v>Lífskornabrauð, kjúklingaálegg, smjör, paprika, ávextir</v>
      </c>
      <c r="I30" s="316" t="str" cm="1">
        <f t="array" ref="I30">IFERROR(_xlfn.XLOOKUP(1,(Grunnmatseðill!$AJ$3:$AJ$653=$A30)*(Grunnmatseðill!$E$3:$E$653="Síðdegishressing")*(Grunnmatseðill!$F$3:$F$653="")*(Grunnmatseðill!$G$3:$G$653&lt;&gt;""),Grunnmatseðill!$G$3:$G$653),"")</f>
        <v>Bananabrauð, smjör, ostur, ávextir</v>
      </c>
    </row>
    <row r="31" spans="1:9">
      <c r="A31" s="325">
        <f>Réttayfirlit!F31</f>
        <v>46282</v>
      </c>
      <c r="B31" s="326" t="str">
        <f t="shared" si="0"/>
        <v>fimmtudagur</v>
      </c>
      <c r="C31" s="326" t="str">
        <f>Réttayfirlit!$A31</f>
        <v>Fiski taco með grænmeti, salsa, osti og sýrðum rjóma</v>
      </c>
      <c r="D31" s="327">
        <v>1</v>
      </c>
      <c r="E31" s="328">
        <f>IFERROR(Réttayfirlit!$D31,"")</f>
        <v>1397.72</v>
      </c>
      <c r="F31" s="329" t="str">
        <f>IF(Réttayfirlit!$H31="","",Réttayfirlit!$H31)</f>
        <v/>
      </c>
      <c r="G31" s="454">
        <f>Magnviðmið!$E$38</f>
        <v>4395.2000000000007</v>
      </c>
      <c r="H31" s="329" t="str" cm="1">
        <f t="array" ref="H31">IFERROR(_xlfn.XLOOKUP(1,(Grunnmatseðill!$AJ$3:$AJ$653=$A31)*(Grunnmatseðill!$E$3:$E$653="Meðlætisbar")*(Grunnmatseðill!$F$3:$F$653="")*(Grunnmatseðill!$G$3:$G$653&lt;&gt;""),Grunnmatseðill!$G$3:$G$653),"")</f>
        <v>Maíssalat, kál, tómatar, ávöxtur</v>
      </c>
      <c r="I31" s="326" t="str" cm="1">
        <f t="array" ref="I31">IFERROR(_xlfn.XLOOKUP(1,(Grunnmatseðill!$AJ$3:$AJ$653=$A31)*(Grunnmatseðill!$E$3:$E$653="Síðdegishressing")*(Grunnmatseðill!$F$3:$F$653="")*(Grunnmatseðill!$G$3:$G$653&lt;&gt;""),Grunnmatseðill!$G$3:$G$653),"")</f>
        <v>Ljóst súrdeigsbrauð, skinka, tómatar, ávextir</v>
      </c>
    </row>
    <row r="32" spans="1:9">
      <c r="A32" s="315">
        <f>Réttayfirlit!F32</f>
        <v>46283</v>
      </c>
      <c r="B32" s="316" t="str">
        <f t="shared" si="0"/>
        <v>föstudagur</v>
      </c>
      <c r="C32" s="316" t="str">
        <f>Réttayfirlit!$A32</f>
        <v>Kjúklingur BBQ með sætum kartöflum og kokteilsósu</v>
      </c>
      <c r="D32" s="319">
        <v>1</v>
      </c>
      <c r="E32" s="317">
        <f>IFERROR(Réttayfirlit!$D32,"")</f>
        <v>2179.5582044179555</v>
      </c>
      <c r="F32" s="318" t="str">
        <f>IF(Réttayfirlit!$H32="","",Réttayfirlit!$H32)</f>
        <v/>
      </c>
      <c r="G32" s="453">
        <f>Magnviðmið!$E$38</f>
        <v>4395.2000000000007</v>
      </c>
      <c r="H32" s="318" t="str" cm="1">
        <f t="array" ref="H32">IFERROR(_xlfn.XLOOKUP(1,(Grunnmatseðill!$AJ$3:$AJ$653=$A32)*(Grunnmatseðill!$E$3:$E$653="Meðlætisbar")*(Grunnmatseðill!$F$3:$F$653="")*(Grunnmatseðill!$G$3:$G$653&lt;&gt;""),Grunnmatseðill!$G$3:$G$653),"")</f>
        <v>Hrásalat, maísstönglar, brokkolí, ávextir</v>
      </c>
      <c r="I32" s="316" t="str" cm="1">
        <f t="array" ref="I32">IFERROR(_xlfn.XLOOKUP(1,(Grunnmatseðill!$AJ$3:$AJ$653=$A32)*(Grunnmatseðill!$E$3:$E$653="Síðdegishressing")*(Grunnmatseðill!$F$3:$F$653="")*(Grunnmatseðill!$G$3:$G$653&lt;&gt;""),Grunnmatseðill!$G$3:$G$653),"")</f>
        <v>Hrökkbrauð, kindakæfa, gúrka, ávextir</v>
      </c>
    </row>
    <row r="33" spans="1:9">
      <c r="A33" s="325">
        <f>Réttayfirlit!F33</f>
        <v>46286</v>
      </c>
      <c r="B33" s="326" t="str">
        <f t="shared" si="0"/>
        <v>mánudagur</v>
      </c>
      <c r="C33" s="326" t="str">
        <f>Réttayfirlit!$A33</f>
        <v>Chili con carne með hrísgrjónum, nachos og sýrðum rjóma</v>
      </c>
      <c r="D33" s="327">
        <v>1</v>
      </c>
      <c r="E33" s="328">
        <f>IFERROR(Réttayfirlit!$D33,"")</f>
        <v>1142.6385736142638</v>
      </c>
      <c r="F33" s="329" t="str">
        <f>IF(Réttayfirlit!$H33="","",Réttayfirlit!$H33)</f>
        <v/>
      </c>
      <c r="G33" s="454">
        <f>Magnviðmið!$E$38</f>
        <v>4395.2000000000007</v>
      </c>
      <c r="H33" s="329" t="s">
        <v>5483</v>
      </c>
      <c r="I33" s="326" t="str" cm="1">
        <f t="array" ref="I33">IFERROR(_xlfn.XLOOKUP(1,(Grunnmatseðill!$AJ$3:$AJ$908=$A33)*(Grunnmatseðill!$E$3:$E$908="Síðdegishressing")*(Grunnmatseðill!$F$3:$F$908="")*(Grunnmatseðill!$G$3:$G$908&lt;&gt;""),Grunnmatseðill!$G$3:$G$908),"")</f>
        <v>Pólarbrauð, smjör, gúrka, ávextir</v>
      </c>
    </row>
    <row r="34" spans="1:9">
      <c r="A34" s="315">
        <f>Réttayfirlit!F34</f>
        <v>46287</v>
      </c>
      <c r="B34" s="316" t="str">
        <f t="shared" si="0"/>
        <v>þriðjudagur</v>
      </c>
      <c r="C34" s="316" t="str">
        <f>Réttayfirlit!$A34</f>
        <v>Soðin ýsa, kartöflur, smjör</v>
      </c>
      <c r="D34" s="319">
        <v>1</v>
      </c>
      <c r="E34" s="317">
        <f>IFERROR(Réttayfirlit!$D34,"")</f>
        <v>1080.1500000000001</v>
      </c>
      <c r="F34" s="318" t="str">
        <f>IF(Réttayfirlit!$H34="","",Réttayfirlit!$H34)</f>
        <v/>
      </c>
      <c r="G34" s="453">
        <f>Magnviðmið!$E$38</f>
        <v>4395.2000000000007</v>
      </c>
      <c r="H34" s="318" t="s">
        <v>2861</v>
      </c>
      <c r="I34" s="316" t="str" cm="1">
        <f t="array" ref="I34">IFERROR(_xlfn.XLOOKUP(1,(Grunnmatseðill!$AJ$3:$AJ$908=$A34)*(Grunnmatseðill!$E$3:$E$908="Síðdegishressing")*(Grunnmatseðill!$F$3:$F$908="")*(Grunnmatseðill!$G$3:$G$908&lt;&gt;""),Grunnmatseðill!$G$3:$G$908),"")</f>
        <v>Heilkornabrauð, kjúklingaálegg, paprika, ávextir</v>
      </c>
    </row>
    <row r="35" spans="1:9">
      <c r="A35" s="325">
        <f>Réttayfirlit!F35</f>
        <v>46288</v>
      </c>
      <c r="B35" s="326" t="str">
        <f t="shared" ref="B35:B66" si="1">TEXT(A35,"[$-40F]dddd")</f>
        <v>miðvikudagur</v>
      </c>
      <c r="C35" s="326" t="str">
        <f>Réttayfirlit!$A35</f>
        <v>Skyr, ber og granóla</v>
      </c>
      <c r="D35" s="327">
        <v>1</v>
      </c>
      <c r="E35" s="328">
        <f>IFERROR(Réttayfirlit!$D35,"")</f>
        <v>917.1</v>
      </c>
      <c r="F35" s="329" t="str">
        <f>IF(Réttayfirlit!$H35="","",Réttayfirlit!$H35)</f>
        <v/>
      </c>
      <c r="G35" s="454">
        <f>Magnviðmið!$E$38</f>
        <v>4395.2000000000007</v>
      </c>
      <c r="H35" s="329" t="s">
        <v>5484</v>
      </c>
      <c r="I35" s="326" t="str" cm="1">
        <f t="array" ref="I35">IFERROR(_xlfn.XLOOKUP(1,(Grunnmatseðill!$AJ$3:$AJ$908=$A35)*(Grunnmatseðill!$E$3:$E$908="Síðdegishressing")*(Grunnmatseðill!$F$3:$F$908="")*(Grunnmatseðill!$G$3:$G$908&lt;&gt;""),Grunnmatseðill!$G$3:$G$908),"")</f>
        <v>Hrökkbrauð, ostur, tómatar, ávextir</v>
      </c>
    </row>
    <row r="36" spans="1:9">
      <c r="A36" s="315">
        <f>Réttayfirlit!F36</f>
        <v>46289</v>
      </c>
      <c r="B36" s="316" t="str">
        <f t="shared" si="1"/>
        <v>fimmtudagur</v>
      </c>
      <c r="C36" s="316" t="str">
        <f>Réttayfirlit!$A36</f>
        <v>Fiskifingur, hrísgrjón, karrísósa</v>
      </c>
      <c r="D36" s="319">
        <v>1</v>
      </c>
      <c r="E36" s="317" t="str">
        <f>IFERROR(Réttayfirlit!$D36,"")</f>
        <v/>
      </c>
      <c r="F36" s="318" t="str">
        <f>IF(Réttayfirlit!$H36="","",Réttayfirlit!$H36)</f>
        <v/>
      </c>
      <c r="G36" s="453">
        <f>Magnviðmið!$E$38</f>
        <v>4395.2000000000007</v>
      </c>
      <c r="H36" s="318" t="s">
        <v>2641</v>
      </c>
      <c r="I36" s="316" t="str" cm="1">
        <f t="array" ref="I36">IFERROR(_xlfn.XLOOKUP(1,(Grunnmatseðill!$AJ$3:$AJ$908=$A36)*(Grunnmatseðill!$E$3:$E$908="Síðdegishressing")*(Grunnmatseðill!$F$3:$F$908="")*(Grunnmatseðill!$G$3:$G$908&lt;&gt;""),Grunnmatseðill!$G$3:$G$908),"")</f>
        <v>Speltbrauð, lifrarkæfa, gúrka, ávextir</v>
      </c>
    </row>
    <row r="37" spans="1:9">
      <c r="A37" s="325">
        <f>Réttayfirlit!F37</f>
        <v>46290</v>
      </c>
      <c r="B37" s="326" t="str">
        <f t="shared" si="1"/>
        <v>föstudagur</v>
      </c>
      <c r="C37" s="326" t="str">
        <f>Réttayfirlit!$A37</f>
        <v>Núðlur með kjúkling, blönduðu grænmeti og sweet chili sósu</v>
      </c>
      <c r="D37" s="327">
        <v>1</v>
      </c>
      <c r="E37" s="328">
        <f>IFERROR(Réttayfirlit!$D37,"")</f>
        <v>1812.403750033772</v>
      </c>
      <c r="F37" s="329" t="str">
        <f>IF(Réttayfirlit!$H37="","",Réttayfirlit!$H37)</f>
        <v/>
      </c>
      <c r="G37" s="454">
        <f>Magnviðmið!$E$38</f>
        <v>4395.2000000000007</v>
      </c>
      <c r="H37" s="329" t="s">
        <v>2897</v>
      </c>
      <c r="I37" s="326" t="str" cm="1">
        <f t="array" ref="I37">IFERROR(_xlfn.XLOOKUP(1,(Grunnmatseðill!$AJ$3:$AJ$908=$A37)*(Grunnmatseðill!$E$3:$E$908="Síðdegishressing")*(Grunnmatseðill!$F$3:$F$908="")*(Grunnmatseðill!$G$3:$G$908&lt;&gt;""),Grunnmatseðill!$G$3:$G$908),"")</f>
        <v>Heimilisbrauð, kindakæfa, tómatar, ávextir</v>
      </c>
    </row>
    <row r="38" spans="1:9">
      <c r="A38" s="315">
        <f>Réttayfirlit!F38</f>
        <v>46293</v>
      </c>
      <c r="B38" s="316" t="str">
        <f t="shared" si="1"/>
        <v>mánudagur</v>
      </c>
      <c r="C38" s="316" t="str">
        <f>Réttayfirlit!$A38</f>
        <v>Nautabuff með kartöflum og brúnni sósu</v>
      </c>
      <c r="D38" s="319">
        <v>1</v>
      </c>
      <c r="E38" s="317">
        <f>IFERROR(Réttayfirlit!$D38,"")</f>
        <v>815.5</v>
      </c>
      <c r="F38" s="318" t="str">
        <f>IF(Réttayfirlit!$H38="","",Réttayfirlit!$H38)</f>
        <v/>
      </c>
      <c r="G38" s="453">
        <f>Magnviðmið!$E$38</f>
        <v>4395.2000000000007</v>
      </c>
      <c r="H38" s="318" t="s">
        <v>2766</v>
      </c>
      <c r="I38" s="316" t="str" cm="1">
        <f t="array" ref="I38">IFERROR(_xlfn.XLOOKUP(1,(Grunnmatseðill!$AJ$3:$AJ$908=$A38)*(Grunnmatseðill!$E$3:$E$908="Síðdegishressing")*(Grunnmatseðill!$F$3:$F$908="")*(Grunnmatseðill!$G$3:$G$908&lt;&gt;""),Grunnmatseðill!$G$3:$G$908),"")</f>
        <v/>
      </c>
    </row>
    <row r="39" spans="1:9">
      <c r="A39" s="325">
        <f>Réttayfirlit!F39</f>
        <v>46294</v>
      </c>
      <c r="B39" s="326" t="str">
        <f t="shared" si="1"/>
        <v>þriðjudagur</v>
      </c>
      <c r="C39" s="326" t="str">
        <f>Réttayfirlit!$A39</f>
        <v>Paprikukrydduð ýsa með kartöflum og rjómasósu</v>
      </c>
      <c r="D39" s="327">
        <v>1</v>
      </c>
      <c r="E39" s="328">
        <f>IFERROR(Réttayfirlit!$D39,"")</f>
        <v>2014.8401484014842</v>
      </c>
      <c r="F39" s="329" t="str">
        <f>IF(Réttayfirlit!$H39="","",Réttayfirlit!$H39)</f>
        <v/>
      </c>
      <c r="G39" s="454">
        <f>Magnviðmið!$E$38</f>
        <v>4395.2000000000007</v>
      </c>
      <c r="H39" s="329" t="s">
        <v>5485</v>
      </c>
      <c r="I39" s="326" t="str" cm="1">
        <f t="array" ref="I39">IFERROR(_xlfn.XLOOKUP(1,(Grunnmatseðill!$AJ$3:$AJ$908=$A39)*(Grunnmatseðill!$E$3:$E$908="Síðdegishressing")*(Grunnmatseðill!$F$3:$F$908="")*(Grunnmatseðill!$G$3:$G$908&lt;&gt;""),Grunnmatseðill!$G$3:$G$908),"")</f>
        <v/>
      </c>
    </row>
    <row r="40" spans="1:9">
      <c r="A40" s="315">
        <f>Réttayfirlit!F40</f>
        <v>46295</v>
      </c>
      <c r="B40" s="316" t="str">
        <f t="shared" si="1"/>
        <v>miðvikudagur</v>
      </c>
      <c r="C40" s="316" t="str">
        <f>Réttayfirlit!$A40</f>
        <v>Grjónagrautur með lifrapylsu og kanil</v>
      </c>
      <c r="D40" s="319">
        <v>1</v>
      </c>
      <c r="E40" s="317">
        <f>IFERROR(Réttayfirlit!$D40,"")</f>
        <v>260.04000000000002</v>
      </c>
      <c r="F40" s="318" t="str">
        <f>IF(Réttayfirlit!$H40="","",Réttayfirlit!$H40)</f>
        <v/>
      </c>
      <c r="G40" s="453">
        <f>Magnviðmið!$E$38</f>
        <v>4395.2000000000007</v>
      </c>
      <c r="H40" s="318" t="s">
        <v>5486</v>
      </c>
      <c r="I40" s="316" t="str" cm="1">
        <f t="array" ref="I40">IFERROR(_xlfn.XLOOKUP(1,(Grunnmatseðill!$AJ$3:$AJ$908=$A40)*(Grunnmatseðill!$E$3:$E$908="Síðdegishressing")*(Grunnmatseðill!$F$3:$F$908="")*(Grunnmatseðill!$G$3:$G$908&lt;&gt;""),Grunnmatseðill!$G$3:$G$908),"")</f>
        <v/>
      </c>
    </row>
    <row r="41" spans="1:9">
      <c r="A41" s="325">
        <f>Réttayfirlit!F41</f>
        <v>46296</v>
      </c>
      <c r="B41" s="326" t="str">
        <f t="shared" si="1"/>
        <v>fimmtudagur</v>
      </c>
      <c r="C41" s="326" t="str">
        <f>Réttayfirlit!$A41</f>
        <v>KFC fiskur, kartöflubátar, kokteilsósa</v>
      </c>
      <c r="D41" s="327">
        <v>1</v>
      </c>
      <c r="E41" s="328">
        <f>IFERROR(Réttayfirlit!$D41,"")</f>
        <v>1271.0999999999999</v>
      </c>
      <c r="F41" s="329" t="str">
        <f>IF(Réttayfirlit!$H41="","",Réttayfirlit!$H41)</f>
        <v/>
      </c>
      <c r="G41" s="454">
        <f>Magnviðmið!$E$38</f>
        <v>4395.2000000000007</v>
      </c>
      <c r="H41" s="329" t="s">
        <v>5487</v>
      </c>
      <c r="I41" s="326" t="str" cm="1">
        <f t="array" ref="I41">IFERROR(_xlfn.XLOOKUP(1,(Grunnmatseðill!$AJ$3:$AJ$908=$A41)*(Grunnmatseðill!$E$3:$E$908="Síðdegishressing")*(Grunnmatseðill!$F$3:$F$908="")*(Grunnmatseðill!$G$3:$G$908&lt;&gt;""),Grunnmatseðill!$G$3:$G$908),"")</f>
        <v/>
      </c>
    </row>
    <row r="42" spans="1:9">
      <c r="A42" s="525">
        <f>Réttayfirlit!G5</f>
        <v>46297</v>
      </c>
      <c r="B42" s="526" t="str">
        <f t="shared" si="1"/>
        <v>föstudagur</v>
      </c>
      <c r="C42" s="526" t="str">
        <f>Réttayfirlit!$A5</f>
        <v>Grjónagrautur með lifrapylsu og kanil</v>
      </c>
      <c r="D42" s="319">
        <v>1</v>
      </c>
      <c r="E42" s="317">
        <f>IFERROR(Réttayfirlit!$D5,"")</f>
        <v>260.04000000000002</v>
      </c>
      <c r="F42" s="318" t="s">
        <v>5488</v>
      </c>
      <c r="G42" s="453">
        <f>Magnviðmið!$E$38</f>
        <v>4395.2000000000007</v>
      </c>
      <c r="H42" s="318" t="s">
        <v>5489</v>
      </c>
      <c r="I42" s="316" t="str" cm="1">
        <f t="array" ref="I42">IFERROR(_xlfn.XLOOKUP(1,(Grunnmatseðill!$AJ$3:$AJ$908=$A42)*(Grunnmatseðill!$E$3:$E$908="Síðdegishressing")*(Grunnmatseðill!$F$3:$F$908="")*(Grunnmatseðill!$G$3:$G$908&lt;&gt;""),Grunnmatseðill!$G$3:$G$908),"")</f>
        <v/>
      </c>
    </row>
    <row r="43" spans="1:9">
      <c r="A43" s="325">
        <f>Réttayfirlit!G3</f>
        <v>46300</v>
      </c>
      <c r="B43" s="326" t="str">
        <f t="shared" si="1"/>
        <v>mánudagur</v>
      </c>
      <c r="C43" s="326" t="str">
        <f>Réttayfirlit!$A3</f>
        <v>Mildur kjúklingakarrýréttur</v>
      </c>
      <c r="D43" s="327">
        <v>2</v>
      </c>
      <c r="E43" s="328">
        <f>IFERROR(Réttayfirlit!$D3,"")</f>
        <v>1017.2716049382716</v>
      </c>
      <c r="F43" s="329" t="str">
        <f>IF(Réttayfirlit!$H3="","",Réttayfirlit!$H3)</f>
        <v/>
      </c>
      <c r="G43" s="454">
        <f>Magnviðmið!$E$38</f>
        <v>4395.2000000000007</v>
      </c>
      <c r="H43" s="329" t="s">
        <v>2755</v>
      </c>
      <c r="I43" s="326" t="str" cm="1">
        <f t="array" ref="I43">IFERROR(_xlfn.XLOOKUP(1,(Grunnmatseðill!$AJ$3:$AJ$908=$A43)*(Grunnmatseðill!$E$3:$E$908="Síðdegishressing")*(Grunnmatseðill!$F$3:$F$908="")*(Grunnmatseðill!$G$3:$G$908&lt;&gt;""),Grunnmatseðill!$G$3:$G$908),"")</f>
        <v/>
      </c>
    </row>
    <row r="44" spans="1:9">
      <c r="A44" s="315">
        <f>Réttayfirlit!G4</f>
        <v>46301</v>
      </c>
      <c r="B44" s="316" t="str">
        <f t="shared" si="1"/>
        <v>þriðjudagur</v>
      </c>
      <c r="C44" s="316" t="str">
        <f>Réttayfirlit!$A4</f>
        <v>Fiskibollur, kartöflur, karrísósa</v>
      </c>
      <c r="D44" s="319">
        <v>2</v>
      </c>
      <c r="E44" s="317">
        <f>IFERROR(Réttayfirlit!$D4,"")</f>
        <v>774.74</v>
      </c>
      <c r="F44" s="318" t="str">
        <f>IF(Réttayfirlit!$H4="","",Réttayfirlit!$H4)</f>
        <v/>
      </c>
      <c r="G44" s="453">
        <f>Magnviðmið!$E$38</f>
        <v>4395.2000000000007</v>
      </c>
      <c r="H44" s="318" t="s">
        <v>5490</v>
      </c>
      <c r="I44" s="316" t="str" cm="1">
        <f t="array" ref="I44">IFERROR(_xlfn.XLOOKUP(1,(Grunnmatseðill!$AJ$3:$AJ$908=$A44)*(Grunnmatseðill!$E$3:$E$908="Síðdegishressing")*(Grunnmatseðill!$F$3:$F$908="")*(Grunnmatseðill!$G$3:$G$908&lt;&gt;""),Grunnmatseðill!$G$3:$G$908),"")</f>
        <v/>
      </c>
    </row>
    <row r="45" spans="1:9">
      <c r="A45" s="325">
        <f>Réttayfirlit!F42</f>
        <v>46302</v>
      </c>
      <c r="B45" s="326" t="str">
        <f t="shared" si="1"/>
        <v>miðvikudagur</v>
      </c>
      <c r="C45" s="326" t="str">
        <f>Réttayfirlit!$A42</f>
        <v>Skyr, ber og granóla</v>
      </c>
      <c r="D45" s="327">
        <v>2</v>
      </c>
      <c r="E45" s="328">
        <f>IFERROR(Réttayfirlit!$D42,"")</f>
        <v>917.1</v>
      </c>
      <c r="F45" s="329" t="str">
        <f>IF(Réttayfirlit!$H42="","",Réttayfirlit!$H42)</f>
        <v/>
      </c>
      <c r="G45" s="454">
        <f>Magnviðmið!$E$38</f>
        <v>4395.2000000000007</v>
      </c>
      <c r="H45" s="329" t="s">
        <v>5484</v>
      </c>
      <c r="I45" s="326" t="str" cm="1">
        <f t="array" ref="I45">IFERROR(_xlfn.XLOOKUP(1,(Grunnmatseðill!$AJ$3:$AJ$908=$A45)*(Grunnmatseðill!$E$3:$E$908="Síðdegishressing")*(Grunnmatseðill!$F$3:$F$908="")*(Grunnmatseðill!$G$3:$G$908&lt;&gt;""),Grunnmatseðill!$G$3:$G$908),"")</f>
        <v/>
      </c>
    </row>
    <row r="46" spans="1:9">
      <c r="A46" s="315">
        <f>Réttayfirlit!G6</f>
        <v>46303</v>
      </c>
      <c r="B46" s="316" t="str">
        <f t="shared" si="1"/>
        <v>fimmtudagur</v>
      </c>
      <c r="C46" s="316" t="str">
        <f>Réttayfirlit!$A6</f>
        <v>Plokkfiskur</v>
      </c>
      <c r="D46" s="319">
        <v>2</v>
      </c>
      <c r="E46" s="317" t="str">
        <f>IFERROR(Réttayfirlit!$D6,"")</f>
        <v/>
      </c>
      <c r="F46" s="318" t="str">
        <f>IF(Réttayfirlit!$H6="","",Réttayfirlit!$H6)</f>
        <v/>
      </c>
      <c r="G46" s="453">
        <f>Magnviðmið!$E$38</f>
        <v>4395.2000000000007</v>
      </c>
      <c r="H46" s="318" t="s">
        <v>2476</v>
      </c>
      <c r="I46" s="316" t="str" cm="1">
        <f t="array" ref="I46">IFERROR(_xlfn.XLOOKUP(1,(Grunnmatseðill!$AJ$3:$AJ$908=$A46)*(Grunnmatseðill!$E$3:$E$908="Síðdegishressing")*(Grunnmatseðill!$F$3:$F$908="")*(Grunnmatseðill!$G$3:$G$908&lt;&gt;""),Grunnmatseðill!$G$3:$G$908),"")</f>
        <v/>
      </c>
    </row>
    <row r="47" spans="1:9">
      <c r="A47" s="325">
        <f>Réttayfirlit!G7</f>
        <v>46304</v>
      </c>
      <c r="B47" s="326" t="str">
        <f t="shared" si="1"/>
        <v>föstudagur</v>
      </c>
      <c r="C47" s="326" t="str">
        <f>Réttayfirlit!$A7</f>
        <v>Spaghetti með kjúkling í mildri rjómasósu</v>
      </c>
      <c r="D47" s="327">
        <v>2</v>
      </c>
      <c r="E47" s="328">
        <f>IFERROR(Réttayfirlit!$D7,"")</f>
        <v>1201.8617021276596</v>
      </c>
      <c r="F47" s="329" t="str">
        <f>IF(Réttayfirlit!$H7="","",Réttayfirlit!$H7)</f>
        <v/>
      </c>
      <c r="G47" s="454">
        <f>Magnviðmið!$E$38</f>
        <v>4395.2000000000007</v>
      </c>
      <c r="H47" s="329" t="s">
        <v>2504</v>
      </c>
      <c r="I47" s="326" t="str" cm="1">
        <f t="array" ref="I47">IFERROR(_xlfn.XLOOKUP(1,(Grunnmatseðill!$AJ$3:$AJ$908=$A47)*(Grunnmatseðill!$E$3:$E$908="Síðdegishressing")*(Grunnmatseðill!$F$3:$F$908="")*(Grunnmatseðill!$G$3:$G$908&lt;&gt;""),Grunnmatseðill!$G$3:$G$908),"")</f>
        <v/>
      </c>
    </row>
    <row r="48" spans="1:9">
      <c r="A48" s="315">
        <f>Réttayfirlit!G8</f>
        <v>46307</v>
      </c>
      <c r="B48" s="316" t="str">
        <f t="shared" si="1"/>
        <v>mánudagur</v>
      </c>
      <c r="C48" s="316" t="str">
        <f>Réttayfirlit!$A8</f>
        <v>Mild tikka masala með kjúklingi</v>
      </c>
      <c r="D48" s="319">
        <v>2</v>
      </c>
      <c r="E48" s="317" t="str">
        <f>IFERROR(Réttayfirlit!$D8,"")</f>
        <v/>
      </c>
      <c r="F48" s="318" t="str">
        <f>IF(Réttayfirlit!$H8="","",Réttayfirlit!$H8)</f>
        <v/>
      </c>
      <c r="G48" s="453">
        <f>Magnviðmið!$E$38</f>
        <v>4395.2000000000007</v>
      </c>
      <c r="H48" s="318" t="s">
        <v>2523</v>
      </c>
      <c r="I48" s="316" t="str" cm="1">
        <f t="array" ref="I48">IFERROR(_xlfn.XLOOKUP(1,(Grunnmatseðill!$AJ$3:$AJ$908=$A48)*(Grunnmatseðill!$E$3:$E$908="Síðdegishressing")*(Grunnmatseðill!$F$3:$F$908="")*(Grunnmatseðill!$G$3:$G$908&lt;&gt;""),Grunnmatseðill!$G$3:$G$908),"")</f>
        <v/>
      </c>
    </row>
    <row r="49" spans="1:9">
      <c r="A49" s="325">
        <f>Réttayfirlit!G9</f>
        <v>46308</v>
      </c>
      <c r="B49" s="326" t="str">
        <f t="shared" si="1"/>
        <v>þriðjudagur</v>
      </c>
      <c r="C49" s="326" t="str">
        <f>Réttayfirlit!$A9</f>
        <v>Soðin ýsa, kartöflur, smjör</v>
      </c>
      <c r="D49" s="327">
        <v>2</v>
      </c>
      <c r="E49" s="328">
        <f>IFERROR(Réttayfirlit!$D9,"")</f>
        <v>1080.1500000000001</v>
      </c>
      <c r="F49" s="329"/>
      <c r="G49" s="454">
        <f>Magnviðmið!$E$38</f>
        <v>4395.2000000000007</v>
      </c>
      <c r="H49" s="329" t="s">
        <v>2553</v>
      </c>
      <c r="I49" s="326" t="str" cm="1">
        <f t="array" ref="I49">IFERROR(_xlfn.XLOOKUP(1,(Grunnmatseðill!$AJ$3:$AJ$908=$A49)*(Grunnmatseðill!$E$3:$E$908="Síðdegishressing")*(Grunnmatseðill!$F$3:$F$908="")*(Grunnmatseðill!$G$3:$G$908&lt;&gt;""),Grunnmatseðill!$G$3:$G$908),"")</f>
        <v/>
      </c>
    </row>
    <row r="50" spans="1:9">
      <c r="A50" s="315">
        <f>Réttayfirlit!G10</f>
        <v>46309</v>
      </c>
      <c r="B50" s="316" t="str">
        <f t="shared" si="1"/>
        <v>miðvikudagur</v>
      </c>
      <c r="C50" s="316" t="str">
        <f>Réttayfirlit!$A10</f>
        <v>Mexico kjúklingasúpa</v>
      </c>
      <c r="D50" s="319">
        <v>2</v>
      </c>
      <c r="E50" s="317">
        <f>IFERROR(Réttayfirlit!$D10,"")</f>
        <v>434.59</v>
      </c>
      <c r="F50" s="318" t="str">
        <f>IF(Réttayfirlit!$H10="","",Réttayfirlit!$H10)</f>
        <v/>
      </c>
      <c r="G50" s="453">
        <f>Magnviðmið!$E$38</f>
        <v>4395.2000000000007</v>
      </c>
      <c r="H50" s="318" t="s">
        <v>2580</v>
      </c>
      <c r="I50" s="316" t="str" cm="1">
        <f t="array" ref="I50">IFERROR(_xlfn.XLOOKUP(1,(Grunnmatseðill!$AJ$3:$AJ$908=$A50)*(Grunnmatseðill!$E$3:$E$908="Síðdegishressing")*(Grunnmatseðill!$F$3:$F$908="")*(Grunnmatseðill!$G$3:$G$908&lt;&gt;""),Grunnmatseðill!$G$3:$G$908),"")</f>
        <v/>
      </c>
    </row>
    <row r="51" spans="1:9">
      <c r="A51" s="325">
        <f>Réttayfirlit!G11</f>
        <v>46310</v>
      </c>
      <c r="B51" s="326" t="str">
        <f t="shared" si="1"/>
        <v>fimmtudagur</v>
      </c>
      <c r="C51" s="326" t="str">
        <f>Réttayfirlit!$A11</f>
        <v>Þorskur með kryddjurtahjúp og hvítvínsósu</v>
      </c>
      <c r="D51" s="327">
        <v>2</v>
      </c>
      <c r="E51" s="328">
        <f>IFERROR(Réttayfirlit!$D11,"")</f>
        <v>1223.68</v>
      </c>
      <c r="F51" s="329" t="str">
        <f>IF(Réttayfirlit!$H11="","",Réttayfirlit!$H11)</f>
        <v/>
      </c>
      <c r="G51" s="454">
        <f>Magnviðmið!$E$38</f>
        <v>4395.2000000000007</v>
      </c>
      <c r="H51" s="329" t="s">
        <v>2611</v>
      </c>
      <c r="I51" s="326" t="str" cm="1">
        <f t="array" ref="I51">IFERROR(_xlfn.XLOOKUP(1,(Grunnmatseðill!$AJ$3:$AJ$908=$A51)*(Grunnmatseðill!$E$3:$E$908="Síðdegishressing")*(Grunnmatseðill!$F$3:$F$908="")*(Grunnmatseðill!$G$3:$G$908&lt;&gt;""),Grunnmatseðill!$G$3:$G$908),"")</f>
        <v/>
      </c>
    </row>
    <row r="52" spans="1:9">
      <c r="A52" s="525">
        <f>Réttayfirlit!G12</f>
        <v>46311</v>
      </c>
      <c r="B52" s="526" t="str">
        <f t="shared" si="1"/>
        <v>föstudagur</v>
      </c>
      <c r="C52" s="526" t="str">
        <f>Réttayfirlit!$A12</f>
        <v>Grillaður kjúklingur með chimichurri</v>
      </c>
      <c r="D52" s="319">
        <v>2</v>
      </c>
      <c r="E52" s="317">
        <f>IFERROR(Réttayfirlit!$D12,"")</f>
        <v>2277.36</v>
      </c>
      <c r="F52" s="318" t="s">
        <v>5491</v>
      </c>
      <c r="G52" s="453">
        <f>Magnviðmið!$E$38</f>
        <v>4395.2000000000007</v>
      </c>
      <c r="H52" s="318" t="s">
        <v>2641</v>
      </c>
      <c r="I52" s="316" t="str" cm="1">
        <f t="array" ref="I52">IFERROR(_xlfn.XLOOKUP(1,(Grunnmatseðill!$AJ$3:$AJ$908=$A52)*(Grunnmatseðill!$E$3:$E$908="Síðdegishressing")*(Grunnmatseðill!$F$3:$F$908="")*(Grunnmatseðill!$G$3:$G$908&lt;&gt;""),Grunnmatseðill!$G$3:$G$908),"")</f>
        <v/>
      </c>
    </row>
    <row r="53" spans="1:9">
      <c r="A53" s="527">
        <f>Réttayfirlit!G13</f>
        <v>46314</v>
      </c>
      <c r="B53" s="528" t="str">
        <f t="shared" si="1"/>
        <v>mánudagur</v>
      </c>
      <c r="C53" s="528" t="str">
        <f>Réttayfirlit!$A13</f>
        <v>Nautapottréttur</v>
      </c>
      <c r="D53" s="327">
        <v>2</v>
      </c>
      <c r="E53" s="328">
        <f>IFERROR(Réttayfirlit!$D13,"")</f>
        <v>926.40025875811511</v>
      </c>
      <c r="F53" s="329" t="str">
        <f>IF(Réttayfirlit!$H13="","",Réttayfirlit!$H13)</f>
        <v/>
      </c>
      <c r="G53" s="454">
        <f>Magnviðmið!$E$38</f>
        <v>4395.2000000000007</v>
      </c>
      <c r="H53" s="329" t="s">
        <v>2661</v>
      </c>
      <c r="I53" s="326" t="str" cm="1">
        <f t="array" ref="I53">IFERROR(_xlfn.XLOOKUP(1,(Grunnmatseðill!$AJ$3:$AJ$908=$A53)*(Grunnmatseðill!$E$3:$E$908="Síðdegishressing")*(Grunnmatseðill!$F$3:$F$908="")*(Grunnmatseðill!$G$3:$G$908&lt;&gt;""),Grunnmatseðill!$G$3:$G$908),"")</f>
        <v/>
      </c>
    </row>
    <row r="54" spans="1:9">
      <c r="A54" s="315">
        <f>Réttayfirlit!G14</f>
        <v>46315</v>
      </c>
      <c r="B54" s="316" t="str">
        <f t="shared" si="1"/>
        <v>þriðjudagur</v>
      </c>
      <c r="C54" s="316" t="str">
        <f>Réttayfirlit!$A14</f>
        <v>KFC fiskur, kartöflubátar, kokteilsósa</v>
      </c>
      <c r="D54" s="319">
        <v>2</v>
      </c>
      <c r="E54" s="317">
        <f>IFERROR(Réttayfirlit!$D14,"")</f>
        <v>1271.0999999999999</v>
      </c>
      <c r="F54" s="318"/>
      <c r="G54" s="453">
        <f>Magnviðmið!$E$38</f>
        <v>4395.2000000000007</v>
      </c>
      <c r="H54" s="318" t="s">
        <v>2679</v>
      </c>
      <c r="I54" s="316" t="str" cm="1">
        <f t="array" ref="I54">IFERROR(_xlfn.XLOOKUP(1,(Grunnmatseðill!$AJ$3:$AJ$908=$A54)*(Grunnmatseðill!$E$3:$E$908="Síðdegishressing")*(Grunnmatseðill!$F$3:$F$908="")*(Grunnmatseðill!$G$3:$G$908&lt;&gt;""),Grunnmatseðill!$G$3:$G$908),"")</f>
        <v/>
      </c>
    </row>
    <row r="55" spans="1:9">
      <c r="A55" s="325">
        <f>Réttayfirlit!G15</f>
        <v>46316</v>
      </c>
      <c r="B55" s="326" t="str">
        <f t="shared" si="1"/>
        <v>miðvikudagur</v>
      </c>
      <c r="C55" s="326" t="str">
        <f>Réttayfirlit!$A15</f>
        <v>Grjónagrautur með lifrapylsu og kanil</v>
      </c>
      <c r="D55" s="327">
        <v>2</v>
      </c>
      <c r="E55" s="328">
        <f>IFERROR(Réttayfirlit!$D15,"")</f>
        <v>260.04000000000002</v>
      </c>
      <c r="F55" s="329" t="str">
        <f>IF(Réttayfirlit!$H15="","",Réttayfirlit!$H15)</f>
        <v/>
      </c>
      <c r="G55" s="454">
        <f>Magnviðmið!$E$38</f>
        <v>4395.2000000000007</v>
      </c>
      <c r="H55" s="329" t="s">
        <v>5492</v>
      </c>
      <c r="I55" s="326" t="str" cm="1">
        <f t="array" ref="I55">IFERROR(_xlfn.XLOOKUP(1,(Grunnmatseðill!$AJ$3:$AJ$908=$A55)*(Grunnmatseðill!$E$3:$E$908="Síðdegishressing")*(Grunnmatseðill!$F$3:$F$908="")*(Grunnmatseðill!$G$3:$G$908&lt;&gt;""),Grunnmatseðill!$G$3:$G$908),"")</f>
        <v/>
      </c>
    </row>
    <row r="56" spans="1:9">
      <c r="A56" s="315">
        <f>Réttayfirlit!G16</f>
        <v>46317</v>
      </c>
      <c r="B56" s="316" t="str">
        <f t="shared" si="1"/>
        <v>fimmtudagur</v>
      </c>
      <c r="C56" s="316" t="str">
        <f>Réttayfirlit!$A16</f>
        <v>Ýsa í Tandoori með hrísgrjónum og rjómalagaðri hvítlaukssósu</v>
      </c>
      <c r="D56" s="319">
        <v>2</v>
      </c>
      <c r="E56" s="317">
        <f>IFERROR(Réttayfirlit!$D16,"")</f>
        <v>1886.23</v>
      </c>
      <c r="F56" s="318" t="str">
        <f>IF(Réttayfirlit!$H16="","",Réttayfirlit!$H16)</f>
        <v/>
      </c>
      <c r="G56" s="453">
        <f>Magnviðmið!$E$38</f>
        <v>4395.2000000000007</v>
      </c>
      <c r="H56" s="318" t="s">
        <v>5493</v>
      </c>
      <c r="I56" s="316" t="str" cm="1">
        <f t="array" ref="I56">IFERROR(_xlfn.XLOOKUP(1,(Grunnmatseðill!$AJ$3:$AJ$908=$A56)*(Grunnmatseðill!$E$3:$E$908="Síðdegishressing")*(Grunnmatseðill!$F$3:$F$908="")*(Grunnmatseðill!$G$3:$G$908&lt;&gt;""),Grunnmatseðill!$G$3:$G$908),"")</f>
        <v/>
      </c>
    </row>
    <row r="57" spans="1:9">
      <c r="A57" s="527">
        <f>Réttayfirlit!G17</f>
        <v>46318</v>
      </c>
      <c r="B57" s="528" t="str">
        <f t="shared" si="1"/>
        <v>föstudagur</v>
      </c>
      <c r="C57" s="528" t="str">
        <f>Réttayfirlit!$A17</f>
        <v>Kjúklingapíta</v>
      </c>
      <c r="D57" s="327">
        <v>2</v>
      </c>
      <c r="E57" s="328">
        <f>IFERROR(Réttayfirlit!$D17,"")</f>
        <v>1062.49</v>
      </c>
      <c r="F57" s="329" t="str">
        <f>IF(Réttayfirlit!$H17="","",Réttayfirlit!$H17)</f>
        <v>Ath kjötsúpu - Síðasti sumardagur</v>
      </c>
      <c r="G57" s="454">
        <f>Magnviðmið!$E$38</f>
        <v>4395.2000000000007</v>
      </c>
      <c r="H57" s="329" t="s">
        <v>2740</v>
      </c>
      <c r="I57" s="326" t="str" cm="1">
        <f t="array" ref="I57">IFERROR(_xlfn.XLOOKUP(1,(Grunnmatseðill!$AJ$3:$AJ$908=$A57)*(Grunnmatseðill!$E$3:$E$908="Síðdegishressing")*(Grunnmatseðill!$F$3:$F$908="")*(Grunnmatseðill!$G$3:$G$908&lt;&gt;""),Grunnmatseðill!$G$3:$G$908),"")</f>
        <v/>
      </c>
    </row>
    <row r="58" spans="1:9">
      <c r="A58" s="315">
        <f>Réttayfirlit!G18</f>
        <v>46321</v>
      </c>
      <c r="B58" s="316" t="str">
        <f t="shared" si="1"/>
        <v>mánudagur</v>
      </c>
      <c r="C58" s="316" t="str">
        <f>Réttayfirlit!$A18</f>
        <v>Skólabollur frá Kjarnafæði og hrísgrjón</v>
      </c>
      <c r="D58" s="319">
        <v>2</v>
      </c>
      <c r="E58" s="317">
        <f>IFERROR(Réttayfirlit!$D18,"")</f>
        <v>762.26</v>
      </c>
      <c r="F58" s="318" t="str">
        <f>IF(Réttayfirlit!$H18="","",Réttayfirlit!$H18)</f>
        <v/>
      </c>
      <c r="G58" s="453">
        <f>Magnviðmið!$E$38</f>
        <v>4395.2000000000007</v>
      </c>
      <c r="H58" s="318" t="s">
        <v>2755</v>
      </c>
      <c r="I58" s="316" t="str" cm="1">
        <f t="array" ref="I58">IFERROR(_xlfn.XLOOKUP(1,(Grunnmatseðill!$AJ$3:$AJ$908=$A58)*(Grunnmatseðill!$E$3:$E$908="Síðdegishressing")*(Grunnmatseðill!$F$3:$F$908="")*(Grunnmatseðill!$G$3:$G$908&lt;&gt;""),Grunnmatseðill!$G$3:$G$908),"")</f>
        <v/>
      </c>
    </row>
    <row r="59" spans="1:9">
      <c r="A59" s="325">
        <f>Réttayfirlit!G19</f>
        <v>46322</v>
      </c>
      <c r="B59" s="326" t="str">
        <f t="shared" si="1"/>
        <v>þriðjudagur</v>
      </c>
      <c r="C59" s="326" t="str">
        <f>Réttayfirlit!$A19</f>
        <v>Ýsa í Orly, smælki, remúlaði</v>
      </c>
      <c r="D59" s="327">
        <v>2</v>
      </c>
      <c r="E59" s="328">
        <f>IFERROR(Réttayfirlit!$D19,"")</f>
        <v>1015.6</v>
      </c>
      <c r="F59" s="329" t="s">
        <v>5494</v>
      </c>
      <c r="G59" s="454">
        <f>Magnviðmið!$E$38</f>
        <v>4395.2000000000007</v>
      </c>
      <c r="H59" s="329" t="s">
        <v>2766</v>
      </c>
      <c r="I59" s="326" t="str" cm="1">
        <f t="array" ref="I59">IFERROR(_xlfn.XLOOKUP(1,(Grunnmatseðill!$AJ$3:$AJ$908=$A59)*(Grunnmatseðill!$E$3:$E$908="Síðdegishressing")*(Grunnmatseðill!$F$3:$F$908="")*(Grunnmatseðill!$G$3:$G$908&lt;&gt;""),Grunnmatseðill!$G$3:$G$908),"")</f>
        <v/>
      </c>
    </row>
    <row r="60" spans="1:9">
      <c r="A60" s="315">
        <f>Réttayfirlit!G20</f>
        <v>46323</v>
      </c>
      <c r="B60" s="316" t="str">
        <f t="shared" si="1"/>
        <v>miðvikudagur</v>
      </c>
      <c r="C60" s="316" t="str">
        <f>Réttayfirlit!$A20</f>
        <v>Skyr, ber og granóla</v>
      </c>
      <c r="D60" s="319">
        <v>2</v>
      </c>
      <c r="E60" s="317">
        <f>IFERROR(Réttayfirlit!$D20,"")</f>
        <v>917.1</v>
      </c>
      <c r="F60" s="318" t="str">
        <f>IF(Réttayfirlit!$H20="","",Réttayfirlit!$H20)</f>
        <v/>
      </c>
      <c r="G60" s="453">
        <f>Magnviðmið!$E$38</f>
        <v>4395.2000000000007</v>
      </c>
      <c r="H60" s="318" t="s">
        <v>5495</v>
      </c>
      <c r="I60" s="316" t="str" cm="1">
        <f t="array" ref="I60">IFERROR(_xlfn.XLOOKUP(1,(Grunnmatseðill!$AJ$3:$AJ$908=$A60)*(Grunnmatseðill!$E$3:$E$908="Síðdegishressing")*(Grunnmatseðill!$F$3:$F$908="")*(Grunnmatseðill!$G$3:$G$908&lt;&gt;""),Grunnmatseðill!$G$3:$G$908),"")</f>
        <v/>
      </c>
    </row>
    <row r="61" spans="1:9">
      <c r="A61" s="325">
        <f>Réttayfirlit!G21</f>
        <v>46324</v>
      </c>
      <c r="B61" s="326" t="str">
        <f t="shared" si="1"/>
        <v>fimmtudagur</v>
      </c>
      <c r="C61" s="326" t="str">
        <f>Réttayfirlit!$A21</f>
        <v>Nætursaltaður fiskur, kartöflur og smjör</v>
      </c>
      <c r="D61" s="327">
        <v>2</v>
      </c>
      <c r="E61" s="328">
        <f>IFERROR(Réttayfirlit!$D21,"")</f>
        <v>1145.8</v>
      </c>
      <c r="F61" s="329" t="str">
        <f>IF(Réttayfirlit!$H21="","",Réttayfirlit!$H21)</f>
        <v/>
      </c>
      <c r="G61" s="454">
        <f>Magnviðmið!$E$38</f>
        <v>4395.2000000000007</v>
      </c>
      <c r="H61" s="329" t="s">
        <v>5496</v>
      </c>
      <c r="I61" s="326" t="str" cm="1">
        <f t="array" ref="I61">IFERROR(_xlfn.XLOOKUP(1,(Grunnmatseðill!$AJ$3:$AJ$908=$A61)*(Grunnmatseðill!$E$3:$E$908="Síðdegishressing")*(Grunnmatseðill!$F$3:$F$908="")*(Grunnmatseðill!$G$3:$G$908&lt;&gt;""),Grunnmatseðill!$G$3:$G$908),"")</f>
        <v/>
      </c>
    </row>
    <row r="62" spans="1:9">
      <c r="A62" s="525">
        <f>Réttayfirlit!G22</f>
        <v>46325</v>
      </c>
      <c r="B62" s="526" t="str">
        <f t="shared" si="1"/>
        <v>föstudagur</v>
      </c>
      <c r="C62" s="526" t="str">
        <f>Réttayfirlit!$A22</f>
        <v>Lasagna og hvítlauksbrauð</v>
      </c>
      <c r="D62" s="319">
        <v>2</v>
      </c>
      <c r="E62" s="317">
        <f>IFERROR(Réttayfirlit!$D22,"")</f>
        <v>1369.2479999999998</v>
      </c>
      <c r="F62" s="318" t="s">
        <v>5497</v>
      </c>
      <c r="G62" s="453">
        <f>Magnviðmið!$E$38</f>
        <v>4395.2000000000007</v>
      </c>
      <c r="H62" s="318" t="s">
        <v>5498</v>
      </c>
      <c r="I62" s="316" t="str" cm="1">
        <f t="array" ref="I62">IFERROR(_xlfn.XLOOKUP(1,(Grunnmatseðill!$AJ$3:$AJ$908=$A62)*(Grunnmatseðill!$E$3:$E$908="Síðdegishressing")*(Grunnmatseðill!$F$3:$F$908="")*(Grunnmatseðill!$G$3:$G$908&lt;&gt;""),Grunnmatseðill!$G$3:$G$908),"")</f>
        <v/>
      </c>
    </row>
    <row r="63" spans="1:9">
      <c r="A63" s="527">
        <f>Réttayfirlit!G23</f>
        <v>46328</v>
      </c>
      <c r="B63" s="528" t="str">
        <f t="shared" si="1"/>
        <v>mánudagur</v>
      </c>
      <c r="C63" s="528" t="str">
        <f>Réttayfirlit!$A23</f>
        <v>Kjúklingur og pasta með ítalskri tómatsósu</v>
      </c>
      <c r="D63" s="327">
        <v>2</v>
      </c>
      <c r="E63" s="328" t="str">
        <f>IFERROR(Réttayfirlit!$D23,"")</f>
        <v/>
      </c>
      <c r="F63" s="329" t="str">
        <f>IF(Réttayfirlit!$H23="","",Réttayfirlit!$H23)</f>
        <v/>
      </c>
      <c r="G63" s="454">
        <f>Magnviðmið!$E$38</f>
        <v>4395.2000000000007</v>
      </c>
      <c r="H63" s="329" t="s">
        <v>2661</v>
      </c>
      <c r="I63" s="326" t="str" cm="1">
        <f t="array" ref="I63">IFERROR(_xlfn.XLOOKUP(1,(Grunnmatseðill!$AJ$3:$AJ$908=$A63)*(Grunnmatseðill!$E$3:$E$908="Síðdegishressing")*(Grunnmatseðill!$F$3:$F$908="")*(Grunnmatseðill!$G$3:$G$908&lt;&gt;""),Grunnmatseðill!$G$3:$G$908),"")</f>
        <v/>
      </c>
    </row>
    <row r="64" spans="1:9">
      <c r="A64" s="315">
        <f>Réttayfirlit!G24</f>
        <v>46329</v>
      </c>
      <c r="B64" s="316" t="str">
        <f t="shared" si="1"/>
        <v>þriðjudagur</v>
      </c>
      <c r="C64" s="316" t="str">
        <f>Réttayfirlit!$A24</f>
        <v>Fiskibollur, hrísgrjón og karrísósa</v>
      </c>
      <c r="D64" s="319">
        <v>2</v>
      </c>
      <c r="E64" s="317">
        <f>IFERROR(Réttayfirlit!$D24,"")</f>
        <v>769.84</v>
      </c>
      <c r="F64" s="318" t="str">
        <f>IF(Réttayfirlit!$H24="","",Réttayfirlit!$H24)</f>
        <v/>
      </c>
      <c r="G64" s="453">
        <f>Magnviðmið!$E$38</f>
        <v>4395.2000000000007</v>
      </c>
      <c r="H64" s="318" t="s">
        <v>2611</v>
      </c>
      <c r="I64" s="316" t="str" cm="1">
        <f t="array" ref="I64">IFERROR(_xlfn.XLOOKUP(1,(Grunnmatseðill!$AJ$3:$AJ$908=$A64)*(Grunnmatseðill!$E$3:$E$908="Síðdegishressing")*(Grunnmatseðill!$F$3:$F$908="")*(Grunnmatseðill!$G$3:$G$908&lt;&gt;""),Grunnmatseðill!$G$3:$G$908),"")</f>
        <v/>
      </c>
    </row>
    <row r="65" spans="1:9">
      <c r="A65" s="325">
        <f>Réttayfirlit!G25</f>
        <v>46330</v>
      </c>
      <c r="B65" s="326" t="str">
        <f t="shared" si="1"/>
        <v>miðvikudagur</v>
      </c>
      <c r="C65" s="326" t="str">
        <f>Réttayfirlit!$A25</f>
        <v>Grjónagrautur með lifrapylsu og kanil</v>
      </c>
      <c r="D65" s="327">
        <v>2</v>
      </c>
      <c r="E65" s="328">
        <f>IFERROR(Réttayfirlit!$D25,"")</f>
        <v>260.04000000000002</v>
      </c>
      <c r="F65" s="329" t="str">
        <f>IF(Réttayfirlit!$H25="","",Réttayfirlit!$H25)</f>
        <v/>
      </c>
      <c r="G65" s="454">
        <f>Magnviðmið!$E$38</f>
        <v>4395.2000000000007</v>
      </c>
      <c r="H65" s="329" t="s">
        <v>5499</v>
      </c>
      <c r="I65" s="326" t="str" cm="1">
        <f t="array" ref="I65">IFERROR(_xlfn.XLOOKUP(1,(Grunnmatseðill!$AJ$3:$AJ$908=$A65)*(Grunnmatseðill!$E$3:$E$908="Síðdegishressing")*(Grunnmatseðill!$F$3:$F$908="")*(Grunnmatseðill!$G$3:$G$908&lt;&gt;""),Grunnmatseðill!$G$3:$G$908),"")</f>
        <v/>
      </c>
    </row>
    <row r="66" spans="1:9">
      <c r="A66" s="315">
        <f>Réttayfirlit!G26</f>
        <v>46331</v>
      </c>
      <c r="B66" s="316" t="str">
        <f t="shared" si="1"/>
        <v>fimmtudagur</v>
      </c>
      <c r="C66" s="316" t="str">
        <f>Réttayfirlit!$A26</f>
        <v>Ýsa í mildri hvítlauksmarineringu með kartöflum og rjómasósu</v>
      </c>
      <c r="D66" s="319">
        <v>2</v>
      </c>
      <c r="E66" s="317">
        <f>IFERROR(Réttayfirlit!$D26,"")</f>
        <v>2011.6</v>
      </c>
      <c r="F66" s="318" t="str">
        <f>IF(Réttayfirlit!$H26="","",Réttayfirlit!$H26)</f>
        <v/>
      </c>
      <c r="G66" s="453">
        <f>Magnviðmið!$E$38</f>
        <v>4395.2000000000007</v>
      </c>
      <c r="H66" s="318" t="s">
        <v>2716</v>
      </c>
      <c r="I66" s="316" t="str" cm="1">
        <f t="array" ref="I66">IFERROR(_xlfn.XLOOKUP(1,(Grunnmatseðill!$AJ$3:$AJ$908=$A66)*(Grunnmatseðill!$E$3:$E$908="Síðdegishressing")*(Grunnmatseðill!$F$3:$F$908="")*(Grunnmatseðill!$G$3:$G$908&lt;&gt;""),Grunnmatseðill!$G$3:$G$908),"")</f>
        <v/>
      </c>
    </row>
    <row r="67" spans="1:9">
      <c r="A67" s="325">
        <f>Réttayfirlit!G27</f>
        <v>46332</v>
      </c>
      <c r="B67" s="326" t="str">
        <f t="shared" ref="B67:B82" si="2">TEXT(A67,"[$-40F]dddd")</f>
        <v>föstudagur</v>
      </c>
      <c r="C67" s="326" t="str">
        <f>Réttayfirlit!$A27</f>
        <v>Tacoskálar með nautahakki, salsa og osti</v>
      </c>
      <c r="D67" s="327">
        <v>2</v>
      </c>
      <c r="E67" s="328">
        <f>IFERROR(Réttayfirlit!$D27,"")</f>
        <v>1130.3133049083951</v>
      </c>
      <c r="F67" s="329" t="str">
        <f>IF(Réttayfirlit!$H27="","",Réttayfirlit!$H27)</f>
        <v/>
      </c>
      <c r="G67" s="454">
        <f>Magnviðmið!$E$38</f>
        <v>4395.2000000000007</v>
      </c>
      <c r="H67" s="329" t="s">
        <v>2740</v>
      </c>
      <c r="I67" s="326" t="str" cm="1">
        <f t="array" ref="I67">IFERROR(_xlfn.XLOOKUP(1,(Grunnmatseðill!$AJ$3:$AJ$908=$A67)*(Grunnmatseðill!$E$3:$E$908="Síðdegishressing")*(Grunnmatseðill!$F$3:$F$908="")*(Grunnmatseðill!$G$3:$G$908&lt;&gt;""),Grunnmatseðill!$G$3:$G$908),"")</f>
        <v/>
      </c>
    </row>
    <row r="68" spans="1:9">
      <c r="A68" s="315">
        <f>Réttayfirlit!G28</f>
        <v>46335</v>
      </c>
      <c r="B68" s="316" t="str">
        <f t="shared" si="2"/>
        <v>mánudagur</v>
      </c>
      <c r="C68" s="316" t="str">
        <f>Réttayfirlit!$A28</f>
        <v>Tikka masala kjúklingapottréttur, hrísgrjón</v>
      </c>
      <c r="D68" s="319">
        <v>2</v>
      </c>
      <c r="E68" s="317">
        <f>IFERROR(Réttayfirlit!$D28,"")</f>
        <v>950.2833333333333</v>
      </c>
      <c r="F68" s="318" t="str">
        <f>IF(Réttayfirlit!$H28="","",Réttayfirlit!$H28)</f>
        <v/>
      </c>
      <c r="G68" s="453">
        <f>Magnviðmið!$E$38</f>
        <v>4395.2000000000007</v>
      </c>
      <c r="H68" s="318" t="s">
        <v>5482</v>
      </c>
      <c r="I68" s="316" t="str" cm="1">
        <f t="array" ref="I68">IFERROR(_xlfn.XLOOKUP(1,(Grunnmatseðill!$AJ$3:$AJ$908=$A68)*(Grunnmatseðill!$E$3:$E$908="Síðdegishressing")*(Grunnmatseðill!$F$3:$F$908="")*(Grunnmatseðill!$G$3:$G$908&lt;&gt;""),Grunnmatseðill!$G$3:$G$908),"")</f>
        <v/>
      </c>
    </row>
    <row r="69" spans="1:9">
      <c r="A69" s="325">
        <f>Réttayfirlit!G29</f>
        <v>46336</v>
      </c>
      <c r="B69" s="326" t="str">
        <f t="shared" si="2"/>
        <v>þriðjudagur</v>
      </c>
      <c r="C69" s="326" t="str">
        <f>Réttayfirlit!$A29</f>
        <v>Plokkfiskur - Mjólkurlaus</v>
      </c>
      <c r="D69" s="327">
        <v>2</v>
      </c>
      <c r="E69" s="328">
        <f>IFERROR(Réttayfirlit!$D29,"")</f>
        <v>1134.5929648241206</v>
      </c>
      <c r="F69" s="329" t="str">
        <f>IF(Réttayfirlit!$H29="","",Réttayfirlit!$H29)</f>
        <v/>
      </c>
      <c r="G69" s="454">
        <f>Magnviðmið!$E$38</f>
        <v>4395.2000000000007</v>
      </c>
      <c r="H69" s="329" t="s">
        <v>2766</v>
      </c>
      <c r="I69" s="326" t="str" cm="1">
        <f t="array" ref="I69">IFERROR(_xlfn.XLOOKUP(1,(Grunnmatseðill!$AJ$3:$AJ$908=$A69)*(Grunnmatseðill!$E$3:$E$908="Síðdegishressing")*(Grunnmatseðill!$F$3:$F$908="")*(Grunnmatseðill!$G$3:$G$908&lt;&gt;""),Grunnmatseðill!$G$3:$G$908),"")</f>
        <v/>
      </c>
    </row>
    <row r="70" spans="1:9">
      <c r="A70" s="315">
        <f>Réttayfirlit!G30</f>
        <v>46337</v>
      </c>
      <c r="B70" s="316" t="str">
        <f t="shared" si="2"/>
        <v>miðvikudagur</v>
      </c>
      <c r="C70" s="316" t="str">
        <f>Réttayfirlit!$A30</f>
        <v>Minestrone stafasúpa</v>
      </c>
      <c r="D70" s="319">
        <v>2</v>
      </c>
      <c r="E70" s="317">
        <f>IFERROR(Réttayfirlit!$D30,"")</f>
        <v>193.26076135650442</v>
      </c>
      <c r="F70" s="318" t="str">
        <f>IF(Réttayfirlit!$H30="","",Réttayfirlit!$H30)</f>
        <v/>
      </c>
      <c r="G70" s="453">
        <f>Magnviðmið!$E$38</f>
        <v>4395.2000000000007</v>
      </c>
      <c r="H70" s="318" t="s">
        <v>5500</v>
      </c>
      <c r="I70" s="316" t="str" cm="1">
        <f t="array" ref="I70">IFERROR(_xlfn.XLOOKUP(1,(Grunnmatseðill!$AJ$3:$AJ$908=$A70)*(Grunnmatseðill!$E$3:$E$908="Síðdegishressing")*(Grunnmatseðill!$F$3:$F$908="")*(Grunnmatseðill!$G$3:$G$908&lt;&gt;""),Grunnmatseðill!$G$3:$G$908),"")</f>
        <v/>
      </c>
    </row>
    <row r="71" spans="1:9">
      <c r="A71" s="325">
        <f>Réttayfirlit!G31</f>
        <v>46338</v>
      </c>
      <c r="B71" s="326" t="str">
        <f t="shared" si="2"/>
        <v>fimmtudagur</v>
      </c>
      <c r="C71" s="326" t="str">
        <f>Réttayfirlit!$A31</f>
        <v>Fiski taco með grænmeti, salsa, osti og sýrðum rjóma</v>
      </c>
      <c r="D71" s="327">
        <v>2</v>
      </c>
      <c r="E71" s="328">
        <f>IFERROR(Réttayfirlit!$D31,"")</f>
        <v>1397.72</v>
      </c>
      <c r="F71" s="329" t="str">
        <f>IF(Réttayfirlit!$H31="","",Réttayfirlit!$H31)</f>
        <v/>
      </c>
      <c r="G71" s="454">
        <f>Magnviðmið!$E$38</f>
        <v>4395.2000000000007</v>
      </c>
      <c r="H71" s="329" t="s">
        <v>5501</v>
      </c>
      <c r="I71" s="326" t="str" cm="1">
        <f t="array" ref="I71">IFERROR(_xlfn.XLOOKUP(1,(Grunnmatseðill!$AJ$3:$AJ$908=$A71)*(Grunnmatseðill!$E$3:$E$908="Síðdegishressing")*(Grunnmatseðill!$F$3:$F$908="")*(Grunnmatseðill!$G$3:$G$908&lt;&gt;""),Grunnmatseðill!$G$3:$G$908),"")</f>
        <v/>
      </c>
    </row>
    <row r="72" spans="1:9">
      <c r="A72" s="315">
        <f>Réttayfirlit!G32</f>
        <v>46339</v>
      </c>
      <c r="B72" s="316" t="str">
        <f t="shared" si="2"/>
        <v>föstudagur</v>
      </c>
      <c r="C72" s="526" t="str">
        <f>Réttayfirlit!$A32</f>
        <v>Kjúklingur BBQ með sætum kartöflum og kokteilsósu</v>
      </c>
      <c r="D72" s="319">
        <v>2</v>
      </c>
      <c r="E72" s="317">
        <f>IFERROR(Réttayfirlit!$D32,"")</f>
        <v>2179.5582044179555</v>
      </c>
      <c r="F72" s="318" t="s">
        <v>5502</v>
      </c>
      <c r="G72" s="453">
        <f>Magnviðmið!$E$38</f>
        <v>4395.2000000000007</v>
      </c>
      <c r="H72" s="318" t="s">
        <v>5498</v>
      </c>
      <c r="I72" s="316" t="str" cm="1">
        <f t="array" ref="I72">IFERROR(_xlfn.XLOOKUP(1,(Grunnmatseðill!$AJ$3:$AJ$908=$A72)*(Grunnmatseðill!$E$3:$E$908="Síðdegishressing")*(Grunnmatseðill!$F$3:$F$908="")*(Grunnmatseðill!$G$3:$G$908&lt;&gt;""),Grunnmatseðill!$G$3:$G$908),"")</f>
        <v/>
      </c>
    </row>
    <row r="73" spans="1:9">
      <c r="A73" s="325">
        <f>Réttayfirlit!G33</f>
        <v>46342</v>
      </c>
      <c r="B73" s="326" t="str">
        <f t="shared" si="2"/>
        <v>mánudagur</v>
      </c>
      <c r="C73" s="326" t="str">
        <f>Réttayfirlit!$A33</f>
        <v>Chili con carne með hrísgrjónum, nachos og sýrðum rjóma</v>
      </c>
      <c r="D73" s="327">
        <v>2</v>
      </c>
      <c r="E73" s="328">
        <f>IFERROR(Réttayfirlit!$D33,"")</f>
        <v>1142.6385736142638</v>
      </c>
      <c r="F73" s="329" t="str">
        <f>IF(Réttayfirlit!$H33="","",Réttayfirlit!$H33)</f>
        <v/>
      </c>
      <c r="G73" s="454">
        <f>Magnviðmið!$E$38</f>
        <v>4395.2000000000007</v>
      </c>
      <c r="H73" s="329" t="s">
        <v>5483</v>
      </c>
      <c r="I73" s="326" t="str" cm="1">
        <f t="array" ref="I73">IFERROR(_xlfn.XLOOKUP(1,(Grunnmatseðill!$AJ$3:$AJ$908=$A73)*(Grunnmatseðill!$E$3:$E$908="Síðdegishressing")*(Grunnmatseðill!$F$3:$F$908="")*(Grunnmatseðill!$G$3:$G$908&lt;&gt;""),Grunnmatseðill!$G$3:$G$908),"")</f>
        <v/>
      </c>
    </row>
    <row r="74" spans="1:9">
      <c r="A74" s="315">
        <f>Réttayfirlit!G34</f>
        <v>46343</v>
      </c>
      <c r="B74" s="316" t="str">
        <f t="shared" si="2"/>
        <v>þriðjudagur</v>
      </c>
      <c r="C74" s="316" t="str">
        <f>Réttayfirlit!$A34</f>
        <v>Soðin ýsa, kartöflur, smjör</v>
      </c>
      <c r="D74" s="319">
        <v>2</v>
      </c>
      <c r="E74" s="317">
        <f>IFERROR(Réttayfirlit!$D34,"")</f>
        <v>1080.1500000000001</v>
      </c>
      <c r="F74" s="318" t="str">
        <f>IF(Réttayfirlit!$H34="","",Réttayfirlit!$H34)</f>
        <v/>
      </c>
      <c r="G74" s="453">
        <f>Magnviðmið!$E$38</f>
        <v>4395.2000000000007</v>
      </c>
      <c r="H74" s="318" t="s">
        <v>2861</v>
      </c>
      <c r="I74" s="316" t="str" cm="1">
        <f t="array" ref="I74">IFERROR(_xlfn.XLOOKUP(1,(Grunnmatseðill!$AJ$3:$AJ$908=$A74)*(Grunnmatseðill!$E$3:$E$908="Síðdegishressing")*(Grunnmatseðill!$F$3:$F$908="")*(Grunnmatseðill!$G$3:$G$908&lt;&gt;""),Grunnmatseðill!$G$3:$G$908),"")</f>
        <v/>
      </c>
    </row>
    <row r="75" spans="1:9">
      <c r="A75" s="325">
        <f>Réttayfirlit!G35</f>
        <v>46344</v>
      </c>
      <c r="B75" s="326" t="str">
        <f t="shared" si="2"/>
        <v>miðvikudagur</v>
      </c>
      <c r="C75" s="326" t="str">
        <f>Réttayfirlit!$A35</f>
        <v>Skyr, ber og granóla</v>
      </c>
      <c r="D75" s="327">
        <v>2</v>
      </c>
      <c r="E75" s="328">
        <f>IFERROR(Réttayfirlit!$D35,"")</f>
        <v>917.1</v>
      </c>
      <c r="F75" s="329" t="str">
        <f>IF(Réttayfirlit!$H35="","",Réttayfirlit!$H35)</f>
        <v/>
      </c>
      <c r="G75" s="454">
        <f>Magnviðmið!$E$38</f>
        <v>4395.2000000000007</v>
      </c>
      <c r="H75" s="329" t="s">
        <v>5484</v>
      </c>
      <c r="I75" s="326" t="str" cm="1">
        <f t="array" ref="I75">IFERROR(_xlfn.XLOOKUP(1,(Grunnmatseðill!$AJ$3:$AJ$908=$A75)*(Grunnmatseðill!$E$3:$E$908="Síðdegishressing")*(Grunnmatseðill!$F$3:$F$908="")*(Grunnmatseðill!$G$3:$G$908&lt;&gt;""),Grunnmatseðill!$G$3:$G$908),"")</f>
        <v/>
      </c>
    </row>
    <row r="76" spans="1:9">
      <c r="A76" s="315">
        <f>Réttayfirlit!G36</f>
        <v>46345</v>
      </c>
      <c r="B76" s="316" t="str">
        <f t="shared" si="2"/>
        <v>fimmtudagur</v>
      </c>
      <c r="C76" s="316" t="str">
        <f>Réttayfirlit!$A36</f>
        <v>Fiskifingur, hrísgrjón, karrísósa</v>
      </c>
      <c r="D76" s="319">
        <v>2</v>
      </c>
      <c r="E76" s="317" t="str">
        <f>IFERROR(Réttayfirlit!$D36,"")</f>
        <v/>
      </c>
      <c r="F76" s="318" t="str">
        <f>IF(Réttayfirlit!$H36="","",Réttayfirlit!$H36)</f>
        <v/>
      </c>
      <c r="G76" s="453">
        <f>Magnviðmið!$E$38</f>
        <v>4395.2000000000007</v>
      </c>
      <c r="H76" s="318" t="s">
        <v>2641</v>
      </c>
      <c r="I76" s="316" t="str" cm="1">
        <f t="array" ref="I76">IFERROR(_xlfn.XLOOKUP(1,(Grunnmatseðill!$AJ$3:$AJ$908=$A76)*(Grunnmatseðill!$E$3:$E$908="Síðdegishressing")*(Grunnmatseðill!$F$3:$F$908="")*(Grunnmatseðill!$G$3:$G$908&lt;&gt;""),Grunnmatseðill!$G$3:$G$908),"")</f>
        <v/>
      </c>
    </row>
    <row r="77" spans="1:9">
      <c r="A77" s="325">
        <f>Réttayfirlit!G37</f>
        <v>46346</v>
      </c>
      <c r="B77" s="326" t="str">
        <f t="shared" si="2"/>
        <v>föstudagur</v>
      </c>
      <c r="C77" s="326" t="str">
        <f>Réttayfirlit!$A37</f>
        <v>Núðlur með kjúkling, blönduðu grænmeti og sweet chili sósu</v>
      </c>
      <c r="D77" s="327">
        <v>2</v>
      </c>
      <c r="E77" s="328">
        <f>IFERROR(Réttayfirlit!$D37,"")</f>
        <v>1812.403750033772</v>
      </c>
      <c r="F77" s="329" t="str">
        <f>IF(Réttayfirlit!$H37="","",Réttayfirlit!$H37)</f>
        <v/>
      </c>
      <c r="G77" s="454">
        <f>Magnviðmið!$E$38</f>
        <v>4395.2000000000007</v>
      </c>
      <c r="H77" s="329" t="s">
        <v>2897</v>
      </c>
      <c r="I77" s="326" t="str" cm="1">
        <f t="array" ref="I77">IFERROR(_xlfn.XLOOKUP(1,(Grunnmatseðill!$AJ$3:$AJ$908=$A77)*(Grunnmatseðill!$E$3:$E$908="Síðdegishressing")*(Grunnmatseðill!$F$3:$F$908="")*(Grunnmatseðill!$G$3:$G$908&lt;&gt;""),Grunnmatseðill!$G$3:$G$908),"")</f>
        <v/>
      </c>
    </row>
    <row r="78" spans="1:9">
      <c r="A78" s="315">
        <f>Réttayfirlit!G38</f>
        <v>46349</v>
      </c>
      <c r="B78" s="316" t="str">
        <f t="shared" si="2"/>
        <v>mánudagur</v>
      </c>
      <c r="C78" s="316" t="str">
        <f>Réttayfirlit!$A38</f>
        <v>Nautabuff með kartöflum og brúnni sósu</v>
      </c>
      <c r="D78" s="319">
        <v>2</v>
      </c>
      <c r="E78" s="317">
        <f>IFERROR(Réttayfirlit!$D38,"")</f>
        <v>815.5</v>
      </c>
      <c r="F78" s="318" t="str">
        <f>IF(Réttayfirlit!$H38="","",Réttayfirlit!$H38)</f>
        <v/>
      </c>
      <c r="G78" s="453">
        <f>Magnviðmið!$E$38</f>
        <v>4395.2000000000007</v>
      </c>
      <c r="H78" s="318" t="s">
        <v>2766</v>
      </c>
      <c r="I78" s="316" t="str" cm="1">
        <f t="array" ref="I78">IFERROR(_xlfn.XLOOKUP(1,(Grunnmatseðill!$AJ$3:$AJ$908=$A78)*(Grunnmatseðill!$E$3:$E$908="Síðdegishressing")*(Grunnmatseðill!$F$3:$F$908="")*(Grunnmatseðill!$G$3:$G$908&lt;&gt;""),Grunnmatseðill!$G$3:$G$908),"")</f>
        <v/>
      </c>
    </row>
    <row r="79" spans="1:9">
      <c r="A79" s="325">
        <f>Réttayfirlit!G39</f>
        <v>46350</v>
      </c>
      <c r="B79" s="326" t="str">
        <f t="shared" si="2"/>
        <v>þriðjudagur</v>
      </c>
      <c r="C79" s="326" t="str">
        <f>Réttayfirlit!$A39</f>
        <v>Paprikukrydduð ýsa með kartöflum og rjómasósu</v>
      </c>
      <c r="D79" s="327">
        <v>2</v>
      </c>
      <c r="E79" s="328">
        <f>IFERROR(Réttayfirlit!$D39,"")</f>
        <v>2014.8401484014842</v>
      </c>
      <c r="F79" s="329" t="str">
        <f>IF(Réttayfirlit!$H39="","",Réttayfirlit!$H39)</f>
        <v/>
      </c>
      <c r="G79" s="454">
        <f>Magnviðmið!$E$38</f>
        <v>4395.2000000000007</v>
      </c>
      <c r="H79" s="329" t="s">
        <v>5485</v>
      </c>
      <c r="I79" s="326" t="str" cm="1">
        <f t="array" ref="I79">IFERROR(_xlfn.XLOOKUP(1,(Grunnmatseðill!$AJ$3:$AJ$908=$A79)*(Grunnmatseðill!$E$3:$E$908="Síðdegishressing")*(Grunnmatseðill!$F$3:$F$908="")*(Grunnmatseðill!$G$3:$G$908&lt;&gt;""),Grunnmatseðill!$G$3:$G$908),"")</f>
        <v/>
      </c>
    </row>
    <row r="80" spans="1:9">
      <c r="A80" s="315">
        <f>Réttayfirlit!G40</f>
        <v>46351</v>
      </c>
      <c r="B80" s="316" t="str">
        <f t="shared" si="2"/>
        <v>miðvikudagur</v>
      </c>
      <c r="C80" s="316" t="str">
        <f>Réttayfirlit!$A40</f>
        <v>Grjónagrautur með lifrapylsu og kanil</v>
      </c>
      <c r="D80" s="319">
        <v>2</v>
      </c>
      <c r="E80" s="317">
        <f>IFERROR(Réttayfirlit!$D40,"")</f>
        <v>260.04000000000002</v>
      </c>
      <c r="F80" s="318" t="str">
        <f>IF(Réttayfirlit!$H40="","",Réttayfirlit!$H40)</f>
        <v/>
      </c>
      <c r="G80" s="453">
        <f>Magnviðmið!$E$38</f>
        <v>4395.2000000000007</v>
      </c>
      <c r="H80" s="318" t="s">
        <v>5486</v>
      </c>
      <c r="I80" s="316" t="str" cm="1">
        <f t="array" ref="I80">IFERROR(_xlfn.XLOOKUP(1,(Grunnmatseðill!$AJ$3:$AJ$908=$A80)*(Grunnmatseðill!$E$3:$E$908="Síðdegishressing")*(Grunnmatseðill!$F$3:$F$908="")*(Grunnmatseðill!$G$3:$G$908&lt;&gt;""),Grunnmatseðill!$G$3:$G$908),"")</f>
        <v/>
      </c>
    </row>
    <row r="81" spans="1:9">
      <c r="A81" s="325">
        <f>Réttayfirlit!G41</f>
        <v>46352</v>
      </c>
      <c r="B81" s="326" t="str">
        <f t="shared" si="2"/>
        <v>fimmtudagur</v>
      </c>
      <c r="C81" s="326" t="str">
        <f>Réttayfirlit!$A41</f>
        <v>KFC fiskur, kartöflubátar, kokteilsósa</v>
      </c>
      <c r="D81" s="327">
        <v>2</v>
      </c>
      <c r="E81" s="328">
        <f>IFERROR(Réttayfirlit!$D41,"")</f>
        <v>1271.0999999999999</v>
      </c>
      <c r="F81" s="329" t="s">
        <v>5503</v>
      </c>
      <c r="G81" s="454">
        <f>Magnviðmið!$E$38</f>
        <v>4395.2000000000007</v>
      </c>
      <c r="H81" s="329" t="s">
        <v>5487</v>
      </c>
      <c r="I81" s="326" t="str" cm="1">
        <f t="array" ref="I81">IFERROR(_xlfn.XLOOKUP(1,(Grunnmatseðill!$AJ$3:$AJ$908=$A81)*(Grunnmatseðill!$E$3:$E$908="Síðdegishressing")*(Grunnmatseðill!$F$3:$F$908="")*(Grunnmatseðill!$G$3:$G$908&lt;&gt;""),Grunnmatseðill!$G$3:$G$908),"")</f>
        <v/>
      </c>
    </row>
    <row r="82" spans="1:9">
      <c r="A82" s="315">
        <f>Réttayfirlit!G42</f>
        <v>46353</v>
      </c>
      <c r="B82" s="316" t="str">
        <f t="shared" si="2"/>
        <v>föstudagur</v>
      </c>
      <c r="C82" s="316" t="str">
        <f>Réttayfirlit!$A23</f>
        <v>Kjúklingur og pasta með ítalskri tómatsósu</v>
      </c>
      <c r="D82" s="319">
        <v>2</v>
      </c>
      <c r="E82" s="317">
        <f>IFERROR(Réttayfirlit!$D42,"")</f>
        <v>917.1</v>
      </c>
      <c r="F82" s="318" t="str">
        <f>IF(Réttayfirlit!$H42="","",Réttayfirlit!$H42)</f>
        <v/>
      </c>
      <c r="G82" s="453">
        <f>Magnviðmið!$E$38</f>
        <v>4395.2000000000007</v>
      </c>
      <c r="H82" s="318" t="s">
        <v>5489</v>
      </c>
      <c r="I82" s="316" t="str" cm="1">
        <f t="array" ref="I82">IFERROR(_xlfn.XLOOKUP(1,(Grunnmatseðill!$AJ$3:$AJ$908=$A82)*(Grunnmatseðill!$E$3:$E$908="Síðdegishressing")*(Grunnmatseðill!$F$3:$F$908="")*(Grunnmatseðill!$G$3:$G$908&lt;&gt;""),Grunnmatseðill!$G$3:$G$908),"")</f>
        <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ADDEB-1300-4985-8412-F25B91F0BBB8}">
  <dimension ref="A1:T200"/>
  <sheetViews>
    <sheetView zoomScale="60" zoomScaleNormal="60" workbookViewId="0">
      <pane ySplit="1" topLeftCell="A154" activePane="bottomLeft" state="frozen"/>
      <selection pane="bottomLeft" activeCell="E194" sqref="E194"/>
    </sheetView>
  </sheetViews>
  <sheetFormatPr defaultRowHeight="14.4"/>
  <cols>
    <col min="1" max="1" width="16.44140625" bestFit="1" customWidth="1"/>
    <col min="2" max="2" width="6.5546875" bestFit="1" customWidth="1"/>
    <col min="3" max="3" width="48.44140625" customWidth="1"/>
    <col min="4" max="4" width="13.44140625" bestFit="1" customWidth="1"/>
    <col min="5" max="5" width="17.33203125" customWidth="1"/>
    <col min="6" max="6" width="12.6640625" customWidth="1"/>
    <col min="7" max="7" width="15.109375" bestFit="1" customWidth="1"/>
    <col min="8" max="8" width="16.44140625" customWidth="1"/>
    <col min="9" max="9" width="12.6640625" customWidth="1"/>
    <col min="10" max="10" width="15.5546875" customWidth="1"/>
    <col min="11" max="11" width="30.88671875" customWidth="1"/>
    <col min="12" max="12" width="23.5546875" customWidth="1"/>
    <col min="13" max="13" width="19.109375" customWidth="1"/>
    <col min="14" max="14" width="29.109375" customWidth="1"/>
    <col min="15" max="15" width="32.6640625" customWidth="1"/>
    <col min="16" max="16" width="16.44140625" customWidth="1"/>
    <col min="17" max="17" width="31.88671875" customWidth="1"/>
    <col min="18" max="18" width="20" customWidth="1"/>
    <col min="19" max="19" width="30.88671875" customWidth="1"/>
    <col min="20" max="20" width="23.5546875" customWidth="1"/>
  </cols>
  <sheetData>
    <row r="1" spans="1:20" ht="28.8">
      <c r="A1" s="118" t="s">
        <v>5504</v>
      </c>
      <c r="B1" s="118" t="s">
        <v>5505</v>
      </c>
      <c r="C1" s="118" t="s">
        <v>5506</v>
      </c>
      <c r="D1" s="118" t="s">
        <v>5507</v>
      </c>
      <c r="E1" s="118" t="s">
        <v>5508</v>
      </c>
      <c r="F1" s="118" t="s">
        <v>5509</v>
      </c>
      <c r="G1" s="118" t="s">
        <v>5510</v>
      </c>
      <c r="H1" s="118" t="s">
        <v>5511</v>
      </c>
      <c r="I1" s="118" t="s">
        <v>5512</v>
      </c>
      <c r="J1" s="118" t="s">
        <v>5513</v>
      </c>
      <c r="K1" s="118" t="s">
        <v>5514</v>
      </c>
      <c r="L1" s="118" t="s">
        <v>5515</v>
      </c>
      <c r="M1" s="118" t="s">
        <v>5516</v>
      </c>
      <c r="N1" s="118" t="s">
        <v>124</v>
      </c>
      <c r="O1" s="118" t="s">
        <v>5517</v>
      </c>
      <c r="P1" s="118" t="s">
        <v>5518</v>
      </c>
      <c r="Q1" s="174" t="s">
        <v>5519</v>
      </c>
      <c r="R1" s="238" t="s">
        <v>5520</v>
      </c>
      <c r="S1" s="241" t="s">
        <v>5521</v>
      </c>
      <c r="T1" s="241" t="s">
        <v>5522</v>
      </c>
    </row>
    <row r="2" spans="1:20" ht="18" customHeight="1">
      <c r="A2" s="120">
        <v>46251</v>
      </c>
      <c r="B2" s="121"/>
      <c r="C2" s="121" t="s">
        <v>5523</v>
      </c>
      <c r="D2" s="121"/>
      <c r="E2" s="122"/>
      <c r="F2" s="121"/>
      <c r="G2" s="121"/>
      <c r="H2" s="121"/>
      <c r="I2" s="121"/>
      <c r="J2" s="121"/>
      <c r="K2" s="121"/>
      <c r="L2" s="121"/>
      <c r="M2" s="121"/>
      <c r="N2" s="121"/>
      <c r="O2" s="121"/>
      <c r="P2" s="121"/>
      <c r="Q2" s="175"/>
      <c r="R2" s="111" t="str">
        <f t="shared" ref="R2" si="0">IFERROR(IF($E2="","",MAX(0,ROUNDUP($E2-N($G2),1))),"")</f>
        <v/>
      </c>
      <c r="T2" s="111"/>
    </row>
    <row r="3" spans="1:20">
      <c r="A3" s="233">
        <v>46262</v>
      </c>
      <c r="B3" s="234" t="str">
        <f t="shared" ref="B3:B26" ca="1" si="1">IF($A3&lt;TODAY(),"Expired","Active")</f>
        <v>Expired</v>
      </c>
      <c r="C3" s="246" t="s">
        <v>2239</v>
      </c>
      <c r="D3" s="234" t="s">
        <v>2352</v>
      </c>
      <c r="E3" s="235"/>
      <c r="F3" s="234"/>
      <c r="G3" s="234"/>
      <c r="H3" s="234"/>
      <c r="I3" s="234" t="s">
        <v>5524</v>
      </c>
      <c r="J3" s="234"/>
      <c r="K3" s="234" t="str">
        <f>IFERROR(IF(INDEX(Vöruskrá!$C:$C,MATCH($C3,Vöruskrá!$B:$B,0))=0,"",INDEX(Vöruskrá!$C:$C,MATCH($C3,Vöruskrá!$B:$B,0))),"")</f>
        <v/>
      </c>
      <c r="L3" s="234"/>
      <c r="M3" s="234"/>
      <c r="N3" s="234"/>
      <c r="O3" s="234" t="str">
        <f>IFERROR(IF(INDEX(Vöruskrá!$I:$I,MATCH($C3,Vöruskrá!$B:$B,0))=0,"",INDEX(Vöruskrá!$I:$I,MATCH($C3,Vöruskrá!$B:$B,0))),"")</f>
        <v/>
      </c>
      <c r="P3" s="234"/>
      <c r="Q3" s="236" t="s">
        <v>5525</v>
      </c>
      <c r="R3" s="111" t="str">
        <f t="shared" ref="R3:R25" si="2">IFERROR(IF($E3="","",MAX(0,ROUNDUP($E3-N($G3),1))),"")</f>
        <v/>
      </c>
      <c r="S3" t="s">
        <v>5526</v>
      </c>
      <c r="T3" s="111">
        <f>IFERROR(INDEX(Magnviðmið!$F$42:$F$51,MATCH($S3,Magnviðmið!$A$42:$A$51,0)),"")</f>
        <v>1179.22</v>
      </c>
    </row>
    <row r="4" spans="1:20">
      <c r="A4" s="197">
        <v>46262</v>
      </c>
      <c r="B4" s="198" t="str">
        <f t="shared" ca="1" si="1"/>
        <v>Expired</v>
      </c>
      <c r="C4" s="198" t="s">
        <v>1422</v>
      </c>
      <c r="D4" s="198" t="s">
        <v>2352</v>
      </c>
      <c r="E4" s="199">
        <f>Hráefnaskrá!$D$665/1000</f>
        <v>25</v>
      </c>
      <c r="F4" s="198"/>
      <c r="G4" s="198"/>
      <c r="H4" s="198"/>
      <c r="I4" s="198" t="s">
        <v>5527</v>
      </c>
      <c r="J4" s="198"/>
      <c r="K4" s="198" t="str">
        <f>IFERROR(IF(INDEX(Vöruskrá!$C:$C,MATCH($C4,Vöruskrá!$B:$B,0))=0,"",INDEX(Vöruskrá!$C:$C,MATCH($C4,Vöruskrá!$B:$B,0))),"")</f>
        <v/>
      </c>
      <c r="L4" s="198"/>
      <c r="M4" s="198"/>
      <c r="N4" s="198"/>
      <c r="O4" s="198" t="str">
        <f>IFERROR(IF(INDEX(Vöruskrá!$I:$I,MATCH($C4,Vöruskrá!$B:$B,0))=0,"",INDEX(Vöruskrá!$I:$I,MATCH($C4,Vöruskrá!$B:$B,0))),"")</f>
        <v/>
      </c>
      <c r="P4" s="198"/>
      <c r="Q4" s="198"/>
      <c r="R4" s="111">
        <f t="shared" si="2"/>
        <v>25</v>
      </c>
      <c r="T4" s="111"/>
    </row>
    <row r="5" spans="1:20">
      <c r="A5" s="197">
        <v>46262</v>
      </c>
      <c r="B5" s="198" t="str">
        <f t="shared" ca="1" si="1"/>
        <v>Expired</v>
      </c>
      <c r="C5" s="198" t="s">
        <v>261</v>
      </c>
      <c r="D5" s="198" t="s">
        <v>2352</v>
      </c>
      <c r="E5" s="199">
        <v>600</v>
      </c>
      <c r="F5" s="198"/>
      <c r="G5" s="198"/>
      <c r="H5" s="198"/>
      <c r="I5" s="198" t="s">
        <v>5527</v>
      </c>
      <c r="J5" s="198"/>
      <c r="K5" s="198" t="str">
        <f>IFERROR(IF(INDEX(Vöruskrá!$C:$C,MATCH($C5,Vöruskrá!$B:$B,0))=0,"",INDEX(Vöruskrá!$C:$C,MATCH($C5,Vöruskrá!$B:$B,0))),"")</f>
        <v>Innnes Flevo</v>
      </c>
      <c r="L5" s="198"/>
      <c r="M5" s="198"/>
      <c r="N5" s="198"/>
      <c r="O5" s="198" t="str">
        <f>IFERROR(IF(INDEX(Vöruskrá!$I:$I,MATCH($C5,Vöruskrá!$B:$B,0))=0,"",INDEX(Vöruskrá!$I:$I,MATCH($C5,Vöruskrá!$B:$B,0))),"")</f>
        <v>https://innnes.is/media/r4em233a/309924_rawstripes_71467_309924.pdf</v>
      </c>
      <c r="P5" s="198"/>
      <c r="Q5" s="198"/>
      <c r="R5" s="111">
        <f t="shared" si="2"/>
        <v>600</v>
      </c>
      <c r="T5" s="111"/>
    </row>
    <row r="6" spans="1:20">
      <c r="A6" s="197">
        <v>46262</v>
      </c>
      <c r="B6" s="198" t="str">
        <f t="shared" ca="1" si="1"/>
        <v>Expired</v>
      </c>
      <c r="C6" s="272" t="s">
        <v>5528</v>
      </c>
      <c r="D6" s="198" t="s">
        <v>2352</v>
      </c>
      <c r="E6" s="199" t="s">
        <v>5529</v>
      </c>
      <c r="F6" s="198"/>
      <c r="G6" s="198"/>
      <c r="H6" s="198"/>
      <c r="I6" s="198" t="s">
        <v>5527</v>
      </c>
      <c r="J6" s="198"/>
      <c r="K6" s="198" t="str">
        <f>IFERROR(IF(INDEX(Vöruskrá!$C:$C,MATCH($C6,Vöruskrá!$B:$B,0))=0,"",INDEX(Vöruskrá!$C:$C,MATCH($C6,Vöruskrá!$B:$B,0))),"")</f>
        <v/>
      </c>
      <c r="L6" s="198"/>
      <c r="M6" s="198"/>
      <c r="N6" s="198"/>
      <c r="O6" s="198" t="str">
        <f>IFERROR(IF(INDEX(Vöruskrá!$I:$I,MATCH($C6,Vöruskrá!$B:$B,0))=0,"",INDEX(Vöruskrá!$I:$I,MATCH($C6,Vöruskrá!$B:$B,0))),"")</f>
        <v/>
      </c>
      <c r="P6" s="198"/>
      <c r="Q6" s="198"/>
      <c r="R6" s="111" t="str">
        <f t="shared" si="2"/>
        <v/>
      </c>
      <c r="T6" s="111"/>
    </row>
    <row r="7" spans="1:20">
      <c r="A7" s="197">
        <v>46262</v>
      </c>
      <c r="B7" s="198" t="str">
        <f t="shared" ca="1" si="1"/>
        <v>Expired</v>
      </c>
      <c r="C7" s="198" t="s">
        <v>1101</v>
      </c>
      <c r="D7" s="198" t="s">
        <v>2352</v>
      </c>
      <c r="E7" s="199" t="s">
        <v>5529</v>
      </c>
      <c r="F7" s="198"/>
      <c r="G7" s="198"/>
      <c r="H7" s="198"/>
      <c r="I7" s="198" t="s">
        <v>5527</v>
      </c>
      <c r="J7" s="198"/>
      <c r="K7" s="198" t="str">
        <f>IFERROR(IF(INDEX(Vöruskrá!$C:$C,MATCH($C7,Vöruskrá!$B:$B,0))=0,"",INDEX(Vöruskrá!$C:$C,MATCH($C7,Vöruskrá!$B:$B,0))),"")</f>
        <v/>
      </c>
      <c r="L7" s="198"/>
      <c r="M7" s="198"/>
      <c r="N7" s="198"/>
      <c r="O7" s="198" t="str">
        <f>IFERROR(IF(INDEX(Vöruskrá!$I:$I,MATCH($C7,Vöruskrá!$B:$B,0))=0,"",INDEX(Vöruskrá!$I:$I,MATCH($C7,Vöruskrá!$B:$B,0))),"")</f>
        <v/>
      </c>
      <c r="P7" s="198"/>
      <c r="Q7" s="198"/>
      <c r="R7" s="111" t="str">
        <f t="shared" si="2"/>
        <v/>
      </c>
      <c r="T7" s="111"/>
    </row>
    <row r="8" spans="1:20">
      <c r="A8" s="197">
        <v>46262</v>
      </c>
      <c r="B8" s="198" t="str">
        <f t="shared" ca="1" si="1"/>
        <v>Expired</v>
      </c>
      <c r="C8" s="198" t="s">
        <v>1085</v>
      </c>
      <c r="D8" s="198" t="s">
        <v>2352</v>
      </c>
      <c r="E8" s="199" t="s">
        <v>5529</v>
      </c>
      <c r="F8" s="198"/>
      <c r="G8" s="198"/>
      <c r="H8" s="198"/>
      <c r="I8" s="198" t="s">
        <v>5527</v>
      </c>
      <c r="J8" s="198"/>
      <c r="K8" s="198" t="str">
        <f>IFERROR(IF(INDEX(Vöruskrá!$C:$C,MATCH($C8,Vöruskrá!$B:$B,0))=0,"",INDEX(Vöruskrá!$C:$C,MATCH($C8,Vöruskrá!$B:$B,0))),"")</f>
        <v/>
      </c>
      <c r="L8" s="198"/>
      <c r="M8" s="198"/>
      <c r="N8" s="198"/>
      <c r="O8" s="198" t="str">
        <f>IFERROR(IF(INDEX(Vöruskrá!$I:$I,MATCH($C8,Vöruskrá!$B:$B,0))=0,"",INDEX(Vöruskrá!$I:$I,MATCH($C8,Vöruskrá!$B:$B,0))),"")</f>
        <v/>
      </c>
      <c r="P8" s="198"/>
      <c r="Q8" s="198"/>
      <c r="R8" s="111" t="str">
        <f t="shared" si="2"/>
        <v/>
      </c>
      <c r="T8" s="111"/>
    </row>
    <row r="9" spans="1:20">
      <c r="A9" s="197">
        <v>46262</v>
      </c>
      <c r="B9" s="198" t="str">
        <f t="shared" ca="1" si="1"/>
        <v>Expired</v>
      </c>
      <c r="C9" s="272" t="s">
        <v>5530</v>
      </c>
      <c r="D9" s="198" t="s">
        <v>2352</v>
      </c>
      <c r="E9" s="199" t="s">
        <v>5529</v>
      </c>
      <c r="F9" s="198"/>
      <c r="G9" s="198"/>
      <c r="H9" s="198"/>
      <c r="I9" s="198" t="s">
        <v>5527</v>
      </c>
      <c r="J9" s="198"/>
      <c r="K9" s="198" t="str">
        <f>IFERROR(IF(INDEX(Vöruskrá!$C:$C,MATCH($C9,Vöruskrá!$B:$B,0))=0,"",INDEX(Vöruskrá!$C:$C,MATCH($C9,Vöruskrá!$B:$B,0))),"")</f>
        <v/>
      </c>
      <c r="L9" s="198"/>
      <c r="M9" s="198"/>
      <c r="N9" s="198"/>
      <c r="O9" s="198" t="str">
        <f>IFERROR(IF(INDEX(Vöruskrá!$I:$I,MATCH($C9,Vöruskrá!$B:$B,0))=0,"",INDEX(Vöruskrá!$I:$I,MATCH($C9,Vöruskrá!$B:$B,0))),"")</f>
        <v/>
      </c>
      <c r="P9" s="198"/>
      <c r="Q9" s="198"/>
      <c r="R9" s="111" t="str">
        <f t="shared" si="2"/>
        <v/>
      </c>
      <c r="T9" s="111"/>
    </row>
    <row r="10" spans="1:20">
      <c r="A10" s="197">
        <v>46262</v>
      </c>
      <c r="B10" s="198" t="str">
        <f t="shared" ca="1" si="1"/>
        <v>Expired</v>
      </c>
      <c r="C10" s="272" t="s">
        <v>5531</v>
      </c>
      <c r="D10" s="198" t="s">
        <v>2352</v>
      </c>
      <c r="E10" s="199" t="s">
        <v>5532</v>
      </c>
      <c r="F10" s="198"/>
      <c r="G10" s="198"/>
      <c r="H10" s="198"/>
      <c r="I10" s="198" t="s">
        <v>5527</v>
      </c>
      <c r="J10" s="198"/>
      <c r="K10" s="198" t="str">
        <f>IFERROR(IF(INDEX(Vöruskrá!$C:$C,MATCH($C10,Vöruskrá!$B:$B,0))=0,"",INDEX(Vöruskrá!$C:$C,MATCH($C10,Vöruskrá!$B:$B,0))),"")</f>
        <v/>
      </c>
      <c r="L10" s="198"/>
      <c r="M10" s="198"/>
      <c r="N10" s="198"/>
      <c r="O10" s="198" t="str">
        <f>IFERROR(IF(INDEX(Vöruskrá!$I:$I,MATCH($C10,Vöruskrá!$B:$B,0))=0,"",INDEX(Vöruskrá!$I:$I,MATCH($C10,Vöruskrá!$B:$B,0))),"")</f>
        <v/>
      </c>
      <c r="P10" s="198"/>
      <c r="Q10" s="198"/>
      <c r="R10" s="111" t="str">
        <f t="shared" si="2"/>
        <v/>
      </c>
      <c r="T10" s="111"/>
    </row>
    <row r="11" spans="1:20">
      <c r="A11" s="197">
        <v>46262</v>
      </c>
      <c r="B11" s="198" t="str">
        <f t="shared" ca="1" si="1"/>
        <v>Expired</v>
      </c>
      <c r="C11" s="198" t="s">
        <v>786</v>
      </c>
      <c r="D11" s="198" t="s">
        <v>2352</v>
      </c>
      <c r="E11" s="199">
        <v>100</v>
      </c>
      <c r="F11" s="198"/>
      <c r="G11" s="198"/>
      <c r="H11" s="198"/>
      <c r="I11" s="198" t="s">
        <v>5527</v>
      </c>
      <c r="J11" s="198"/>
      <c r="K11" s="198" t="str">
        <f>IFERROR(IF(INDEX(Vöruskrá!$C:$C,MATCH($C11,Vöruskrá!$B:$B,0))=0,"",INDEX(Vöruskrá!$C:$C,MATCH($C11,Vöruskrá!$B:$B,0))),"")</f>
        <v>Kjarnavörur hf.</v>
      </c>
      <c r="L11" s="198"/>
      <c r="M11" s="198"/>
      <c r="N11" s="198"/>
      <c r="O11" s="198" t="str">
        <f>IFERROR(IF(INDEX(Vöruskrá!$I:$I,MATCH($C11,Vöruskrá!$B:$B,0))=0,"",INDEX(Vöruskrá!$I:$I,MATCH($C11,Vöruskrá!$B:$B,0))),"")</f>
        <v>https://docs.google.com/document/d/1nA3JCNfbbdizhxrxbAWJ7D7toKma28ajUnIT5auLTCY/edit?usp=sharing</v>
      </c>
      <c r="P11" s="198"/>
      <c r="Q11" s="198"/>
      <c r="R11" s="111">
        <f t="shared" si="2"/>
        <v>100</v>
      </c>
      <c r="T11" s="111"/>
    </row>
    <row r="12" spans="1:20">
      <c r="A12" s="197">
        <v>46262</v>
      </c>
      <c r="B12" s="198" t="str">
        <f t="shared" ca="1" si="1"/>
        <v>Expired</v>
      </c>
      <c r="C12" s="198" t="s">
        <v>1424</v>
      </c>
      <c r="D12" s="198" t="s">
        <v>2352</v>
      </c>
      <c r="E12" s="199">
        <f>Hráefnaskrá!$D$671/1000</f>
        <v>0.8</v>
      </c>
      <c r="F12" s="198"/>
      <c r="G12" s="198"/>
      <c r="H12" s="198"/>
      <c r="I12" s="198" t="s">
        <v>5524</v>
      </c>
      <c r="J12" s="198"/>
      <c r="K12" s="198" t="str">
        <f>IFERROR(IF(INDEX(Vöruskrá!$C:$C,MATCH($C12,Vöruskrá!$B:$B,0))=0,"",INDEX(Vöruskrá!$C:$C,MATCH($C12,Vöruskrá!$B:$B,0))),"")</f>
        <v/>
      </c>
      <c r="L12" s="198"/>
      <c r="M12" s="198"/>
      <c r="N12" s="198"/>
      <c r="O12" s="198" t="str">
        <f>IFERROR(IF(INDEX(Vöruskrá!$I:$I,MATCH($C12,Vöruskrá!$B:$B,0))=0,"",INDEX(Vöruskrá!$I:$I,MATCH($C12,Vöruskrá!$B:$B,0))),"")</f>
        <v/>
      </c>
      <c r="P12" s="198"/>
      <c r="Q12" s="198"/>
      <c r="R12" s="111">
        <f t="shared" si="2"/>
        <v>0.8</v>
      </c>
      <c r="T12" s="111"/>
    </row>
    <row r="13" spans="1:20">
      <c r="A13" s="197">
        <v>46262</v>
      </c>
      <c r="B13" s="198" t="str">
        <f t="shared" ca="1" si="1"/>
        <v>Expired</v>
      </c>
      <c r="C13" s="198" t="s">
        <v>1225</v>
      </c>
      <c r="D13" s="198" t="s">
        <v>2352</v>
      </c>
      <c r="E13" s="199">
        <f>Hráefnaskrá!$D$672/1000</f>
        <v>2.2000000000000002</v>
      </c>
      <c r="F13" s="198"/>
      <c r="G13" s="198"/>
      <c r="H13" s="198"/>
      <c r="I13" s="198" t="s">
        <v>5524</v>
      </c>
      <c r="J13" s="198"/>
      <c r="K13" s="198" t="str">
        <f>IFERROR(IF(INDEX(Vöruskrá!$C:$C,MATCH($C13,Vöruskrá!$B:$B,0))=0,"",INDEX(Vöruskrá!$C:$C,MATCH($C13,Vöruskrá!$B:$B,0))),"")</f>
        <v>Garri</v>
      </c>
      <c r="L13" s="198"/>
      <c r="M13" s="198"/>
      <c r="N13" s="198"/>
      <c r="O13" s="198" t="str">
        <f>IFERROR(IF(INDEX(Vöruskrá!$I:$I,MATCH($C13,Vöruskrá!$B:$B,0))=0,"",INDEX(Vöruskrá!$I:$I,MATCH($C13,Vöruskrá!$B:$B,0))),"")</f>
        <v>https://garri.overcastcdn.com/documents/41023015.pdf</v>
      </c>
      <c r="P13" s="198"/>
      <c r="Q13" s="198"/>
      <c r="R13" s="111">
        <f t="shared" si="2"/>
        <v>2.2000000000000002</v>
      </c>
      <c r="T13" s="111"/>
    </row>
    <row r="14" spans="1:20">
      <c r="A14" s="197">
        <v>46262</v>
      </c>
      <c r="B14" s="198" t="str">
        <f t="shared" ca="1" si="1"/>
        <v>Expired</v>
      </c>
      <c r="C14" s="198" t="s">
        <v>256</v>
      </c>
      <c r="D14" s="198" t="s">
        <v>2352</v>
      </c>
      <c r="E14" s="199"/>
      <c r="F14" s="198"/>
      <c r="G14" s="198"/>
      <c r="H14" s="198"/>
      <c r="I14" s="198" t="s">
        <v>5527</v>
      </c>
      <c r="J14" s="198"/>
      <c r="K14" s="198" t="str">
        <f>IFERROR(IF(INDEX(Vöruskrá!$C:$C,MATCH($C14,Vöruskrá!$B:$B,0))=0,"",INDEX(Vöruskrá!$C:$C,MATCH($C14,Vöruskrá!$B:$B,0))),"")</f>
        <v>Matfugl ehf.</v>
      </c>
      <c r="L14" s="198"/>
      <c r="M14" s="198"/>
      <c r="N14" s="198"/>
      <c r="O14" s="198" t="str">
        <f>IFERROR(IF(INDEX(Vöruskrá!$I:$I,MATCH($C14,Vöruskrá!$B:$B,0))=0,"",INDEX(Vöruskrá!$I:$I,MATCH($C14,Vöruskrá!$B:$B,0))),"")</f>
        <v>https://drive.google.com/file/d/111MXMHumSNCo1SX0OgN5_iw4ol6nI6Y0/view?usp=sharing</v>
      </c>
      <c r="P14" s="198"/>
      <c r="Q14" s="237" t="s">
        <v>5533</v>
      </c>
      <c r="R14" s="111" t="str">
        <f t="shared" si="2"/>
        <v/>
      </c>
      <c r="T14" s="111"/>
    </row>
    <row r="15" spans="1:20">
      <c r="A15" s="197">
        <v>46262</v>
      </c>
      <c r="B15" s="198" t="str">
        <f t="shared" ca="1" si="1"/>
        <v>Expired</v>
      </c>
      <c r="C15" s="198" t="s">
        <v>1422</v>
      </c>
      <c r="D15" s="198" t="s">
        <v>2352</v>
      </c>
      <c r="E15" s="199"/>
      <c r="F15" s="198"/>
      <c r="G15" s="198"/>
      <c r="H15" s="198"/>
      <c r="I15" s="198" t="s">
        <v>5527</v>
      </c>
      <c r="J15" s="198"/>
      <c r="K15" s="198" t="str">
        <f>IFERROR(IF(INDEX(Vöruskrá!$C:$C,MATCH($C15,Vöruskrá!$B:$B,0))=0,"",INDEX(Vöruskrá!$C:$C,MATCH($C15,Vöruskrá!$B:$B,0))),"")</f>
        <v/>
      </c>
      <c r="L15" s="198"/>
      <c r="M15" s="198"/>
      <c r="N15" s="198"/>
      <c r="O15" s="198" t="str">
        <f>IFERROR(IF(INDEX(Vöruskrá!$I:$I,MATCH($C15,Vöruskrá!$B:$B,0))=0,"",INDEX(Vöruskrá!$I:$I,MATCH($C15,Vöruskrá!$B:$B,0))),"")</f>
        <v/>
      </c>
      <c r="P15" s="198"/>
      <c r="Q15" s="237" t="s">
        <v>5533</v>
      </c>
      <c r="R15" s="111" t="str">
        <f t="shared" si="2"/>
        <v/>
      </c>
      <c r="T15" s="111"/>
    </row>
    <row r="16" spans="1:20">
      <c r="A16" s="197">
        <v>46262</v>
      </c>
      <c r="B16" s="198" t="str">
        <f t="shared" ca="1" si="1"/>
        <v>Expired</v>
      </c>
      <c r="C16" s="198" t="s">
        <v>786</v>
      </c>
      <c r="D16" s="198" t="s">
        <v>2352</v>
      </c>
      <c r="E16" s="199"/>
      <c r="F16" s="198"/>
      <c r="G16" s="198"/>
      <c r="H16" s="198"/>
      <c r="I16" s="198" t="s">
        <v>5527</v>
      </c>
      <c r="J16" s="198"/>
      <c r="K16" s="198" t="str">
        <f>IFERROR(IF(INDEX(Vöruskrá!$C:$C,MATCH($C16,Vöruskrá!$B:$B,0))=0,"",INDEX(Vöruskrá!$C:$C,MATCH($C16,Vöruskrá!$B:$B,0))),"")</f>
        <v>Kjarnavörur hf.</v>
      </c>
      <c r="L16" s="198"/>
      <c r="M16" s="198"/>
      <c r="N16" s="198"/>
      <c r="O16" s="198" t="str">
        <f>IFERROR(IF(INDEX(Vöruskrá!$I:$I,MATCH($C16,Vöruskrá!$B:$B,0))=0,"",INDEX(Vöruskrá!$I:$I,MATCH($C16,Vöruskrá!$B:$B,0))),"")</f>
        <v>https://docs.google.com/document/d/1nA3JCNfbbdizhxrxbAWJ7D7toKma28ajUnIT5auLTCY/edit?usp=sharing</v>
      </c>
      <c r="P16" s="198"/>
      <c r="Q16" s="237" t="s">
        <v>5533</v>
      </c>
      <c r="R16" s="111" t="str">
        <f t="shared" si="2"/>
        <v/>
      </c>
      <c r="T16" s="111"/>
    </row>
    <row r="17" spans="1:20">
      <c r="A17" s="197">
        <v>46262</v>
      </c>
      <c r="B17" s="198" t="str">
        <f t="shared" ca="1" si="1"/>
        <v>Expired</v>
      </c>
      <c r="C17" s="198" t="s">
        <v>1504</v>
      </c>
      <c r="D17" s="198" t="s">
        <v>2352</v>
      </c>
      <c r="E17" s="199"/>
      <c r="F17" s="198"/>
      <c r="G17" s="198"/>
      <c r="H17" s="198"/>
      <c r="I17" s="198" t="s">
        <v>5527</v>
      </c>
      <c r="J17" s="198"/>
      <c r="K17" s="198" t="str">
        <f>IFERROR(IF(INDEX(Vöruskrá!$C:$C,MATCH($C17,Vöruskrá!$B:$B,0))=0,"",INDEX(Vöruskrá!$C:$C,MATCH($C17,Vöruskrá!$B:$B,0))),"")</f>
        <v>Matarstund</v>
      </c>
      <c r="L17" s="198"/>
      <c r="M17" s="198"/>
      <c r="N17" s="198"/>
      <c r="O17" s="198" t="str">
        <f>IFERROR(IF(INDEX(Vöruskrá!$I:$I,MATCH($C17,Vöruskrá!$B:$B,0))=0,"",INDEX(Vöruskrá!$I:$I,MATCH($C17,Vöruskrá!$B:$B,0))),"")</f>
        <v/>
      </c>
      <c r="P17" s="198"/>
      <c r="Q17" s="237" t="s">
        <v>5533</v>
      </c>
      <c r="R17" s="111" t="str">
        <f t="shared" si="2"/>
        <v/>
      </c>
      <c r="T17" s="111"/>
    </row>
    <row r="18" spans="1:20">
      <c r="A18" s="197">
        <v>46262</v>
      </c>
      <c r="B18" s="198" t="str">
        <f t="shared" ca="1" si="1"/>
        <v>Expired</v>
      </c>
      <c r="C18" s="198" t="s">
        <v>1506</v>
      </c>
      <c r="D18" s="198" t="s">
        <v>2376</v>
      </c>
      <c r="E18" s="199"/>
      <c r="F18" s="198"/>
      <c r="G18" s="198"/>
      <c r="H18" s="198"/>
      <c r="I18" s="198" t="s">
        <v>5524</v>
      </c>
      <c r="J18" s="198"/>
      <c r="K18" s="198" t="str">
        <f>IFERROR(IF(INDEX(Vöruskrá!$C:$C,MATCH($C18,Vöruskrá!$B:$B,0))=0,"",INDEX(Vöruskrá!$C:$C,MATCH($C18,Vöruskrá!$B:$B,0))),"")</f>
        <v>Ardo/Garri</v>
      </c>
      <c r="L18" s="198"/>
      <c r="M18" s="198"/>
      <c r="N18" s="198"/>
      <c r="O18" s="198" t="str">
        <f>IFERROR(IF(INDEX(Vöruskrá!$I:$I,MATCH($C18,Vöruskrá!$B:$B,0))=0,"",INDEX(Vöruskrá!$I:$I,MATCH($C18,Vöruskrá!$B:$B,0))),"")</f>
        <v>https://garri.overcastcdn.com/documents/420FAL310.pdf</v>
      </c>
      <c r="P18" s="198"/>
      <c r="Q18" s="237" t="s">
        <v>5533</v>
      </c>
      <c r="R18" s="111" t="str">
        <f t="shared" si="2"/>
        <v/>
      </c>
      <c r="T18" s="111"/>
    </row>
    <row r="19" spans="1:20">
      <c r="A19" s="197">
        <v>46262</v>
      </c>
      <c r="B19" s="198" t="str">
        <f t="shared" ca="1" si="1"/>
        <v>Expired</v>
      </c>
      <c r="C19" s="198" t="s">
        <v>1422</v>
      </c>
      <c r="D19" s="198" t="s">
        <v>2376</v>
      </c>
      <c r="E19" s="199"/>
      <c r="F19" s="198"/>
      <c r="G19" s="198"/>
      <c r="H19" s="198"/>
      <c r="I19" s="198" t="s">
        <v>5524</v>
      </c>
      <c r="J19" s="198"/>
      <c r="K19" s="198" t="str">
        <f>IFERROR(IF(INDEX(Vöruskrá!$C:$C,MATCH($C19,Vöruskrá!$B:$B,0))=0,"",INDEX(Vöruskrá!$C:$C,MATCH($C19,Vöruskrá!$B:$B,0))),"")</f>
        <v/>
      </c>
      <c r="L19" s="198"/>
      <c r="M19" s="198"/>
      <c r="N19" s="198"/>
      <c r="O19" s="198" t="str">
        <f>IFERROR(IF(INDEX(Vöruskrá!$I:$I,MATCH($C19,Vöruskrá!$B:$B,0))=0,"",INDEX(Vöruskrá!$I:$I,MATCH($C19,Vöruskrá!$B:$B,0))),"")</f>
        <v/>
      </c>
      <c r="P19" s="198"/>
      <c r="Q19" s="237" t="s">
        <v>5533</v>
      </c>
      <c r="R19" s="111" t="str">
        <f t="shared" si="2"/>
        <v/>
      </c>
      <c r="T19" s="111"/>
    </row>
    <row r="20" spans="1:20">
      <c r="A20" s="197">
        <v>46262</v>
      </c>
      <c r="B20" s="198" t="str">
        <f t="shared" ca="1" si="1"/>
        <v>Expired</v>
      </c>
      <c r="C20" s="198" t="s">
        <v>786</v>
      </c>
      <c r="D20" s="198" t="s">
        <v>2376</v>
      </c>
      <c r="E20" s="199"/>
      <c r="F20" s="198"/>
      <c r="G20" s="198"/>
      <c r="H20" s="198"/>
      <c r="I20" s="198" t="s">
        <v>5527</v>
      </c>
      <c r="J20" s="198"/>
      <c r="K20" s="198" t="str">
        <f>IFERROR(IF(INDEX(Vöruskrá!$C:$C,MATCH($C20,Vöruskrá!$B:$B,0))=0,"",INDEX(Vöruskrá!$C:$C,MATCH($C20,Vöruskrá!$B:$B,0))),"")</f>
        <v>Kjarnavörur hf.</v>
      </c>
      <c r="L20" s="198"/>
      <c r="M20" s="198"/>
      <c r="N20" s="198"/>
      <c r="O20" s="198" t="str">
        <f>IFERROR(IF(INDEX(Vöruskrá!$I:$I,MATCH($C20,Vöruskrá!$B:$B,0))=0,"",INDEX(Vöruskrá!$I:$I,MATCH($C20,Vöruskrá!$B:$B,0))),"")</f>
        <v>https://docs.google.com/document/d/1nA3JCNfbbdizhxrxbAWJ7D7toKma28ajUnIT5auLTCY/edit?usp=sharing</v>
      </c>
      <c r="P20" s="198"/>
      <c r="Q20" s="237" t="s">
        <v>5533</v>
      </c>
      <c r="R20" s="111" t="str">
        <f t="shared" si="2"/>
        <v/>
      </c>
      <c r="T20" s="111"/>
    </row>
    <row r="21" spans="1:20">
      <c r="A21" s="197">
        <v>46262</v>
      </c>
      <c r="B21" s="198" t="str">
        <f t="shared" ca="1" si="1"/>
        <v>Expired</v>
      </c>
      <c r="C21" s="198" t="s">
        <v>1504</v>
      </c>
      <c r="D21" s="198" t="s">
        <v>2376</v>
      </c>
      <c r="E21" s="199"/>
      <c r="F21" s="198"/>
      <c r="G21" s="198"/>
      <c r="H21" s="198"/>
      <c r="I21" s="198" t="s">
        <v>5524</v>
      </c>
      <c r="J21" s="198"/>
      <c r="K21" s="198" t="str">
        <f>IFERROR(IF(INDEX(Vöruskrá!$C:$C,MATCH($C21,Vöruskrá!$B:$B,0))=0,"",INDEX(Vöruskrá!$C:$C,MATCH($C21,Vöruskrá!$B:$B,0))),"")</f>
        <v>Matarstund</v>
      </c>
      <c r="L21" s="198"/>
      <c r="M21" s="198"/>
      <c r="N21" s="198"/>
      <c r="O21" s="198" t="str">
        <f>IFERROR(IF(INDEX(Vöruskrá!$I:$I,MATCH($C21,Vöruskrá!$B:$B,0))=0,"",INDEX(Vöruskrá!$I:$I,MATCH($C21,Vöruskrá!$B:$B,0))),"")</f>
        <v/>
      </c>
      <c r="P21" s="198"/>
      <c r="Q21" s="237" t="s">
        <v>5533</v>
      </c>
      <c r="R21" s="111" t="str">
        <f t="shared" si="2"/>
        <v/>
      </c>
      <c r="T21" s="111"/>
    </row>
    <row r="22" spans="1:20">
      <c r="A22" s="197">
        <v>46262</v>
      </c>
      <c r="B22" s="198" t="str">
        <f t="shared" ca="1" si="1"/>
        <v>Expired</v>
      </c>
      <c r="C22" s="198" t="s">
        <v>140</v>
      </c>
      <c r="D22" s="198" t="s">
        <v>2383</v>
      </c>
      <c r="E22" s="199"/>
      <c r="F22" s="198"/>
      <c r="G22" s="198"/>
      <c r="H22" s="198"/>
      <c r="I22" s="198" t="s">
        <v>5524</v>
      </c>
      <c r="J22" s="198"/>
      <c r="K22" s="198" t="str">
        <f>IFERROR(IF(INDEX(Vöruskrá!$C:$C,MATCH($C22,Vöruskrá!$B:$B,0))=0,"",INDEX(Vöruskrá!$C:$C,MATCH($C22,Vöruskrá!$B:$B,0))),"")</f>
        <v>Gæðabakstur / Ömmubakstur ehf.</v>
      </c>
      <c r="L22" s="198"/>
      <c r="M22" s="198"/>
      <c r="N22" s="198"/>
      <c r="O22" s="198" t="str">
        <f>IFERROR(IF(INDEX(Vöruskrá!$I:$I,MATCH($C22,Vöruskrá!$B:$B,0))=0,"",INDEX(Vöruskrá!$I:$I,MATCH($C22,Vöruskrá!$B:$B,0))),"")</f>
        <v>https://drive.google.com/file/d/1p07uLGGtQjJr-CEfMOPWvz0nx16AzC1e/view?usp=sharing</v>
      </c>
      <c r="P22" s="198"/>
      <c r="Q22" s="237" t="s">
        <v>5533</v>
      </c>
      <c r="R22" s="111" t="str">
        <f t="shared" si="2"/>
        <v/>
      </c>
      <c r="T22" s="111"/>
    </row>
    <row r="23" spans="1:20">
      <c r="A23" s="197">
        <v>46262</v>
      </c>
      <c r="B23" s="198" t="str">
        <f t="shared" ca="1" si="1"/>
        <v>Expired</v>
      </c>
      <c r="C23" s="198" t="s">
        <v>270</v>
      </c>
      <c r="D23" s="198" t="s">
        <v>2383</v>
      </c>
      <c r="E23" s="199"/>
      <c r="F23" s="198"/>
      <c r="G23" s="198"/>
      <c r="H23" s="198"/>
      <c r="I23" s="198" t="s">
        <v>5524</v>
      </c>
      <c r="J23" s="198"/>
      <c r="K23" s="198" t="str">
        <f>IFERROR(IF(INDEX(Vöruskrá!$C:$C,MATCH($C23,Vöruskrá!$B:$B,0))=0,"",INDEX(Vöruskrá!$C:$C,MATCH($C23,Vöruskrá!$B:$B,0))),"")</f>
        <v>Kjarnafæði Norðlenska hf.</v>
      </c>
      <c r="L23" s="198"/>
      <c r="M23" s="198"/>
      <c r="N23" s="198"/>
      <c r="O23" s="198" t="str">
        <f>IFERROR(IF(INDEX(Vöruskrá!$I:$I,MATCH($C23,Vöruskrá!$B:$B,0))=0,"",INDEX(Vöruskrá!$I:$I,MATCH($C23,Vöruskrá!$B:$B,0))),"")</f>
        <v>https://docs.google.com/document/d/1LXzsuB69-IC_oRxF1lHfWTuKdnHk4OhCG33dUGHUGSs/edit?usp=sharing</v>
      </c>
      <c r="P23" s="198"/>
      <c r="Q23" s="237" t="s">
        <v>5533</v>
      </c>
      <c r="R23" s="111" t="str">
        <f t="shared" si="2"/>
        <v/>
      </c>
      <c r="T23" s="111"/>
    </row>
    <row r="24" spans="1:20">
      <c r="A24" s="197">
        <v>46262</v>
      </c>
      <c r="B24" s="198" t="str">
        <f t="shared" ca="1" si="1"/>
        <v>Expired</v>
      </c>
      <c r="C24" s="198" t="s">
        <v>140</v>
      </c>
      <c r="D24" s="198" t="s">
        <v>1080</v>
      </c>
      <c r="E24" s="199"/>
      <c r="F24" s="198"/>
      <c r="G24" s="198"/>
      <c r="H24" s="198"/>
      <c r="I24" s="198" t="s">
        <v>5524</v>
      </c>
      <c r="J24" s="198"/>
      <c r="K24" s="198" t="str">
        <f>IFERROR(IF(INDEX(Vöruskrá!$C:$C,MATCH($C24,Vöruskrá!$B:$B,0))=0,"",INDEX(Vöruskrá!$C:$C,MATCH($C24,Vöruskrá!$B:$B,0))),"")</f>
        <v>Gæðabakstur / Ömmubakstur ehf.</v>
      </c>
      <c r="L24" s="198"/>
      <c r="M24" s="198"/>
      <c r="N24" s="198"/>
      <c r="O24" s="198" t="str">
        <f>IFERROR(IF(INDEX(Vöruskrá!$I:$I,MATCH($C24,Vöruskrá!$B:$B,0))=0,"",INDEX(Vöruskrá!$I:$I,MATCH($C24,Vöruskrá!$B:$B,0))),"")</f>
        <v>https://drive.google.com/file/d/1p07uLGGtQjJr-CEfMOPWvz0nx16AzC1e/view?usp=sharing</v>
      </c>
      <c r="P24" s="198"/>
      <c r="Q24" s="237" t="s">
        <v>5533</v>
      </c>
      <c r="R24" s="111" t="str">
        <f t="shared" si="2"/>
        <v/>
      </c>
      <c r="T24" s="111"/>
    </row>
    <row r="25" spans="1:20">
      <c r="A25" s="197">
        <v>46262</v>
      </c>
      <c r="B25" s="198" t="str">
        <f t="shared" ca="1" si="1"/>
        <v>Expired</v>
      </c>
      <c r="C25" s="198" t="s">
        <v>1302</v>
      </c>
      <c r="D25" s="198" t="s">
        <v>1080</v>
      </c>
      <c r="E25" s="199"/>
      <c r="F25" s="198"/>
      <c r="G25" s="198"/>
      <c r="H25" s="198"/>
      <c r="I25" s="198" t="s">
        <v>5524</v>
      </c>
      <c r="J25" s="198"/>
      <c r="K25" s="198" t="str">
        <f>IFERROR(IF(INDEX(Vöruskrá!$C:$C,MATCH($C25,Vöruskrá!$B:$B,0))=0,"",INDEX(Vöruskrá!$C:$C,MATCH($C25,Vöruskrá!$B:$B,0))),"")</f>
        <v>Krónan</v>
      </c>
      <c r="L25" s="198"/>
      <c r="M25" s="198"/>
      <c r="N25" s="198"/>
      <c r="O25" s="198" t="str">
        <f>IFERROR(IF(INDEX(Vöruskrá!$I:$I,MATCH($C25,Vöruskrá!$B:$B,0))=0,"",INDEX(Vöruskrá!$I:$I,MATCH($C25,Vöruskrá!$B:$B,0))),"")</f>
        <v>https://promiseglutenfree.com/2024/01/23/multigrain/</v>
      </c>
      <c r="P25" s="198"/>
      <c r="Q25" s="237" t="s">
        <v>5533</v>
      </c>
      <c r="R25" s="111" t="str">
        <f t="shared" si="2"/>
        <v/>
      </c>
      <c r="T25" s="111"/>
    </row>
    <row r="26" spans="1:20">
      <c r="A26" s="197">
        <v>46262</v>
      </c>
      <c r="B26" s="198" t="str">
        <f t="shared" ca="1" si="1"/>
        <v>Expired</v>
      </c>
      <c r="C26" s="198" t="s">
        <v>270</v>
      </c>
      <c r="D26" s="198" t="s">
        <v>1080</v>
      </c>
      <c r="E26" s="199"/>
      <c r="F26" s="198"/>
      <c r="G26" s="198"/>
      <c r="H26" s="198"/>
      <c r="I26" s="198" t="s">
        <v>5524</v>
      </c>
      <c r="J26" s="198"/>
      <c r="K26" s="198" t="str">
        <f>IFERROR(IF(INDEX(Vöruskrá!$C:$C,MATCH($C26,Vöruskrá!$B:$B,0))=0,"",INDEX(Vöruskrá!$C:$C,MATCH($C26,Vöruskrá!$B:$B,0))),"")</f>
        <v>Kjarnafæði Norðlenska hf.</v>
      </c>
      <c r="L26" s="198"/>
      <c r="M26" s="198"/>
      <c r="N26" s="198"/>
      <c r="O26" s="198" t="str">
        <f>IFERROR(IF(INDEX(Vöruskrá!$I:$I,MATCH($C26,Vöruskrá!$B:$B,0))=0,"",INDEX(Vöruskrá!$I:$I,MATCH($C26,Vöruskrá!$B:$B,0))),"")</f>
        <v>https://docs.google.com/document/d/1LXzsuB69-IC_oRxF1lHfWTuKdnHk4OhCG33dUGHUGSs/edit?usp=sharing</v>
      </c>
      <c r="P26" s="198"/>
      <c r="Q26" s="237" t="s">
        <v>5533</v>
      </c>
      <c r="R26" s="111" t="str">
        <f t="shared" ref="R26:R110" si="3">IFERROR(IF($E26="","",MAX(0,ROUNDUP($E26-N($G26),1))),"")</f>
        <v/>
      </c>
      <c r="T26" s="111"/>
    </row>
    <row r="27" spans="1:20">
      <c r="A27" s="120">
        <v>46265</v>
      </c>
      <c r="B27" s="121"/>
      <c r="C27" s="121" t="s">
        <v>5523</v>
      </c>
      <c r="D27" s="121"/>
      <c r="E27" s="122"/>
      <c r="F27" s="121"/>
      <c r="G27" s="121"/>
      <c r="H27" s="121"/>
      <c r="I27" s="121"/>
      <c r="J27" s="121"/>
      <c r="K27" s="121"/>
      <c r="L27" s="121"/>
      <c r="M27" s="121"/>
      <c r="N27" s="121"/>
      <c r="O27" s="121"/>
      <c r="P27" s="121"/>
      <c r="Q27" s="121"/>
      <c r="R27" s="111" t="str">
        <f t="shared" si="3"/>
        <v/>
      </c>
      <c r="T27" s="111"/>
    </row>
    <row r="28" spans="1:20">
      <c r="A28" s="233">
        <v>46265</v>
      </c>
      <c r="B28" s="234" t="str">
        <f t="shared" ref="B28:B35" ca="1" si="4">IF($A28&lt;TODAY(),"Expired","Active")</f>
        <v>Expired</v>
      </c>
      <c r="C28" s="246" t="s">
        <v>2244</v>
      </c>
      <c r="D28" s="234" t="s">
        <v>2352</v>
      </c>
      <c r="E28" s="235"/>
      <c r="F28" s="234"/>
      <c r="G28" s="234"/>
      <c r="H28" s="234"/>
      <c r="I28" s="234" t="s">
        <v>5524</v>
      </c>
      <c r="J28" s="234"/>
      <c r="K28" s="234" t="str">
        <f>IFERROR(IF(INDEX(Vöruskrá!$C:$C,MATCH($C28,Vöruskrá!$B:$B,0))=0,"",INDEX(Vöruskrá!$C:$C,MATCH($C28,Vöruskrá!$B:$B,0))),"")</f>
        <v/>
      </c>
      <c r="L28" s="234"/>
      <c r="M28" s="234"/>
      <c r="N28" s="234"/>
      <c r="O28" s="234" t="str">
        <f>IFERROR(IF(INDEX(Vöruskrá!$I:$I,MATCH($C28,Vöruskrá!$B:$B,0))=0,"",INDEX(Vöruskrá!$I:$I,MATCH($C28,Vöruskrá!$B:$B,0))),"")</f>
        <v/>
      </c>
      <c r="P28" s="234"/>
      <c r="Q28" s="236" t="s">
        <v>5525</v>
      </c>
      <c r="R28" s="111" t="str">
        <f t="shared" si="3"/>
        <v/>
      </c>
      <c r="S28" t="s">
        <v>5534</v>
      </c>
      <c r="T28" s="111">
        <f>IFERROR(INDEX(Magnviðmið!$F$42:$F$51,MATCH($S28,Magnviðmið!$A$42:$A$51,0)),"")</f>
        <v>1089.94</v>
      </c>
    </row>
    <row r="29" spans="1:20">
      <c r="A29" s="197">
        <v>46265</v>
      </c>
      <c r="B29" s="198" t="str">
        <f t="shared" ca="1" si="4"/>
        <v>Expired</v>
      </c>
      <c r="C29" s="198" t="s">
        <v>721</v>
      </c>
      <c r="D29" s="198" t="s">
        <v>2352</v>
      </c>
      <c r="E29" s="199" t="s">
        <v>5535</v>
      </c>
      <c r="F29" s="198"/>
      <c r="G29" s="198"/>
      <c r="H29" s="198"/>
      <c r="I29" s="198" t="s">
        <v>5527</v>
      </c>
      <c r="J29" s="198"/>
      <c r="K29" s="198" t="str">
        <f>IFERROR(IF(INDEX(Vöruskrá!$C:$C,MATCH($C29,Vöruskrá!$B:$B,0))=0,"",INDEX(Vöruskrá!$C:$C,MATCH($C29,Vöruskrá!$B:$B,0))),"")</f>
        <v>Kjarnafæði Norðlenska hf.</v>
      </c>
      <c r="L29" s="198"/>
      <c r="M29" s="198"/>
      <c r="N29" s="198"/>
      <c r="O29" s="198" t="str">
        <f>IFERROR(IF(INDEX(Vöruskrá!$I:$I,MATCH($C29,Vöruskrá!$B:$B,0))=0,"",INDEX(Vöruskrá!$I:$I,MATCH($C29,Vöruskrá!$B:$B,0))),"")</f>
        <v>https://docs.google.com/document/d/1louer_tAVnzQ9z8i9z7dLXs1HXf5pNNQa3dhZvMovpc/edit?usp=sharing</v>
      </c>
      <c r="P29" s="198"/>
      <c r="Q29" s="198"/>
      <c r="R29" s="111" t="str">
        <f t="shared" si="3"/>
        <v/>
      </c>
      <c r="T29" s="111"/>
    </row>
    <row r="30" spans="1:20">
      <c r="A30" s="197">
        <v>46265</v>
      </c>
      <c r="B30" s="198" t="str">
        <f t="shared" ca="1" si="4"/>
        <v>Expired</v>
      </c>
      <c r="C30" s="198" t="s">
        <v>415</v>
      </c>
      <c r="D30" s="198" t="s">
        <v>2352</v>
      </c>
      <c r="E30" s="199" t="s">
        <v>5536</v>
      </c>
      <c r="F30" s="198"/>
      <c r="G30" s="198"/>
      <c r="H30" s="198"/>
      <c r="I30" s="198" t="s">
        <v>5527</v>
      </c>
      <c r="J30" s="198"/>
      <c r="K30" s="198" t="str">
        <f>IFERROR(IF(INDEX(Vöruskrá!$C:$C,MATCH($C30,Vöruskrá!$B:$B,0))=0,"",INDEX(Vöruskrá!$C:$C,MATCH($C30,Vöruskrá!$B:$B,0))),"")</f>
        <v>Khao C.P. Co., Ltd.</v>
      </c>
      <c r="L30" s="198"/>
      <c r="M30" s="198"/>
      <c r="N30" s="198"/>
      <c r="O30" s="198" t="str">
        <f>IFERROR(IF(INDEX(Vöruskrá!$I:$I,MATCH($C30,Vöruskrá!$B:$B,0))=0,"",INDEX(Vöruskrá!$I:$I,MATCH($C30,Vöruskrá!$B:$B,0))),"")</f>
        <v>https://drive.google.com/file/d/1DoKkdQMWFLTDnrAu21AaCM2FHpZ73bgS/view?usp=sharing</v>
      </c>
      <c r="P30" s="198"/>
      <c r="Q30" s="198"/>
      <c r="R30" s="111" t="str">
        <f t="shared" si="3"/>
        <v/>
      </c>
      <c r="T30" s="111"/>
    </row>
    <row r="31" spans="1:20">
      <c r="A31" s="197">
        <v>46265</v>
      </c>
      <c r="B31" s="198" t="str">
        <f t="shared" ca="1" si="4"/>
        <v>Expired</v>
      </c>
      <c r="C31" s="198" t="s">
        <v>374</v>
      </c>
      <c r="D31" s="198" t="s">
        <v>2352</v>
      </c>
      <c r="E31" s="199">
        <f>Hráefnaskrá!$D$675/1000</f>
        <v>3</v>
      </c>
      <c r="F31" s="198"/>
      <c r="G31" s="198"/>
      <c r="H31" s="198"/>
      <c r="I31" s="198" t="s">
        <v>5527</v>
      </c>
      <c r="J31" s="198"/>
      <c r="K31" s="198" t="str">
        <f>IFERROR(IF(INDEX(Vöruskrá!$C:$C,MATCH($C31,Vöruskrá!$B:$B,0))=0,"",INDEX(Vöruskrá!$C:$C,MATCH($C31,Vöruskrá!$B:$B,0))),"")</f>
        <v>Knorr / Unilever</v>
      </c>
      <c r="L31" s="198"/>
      <c r="M31" s="198"/>
      <c r="N31" s="198"/>
      <c r="O31" s="198" t="str">
        <f>IFERROR(IF(INDEX(Vöruskrá!$I:$I,MATCH($C31,Vöruskrá!$B:$B,0))=0,"",INDEX(Vöruskrá!$I:$I,MATCH($C31,Vöruskrá!$B:$B,0))),"")</f>
        <v>https://drive.google.com/file/d/1A544lje2nijReN8m6qcUAXHEHx-gg4OG/view?usp=sharing</v>
      </c>
      <c r="P31" s="198"/>
      <c r="Q31" s="198"/>
      <c r="R31" s="111">
        <f t="shared" si="3"/>
        <v>3</v>
      </c>
      <c r="T31" s="111"/>
    </row>
    <row r="32" spans="1:20">
      <c r="A32" s="197">
        <v>46265</v>
      </c>
      <c r="B32" s="198" t="str">
        <f t="shared" ca="1" si="4"/>
        <v>Expired</v>
      </c>
      <c r="C32" s="198" t="s">
        <v>1012</v>
      </c>
      <c r="D32" s="198" t="s">
        <v>2352</v>
      </c>
      <c r="E32" s="199">
        <f>Hráefnaskrá!$D$676/1000</f>
        <v>44</v>
      </c>
      <c r="F32" s="198"/>
      <c r="G32" s="198"/>
      <c r="H32" s="198"/>
      <c r="I32" s="198" t="s">
        <v>5524</v>
      </c>
      <c r="J32" s="198"/>
      <c r="K32" s="198" t="str">
        <f>IFERROR(IF(INDEX(Vöruskrá!$C:$C,MATCH($C32,Vöruskrá!$B:$B,0))=0,"",INDEX(Vöruskrá!$C:$C,MATCH($C32,Vöruskrá!$B:$B,0))),"")</f>
        <v/>
      </c>
      <c r="L32" s="198"/>
      <c r="M32" s="198"/>
      <c r="N32" s="198"/>
      <c r="O32" s="198" t="str">
        <f>IFERROR(IF(INDEX(Vöruskrá!$I:$I,MATCH($C32,Vöruskrá!$B:$B,0))=0,"",INDEX(Vöruskrá!$I:$I,MATCH($C32,Vöruskrá!$B:$B,0))),"")</f>
        <v/>
      </c>
      <c r="P32" s="198"/>
      <c r="Q32" s="198"/>
      <c r="R32" s="111">
        <f t="shared" si="3"/>
        <v>44</v>
      </c>
      <c r="T32" s="111"/>
    </row>
    <row r="33" spans="1:20">
      <c r="A33" s="197">
        <v>46265</v>
      </c>
      <c r="B33" s="198" t="str">
        <f t="shared" ca="1" si="4"/>
        <v>Expired</v>
      </c>
      <c r="C33" s="198" t="s">
        <v>759</v>
      </c>
      <c r="D33" s="198" t="s">
        <v>2352</v>
      </c>
      <c r="E33" s="199">
        <f>Hráefnaskrá!$D$677/1000</f>
        <v>2.6</v>
      </c>
      <c r="F33" s="198"/>
      <c r="G33" s="198"/>
      <c r="H33" s="198"/>
      <c r="I33" s="198" t="s">
        <v>5524</v>
      </c>
      <c r="J33" s="198"/>
      <c r="K33" s="198" t="str">
        <f>IFERROR(IF(INDEX(Vöruskrá!$C:$C,MATCH($C33,Vöruskrá!$B:$B,0))=0,"",INDEX(Vöruskrá!$C:$C,MATCH($C33,Vöruskrá!$B:$B,0))),"")</f>
        <v>Ardo</v>
      </c>
      <c r="L33" s="198"/>
      <c r="M33" s="198"/>
      <c r="N33" s="198"/>
      <c r="O33" s="198" t="str">
        <f>IFERROR(IF(INDEX(Vöruskrá!$I:$I,MATCH($C33,Vöruskrá!$B:$B,0))=0,"",INDEX(Vöruskrá!$I:$I,MATCH($C33,Vöruskrá!$B:$B,0))),"")</f>
        <v>https://drive.google.com/file/d/13APRW8jntYMjPt7HJRphHh_x2ucJt07P/view?usp=sharing</v>
      </c>
      <c r="P33" s="198"/>
      <c r="Q33" s="198"/>
      <c r="R33" s="111">
        <f t="shared" si="3"/>
        <v>2.6</v>
      </c>
      <c r="T33" s="111"/>
    </row>
    <row r="34" spans="1:20">
      <c r="A34" s="197">
        <v>46265</v>
      </c>
      <c r="B34" s="198" t="str">
        <f t="shared" ca="1" si="4"/>
        <v>Expired</v>
      </c>
      <c r="C34" s="198" t="s">
        <v>379</v>
      </c>
      <c r="D34" s="198" t="s">
        <v>2352</v>
      </c>
      <c r="E34" s="199">
        <f>Hráefnaskrá!$D$678/1000</f>
        <v>0.3</v>
      </c>
      <c r="F34" s="198"/>
      <c r="G34" s="198"/>
      <c r="H34" s="198"/>
      <c r="I34" s="198" t="s">
        <v>5524</v>
      </c>
      <c r="J34" s="198"/>
      <c r="K34" s="198" t="str">
        <f>IFERROR(IF(INDEX(Vöruskrá!$C:$C,MATCH($C34,Vöruskrá!$B:$B,0))=0,"",INDEX(Vöruskrá!$C:$C,MATCH($C34,Vöruskrá!$B:$B,0))),"")</f>
        <v>Katla matvælaiðja ehf.</v>
      </c>
      <c r="L34" s="198"/>
      <c r="M34" s="198"/>
      <c r="N34" s="198"/>
      <c r="O34" s="198" t="str">
        <f>IFERROR(IF(INDEX(Vöruskrá!$I:$I,MATCH($C34,Vöruskrá!$B:$B,0))=0,"",INDEX(Vöruskrá!$I:$I,MATCH($C34,Vöruskrá!$B:$B,0))),"")</f>
        <v>https://drive.google.com/file/d/18_svh90eLQ1eSbJF3qr3eWDjhyhpL95Y/view?usp=sharing</v>
      </c>
      <c r="P34" s="198"/>
      <c r="Q34" s="198"/>
      <c r="R34" s="111">
        <f t="shared" si="3"/>
        <v>0.3</v>
      </c>
      <c r="T34" s="111"/>
    </row>
    <row r="35" spans="1:20">
      <c r="A35" s="197">
        <v>46265</v>
      </c>
      <c r="B35" s="198" t="str">
        <f t="shared" ca="1" si="4"/>
        <v>Expired</v>
      </c>
      <c r="C35" s="198" t="s">
        <v>837</v>
      </c>
      <c r="D35" s="198" t="s">
        <v>2352</v>
      </c>
      <c r="E35" s="199">
        <f>Hráefnaskrá!$D$679/1000</f>
        <v>0.1</v>
      </c>
      <c r="F35" s="198"/>
      <c r="G35" s="198"/>
      <c r="H35" s="198"/>
      <c r="I35" s="198" t="s">
        <v>5524</v>
      </c>
      <c r="J35" s="198"/>
      <c r="K35" s="198" t="str">
        <f>IFERROR(IF(INDEX(Vöruskrá!$C:$C,MATCH($C35,Vöruskrá!$B:$B,0))=0,"",INDEX(Vöruskrá!$C:$C,MATCH($C35,Vöruskrá!$B:$B,0))),"")</f>
        <v>Nordic Spice AB/Garri</v>
      </c>
      <c r="L35" s="198"/>
      <c r="M35" s="198"/>
      <c r="N35" s="198"/>
      <c r="O35" s="198" t="str">
        <f>IFERROR(IF(INDEX(Vöruskrá!$I:$I,MATCH($C35,Vöruskrá!$B:$B,0))=0,"",INDEX(Vöruskrá!$I:$I,MATCH($C35,Vöruskrá!$B:$B,0))),"")</f>
        <v>https://drive.google.com/file/d/16pABGxDAo2BQ5ZBD9aqSATzh85vQmJ63/view?usp=sharing</v>
      </c>
      <c r="P35" s="198"/>
      <c r="Q35" s="198"/>
      <c r="R35" s="111">
        <f t="shared" si="3"/>
        <v>0.1</v>
      </c>
      <c r="T35" s="111"/>
    </row>
    <row r="36" spans="1:20" ht="15.75" customHeight="1">
      <c r="A36" s="197">
        <v>46265</v>
      </c>
      <c r="B36" s="198" t="s">
        <v>5537</v>
      </c>
      <c r="C36" s="198" t="s">
        <v>670</v>
      </c>
      <c r="D36" s="198" t="s">
        <v>2381</v>
      </c>
      <c r="E36" s="199">
        <v>52</v>
      </c>
      <c r="F36" s="198"/>
      <c r="G36" s="198"/>
      <c r="H36" s="198"/>
      <c r="I36" s="198" t="s">
        <v>5527</v>
      </c>
      <c r="J36" s="198"/>
      <c r="K36" s="198"/>
      <c r="L36" s="198"/>
      <c r="M36" s="198"/>
      <c r="N36" s="198"/>
      <c r="O36" s="198"/>
      <c r="P36" s="198"/>
      <c r="Q36" s="198"/>
      <c r="R36" s="111"/>
      <c r="T36" s="111"/>
    </row>
    <row r="37" spans="1:20">
      <c r="A37" s="197">
        <v>46265</v>
      </c>
      <c r="B37" s="198" t="s">
        <v>5537</v>
      </c>
      <c r="C37" s="272" t="s">
        <v>5538</v>
      </c>
      <c r="D37" s="198" t="s">
        <v>2381</v>
      </c>
      <c r="E37" s="199">
        <v>25</v>
      </c>
      <c r="F37" s="198"/>
      <c r="G37" s="198"/>
      <c r="H37" s="198"/>
      <c r="I37" s="198" t="s">
        <v>5527</v>
      </c>
      <c r="J37" s="198"/>
      <c r="K37" s="198"/>
      <c r="L37" s="198"/>
      <c r="M37" s="198"/>
      <c r="N37" s="198"/>
      <c r="O37" s="198"/>
      <c r="P37" s="198"/>
      <c r="Q37" s="198"/>
      <c r="R37" s="111"/>
      <c r="T37" s="111"/>
    </row>
    <row r="38" spans="1:20">
      <c r="A38" s="197">
        <v>46265</v>
      </c>
      <c r="B38" s="198" t="s">
        <v>5537</v>
      </c>
      <c r="C38" s="198" t="s">
        <v>1088</v>
      </c>
      <c r="D38" s="198" t="s">
        <v>2381</v>
      </c>
      <c r="E38" s="199"/>
      <c r="F38" s="198"/>
      <c r="G38" s="198"/>
      <c r="H38" s="198"/>
      <c r="I38" s="198" t="s">
        <v>5527</v>
      </c>
      <c r="J38" s="198"/>
      <c r="K38" s="198"/>
      <c r="L38" s="198"/>
      <c r="M38" s="198"/>
      <c r="N38" s="198"/>
      <c r="O38" s="198"/>
      <c r="P38" s="198"/>
      <c r="Q38" s="198"/>
      <c r="R38" s="111"/>
      <c r="T38" s="111"/>
    </row>
    <row r="39" spans="1:20">
      <c r="A39" s="197">
        <v>46265</v>
      </c>
      <c r="B39" s="198" t="s">
        <v>5537</v>
      </c>
      <c r="C39" s="198" t="s">
        <v>1115</v>
      </c>
      <c r="D39" s="198" t="s">
        <v>2381</v>
      </c>
      <c r="E39" s="199"/>
      <c r="F39" s="198"/>
      <c r="G39" s="198"/>
      <c r="H39" s="198"/>
      <c r="I39" s="198" t="s">
        <v>5527</v>
      </c>
      <c r="J39" s="198"/>
      <c r="K39" s="198"/>
      <c r="L39" s="198"/>
      <c r="M39" s="198"/>
      <c r="N39" s="198"/>
      <c r="O39" s="198"/>
      <c r="P39" s="198"/>
      <c r="Q39" s="198"/>
      <c r="R39" s="111"/>
      <c r="T39" s="111"/>
    </row>
    <row r="40" spans="1:20">
      <c r="A40" s="197">
        <v>46265</v>
      </c>
      <c r="B40" s="198" t="s">
        <v>5537</v>
      </c>
      <c r="C40" s="198" t="s">
        <v>1088</v>
      </c>
      <c r="D40" s="198" t="s">
        <v>2479</v>
      </c>
      <c r="E40" s="199"/>
      <c r="F40" s="198"/>
      <c r="G40" s="198"/>
      <c r="H40" s="198"/>
      <c r="I40" s="198" t="s">
        <v>5527</v>
      </c>
      <c r="J40" s="198"/>
      <c r="K40" s="198"/>
      <c r="L40" s="198"/>
      <c r="M40" s="198"/>
      <c r="N40" s="198"/>
      <c r="O40" s="198"/>
      <c r="P40" s="198"/>
      <c r="Q40" s="198"/>
      <c r="R40" s="111"/>
      <c r="T40" s="111"/>
    </row>
    <row r="41" spans="1:20">
      <c r="A41" s="197">
        <v>46265</v>
      </c>
      <c r="B41" s="198" t="s">
        <v>5537</v>
      </c>
      <c r="C41" s="198" t="s">
        <v>1115</v>
      </c>
      <c r="D41" s="198" t="s">
        <v>2479</v>
      </c>
      <c r="E41" s="199"/>
      <c r="F41" s="198"/>
      <c r="G41" s="198"/>
      <c r="H41" s="198"/>
      <c r="I41" s="198" t="s">
        <v>5527</v>
      </c>
      <c r="J41" s="198"/>
      <c r="K41" s="198"/>
      <c r="L41" s="198"/>
      <c r="M41" s="198"/>
      <c r="N41" s="198"/>
      <c r="O41" s="198"/>
      <c r="P41" s="198"/>
      <c r="Q41" s="198"/>
      <c r="R41" s="111"/>
      <c r="T41" s="111"/>
    </row>
    <row r="42" spans="1:20">
      <c r="A42" s="120">
        <v>46266</v>
      </c>
      <c r="B42" s="121"/>
      <c r="C42" s="121" t="s">
        <v>5523</v>
      </c>
      <c r="D42" s="121"/>
      <c r="E42" s="122"/>
      <c r="F42" s="121"/>
      <c r="G42" s="121"/>
      <c r="H42" s="121"/>
      <c r="I42" s="121"/>
      <c r="J42" s="121"/>
      <c r="K42" s="121"/>
      <c r="L42" s="121"/>
      <c r="M42" s="121"/>
      <c r="N42" s="121"/>
      <c r="O42" s="121"/>
      <c r="P42" s="121"/>
      <c r="Q42" s="121"/>
      <c r="R42" s="111" t="str">
        <f t="shared" si="3"/>
        <v/>
      </c>
      <c r="T42" s="111"/>
    </row>
    <row r="43" spans="1:20">
      <c r="A43" s="233">
        <v>46266</v>
      </c>
      <c r="B43" s="234" t="str">
        <f t="shared" ref="B43:B48" ca="1" si="5">IF($A43&lt;TODAY(),"Expired","Active")</f>
        <v>Expired</v>
      </c>
      <c r="C43" s="246" t="s">
        <v>2248</v>
      </c>
      <c r="D43" s="234" t="s">
        <v>2352</v>
      </c>
      <c r="E43" s="235"/>
      <c r="F43" s="234"/>
      <c r="G43" s="234"/>
      <c r="H43" s="234"/>
      <c r="I43" s="234" t="s">
        <v>5524</v>
      </c>
      <c r="J43" s="234"/>
      <c r="K43" s="234" t="str">
        <f>IFERROR(IF(INDEX(Vöruskrá!$C:$C,MATCH($C43,Vöruskrá!$B:$B,0))=0,"",INDEX(Vöruskrá!$C:$C,MATCH($C43,Vöruskrá!$B:$B,0))),"")</f>
        <v/>
      </c>
      <c r="L43" s="234"/>
      <c r="M43" s="234"/>
      <c r="N43" s="234"/>
      <c r="O43" s="234" t="str">
        <f>IFERROR(IF(INDEX(Vöruskrá!$I:$I,MATCH($C43,Vöruskrá!$B:$B,0))=0,"",INDEX(Vöruskrá!$I:$I,MATCH($C43,Vöruskrá!$B:$B,0))),"")</f>
        <v/>
      </c>
      <c r="P43" s="234"/>
      <c r="Q43" s="236" t="s">
        <v>5525</v>
      </c>
      <c r="R43" s="111" t="str">
        <f t="shared" si="3"/>
        <v/>
      </c>
      <c r="S43" t="s">
        <v>666</v>
      </c>
      <c r="T43" s="111">
        <f>IFERROR(INDEX(Magnviðmið!$F$42:$F$51,MATCH($S43,Magnviðmið!$A$42:$A$51,0)),"")</f>
        <v>1064.45</v>
      </c>
    </row>
    <row r="44" spans="1:20">
      <c r="A44" s="197">
        <v>46266</v>
      </c>
      <c r="B44" s="198" t="str">
        <f t="shared" ca="1" si="5"/>
        <v>Expired</v>
      </c>
      <c r="C44" s="198" t="s">
        <v>946</v>
      </c>
      <c r="D44" s="198" t="s">
        <v>2352</v>
      </c>
      <c r="E44" s="199" t="s">
        <v>5539</v>
      </c>
      <c r="F44" s="198"/>
      <c r="G44" s="198"/>
      <c r="H44" s="198"/>
      <c r="I44" s="198" t="s">
        <v>5527</v>
      </c>
      <c r="J44" s="198"/>
      <c r="K44" s="198" t="str">
        <f>IFERROR(IF(INDEX(Vöruskrá!$C:$C,MATCH($C44,Vöruskrá!$B:$B,0))=0,"",INDEX(Vöruskrá!$C:$C,MATCH($C44,Vöruskrá!$B:$B,0))),"")</f>
        <v>Norðanfiskur</v>
      </c>
      <c r="L44" s="198"/>
      <c r="M44" s="198"/>
      <c r="N44" s="198"/>
      <c r="O44" s="198" t="str">
        <f>IFERROR(IF(INDEX(Vöruskrá!$I:$I,MATCH($C44,Vöruskrá!$B:$B,0))=0,"",INDEX(Vöruskrá!$I:$I,MATCH($C44,Vöruskrá!$B:$B,0))),"")</f>
        <v>Ýsa í orlý - Norðanfiskur - vnr9170</v>
      </c>
      <c r="P44" s="198"/>
      <c r="Q44" s="198"/>
      <c r="R44" s="111" t="str">
        <f t="shared" si="3"/>
        <v/>
      </c>
      <c r="T44" s="111"/>
    </row>
    <row r="45" spans="1:20">
      <c r="A45" s="197">
        <v>46266</v>
      </c>
      <c r="B45" s="198" t="str">
        <f t="shared" ca="1" si="5"/>
        <v>Expired</v>
      </c>
      <c r="C45" s="272" t="s">
        <v>2253</v>
      </c>
      <c r="D45" s="198" t="s">
        <v>2352</v>
      </c>
      <c r="E45" s="199">
        <f>134+267</f>
        <v>401</v>
      </c>
      <c r="F45" s="198"/>
      <c r="G45" s="198"/>
      <c r="H45" s="198"/>
      <c r="I45" s="198" t="s">
        <v>5527</v>
      </c>
      <c r="J45" s="198"/>
      <c r="K45" s="198" t="str">
        <f>IFERROR(IF(INDEX(Vöruskrá!$C:$C,MATCH($C45,Vöruskrá!$B:$B,0))=0,"",INDEX(Vöruskrá!$C:$C,MATCH($C45,Vöruskrá!$B:$B,0))),"")</f>
        <v/>
      </c>
      <c r="L45" s="198"/>
      <c r="M45" s="198"/>
      <c r="N45" s="198"/>
      <c r="O45" s="198" t="str">
        <f>IFERROR(IF(INDEX(Vöruskrá!$I:$I,MATCH($C45,Vöruskrá!$B:$B,0))=0,"",INDEX(Vöruskrá!$I:$I,MATCH($C45,Vöruskrá!$B:$B,0))),"")</f>
        <v/>
      </c>
      <c r="P45" s="198"/>
      <c r="Q45" s="198"/>
      <c r="R45" s="111">
        <f t="shared" si="3"/>
        <v>401</v>
      </c>
      <c r="T45" s="111"/>
    </row>
    <row r="46" spans="1:20">
      <c r="A46" s="197">
        <v>46266</v>
      </c>
      <c r="B46" s="198" t="str">
        <f t="shared" ca="1" si="5"/>
        <v>Expired</v>
      </c>
      <c r="C46" s="198" t="s">
        <v>789</v>
      </c>
      <c r="D46" s="198" t="s">
        <v>2352</v>
      </c>
      <c r="E46" s="199" t="s">
        <v>5540</v>
      </c>
      <c r="F46" s="198"/>
      <c r="G46" s="198"/>
      <c r="H46" s="198"/>
      <c r="I46" s="198" t="s">
        <v>5527</v>
      </c>
      <c r="J46" s="198"/>
      <c r="K46" s="198" t="str">
        <f>IFERROR(IF(INDEX(Vöruskrá!$C:$C,MATCH($C46,Vöruskrá!$B:$B,0))=0,"",INDEX(Vöruskrá!$C:$C,MATCH($C46,Vöruskrá!$B:$B,0))),"")</f>
        <v>Kjarnavörur hf.</v>
      </c>
      <c r="L46" s="198"/>
      <c r="M46" s="198"/>
      <c r="N46" s="198"/>
      <c r="O46" s="198" t="str">
        <f>IFERROR(IF(INDEX(Vöruskrá!$I:$I,MATCH($C46,Vöruskrá!$B:$B,0))=0,"",INDEX(Vöruskrá!$I:$I,MATCH($C46,Vöruskrá!$B:$B,0))),"")</f>
        <v>https://docs.google.com/document/d/1zjTEk0jxzMyf_It1YdJ7mbPkOEWo3aspViRU-3l-10I/edit?usp=sharing</v>
      </c>
      <c r="P46" s="198"/>
      <c r="Q46" s="198"/>
      <c r="R46" s="111" t="str">
        <f t="shared" si="3"/>
        <v/>
      </c>
      <c r="T46" s="111"/>
    </row>
    <row r="47" spans="1:20">
      <c r="A47" s="197">
        <v>46266</v>
      </c>
      <c r="B47" s="198" t="str">
        <f t="shared" ca="1" si="5"/>
        <v>Expired</v>
      </c>
      <c r="C47" s="198" t="s">
        <v>379</v>
      </c>
      <c r="D47" s="198" t="s">
        <v>2352</v>
      </c>
      <c r="E47" s="199">
        <f>Hráefnaskrá!$D$684/1000</f>
        <v>0.5</v>
      </c>
      <c r="F47" s="198"/>
      <c r="G47" s="198"/>
      <c r="H47" s="198"/>
      <c r="I47" s="198" t="s">
        <v>5524</v>
      </c>
      <c r="J47" s="198"/>
      <c r="K47" s="198" t="str">
        <f>IFERROR(IF(INDEX(Vöruskrá!$C:$C,MATCH($C47,Vöruskrá!$B:$B,0))=0,"",INDEX(Vöruskrá!$C:$C,MATCH($C47,Vöruskrá!$B:$B,0))),"")</f>
        <v>Katla matvælaiðja ehf.</v>
      </c>
      <c r="L47" s="198"/>
      <c r="M47" s="198"/>
      <c r="N47" s="198"/>
      <c r="O47" s="198" t="str">
        <f>IFERROR(IF(INDEX(Vöruskrá!$I:$I,MATCH($C47,Vöruskrá!$B:$B,0))=0,"",INDEX(Vöruskrá!$I:$I,MATCH($C47,Vöruskrá!$B:$B,0))),"")</f>
        <v>https://drive.google.com/file/d/18_svh90eLQ1eSbJF3qr3eWDjhyhpL95Y/view?usp=sharing</v>
      </c>
      <c r="P47" s="198"/>
      <c r="Q47" s="198"/>
      <c r="R47" s="111">
        <f t="shared" si="3"/>
        <v>0.5</v>
      </c>
      <c r="T47" s="111"/>
    </row>
    <row r="48" spans="1:20">
      <c r="A48" s="197">
        <v>46266</v>
      </c>
      <c r="B48" s="198" t="str">
        <f t="shared" ca="1" si="5"/>
        <v>Expired</v>
      </c>
      <c r="C48" s="198" t="s">
        <v>849</v>
      </c>
      <c r="D48" s="198" t="s">
        <v>2352</v>
      </c>
      <c r="E48" s="199">
        <f>Hráefnaskrá!$D$685/1000</f>
        <v>0.5</v>
      </c>
      <c r="F48" s="198"/>
      <c r="G48" s="198"/>
      <c r="H48" s="198"/>
      <c r="I48" s="198" t="s">
        <v>5524</v>
      </c>
      <c r="J48" s="198"/>
      <c r="K48" s="198" t="str">
        <f>IFERROR(IF(INDEX(Vöruskrá!$C:$C,MATCH($C48,Vöruskrá!$B:$B,0))=0,"",INDEX(Vöruskrá!$C:$C,MATCH($C48,Vöruskrá!$B:$B,0))),"")</f>
        <v>Wiik &amp; Co / Veribest</v>
      </c>
      <c r="L48" s="198"/>
      <c r="M48" s="198"/>
      <c r="N48" s="198"/>
      <c r="O48" s="198" t="str">
        <f>IFERROR(IF(INDEX(Vöruskrá!$I:$I,MATCH($C48,Vöruskrá!$B:$B,0))=0,"",INDEX(Vöruskrá!$I:$I,MATCH($C48,Vöruskrá!$B:$B,0))),"")</f>
        <v>https://drive.google.com/file/d/17puUplpn6ElrWoXLcrTOo91GsF7KSRhJ/view?usp=sharing</v>
      </c>
      <c r="P48" s="198"/>
      <c r="Q48" s="198"/>
      <c r="R48" s="111">
        <f t="shared" si="3"/>
        <v>0.5</v>
      </c>
      <c r="T48" s="111"/>
    </row>
    <row r="49" spans="1:20">
      <c r="A49" s="197">
        <v>46266</v>
      </c>
      <c r="B49" s="198" t="s">
        <v>5537</v>
      </c>
      <c r="C49" s="198" t="s">
        <v>958</v>
      </c>
      <c r="D49" s="198" t="s">
        <v>2381</v>
      </c>
      <c r="E49" s="199" t="s">
        <v>5541</v>
      </c>
      <c r="F49" s="198"/>
      <c r="G49" s="198"/>
      <c r="H49" s="198"/>
      <c r="I49" s="198" t="s">
        <v>5527</v>
      </c>
      <c r="J49" s="198"/>
      <c r="K49" s="198"/>
      <c r="L49" s="198"/>
      <c r="M49" s="198"/>
      <c r="N49" s="198"/>
      <c r="O49" s="198"/>
      <c r="P49" s="198"/>
      <c r="Q49" s="198"/>
      <c r="R49" s="111"/>
      <c r="T49" s="111"/>
    </row>
    <row r="50" spans="1:20">
      <c r="A50" s="197">
        <v>46266</v>
      </c>
      <c r="B50" s="198" t="s">
        <v>5537</v>
      </c>
      <c r="C50" s="198" t="s">
        <v>998</v>
      </c>
      <c r="D50" s="198" t="s">
        <v>2381</v>
      </c>
      <c r="E50" s="199" t="s">
        <v>5542</v>
      </c>
      <c r="F50" s="198"/>
      <c r="G50" s="198"/>
      <c r="H50" s="198"/>
      <c r="I50" s="198" t="s">
        <v>5527</v>
      </c>
      <c r="J50" s="198"/>
      <c r="K50" s="198"/>
      <c r="L50" s="198"/>
      <c r="M50" s="198"/>
      <c r="N50" s="198"/>
      <c r="O50" s="198"/>
      <c r="P50" s="198"/>
      <c r="Q50" s="198"/>
      <c r="R50" s="111"/>
      <c r="T50" s="111"/>
    </row>
    <row r="51" spans="1:20">
      <c r="A51" s="197">
        <v>46266</v>
      </c>
      <c r="B51" s="198" t="s">
        <v>5537</v>
      </c>
      <c r="C51" s="198" t="s">
        <v>1083</v>
      </c>
      <c r="D51" s="198" t="s">
        <v>2381</v>
      </c>
      <c r="E51" s="199" t="s">
        <v>5529</v>
      </c>
      <c r="F51" s="198"/>
      <c r="G51" s="198"/>
      <c r="H51" s="198"/>
      <c r="I51" s="198" t="s">
        <v>5527</v>
      </c>
      <c r="J51" s="198"/>
      <c r="K51" s="198"/>
      <c r="L51" s="198"/>
      <c r="M51" s="198"/>
      <c r="N51" s="198"/>
      <c r="O51" s="198"/>
      <c r="P51" s="198"/>
      <c r="Q51" s="198"/>
      <c r="R51" s="111"/>
      <c r="T51" s="111"/>
    </row>
    <row r="52" spans="1:20">
      <c r="A52" s="253">
        <v>46266</v>
      </c>
      <c r="B52" s="252" t="s">
        <v>5537</v>
      </c>
      <c r="C52" s="273" t="s">
        <v>5543</v>
      </c>
      <c r="D52" s="252" t="s">
        <v>2479</v>
      </c>
      <c r="E52" s="251" t="s">
        <v>5544</v>
      </c>
      <c r="F52" s="252"/>
      <c r="G52" s="252"/>
      <c r="H52" s="252"/>
      <c r="I52" s="252" t="s">
        <v>5527</v>
      </c>
      <c r="J52" s="252"/>
      <c r="K52" s="252"/>
      <c r="L52" s="252"/>
      <c r="M52" s="252"/>
      <c r="N52" s="252"/>
      <c r="O52" s="252"/>
      <c r="P52" s="252"/>
      <c r="Q52" s="252"/>
      <c r="R52" s="111"/>
      <c r="T52" s="111"/>
    </row>
    <row r="53" spans="1:20">
      <c r="A53" s="120">
        <v>46267</v>
      </c>
      <c r="B53" s="121"/>
      <c r="C53" s="121" t="s">
        <v>5523</v>
      </c>
      <c r="D53" s="121"/>
      <c r="E53" s="122"/>
      <c r="F53" s="121"/>
      <c r="G53" s="121"/>
      <c r="H53" s="121"/>
      <c r="I53" s="121"/>
      <c r="J53" s="121"/>
      <c r="K53" s="121"/>
      <c r="L53" s="121"/>
      <c r="M53" s="121"/>
      <c r="N53" s="121"/>
      <c r="O53" s="121"/>
      <c r="P53" s="121"/>
      <c r="Q53" s="121"/>
      <c r="R53" s="111" t="str">
        <f t="shared" si="3"/>
        <v/>
      </c>
      <c r="T53" s="111"/>
    </row>
    <row r="54" spans="1:20">
      <c r="A54" s="233">
        <v>46267</v>
      </c>
      <c r="B54" s="234" t="str">
        <f ca="1">IF($A54&lt;TODAY(),"Expired","Active")</f>
        <v>Expired</v>
      </c>
      <c r="C54" s="246" t="s">
        <v>2254</v>
      </c>
      <c r="D54" s="234" t="s">
        <v>2352</v>
      </c>
      <c r="E54" s="235"/>
      <c r="F54" s="234"/>
      <c r="G54" s="234"/>
      <c r="H54" s="234"/>
      <c r="I54" s="234" t="s">
        <v>5524</v>
      </c>
      <c r="J54" s="234"/>
      <c r="K54" s="234" t="str">
        <f>IFERROR(IF(INDEX(Vöruskrá!$C:$C,MATCH($C54,Vöruskrá!$B:$B,0))=0,"",INDEX(Vöruskrá!$C:$C,MATCH($C54,Vöruskrá!$B:$B,0))),"")</f>
        <v/>
      </c>
      <c r="L54" s="234"/>
      <c r="M54" s="234"/>
      <c r="N54" s="234"/>
      <c r="O54" s="234" t="str">
        <f>IFERROR(IF(INDEX(Vöruskrá!$I:$I,MATCH($C54,Vöruskrá!$B:$B,0))=0,"",INDEX(Vöruskrá!$I:$I,MATCH($C54,Vöruskrá!$B:$B,0))),"")</f>
        <v/>
      </c>
      <c r="P54" s="234"/>
      <c r="Q54" s="236" t="s">
        <v>5525</v>
      </c>
      <c r="R54" s="111" t="str">
        <f t="shared" si="3"/>
        <v/>
      </c>
      <c r="S54" t="s">
        <v>5545</v>
      </c>
      <c r="T54" s="111">
        <f>IFERROR(INDEX(Magnviðmið!$F$42:$F$51,MATCH($S54,Magnviðmið!$A$42:$A$51,0)),"")</f>
        <v>1346.338</v>
      </c>
    </row>
    <row r="55" spans="1:20">
      <c r="A55" s="197">
        <v>46267</v>
      </c>
      <c r="B55" s="198" t="str">
        <f ca="1">IF($A55&lt;TODAY(),"Expired","Active")</f>
        <v>Expired</v>
      </c>
      <c r="C55" s="198" t="s">
        <v>203</v>
      </c>
      <c r="D55" s="198" t="s">
        <v>2352</v>
      </c>
      <c r="E55" s="199">
        <v>1100</v>
      </c>
      <c r="F55" s="198"/>
      <c r="G55" s="198"/>
      <c r="H55" s="198"/>
      <c r="I55" s="198" t="s">
        <v>5527</v>
      </c>
      <c r="J55" s="198"/>
      <c r="K55" s="198" t="str">
        <f>IFERROR(IF(INDEX(Vöruskrá!$C:$C,MATCH($C55,Vöruskrá!$B:$B,0))=0,"",INDEX(Vöruskrá!$C:$C,MATCH($C55,Vöruskrá!$B:$B,0))),"")</f>
        <v xml:space="preserve">Arna </v>
      </c>
      <c r="L55" s="198"/>
      <c r="M55" s="198"/>
      <c r="N55" s="198"/>
      <c r="O55" s="198" t="str">
        <f>IFERROR(IF(INDEX(Vöruskrá!$I:$I,MATCH($C55,Vöruskrá!$B:$B,0))=0,"",INDEX(Vöruskrá!$I:$I,MATCH($C55,Vöruskrá!$B:$B,0))),"")</f>
        <v>https://drive.google.com/file/d/1yzNdxeJqQSbLVXSF15Oeij4m2PUBv2GA/view?usp=sharing</v>
      </c>
      <c r="P55" s="198"/>
      <c r="Q55" s="198"/>
      <c r="R55" s="111">
        <f t="shared" si="3"/>
        <v>1100</v>
      </c>
      <c r="T55" s="111"/>
    </row>
    <row r="56" spans="1:20">
      <c r="A56" s="197">
        <v>46267</v>
      </c>
      <c r="B56" s="198" t="str">
        <f ca="1">IF($A56&lt;TODAY(),"Expired","Active")</f>
        <v>Expired</v>
      </c>
      <c r="C56" s="198" t="s">
        <v>594</v>
      </c>
      <c r="D56" s="198" t="s">
        <v>2352</v>
      </c>
      <c r="E56" s="199">
        <f>190/2</f>
        <v>95</v>
      </c>
      <c r="F56" s="198"/>
      <c r="G56" s="198"/>
      <c r="H56" s="198"/>
      <c r="I56" s="198" t="s">
        <v>5527</v>
      </c>
      <c r="J56" s="198"/>
      <c r="K56" s="198" t="str">
        <f>IFERROR(IF(INDEX(Vöruskrá!$C:$C,MATCH($C56,Vöruskrá!$B:$B,0))=0,"",INDEX(Vöruskrá!$C:$C,MATCH($C56,Vöruskrá!$B:$B,0))),"")</f>
        <v>N.V. d'Arta</v>
      </c>
      <c r="L56" s="198"/>
      <c r="M56" s="198"/>
      <c r="N56" s="198"/>
      <c r="O56" s="198" t="str">
        <f>IFERROR(IF(INDEX(Vöruskrá!$I:$I,MATCH($C56,Vöruskrá!$B:$B,0))=0,"",INDEX(Vöruskrá!$I:$I,MATCH($C56,Vöruskrá!$B:$B,0))),"")</f>
        <v>https://drive.google.com/file/d/1XJ1WHz_-GsR3Kmtlg7CIktpTVkuGTSa7/view?usp=sharing</v>
      </c>
      <c r="P56" s="198"/>
      <c r="Q56" s="198"/>
      <c r="R56" s="111">
        <f t="shared" si="3"/>
        <v>95</v>
      </c>
      <c r="T56" s="111"/>
    </row>
    <row r="57" spans="1:20">
      <c r="A57" s="197">
        <v>46267</v>
      </c>
      <c r="B57" s="198" t="str">
        <f ca="1">IF($A57&lt;TODAY(),"Expired","Active")</f>
        <v>Expired</v>
      </c>
      <c r="C57" s="198" t="s">
        <v>628</v>
      </c>
      <c r="D57" s="198" t="s">
        <v>2352</v>
      </c>
      <c r="E57" s="199">
        <v>95</v>
      </c>
      <c r="F57" s="198"/>
      <c r="G57" s="198"/>
      <c r="H57" s="198"/>
      <c r="I57" s="198" t="s">
        <v>5527</v>
      </c>
      <c r="J57" s="198"/>
      <c r="K57" s="198" t="str">
        <f>IFERROR(IF(INDEX(Vöruskrá!$C:$C,MATCH($C57,Vöruskrá!$B:$B,0))=0,"",INDEX(Vöruskrá!$C:$C,MATCH($C57,Vöruskrá!$B:$B,0))),"")</f>
        <v>Global Food Link S.L.U.</v>
      </c>
      <c r="L57" s="198"/>
      <c r="M57" s="198"/>
      <c r="N57" s="198"/>
      <c r="O57" s="198" t="str">
        <f>IFERROR(IF(INDEX(Vöruskrá!$I:$I,MATCH($C57,Vöruskrá!$B:$B,0))=0,"",INDEX(Vöruskrá!$I:$I,MATCH($C57,Vöruskrá!$B:$B,0))),"")</f>
        <v>https://drive.google.com/file/d/19LpgAetZiskpHR9eV63DDPNUbJkWcOya/view?usp=sharing</v>
      </c>
      <c r="P57" s="198"/>
      <c r="Q57" s="198"/>
      <c r="R57" s="111">
        <f t="shared" si="3"/>
        <v>95</v>
      </c>
      <c r="T57" s="111"/>
    </row>
    <row r="58" spans="1:20">
      <c r="A58" s="197">
        <v>46267</v>
      </c>
      <c r="B58" s="198" t="str">
        <f ca="1">IF($A58&lt;TODAY(),"Expired","Active")</f>
        <v>Expired</v>
      </c>
      <c r="C58" s="198" t="s">
        <v>428</v>
      </c>
      <c r="D58" s="198" t="s">
        <v>2352</v>
      </c>
      <c r="E58" s="199">
        <v>154</v>
      </c>
      <c r="F58" s="198"/>
      <c r="G58" s="198"/>
      <c r="H58" s="198"/>
      <c r="I58" s="198" t="s">
        <v>5527</v>
      </c>
      <c r="J58" s="198"/>
      <c r="K58" s="198" t="str">
        <f>IFERROR(IF(INDEX(Vöruskrá!$C:$C,MATCH($C58,Vöruskrá!$B:$B,0))=0,"",INDEX(Vöruskrá!$C:$C,MATCH($C58,Vöruskrá!$B:$B,0))),"")</f>
        <v>H-Berg ehf.</v>
      </c>
      <c r="L58" s="198"/>
      <c r="M58" s="198"/>
      <c r="N58" s="198"/>
      <c r="O58" s="198" t="str">
        <f>IFERROR(IF(INDEX(Vöruskrá!$I:$I,MATCH($C58,Vöruskrá!$B:$B,0))=0,"",INDEX(Vöruskrá!$I:$I,MATCH($C58,Vöruskrá!$B:$B,0))),"")</f>
        <v>https://docs.google.com/document/d/1ifrlgLmRek3D49wWNhUQ_AdEsalsUL9A3wL-voKvyxI/edit?usp=sharing</v>
      </c>
      <c r="P58" s="198"/>
      <c r="Q58" s="198"/>
      <c r="R58" s="111">
        <f t="shared" si="3"/>
        <v>154</v>
      </c>
      <c r="T58" s="111"/>
    </row>
    <row r="59" spans="1:20">
      <c r="A59" s="197">
        <v>46267</v>
      </c>
      <c r="B59" s="198" t="s">
        <v>5537</v>
      </c>
      <c r="C59" s="198" t="s">
        <v>893</v>
      </c>
      <c r="D59" s="198" t="s">
        <v>2381</v>
      </c>
      <c r="E59" s="199" t="s">
        <v>5546</v>
      </c>
      <c r="F59" s="198"/>
      <c r="G59" s="198"/>
      <c r="H59" s="198"/>
      <c r="I59" s="198" t="s">
        <v>5527</v>
      </c>
      <c r="J59" s="198"/>
      <c r="K59" s="198"/>
      <c r="L59" s="198"/>
      <c r="M59" s="198"/>
      <c r="N59" s="198"/>
      <c r="O59" s="198"/>
      <c r="P59" s="198"/>
      <c r="Q59" s="198"/>
      <c r="R59" s="111"/>
      <c r="T59" s="111"/>
    </row>
    <row r="60" spans="1:20">
      <c r="A60" s="197">
        <v>46267</v>
      </c>
      <c r="B60" s="198" t="s">
        <v>5537</v>
      </c>
      <c r="C60" s="198" t="s">
        <v>1085</v>
      </c>
      <c r="D60" s="198" t="s">
        <v>2381</v>
      </c>
      <c r="E60" s="199"/>
      <c r="F60" s="198"/>
      <c r="G60" s="198"/>
      <c r="H60" s="198"/>
      <c r="I60" s="198" t="s">
        <v>5527</v>
      </c>
      <c r="J60" s="198"/>
      <c r="K60" s="198"/>
      <c r="L60" s="198"/>
      <c r="M60" s="198"/>
      <c r="N60" s="198"/>
      <c r="O60" s="198"/>
      <c r="P60" s="198"/>
      <c r="Q60" s="198"/>
      <c r="R60" s="111"/>
      <c r="T60" s="111"/>
    </row>
    <row r="61" spans="1:20">
      <c r="A61" s="197">
        <v>46267</v>
      </c>
      <c r="B61" s="198" t="s">
        <v>5537</v>
      </c>
      <c r="C61" s="198" t="s">
        <v>505</v>
      </c>
      <c r="D61" s="198" t="s">
        <v>2381</v>
      </c>
      <c r="E61" s="199"/>
      <c r="F61" s="198"/>
      <c r="G61" s="198"/>
      <c r="H61" s="198"/>
      <c r="I61" s="198" t="s">
        <v>5524</v>
      </c>
      <c r="J61" s="198"/>
      <c r="K61" s="198"/>
      <c r="L61" s="198"/>
      <c r="M61" s="198"/>
      <c r="N61" s="198"/>
      <c r="O61" s="198"/>
      <c r="P61" s="198"/>
      <c r="Q61" s="198"/>
      <c r="R61" s="111"/>
      <c r="T61" s="111"/>
    </row>
    <row r="62" spans="1:20">
      <c r="A62" s="120">
        <v>46268</v>
      </c>
      <c r="B62" s="121"/>
      <c r="C62" s="121" t="s">
        <v>5523</v>
      </c>
      <c r="D62" s="121"/>
      <c r="E62" s="122"/>
      <c r="F62" s="121"/>
      <c r="G62" s="121"/>
      <c r="H62" s="121"/>
      <c r="I62" s="121"/>
      <c r="J62" s="121"/>
      <c r="K62" s="121"/>
      <c r="L62" s="121"/>
      <c r="M62" s="121"/>
      <c r="N62" s="121"/>
      <c r="O62" s="121"/>
      <c r="P62" s="121"/>
      <c r="Q62" s="121"/>
      <c r="R62" s="111" t="str">
        <f t="shared" si="3"/>
        <v/>
      </c>
      <c r="T62" s="111"/>
    </row>
    <row r="63" spans="1:20">
      <c r="A63" s="233">
        <v>46268</v>
      </c>
      <c r="B63" s="234" t="str">
        <f t="shared" ref="B63:B67" ca="1" si="6">IF($A63&lt;TODAY(),"Expired","Active")</f>
        <v>Expired</v>
      </c>
      <c r="C63" s="246" t="s">
        <v>2259</v>
      </c>
      <c r="D63" s="234" t="s">
        <v>2352</v>
      </c>
      <c r="E63" s="235"/>
      <c r="F63" s="234"/>
      <c r="G63" s="234"/>
      <c r="H63" s="234"/>
      <c r="I63" s="234" t="s">
        <v>5524</v>
      </c>
      <c r="J63" s="234"/>
      <c r="K63" s="234" t="str">
        <f>IFERROR(IF(INDEX(Vöruskrá!$C:$C,MATCH($C63,Vöruskrá!$B:$B,0))=0,"",INDEX(Vöruskrá!$C:$C,MATCH($C63,Vöruskrá!$B:$B,0))),"")</f>
        <v/>
      </c>
      <c r="L63" s="234"/>
      <c r="M63" s="234"/>
      <c r="N63" s="234"/>
      <c r="O63" s="234" t="str">
        <f>IFERROR(IF(INDEX(Vöruskrá!$I:$I,MATCH($C63,Vöruskrá!$B:$B,0))=0,"",INDEX(Vöruskrá!$I:$I,MATCH($C63,Vöruskrá!$B:$B,0))),"")</f>
        <v/>
      </c>
      <c r="P63" s="234"/>
      <c r="Q63" s="236" t="s">
        <v>5525</v>
      </c>
      <c r="R63" s="111" t="str">
        <f t="shared" si="3"/>
        <v/>
      </c>
      <c r="S63" t="s">
        <v>666</v>
      </c>
      <c r="T63" s="111">
        <f>IFERROR(INDEX(Magnviðmið!$F$42:$F$51,MATCH($S63,Magnviðmið!$A$42:$A$51,0)),"")</f>
        <v>1064.45</v>
      </c>
    </row>
    <row r="64" spans="1:20">
      <c r="A64" s="197">
        <v>46268</v>
      </c>
      <c r="B64" s="198" t="str">
        <f t="shared" ca="1" si="6"/>
        <v>Expired</v>
      </c>
      <c r="C64" s="198" t="s">
        <v>692</v>
      </c>
      <c r="D64" s="198" t="s">
        <v>2352</v>
      </c>
      <c r="E64" s="199">
        <v>700</v>
      </c>
      <c r="F64" s="198"/>
      <c r="G64" s="198"/>
      <c r="H64" s="198"/>
      <c r="I64" s="198" t="s">
        <v>5527</v>
      </c>
      <c r="J64" s="198"/>
      <c r="K64" s="198" t="str">
        <f>IFERROR(IF(INDEX(Vöruskrá!$C:$C,MATCH($C64,Vöruskrá!$B:$B,0))=0,"",INDEX(Vöruskrá!$C:$C,MATCH($C64,Vöruskrá!$B:$B,0))),"")</f>
        <v>Hafið fiskverslun</v>
      </c>
      <c r="L64" s="198"/>
      <c r="M64" s="198"/>
      <c r="N64" s="198"/>
      <c r="O64" s="198" t="str">
        <f>IFERROR(IF(INDEX(Vöruskrá!$I:$I,MATCH($C64,Vöruskrá!$B:$B,0))=0,"",INDEX(Vöruskrá!$I:$I,MATCH($C64,Vöruskrá!$B:$B,0))),"")</f>
        <v>https://docs.google.com/document/d/16XSSnVUJ3h_-jINvQvjLPJxqQDm3-XJQ/edit?usp=sharing&amp;ouid=115242652208709673085&amp;rtpof=true&amp;sd=true</v>
      </c>
      <c r="P64" s="198"/>
      <c r="Q64" s="198"/>
      <c r="R64" s="111">
        <f t="shared" si="3"/>
        <v>700</v>
      </c>
      <c r="T64" s="111"/>
    </row>
    <row r="65" spans="1:20">
      <c r="A65" s="197">
        <v>46268</v>
      </c>
      <c r="B65" s="198" t="str">
        <f t="shared" ca="1" si="6"/>
        <v>Expired</v>
      </c>
      <c r="C65" s="198" t="s">
        <v>1001</v>
      </c>
      <c r="D65" s="198" t="s">
        <v>2352</v>
      </c>
      <c r="E65" s="199">
        <v>400</v>
      </c>
      <c r="F65" s="198"/>
      <c r="G65" s="198"/>
      <c r="H65" s="198"/>
      <c r="I65" s="198" t="s">
        <v>5527</v>
      </c>
      <c r="J65" s="198"/>
      <c r="K65" s="198" t="str">
        <f>IFERROR(IF(INDEX(Vöruskrá!$C:$C,MATCH($C65,Vöruskrá!$B:$B,0))=0,"",INDEX(Vöruskrá!$C:$C,MATCH($C65,Vöruskrá!$B:$B,0))),"")</f>
        <v/>
      </c>
      <c r="L65" s="198"/>
      <c r="M65" s="198"/>
      <c r="N65" s="198"/>
      <c r="O65" s="198" t="str">
        <f>IFERROR(IF(INDEX(Vöruskrá!$I:$I,MATCH($C65,Vöruskrá!$B:$B,0))=0,"",INDEX(Vöruskrá!$I:$I,MATCH($C65,Vöruskrá!$B:$B,0))),"")</f>
        <v/>
      </c>
      <c r="P65" s="198"/>
      <c r="Q65" s="198"/>
      <c r="R65" s="111">
        <f t="shared" si="3"/>
        <v>400</v>
      </c>
      <c r="T65" s="111"/>
    </row>
    <row r="66" spans="1:20">
      <c r="A66" s="197">
        <v>46268</v>
      </c>
      <c r="B66" s="198" t="str">
        <f t="shared" ca="1" si="6"/>
        <v>Expired</v>
      </c>
      <c r="C66" s="272" t="s">
        <v>5547</v>
      </c>
      <c r="D66" s="198" t="s">
        <v>2352</v>
      </c>
      <c r="E66" s="199">
        <f>41+97</f>
        <v>138</v>
      </c>
      <c r="F66" s="198"/>
      <c r="G66" s="198"/>
      <c r="H66" s="198"/>
      <c r="I66" s="198" t="s">
        <v>5527</v>
      </c>
      <c r="J66" s="198"/>
      <c r="K66" s="198" t="str">
        <f>IFERROR(IF(INDEX(Vöruskrá!$C:$C,MATCH($C66,Vöruskrá!$B:$B,0))=0,"",INDEX(Vöruskrá!$C:$C,MATCH($C66,Vöruskrá!$B:$B,0))),"")</f>
        <v/>
      </c>
      <c r="L66" s="198"/>
      <c r="M66" s="198"/>
      <c r="N66" s="198"/>
      <c r="O66" s="198" t="str">
        <f>IFERROR(IF(INDEX(Vöruskrá!$I:$I,MATCH($C66,Vöruskrá!$B:$B,0))=0,"",INDEX(Vöruskrá!$I:$I,MATCH($C66,Vöruskrá!$B:$B,0))),"")</f>
        <v/>
      </c>
      <c r="P66" s="198"/>
      <c r="Q66" s="198"/>
      <c r="R66" s="111">
        <f t="shared" si="3"/>
        <v>138</v>
      </c>
      <c r="T66" s="111"/>
    </row>
    <row r="67" spans="1:20">
      <c r="A67" s="197">
        <v>46268</v>
      </c>
      <c r="B67" s="198" t="str">
        <f t="shared" ca="1" si="6"/>
        <v>Expired</v>
      </c>
      <c r="C67" s="272" t="s">
        <v>2402</v>
      </c>
      <c r="D67" s="198" t="s">
        <v>2352</v>
      </c>
      <c r="E67" s="199" t="s">
        <v>5548</v>
      </c>
      <c r="F67" s="198" t="s">
        <v>5549</v>
      </c>
      <c r="G67" s="198"/>
      <c r="H67" s="198"/>
      <c r="I67" s="198" t="s">
        <v>5527</v>
      </c>
      <c r="J67" s="198"/>
      <c r="K67" s="198" t="str">
        <f>IFERROR(IF(INDEX(Vöruskrá!$C:$C,MATCH($C67,Vöruskrá!$B:$B,0))=0,"",INDEX(Vöruskrá!$C:$C,MATCH($C67,Vöruskrá!$B:$B,0))),"")</f>
        <v/>
      </c>
      <c r="L67" s="198"/>
      <c r="M67" s="198"/>
      <c r="N67" s="198"/>
      <c r="O67" s="198" t="str">
        <f>IFERROR(IF(INDEX(Vöruskrá!$I:$I,MATCH($C67,Vöruskrá!$B:$B,0))=0,"",INDEX(Vöruskrá!$I:$I,MATCH($C67,Vöruskrá!$B:$B,0))),"")</f>
        <v/>
      </c>
      <c r="P67" s="198"/>
      <c r="Q67" s="198"/>
      <c r="R67" s="111" t="str">
        <f t="shared" si="3"/>
        <v/>
      </c>
      <c r="T67" s="111"/>
    </row>
    <row r="68" spans="1:20">
      <c r="A68" s="197">
        <v>46268</v>
      </c>
      <c r="B68" s="198" t="s">
        <v>5537</v>
      </c>
      <c r="C68" s="198" t="s">
        <v>505</v>
      </c>
      <c r="D68" s="198" t="s">
        <v>2381</v>
      </c>
      <c r="E68" s="199" t="s">
        <v>5550</v>
      </c>
      <c r="F68" s="198"/>
      <c r="G68" s="198"/>
      <c r="H68" s="198"/>
      <c r="I68" s="198" t="s">
        <v>5527</v>
      </c>
      <c r="J68" s="198"/>
      <c r="K68" s="198"/>
      <c r="L68" s="198"/>
      <c r="M68" s="198"/>
      <c r="N68" s="198"/>
      <c r="O68" s="198"/>
      <c r="P68" s="198"/>
      <c r="Q68" s="198"/>
      <c r="R68" s="111"/>
      <c r="T68" s="111"/>
    </row>
    <row r="69" spans="1:20">
      <c r="A69" s="197">
        <v>46268</v>
      </c>
      <c r="B69" s="198" t="s">
        <v>5537</v>
      </c>
      <c r="C69" s="198" t="s">
        <v>1083</v>
      </c>
      <c r="D69" s="198" t="s">
        <v>2381</v>
      </c>
      <c r="E69" s="199" t="s">
        <v>5529</v>
      </c>
      <c r="F69" s="198"/>
      <c r="G69" s="198"/>
      <c r="H69" s="198"/>
      <c r="I69" s="198" t="s">
        <v>5527</v>
      </c>
      <c r="J69" s="198"/>
      <c r="K69" s="198"/>
      <c r="L69" s="198"/>
      <c r="M69" s="198"/>
      <c r="N69" s="198"/>
      <c r="O69" s="198"/>
      <c r="P69" s="198"/>
      <c r="Q69" s="198"/>
      <c r="R69" s="111"/>
      <c r="T69" s="111"/>
    </row>
    <row r="70" spans="1:20">
      <c r="A70" s="197">
        <v>46268</v>
      </c>
      <c r="B70" s="198" t="s">
        <v>5537</v>
      </c>
      <c r="C70" s="198" t="s">
        <v>998</v>
      </c>
      <c r="D70" s="198" t="s">
        <v>2381</v>
      </c>
      <c r="E70" s="199">
        <v>35</v>
      </c>
      <c r="F70" s="198"/>
      <c r="G70" s="198"/>
      <c r="H70" s="198"/>
      <c r="I70" s="198" t="s">
        <v>5527</v>
      </c>
      <c r="J70" s="198"/>
      <c r="K70" s="198"/>
      <c r="L70" s="198"/>
      <c r="M70" s="198"/>
      <c r="N70" s="198"/>
      <c r="O70" s="198"/>
      <c r="P70" s="198"/>
      <c r="Q70" s="198"/>
      <c r="R70" s="111"/>
      <c r="T70" s="111"/>
    </row>
    <row r="71" spans="1:20">
      <c r="A71" s="197">
        <v>46268</v>
      </c>
      <c r="B71" s="198" t="s">
        <v>5537</v>
      </c>
      <c r="C71" s="198" t="s">
        <v>1088</v>
      </c>
      <c r="D71" s="198" t="s">
        <v>2381</v>
      </c>
      <c r="E71" s="199"/>
      <c r="F71" s="198"/>
      <c r="G71" s="198"/>
      <c r="H71" s="198"/>
      <c r="I71" s="198" t="s">
        <v>5527</v>
      </c>
      <c r="J71" s="198"/>
      <c r="K71" s="198"/>
      <c r="L71" s="198"/>
      <c r="M71" s="198"/>
      <c r="N71" s="198"/>
      <c r="O71" s="198"/>
      <c r="P71" s="198"/>
      <c r="Q71" s="198"/>
      <c r="R71" s="111"/>
      <c r="T71" s="111"/>
    </row>
    <row r="72" spans="1:20">
      <c r="A72" s="197">
        <v>46268</v>
      </c>
      <c r="B72" s="198" t="str">
        <f ca="1">IF($A72&lt;TODAY(),"Expired","Active")</f>
        <v>Expired</v>
      </c>
      <c r="C72" s="198" t="s">
        <v>1115</v>
      </c>
      <c r="D72" s="198" t="s">
        <v>2381</v>
      </c>
      <c r="E72" s="199"/>
      <c r="F72" s="198"/>
      <c r="G72" s="198"/>
      <c r="H72" s="198"/>
      <c r="I72" s="198" t="s">
        <v>5527</v>
      </c>
      <c r="J72" s="198"/>
      <c r="K72" s="198" t="str">
        <f>IFERROR(IF(INDEX(Vöruskrá!$C:$C,MATCH($C72,Vöruskrá!$B:$B,0))=0,"",INDEX(Vöruskrá!$C:$C,MATCH($C72,Vöruskrá!$B:$B,0))),"")</f>
        <v/>
      </c>
      <c r="L72" s="198"/>
      <c r="M72" s="198"/>
      <c r="N72" s="198"/>
      <c r="O72" s="198" t="str">
        <f>IFERROR(IF(INDEX(Vöruskrá!$I:$I,MATCH($C72,Vöruskrá!$B:$B,0))=0,"",INDEX(Vöruskrá!$I:$I,MATCH($C72,Vöruskrá!$B:$B,0))),"")</f>
        <v/>
      </c>
      <c r="P72" s="198"/>
      <c r="Q72" s="198"/>
      <c r="R72" s="111"/>
      <c r="T72" s="111"/>
    </row>
    <row r="73" spans="1:20">
      <c r="A73" s="197">
        <v>46268</v>
      </c>
      <c r="B73" s="198" t="s">
        <v>5537</v>
      </c>
      <c r="C73" s="198" t="s">
        <v>5551</v>
      </c>
      <c r="D73" s="198" t="s">
        <v>2479</v>
      </c>
      <c r="E73" s="199" t="s">
        <v>5552</v>
      </c>
      <c r="F73" s="198"/>
      <c r="G73" s="198"/>
      <c r="H73" s="198"/>
      <c r="I73" s="198" t="s">
        <v>5527</v>
      </c>
      <c r="J73" s="198"/>
      <c r="K73" s="198"/>
      <c r="L73" s="198"/>
      <c r="M73" s="198"/>
      <c r="N73" s="198"/>
      <c r="O73" s="198"/>
      <c r="P73" s="198"/>
      <c r="Q73" s="198"/>
      <c r="R73" s="111"/>
      <c r="T73" s="111"/>
    </row>
    <row r="74" spans="1:20">
      <c r="A74" s="120">
        <v>46269</v>
      </c>
      <c r="B74" s="121"/>
      <c r="C74" s="121" t="s">
        <v>5523</v>
      </c>
      <c r="D74" s="121"/>
      <c r="E74" s="122"/>
      <c r="F74" s="121"/>
      <c r="G74" s="121"/>
      <c r="H74" s="121"/>
      <c r="I74" s="121"/>
      <c r="J74" s="121"/>
      <c r="K74" s="121"/>
      <c r="L74" s="121"/>
      <c r="M74" s="121"/>
      <c r="N74" s="121"/>
      <c r="O74" s="121"/>
      <c r="P74" s="121"/>
      <c r="Q74" s="121"/>
      <c r="R74" s="111" t="str">
        <f t="shared" si="3"/>
        <v/>
      </c>
      <c r="T74" s="111"/>
    </row>
    <row r="75" spans="1:20">
      <c r="A75" s="233">
        <v>46269</v>
      </c>
      <c r="B75" s="234" t="str">
        <f t="shared" ref="B75:B77" ca="1" si="7">IF($A75&lt;TODAY(),"Expired","Active")</f>
        <v>Expired</v>
      </c>
      <c r="C75" s="246" t="s">
        <v>2263</v>
      </c>
      <c r="D75" s="234" t="s">
        <v>2352</v>
      </c>
      <c r="E75" s="235" t="s">
        <v>5553</v>
      </c>
      <c r="F75" s="234"/>
      <c r="G75" s="234"/>
      <c r="H75" s="234"/>
      <c r="I75" s="234" t="s">
        <v>5527</v>
      </c>
      <c r="J75" s="234"/>
      <c r="K75" s="234" t="str">
        <f>IFERROR(IF(INDEX(Vöruskrá!$C:$C,MATCH($C75,Vöruskrá!$B:$B,0))=0,"",INDEX(Vöruskrá!$C:$C,MATCH($C75,Vöruskrá!$B:$B,0))),"")</f>
        <v/>
      </c>
      <c r="L75" s="234"/>
      <c r="M75" s="234"/>
      <c r="N75" s="234"/>
      <c r="O75" s="234" t="str">
        <f>IFERROR(IF(INDEX(Vöruskrá!$I:$I,MATCH($C75,Vöruskrá!$B:$B,0))=0,"",INDEX(Vöruskrá!$I:$I,MATCH($C75,Vöruskrá!$B:$B,0))),"")</f>
        <v/>
      </c>
      <c r="P75" s="234"/>
      <c r="Q75" s="236" t="s">
        <v>5525</v>
      </c>
      <c r="R75" s="111" t="str">
        <f t="shared" si="3"/>
        <v/>
      </c>
      <c r="S75" t="s">
        <v>5554</v>
      </c>
      <c r="T75" s="111">
        <f>IFERROR(INDEX(Magnviðmið!$F$42:$F$51,MATCH($S75,Magnviðmið!$A$42:$A$51,0)),"")</f>
        <v>1179.22</v>
      </c>
    </row>
    <row r="76" spans="1:20">
      <c r="A76" s="197">
        <v>46269</v>
      </c>
      <c r="B76" s="198" t="str">
        <f t="shared" ca="1" si="7"/>
        <v>Expired</v>
      </c>
      <c r="C76" s="198" t="s">
        <v>899</v>
      </c>
      <c r="D76" s="198" t="s">
        <v>2352</v>
      </c>
      <c r="E76" s="199" t="s">
        <v>5555</v>
      </c>
      <c r="F76" s="198"/>
      <c r="G76" s="198"/>
      <c r="H76" s="198"/>
      <c r="I76" s="198" t="s">
        <v>5527</v>
      </c>
      <c r="J76" s="198"/>
      <c r="K76" s="198" t="str">
        <f>IFERROR(IF(INDEX(Vöruskrá!$C:$C,MATCH($C76,Vöruskrá!$B:$B,0))=0,"",INDEX(Vöruskrá!$C:$C,MATCH($C76,Vöruskrá!$B:$B,0))),"")</f>
        <v>Arla Foods/ Nathan</v>
      </c>
      <c r="L76" s="198"/>
      <c r="M76" s="198"/>
      <c r="N76" s="198"/>
      <c r="O76" s="198" t="str">
        <f>IFERROR(IF(INDEX(Vöruskrá!$I:$I,MATCH($C76,Vöruskrá!$B:$B,0))=0,"",INDEX(Vöruskrá!$I:$I,MATCH($C76,Vöruskrá!$B:$B,0))),"")</f>
        <v>https://drive.google.com/file/d/1fd7WtLy1R0r2yBTcdFmOyLLZMsMwdxq4/view?usp=sharing</v>
      </c>
      <c r="P76" s="198"/>
      <c r="Q76" s="198"/>
      <c r="R76" s="111" t="str">
        <f t="shared" si="3"/>
        <v/>
      </c>
      <c r="T76" s="111"/>
    </row>
    <row r="77" spans="1:20">
      <c r="A77" s="197">
        <v>46269</v>
      </c>
      <c r="B77" s="198" t="str">
        <f t="shared" ca="1" si="7"/>
        <v>Expired</v>
      </c>
      <c r="C77" s="198" t="s">
        <v>168</v>
      </c>
      <c r="D77" s="198" t="s">
        <v>2352</v>
      </c>
      <c r="E77" s="199" t="s">
        <v>5556</v>
      </c>
      <c r="F77" s="294">
        <f>670-G77</f>
        <v>382</v>
      </c>
      <c r="G77" s="198">
        <f>9*32</f>
        <v>288</v>
      </c>
      <c r="H77" s="198"/>
      <c r="I77" s="198" t="s">
        <v>5527</v>
      </c>
      <c r="J77" s="198"/>
      <c r="K77" s="198" t="str">
        <f>IFERROR(IF(INDEX(Vöruskrá!$C:$C,MATCH($C77,Vöruskrá!$B:$B,0))=0,"",INDEX(Vöruskrá!$C:$C,MATCH($C77,Vöruskrá!$B:$B,0))),"")</f>
        <v>Myllan</v>
      </c>
      <c r="L77" s="198"/>
      <c r="M77" s="198"/>
      <c r="N77" s="198"/>
      <c r="O77" s="198" t="str">
        <f>IFERROR(IF(INDEX(Vöruskrá!$I:$I,MATCH($C77,Vöruskrá!$B:$B,0))=0,"",INDEX(Vöruskrá!$I:$I,MATCH($C77,Vöruskrá!$B:$B,0))),"")</f>
        <v>https://drive.google.com/file/d/1ISY9dqVNVBuKMul2k8e0kwwb7vSrJhlW/view?usp=sharing</v>
      </c>
      <c r="P77" s="198"/>
      <c r="Q77" s="198"/>
      <c r="R77" s="111" t="str">
        <f t="shared" si="3"/>
        <v/>
      </c>
      <c r="T77" s="111"/>
    </row>
    <row r="78" spans="1:20">
      <c r="A78" s="197">
        <v>46269</v>
      </c>
      <c r="B78" s="198" t="s">
        <v>5537</v>
      </c>
      <c r="C78" s="198" t="s">
        <v>1101</v>
      </c>
      <c r="D78" s="198" t="s">
        <v>2381</v>
      </c>
      <c r="E78" s="199" t="s">
        <v>5557</v>
      </c>
      <c r="F78" s="198">
        <f>F77/32</f>
        <v>11.9375</v>
      </c>
      <c r="G78" s="198"/>
      <c r="H78" s="198"/>
      <c r="I78" s="198" t="s">
        <v>5527</v>
      </c>
      <c r="J78" s="198"/>
      <c r="K78" s="198"/>
      <c r="L78" s="198"/>
      <c r="M78" s="198"/>
      <c r="N78" s="198"/>
      <c r="O78" s="198"/>
      <c r="P78" s="198"/>
      <c r="Q78" s="198"/>
      <c r="R78" s="111"/>
      <c r="T78" s="111"/>
    </row>
    <row r="79" spans="1:20">
      <c r="A79" s="197">
        <v>46269</v>
      </c>
      <c r="B79" s="198" t="s">
        <v>5537</v>
      </c>
      <c r="C79" s="198" t="s">
        <v>1085</v>
      </c>
      <c r="D79" s="198" t="s">
        <v>2381</v>
      </c>
      <c r="E79" s="199"/>
      <c r="F79" s="198"/>
      <c r="G79" s="198"/>
      <c r="H79" s="198"/>
      <c r="I79" s="198" t="s">
        <v>5527</v>
      </c>
      <c r="J79" s="198"/>
      <c r="K79" s="198"/>
      <c r="L79" s="198"/>
      <c r="M79" s="198"/>
      <c r="N79" s="198"/>
      <c r="O79" s="198"/>
      <c r="P79" s="198"/>
      <c r="Q79" s="198"/>
      <c r="R79" s="111"/>
      <c r="T79" s="111"/>
    </row>
    <row r="80" spans="1:20">
      <c r="A80" s="197">
        <v>46269</v>
      </c>
      <c r="B80" s="198" t="s">
        <v>5537</v>
      </c>
      <c r="C80" s="198" t="s">
        <v>5528</v>
      </c>
      <c r="D80" s="198" t="s">
        <v>2381</v>
      </c>
      <c r="E80" s="199"/>
      <c r="F80" s="198"/>
      <c r="G80" s="198"/>
      <c r="H80" s="198"/>
      <c r="I80" s="198" t="s">
        <v>5527</v>
      </c>
      <c r="J80" s="198"/>
      <c r="K80" s="198"/>
      <c r="L80" s="198"/>
      <c r="M80" s="198"/>
      <c r="N80" s="198"/>
      <c r="O80" s="198"/>
      <c r="P80" s="198"/>
      <c r="Q80" s="198"/>
      <c r="R80" s="111"/>
      <c r="T80" s="111"/>
    </row>
    <row r="81" spans="1:20">
      <c r="A81" s="197">
        <v>46269</v>
      </c>
      <c r="B81" s="198" t="s">
        <v>5537</v>
      </c>
      <c r="C81" s="198" t="s">
        <v>1115</v>
      </c>
      <c r="D81" s="198" t="s">
        <v>2381</v>
      </c>
      <c r="E81" s="199"/>
      <c r="F81" s="198"/>
      <c r="G81" s="198"/>
      <c r="H81" s="198"/>
      <c r="I81" s="198" t="s">
        <v>5527</v>
      </c>
      <c r="J81" s="198"/>
      <c r="K81" s="198"/>
      <c r="L81" s="198"/>
      <c r="M81" s="198"/>
      <c r="N81" s="198"/>
      <c r="O81" s="198"/>
      <c r="P81" s="198"/>
      <c r="Q81" s="198"/>
      <c r="R81" s="111"/>
      <c r="T81" s="111"/>
    </row>
    <row r="82" spans="1:20">
      <c r="A82" s="120">
        <v>46272</v>
      </c>
      <c r="B82" s="121"/>
      <c r="C82" s="121" t="s">
        <v>5523</v>
      </c>
      <c r="D82" s="121"/>
      <c r="E82" s="122"/>
      <c r="F82" s="121"/>
      <c r="G82" s="121"/>
      <c r="H82" s="121"/>
      <c r="I82" s="121"/>
      <c r="J82" s="121"/>
      <c r="K82" s="121"/>
      <c r="L82" s="121"/>
      <c r="M82" s="121"/>
      <c r="N82" s="121"/>
      <c r="O82" s="121"/>
      <c r="P82" s="121"/>
      <c r="Q82" s="121"/>
      <c r="R82" s="111" t="str">
        <f t="shared" si="3"/>
        <v/>
      </c>
      <c r="T82" s="111"/>
    </row>
    <row r="83" spans="1:20">
      <c r="A83" s="233">
        <v>46272</v>
      </c>
      <c r="B83" s="234" t="str">
        <f t="shared" ref="B83:B91" ca="1" si="8">IF($A83&lt;TODAY(),"Expired","Active")</f>
        <v>Expired</v>
      </c>
      <c r="C83" s="246" t="s">
        <v>5558</v>
      </c>
      <c r="D83" s="234" t="s">
        <v>2352</v>
      </c>
      <c r="E83" s="235"/>
      <c r="F83" s="234"/>
      <c r="G83" s="234"/>
      <c r="H83" s="234"/>
      <c r="I83" s="234" t="s">
        <v>5524</v>
      </c>
      <c r="J83" s="234"/>
      <c r="K83" s="234" t="str">
        <f>IFERROR(IF(INDEX(Vöruskrá!$C:$C,MATCH($C83,Vöruskrá!$B:$B,0))=0,"",INDEX(Vöruskrá!$C:$C,MATCH($C83,Vöruskrá!$B:$B,0))),"")</f>
        <v/>
      </c>
      <c r="L83" s="234"/>
      <c r="M83" s="234"/>
      <c r="N83" s="234"/>
      <c r="O83" s="234" t="str">
        <f>IFERROR(IF(INDEX(Vöruskrá!$I:$I,MATCH($C83,Vöruskrá!$B:$B,0))=0,"",INDEX(Vöruskrá!$I:$I,MATCH($C83,Vöruskrá!$B:$B,0))),"")</f>
        <v/>
      </c>
      <c r="P83" s="234"/>
      <c r="Q83" s="236" t="s">
        <v>5525</v>
      </c>
      <c r="R83" s="111" t="str">
        <f t="shared" si="3"/>
        <v/>
      </c>
      <c r="S83" t="s">
        <v>5526</v>
      </c>
      <c r="T83" s="111">
        <f>IFERROR(INDEX(Magnviðmið!$F$42:$F$51,MATCH($S83,Magnviðmið!$A$42:$A$51,0)),"")</f>
        <v>1179.22</v>
      </c>
    </row>
    <row r="84" spans="1:20">
      <c r="A84" s="197">
        <v>46272</v>
      </c>
      <c r="B84" s="198" t="str">
        <f t="shared" ca="1" si="8"/>
        <v>Expired</v>
      </c>
      <c r="C84" s="198" t="s">
        <v>5559</v>
      </c>
      <c r="D84" s="198" t="s">
        <v>2352</v>
      </c>
      <c r="E84" s="199">
        <v>500</v>
      </c>
      <c r="F84" s="198"/>
      <c r="G84" s="198"/>
      <c r="H84" s="198"/>
      <c r="I84" s="198" t="s">
        <v>5527</v>
      </c>
      <c r="J84" s="198"/>
      <c r="K84" s="198" t="s">
        <v>5560</v>
      </c>
      <c r="L84" s="198"/>
      <c r="M84" s="198"/>
      <c r="N84" s="198"/>
      <c r="O84" s="198" t="str">
        <f>IFERROR(IF(INDEX(Vöruskrá!$I:$I,MATCH($C84,Vöruskrá!$B:$B,0))=0,"",INDEX(Vöruskrá!$I:$I,MATCH($C84,Vöruskrá!$B:$B,0))),"")</f>
        <v/>
      </c>
      <c r="P84" s="198"/>
      <c r="Q84" s="198"/>
      <c r="R84" s="111">
        <f t="shared" si="3"/>
        <v>500</v>
      </c>
      <c r="T84" s="111"/>
    </row>
    <row r="85" spans="1:20">
      <c r="A85" s="197">
        <v>46272</v>
      </c>
      <c r="B85" s="198" t="str">
        <f t="shared" ca="1" si="8"/>
        <v>Expired</v>
      </c>
      <c r="C85" s="198" t="s">
        <v>806</v>
      </c>
      <c r="D85" s="198" t="s">
        <v>2352</v>
      </c>
      <c r="E85" s="199">
        <f>Hráefnaskrá!$D$382/1000</f>
        <v>11.971</v>
      </c>
      <c r="F85" s="198"/>
      <c r="G85" s="198"/>
      <c r="H85" s="198"/>
      <c r="I85" s="198" t="s">
        <v>5527</v>
      </c>
      <c r="J85" s="198"/>
      <c r="K85" s="198" t="str">
        <f>IFERROR(IF(INDEX(Vöruskrá!$C:$C,MATCH($C85,Vöruskrá!$B:$B,0))=0,"",INDEX(Vöruskrá!$C:$C,MATCH($C85,Vöruskrá!$B:$B,0))),"")</f>
        <v>Oscar A/S</v>
      </c>
      <c r="L85" s="198"/>
      <c r="M85" s="198"/>
      <c r="N85" s="198"/>
      <c r="O85" s="198" t="str">
        <f>IFERROR(IF(INDEX(Vöruskrá!$I:$I,MATCH($C85,Vöruskrá!$B:$B,0))=0,"",INDEX(Vöruskrá!$I:$I,MATCH($C85,Vöruskrá!$B:$B,0))),"")</f>
        <v>https://drive.google.com/file/d/1gXQWfHh3V0e6_ld44rbjCAR_HfS4zUFM/view?usp=sharing</v>
      </c>
      <c r="P85" s="198"/>
      <c r="Q85" s="198"/>
      <c r="R85" s="111">
        <f t="shared" si="3"/>
        <v>12</v>
      </c>
      <c r="T85" s="111"/>
    </row>
    <row r="86" spans="1:20">
      <c r="A86" s="197">
        <v>46272</v>
      </c>
      <c r="B86" s="198" t="str">
        <f t="shared" ca="1" si="8"/>
        <v>Expired</v>
      </c>
      <c r="C86" s="198" t="s">
        <v>1419</v>
      </c>
      <c r="D86" s="198" t="s">
        <v>2352</v>
      </c>
      <c r="E86" s="199">
        <f>Hráefnaskrá!$D$383/1000</f>
        <v>2.3940000000000001</v>
      </c>
      <c r="F86" s="198"/>
      <c r="G86" s="198"/>
      <c r="H86" s="198"/>
      <c r="I86" s="198" t="s">
        <v>5527</v>
      </c>
      <c r="J86" s="198"/>
      <c r="K86" s="198" t="str">
        <f>IFERROR(IF(INDEX(Vöruskrá!$C:$C,MATCH($C86,Vöruskrá!$B:$B,0))=0,"",INDEX(Vöruskrá!$C:$C,MATCH($C86,Vöruskrá!$B:$B,0))),"")</f>
        <v/>
      </c>
      <c r="L86" s="198"/>
      <c r="M86" s="198"/>
      <c r="N86" s="198"/>
      <c r="O86" s="198" t="str">
        <f>IFERROR(IF(INDEX(Vöruskrá!$I:$I,MATCH($C86,Vöruskrá!$B:$B,0))=0,"",INDEX(Vöruskrá!$I:$I,MATCH($C86,Vöruskrá!$B:$B,0))),"")</f>
        <v/>
      </c>
      <c r="P86" s="198"/>
      <c r="Q86" s="198"/>
      <c r="R86" s="111">
        <f t="shared" si="3"/>
        <v>2.4</v>
      </c>
      <c r="T86" s="111"/>
    </row>
    <row r="87" spans="1:20">
      <c r="A87" s="197">
        <v>46272</v>
      </c>
      <c r="B87" s="198" t="str">
        <f t="shared" ca="1" si="8"/>
        <v>Expired</v>
      </c>
      <c r="C87" s="198" t="s">
        <v>772</v>
      </c>
      <c r="D87" s="198" t="s">
        <v>2352</v>
      </c>
      <c r="E87" s="199">
        <f>Hráefnaskrá!$D$384/1000</f>
        <v>3.915</v>
      </c>
      <c r="F87" s="198"/>
      <c r="G87" s="198"/>
      <c r="H87" s="198"/>
      <c r="I87" s="198" t="s">
        <v>5527</v>
      </c>
      <c r="J87" s="198"/>
      <c r="K87" s="198" t="str">
        <f>IFERROR(IF(INDEX(Vöruskrá!$C:$C,MATCH($C87,Vöruskrá!$B:$B,0))=0,"",INDEX(Vöruskrá!$C:$C,MATCH($C87,Vöruskrá!$B:$B,0))),"")</f>
        <v>Garri</v>
      </c>
      <c r="L87" s="198"/>
      <c r="M87" s="198"/>
      <c r="N87" s="198"/>
      <c r="O87" s="198" t="str">
        <f>IFERROR(IF(INDEX(Vöruskrá!$I:$I,MATCH($C87,Vöruskrá!$B:$B,0))=0,"",INDEX(Vöruskrá!$I:$I,MATCH($C87,Vöruskrá!$B:$B,0))),"")</f>
        <v>https://drive.google.com/file/d/1KpmvS2RLTpOgjAXxWnqkP5oIiiwt-ypx/view?usp=sharing</v>
      </c>
      <c r="P87" s="198"/>
      <c r="Q87" s="198"/>
      <c r="R87" s="111">
        <f t="shared" si="3"/>
        <v>4</v>
      </c>
      <c r="T87" s="111"/>
    </row>
    <row r="88" spans="1:20">
      <c r="A88" s="197">
        <v>46272</v>
      </c>
      <c r="B88" s="198" t="str">
        <f t="shared" ca="1" si="8"/>
        <v>Expired</v>
      </c>
      <c r="C88" s="198" t="s">
        <v>1009</v>
      </c>
      <c r="D88" s="198" t="s">
        <v>2352</v>
      </c>
      <c r="E88" s="199">
        <f>Hráefnaskrá!$D$385/1000</f>
        <v>0.79800000000000004</v>
      </c>
      <c r="F88" s="198"/>
      <c r="G88" s="198"/>
      <c r="H88" s="198"/>
      <c r="I88" s="198" t="s">
        <v>5527</v>
      </c>
      <c r="J88" s="198"/>
      <c r="K88" s="198" t="str">
        <f>IFERROR(IF(INDEX(Vöruskrá!$C:$C,MATCH($C88,Vöruskrá!$B:$B,0))=0,"",INDEX(Vöruskrá!$C:$C,MATCH($C88,Vöruskrá!$B:$B,0))),"")</f>
        <v/>
      </c>
      <c r="L88" s="198"/>
      <c r="M88" s="198"/>
      <c r="N88" s="198"/>
      <c r="O88" s="198" t="str">
        <f>IFERROR(IF(INDEX(Vöruskrá!$I:$I,MATCH($C88,Vöruskrá!$B:$B,0))=0,"",INDEX(Vöruskrá!$I:$I,MATCH($C88,Vöruskrá!$B:$B,0))),"")</f>
        <v/>
      </c>
      <c r="P88" s="198"/>
      <c r="Q88" s="198"/>
      <c r="R88" s="111">
        <f t="shared" si="3"/>
        <v>0.79999999999999993</v>
      </c>
      <c r="T88" s="111"/>
    </row>
    <row r="89" spans="1:20">
      <c r="A89" s="197">
        <v>46272</v>
      </c>
      <c r="B89" s="198" t="str">
        <f t="shared" ca="1" si="8"/>
        <v>Expired</v>
      </c>
      <c r="C89" s="198" t="s">
        <v>1282</v>
      </c>
      <c r="D89" s="198" t="s">
        <v>2352</v>
      </c>
      <c r="E89" s="199">
        <f>Hráefnaskrá!$D$386/1000</f>
        <v>0.39900000000000002</v>
      </c>
      <c r="F89" s="198"/>
      <c r="G89" s="198"/>
      <c r="H89" s="198"/>
      <c r="I89" s="198" t="s">
        <v>5527</v>
      </c>
      <c r="J89" s="198"/>
      <c r="K89" s="198" t="str">
        <f>IFERROR(IF(INDEX(Vöruskrá!$C:$C,MATCH($C89,Vöruskrá!$B:$B,0))=0,"",INDEX(Vöruskrá!$C:$C,MATCH($C89,Vöruskrá!$B:$B,0))),"")</f>
        <v>Nordic Spice AB/Garri</v>
      </c>
      <c r="L89" s="198"/>
      <c r="M89" s="198"/>
      <c r="N89" s="198"/>
      <c r="O89" s="198" t="str">
        <f>IFERROR(IF(INDEX(Vöruskrá!$I:$I,MATCH($C89,Vöruskrá!$B:$B,0))=0,"",INDEX(Vöruskrá!$I:$I,MATCH($C89,Vöruskrá!$B:$B,0))),"")</f>
        <v>https://garri.overcastcdn.com/documents/5000220C.pdf</v>
      </c>
      <c r="P89" s="198"/>
      <c r="Q89" s="198"/>
      <c r="R89" s="111">
        <f t="shared" si="3"/>
        <v>0.4</v>
      </c>
      <c r="T89" s="111"/>
    </row>
    <row r="90" spans="1:20">
      <c r="A90" s="197">
        <v>46272</v>
      </c>
      <c r="B90" s="198" t="str">
        <f t="shared" ca="1" si="8"/>
        <v>Expired</v>
      </c>
      <c r="C90" s="198" t="s">
        <v>379</v>
      </c>
      <c r="D90" s="198" t="s">
        <v>2352</v>
      </c>
      <c r="E90" s="199">
        <f>Hráefnaskrá!$D$387/1000</f>
        <v>0.63800000000000001</v>
      </c>
      <c r="F90" s="198"/>
      <c r="G90" s="198"/>
      <c r="H90" s="198"/>
      <c r="I90" s="198" t="s">
        <v>5527</v>
      </c>
      <c r="J90" s="198"/>
      <c r="K90" s="198" t="str">
        <f>IFERROR(IF(INDEX(Vöruskrá!$C:$C,MATCH($C90,Vöruskrá!$B:$B,0))=0,"",INDEX(Vöruskrá!$C:$C,MATCH($C90,Vöruskrá!$B:$B,0))),"")</f>
        <v>Katla matvælaiðja ehf.</v>
      </c>
      <c r="L90" s="198"/>
      <c r="M90" s="198"/>
      <c r="N90" s="198"/>
      <c r="O90" s="198" t="str">
        <f>IFERROR(IF(INDEX(Vöruskrá!$I:$I,MATCH($C90,Vöruskrá!$B:$B,0))=0,"",INDEX(Vöruskrá!$I:$I,MATCH($C90,Vöruskrá!$B:$B,0))),"")</f>
        <v>https://drive.google.com/file/d/18_svh90eLQ1eSbJF3qr3eWDjhyhpL95Y/view?usp=sharing</v>
      </c>
      <c r="P90" s="198"/>
      <c r="Q90" s="198"/>
      <c r="R90" s="111">
        <f t="shared" si="3"/>
        <v>0.7</v>
      </c>
      <c r="T90" s="111"/>
    </row>
    <row r="91" spans="1:20">
      <c r="A91" s="197">
        <v>46272</v>
      </c>
      <c r="B91" s="198" t="str">
        <f t="shared" ca="1" si="8"/>
        <v>Expired</v>
      </c>
      <c r="C91" s="198" t="s">
        <v>5561</v>
      </c>
      <c r="D91" s="198" t="s">
        <v>2352</v>
      </c>
      <c r="E91" s="199" t="s">
        <v>5562</v>
      </c>
      <c r="F91" s="198"/>
      <c r="G91" s="198"/>
      <c r="H91" s="198"/>
      <c r="I91" s="198" t="s">
        <v>5527</v>
      </c>
      <c r="J91" s="198"/>
      <c r="K91" s="198" t="str">
        <f>IFERROR(IF(INDEX(Vöruskrá!$C:$C,MATCH($C91,Vöruskrá!$B:$B,0))=0,"",INDEX(Vöruskrá!$C:$C,MATCH($C91,Vöruskrá!$B:$B,0))),"")</f>
        <v/>
      </c>
      <c r="L91" s="198"/>
      <c r="M91" s="198"/>
      <c r="N91" s="198"/>
      <c r="O91" s="198" t="str">
        <f>IFERROR(IF(INDEX(Vöruskrá!$I:$I,MATCH($C91,Vöruskrá!$B:$B,0))=0,"",INDEX(Vöruskrá!$I:$I,MATCH($C91,Vöruskrá!$B:$B,0))),"")</f>
        <v/>
      </c>
      <c r="P91" s="198"/>
      <c r="Q91" s="198"/>
      <c r="R91" s="111" t="str">
        <f t="shared" si="3"/>
        <v/>
      </c>
      <c r="T91" s="111"/>
    </row>
    <row r="92" spans="1:20">
      <c r="A92" s="197">
        <v>46272</v>
      </c>
      <c r="B92" s="198" t="str">
        <f ca="1">IF($A92&lt;TODAY(),"Expired","Active")</f>
        <v>Expired</v>
      </c>
      <c r="C92" s="198" t="s">
        <v>1085</v>
      </c>
      <c r="D92" s="198" t="s">
        <v>2381</v>
      </c>
      <c r="E92" s="199" t="s">
        <v>5563</v>
      </c>
      <c r="F92" s="198"/>
      <c r="G92" s="198"/>
      <c r="H92" s="198"/>
      <c r="I92" s="198" t="s">
        <v>5527</v>
      </c>
      <c r="J92" s="198"/>
      <c r="K92" s="198" t="str">
        <f>IFERROR(IF(INDEX(Vöruskrá!$C:$C,MATCH($C92,Vöruskrá!$B:$B,0))=0,"",INDEX(Vöruskrá!$C:$C,MATCH($C92,Vöruskrá!$B:$B,0))),"")</f>
        <v/>
      </c>
      <c r="L92" s="198"/>
      <c r="M92" s="198"/>
      <c r="N92" s="198"/>
      <c r="O92" s="198" t="str">
        <f>IFERROR(IF(INDEX(Vöruskrá!$I:$I,MATCH($C92,Vöruskrá!$B:$B,0))=0,"",INDEX(Vöruskrá!$I:$I,MATCH($C92,Vöruskrá!$B:$B,0))),"")</f>
        <v/>
      </c>
      <c r="P92" s="198"/>
      <c r="Q92" s="198"/>
      <c r="R92" s="111"/>
      <c r="T92" s="111"/>
    </row>
    <row r="93" spans="1:20">
      <c r="A93" s="197">
        <v>46272</v>
      </c>
      <c r="B93" s="198" t="str">
        <f ca="1">IF($A93&lt;TODAY(),"Expired","Active")</f>
        <v>Expired</v>
      </c>
      <c r="C93" s="198" t="s">
        <v>1075</v>
      </c>
      <c r="D93" s="198" t="s">
        <v>2381</v>
      </c>
      <c r="E93" s="199" t="s">
        <v>5564</v>
      </c>
      <c r="F93" s="198"/>
      <c r="G93" s="198"/>
      <c r="H93" s="198"/>
      <c r="I93" s="198" t="s">
        <v>5527</v>
      </c>
      <c r="J93" s="198"/>
      <c r="K93" s="198" t="str">
        <f>IFERROR(IF(INDEX(Vöruskrá!$C:$C,MATCH($C93,Vöruskrá!$B:$B,0))=0,"",INDEX(Vöruskrá!$C:$C,MATCH($C93,Vöruskrá!$B:$B,0))),"")</f>
        <v>Garri</v>
      </c>
      <c r="L93" s="198"/>
      <c r="M93" s="198"/>
      <c r="N93" s="198"/>
      <c r="O93" s="198" t="str">
        <f>IFERROR(IF(INDEX(Vöruskrá!$I:$I,MATCH($C93,Vöruskrá!$B:$B,0))=0,"",INDEX(Vöruskrá!$I:$I,MATCH($C93,Vöruskrá!$B:$B,0))),"")</f>
        <v>https://garri.overcastcdn.com/documents/42001141.pdf</v>
      </c>
      <c r="P93" s="198"/>
      <c r="Q93" s="198"/>
      <c r="R93" s="111"/>
      <c r="T93" s="111"/>
    </row>
    <row r="94" spans="1:20">
      <c r="A94" s="197">
        <v>46272</v>
      </c>
      <c r="B94" s="198" t="str">
        <f ca="1">IF($A94&lt;TODAY(),"Expired","Active")</f>
        <v>Expired</v>
      </c>
      <c r="C94" s="198" t="s">
        <v>1101</v>
      </c>
      <c r="D94" s="198" t="s">
        <v>2381</v>
      </c>
      <c r="E94" s="199" t="s">
        <v>5565</v>
      </c>
      <c r="F94" s="198"/>
      <c r="G94" s="198"/>
      <c r="H94" s="198"/>
      <c r="I94" s="198" t="s">
        <v>5527</v>
      </c>
      <c r="J94" s="198"/>
      <c r="K94" s="198" t="str">
        <f>IFERROR(IF(INDEX(Vöruskrá!$C:$C,MATCH($C94,Vöruskrá!$B:$B,0))=0,"",INDEX(Vöruskrá!$C:$C,MATCH($C94,Vöruskrá!$B:$B,0))),"")</f>
        <v/>
      </c>
      <c r="L94" s="198"/>
      <c r="M94" s="198"/>
      <c r="N94" s="198"/>
      <c r="O94" s="198" t="str">
        <f>IFERROR(IF(INDEX(Vöruskrá!$I:$I,MATCH($C94,Vöruskrá!$B:$B,0))=0,"",INDEX(Vöruskrá!$I:$I,MATCH($C94,Vöruskrá!$B:$B,0))),"")</f>
        <v/>
      </c>
      <c r="P94" s="198"/>
      <c r="Q94" s="198"/>
      <c r="R94" s="111"/>
      <c r="T94" s="111"/>
    </row>
    <row r="95" spans="1:20">
      <c r="A95" s="197">
        <v>46272</v>
      </c>
      <c r="B95" s="198" t="str">
        <f ca="1">IF($A95&lt;TODAY(),"Expired","Active")</f>
        <v>Expired</v>
      </c>
      <c r="C95" s="198" t="s">
        <v>1115</v>
      </c>
      <c r="D95" s="198" t="s">
        <v>2381</v>
      </c>
      <c r="E95" s="199"/>
      <c r="F95" s="198"/>
      <c r="G95" s="198"/>
      <c r="H95" s="198"/>
      <c r="I95" s="198" t="s">
        <v>5524</v>
      </c>
      <c r="J95" s="198"/>
      <c r="K95" s="198" t="str">
        <f>IFERROR(IF(INDEX(Vöruskrá!$C:$C,MATCH($C95,Vöruskrá!$B:$B,0))=0,"",INDEX(Vöruskrá!$C:$C,MATCH($C95,Vöruskrá!$B:$B,0))),"")</f>
        <v/>
      </c>
      <c r="L95" s="198"/>
      <c r="M95" s="198"/>
      <c r="N95" s="198"/>
      <c r="O95" s="198" t="str">
        <f>IFERROR(IF(INDEX(Vöruskrá!$I:$I,MATCH($C95,Vöruskrá!$B:$B,0))=0,"",INDEX(Vöruskrá!$I:$I,MATCH($C95,Vöruskrá!$B:$B,0))),"")</f>
        <v/>
      </c>
      <c r="P95" s="198"/>
      <c r="Q95" s="198"/>
      <c r="R95" s="111"/>
      <c r="T95" s="111"/>
    </row>
    <row r="96" spans="1:20">
      <c r="A96" s="120">
        <v>46273</v>
      </c>
      <c r="B96" s="121"/>
      <c r="C96" s="121" t="s">
        <v>5523</v>
      </c>
      <c r="D96" s="121"/>
      <c r="E96" s="122"/>
      <c r="F96" s="121"/>
      <c r="G96" s="121"/>
      <c r="H96" s="121"/>
      <c r="I96" s="121"/>
      <c r="J96" s="121"/>
      <c r="K96" s="121"/>
      <c r="L96" s="121"/>
      <c r="M96" s="121"/>
      <c r="N96" s="121"/>
      <c r="O96" s="121"/>
      <c r="P96" s="121"/>
      <c r="Q96" s="121"/>
      <c r="R96" s="111" t="str">
        <f t="shared" si="3"/>
        <v/>
      </c>
      <c r="T96" s="111"/>
    </row>
    <row r="97" spans="1:20">
      <c r="A97" s="233">
        <v>46273</v>
      </c>
      <c r="B97" s="234" t="str">
        <f t="shared" ref="B97:B104" ca="1" si="9">IF($A97&lt;TODAY(),"Expired","Active")</f>
        <v>Expired</v>
      </c>
      <c r="C97" s="246" t="s">
        <v>2268</v>
      </c>
      <c r="D97" s="234" t="s">
        <v>2352</v>
      </c>
      <c r="E97" s="235"/>
      <c r="F97" s="234"/>
      <c r="G97" s="234"/>
      <c r="H97" s="234"/>
      <c r="I97" s="234" t="s">
        <v>5524</v>
      </c>
      <c r="J97" s="234"/>
      <c r="K97" s="234" t="str">
        <f>IFERROR(IF(INDEX(Vöruskrá!$C:$C,MATCH($C97,Vöruskrá!$B:$B,0))=0,"",INDEX(Vöruskrá!$C:$C,MATCH($C97,Vöruskrá!$B:$B,0))),"")</f>
        <v/>
      </c>
      <c r="L97" s="234"/>
      <c r="M97" s="234"/>
      <c r="N97" s="234"/>
      <c r="O97" s="234" t="str">
        <f>IFERROR(IF(INDEX(Vöruskrá!$I:$I,MATCH($C97,Vöruskrá!$B:$B,0))=0,"",INDEX(Vöruskrá!$I:$I,MATCH($C97,Vöruskrá!$B:$B,0))),"")</f>
        <v/>
      </c>
      <c r="P97" s="234"/>
      <c r="Q97" s="236" t="s">
        <v>5525</v>
      </c>
      <c r="R97" s="111" t="str">
        <f t="shared" si="3"/>
        <v/>
      </c>
      <c r="S97" t="s">
        <v>5534</v>
      </c>
      <c r="T97" s="111">
        <f>IFERROR(INDEX(Magnviðmið!$F$42:$F$51,MATCH($S97,Magnviðmið!$A$42:$A$51,0)),"")</f>
        <v>1089.94</v>
      </c>
    </row>
    <row r="98" spans="1:20">
      <c r="A98" s="197">
        <v>46273</v>
      </c>
      <c r="B98" s="198" t="str">
        <f t="shared" ca="1" si="9"/>
        <v>Expired</v>
      </c>
      <c r="C98" s="198" t="s">
        <v>287</v>
      </c>
      <c r="D98" s="198" t="s">
        <v>2352</v>
      </c>
      <c r="E98" s="199" t="s">
        <v>5539</v>
      </c>
      <c r="F98" s="198"/>
      <c r="G98" s="198"/>
      <c r="H98" s="198"/>
      <c r="I98" s="198" t="s">
        <v>5527</v>
      </c>
      <c r="J98" s="198"/>
      <c r="K98" s="198" t="s">
        <v>926</v>
      </c>
      <c r="L98" s="198"/>
      <c r="M98" s="198"/>
      <c r="N98" s="198"/>
      <c r="O98" s="198" t="str">
        <f>IFERROR(IF(INDEX(Vöruskrá!$I:$I,MATCH($C98,Vöruskrá!$B:$B,0))=0,"",INDEX(Vöruskrá!$I:$I,MATCH($C98,Vöruskrá!$B:$B,0))),"")</f>
        <v>https://drive.google.com/file/d/1su1X4NqQ06JKbPrLHqbYVzuDSI9b-_ZY/view?usp=sharing</v>
      </c>
      <c r="P98" s="198"/>
      <c r="Q98" s="198"/>
      <c r="R98" s="111" t="str">
        <f t="shared" si="3"/>
        <v/>
      </c>
      <c r="T98" s="111"/>
    </row>
    <row r="99" spans="1:20">
      <c r="A99" s="197">
        <v>46273</v>
      </c>
      <c r="B99" s="198" t="str">
        <f t="shared" ca="1" si="9"/>
        <v>Expired</v>
      </c>
      <c r="C99" s="198" t="s">
        <v>415</v>
      </c>
      <c r="D99" s="198" t="s">
        <v>2352</v>
      </c>
      <c r="E99" s="199">
        <f>Hráefnaskrá!$D$708/1000</f>
        <v>14</v>
      </c>
      <c r="F99" s="198"/>
      <c r="G99" s="198"/>
      <c r="H99" s="198"/>
      <c r="I99" s="198" t="s">
        <v>5527</v>
      </c>
      <c r="J99" s="198"/>
      <c r="K99" s="198" t="str">
        <f>IFERROR(IF(INDEX(Vöruskrá!$C:$C,MATCH($C99,Vöruskrá!$B:$B,0))=0,"",INDEX(Vöruskrá!$C:$C,MATCH($C99,Vöruskrá!$B:$B,0))),"")</f>
        <v>Khao C.P. Co., Ltd.</v>
      </c>
      <c r="L99" s="198"/>
      <c r="M99" s="198"/>
      <c r="N99" s="198"/>
      <c r="O99" s="198" t="str">
        <f>IFERROR(IF(INDEX(Vöruskrá!$I:$I,MATCH($C99,Vöruskrá!$B:$B,0))=0,"",INDEX(Vöruskrá!$I:$I,MATCH($C99,Vöruskrá!$B:$B,0))),"")</f>
        <v>https://drive.google.com/file/d/1DoKkdQMWFLTDnrAu21AaCM2FHpZ73bgS/view?usp=sharing</v>
      </c>
      <c r="P99" s="198"/>
      <c r="Q99" s="198"/>
      <c r="R99" s="111">
        <f t="shared" si="3"/>
        <v>14</v>
      </c>
      <c r="T99" s="111"/>
    </row>
    <row r="100" spans="1:20">
      <c r="A100" s="197">
        <v>46273</v>
      </c>
      <c r="B100" s="198" t="str">
        <f t="shared" ca="1" si="9"/>
        <v>Expired</v>
      </c>
      <c r="C100" s="198" t="s">
        <v>366</v>
      </c>
      <c r="D100" s="198" t="s">
        <v>2352</v>
      </c>
      <c r="E100" s="199">
        <f>Hráefnaskrá!$D$709/1000</f>
        <v>22</v>
      </c>
      <c r="F100" s="198"/>
      <c r="G100" s="198"/>
      <c r="H100" s="198"/>
      <c r="I100" s="198" t="s">
        <v>5527</v>
      </c>
      <c r="J100" s="198"/>
      <c r="K100" s="198" t="str">
        <f>IFERROR(IF(INDEX(Vöruskrá!$C:$C,MATCH($C100,Vöruskrá!$B:$B,0))=0,"",INDEX(Vöruskrá!$C:$C,MATCH($C100,Vöruskrá!$B:$B,0))),"")</f>
        <v>Kjarnavörur hf.</v>
      </c>
      <c r="L100" s="198"/>
      <c r="M100" s="198"/>
      <c r="N100" s="198"/>
      <c r="O100" s="198" t="str">
        <f>IFERROR(IF(INDEX(Vöruskrá!$I:$I,MATCH($C100,Vöruskrá!$B:$B,0))=0,"",INDEX(Vöruskrá!$I:$I,MATCH($C100,Vöruskrá!$B:$B,0))),"")</f>
        <v>https://drive.google.com/file/d/1RA_hEPDQMpqswOh6yfemnR-S_oqXCP2_/view?usp=sharing</v>
      </c>
      <c r="P100" s="198"/>
      <c r="Q100" s="198"/>
      <c r="R100" s="111">
        <f t="shared" si="3"/>
        <v>22</v>
      </c>
      <c r="T100" s="111"/>
    </row>
    <row r="101" spans="1:20">
      <c r="A101" s="197">
        <v>46273</v>
      </c>
      <c r="B101" s="198" t="str">
        <f t="shared" ca="1" si="9"/>
        <v>Expired</v>
      </c>
      <c r="C101" s="198" t="s">
        <v>1012</v>
      </c>
      <c r="D101" s="198" t="s">
        <v>2352</v>
      </c>
      <c r="E101" s="199">
        <f>Hráefnaskrá!$D$710/1000</f>
        <v>29</v>
      </c>
      <c r="F101" s="198"/>
      <c r="G101" s="198"/>
      <c r="H101" s="198"/>
      <c r="I101" s="198" t="s">
        <v>5524</v>
      </c>
      <c r="J101" s="198"/>
      <c r="K101" s="198" t="str">
        <f>IFERROR(IF(INDEX(Vöruskrá!$C:$C,MATCH($C101,Vöruskrá!$B:$B,0))=0,"",INDEX(Vöruskrá!$C:$C,MATCH($C101,Vöruskrá!$B:$B,0))),"")</f>
        <v/>
      </c>
      <c r="L101" s="198"/>
      <c r="M101" s="198"/>
      <c r="N101" s="198"/>
      <c r="O101" s="198" t="str">
        <f>IFERROR(IF(INDEX(Vöruskrá!$I:$I,MATCH($C101,Vöruskrá!$B:$B,0))=0,"",INDEX(Vöruskrá!$I:$I,MATCH($C101,Vöruskrá!$B:$B,0))),"")</f>
        <v/>
      </c>
      <c r="P101" s="198"/>
      <c r="Q101" s="198"/>
      <c r="R101" s="111">
        <f t="shared" si="3"/>
        <v>29</v>
      </c>
      <c r="T101" s="111"/>
    </row>
    <row r="102" spans="1:20">
      <c r="A102" s="197">
        <v>46273</v>
      </c>
      <c r="B102" s="198" t="str">
        <f t="shared" ca="1" si="9"/>
        <v>Expired</v>
      </c>
      <c r="C102" s="198" t="s">
        <v>1002</v>
      </c>
      <c r="D102" s="198" t="s">
        <v>2352</v>
      </c>
      <c r="E102" s="199">
        <f>Hráefnaskrá!$D$711/1000</f>
        <v>4</v>
      </c>
      <c r="F102" s="198"/>
      <c r="G102" s="198"/>
      <c r="H102" s="198"/>
      <c r="I102" s="198" t="s">
        <v>5524</v>
      </c>
      <c r="J102" s="198"/>
      <c r="K102" s="198" t="str">
        <f>IFERROR(IF(INDEX(Vöruskrá!$C:$C,MATCH($C102,Vöruskrá!$B:$B,0))=0,"",INDEX(Vöruskrá!$C:$C,MATCH($C102,Vöruskrá!$B:$B,0))),"")</f>
        <v/>
      </c>
      <c r="L102" s="198"/>
      <c r="M102" s="198"/>
      <c r="N102" s="198"/>
      <c r="O102" s="198" t="str">
        <f>IFERROR(IF(INDEX(Vöruskrá!$I:$I,MATCH($C102,Vöruskrá!$B:$B,0))=0,"",INDEX(Vöruskrá!$I:$I,MATCH($C102,Vöruskrá!$B:$B,0))),"")</f>
        <v/>
      </c>
      <c r="P102" s="198"/>
      <c r="Q102" s="198"/>
      <c r="R102" s="111">
        <f t="shared" si="3"/>
        <v>4</v>
      </c>
      <c r="T102" s="111"/>
    </row>
    <row r="103" spans="1:20">
      <c r="A103" s="197">
        <v>46273</v>
      </c>
      <c r="B103" s="198" t="str">
        <f t="shared" ca="1" si="9"/>
        <v>Expired</v>
      </c>
      <c r="C103" s="198" t="s">
        <v>1013</v>
      </c>
      <c r="D103" s="198" t="s">
        <v>2352</v>
      </c>
      <c r="E103" s="199">
        <f>Hráefnaskrá!$D$712/1000</f>
        <v>0.3</v>
      </c>
      <c r="F103" s="198"/>
      <c r="G103" s="198"/>
      <c r="H103" s="198"/>
      <c r="I103" s="198" t="s">
        <v>5524</v>
      </c>
      <c r="J103" s="198"/>
      <c r="K103" s="198" t="str">
        <f>IFERROR(IF(INDEX(Vöruskrá!$C:$C,MATCH($C103,Vöruskrá!$B:$B,0))=0,"",INDEX(Vöruskrá!$C:$C,MATCH($C103,Vöruskrá!$B:$B,0))),"")</f>
        <v>Nordic Spice AB/Garri</v>
      </c>
      <c r="L103" s="198"/>
      <c r="M103" s="198"/>
      <c r="N103" s="198"/>
      <c r="O103" s="198" t="str">
        <f>IFERROR(IF(INDEX(Vöruskrá!$I:$I,MATCH($C103,Vöruskrá!$B:$B,0))=0,"",INDEX(Vöruskrá!$I:$I,MATCH($C103,Vöruskrá!$B:$B,0))),"")</f>
        <v>https://garri.overcastcdn.com/documents/5000920C.pdf</v>
      </c>
      <c r="P103" s="198"/>
      <c r="Q103" s="198"/>
      <c r="R103" s="111">
        <f t="shared" si="3"/>
        <v>0.3</v>
      </c>
      <c r="T103" s="111"/>
    </row>
    <row r="104" spans="1:20">
      <c r="A104" s="197">
        <v>46273</v>
      </c>
      <c r="B104" s="198" t="str">
        <f t="shared" ca="1" si="9"/>
        <v>Expired</v>
      </c>
      <c r="C104" s="198" t="s">
        <v>379</v>
      </c>
      <c r="D104" s="198" t="s">
        <v>2352</v>
      </c>
      <c r="E104" s="199">
        <f>Hráefnaskrá!$D$713/1000</f>
        <v>0.7</v>
      </c>
      <c r="F104" s="198"/>
      <c r="G104" s="198"/>
      <c r="H104" s="198"/>
      <c r="I104" s="198" t="s">
        <v>5524</v>
      </c>
      <c r="J104" s="198"/>
      <c r="K104" s="198" t="str">
        <f>IFERROR(IF(INDEX(Vöruskrá!$C:$C,MATCH($C104,Vöruskrá!$B:$B,0))=0,"",INDEX(Vöruskrá!$C:$C,MATCH($C104,Vöruskrá!$B:$B,0))),"")</f>
        <v>Katla matvælaiðja ehf.</v>
      </c>
      <c r="L104" s="198"/>
      <c r="M104" s="198"/>
      <c r="N104" s="198"/>
      <c r="O104" s="198" t="str">
        <f>IFERROR(IF(INDEX(Vöruskrá!$I:$I,MATCH($C104,Vöruskrá!$B:$B,0))=0,"",INDEX(Vöruskrá!$I:$I,MATCH($C104,Vöruskrá!$B:$B,0))),"")</f>
        <v>https://drive.google.com/file/d/18_svh90eLQ1eSbJF3qr3eWDjhyhpL95Y/view?usp=sharing</v>
      </c>
      <c r="P104" s="198"/>
      <c r="Q104" s="198"/>
      <c r="R104" s="111">
        <f t="shared" si="3"/>
        <v>0.7</v>
      </c>
      <c r="T104" s="111"/>
    </row>
    <row r="105" spans="1:20">
      <c r="A105" s="197">
        <v>46273</v>
      </c>
      <c r="B105" s="198" t="str">
        <f ca="1">IF($A105&lt;TODAY(),"Expired","Active")</f>
        <v>Expired</v>
      </c>
      <c r="C105" s="198" t="s">
        <v>1083</v>
      </c>
      <c r="D105" s="198" t="s">
        <v>2381</v>
      </c>
      <c r="E105" s="199" t="s">
        <v>5529</v>
      </c>
      <c r="F105" s="198"/>
      <c r="G105" s="198"/>
      <c r="H105" s="198"/>
      <c r="I105" s="198" t="s">
        <v>5527</v>
      </c>
      <c r="J105" s="198"/>
      <c r="K105" s="198" t="str">
        <f>IFERROR(IF(INDEX(Vöruskrá!$C:$C,MATCH($C105,Vöruskrá!$B:$B,0))=0,"",INDEX(Vöruskrá!$C:$C,MATCH($C105,Vöruskrá!$B:$B,0))),"")</f>
        <v/>
      </c>
      <c r="L105" s="198"/>
      <c r="M105" s="198"/>
      <c r="N105" s="198"/>
      <c r="O105" s="198" t="str">
        <f>IFERROR(IF(INDEX(Vöruskrá!$I:$I,MATCH($C105,Vöruskrá!$B:$B,0))=0,"",INDEX(Vöruskrá!$I:$I,MATCH($C105,Vöruskrá!$B:$B,0))),"")</f>
        <v/>
      </c>
      <c r="P105" s="198"/>
      <c r="Q105" s="198"/>
      <c r="R105" s="111"/>
      <c r="T105" s="111"/>
    </row>
    <row r="106" spans="1:20">
      <c r="A106" s="197">
        <v>46273</v>
      </c>
      <c r="B106" s="198" t="str">
        <f ca="1">IF($A106&lt;TODAY(),"Expired","Active")</f>
        <v>Expired</v>
      </c>
      <c r="C106" s="198" t="s">
        <v>998</v>
      </c>
      <c r="D106" s="198" t="s">
        <v>2381</v>
      </c>
      <c r="E106" s="199" t="s">
        <v>5541</v>
      </c>
      <c r="F106" s="198"/>
      <c r="G106" s="198"/>
      <c r="H106" s="198"/>
      <c r="I106" s="198" t="s">
        <v>5527</v>
      </c>
      <c r="J106" s="198"/>
      <c r="K106" s="198" t="str">
        <f>IFERROR(IF(INDEX(Vöruskrá!$C:$C,MATCH($C106,Vöruskrá!$B:$B,0))=0,"",INDEX(Vöruskrá!$C:$C,MATCH($C106,Vöruskrá!$B:$B,0))),"")</f>
        <v/>
      </c>
      <c r="L106" s="198"/>
      <c r="M106" s="198"/>
      <c r="N106" s="198"/>
      <c r="O106" s="198" t="str">
        <f>IFERROR(IF(INDEX(Vöruskrá!$I:$I,MATCH($C106,Vöruskrá!$B:$B,0))=0,"",INDEX(Vöruskrá!$I:$I,MATCH($C106,Vöruskrá!$B:$B,0))),"")</f>
        <v/>
      </c>
      <c r="P106" s="198"/>
      <c r="Q106" s="198"/>
      <c r="R106" s="111"/>
      <c r="T106" s="111"/>
    </row>
    <row r="107" spans="1:20">
      <c r="A107" s="197">
        <v>46273</v>
      </c>
      <c r="B107" s="198" t="str">
        <f ca="1">IF($A107&lt;TODAY(),"Expired","Active")</f>
        <v>Expired</v>
      </c>
      <c r="C107" s="198" t="s">
        <v>1088</v>
      </c>
      <c r="D107" s="198" t="s">
        <v>2381</v>
      </c>
      <c r="E107" s="199"/>
      <c r="F107" s="198"/>
      <c r="G107" s="198"/>
      <c r="H107" s="198"/>
      <c r="I107" s="198" t="s">
        <v>5524</v>
      </c>
      <c r="J107" s="198"/>
      <c r="K107" s="198" t="str">
        <f>IFERROR(IF(INDEX(Vöruskrá!$C:$C,MATCH($C107,Vöruskrá!$B:$B,0))=0,"",INDEX(Vöruskrá!$C:$C,MATCH($C107,Vöruskrá!$B:$B,0))),"")</f>
        <v/>
      </c>
      <c r="L107" s="198"/>
      <c r="M107" s="198"/>
      <c r="N107" s="198"/>
      <c r="O107" s="198" t="str">
        <f>IFERROR(IF(INDEX(Vöruskrá!$I:$I,MATCH($C107,Vöruskrá!$B:$B,0))=0,"",INDEX(Vöruskrá!$I:$I,MATCH($C107,Vöruskrá!$B:$B,0))),"")</f>
        <v/>
      </c>
      <c r="P107" s="198"/>
      <c r="Q107" s="198"/>
      <c r="R107" s="111"/>
      <c r="T107" s="111"/>
    </row>
    <row r="108" spans="1:20">
      <c r="A108" s="197">
        <v>46273</v>
      </c>
      <c r="B108" s="198" t="str">
        <f ca="1">IF($A108&lt;TODAY(),"Expired","Active")</f>
        <v>Expired</v>
      </c>
      <c r="C108" s="198" t="s">
        <v>1115</v>
      </c>
      <c r="D108" s="198" t="s">
        <v>2381</v>
      </c>
      <c r="E108" s="199"/>
      <c r="F108" s="198"/>
      <c r="G108" s="198"/>
      <c r="H108" s="198"/>
      <c r="I108" s="198" t="s">
        <v>5524</v>
      </c>
      <c r="J108" s="198"/>
      <c r="K108" s="198" t="str">
        <f>IFERROR(IF(INDEX(Vöruskrá!$C:$C,MATCH($C108,Vöruskrá!$B:$B,0))=0,"",INDEX(Vöruskrá!$C:$C,MATCH($C108,Vöruskrá!$B:$B,0))),"")</f>
        <v/>
      </c>
      <c r="L108" s="198"/>
      <c r="M108" s="198"/>
      <c r="N108" s="198"/>
      <c r="O108" s="198" t="str">
        <f>IFERROR(IF(INDEX(Vöruskrá!$I:$I,MATCH($C108,Vöruskrá!$B:$B,0))=0,"",INDEX(Vöruskrá!$I:$I,MATCH($C108,Vöruskrá!$B:$B,0))),"")</f>
        <v/>
      </c>
      <c r="P108" s="198"/>
      <c r="Q108" s="198"/>
      <c r="R108" s="111"/>
      <c r="T108" s="111"/>
    </row>
    <row r="109" spans="1:20">
      <c r="A109" s="197">
        <v>46273</v>
      </c>
      <c r="B109" s="198" t="str">
        <f ca="1">IF($A109&lt;TODAY(),"Expired","Active")</f>
        <v>Expired</v>
      </c>
      <c r="C109" s="198" t="s">
        <v>5566</v>
      </c>
      <c r="D109" s="198" t="s">
        <v>2479</v>
      </c>
      <c r="E109" s="199" t="s">
        <v>5529</v>
      </c>
      <c r="F109" s="198"/>
      <c r="G109" s="198"/>
      <c r="H109" s="198"/>
      <c r="I109" s="198" t="s">
        <v>5527</v>
      </c>
      <c r="J109" s="198"/>
      <c r="K109" s="198" t="str">
        <f>IFERROR(IF(INDEX(Vöruskrá!$C:$C,MATCH($C109,Vöruskrá!$B:$B,0))=0,"",INDEX(Vöruskrá!$C:$C,MATCH($C109,Vöruskrá!$B:$B,0))),"")</f>
        <v/>
      </c>
      <c r="L109" s="198"/>
      <c r="M109" s="198"/>
      <c r="N109" s="198"/>
      <c r="O109" s="198" t="str">
        <f>IFERROR(IF(INDEX(Vöruskrá!$I:$I,MATCH($C109,Vöruskrá!$B:$B,0))=0,"",INDEX(Vöruskrá!$I:$I,MATCH($C109,Vöruskrá!$B:$B,0))),"")</f>
        <v/>
      </c>
      <c r="P109" s="198"/>
      <c r="Q109" s="198"/>
      <c r="R109" s="111"/>
      <c r="T109" s="111"/>
    </row>
    <row r="110" spans="1:20">
      <c r="A110" s="120">
        <v>46274</v>
      </c>
      <c r="B110" s="121"/>
      <c r="C110" s="121" t="s">
        <v>5523</v>
      </c>
      <c r="D110" s="121"/>
      <c r="E110" s="122"/>
      <c r="F110" s="121"/>
      <c r="G110" s="121"/>
      <c r="H110" s="121"/>
      <c r="I110" s="121"/>
      <c r="J110" s="121"/>
      <c r="K110" s="121"/>
      <c r="L110" s="121"/>
      <c r="M110" s="121"/>
      <c r="N110" s="121"/>
      <c r="O110" s="121"/>
      <c r="P110" s="121"/>
      <c r="Q110" s="121"/>
      <c r="R110" s="111" t="str">
        <f t="shared" si="3"/>
        <v/>
      </c>
      <c r="T110" s="111"/>
    </row>
    <row r="111" spans="1:20">
      <c r="A111" s="233">
        <v>46274</v>
      </c>
      <c r="B111" s="234" t="str">
        <f t="shared" ref="B111:B117" ca="1" si="10">IF($A111&lt;TODAY(),"Expired","Active")</f>
        <v>Expired</v>
      </c>
      <c r="C111" s="246" t="s">
        <v>2119</v>
      </c>
      <c r="D111" s="234" t="s">
        <v>2352</v>
      </c>
      <c r="E111" s="235">
        <v>600</v>
      </c>
      <c r="F111" s="234"/>
      <c r="G111" s="234"/>
      <c r="H111" s="234"/>
      <c r="I111" s="234" t="s">
        <v>5527</v>
      </c>
      <c r="J111" s="234"/>
      <c r="K111" s="234" t="str">
        <f>IFERROR(IF(INDEX(Vöruskrá!$C:$C,MATCH($C111,Vöruskrá!$B:$B,0))=0,"",INDEX(Vöruskrá!$C:$C,MATCH($C111,Vöruskrá!$B:$B,0))),"")</f>
        <v/>
      </c>
      <c r="L111" s="234"/>
      <c r="M111" s="234"/>
      <c r="N111" s="234"/>
      <c r="O111" s="234" t="str">
        <f>IFERROR(IF(INDEX(Vöruskrá!$I:$I,MATCH($C111,Vöruskrá!$B:$B,0))=0,"",INDEX(Vöruskrá!$I:$I,MATCH($C111,Vöruskrá!$B:$B,0))),"")</f>
        <v/>
      </c>
      <c r="P111" s="234"/>
      <c r="Q111" s="236" t="s">
        <v>5525</v>
      </c>
      <c r="R111" s="111">
        <f t="shared" ref="R111:R144" si="11">IFERROR(IF($E111="","",MAX(0,ROUNDUP($E111-N($G111),1))),"")</f>
        <v>600</v>
      </c>
      <c r="S111" t="s">
        <v>5567</v>
      </c>
      <c r="T111" s="111">
        <f>IFERROR(INDEX(Magnviðmið!$F$42:$F$51,MATCH($S111,Magnviðmið!$A$42:$A$51,0)),"")</f>
        <v>1406.5800000000002</v>
      </c>
    </row>
    <row r="112" spans="1:20">
      <c r="A112" s="197">
        <v>46274</v>
      </c>
      <c r="B112" s="198" t="str">
        <f t="shared" ca="1" si="10"/>
        <v>Expired</v>
      </c>
      <c r="C112" s="198" t="s">
        <v>415</v>
      </c>
      <c r="D112" s="198" t="s">
        <v>2352</v>
      </c>
      <c r="E112" s="199">
        <f>Hráefnaskrá!$D$508/1000</f>
        <v>24.236999999999998</v>
      </c>
      <c r="F112" s="198"/>
      <c r="G112" s="198"/>
      <c r="H112" s="198"/>
      <c r="I112" s="198" t="s">
        <v>5524</v>
      </c>
      <c r="J112" s="198"/>
      <c r="K112" s="198" t="str">
        <f>IFERROR(IF(INDEX(Vöruskrá!$C:$C,MATCH($C112,Vöruskrá!$B:$B,0))=0,"",INDEX(Vöruskrá!$C:$C,MATCH($C112,Vöruskrá!$B:$B,0))),"")</f>
        <v>Khao C.P. Co., Ltd.</v>
      </c>
      <c r="L112" s="198"/>
      <c r="M112" s="198"/>
      <c r="N112" s="198"/>
      <c r="O112" s="198" t="str">
        <f>IFERROR(IF(INDEX(Vöruskrá!$I:$I,MATCH($C112,Vöruskrá!$B:$B,0))=0,"",INDEX(Vöruskrá!$I:$I,MATCH($C112,Vöruskrá!$B:$B,0))),"")</f>
        <v>https://drive.google.com/file/d/1DoKkdQMWFLTDnrAu21AaCM2FHpZ73bgS/view?usp=sharing</v>
      </c>
      <c r="P112" s="198"/>
      <c r="Q112" s="198"/>
      <c r="R112" s="111">
        <f t="shared" si="11"/>
        <v>24.3</v>
      </c>
      <c r="T112" s="111"/>
    </row>
    <row r="113" spans="1:20">
      <c r="A113" s="197">
        <v>46274</v>
      </c>
      <c r="B113" s="198" t="str">
        <f t="shared" ca="1" si="10"/>
        <v>Expired</v>
      </c>
      <c r="C113" s="198" t="s">
        <v>862</v>
      </c>
      <c r="D113" s="198" t="s">
        <v>2352</v>
      </c>
      <c r="E113" s="199">
        <f>Hráefnaskrá!$D$509/1000</f>
        <v>72.709999999999994</v>
      </c>
      <c r="F113" s="198"/>
      <c r="G113" s="198"/>
      <c r="H113" s="198"/>
      <c r="I113" s="198" t="s">
        <v>5524</v>
      </c>
      <c r="J113" s="198"/>
      <c r="K113" s="198" t="str">
        <f>IFERROR(IF(INDEX(Vöruskrá!$C:$C,MATCH($C113,Vöruskrá!$B:$B,0))=0,"",INDEX(Vöruskrá!$C:$C,MATCH($C113,Vöruskrá!$B:$B,0))),"")</f>
        <v xml:space="preserve">MS </v>
      </c>
      <c r="L113" s="198"/>
      <c r="M113" s="198"/>
      <c r="N113" s="198"/>
      <c r="O113" s="198" t="str">
        <f>IFERROR(IF(INDEX(Vöruskrá!$I:$I,MATCH($C113,Vöruskrá!$B:$B,0))=0,"",INDEX(Vöruskrá!$I:$I,MATCH($C113,Vöruskrá!$B:$B,0))),"")</f>
        <v/>
      </c>
      <c r="P113" s="198"/>
      <c r="Q113" s="198"/>
      <c r="R113" s="111">
        <f t="shared" si="11"/>
        <v>72.8</v>
      </c>
      <c r="T113" s="111"/>
    </row>
    <row r="114" spans="1:20">
      <c r="A114" s="197">
        <v>46274</v>
      </c>
      <c r="B114" s="198" t="str">
        <f t="shared" ca="1" si="10"/>
        <v>Expired</v>
      </c>
      <c r="C114" s="198" t="s">
        <v>531</v>
      </c>
      <c r="D114" s="198" t="s">
        <v>2352</v>
      </c>
      <c r="E114" s="199">
        <f>Hráefnaskrá!$D$510/1000</f>
        <v>1.454</v>
      </c>
      <c r="F114" s="198"/>
      <c r="G114" s="198"/>
      <c r="H114" s="198"/>
      <c r="I114" s="198" t="s">
        <v>5524</v>
      </c>
      <c r="J114" s="198"/>
      <c r="K114" s="198" t="str">
        <f>IFERROR(IF(INDEX(Vöruskrá!$C:$C,MATCH($C114,Vöruskrá!$B:$B,0))=0,"",INDEX(Vöruskrá!$C:$C,MATCH($C114,Vöruskrá!$B:$B,0))),"")</f>
        <v>Cosun Beet Company</v>
      </c>
      <c r="L114" s="198"/>
      <c r="M114" s="198"/>
      <c r="N114" s="198"/>
      <c r="O114" s="198" t="str">
        <f>IFERROR(IF(INDEX(Vöruskrá!$I:$I,MATCH($C114,Vöruskrá!$B:$B,0))=0,"",INDEX(Vöruskrá!$I:$I,MATCH($C114,Vöruskrá!$B:$B,0))),"")</f>
        <v>https://drive.google.com/file/d/1xlkj9UFMzhBrHGJoVUjpSgwu6ml60B4l/view?usp=sharing</v>
      </c>
      <c r="P114" s="198"/>
      <c r="Q114" s="198"/>
      <c r="R114" s="111">
        <f t="shared" si="11"/>
        <v>1.5</v>
      </c>
      <c r="T114" s="111"/>
    </row>
    <row r="115" spans="1:20">
      <c r="A115" s="197">
        <v>46274</v>
      </c>
      <c r="B115" s="198" t="str">
        <f t="shared" ca="1" si="10"/>
        <v>Expired</v>
      </c>
      <c r="C115" s="198" t="s">
        <v>379</v>
      </c>
      <c r="D115" s="198" t="s">
        <v>2352</v>
      </c>
      <c r="E115" s="199">
        <f>Hráefnaskrá!$D$511/1000</f>
        <v>0.38800000000000001</v>
      </c>
      <c r="F115" s="198"/>
      <c r="G115" s="198"/>
      <c r="H115" s="198"/>
      <c r="I115" s="198" t="s">
        <v>5524</v>
      </c>
      <c r="J115" s="198"/>
      <c r="K115" s="198" t="str">
        <f>IFERROR(IF(INDEX(Vöruskrá!$C:$C,MATCH($C115,Vöruskrá!$B:$B,0))=0,"",INDEX(Vöruskrá!$C:$C,MATCH($C115,Vöruskrá!$B:$B,0))),"")</f>
        <v>Katla matvælaiðja ehf.</v>
      </c>
      <c r="L115" s="198"/>
      <c r="M115" s="198"/>
      <c r="N115" s="198"/>
      <c r="O115" s="198" t="str">
        <f>IFERROR(IF(INDEX(Vöruskrá!$I:$I,MATCH($C115,Vöruskrá!$B:$B,0))=0,"",INDEX(Vöruskrá!$I:$I,MATCH($C115,Vöruskrá!$B:$B,0))),"")</f>
        <v>https://drive.google.com/file/d/18_svh90eLQ1eSbJF3qr3eWDjhyhpL95Y/view?usp=sharing</v>
      </c>
      <c r="P115" s="198"/>
      <c r="Q115" s="198"/>
      <c r="R115" s="111">
        <f t="shared" si="11"/>
        <v>0.4</v>
      </c>
      <c r="T115" s="111"/>
    </row>
    <row r="116" spans="1:20">
      <c r="A116" s="197">
        <v>46274</v>
      </c>
      <c r="B116" s="198" t="str">
        <f t="shared" ca="1" si="10"/>
        <v>Expired</v>
      </c>
      <c r="C116" s="198" t="s">
        <v>1439</v>
      </c>
      <c r="D116" s="198" t="s">
        <v>2352</v>
      </c>
      <c r="E116" s="199">
        <f>Hráefnaskrá!$D$512/1000</f>
        <v>0.24199999999999999</v>
      </c>
      <c r="F116" s="198"/>
      <c r="G116" s="198"/>
      <c r="H116" s="198"/>
      <c r="I116" s="198" t="s">
        <v>5524</v>
      </c>
      <c r="J116" s="198"/>
      <c r="K116" s="198" t="str">
        <f>IFERROR(IF(INDEX(Vöruskrá!$C:$C,MATCH($C116,Vöruskrá!$B:$B,0))=0,"",INDEX(Vöruskrá!$C:$C,MATCH($C116,Vöruskrá!$B:$B,0))),"")</f>
        <v/>
      </c>
      <c r="L116" s="198"/>
      <c r="M116" s="198"/>
      <c r="N116" s="198"/>
      <c r="O116" s="198" t="str">
        <f>IFERROR(IF(INDEX(Vöruskrá!$I:$I,MATCH($C116,Vöruskrá!$B:$B,0))=0,"",INDEX(Vöruskrá!$I:$I,MATCH($C116,Vöruskrá!$B:$B,0))),"")</f>
        <v/>
      </c>
      <c r="P116" s="198"/>
      <c r="Q116" s="198"/>
      <c r="R116" s="111">
        <f t="shared" si="11"/>
        <v>0.30000000000000004</v>
      </c>
      <c r="T116" s="111"/>
    </row>
    <row r="117" spans="1:20">
      <c r="A117" s="197">
        <v>46274</v>
      </c>
      <c r="B117" s="198" t="str">
        <f t="shared" ca="1" si="10"/>
        <v>Expired</v>
      </c>
      <c r="C117" s="198" t="s">
        <v>505</v>
      </c>
      <c r="D117" s="198" t="s">
        <v>2352</v>
      </c>
      <c r="E117" s="199">
        <f>Hráefnaskrá!$D$513/1000</f>
        <v>0.96899999999999997</v>
      </c>
      <c r="F117" s="198"/>
      <c r="G117" s="198"/>
      <c r="H117" s="198"/>
      <c r="I117" s="198" t="s">
        <v>5524</v>
      </c>
      <c r="J117" s="198"/>
      <c r="K117" s="198" t="str">
        <f>IFERROR(IF(INDEX(Vöruskrá!$C:$C,MATCH($C117,Vöruskrá!$B:$B,0))=0,"",INDEX(Vöruskrá!$C:$C,MATCH($C117,Vöruskrá!$B:$B,0))),"")</f>
        <v>MS</v>
      </c>
      <c r="L117" s="198"/>
      <c r="M117" s="198"/>
      <c r="N117" s="198"/>
      <c r="O117" s="198" t="str">
        <f>IFERROR(IF(INDEX(Vöruskrá!$I:$I,MATCH($C117,Vöruskrá!$B:$B,0))=0,"",INDEX(Vöruskrá!$I:$I,MATCH($C117,Vöruskrá!$B:$B,0))),"")</f>
        <v>https://docs.google.com/document/d/149N3quKMoWawGv9LE2FddvRhKdpdb7Cxfmhury4OOtc/edit?usp=sharing</v>
      </c>
      <c r="P117" s="198"/>
      <c r="Q117" s="198"/>
      <c r="R117" s="111">
        <f t="shared" si="11"/>
        <v>1</v>
      </c>
      <c r="T117" s="111"/>
    </row>
    <row r="118" spans="1:20">
      <c r="A118" s="197">
        <v>46274</v>
      </c>
      <c r="B118" s="198" t="str">
        <f t="shared" ref="B118:B124" ca="1" si="12">IF($A118&lt;TODAY(),"Expired","Active")</f>
        <v>Expired</v>
      </c>
      <c r="C118" s="198" t="s">
        <v>275</v>
      </c>
      <c r="D118" s="198" t="s">
        <v>2352</v>
      </c>
      <c r="E118" s="199">
        <v>180</v>
      </c>
      <c r="F118" s="198"/>
      <c r="G118" s="198">
        <v>140</v>
      </c>
      <c r="H118" s="198"/>
      <c r="I118" s="198" t="s">
        <v>5527</v>
      </c>
      <c r="J118" s="198"/>
      <c r="K118" s="198" t="str">
        <f>IFERROR(IF(INDEX(Vöruskrá!$C:$C,MATCH($C118,Vöruskrá!$B:$B,0))=0,"",INDEX(Vöruskrá!$C:$C,MATCH($C118,Vöruskrá!$B:$B,0))),"")</f>
        <v>Kjarnafæði Norðlenska hf.</v>
      </c>
      <c r="L118" s="198"/>
      <c r="M118" s="198"/>
      <c r="N118" s="198"/>
      <c r="O118" s="198" t="str">
        <f>IFERROR(IF(INDEX(Vöruskrá!$I:$I,MATCH($C118,Vöruskrá!$B:$B,0))=0,"",INDEX(Vöruskrá!$I:$I,MATCH($C118,Vöruskrá!$B:$B,0))),"")</f>
        <v>https://docs.google.com/document/d/1dqgFZjSbMdctBpuTsZ86-uVkLNdvEtPTC6Kh8455--Y/edit?usp=sharing</v>
      </c>
      <c r="P118" s="198"/>
      <c r="Q118" s="198"/>
      <c r="R118" s="111"/>
      <c r="T118" s="111"/>
    </row>
    <row r="119" spans="1:20">
      <c r="A119" s="197">
        <v>46274</v>
      </c>
      <c r="B119" s="198" t="str">
        <f t="shared" ca="1" si="12"/>
        <v>Expired</v>
      </c>
      <c r="C119" s="198" t="s">
        <v>825</v>
      </c>
      <c r="D119" s="198" t="s">
        <v>2352</v>
      </c>
      <c r="E119" s="199"/>
      <c r="F119" s="198"/>
      <c r="G119" s="198"/>
      <c r="H119" s="198"/>
      <c r="I119" s="198" t="s">
        <v>5524</v>
      </c>
      <c r="J119" s="198"/>
      <c r="K119" s="198" t="str">
        <f>IFERROR(IF(INDEX(Vöruskrá!$C:$C,MATCH($C119,Vöruskrá!$B:$B,0))=0,"",INDEX(Vöruskrá!$C:$C,MATCH($C119,Vöruskrá!$B:$B,0))),"")</f>
        <v>Nordic Spice AB/Garri</v>
      </c>
      <c r="L119" s="198"/>
      <c r="M119" s="198"/>
      <c r="N119" s="198"/>
      <c r="O119" s="198" t="str">
        <f>IFERROR(IF(INDEX(Vöruskrá!$I:$I,MATCH($C119,Vöruskrá!$B:$B,0))=0,"",INDEX(Vöruskrá!$I:$I,MATCH($C119,Vöruskrá!$B:$B,0))),"")</f>
        <v>https://drive.google.com/file/d/1c6qdOHZcV0sAzOAgRkfxi1RSC2sFmIpe/view?usp=sharing</v>
      </c>
      <c r="P119" s="198"/>
      <c r="Q119" s="198"/>
      <c r="R119" s="111"/>
      <c r="T119" s="111"/>
    </row>
    <row r="120" spans="1:20">
      <c r="A120" s="197">
        <v>46274</v>
      </c>
      <c r="B120" s="198" t="str">
        <f t="shared" ca="1" si="12"/>
        <v>Expired</v>
      </c>
      <c r="C120" s="198" t="s">
        <v>1451</v>
      </c>
      <c r="D120" s="198" t="s">
        <v>2381</v>
      </c>
      <c r="E120" s="199"/>
      <c r="F120" s="198"/>
      <c r="G120" s="198"/>
      <c r="H120" s="198"/>
      <c r="I120" s="198" t="s">
        <v>5524</v>
      </c>
      <c r="J120" s="198"/>
      <c r="K120" s="198"/>
      <c r="L120" s="198"/>
      <c r="M120" s="198"/>
      <c r="N120" s="198"/>
      <c r="O120" s="198"/>
      <c r="P120" s="198"/>
      <c r="Q120" s="198"/>
      <c r="R120" s="111"/>
      <c r="T120" s="111"/>
    </row>
    <row r="121" spans="1:20">
      <c r="A121" s="197">
        <v>46274</v>
      </c>
      <c r="B121" s="198" t="str">
        <f t="shared" ca="1" si="12"/>
        <v>Expired</v>
      </c>
      <c r="C121" s="198" t="s">
        <v>501</v>
      </c>
      <c r="D121" s="198" t="s">
        <v>2381</v>
      </c>
      <c r="E121" s="199" t="s">
        <v>5568</v>
      </c>
      <c r="F121" s="198"/>
      <c r="G121" s="198"/>
      <c r="H121" s="198"/>
      <c r="I121" s="198" t="s">
        <v>5527</v>
      </c>
      <c r="J121" s="198"/>
      <c r="K121" s="198" t="str">
        <f>IFERROR(IF(INDEX(Vöruskrá!$C:$C,MATCH($C121,Vöruskrá!$B:$B,0))=0,"",INDEX(Vöruskrá!$C:$C,MATCH($C121,Vöruskrá!$B:$B,0))),"")</f>
        <v>Myllan</v>
      </c>
      <c r="L121" s="198"/>
      <c r="M121" s="198"/>
      <c r="N121" s="198"/>
      <c r="O121" s="198" t="str">
        <f>IFERROR(IF(INDEX(Vöruskrá!$I:$I,MATCH($C121,Vöruskrá!$B:$B,0))=0,"",INDEX(Vöruskrá!$I:$I,MATCH($C121,Vöruskrá!$B:$B,0))),"")</f>
        <v>https://drive.google.com/file/d/14DAgTI18dATCiMOlGqGBlT2S4QVgoDrD/view?usp=sharing</v>
      </c>
      <c r="P121" s="198"/>
      <c r="Q121" s="198"/>
      <c r="R121" s="111"/>
      <c r="T121" s="111"/>
    </row>
    <row r="122" spans="1:20">
      <c r="A122" s="197">
        <v>46274</v>
      </c>
      <c r="B122" s="198" t="str">
        <f t="shared" ca="1" si="12"/>
        <v>Expired</v>
      </c>
      <c r="C122" s="198" t="s">
        <v>505</v>
      </c>
      <c r="D122" s="198" t="s">
        <v>2381</v>
      </c>
      <c r="E122" s="199" t="s">
        <v>5569</v>
      </c>
      <c r="F122" s="198"/>
      <c r="G122" s="198"/>
      <c r="H122" s="198"/>
      <c r="I122" s="198" t="s">
        <v>5527</v>
      </c>
      <c r="J122" s="198"/>
      <c r="K122" s="198" t="str">
        <f>IFERROR(IF(INDEX(Vöruskrá!$C:$C,MATCH($C122,Vöruskrá!$B:$B,0))=0,"",INDEX(Vöruskrá!$C:$C,MATCH($C122,Vöruskrá!$B:$B,0))),"")</f>
        <v>MS</v>
      </c>
      <c r="L122" s="198"/>
      <c r="M122" s="198"/>
      <c r="N122" s="198"/>
      <c r="O122" s="198" t="str">
        <f>IFERROR(IF(INDEX(Vöruskrá!$I:$I,MATCH($C122,Vöruskrá!$B:$B,0))=0,"",INDEX(Vöruskrá!$I:$I,MATCH($C122,Vöruskrá!$B:$B,0))),"")</f>
        <v>https://docs.google.com/document/d/149N3quKMoWawGv9LE2FddvRhKdpdb7Cxfmhury4OOtc/edit?usp=sharing</v>
      </c>
      <c r="P122" s="198"/>
      <c r="Q122" s="198"/>
      <c r="R122" s="111"/>
      <c r="T122" s="111"/>
    </row>
    <row r="123" spans="1:20">
      <c r="A123" s="197">
        <v>46274</v>
      </c>
      <c r="B123" s="198" t="str">
        <f t="shared" ca="1" si="12"/>
        <v>Expired</v>
      </c>
      <c r="C123" s="198" t="s">
        <v>1085</v>
      </c>
      <c r="D123" s="198" t="s">
        <v>2381</v>
      </c>
      <c r="E123" s="199" t="s">
        <v>5563</v>
      </c>
      <c r="F123" s="198"/>
      <c r="G123" s="198"/>
      <c r="H123" s="198"/>
      <c r="I123" s="198" t="s">
        <v>5527</v>
      </c>
      <c r="J123" s="198"/>
      <c r="K123" s="198" t="str">
        <f>IFERROR(IF(INDEX(Vöruskrá!$C:$C,MATCH($C123,Vöruskrá!$B:$B,0))=0,"",INDEX(Vöruskrá!$C:$C,MATCH($C123,Vöruskrá!$B:$B,0))),"")</f>
        <v/>
      </c>
      <c r="L123" s="198"/>
      <c r="M123" s="198"/>
      <c r="N123" s="198"/>
      <c r="O123" s="198" t="str">
        <f>IFERROR(IF(INDEX(Vöruskrá!$I:$I,MATCH($C123,Vöruskrá!$B:$B,0))=0,"",INDEX(Vöruskrá!$I:$I,MATCH($C123,Vöruskrá!$B:$B,0))),"")</f>
        <v/>
      </c>
      <c r="P123" s="198"/>
      <c r="Q123" s="198"/>
      <c r="R123" s="111"/>
      <c r="T123" s="111"/>
    </row>
    <row r="124" spans="1:20">
      <c r="A124" s="197">
        <v>46274</v>
      </c>
      <c r="B124" s="198" t="str">
        <f t="shared" ca="1" si="12"/>
        <v>Expired</v>
      </c>
      <c r="C124" s="198" t="s">
        <v>1115</v>
      </c>
      <c r="D124" s="198" t="s">
        <v>2381</v>
      </c>
      <c r="E124" s="199"/>
      <c r="F124" s="198"/>
      <c r="G124" s="198"/>
      <c r="H124" s="198"/>
      <c r="I124" s="198" t="s">
        <v>5527</v>
      </c>
      <c r="J124" s="198"/>
      <c r="K124" s="198" t="str">
        <f>IFERROR(IF(INDEX(Vöruskrá!$C:$C,MATCH($C124,Vöruskrá!$B:$B,0))=0,"",INDEX(Vöruskrá!$C:$C,MATCH($C124,Vöruskrá!$B:$B,0))),"")</f>
        <v/>
      </c>
      <c r="L124" s="198"/>
      <c r="M124" s="198"/>
      <c r="N124" s="198"/>
      <c r="O124" s="198" t="str">
        <f>IFERROR(IF(INDEX(Vöruskrá!$I:$I,MATCH($C124,Vöruskrá!$B:$B,0))=0,"",INDEX(Vöruskrá!$I:$I,MATCH($C124,Vöruskrá!$B:$B,0))),"")</f>
        <v/>
      </c>
      <c r="P124" s="198"/>
      <c r="Q124" s="198"/>
      <c r="R124" s="111"/>
      <c r="T124" s="111"/>
    </row>
    <row r="125" spans="1:20">
      <c r="A125" s="120">
        <v>46275</v>
      </c>
      <c r="B125" s="121"/>
      <c r="C125" s="121" t="s">
        <v>5523</v>
      </c>
      <c r="D125" s="121"/>
      <c r="E125" s="122"/>
      <c r="F125" s="121"/>
      <c r="G125" s="121"/>
      <c r="H125" s="121"/>
      <c r="I125" s="121"/>
      <c r="J125" s="121"/>
      <c r="K125" s="121"/>
      <c r="L125" s="121"/>
      <c r="M125" s="121"/>
      <c r="N125" s="121"/>
      <c r="O125" s="121"/>
      <c r="P125" s="121"/>
      <c r="Q125" s="121"/>
      <c r="R125" s="111" t="str">
        <f t="shared" si="11"/>
        <v/>
      </c>
      <c r="T125" s="111"/>
    </row>
    <row r="126" spans="1:20">
      <c r="A126" s="233">
        <v>46275</v>
      </c>
      <c r="B126" s="234" t="str">
        <f t="shared" ref="B126:B128" ca="1" si="13">IF($A126&lt;TODAY(),"Expired","Active")</f>
        <v>Expired</v>
      </c>
      <c r="C126" s="246" t="s">
        <v>1919</v>
      </c>
      <c r="D126" s="234" t="s">
        <v>2352</v>
      </c>
      <c r="E126" s="235"/>
      <c r="F126" s="234"/>
      <c r="G126" s="234"/>
      <c r="H126" s="234"/>
      <c r="I126" s="234" t="s">
        <v>5524</v>
      </c>
      <c r="J126" s="234"/>
      <c r="K126" s="234" t="str">
        <f>IFERROR(IF(INDEX(Vöruskrá!$C:$C,MATCH($C126,Vöruskrá!$B:$B,0))=0,"",INDEX(Vöruskrá!$C:$C,MATCH($C126,Vöruskrá!$B:$B,0))),"")</f>
        <v/>
      </c>
      <c r="L126" s="234"/>
      <c r="M126" s="234"/>
      <c r="N126" s="234"/>
      <c r="O126" s="234" t="str">
        <f>IFERROR(IF(INDEX(Vöruskrá!$I:$I,MATCH($C126,Vöruskrá!$B:$B,0))=0,"",INDEX(Vöruskrá!$I:$I,MATCH($C126,Vöruskrá!$B:$B,0))),"")</f>
        <v/>
      </c>
      <c r="P126" s="234"/>
      <c r="Q126" s="236" t="s">
        <v>5525</v>
      </c>
      <c r="R126" s="111" t="str">
        <f t="shared" si="11"/>
        <v/>
      </c>
      <c r="S126" t="s">
        <v>666</v>
      </c>
      <c r="T126" s="111">
        <f>IFERROR(INDEX(Magnviðmið!$F$42:$F$51,MATCH($S126,Magnviðmið!$A$42:$A$51,0)),"")</f>
        <v>1064.45</v>
      </c>
    </row>
    <row r="127" spans="1:20">
      <c r="A127" s="197">
        <v>46275</v>
      </c>
      <c r="B127" s="198" t="str">
        <f t="shared" ca="1" si="13"/>
        <v>Expired</v>
      </c>
      <c r="C127" s="198" t="s">
        <v>925</v>
      </c>
      <c r="D127" s="198" t="s">
        <v>2352</v>
      </c>
      <c r="E127" s="199" t="s">
        <v>5570</v>
      </c>
      <c r="F127" s="198"/>
      <c r="G127" s="198"/>
      <c r="H127" s="198"/>
      <c r="I127" s="198" t="s">
        <v>5527</v>
      </c>
      <c r="J127" s="198"/>
      <c r="K127" s="198" t="str">
        <f>IFERROR(IF(INDEX(Vöruskrá!$C:$C,MATCH($C127,Vöruskrá!$B:$B,0))=0,"",INDEX(Vöruskrá!$C:$C,MATCH($C127,Vöruskrá!$B:$B,0))),"")</f>
        <v>Hafið</v>
      </c>
      <c r="L127" s="198"/>
      <c r="M127" s="198"/>
      <c r="N127" s="198"/>
      <c r="O127" s="198" t="str">
        <f>IFERROR(IF(INDEX(Vöruskrá!$I:$I,MATCH($C127,Vöruskrá!$B:$B,0))=0,"",INDEX(Vöruskrá!$I:$I,MATCH($C127,Vöruskrá!$B:$B,0))),"")</f>
        <v/>
      </c>
      <c r="P127" s="198"/>
      <c r="Q127" s="198"/>
      <c r="R127" s="111" t="str">
        <f t="shared" si="11"/>
        <v/>
      </c>
      <c r="T127" s="111"/>
    </row>
    <row r="128" spans="1:20">
      <c r="A128" s="197">
        <v>46275</v>
      </c>
      <c r="B128" s="198" t="str">
        <f t="shared" ca="1" si="13"/>
        <v>Expired</v>
      </c>
      <c r="C128" s="198" t="s">
        <v>2707</v>
      </c>
      <c r="D128" s="198" t="s">
        <v>2352</v>
      </c>
      <c r="E128" s="199" t="s">
        <v>5571</v>
      </c>
      <c r="F128" s="198"/>
      <c r="G128" s="198"/>
      <c r="H128" s="198"/>
      <c r="I128" s="198" t="s">
        <v>5527</v>
      </c>
      <c r="J128" s="198"/>
      <c r="K128" s="198" t="str">
        <f>IFERROR(IF(INDEX(Vöruskrá!$C:$C,MATCH($C128,Vöruskrá!$B:$B,0))=0,"",INDEX(Vöruskrá!$C:$C,MATCH($C128,Vöruskrá!$B:$B,0))),"")</f>
        <v/>
      </c>
      <c r="L128" s="198"/>
      <c r="M128" s="198"/>
      <c r="N128" s="198"/>
      <c r="O128" s="198" t="str">
        <f>IFERROR(IF(INDEX(Vöruskrá!$I:$I,MATCH($C128,Vöruskrá!$B:$B,0))=0,"",INDEX(Vöruskrá!$I:$I,MATCH($C128,Vöruskrá!$B:$B,0))),"")</f>
        <v/>
      </c>
      <c r="P128" s="198"/>
      <c r="Q128" s="198"/>
      <c r="R128" s="111" t="str">
        <f t="shared" si="11"/>
        <v/>
      </c>
      <c r="T128" s="111"/>
    </row>
    <row r="129" spans="1:20">
      <c r="A129" s="197">
        <v>46275</v>
      </c>
      <c r="B129" s="198" t="str">
        <f t="shared" ref="B129:B134" ca="1" si="14">IF($A129&lt;TODAY(),"Expired","Active")</f>
        <v>Expired</v>
      </c>
      <c r="C129" s="198" t="s">
        <v>1001</v>
      </c>
      <c r="D129" s="198" t="s">
        <v>2352</v>
      </c>
      <c r="E129" s="199" t="s">
        <v>5572</v>
      </c>
      <c r="F129" s="198"/>
      <c r="G129" s="198" t="s">
        <v>5573</v>
      </c>
      <c r="H129" s="198"/>
      <c r="I129" s="198" t="s">
        <v>5527</v>
      </c>
      <c r="J129" s="198"/>
      <c r="K129" s="198" t="str">
        <f>IFERROR(IF(INDEX(Vöruskrá!$C:$C,MATCH($C129,Vöruskrá!$B:$B,0))=0,"",INDEX(Vöruskrá!$C:$C,MATCH($C129,Vöruskrá!$B:$B,0))),"")</f>
        <v/>
      </c>
      <c r="L129" s="198"/>
      <c r="M129" s="198"/>
      <c r="N129" s="198"/>
      <c r="O129" s="198" t="str">
        <f>IFERROR(IF(INDEX(Vöruskrá!$I:$I,MATCH($C129,Vöruskrá!$B:$B,0))=0,"",INDEX(Vöruskrá!$I:$I,MATCH($C129,Vöruskrá!$B:$B,0))),"")</f>
        <v/>
      </c>
      <c r="P129" s="198"/>
      <c r="Q129" s="198"/>
      <c r="R129" s="111"/>
      <c r="T129" s="111"/>
    </row>
    <row r="130" spans="1:20">
      <c r="A130" s="197">
        <v>46275</v>
      </c>
      <c r="B130" s="198" t="str">
        <f t="shared" ca="1" si="14"/>
        <v>Expired</v>
      </c>
      <c r="C130" s="198" t="s">
        <v>5574</v>
      </c>
      <c r="D130" s="198" t="s">
        <v>2381</v>
      </c>
      <c r="E130" s="199" t="s">
        <v>5529</v>
      </c>
      <c r="F130" s="198"/>
      <c r="G130" s="198"/>
      <c r="H130" s="198"/>
      <c r="I130" s="198" t="s">
        <v>5527</v>
      </c>
      <c r="J130" s="198"/>
      <c r="K130" s="198" t="str">
        <f>IFERROR(IF(INDEX(Vöruskrá!$C:$C,MATCH($C130,Vöruskrá!$B:$B,0))=0,"",INDEX(Vöruskrá!$C:$C,MATCH($C130,Vöruskrá!$B:$B,0))),"")</f>
        <v/>
      </c>
      <c r="L130" s="198"/>
      <c r="M130" s="198"/>
      <c r="N130" s="198"/>
      <c r="O130" s="198" t="str">
        <f>IFERROR(IF(INDEX(Vöruskrá!$I:$I,MATCH($C130,Vöruskrá!$B:$B,0))=0,"",INDEX(Vöruskrá!$I:$I,MATCH($C130,Vöruskrá!$B:$B,0))),"")</f>
        <v/>
      </c>
      <c r="P130" s="198"/>
      <c r="Q130" s="198"/>
      <c r="R130" s="111"/>
      <c r="T130" s="111"/>
    </row>
    <row r="131" spans="1:20">
      <c r="A131" s="197">
        <v>46275</v>
      </c>
      <c r="B131" s="198" t="str">
        <f t="shared" ca="1" si="14"/>
        <v>Expired</v>
      </c>
      <c r="C131" s="198" t="s">
        <v>998</v>
      </c>
      <c r="D131" s="198" t="s">
        <v>2381</v>
      </c>
      <c r="E131" s="199" t="s">
        <v>5541</v>
      </c>
      <c r="F131" s="198"/>
      <c r="G131" s="198"/>
      <c r="H131" s="198"/>
      <c r="I131" s="198" t="s">
        <v>5527</v>
      </c>
      <c r="J131" s="198"/>
      <c r="K131" s="198" t="str">
        <f>IFERROR(IF(INDEX(Vöruskrá!$C:$C,MATCH($C131,Vöruskrá!$B:$B,0))=0,"",INDEX(Vöruskrá!$C:$C,MATCH($C131,Vöruskrá!$B:$B,0))),"")</f>
        <v/>
      </c>
      <c r="L131" s="198"/>
      <c r="M131" s="198"/>
      <c r="N131" s="198"/>
      <c r="O131" s="198" t="str">
        <f>IFERROR(IF(INDEX(Vöruskrá!$I:$I,MATCH($C131,Vöruskrá!$B:$B,0))=0,"",INDEX(Vöruskrá!$I:$I,MATCH($C131,Vöruskrá!$B:$B,0))),"")</f>
        <v/>
      </c>
      <c r="P131" s="198"/>
      <c r="Q131" s="198"/>
      <c r="R131" s="111"/>
      <c r="T131" s="111"/>
    </row>
    <row r="132" spans="1:20">
      <c r="A132" s="197">
        <v>46275</v>
      </c>
      <c r="B132" s="198" t="str">
        <f t="shared" ca="1" si="14"/>
        <v>Expired</v>
      </c>
      <c r="C132" s="198" t="s">
        <v>2478</v>
      </c>
      <c r="D132" s="198" t="s">
        <v>2381</v>
      </c>
      <c r="E132" s="199" t="s">
        <v>5575</v>
      </c>
      <c r="F132" s="198"/>
      <c r="G132" s="198"/>
      <c r="H132" s="198"/>
      <c r="I132" s="198" t="s">
        <v>5527</v>
      </c>
      <c r="J132" s="198"/>
      <c r="K132" s="198" t="str">
        <f>IFERROR(IF(INDEX(Vöruskrá!$C:$C,MATCH($C132,Vöruskrá!$B:$B,0))=0,"",INDEX(Vöruskrá!$C:$C,MATCH($C132,Vöruskrá!$B:$B,0))),"")</f>
        <v/>
      </c>
      <c r="L132" s="198"/>
      <c r="M132" s="198"/>
      <c r="N132" s="198"/>
      <c r="O132" s="198" t="str">
        <f>IFERROR(IF(INDEX(Vöruskrá!$I:$I,MATCH($C132,Vöruskrá!$B:$B,0))=0,"",INDEX(Vöruskrá!$I:$I,MATCH($C132,Vöruskrá!$B:$B,0))),"")</f>
        <v/>
      </c>
      <c r="P132" s="198"/>
      <c r="Q132" s="198"/>
      <c r="R132" s="111"/>
      <c r="T132" s="111"/>
    </row>
    <row r="133" spans="1:20">
      <c r="A133" s="197">
        <v>46275</v>
      </c>
      <c r="B133" s="198" t="str">
        <f t="shared" ca="1" si="14"/>
        <v>Expired</v>
      </c>
      <c r="C133" s="198" t="s">
        <v>1115</v>
      </c>
      <c r="D133" s="198" t="s">
        <v>2381</v>
      </c>
      <c r="E133" s="199"/>
      <c r="F133" s="198"/>
      <c r="G133" s="198"/>
      <c r="H133" s="198"/>
      <c r="I133" s="198" t="s">
        <v>5524</v>
      </c>
      <c r="J133" s="198"/>
      <c r="K133" s="198" t="str">
        <f>IFERROR(IF(INDEX(Vöruskrá!$C:$C,MATCH($C133,Vöruskrá!$B:$B,0))=0,"",INDEX(Vöruskrá!$C:$C,MATCH($C133,Vöruskrá!$B:$B,0))),"")</f>
        <v/>
      </c>
      <c r="L133" s="198"/>
      <c r="M133" s="198"/>
      <c r="N133" s="198"/>
      <c r="O133" s="198" t="str">
        <f>IFERROR(IF(INDEX(Vöruskrá!$I:$I,MATCH($C133,Vöruskrá!$B:$B,0))=0,"",INDEX(Vöruskrá!$I:$I,MATCH($C133,Vöruskrá!$B:$B,0))),"")</f>
        <v/>
      </c>
      <c r="P133" s="198"/>
      <c r="Q133" s="198"/>
      <c r="R133" s="111"/>
      <c r="T133" s="111"/>
    </row>
    <row r="134" spans="1:20">
      <c r="A134" s="197">
        <v>46275</v>
      </c>
      <c r="B134" s="198" t="str">
        <f t="shared" ca="1" si="14"/>
        <v>Expired</v>
      </c>
      <c r="C134" s="198" t="s">
        <v>5551</v>
      </c>
      <c r="D134" s="198" t="s">
        <v>2479</v>
      </c>
      <c r="E134" s="199" t="s">
        <v>5541</v>
      </c>
      <c r="F134" s="198"/>
      <c r="G134" s="198"/>
      <c r="H134" s="198"/>
      <c r="I134" s="198" t="s">
        <v>5527</v>
      </c>
      <c r="J134" s="198"/>
      <c r="K134" s="198" t="str">
        <f>IFERROR(IF(INDEX(Vöruskrá!$C:$C,MATCH($C134,Vöruskrá!$B:$B,0))=0,"",INDEX(Vöruskrá!$C:$C,MATCH($C134,Vöruskrá!$B:$B,0))),"")</f>
        <v/>
      </c>
      <c r="L134" s="198"/>
      <c r="M134" s="198"/>
      <c r="N134" s="198"/>
      <c r="O134" s="198" t="str">
        <f>IFERROR(IF(INDEX(Vöruskrá!$I:$I,MATCH($C134,Vöruskrá!$B:$B,0))=0,"",INDEX(Vöruskrá!$I:$I,MATCH($C134,Vöruskrá!$B:$B,0))),"")</f>
        <v/>
      </c>
      <c r="P134" s="198"/>
      <c r="Q134" s="198"/>
      <c r="R134" s="111"/>
      <c r="T134" s="111"/>
    </row>
    <row r="135" spans="1:20">
      <c r="A135" s="120">
        <v>46276</v>
      </c>
      <c r="B135" s="121"/>
      <c r="C135" s="121" t="s">
        <v>5523</v>
      </c>
      <c r="D135" s="121"/>
      <c r="E135" s="122"/>
      <c r="F135" s="121"/>
      <c r="G135" s="121"/>
      <c r="H135" s="121"/>
      <c r="I135" s="121"/>
      <c r="J135" s="121"/>
      <c r="K135" s="121"/>
      <c r="L135" s="121"/>
      <c r="M135" s="121"/>
      <c r="N135" s="121"/>
      <c r="O135" s="121"/>
      <c r="P135" s="121"/>
      <c r="Q135" s="121"/>
      <c r="R135" s="111" t="str">
        <f t="shared" si="11"/>
        <v/>
      </c>
      <c r="T135" s="111"/>
    </row>
    <row r="136" spans="1:20">
      <c r="A136" s="233">
        <v>46276</v>
      </c>
      <c r="B136" s="234" t="str">
        <f t="shared" ref="B136:B144" ca="1" si="15">IF($A136&lt;TODAY(),"Expired","Active")</f>
        <v>Expired</v>
      </c>
      <c r="C136" s="246" t="s">
        <v>2006</v>
      </c>
      <c r="D136" s="234" t="s">
        <v>2352</v>
      </c>
      <c r="E136" s="235"/>
      <c r="F136" s="234"/>
      <c r="G136" s="234"/>
      <c r="H136" s="234"/>
      <c r="I136" s="234" t="s">
        <v>5524</v>
      </c>
      <c r="J136" s="234"/>
      <c r="K136" s="234" t="str">
        <f>IFERROR(IF(INDEX(Vöruskrá!$C:$C,MATCH($C136,Vöruskrá!$B:$B,0))=0,"",INDEX(Vöruskrá!$C:$C,MATCH($C136,Vöruskrá!$B:$B,0))),"")</f>
        <v/>
      </c>
      <c r="L136" s="234"/>
      <c r="M136" s="234"/>
      <c r="N136" s="234"/>
      <c r="O136" s="234" t="str">
        <f>IFERROR(IF(INDEX(Vöruskrá!$I:$I,MATCH($C136,Vöruskrá!$B:$B,0))=0,"",INDEX(Vöruskrá!$I:$I,MATCH($C136,Vöruskrá!$B:$B,0))),"")</f>
        <v/>
      </c>
      <c r="P136" s="234"/>
      <c r="Q136" s="236" t="s">
        <v>5525</v>
      </c>
      <c r="R136" s="111" t="str">
        <f t="shared" si="11"/>
        <v/>
      </c>
      <c r="S136" t="s">
        <v>5554</v>
      </c>
      <c r="T136" s="111">
        <f>IFERROR(INDEX(Magnviðmið!$F$42:$F$51,MATCH($S136,Magnviðmið!$A$42:$A$51,0)),"")</f>
        <v>1179.22</v>
      </c>
    </row>
    <row r="137" spans="1:20">
      <c r="A137" s="197">
        <v>46276</v>
      </c>
      <c r="B137" s="198" t="str">
        <f t="shared" ca="1" si="15"/>
        <v>Expired</v>
      </c>
      <c r="C137" s="198" t="s">
        <v>588</v>
      </c>
      <c r="D137" s="198" t="s">
        <v>2352</v>
      </c>
      <c r="E137" s="199">
        <f>Hráefnaskrá!$D$373/1000</f>
        <v>20</v>
      </c>
      <c r="F137" s="198"/>
      <c r="G137" s="198"/>
      <c r="H137" s="198"/>
      <c r="I137" s="198" t="s">
        <v>5527</v>
      </c>
      <c r="J137" s="198"/>
      <c r="K137" s="198" t="str">
        <f>IFERROR(IF(INDEX(Vöruskrá!$C:$C,MATCH($C137,Vöruskrá!$B:$B,0))=0,"",INDEX(Vöruskrá!$C:$C,MATCH($C137,Vöruskrá!$B:$B,0))),"")</f>
        <v>Kjarnafæði Norðlenska hf.</v>
      </c>
      <c r="L137" s="198"/>
      <c r="M137" s="198"/>
      <c r="N137" s="198"/>
      <c r="O137" s="198" t="str">
        <f>IFERROR(IF(INDEX(Vöruskrá!$I:$I,MATCH($C137,Vöruskrá!$B:$B,0))=0,"",INDEX(Vöruskrá!$I:$I,MATCH($C137,Vöruskrá!$B:$B,0))),"")</f>
        <v>https://drive.google.com/file/d/1-vP8CdWqhbmoIHP2wGMBpmpDcUhmyKw4/view?usp=sharing</v>
      </c>
      <c r="P137" s="198"/>
      <c r="Q137" s="198"/>
      <c r="R137" s="111">
        <f t="shared" si="11"/>
        <v>20</v>
      </c>
      <c r="T137" s="111"/>
    </row>
    <row r="138" spans="1:20">
      <c r="A138" s="197">
        <v>46276</v>
      </c>
      <c r="B138" s="198" t="str">
        <f t="shared" ca="1" si="15"/>
        <v>Expired</v>
      </c>
      <c r="C138" s="198" t="s">
        <v>545</v>
      </c>
      <c r="D138" s="198" t="s">
        <v>2352</v>
      </c>
      <c r="E138" s="199" t="s">
        <v>5576</v>
      </c>
      <c r="F138" s="198"/>
      <c r="G138" s="198" t="s">
        <v>5577</v>
      </c>
      <c r="H138" s="198" t="s">
        <v>5578</v>
      </c>
      <c r="I138" s="198" t="s">
        <v>5527</v>
      </c>
      <c r="J138" s="198"/>
      <c r="K138" s="198" t="str">
        <f>IFERROR(IF(INDEX(Vöruskrá!$C:$C,MATCH($C138,Vöruskrá!$B:$B,0))=0,"",INDEX(Vöruskrá!$C:$C,MATCH($C138,Vöruskrá!$B:$B,0))),"")</f>
        <v/>
      </c>
      <c r="L138" s="198"/>
      <c r="M138" s="198"/>
      <c r="N138" s="198"/>
      <c r="O138" s="198" t="str">
        <f>IFERROR(IF(INDEX(Vöruskrá!$I:$I,MATCH($C138,Vöruskrá!$B:$B,0))=0,"",INDEX(Vöruskrá!$I:$I,MATCH($C138,Vöruskrá!$B:$B,0))),"")</f>
        <v>https://drive.google.com/file/d/1ahiLImnx9aj06P6g_IC6FDywSz9Ozmhm/view?usp=sharing</v>
      </c>
      <c r="P138" s="198"/>
      <c r="Q138" s="198"/>
      <c r="R138" s="111" t="str">
        <f t="shared" si="11"/>
        <v/>
      </c>
      <c r="T138" s="111"/>
    </row>
    <row r="139" spans="1:20">
      <c r="A139" s="197">
        <v>46276</v>
      </c>
      <c r="B139" s="198" t="str">
        <f ca="1">IF($A139&lt;TODAY(),"Expired","Active")</f>
        <v>Expired</v>
      </c>
      <c r="C139" s="198" t="s">
        <v>1166</v>
      </c>
      <c r="D139" s="198" t="s">
        <v>2352</v>
      </c>
      <c r="E139" s="199" t="s">
        <v>5579</v>
      </c>
      <c r="F139" s="198"/>
      <c r="G139" s="198" t="s">
        <v>5580</v>
      </c>
      <c r="H139" s="198" t="s">
        <v>5581</v>
      </c>
      <c r="I139" s="198" t="s">
        <v>5527</v>
      </c>
      <c r="J139" s="198"/>
      <c r="K139" s="198" t="str">
        <f>IFERROR(IF(INDEX(Vöruskrá!$C:$C,MATCH($C139,Vöruskrá!$B:$B,0))=0,"",INDEX(Vöruskrá!$C:$C,MATCH($C139,Vöruskrá!$B:$B,0))),"")</f>
        <v>Old el paso/Nathan</v>
      </c>
      <c r="L139" s="198"/>
      <c r="M139" s="198"/>
      <c r="N139" s="198"/>
      <c r="O139" s="198" t="str">
        <f>IFERROR(IF(INDEX(Vöruskrá!$I:$I,MATCH($C139,Vöruskrá!$B:$B,0))=0,"",INDEX(Vöruskrá!$I:$I,MATCH($C139,Vöruskrá!$B:$B,0))),"")</f>
        <v>https://nathan.is/Files/Datasheets/120450.pdf</v>
      </c>
      <c r="P139" s="198"/>
      <c r="Q139" s="198"/>
      <c r="R139" s="111"/>
      <c r="T139" s="111"/>
    </row>
    <row r="140" spans="1:20">
      <c r="A140" s="197">
        <v>46276</v>
      </c>
      <c r="B140" s="198" t="str">
        <f t="shared" ca="1" si="15"/>
        <v>Expired</v>
      </c>
      <c r="C140" s="198" t="s">
        <v>541</v>
      </c>
      <c r="D140" s="198" t="s">
        <v>2352</v>
      </c>
      <c r="E140" s="199"/>
      <c r="F140" s="198"/>
      <c r="G140" s="198"/>
      <c r="H140" s="198"/>
      <c r="I140" s="198" t="s">
        <v>5527</v>
      </c>
      <c r="J140" s="198"/>
      <c r="K140" s="198" t="str">
        <f>IFERROR(IF(INDEX(Vöruskrá!$C:$C,MATCH($C140,Vöruskrá!$B:$B,0))=0,"",INDEX(Vöruskrá!$C:$C,MATCH($C140,Vöruskrá!$B:$B,0))),"")</f>
        <v>Nordic Spice AB/Garri</v>
      </c>
      <c r="L140" s="198"/>
      <c r="M140" s="198"/>
      <c r="N140" s="198"/>
      <c r="O140" s="198" t="str">
        <f>IFERROR(IF(INDEX(Vöruskrá!$I:$I,MATCH($C140,Vöruskrá!$B:$B,0))=0,"",INDEX(Vöruskrá!$I:$I,MATCH($C140,Vöruskrá!$B:$B,0))),"")</f>
        <v>https://drive.google.com/file/d/1mykwklqQSozxJsGLpVCPAvImnPXUQUDp/view?usp=sharing</v>
      </c>
      <c r="P140" s="198"/>
      <c r="Q140" s="198"/>
      <c r="R140" s="111" t="str">
        <f t="shared" si="11"/>
        <v/>
      </c>
      <c r="T140" s="111"/>
    </row>
    <row r="141" spans="1:20">
      <c r="A141" s="197">
        <v>46276</v>
      </c>
      <c r="B141" s="198" t="str">
        <f t="shared" ca="1" si="15"/>
        <v>Expired</v>
      </c>
      <c r="C141" s="198" t="s">
        <v>899</v>
      </c>
      <c r="D141" s="198" t="s">
        <v>2352</v>
      </c>
      <c r="E141" s="199" t="s">
        <v>5582</v>
      </c>
      <c r="F141" s="198"/>
      <c r="G141" s="198" t="s">
        <v>5583</v>
      </c>
      <c r="H141" s="198" t="s">
        <v>5584</v>
      </c>
      <c r="I141" s="198" t="s">
        <v>5527</v>
      </c>
      <c r="J141" s="198"/>
      <c r="K141" s="198" t="str">
        <f>IFERROR(IF(INDEX(Vöruskrá!$C:$C,MATCH($C141,Vöruskrá!$B:$B,0))=0,"",INDEX(Vöruskrá!$C:$C,MATCH($C141,Vöruskrá!$B:$B,0))),"")</f>
        <v>Arla Foods/ Nathan</v>
      </c>
      <c r="L141" s="198"/>
      <c r="M141" s="198"/>
      <c r="N141" s="198"/>
      <c r="O141" s="198" t="str">
        <f>IFERROR(IF(INDEX(Vöruskrá!$I:$I,MATCH($C141,Vöruskrá!$B:$B,0))=0,"",INDEX(Vöruskrá!$I:$I,MATCH($C141,Vöruskrá!$B:$B,0))),"")</f>
        <v>https://drive.google.com/file/d/1fd7WtLy1R0r2yBTcdFmOyLLZMsMwdxq4/view?usp=sharing</v>
      </c>
      <c r="P141" s="198"/>
      <c r="Q141" s="198"/>
      <c r="R141" s="111" t="str">
        <f t="shared" si="11"/>
        <v/>
      </c>
      <c r="T141" s="111"/>
    </row>
    <row r="142" spans="1:20">
      <c r="A142" s="197">
        <v>46276</v>
      </c>
      <c r="B142" s="198" t="str">
        <f t="shared" ca="1" si="15"/>
        <v>Expired</v>
      </c>
      <c r="C142" s="198" t="s">
        <v>484</v>
      </c>
      <c r="D142" s="198" t="s">
        <v>2352</v>
      </c>
      <c r="E142" s="199" t="s">
        <v>5585</v>
      </c>
      <c r="F142" s="198"/>
      <c r="G142" s="198" t="s">
        <v>5586</v>
      </c>
      <c r="H142" s="198" t="s">
        <v>5587</v>
      </c>
      <c r="I142" s="198" t="s">
        <v>5527</v>
      </c>
      <c r="J142" s="198"/>
      <c r="K142" s="198" t="str">
        <f>IFERROR(IF(INDEX(Vöruskrá!$C:$C,MATCH($C142,Vöruskrá!$B:$B,0))=0,"",INDEX(Vöruskrá!$C:$C,MATCH($C142,Vöruskrá!$B:$B,0))),"")</f>
        <v>Paulig / Santa Maria</v>
      </c>
      <c r="L142" s="198"/>
      <c r="M142" s="198"/>
      <c r="N142" s="198"/>
      <c r="O142" s="198" t="str">
        <f>IFERROR(IF(INDEX(Vöruskrá!$I:$I,MATCH($C142,Vöruskrá!$B:$B,0))=0,"",INDEX(Vöruskrá!$I:$I,MATCH($C142,Vöruskrá!$B:$B,0))),"")</f>
        <v>https://vefverslun.ojk-isam.is/api/BlobForward/inline/ojkisam/3adc8233-495e-4c7d-81f5-7158bf814740.pdf</v>
      </c>
      <c r="P142" s="198"/>
      <c r="Q142" s="198"/>
      <c r="R142" s="111" t="str">
        <f t="shared" si="11"/>
        <v/>
      </c>
      <c r="T142" s="111"/>
    </row>
    <row r="143" spans="1:20">
      <c r="A143" s="197">
        <v>46276</v>
      </c>
      <c r="B143" s="198" t="str">
        <f t="shared" ca="1" si="15"/>
        <v>Expired</v>
      </c>
      <c r="C143" s="198" t="s">
        <v>5528</v>
      </c>
      <c r="D143" s="198" t="s">
        <v>2381</v>
      </c>
      <c r="E143" s="199" t="s">
        <v>5588</v>
      </c>
      <c r="F143" s="198"/>
      <c r="G143" s="198"/>
      <c r="H143" s="198"/>
      <c r="I143" s="198" t="s">
        <v>5527</v>
      </c>
      <c r="J143" s="198"/>
      <c r="K143" s="198" t="str">
        <f>IFERROR(IF(INDEX(Vöruskrá!$C:$C,MATCH($C143,Vöruskrá!$B:$B,0))=0,"",INDEX(Vöruskrá!$C:$C,MATCH($C143,Vöruskrá!$B:$B,0))),"")</f>
        <v/>
      </c>
      <c r="L143" s="198"/>
      <c r="M143" s="198"/>
      <c r="N143" s="198"/>
      <c r="O143" s="198" t="str">
        <f>IFERROR(IF(INDEX(Vöruskrá!$I:$I,MATCH($C143,Vöruskrá!$B:$B,0))=0,"",INDEX(Vöruskrá!$I:$I,MATCH($C143,Vöruskrá!$B:$B,0))),"")</f>
        <v/>
      </c>
      <c r="P143" s="198"/>
      <c r="Q143" s="198"/>
      <c r="R143" s="111" t="str">
        <f t="shared" si="11"/>
        <v/>
      </c>
      <c r="T143" s="111"/>
    </row>
    <row r="144" spans="1:20">
      <c r="A144" s="197">
        <v>46276</v>
      </c>
      <c r="B144" s="198" t="str">
        <f t="shared" ca="1" si="15"/>
        <v>Expired</v>
      </c>
      <c r="C144" s="198" t="s">
        <v>1101</v>
      </c>
      <c r="D144" s="198" t="s">
        <v>2381</v>
      </c>
      <c r="E144" s="199"/>
      <c r="F144" s="198"/>
      <c r="G144" s="198"/>
      <c r="H144" s="198"/>
      <c r="I144" s="198" t="s">
        <v>5524</v>
      </c>
      <c r="J144" s="198"/>
      <c r="K144" s="198" t="str">
        <f>IFERROR(IF(INDEX(Vöruskrá!$C:$C,MATCH($C144,Vöruskrá!$B:$B,0))=0,"",INDEX(Vöruskrá!$C:$C,MATCH($C144,Vöruskrá!$B:$B,0))),"")</f>
        <v/>
      </c>
      <c r="L144" s="198"/>
      <c r="M144" s="198"/>
      <c r="N144" s="198"/>
      <c r="O144" s="198" t="str">
        <f>IFERROR(IF(INDEX(Vöruskrá!$I:$I,MATCH($C144,Vöruskrá!$B:$B,0))=0,"",INDEX(Vöruskrá!$I:$I,MATCH($C144,Vöruskrá!$B:$B,0))),"")</f>
        <v/>
      </c>
      <c r="P144" s="198"/>
      <c r="Q144" s="198"/>
      <c r="R144" s="111" t="str">
        <f t="shared" si="11"/>
        <v/>
      </c>
      <c r="T144" s="111"/>
    </row>
    <row r="145" spans="1:20">
      <c r="A145" s="197">
        <v>46276</v>
      </c>
      <c r="B145" s="198" t="str">
        <f ca="1">IF($A145&lt;TODAY(),"Expired","Active")</f>
        <v>Expired</v>
      </c>
      <c r="C145" s="198" t="s">
        <v>1085</v>
      </c>
      <c r="D145" s="198" t="s">
        <v>2381</v>
      </c>
      <c r="E145" s="199"/>
      <c r="F145" s="198"/>
      <c r="G145" s="198"/>
      <c r="H145" s="198"/>
      <c r="I145" s="198" t="s">
        <v>5524</v>
      </c>
      <c r="J145" s="198"/>
      <c r="K145" s="198" t="str">
        <f>IFERROR(IF(INDEX(Vöruskrá!$C:$C,MATCH($C145,Vöruskrá!$B:$B,0))=0,"",INDEX(Vöruskrá!$C:$C,MATCH($C145,Vöruskrá!$B:$B,0))),"")</f>
        <v/>
      </c>
      <c r="L145" s="198"/>
      <c r="M145" s="198"/>
      <c r="N145" s="198"/>
      <c r="O145" s="198" t="str">
        <f>IFERROR(IF(INDEX(Vöruskrá!$I:$I,MATCH($C145,Vöruskrá!$B:$B,0))=0,"",INDEX(Vöruskrá!$I:$I,MATCH($C145,Vöruskrá!$B:$B,0))),"")</f>
        <v/>
      </c>
      <c r="P145" s="198"/>
      <c r="Q145" s="198"/>
      <c r="R145" s="111"/>
      <c r="T145" s="111"/>
    </row>
    <row r="146" spans="1:20">
      <c r="A146" s="197">
        <v>46276</v>
      </c>
      <c r="B146" s="198" t="str">
        <f ca="1">IF($A146&lt;TODAY(),"Expired","Active")</f>
        <v>Expired</v>
      </c>
      <c r="C146" s="198" t="s">
        <v>1088</v>
      </c>
      <c r="D146" s="198" t="s">
        <v>2381</v>
      </c>
      <c r="E146" s="199"/>
      <c r="F146" s="198"/>
      <c r="G146" s="198"/>
      <c r="H146" s="198"/>
      <c r="I146" s="198" t="s">
        <v>5524</v>
      </c>
      <c r="J146" s="198"/>
      <c r="K146" s="198" t="str">
        <f>IFERROR(IF(INDEX(Vöruskrá!$C:$C,MATCH($C146,Vöruskrá!$B:$B,0))=0,"",INDEX(Vöruskrá!$C:$C,MATCH($C146,Vöruskrá!$B:$B,0))),"")</f>
        <v/>
      </c>
      <c r="L146" s="198"/>
      <c r="M146" s="198"/>
      <c r="N146" s="198"/>
      <c r="O146" s="198" t="str">
        <f>IFERROR(IF(INDEX(Vöruskrá!$I:$I,MATCH($C146,Vöruskrá!$B:$B,0))=0,"",INDEX(Vöruskrá!$I:$I,MATCH($C146,Vöruskrá!$B:$B,0))),"")</f>
        <v/>
      </c>
      <c r="P146" s="198"/>
      <c r="Q146" s="198"/>
      <c r="R146" s="111"/>
      <c r="T146" s="111"/>
    </row>
    <row r="147" spans="1:20">
      <c r="A147" s="197">
        <v>46276</v>
      </c>
      <c r="B147" s="198" t="str">
        <f ca="1">IF($A147&lt;TODAY(),"Expired","Active")</f>
        <v>Expired</v>
      </c>
      <c r="C147" s="198" t="s">
        <v>1115</v>
      </c>
      <c r="D147" s="198" t="s">
        <v>2381</v>
      </c>
      <c r="E147" s="199"/>
      <c r="F147" s="198"/>
      <c r="G147" s="198"/>
      <c r="H147" s="198"/>
      <c r="I147" s="198" t="s">
        <v>5524</v>
      </c>
      <c r="J147" s="198"/>
      <c r="K147" s="198" t="str">
        <f>IFERROR(IF(INDEX(Vöruskrá!$C:$C,MATCH($C147,Vöruskrá!$B:$B,0))=0,"",INDEX(Vöruskrá!$C:$C,MATCH($C147,Vöruskrá!$B:$B,0))),"")</f>
        <v/>
      </c>
      <c r="L147" s="198"/>
      <c r="M147" s="198"/>
      <c r="N147" s="198"/>
      <c r="O147" s="198" t="str">
        <f>IFERROR(IF(INDEX(Vöruskrá!$I:$I,MATCH($C147,Vöruskrá!$B:$B,0))=0,"",INDEX(Vöruskrá!$I:$I,MATCH($C147,Vöruskrá!$B:$B,0))),"")</f>
        <v/>
      </c>
      <c r="P147" s="198"/>
      <c r="Q147" s="198"/>
      <c r="R147" s="111"/>
      <c r="T147" s="111"/>
    </row>
    <row r="148" spans="1:20">
      <c r="A148" s="337">
        <v>46279</v>
      </c>
      <c r="B148" s="338"/>
      <c r="C148" s="338" t="s">
        <v>5523</v>
      </c>
      <c r="D148" s="338"/>
      <c r="E148" s="339"/>
      <c r="F148" s="338"/>
      <c r="G148" s="338"/>
      <c r="H148" s="338"/>
      <c r="I148" s="338"/>
      <c r="J148" s="338"/>
      <c r="K148" s="338" t="str">
        <f>IFERROR(IF(INDEX(Vöruskrá!$C:$C,MATCH($C148,Vöruskrá!$B:$B,0))=0,"",INDEX(Vöruskrá!$C:$C,MATCH($C148,Vöruskrá!$B:$B,0))),"")</f>
        <v/>
      </c>
      <c r="L148" s="338"/>
      <c r="M148" s="338"/>
      <c r="N148" s="338"/>
      <c r="O148" s="338" t="str">
        <f>IFERROR(IF(INDEX(Vöruskrá!$I:$I,MATCH($C148,Vöruskrá!$B:$B,0))=0,"",INDEX(Vöruskrá!$I:$I,MATCH($C148,Vöruskrá!$B:$B,0))),"")</f>
        <v/>
      </c>
      <c r="P148" s="338"/>
      <c r="Q148" s="338"/>
      <c r="R148" s="111" t="str">
        <f>IFERROR(IF($E148="","",MAX(0,ROUNDUP($E148-N($G148),1))),"")</f>
        <v/>
      </c>
      <c r="T148" s="111"/>
    </row>
    <row r="149" spans="1:20">
      <c r="A149" s="340">
        <v>46279</v>
      </c>
      <c r="B149" s="341" t="str">
        <f t="shared" ref="B149:B157" ca="1" si="16">IF($A149&lt;TODAY(),"Expired","Active")</f>
        <v>Active</v>
      </c>
      <c r="C149" s="246" t="s">
        <v>5589</v>
      </c>
      <c r="D149" s="341" t="s">
        <v>2352</v>
      </c>
      <c r="E149" s="342"/>
      <c r="F149" s="341"/>
      <c r="G149" s="341"/>
      <c r="H149" s="341"/>
      <c r="I149" s="341" t="s">
        <v>5524</v>
      </c>
      <c r="J149" s="341"/>
      <c r="K149" s="341" t="str">
        <f>IFERROR(IF(INDEX(Vöruskrá!$C:$C,MATCH($C149,Vöruskrá!$B:$B,0))=0,"",INDEX(Vöruskrá!$C:$C,MATCH($C149,Vöruskrá!$B:$B,0))),"")</f>
        <v/>
      </c>
      <c r="L149" s="341"/>
      <c r="M149" s="341"/>
      <c r="N149" s="341"/>
      <c r="O149" s="341" t="str">
        <f>IFERROR(IF(INDEX(Vöruskrá!$I:$I,MATCH($C149,Vöruskrá!$B:$B,0))=0,"",INDEX(Vöruskrá!$I:$I,MATCH($C149,Vöruskrá!$B:$B,0))),"")</f>
        <v/>
      </c>
      <c r="P149" s="341"/>
      <c r="Q149" s="343"/>
      <c r="R149" s="111" t="str">
        <f t="shared" ref="R149:R200" si="17">IFERROR(IF($E149="","",MAX(0,ROUNDUP($E149-N($G149),1))),"")</f>
        <v/>
      </c>
      <c r="S149" t="s">
        <v>5526</v>
      </c>
      <c r="T149" s="111">
        <f>IFERROR(INDEX(Magnviðmið!$F$42:$F$51,MATCH($S149,Magnviðmið!$A$42:$A$51,0)),"")</f>
        <v>1179.22</v>
      </c>
    </row>
    <row r="150" spans="1:20">
      <c r="A150" s="253">
        <v>46279</v>
      </c>
      <c r="B150" s="252" t="str">
        <f t="shared" ca="1" si="16"/>
        <v>Active</v>
      </c>
      <c r="C150" s="252" t="s">
        <v>986</v>
      </c>
      <c r="D150" s="252" t="s">
        <v>2352</v>
      </c>
      <c r="E150" s="251"/>
      <c r="F150" s="252"/>
      <c r="G150" s="252"/>
      <c r="H150" s="252"/>
      <c r="I150" s="252" t="s">
        <v>5524</v>
      </c>
      <c r="J150" s="252"/>
      <c r="K150" s="252" t="str">
        <f>IFERROR(IF(INDEX(Vöruskrá!$C:$C,MATCH($C150,Vöruskrá!$B:$B,0))=0,"",INDEX(Vöruskrá!$C:$C,MATCH($C150,Vöruskrá!$B:$B,0))),"")</f>
        <v/>
      </c>
      <c r="L150" s="252"/>
      <c r="M150" s="252"/>
      <c r="N150" s="252"/>
      <c r="O150" s="252" t="str">
        <f>IFERROR(IF(INDEX(Vöruskrá!$I:$I,MATCH($C150,Vöruskrá!$B:$B,0))=0,"",INDEX(Vöruskrá!$I:$I,MATCH($C150,Vöruskrá!$B:$B,0))),"")</f>
        <v/>
      </c>
      <c r="P150" s="252"/>
      <c r="Q150" s="252"/>
      <c r="R150" s="111" t="str">
        <f t="shared" si="17"/>
        <v/>
      </c>
      <c r="T150" s="111"/>
    </row>
    <row r="151" spans="1:20">
      <c r="A151" s="253">
        <v>46279</v>
      </c>
      <c r="B151" s="252" t="str">
        <f ca="1">IF($A151&lt;TODAY(),"Expired","Active")</f>
        <v>Active</v>
      </c>
      <c r="C151" s="252" t="s">
        <v>5590</v>
      </c>
      <c r="D151" s="252" t="s">
        <v>2352</v>
      </c>
      <c r="E151" s="251" t="s">
        <v>5591</v>
      </c>
      <c r="F151" s="252"/>
      <c r="G151" s="252"/>
      <c r="H151" s="252"/>
      <c r="I151" s="252" t="s">
        <v>5527</v>
      </c>
      <c r="J151" s="252"/>
      <c r="K151" s="252" t="str">
        <f>IFERROR(IF(INDEX(Vöruskrá!$C:$C,MATCH($C151,Vöruskrá!$B:$B,0))=0,"",INDEX(Vöruskrá!$C:$C,MATCH($C151,Vöruskrá!$B:$B,0))),"")</f>
        <v/>
      </c>
      <c r="L151" s="252"/>
      <c r="M151" s="252"/>
      <c r="N151" s="252"/>
      <c r="O151" s="252" t="str">
        <f>IFERROR(IF(INDEX(Vöruskrá!$I:$I,MATCH($C151,Vöruskrá!$B:$B,0))=0,"",INDEX(Vöruskrá!$I:$I,MATCH($C151,Vöruskrá!$B:$B,0))),"")</f>
        <v/>
      </c>
      <c r="P151" s="252"/>
      <c r="Q151" s="252"/>
      <c r="R151" s="111" t="str">
        <f t="shared" si="17"/>
        <v/>
      </c>
      <c r="T151" s="111"/>
    </row>
    <row r="152" spans="1:20">
      <c r="A152" s="253">
        <v>46279</v>
      </c>
      <c r="B152" s="252" t="str">
        <f t="shared" ca="1" si="16"/>
        <v>Active</v>
      </c>
      <c r="C152" s="252" t="s">
        <v>420</v>
      </c>
      <c r="D152" s="252" t="s">
        <v>2352</v>
      </c>
      <c r="E152" s="251" t="s">
        <v>5536</v>
      </c>
      <c r="F152" s="252"/>
      <c r="G152" s="252"/>
      <c r="H152" s="252"/>
      <c r="I152" s="252" t="s">
        <v>5524</v>
      </c>
      <c r="J152" s="252"/>
      <c r="K152" s="252" t="str">
        <f>IFERROR(IF(INDEX(Vöruskrá!$C:$C,MATCH($C152,Vöruskrá!$B:$B,0))=0,"",INDEX(Vöruskrá!$C:$C,MATCH($C152,Vöruskrá!$B:$B,0))),"")</f>
        <v>Khao C.P. Co., Ltd.</v>
      </c>
      <c r="L152" s="252"/>
      <c r="M152" s="252"/>
      <c r="N152" s="252"/>
      <c r="O152" s="252" t="str">
        <f>IFERROR(IF(INDEX(Vöruskrá!$I:$I,MATCH($C152,Vöruskrá!$B:$B,0))=0,"",INDEX(Vöruskrá!$I:$I,MATCH($C152,Vöruskrá!$B:$B,0))),"")</f>
        <v/>
      </c>
      <c r="P152" s="252"/>
      <c r="Q152" s="252"/>
      <c r="R152" s="111" t="str">
        <f t="shared" si="17"/>
        <v/>
      </c>
      <c r="T152" s="111"/>
    </row>
    <row r="153" spans="1:20">
      <c r="A153" s="253">
        <v>46279</v>
      </c>
      <c r="B153" s="252" t="str">
        <f t="shared" ca="1" si="16"/>
        <v>Active</v>
      </c>
      <c r="C153" s="252" t="s">
        <v>1085</v>
      </c>
      <c r="D153" s="252" t="s">
        <v>2381</v>
      </c>
      <c r="E153" s="251"/>
      <c r="F153" s="252"/>
      <c r="G153" s="252"/>
      <c r="H153" s="252"/>
      <c r="I153" s="252" t="s">
        <v>5524</v>
      </c>
      <c r="J153" s="252"/>
      <c r="K153" s="252" t="str">
        <f>IFERROR(IF(INDEX(Vöruskrá!$C:$C,MATCH($C153,Vöruskrá!$B:$B,0))=0,"",INDEX(Vöruskrá!$C:$C,MATCH($C153,Vöruskrá!$B:$B,0))),"")</f>
        <v/>
      </c>
      <c r="L153" s="252"/>
      <c r="M153" s="252"/>
      <c r="N153" s="252"/>
      <c r="O153" s="252" t="str">
        <f>IFERROR(IF(INDEX(Vöruskrá!$I:$I,MATCH($C153,Vöruskrá!$B:$B,0))=0,"",INDEX(Vöruskrá!$I:$I,MATCH($C153,Vöruskrá!$B:$B,0))),"")</f>
        <v/>
      </c>
      <c r="P153" s="252"/>
      <c r="Q153" s="252"/>
      <c r="R153" s="111" t="str">
        <f t="shared" si="17"/>
        <v/>
      </c>
      <c r="T153" s="111"/>
    </row>
    <row r="154" spans="1:20">
      <c r="A154" s="253">
        <v>46279</v>
      </c>
      <c r="B154" s="252" t="str">
        <f t="shared" ca="1" si="16"/>
        <v>Active</v>
      </c>
      <c r="C154" s="252" t="s">
        <v>5574</v>
      </c>
      <c r="D154" s="252" t="s">
        <v>2381</v>
      </c>
      <c r="E154" s="251"/>
      <c r="F154" s="252"/>
      <c r="G154" s="252"/>
      <c r="H154" s="252"/>
      <c r="I154" s="252" t="s">
        <v>5524</v>
      </c>
      <c r="J154" s="252"/>
      <c r="K154" s="252" t="str">
        <f>IFERROR(IF(INDEX(Vöruskrá!$C:$C,MATCH($C154,Vöruskrá!$B:$B,0))=0,"",INDEX(Vöruskrá!$C:$C,MATCH($C154,Vöruskrá!$B:$B,0))),"")</f>
        <v/>
      </c>
      <c r="L154" s="252"/>
      <c r="M154" s="252"/>
      <c r="N154" s="252"/>
      <c r="O154" s="252" t="str">
        <f>IFERROR(IF(INDEX(Vöruskrá!$I:$I,MATCH($C154,Vöruskrá!$B:$B,0))=0,"",INDEX(Vöruskrá!$I:$I,MATCH($C154,Vöruskrá!$B:$B,0))),"")</f>
        <v/>
      </c>
      <c r="P154" s="252"/>
      <c r="Q154" s="252"/>
      <c r="R154" s="111" t="str">
        <f t="shared" si="17"/>
        <v/>
      </c>
      <c r="T154" s="111"/>
    </row>
    <row r="155" spans="1:20">
      <c r="A155" s="253">
        <v>46279</v>
      </c>
      <c r="B155" s="252" t="str">
        <f t="shared" ca="1" si="16"/>
        <v>Active</v>
      </c>
      <c r="C155" s="252" t="s">
        <v>1088</v>
      </c>
      <c r="D155" s="252" t="s">
        <v>2381</v>
      </c>
      <c r="E155" s="251"/>
      <c r="F155" s="252"/>
      <c r="G155" s="252"/>
      <c r="H155" s="252"/>
      <c r="I155" s="252" t="s">
        <v>5524</v>
      </c>
      <c r="J155" s="252"/>
      <c r="K155" s="252" t="str">
        <f>IFERROR(IF(INDEX(Vöruskrá!$C:$C,MATCH($C155,Vöruskrá!$B:$B,0))=0,"",INDEX(Vöruskrá!$C:$C,MATCH($C155,Vöruskrá!$B:$B,0))),"")</f>
        <v/>
      </c>
      <c r="L155" s="252"/>
      <c r="M155" s="252"/>
      <c r="N155" s="252"/>
      <c r="O155" s="252" t="str">
        <f>IFERROR(IF(INDEX(Vöruskrá!$I:$I,MATCH($C155,Vöruskrá!$B:$B,0))=0,"",INDEX(Vöruskrá!$I:$I,MATCH($C155,Vöruskrá!$B:$B,0))),"")</f>
        <v/>
      </c>
      <c r="P155" s="252"/>
      <c r="Q155" s="252"/>
      <c r="R155" s="111" t="str">
        <f t="shared" si="17"/>
        <v/>
      </c>
      <c r="T155" s="111"/>
    </row>
    <row r="156" spans="1:20">
      <c r="A156" s="253">
        <v>46279</v>
      </c>
      <c r="B156" s="252" t="str">
        <f t="shared" ca="1" si="16"/>
        <v>Active</v>
      </c>
      <c r="C156" s="252" t="s">
        <v>1115</v>
      </c>
      <c r="D156" s="252" t="s">
        <v>2381</v>
      </c>
      <c r="E156" s="251"/>
      <c r="F156" s="252"/>
      <c r="G156" s="252"/>
      <c r="H156" s="252"/>
      <c r="I156" s="252" t="s">
        <v>5524</v>
      </c>
      <c r="J156" s="252"/>
      <c r="K156" s="252" t="str">
        <f>IFERROR(IF(INDEX(Vöruskrá!$C:$C,MATCH($C156,Vöruskrá!$B:$B,0))=0,"",INDEX(Vöruskrá!$C:$C,MATCH($C156,Vöruskrá!$B:$B,0))),"")</f>
        <v/>
      </c>
      <c r="L156" s="252"/>
      <c r="M156" s="252"/>
      <c r="N156" s="252"/>
      <c r="O156" s="252" t="str">
        <f>IFERROR(IF(INDEX(Vöruskrá!$I:$I,MATCH($C156,Vöruskrá!$B:$B,0))=0,"",INDEX(Vöruskrá!$I:$I,MATCH($C156,Vöruskrá!$B:$B,0))),"")</f>
        <v/>
      </c>
      <c r="P156" s="252"/>
      <c r="Q156" s="252"/>
      <c r="R156" s="111" t="str">
        <f t="shared" si="17"/>
        <v/>
      </c>
      <c r="T156" s="111"/>
    </row>
    <row r="157" spans="1:20">
      <c r="A157" s="253">
        <v>46279</v>
      </c>
      <c r="B157" s="252" t="str">
        <f t="shared" ca="1" si="16"/>
        <v>Active</v>
      </c>
      <c r="C157" s="252" t="s">
        <v>603</v>
      </c>
      <c r="D157" s="252" t="s">
        <v>2479</v>
      </c>
      <c r="E157" s="251"/>
      <c r="F157" s="252"/>
      <c r="G157" s="252"/>
      <c r="H157" s="252"/>
      <c r="I157" s="252" t="s">
        <v>5527</v>
      </c>
      <c r="J157" s="252"/>
      <c r="K157" s="252" t="str">
        <f>IFERROR(IF(INDEX(Vöruskrá!$C:$C,MATCH($C157,Vöruskrá!$B:$B,0))=0,"",INDEX(Vöruskrá!$C:$C,MATCH($C157,Vöruskrá!$B:$B,0))),"")</f>
        <v>Ardo/Garri</v>
      </c>
      <c r="L157" s="252"/>
      <c r="M157" s="252"/>
      <c r="N157" s="252"/>
      <c r="O157" s="252" t="str">
        <f>IFERROR(IF(INDEX(Vöruskrá!$I:$I,MATCH($C157,Vöruskrá!$B:$B,0))=0,"",INDEX(Vöruskrá!$I:$I,MATCH($C157,Vöruskrá!$B:$B,0))),"")</f>
        <v>https://drive.google.com/file/d/1_7ul9uB97dD2-zXWYH8o_SDakGyLr6xe/view?usp=sharing</v>
      </c>
      <c r="P157" s="252"/>
      <c r="Q157" s="252"/>
      <c r="R157" s="111" t="str">
        <f t="shared" si="17"/>
        <v/>
      </c>
      <c r="T157" s="111"/>
    </row>
    <row r="158" spans="1:20">
      <c r="A158" s="337">
        <v>46280</v>
      </c>
      <c r="B158" s="338"/>
      <c r="C158" s="338" t="s">
        <v>5523</v>
      </c>
      <c r="D158" s="338"/>
      <c r="E158" s="339"/>
      <c r="F158" s="338"/>
      <c r="G158" s="338"/>
      <c r="H158" s="338"/>
      <c r="I158" s="338"/>
      <c r="J158" s="338"/>
      <c r="K158" s="338" t="str">
        <f>IFERROR(IF(INDEX(Vöruskrá!$C:$C,MATCH($C158,Vöruskrá!$B:$B,0))=0,"",INDEX(Vöruskrá!$C:$C,MATCH($C158,Vöruskrá!$B:$B,0))),"")</f>
        <v/>
      </c>
      <c r="L158" s="338"/>
      <c r="M158" s="338"/>
      <c r="N158" s="338"/>
      <c r="O158" s="338" t="str">
        <f>IFERROR(IF(INDEX(Vöruskrá!$I:$I,MATCH($C158,Vöruskrá!$B:$B,0))=0,"",INDEX(Vöruskrá!$I:$I,MATCH($C158,Vöruskrá!$B:$B,0))),"")</f>
        <v/>
      </c>
      <c r="P158" s="338"/>
      <c r="Q158" s="338"/>
      <c r="R158" s="111" t="str">
        <f t="shared" si="17"/>
        <v/>
      </c>
      <c r="T158" s="111"/>
    </row>
    <row r="159" spans="1:20">
      <c r="A159" s="340">
        <v>46280</v>
      </c>
      <c r="B159" s="341" t="str">
        <f t="shared" ref="B159:B168" ca="1" si="18">IF($A159&lt;TODAY(),"Expired","Active")</f>
        <v>Active</v>
      </c>
      <c r="C159" s="246" t="s">
        <v>2397</v>
      </c>
      <c r="D159" s="341" t="s">
        <v>2352</v>
      </c>
      <c r="E159" s="342"/>
      <c r="F159" s="341"/>
      <c r="G159" s="341"/>
      <c r="H159" s="341"/>
      <c r="I159" s="341" t="s">
        <v>5524</v>
      </c>
      <c r="J159" s="341"/>
      <c r="K159" s="341" t="str">
        <f>IFERROR(IF(INDEX(Vöruskrá!$C:$C,MATCH($C159,Vöruskrá!$B:$B,0))=0,"",INDEX(Vöruskrá!$C:$C,MATCH($C159,Vöruskrá!$B:$B,0))),"")</f>
        <v/>
      </c>
      <c r="L159" s="341"/>
      <c r="M159" s="341"/>
      <c r="N159" s="341"/>
      <c r="O159" s="341" t="str">
        <f>IFERROR(IF(INDEX(Vöruskrá!$I:$I,MATCH($C159,Vöruskrá!$B:$B,0))=0,"",INDEX(Vöruskrá!$I:$I,MATCH($C159,Vöruskrá!$B:$B,0))),"")</f>
        <v/>
      </c>
      <c r="P159" s="341"/>
      <c r="Q159" s="343"/>
      <c r="R159" s="111" t="str">
        <f t="shared" si="17"/>
        <v/>
      </c>
      <c r="S159" t="s">
        <v>666</v>
      </c>
      <c r="T159" s="111">
        <f>IFERROR(INDEX(Magnviðmið!$F$42:$F$51,MATCH($S159,Magnviðmið!$A$42:$A$51,0)),"")</f>
        <v>1064.45</v>
      </c>
    </row>
    <row r="160" spans="1:20">
      <c r="A160" s="253">
        <v>46280</v>
      </c>
      <c r="B160" s="252" t="str">
        <f t="shared" ca="1" si="18"/>
        <v>Active</v>
      </c>
      <c r="C160" s="252" t="s">
        <v>5592</v>
      </c>
      <c r="D160" s="252" t="s">
        <v>2352</v>
      </c>
      <c r="E160" s="251" t="s">
        <v>5572</v>
      </c>
      <c r="F160" s="252"/>
      <c r="G160" s="252"/>
      <c r="H160" s="252"/>
      <c r="I160" s="252" t="s">
        <v>5524</v>
      </c>
      <c r="J160" s="252"/>
      <c r="K160" s="252" t="str">
        <f>IFERROR(IF(INDEX(Vöruskrá!$C:$C,MATCH($C160,Vöruskrá!$B:$B,0))=0,"",INDEX(Vöruskrá!$C:$C,MATCH($C160,Vöruskrá!$B:$B,0))),"")</f>
        <v/>
      </c>
      <c r="L160" s="252"/>
      <c r="M160" s="252"/>
      <c r="N160" s="252"/>
      <c r="O160" s="252" t="str">
        <f>IFERROR(IF(INDEX(Vöruskrá!$I:$I,MATCH($C160,Vöruskrá!$B:$B,0))=0,"",INDEX(Vöruskrá!$I:$I,MATCH($C160,Vöruskrá!$B:$B,0))),"")</f>
        <v/>
      </c>
      <c r="P160" s="252"/>
      <c r="Q160" s="252"/>
      <c r="R160" s="111" t="str">
        <f t="shared" si="17"/>
        <v/>
      </c>
      <c r="T160" s="111"/>
    </row>
    <row r="161" spans="1:20">
      <c r="A161" s="253">
        <v>46280</v>
      </c>
      <c r="B161" s="252" t="str">
        <f t="shared" ca="1" si="18"/>
        <v>Active</v>
      </c>
      <c r="C161" s="252" t="s">
        <v>5593</v>
      </c>
      <c r="D161" s="252" t="s">
        <v>2352</v>
      </c>
      <c r="E161" s="251" t="s">
        <v>5594</v>
      </c>
      <c r="F161" s="252"/>
      <c r="G161" s="252"/>
      <c r="H161" s="252"/>
      <c r="I161" s="252" t="s">
        <v>5527</v>
      </c>
      <c r="J161" s="252"/>
      <c r="K161" s="252" t="str">
        <f>IFERROR(IF(INDEX(Vöruskrá!$C:$C,MATCH($C161,Vöruskrá!$B:$B,0))=0,"",INDEX(Vöruskrá!$C:$C,MATCH($C161,Vöruskrá!$B:$B,0))),"")</f>
        <v/>
      </c>
      <c r="L161" s="252"/>
      <c r="M161" s="252"/>
      <c r="N161" s="252"/>
      <c r="O161" s="252" t="str">
        <f>IFERROR(IF(INDEX(Vöruskrá!$I:$I,MATCH($C161,Vöruskrá!$B:$B,0))=0,"",INDEX(Vöruskrá!$I:$I,MATCH($C161,Vöruskrá!$B:$B,0))),"")</f>
        <v/>
      </c>
      <c r="P161" s="252"/>
      <c r="Q161" s="252"/>
      <c r="R161" s="111" t="str">
        <f t="shared" si="17"/>
        <v/>
      </c>
      <c r="T161" s="111"/>
    </row>
    <row r="162" spans="1:20">
      <c r="A162" s="253">
        <v>46280</v>
      </c>
      <c r="B162" s="252" t="str">
        <f t="shared" ca="1" si="18"/>
        <v>Active</v>
      </c>
      <c r="C162" s="252" t="s">
        <v>440</v>
      </c>
      <c r="D162" s="252" t="s">
        <v>2352</v>
      </c>
      <c r="E162" s="251" t="s">
        <v>5595</v>
      </c>
      <c r="F162" s="252"/>
      <c r="G162" s="252"/>
      <c r="H162" s="252"/>
      <c r="I162" s="252" t="s">
        <v>5527</v>
      </c>
      <c r="J162" s="252"/>
      <c r="K162" s="252" t="str">
        <f>IFERROR(IF(INDEX(Vöruskrá!$C:$C,MATCH($C162,Vöruskrá!$B:$B,0))=0,"",INDEX(Vöruskrá!$C:$C,MATCH($C162,Vöruskrá!$B:$B,0))),"")</f>
        <v>Gæðabakstur / Ömmubakstur ehf.</v>
      </c>
      <c r="L162" s="252"/>
      <c r="M162" s="252"/>
      <c r="N162" s="252"/>
      <c r="O162" s="252" t="str">
        <f>IFERROR(IF(INDEX(Vöruskrá!$I:$I,MATCH($C162,Vöruskrá!$B:$B,0))=0,"",INDEX(Vöruskrá!$I:$I,MATCH($C162,Vöruskrá!$B:$B,0))),"")</f>
        <v>https://gaedabakstur.is/vara/ommurugbraud-30-sneida/</v>
      </c>
      <c r="P162" s="252"/>
      <c r="Q162" s="252"/>
      <c r="R162" s="111" t="str">
        <f t="shared" si="17"/>
        <v/>
      </c>
      <c r="T162" s="111"/>
    </row>
    <row r="163" spans="1:20">
      <c r="A163" s="253">
        <v>46280</v>
      </c>
      <c r="B163" s="252" t="str">
        <f t="shared" ca="1" si="18"/>
        <v>Active</v>
      </c>
      <c r="C163" s="252" t="s">
        <v>505</v>
      </c>
      <c r="D163" s="252" t="s">
        <v>2352</v>
      </c>
      <c r="E163" s="251" t="s">
        <v>5569</v>
      </c>
      <c r="F163" s="252"/>
      <c r="G163" s="252"/>
      <c r="H163" s="252"/>
      <c r="I163" s="252" t="s">
        <v>5524</v>
      </c>
      <c r="J163" s="252"/>
      <c r="K163" s="252" t="str">
        <f>IFERROR(IF(INDEX(Vöruskrá!$C:$C,MATCH($C163,Vöruskrá!$B:$B,0))=0,"",INDEX(Vöruskrá!$C:$C,MATCH($C163,Vöruskrá!$B:$B,0))),"")</f>
        <v>MS</v>
      </c>
      <c r="L163" s="252"/>
      <c r="M163" s="252"/>
      <c r="N163" s="252"/>
      <c r="O163" s="252" t="str">
        <f>IFERROR(IF(INDEX(Vöruskrá!$I:$I,MATCH($C163,Vöruskrá!$B:$B,0))=0,"",INDEX(Vöruskrá!$I:$I,MATCH($C163,Vöruskrá!$B:$B,0))),"")</f>
        <v>https://docs.google.com/document/d/149N3quKMoWawGv9LE2FddvRhKdpdb7Cxfmhury4OOtc/edit?usp=sharing</v>
      </c>
      <c r="P163" s="252"/>
      <c r="Q163" s="252"/>
      <c r="R163" s="111" t="str">
        <f t="shared" si="17"/>
        <v/>
      </c>
      <c r="T163" s="111"/>
    </row>
    <row r="164" spans="1:20">
      <c r="A164" s="253">
        <v>46280</v>
      </c>
      <c r="B164" s="252" t="str">
        <f t="shared" ca="1" si="18"/>
        <v>Active</v>
      </c>
      <c r="C164" s="252" t="s">
        <v>1083</v>
      </c>
      <c r="D164" s="252" t="s">
        <v>2381</v>
      </c>
      <c r="E164" s="251"/>
      <c r="F164" s="252"/>
      <c r="G164" s="252"/>
      <c r="H164" s="252"/>
      <c r="I164" s="252" t="s">
        <v>5524</v>
      </c>
      <c r="J164" s="252"/>
      <c r="K164" s="252" t="str">
        <f>IFERROR(IF(INDEX(Vöruskrá!$C:$C,MATCH($C164,Vöruskrá!$B:$B,0))=0,"",INDEX(Vöruskrá!$C:$C,MATCH($C164,Vöruskrá!$B:$B,0))),"")</f>
        <v/>
      </c>
      <c r="L164" s="252"/>
      <c r="M164" s="252"/>
      <c r="N164" s="252"/>
      <c r="O164" s="252" t="str">
        <f>IFERROR(IF(INDEX(Vöruskrá!$I:$I,MATCH($C164,Vöruskrá!$B:$B,0))=0,"",INDEX(Vöruskrá!$I:$I,MATCH($C164,Vöruskrá!$B:$B,0))),"")</f>
        <v/>
      </c>
      <c r="P164" s="252"/>
      <c r="Q164" s="252"/>
      <c r="R164" s="111" t="str">
        <f t="shared" si="17"/>
        <v/>
      </c>
      <c r="T164" s="111"/>
    </row>
    <row r="165" spans="1:20">
      <c r="A165" s="253">
        <v>46280</v>
      </c>
      <c r="B165" s="252" t="str">
        <f t="shared" ca="1" si="18"/>
        <v>Active</v>
      </c>
      <c r="C165" s="252" t="s">
        <v>998</v>
      </c>
      <c r="D165" s="252" t="s">
        <v>2381</v>
      </c>
      <c r="E165" s="251"/>
      <c r="F165" s="252"/>
      <c r="G165" s="252"/>
      <c r="H165" s="252"/>
      <c r="I165" s="252" t="s">
        <v>5524</v>
      </c>
      <c r="J165" s="252"/>
      <c r="K165" s="252" t="str">
        <f>IFERROR(IF(INDEX(Vöruskrá!$C:$C,MATCH($C165,Vöruskrá!$B:$B,0))=0,"",INDEX(Vöruskrá!$C:$C,MATCH($C165,Vöruskrá!$B:$B,0))),"")</f>
        <v/>
      </c>
      <c r="L165" s="252"/>
      <c r="M165" s="252"/>
      <c r="N165" s="252"/>
      <c r="O165" s="252" t="str">
        <f>IFERROR(IF(INDEX(Vöruskrá!$I:$I,MATCH($C165,Vöruskrá!$B:$B,0))=0,"",INDEX(Vöruskrá!$I:$I,MATCH($C165,Vöruskrá!$B:$B,0))),"")</f>
        <v/>
      </c>
      <c r="P165" s="252"/>
      <c r="Q165" s="252"/>
      <c r="R165" s="111" t="str">
        <f t="shared" si="17"/>
        <v/>
      </c>
      <c r="T165" s="111"/>
    </row>
    <row r="166" spans="1:20">
      <c r="A166" s="253">
        <v>46280</v>
      </c>
      <c r="B166" s="252" t="str">
        <f t="shared" ca="1" si="18"/>
        <v>Active</v>
      </c>
      <c r="C166" s="252" t="s">
        <v>1101</v>
      </c>
      <c r="D166" s="252" t="s">
        <v>2381</v>
      </c>
      <c r="E166" s="251"/>
      <c r="F166" s="252"/>
      <c r="G166" s="252"/>
      <c r="H166" s="252"/>
      <c r="I166" s="252" t="s">
        <v>5524</v>
      </c>
      <c r="J166" s="252"/>
      <c r="K166" s="252" t="str">
        <f>IFERROR(IF(INDEX(Vöruskrá!$C:$C,MATCH($C166,Vöruskrá!$B:$B,0))=0,"",INDEX(Vöruskrá!$C:$C,MATCH($C166,Vöruskrá!$B:$B,0))),"")</f>
        <v/>
      </c>
      <c r="L166" s="252"/>
      <c r="M166" s="252"/>
      <c r="N166" s="252"/>
      <c r="O166" s="252" t="str">
        <f>IFERROR(IF(INDEX(Vöruskrá!$I:$I,MATCH($C166,Vöruskrá!$B:$B,0))=0,"",INDEX(Vöruskrá!$I:$I,MATCH($C166,Vöruskrá!$B:$B,0))),"")</f>
        <v/>
      </c>
      <c r="P166" s="252"/>
      <c r="Q166" s="252"/>
      <c r="R166" s="111" t="str">
        <f t="shared" si="17"/>
        <v/>
      </c>
      <c r="T166" s="111"/>
    </row>
    <row r="167" spans="1:20">
      <c r="A167" s="253">
        <v>46280</v>
      </c>
      <c r="B167" s="252" t="str">
        <f t="shared" ca="1" si="18"/>
        <v>Active</v>
      </c>
      <c r="C167" s="252" t="s">
        <v>1115</v>
      </c>
      <c r="D167" s="252" t="s">
        <v>2381</v>
      </c>
      <c r="E167" s="251"/>
      <c r="F167" s="252"/>
      <c r="G167" s="252"/>
      <c r="H167" s="252"/>
      <c r="I167" s="252" t="s">
        <v>5524</v>
      </c>
      <c r="J167" s="252"/>
      <c r="K167" s="252" t="str">
        <f>IFERROR(IF(INDEX(Vöruskrá!$C:$C,MATCH($C167,Vöruskrá!$B:$B,0))=0,"",INDEX(Vöruskrá!$C:$C,MATCH($C167,Vöruskrá!$B:$B,0))),"")</f>
        <v/>
      </c>
      <c r="L167" s="252"/>
      <c r="M167" s="252"/>
      <c r="N167" s="252"/>
      <c r="O167" s="252" t="str">
        <f>IFERROR(IF(INDEX(Vöruskrá!$I:$I,MATCH($C167,Vöruskrá!$B:$B,0))=0,"",INDEX(Vöruskrá!$I:$I,MATCH($C167,Vöruskrá!$B:$B,0))),"")</f>
        <v/>
      </c>
      <c r="P167" s="252"/>
      <c r="Q167" s="252"/>
      <c r="R167" s="111" t="str">
        <f t="shared" si="17"/>
        <v/>
      </c>
      <c r="T167" s="111"/>
    </row>
    <row r="168" spans="1:20">
      <c r="A168" s="253">
        <v>46280</v>
      </c>
      <c r="B168" s="252" t="str">
        <f t="shared" ca="1" si="18"/>
        <v>Active</v>
      </c>
      <c r="C168" s="252" t="s">
        <v>1101</v>
      </c>
      <c r="D168" s="252" t="s">
        <v>2479</v>
      </c>
      <c r="E168" s="251"/>
      <c r="F168" s="252"/>
      <c r="G168" s="252"/>
      <c r="H168" s="252"/>
      <c r="I168" s="252" t="s">
        <v>5524</v>
      </c>
      <c r="J168" s="252"/>
      <c r="K168" s="252" t="str">
        <f>IFERROR(IF(INDEX(Vöruskrá!$C:$C,MATCH($C168,Vöruskrá!$B:$B,0))=0,"",INDEX(Vöruskrá!$C:$C,MATCH($C168,Vöruskrá!$B:$B,0))),"")</f>
        <v/>
      </c>
      <c r="L168" s="252"/>
      <c r="M168" s="252"/>
      <c r="N168" s="252"/>
      <c r="O168" s="252" t="str">
        <f>IFERROR(IF(INDEX(Vöruskrá!$I:$I,MATCH($C168,Vöruskrá!$B:$B,0))=0,"",INDEX(Vöruskrá!$I:$I,MATCH($C168,Vöruskrá!$B:$B,0))),"")</f>
        <v/>
      </c>
      <c r="P168" s="252"/>
      <c r="Q168" s="252"/>
      <c r="R168" s="111" t="str">
        <f t="shared" si="17"/>
        <v/>
      </c>
      <c r="T168" s="111"/>
    </row>
    <row r="169" spans="1:20">
      <c r="A169" s="337">
        <v>46281</v>
      </c>
      <c r="B169" s="338"/>
      <c r="C169" s="338" t="s">
        <v>5523</v>
      </c>
      <c r="D169" s="338"/>
      <c r="E169" s="339"/>
      <c r="F169" s="338"/>
      <c r="G169" s="338"/>
      <c r="H169" s="338"/>
      <c r="I169" s="338"/>
      <c r="J169" s="338"/>
      <c r="K169" s="338" t="str">
        <f>IFERROR(IF(INDEX(Vöruskrá!$C:$C,MATCH($C169,Vöruskrá!$B:$B,0))=0,"",INDEX(Vöruskrá!$C:$C,MATCH($C169,Vöruskrá!$B:$B,0))),"")</f>
        <v/>
      </c>
      <c r="L169" s="338"/>
      <c r="M169" s="338"/>
      <c r="N169" s="338"/>
      <c r="O169" s="338" t="str">
        <f>IFERROR(IF(INDEX(Vöruskrá!$I:$I,MATCH($C169,Vöruskrá!$B:$B,0))=0,"",INDEX(Vöruskrá!$I:$I,MATCH($C169,Vöruskrá!$B:$B,0))),"")</f>
        <v/>
      </c>
      <c r="P169" s="338"/>
      <c r="Q169" s="338"/>
      <c r="R169" s="111" t="str">
        <f t="shared" si="17"/>
        <v/>
      </c>
      <c r="T169" s="111"/>
    </row>
    <row r="170" spans="1:20">
      <c r="A170" s="340">
        <v>46281</v>
      </c>
      <c r="B170" s="341" t="str">
        <f t="shared" ref="B170:B177" ca="1" si="19">IF($A170&lt;TODAY(),"Expired","Active")</f>
        <v>Active</v>
      </c>
      <c r="C170" s="246" t="s">
        <v>641</v>
      </c>
      <c r="D170" s="341" t="s">
        <v>2352</v>
      </c>
      <c r="E170" s="342"/>
      <c r="F170" s="341"/>
      <c r="G170" s="341"/>
      <c r="H170" s="341"/>
      <c r="I170" s="341" t="s">
        <v>5524</v>
      </c>
      <c r="J170" s="341"/>
      <c r="K170" s="341" t="str">
        <f>IFERROR(IF(INDEX(Vöruskrá!$C:$C,MATCH($C170,Vöruskrá!$B:$B,0))=0,"",INDEX(Vöruskrá!$C:$C,MATCH($C170,Vöruskrá!$B:$B,0))),"")</f>
        <v>Í-MAT / Matarstund</v>
      </c>
      <c r="L170" s="341"/>
      <c r="M170" s="341"/>
      <c r="N170" s="341"/>
      <c r="O170" s="341" t="str">
        <f>IFERROR(IF(INDEX(Vöruskrá!$I:$I,MATCH($C170,Vöruskrá!$B:$B,0))=0,"",INDEX(Vöruskrá!$I:$I,MATCH($C170,Vöruskrá!$B:$B,0))),"")</f>
        <v/>
      </c>
      <c r="P170" s="341"/>
      <c r="Q170" s="343"/>
      <c r="R170" s="111" t="str">
        <f t="shared" si="17"/>
        <v/>
      </c>
      <c r="S170" t="s">
        <v>5567</v>
      </c>
      <c r="T170" s="111">
        <f>IFERROR(INDEX(Magnviðmið!$F$42:$F$51,MATCH($S170,Magnviðmið!$A$42:$A$51,0)),"")</f>
        <v>1406.5800000000002</v>
      </c>
    </row>
    <row r="171" spans="1:20">
      <c r="A171" s="253">
        <v>46281</v>
      </c>
      <c r="B171" s="252" t="str">
        <f t="shared" ca="1" si="19"/>
        <v>Active</v>
      </c>
      <c r="C171" s="252" t="s">
        <v>2125</v>
      </c>
      <c r="D171" s="252" t="s">
        <v>2352</v>
      </c>
      <c r="E171" s="251" t="s">
        <v>5596</v>
      </c>
      <c r="F171" s="252"/>
      <c r="G171" s="252"/>
      <c r="H171" s="252"/>
      <c r="I171" s="252" t="s">
        <v>5524</v>
      </c>
      <c r="J171" s="252"/>
      <c r="K171" s="252" t="str">
        <f>IFERROR(IF(INDEX(Vöruskrá!$C:$C,MATCH($C171,Vöruskrá!$B:$B,0))=0,"",INDEX(Vöruskrá!$C:$C,MATCH($C171,Vöruskrá!$B:$B,0))),"")</f>
        <v/>
      </c>
      <c r="L171" s="252"/>
      <c r="M171" s="252"/>
      <c r="N171" s="252"/>
      <c r="O171" s="252" t="str">
        <f>IFERROR(IF(INDEX(Vöruskrá!$I:$I,MATCH($C171,Vöruskrá!$B:$B,0))=0,"",INDEX(Vöruskrá!$I:$I,MATCH($C171,Vöruskrá!$B:$B,0))),"")</f>
        <v/>
      </c>
      <c r="P171" s="252"/>
      <c r="Q171" s="252"/>
      <c r="R171" s="111" t="str">
        <f t="shared" si="17"/>
        <v/>
      </c>
      <c r="T171" s="111"/>
    </row>
    <row r="172" spans="1:20">
      <c r="A172" s="253">
        <v>46281</v>
      </c>
      <c r="B172" s="252" t="str">
        <f t="shared" ca="1" si="19"/>
        <v>Active</v>
      </c>
      <c r="C172" s="252" t="s">
        <v>5597</v>
      </c>
      <c r="D172" s="252" t="s">
        <v>2352</v>
      </c>
      <c r="E172" s="251" t="s">
        <v>5598</v>
      </c>
      <c r="F172" s="252"/>
      <c r="G172" s="252"/>
      <c r="H172" s="252" t="s">
        <v>5599</v>
      </c>
      <c r="I172" s="252" t="s">
        <v>5527</v>
      </c>
      <c r="J172" s="252"/>
      <c r="K172" s="252" t="str">
        <f>IFERROR(IF(INDEX(Vöruskrá!$C:$C,MATCH($C172,Vöruskrá!$B:$B,0))=0,"",INDEX(Vöruskrá!$C:$C,MATCH($C172,Vöruskrá!$B:$B,0))),"")</f>
        <v/>
      </c>
      <c r="L172" s="252"/>
      <c r="M172" s="252"/>
      <c r="N172" s="252"/>
      <c r="O172" s="252" t="str">
        <f>IFERROR(IF(INDEX(Vöruskrá!$I:$I,MATCH($C172,Vöruskrá!$B:$B,0))=0,"",INDEX(Vöruskrá!$I:$I,MATCH($C172,Vöruskrá!$B:$B,0))),"")</f>
        <v/>
      </c>
      <c r="P172" s="252"/>
      <c r="Q172" s="252"/>
      <c r="R172" s="111" t="str">
        <f t="shared" si="17"/>
        <v/>
      </c>
      <c r="T172" s="111"/>
    </row>
    <row r="173" spans="1:20">
      <c r="A173" s="253">
        <v>46281</v>
      </c>
      <c r="B173" s="252" t="str">
        <f t="shared" ca="1" si="19"/>
        <v>Active</v>
      </c>
      <c r="C173" s="252" t="s">
        <v>5600</v>
      </c>
      <c r="D173" s="252" t="s">
        <v>2381</v>
      </c>
      <c r="E173" s="251" t="s">
        <v>5601</v>
      </c>
      <c r="F173" s="252"/>
      <c r="G173" s="252"/>
      <c r="H173" s="252"/>
      <c r="I173" s="252" t="s">
        <v>5527</v>
      </c>
      <c r="J173" s="252"/>
      <c r="K173" s="252" t="str">
        <f>IFERROR(IF(INDEX(Vöruskrá!$C:$C,MATCH($C173,Vöruskrá!$B:$B,0))=0,"",INDEX(Vöruskrá!$C:$C,MATCH($C173,Vöruskrá!$B:$B,0))),"")</f>
        <v/>
      </c>
      <c r="L173" s="252"/>
      <c r="M173" s="252"/>
      <c r="N173" s="252"/>
      <c r="O173" s="252" t="str">
        <f>IFERROR(IF(INDEX(Vöruskrá!$I:$I,MATCH($C173,Vöruskrá!$B:$B,0))=0,"",INDEX(Vöruskrá!$I:$I,MATCH($C173,Vöruskrá!$B:$B,0))),"")</f>
        <v/>
      </c>
      <c r="P173" s="252"/>
      <c r="Q173" s="252"/>
      <c r="R173" s="111" t="str">
        <f t="shared" si="17"/>
        <v/>
      </c>
      <c r="T173" s="111"/>
    </row>
    <row r="174" spans="1:20">
      <c r="A174" s="253">
        <v>46281</v>
      </c>
      <c r="B174" s="252" t="str">
        <f t="shared" ca="1" si="19"/>
        <v>Active</v>
      </c>
      <c r="C174" s="252" t="s">
        <v>505</v>
      </c>
      <c r="D174" s="252" t="s">
        <v>2381</v>
      </c>
      <c r="E174" s="251"/>
      <c r="F174" s="252"/>
      <c r="G174" s="252"/>
      <c r="H174" s="252"/>
      <c r="I174" s="252" t="s">
        <v>5524</v>
      </c>
      <c r="J174" s="252"/>
      <c r="K174" s="252" t="str">
        <f>IFERROR(IF(INDEX(Vöruskrá!$C:$C,MATCH($C174,Vöruskrá!$B:$B,0))=0,"",INDEX(Vöruskrá!$C:$C,MATCH($C174,Vöruskrá!$B:$B,0))),"")</f>
        <v>MS</v>
      </c>
      <c r="L174" s="252"/>
      <c r="M174" s="252"/>
      <c r="N174" s="252"/>
      <c r="O174" s="252" t="str">
        <f>IFERROR(IF(INDEX(Vöruskrá!$I:$I,MATCH($C174,Vöruskrá!$B:$B,0))=0,"",INDEX(Vöruskrá!$I:$I,MATCH($C174,Vöruskrá!$B:$B,0))),"")</f>
        <v>https://docs.google.com/document/d/149N3quKMoWawGv9LE2FddvRhKdpdb7Cxfmhury4OOtc/edit?usp=sharing</v>
      </c>
      <c r="P174" s="252"/>
      <c r="Q174" s="252"/>
      <c r="R174" s="111" t="str">
        <f t="shared" si="17"/>
        <v/>
      </c>
      <c r="T174" s="111"/>
    </row>
    <row r="175" spans="1:20">
      <c r="A175" s="253">
        <v>46281</v>
      </c>
      <c r="B175" s="252" t="str">
        <f ca="1">IF($A175&lt;TODAY(),"Expired","Active")</f>
        <v>Active</v>
      </c>
      <c r="C175" s="252" t="s">
        <v>491</v>
      </c>
      <c r="D175" s="252" t="s">
        <v>2381</v>
      </c>
      <c r="E175" s="251" t="s">
        <v>5602</v>
      </c>
      <c r="F175" s="252"/>
      <c r="G175" s="252"/>
      <c r="H175" s="252"/>
      <c r="I175" s="252" t="s">
        <v>5524</v>
      </c>
      <c r="J175" s="252"/>
      <c r="K175" s="252" t="str">
        <f>IFERROR(IF(INDEX(Vöruskrá!$C:$C,MATCH($C175,Vöruskrá!$B:$B,0))=0,"",INDEX(Vöruskrá!$C:$C,MATCH($C175,Vöruskrá!$B:$B,0))),"")</f>
        <v>Matfugl ehf.</v>
      </c>
      <c r="L175" s="252"/>
      <c r="M175" s="252"/>
      <c r="N175" s="252"/>
      <c r="O175" s="252" t="str">
        <f>IFERROR(IF(INDEX(Vöruskrá!$I:$I,MATCH($C175,Vöruskrá!$B:$B,0))=0,"",INDEX(Vöruskrá!$I:$I,MATCH($C175,Vöruskrá!$B:$B,0))),"")</f>
        <v>https://docs.google.com/document/d/1m0YKiZ4cQZAZVlQ9NBO-W9jBUEk9w4-k1SKb9XI2P-o/edit?usp=sharing</v>
      </c>
      <c r="P175" s="252"/>
      <c r="Q175" s="252"/>
      <c r="R175" s="111" t="str">
        <f>IFERROR(IF($E175="","",MAX(0,ROUNDUP($E175-N($G175),1))),"")</f>
        <v/>
      </c>
      <c r="T175" s="111"/>
    </row>
    <row r="176" spans="1:20">
      <c r="A176" s="253">
        <v>46281</v>
      </c>
      <c r="B176" s="252" t="str">
        <f t="shared" ca="1" si="19"/>
        <v>Active</v>
      </c>
      <c r="C176" s="252" t="s">
        <v>1088</v>
      </c>
      <c r="D176" s="252" t="s">
        <v>2381</v>
      </c>
      <c r="E176" s="251"/>
      <c r="F176" s="252"/>
      <c r="G176" s="252"/>
      <c r="H176" s="252"/>
      <c r="I176" s="252" t="s">
        <v>5524</v>
      </c>
      <c r="J176" s="252"/>
      <c r="K176" s="252" t="str">
        <f>IFERROR(IF(INDEX(Vöruskrá!$C:$C,MATCH($C176,Vöruskrá!$B:$B,0))=0,"",INDEX(Vöruskrá!$C:$C,MATCH($C176,Vöruskrá!$B:$B,0))),"")</f>
        <v/>
      </c>
      <c r="L176" s="252"/>
      <c r="M176" s="252"/>
      <c r="N176" s="252"/>
      <c r="O176" s="252" t="str">
        <f>IFERROR(IF(INDEX(Vöruskrá!$I:$I,MATCH($C176,Vöruskrá!$B:$B,0))=0,"",INDEX(Vöruskrá!$I:$I,MATCH($C176,Vöruskrá!$B:$B,0))),"")</f>
        <v/>
      </c>
      <c r="P176" s="252"/>
      <c r="Q176" s="252"/>
      <c r="R176" s="111" t="str">
        <f t="shared" si="17"/>
        <v/>
      </c>
      <c r="T176" s="111"/>
    </row>
    <row r="177" spans="1:20">
      <c r="A177" s="253">
        <v>46281</v>
      </c>
      <c r="B177" s="252" t="str">
        <f t="shared" ca="1" si="19"/>
        <v>Active</v>
      </c>
      <c r="C177" s="252" t="s">
        <v>1115</v>
      </c>
      <c r="D177" s="252" t="s">
        <v>2381</v>
      </c>
      <c r="E177" s="251"/>
      <c r="F177" s="252"/>
      <c r="G177" s="252"/>
      <c r="H177" s="252"/>
      <c r="I177" s="252" t="s">
        <v>5524</v>
      </c>
      <c r="J177" s="252"/>
      <c r="K177" s="252" t="str">
        <f>IFERROR(IF(INDEX(Vöruskrá!$C:$C,MATCH($C177,Vöruskrá!$B:$B,0))=0,"",INDEX(Vöruskrá!$C:$C,MATCH($C177,Vöruskrá!$B:$B,0))),"")</f>
        <v/>
      </c>
      <c r="L177" s="252"/>
      <c r="M177" s="252"/>
      <c r="N177" s="252"/>
      <c r="O177" s="252" t="str">
        <f>IFERROR(IF(INDEX(Vöruskrá!$I:$I,MATCH($C177,Vöruskrá!$B:$B,0))=0,"",INDEX(Vöruskrá!$I:$I,MATCH($C177,Vöruskrá!$B:$B,0))),"")</f>
        <v/>
      </c>
      <c r="P177" s="252"/>
      <c r="Q177" s="252"/>
      <c r="R177" s="111" t="str">
        <f t="shared" si="17"/>
        <v/>
      </c>
      <c r="T177" s="111"/>
    </row>
    <row r="178" spans="1:20">
      <c r="A178" s="337">
        <v>46282</v>
      </c>
      <c r="B178" s="338"/>
      <c r="C178" s="338" t="s">
        <v>5523</v>
      </c>
      <c r="D178" s="338"/>
      <c r="E178" s="339"/>
      <c r="F178" s="338"/>
      <c r="G178" s="338"/>
      <c r="H178" s="338"/>
      <c r="I178" s="338"/>
      <c r="J178" s="338"/>
      <c r="K178" s="338" t="str">
        <f>IFERROR(IF(INDEX(Vöruskrá!$C:$C,MATCH($C178,Vöruskrá!$B:$B,0))=0,"",INDEX(Vöruskrá!$C:$C,MATCH($C178,Vöruskrá!$B:$B,0))),"")</f>
        <v/>
      </c>
      <c r="L178" s="338"/>
      <c r="M178" s="338"/>
      <c r="N178" s="338"/>
      <c r="O178" s="338" t="str">
        <f>IFERROR(IF(INDEX(Vöruskrá!$I:$I,MATCH($C178,Vöruskrá!$B:$B,0))=0,"",INDEX(Vöruskrá!$I:$I,MATCH($C178,Vöruskrá!$B:$B,0))),"")</f>
        <v/>
      </c>
      <c r="P178" s="338"/>
      <c r="Q178" s="338"/>
      <c r="R178" s="111" t="str">
        <f t="shared" si="17"/>
        <v/>
      </c>
      <c r="T178" s="111"/>
    </row>
    <row r="179" spans="1:20">
      <c r="A179" s="340">
        <v>46282</v>
      </c>
      <c r="B179" s="341" t="str">
        <f t="shared" ref="B179:B189" ca="1" si="20">IF($A179&lt;TODAY(),"Expired","Active")</f>
        <v>Active</v>
      </c>
      <c r="C179" s="246" t="s">
        <v>2784</v>
      </c>
      <c r="D179" s="341" t="s">
        <v>2352</v>
      </c>
      <c r="E179" s="342"/>
      <c r="F179" s="341"/>
      <c r="G179" s="341"/>
      <c r="H179" s="341"/>
      <c r="I179" s="341" t="s">
        <v>5524</v>
      </c>
      <c r="J179" s="341"/>
      <c r="K179" s="341" t="str">
        <f>IFERROR(IF(INDEX(Vöruskrá!$C:$C,MATCH($C179,Vöruskrá!$B:$B,0))=0,"",INDEX(Vöruskrá!$C:$C,MATCH($C179,Vöruskrá!$B:$B,0))),"")</f>
        <v/>
      </c>
      <c r="L179" s="341"/>
      <c r="M179" s="341"/>
      <c r="N179" s="341"/>
      <c r="O179" s="341" t="str">
        <f>IFERROR(IF(INDEX(Vöruskrá!$I:$I,MATCH($C179,Vöruskrá!$B:$B,0))=0,"",INDEX(Vöruskrá!$I:$I,MATCH($C179,Vöruskrá!$B:$B,0))),"")</f>
        <v/>
      </c>
      <c r="P179" s="341"/>
      <c r="Q179" s="343"/>
      <c r="R179" s="111" t="str">
        <f t="shared" si="17"/>
        <v/>
      </c>
      <c r="S179" t="s">
        <v>666</v>
      </c>
      <c r="T179" s="111">
        <f>IFERROR(INDEX(Magnviðmið!$F$42:$F$51,MATCH($S179,Magnviðmið!$A$42:$A$51,0)),"")</f>
        <v>1064.45</v>
      </c>
    </row>
    <row r="180" spans="1:20">
      <c r="A180" s="253">
        <v>46282</v>
      </c>
      <c r="B180" s="252" t="str">
        <f t="shared" ca="1" si="20"/>
        <v>Active</v>
      </c>
      <c r="C180" s="252" t="s">
        <v>5603</v>
      </c>
      <c r="D180" s="252" t="s">
        <v>2352</v>
      </c>
      <c r="E180" s="251" t="s">
        <v>5591</v>
      </c>
      <c r="F180" s="252"/>
      <c r="G180" s="252"/>
      <c r="H180" s="252"/>
      <c r="I180" s="252" t="s">
        <v>5527</v>
      </c>
      <c r="J180" s="252"/>
      <c r="K180" s="252" t="str">
        <f>IFERROR(IF(INDEX(Vöruskrá!$C:$C,MATCH($C180,Vöruskrá!$B:$B,0))=0,"",INDEX(Vöruskrá!$C:$C,MATCH($C180,Vöruskrá!$B:$B,0))),"")</f>
        <v/>
      </c>
      <c r="L180" s="252"/>
      <c r="M180" s="252"/>
      <c r="N180" s="252" t="s">
        <v>5604</v>
      </c>
      <c r="O180" s="252" t="str">
        <f>IFERROR(IF(INDEX(Vöruskrá!$I:$I,MATCH($C180,Vöruskrá!$B:$B,0))=0,"",INDEX(Vöruskrá!$I:$I,MATCH($C180,Vöruskrá!$B:$B,0))),"")</f>
        <v/>
      </c>
      <c r="P180" s="252"/>
      <c r="Q180" s="252"/>
      <c r="R180" s="111" t="str">
        <f t="shared" si="17"/>
        <v/>
      </c>
      <c r="T180" s="111"/>
    </row>
    <row r="181" spans="1:20">
      <c r="A181" s="253">
        <v>46282</v>
      </c>
      <c r="B181" s="252" t="str">
        <f t="shared" ca="1" si="20"/>
        <v>Active</v>
      </c>
      <c r="C181" s="252" t="s">
        <v>5605</v>
      </c>
      <c r="D181" s="252" t="s">
        <v>2352</v>
      </c>
      <c r="E181" s="251"/>
      <c r="F181" s="252"/>
      <c r="G181" s="252"/>
      <c r="H181" s="252"/>
      <c r="I181" s="252" t="s">
        <v>5524</v>
      </c>
      <c r="J181" s="252"/>
      <c r="K181" s="252" t="str">
        <f>IFERROR(IF(INDEX(Vöruskrá!$C:$C,MATCH($C181,Vöruskrá!$B:$B,0))=0,"",INDEX(Vöruskrá!$C:$C,MATCH($C181,Vöruskrá!$B:$B,0))),"")</f>
        <v/>
      </c>
      <c r="L181" s="252"/>
      <c r="M181" s="252"/>
      <c r="N181" s="252"/>
      <c r="O181" s="252" t="str">
        <f>IFERROR(IF(INDEX(Vöruskrá!$I:$I,MATCH($C181,Vöruskrá!$B:$B,0))=0,"",INDEX(Vöruskrá!$I:$I,MATCH($C181,Vöruskrá!$B:$B,0))),"")</f>
        <v/>
      </c>
      <c r="P181" s="252"/>
      <c r="Q181" s="252"/>
      <c r="R181" s="111" t="str">
        <f t="shared" si="17"/>
        <v/>
      </c>
      <c r="T181" s="111"/>
    </row>
    <row r="182" spans="1:20">
      <c r="A182" s="253">
        <v>46282</v>
      </c>
      <c r="B182" s="252" t="str">
        <f t="shared" ca="1" si="20"/>
        <v>Active</v>
      </c>
      <c r="C182" s="252" t="s">
        <v>5606</v>
      </c>
      <c r="D182" s="252" t="s">
        <v>2352</v>
      </c>
      <c r="E182" s="251"/>
      <c r="F182" s="252"/>
      <c r="G182" s="252"/>
      <c r="H182" s="252"/>
      <c r="I182" s="252" t="s">
        <v>5524</v>
      </c>
      <c r="J182" s="252"/>
      <c r="K182" s="252" t="str">
        <f>IFERROR(IF(INDEX(Vöruskrá!$C:$C,MATCH($C182,Vöruskrá!$B:$B,0))=0,"",INDEX(Vöruskrá!$C:$C,MATCH($C182,Vöruskrá!$B:$B,0))),"")</f>
        <v/>
      </c>
      <c r="L182" s="252"/>
      <c r="M182" s="252"/>
      <c r="N182" s="252"/>
      <c r="O182" s="252" t="str">
        <f>IFERROR(IF(INDEX(Vöruskrá!$I:$I,MATCH($C182,Vöruskrá!$B:$B,0))=0,"",INDEX(Vöruskrá!$I:$I,MATCH($C182,Vöruskrá!$B:$B,0))),"")</f>
        <v/>
      </c>
      <c r="P182" s="252"/>
      <c r="Q182" s="252"/>
      <c r="R182" s="111" t="str">
        <f t="shared" si="17"/>
        <v/>
      </c>
      <c r="T182" s="111"/>
    </row>
    <row r="183" spans="1:20">
      <c r="A183" s="253">
        <v>46282</v>
      </c>
      <c r="B183" s="252" t="str">
        <f t="shared" ca="1" si="20"/>
        <v>Active</v>
      </c>
      <c r="C183" s="252" t="s">
        <v>2730</v>
      </c>
      <c r="D183" s="252" t="s">
        <v>2352</v>
      </c>
      <c r="E183" s="251"/>
      <c r="F183" s="252"/>
      <c r="G183" s="252"/>
      <c r="H183" s="252"/>
      <c r="I183" s="252" t="s">
        <v>5524</v>
      </c>
      <c r="J183" s="252"/>
      <c r="K183" s="252" t="str">
        <f>IFERROR(IF(INDEX(Vöruskrá!$C:$C,MATCH($C183,Vöruskrá!$B:$B,0))=0,"",INDEX(Vöruskrá!$C:$C,MATCH($C183,Vöruskrá!$B:$B,0))),"")</f>
        <v/>
      </c>
      <c r="L183" s="252"/>
      <c r="M183" s="252"/>
      <c r="N183" s="252"/>
      <c r="O183" s="252" t="str">
        <f>IFERROR(IF(INDEX(Vöruskrá!$I:$I,MATCH($C183,Vöruskrá!$B:$B,0))=0,"",INDEX(Vöruskrá!$I:$I,MATCH($C183,Vöruskrá!$B:$B,0))),"")</f>
        <v/>
      </c>
      <c r="P183" s="252"/>
      <c r="Q183" s="252"/>
      <c r="R183" s="111" t="str">
        <f t="shared" si="17"/>
        <v/>
      </c>
      <c r="T183" s="111"/>
    </row>
    <row r="184" spans="1:20">
      <c r="A184" s="253">
        <v>46282</v>
      </c>
      <c r="B184" s="252" t="str">
        <f t="shared" ca="1" si="20"/>
        <v>Active</v>
      </c>
      <c r="C184" s="252" t="s">
        <v>2630</v>
      </c>
      <c r="D184" s="252" t="s">
        <v>2352</v>
      </c>
      <c r="E184" s="251"/>
      <c r="F184" s="252"/>
      <c r="G184" s="252"/>
      <c r="H184" s="252"/>
      <c r="I184" s="252" t="s">
        <v>5524</v>
      </c>
      <c r="J184" s="252"/>
      <c r="K184" s="252" t="str">
        <f>IFERROR(IF(INDEX(Vöruskrá!$C:$C,MATCH($C184,Vöruskrá!$B:$B,0))=0,"",INDEX(Vöruskrá!$C:$C,MATCH($C184,Vöruskrá!$B:$B,0))),"")</f>
        <v/>
      </c>
      <c r="L184" s="252"/>
      <c r="M184" s="252"/>
      <c r="N184" s="252"/>
      <c r="O184" s="252" t="str">
        <f>IFERROR(IF(INDEX(Vöruskrá!$I:$I,MATCH($C184,Vöruskrá!$B:$B,0))=0,"",INDEX(Vöruskrá!$I:$I,MATCH($C184,Vöruskrá!$B:$B,0))),"")</f>
        <v/>
      </c>
      <c r="P184" s="252"/>
      <c r="Q184" s="252"/>
      <c r="R184" s="111" t="str">
        <f t="shared" si="17"/>
        <v/>
      </c>
      <c r="T184" s="111"/>
    </row>
    <row r="185" spans="1:20">
      <c r="A185" s="253">
        <v>46282</v>
      </c>
      <c r="B185" s="252" t="str">
        <f t="shared" ca="1" si="20"/>
        <v>Active</v>
      </c>
      <c r="C185" s="252" t="s">
        <v>2789</v>
      </c>
      <c r="D185" s="252" t="s">
        <v>2352</v>
      </c>
      <c r="E185" s="251"/>
      <c r="F185" s="252"/>
      <c r="G185" s="252"/>
      <c r="H185" s="252"/>
      <c r="I185" s="252" t="s">
        <v>5524</v>
      </c>
      <c r="J185" s="252"/>
      <c r="K185" s="252" t="str">
        <f>IFERROR(IF(INDEX(Vöruskrá!$C:$C,MATCH($C185,Vöruskrá!$B:$B,0))=0,"",INDEX(Vöruskrá!$C:$C,MATCH($C185,Vöruskrá!$B:$B,0))),"")</f>
        <v/>
      </c>
      <c r="L185" s="252"/>
      <c r="M185" s="252"/>
      <c r="N185" s="252"/>
      <c r="O185" s="252" t="str">
        <f>IFERROR(IF(INDEX(Vöruskrá!$I:$I,MATCH($C185,Vöruskrá!$B:$B,0))=0,"",INDEX(Vöruskrá!$I:$I,MATCH($C185,Vöruskrá!$B:$B,0))),"")</f>
        <v/>
      </c>
      <c r="P185" s="252"/>
      <c r="Q185" s="252"/>
      <c r="R185" s="111" t="str">
        <f t="shared" si="17"/>
        <v/>
      </c>
      <c r="T185" s="111"/>
    </row>
    <row r="186" spans="1:20">
      <c r="A186" s="253">
        <v>46282</v>
      </c>
      <c r="B186" s="252" t="str">
        <f t="shared" ca="1" si="20"/>
        <v>Active</v>
      </c>
      <c r="C186" s="252" t="s">
        <v>2815</v>
      </c>
      <c r="D186" s="252" t="s">
        <v>2381</v>
      </c>
      <c r="E186" s="251"/>
      <c r="F186" s="252"/>
      <c r="G186" s="252"/>
      <c r="H186" s="252"/>
      <c r="I186" s="252" t="s">
        <v>5524</v>
      </c>
      <c r="J186" s="252"/>
      <c r="K186" s="252" t="str">
        <f>IFERROR(IF(INDEX(Vöruskrá!$C:$C,MATCH($C186,Vöruskrá!$B:$B,0))=0,"",INDEX(Vöruskrá!$C:$C,MATCH($C186,Vöruskrá!$B:$B,0))),"")</f>
        <v/>
      </c>
      <c r="L186" s="252"/>
      <c r="M186" s="252"/>
      <c r="N186" s="252"/>
      <c r="O186" s="252" t="str">
        <f>IFERROR(IF(INDEX(Vöruskrá!$I:$I,MATCH($C186,Vöruskrá!$B:$B,0))=0,"",INDEX(Vöruskrá!$I:$I,MATCH($C186,Vöruskrá!$B:$B,0))),"")</f>
        <v/>
      </c>
      <c r="P186" s="252"/>
      <c r="Q186" s="252"/>
      <c r="R186" s="111" t="str">
        <f t="shared" si="17"/>
        <v/>
      </c>
      <c r="T186" s="111"/>
    </row>
    <row r="187" spans="1:20">
      <c r="A187" s="253">
        <v>46282</v>
      </c>
      <c r="B187" s="252" t="str">
        <f t="shared" ca="1" si="20"/>
        <v>Active</v>
      </c>
      <c r="C187" s="252" t="s">
        <v>5607</v>
      </c>
      <c r="D187" s="252" t="s">
        <v>2381</v>
      </c>
      <c r="E187" s="251"/>
      <c r="F187" s="252"/>
      <c r="G187" s="252"/>
      <c r="H187" s="252"/>
      <c r="I187" s="252" t="s">
        <v>5524</v>
      </c>
      <c r="J187" s="252"/>
      <c r="K187" s="252" t="str">
        <f>IFERROR(IF(INDEX(Vöruskrá!$C:$C,MATCH($C187,Vöruskrá!$B:$B,0))=0,"",INDEX(Vöruskrá!$C:$C,MATCH($C187,Vöruskrá!$B:$B,0))),"")</f>
        <v/>
      </c>
      <c r="L187" s="252"/>
      <c r="M187" s="252"/>
      <c r="N187" s="252"/>
      <c r="O187" s="252" t="str">
        <f>IFERROR(IF(INDEX(Vöruskrá!$I:$I,MATCH($C187,Vöruskrá!$B:$B,0))=0,"",INDEX(Vöruskrá!$I:$I,MATCH($C187,Vöruskrá!$B:$B,0))),"")</f>
        <v/>
      </c>
      <c r="P187" s="252"/>
      <c r="Q187" s="252"/>
      <c r="R187" s="111" t="str">
        <f t="shared" si="17"/>
        <v/>
      </c>
      <c r="T187" s="111"/>
    </row>
    <row r="188" spans="1:20">
      <c r="A188" s="253">
        <v>46282</v>
      </c>
      <c r="B188" s="252" t="str">
        <f t="shared" ca="1" si="20"/>
        <v>Active</v>
      </c>
      <c r="C188" s="252" t="s">
        <v>551</v>
      </c>
      <c r="D188" s="252" t="s">
        <v>2381</v>
      </c>
      <c r="E188" s="251"/>
      <c r="F188" s="252"/>
      <c r="G188" s="252"/>
      <c r="H188" s="252"/>
      <c r="I188" s="252" t="s">
        <v>5524</v>
      </c>
      <c r="J188" s="252"/>
      <c r="K188" s="252" t="str">
        <f>IFERROR(IF(INDEX(Vöruskrá!$C:$C,MATCH($C188,Vöruskrá!$B:$B,0))=0,"",INDEX(Vöruskrá!$C:$C,MATCH($C188,Vöruskrá!$B:$B,0))),"")</f>
        <v/>
      </c>
      <c r="L188" s="252"/>
      <c r="M188" s="252"/>
      <c r="N188" s="252"/>
      <c r="O188" s="252" t="str">
        <f>IFERROR(IF(INDEX(Vöruskrá!$I:$I,MATCH($C188,Vöruskrá!$B:$B,0))=0,"",INDEX(Vöruskrá!$I:$I,MATCH($C188,Vöruskrá!$B:$B,0))),"")</f>
        <v/>
      </c>
      <c r="P188" s="252"/>
      <c r="Q188" s="252"/>
      <c r="R188" s="111" t="str">
        <f t="shared" si="17"/>
        <v/>
      </c>
      <c r="T188" s="111"/>
    </row>
    <row r="189" spans="1:20">
      <c r="A189" s="253">
        <v>46282</v>
      </c>
      <c r="B189" s="252" t="str">
        <f t="shared" ca="1" si="20"/>
        <v>Active</v>
      </c>
      <c r="C189" s="252" t="s">
        <v>5538</v>
      </c>
      <c r="D189" s="252" t="s">
        <v>2479</v>
      </c>
      <c r="E189" s="251"/>
      <c r="F189" s="252"/>
      <c r="G189" s="252"/>
      <c r="H189" s="252"/>
      <c r="I189" s="252" t="s">
        <v>5524</v>
      </c>
      <c r="J189" s="252"/>
      <c r="K189" s="252" t="str">
        <f>IFERROR(IF(INDEX(Vöruskrá!$C:$C,MATCH($C189,Vöruskrá!$B:$B,0))=0,"",INDEX(Vöruskrá!$C:$C,MATCH($C189,Vöruskrá!$B:$B,0))),"")</f>
        <v/>
      </c>
      <c r="L189" s="252"/>
      <c r="M189" s="252"/>
      <c r="N189" s="252"/>
      <c r="O189" s="252" t="str">
        <f>IFERROR(IF(INDEX(Vöruskrá!$I:$I,MATCH($C189,Vöruskrá!$B:$B,0))=0,"",INDEX(Vöruskrá!$I:$I,MATCH($C189,Vöruskrá!$B:$B,0))),"")</f>
        <v/>
      </c>
      <c r="P189" s="252"/>
      <c r="Q189" s="252"/>
      <c r="R189" s="111" t="str">
        <f t="shared" si="17"/>
        <v/>
      </c>
      <c r="T189" s="111"/>
    </row>
    <row r="190" spans="1:20">
      <c r="A190" s="337">
        <v>46283</v>
      </c>
      <c r="B190" s="338"/>
      <c r="C190" s="338" t="s">
        <v>5523</v>
      </c>
      <c r="D190" s="338"/>
      <c r="E190" s="339"/>
      <c r="F190" s="338"/>
      <c r="G190" s="338"/>
      <c r="H190" s="338"/>
      <c r="I190" s="338"/>
      <c r="J190" s="338"/>
      <c r="K190" s="338" t="str">
        <f>IFERROR(IF(INDEX(Vöruskrá!$C:$C,MATCH($C190,Vöruskrá!$B:$B,0))=0,"",INDEX(Vöruskrá!$C:$C,MATCH($C190,Vöruskrá!$B:$B,0))),"")</f>
        <v/>
      </c>
      <c r="L190" s="338"/>
      <c r="M190" s="338"/>
      <c r="N190" s="338"/>
      <c r="O190" s="338" t="str">
        <f>IFERROR(IF(INDEX(Vöruskrá!$I:$I,MATCH($C190,Vöruskrá!$B:$B,0))=0,"",INDEX(Vöruskrá!$I:$I,MATCH($C190,Vöruskrá!$B:$B,0))),"")</f>
        <v/>
      </c>
      <c r="P190" s="338"/>
      <c r="Q190" s="338"/>
      <c r="R190" s="111" t="str">
        <f t="shared" si="17"/>
        <v/>
      </c>
      <c r="T190" s="111"/>
    </row>
    <row r="191" spans="1:20">
      <c r="A191" s="340">
        <v>46283</v>
      </c>
      <c r="B191" s="341" t="str">
        <f t="shared" ref="B191:B200" ca="1" si="21">IF($A191&lt;TODAY(),"Expired","Active")</f>
        <v>Active</v>
      </c>
      <c r="C191" s="246" t="s">
        <v>2820</v>
      </c>
      <c r="D191" s="341" t="s">
        <v>2352</v>
      </c>
      <c r="E191" s="342"/>
      <c r="F191" s="341"/>
      <c r="G191" s="341"/>
      <c r="H191" s="341"/>
      <c r="I191" s="341" t="s">
        <v>5524</v>
      </c>
      <c r="J191" s="341"/>
      <c r="K191" s="341" t="str">
        <f>IFERROR(IF(INDEX(Vöruskrá!$C:$C,MATCH($C191,Vöruskrá!$B:$B,0))=0,"",INDEX(Vöruskrá!$C:$C,MATCH($C191,Vöruskrá!$B:$B,0))),"")</f>
        <v/>
      </c>
      <c r="L191" s="341"/>
      <c r="M191" s="341"/>
      <c r="N191" s="341"/>
      <c r="O191" s="341" t="str">
        <f>IFERROR(IF(INDEX(Vöruskrá!$I:$I,MATCH($C191,Vöruskrá!$B:$B,0))=0,"",INDEX(Vöruskrá!$I:$I,MATCH($C191,Vöruskrá!$B:$B,0))),"")</f>
        <v/>
      </c>
      <c r="P191" s="341"/>
      <c r="Q191" s="343"/>
      <c r="R191" s="111" t="str">
        <f t="shared" si="17"/>
        <v/>
      </c>
      <c r="S191" t="s">
        <v>5526</v>
      </c>
      <c r="T191" s="111">
        <f>IFERROR(INDEX(Magnviðmið!$F$42:$F$51,MATCH($S191,Magnviðmið!$A$42:$A$51,0)),"")</f>
        <v>1179.22</v>
      </c>
    </row>
    <row r="192" spans="1:20">
      <c r="A192" s="253">
        <v>46283</v>
      </c>
      <c r="B192" s="252" t="str">
        <f ca="1">IF($A192&lt;TODAY(),"Expired","Active")</f>
        <v>Active</v>
      </c>
      <c r="C192" s="252" t="s">
        <v>5608</v>
      </c>
      <c r="D192" s="252" t="s">
        <v>2352</v>
      </c>
      <c r="E192" s="251" t="s">
        <v>5609</v>
      </c>
      <c r="F192" s="252"/>
      <c r="G192" s="252"/>
      <c r="H192" s="252"/>
      <c r="I192" s="252" t="s">
        <v>5527</v>
      </c>
      <c r="J192" s="252"/>
      <c r="K192" s="252" t="str">
        <f>IFERROR(IF(INDEX(Vöruskrá!$C:$C,MATCH($C192,Vöruskrá!$B:$B,0))=0,"",INDEX(Vöruskrá!$C:$C,MATCH($C192,Vöruskrá!$B:$B,0))),"")</f>
        <v/>
      </c>
      <c r="L192" s="252"/>
      <c r="M192" s="252"/>
      <c r="N192" s="252"/>
      <c r="O192" s="252" t="str">
        <f>IFERROR(IF(INDEX(Vöruskrá!$I:$I,MATCH($C192,Vöruskrá!$B:$B,0))=0,"",INDEX(Vöruskrá!$I:$I,MATCH($C192,Vöruskrá!$B:$B,0))),"")</f>
        <v/>
      </c>
      <c r="P192" s="252"/>
      <c r="Q192" s="252"/>
      <c r="R192" s="111" t="str">
        <f t="shared" si="17"/>
        <v/>
      </c>
      <c r="T192" s="111"/>
    </row>
    <row r="193" spans="1:20">
      <c r="A193" s="253">
        <v>46283</v>
      </c>
      <c r="B193" s="252" t="str">
        <f t="shared" ca="1" si="21"/>
        <v>Active</v>
      </c>
      <c r="C193" s="252" t="s">
        <v>5610</v>
      </c>
      <c r="D193" s="252" t="s">
        <v>2352</v>
      </c>
      <c r="E193" s="251" t="s">
        <v>5611</v>
      </c>
      <c r="F193" s="252"/>
      <c r="G193" s="252"/>
      <c r="H193" s="252"/>
      <c r="I193" s="252" t="s">
        <v>5524</v>
      </c>
      <c r="J193" s="252"/>
      <c r="K193" s="252" t="str">
        <f>IFERROR(IF(INDEX(Vöruskrá!$C:$C,MATCH($C193,Vöruskrá!$B:$B,0))=0,"",INDEX(Vöruskrá!$C:$C,MATCH($C193,Vöruskrá!$B:$B,0))),"")</f>
        <v/>
      </c>
      <c r="L193" s="252"/>
      <c r="M193" s="252"/>
      <c r="N193" s="252"/>
      <c r="O193" s="252" t="str">
        <f>IFERROR(IF(INDEX(Vöruskrá!$I:$I,MATCH($C193,Vöruskrá!$B:$B,0))=0,"",INDEX(Vöruskrá!$I:$I,MATCH($C193,Vöruskrá!$B:$B,0))),"")</f>
        <v/>
      </c>
      <c r="P193" s="252"/>
      <c r="Q193" s="252"/>
      <c r="R193" s="111" t="str">
        <f t="shared" si="17"/>
        <v/>
      </c>
      <c r="T193" s="111"/>
    </row>
    <row r="194" spans="1:20">
      <c r="A194" s="253">
        <v>46283</v>
      </c>
      <c r="B194" s="252" t="str">
        <f t="shared" ca="1" si="21"/>
        <v>Active</v>
      </c>
      <c r="C194" s="252" t="s">
        <v>780</v>
      </c>
      <c r="D194" s="252" t="s">
        <v>2352</v>
      </c>
      <c r="E194" s="251"/>
      <c r="F194" s="252"/>
      <c r="G194" s="252"/>
      <c r="H194" s="252"/>
      <c r="I194" s="252" t="s">
        <v>5524</v>
      </c>
      <c r="J194" s="252"/>
      <c r="K194" s="252" t="str">
        <f>IFERROR(IF(INDEX(Vöruskrá!$C:$C,MATCH($C194,Vöruskrá!$B:$B,0))=0,"",INDEX(Vöruskrá!$C:$C,MATCH($C194,Vöruskrá!$B:$B,0))),"")</f>
        <v>Monliz España S.L.U.</v>
      </c>
      <c r="L194" s="252"/>
      <c r="M194" s="252"/>
      <c r="N194" s="252"/>
      <c r="O194" s="252" t="str">
        <f>IFERROR(IF(INDEX(Vöruskrá!$I:$I,MATCH($C194,Vöruskrá!$B:$B,0))=0,"",INDEX(Vöruskrá!$I:$I,MATCH($C194,Vöruskrá!$B:$B,0))),"")</f>
        <v>https://drive.google.com/file/d/1xgwYiZu_C_2V0P9OxHTApaJcB72Op5Kt/view?usp=sharing</v>
      </c>
      <c r="P194" s="252"/>
      <c r="Q194" s="252"/>
      <c r="R194" s="111" t="str">
        <f t="shared" si="17"/>
        <v/>
      </c>
      <c r="T194" s="111"/>
    </row>
    <row r="195" spans="1:20">
      <c r="A195" s="253">
        <v>46283</v>
      </c>
      <c r="B195" s="252" t="str">
        <f t="shared" ca="1" si="21"/>
        <v>Active</v>
      </c>
      <c r="C195" s="252" t="s">
        <v>2220</v>
      </c>
      <c r="D195" s="252" t="s">
        <v>2352</v>
      </c>
      <c r="E195" s="251"/>
      <c r="F195" s="252"/>
      <c r="G195" s="252"/>
      <c r="H195" s="252"/>
      <c r="I195" s="252" t="s">
        <v>5524</v>
      </c>
      <c r="J195" s="252"/>
      <c r="K195" s="252" t="str">
        <f>IFERROR(IF(INDEX(Vöruskrá!$C:$C,MATCH($C195,Vöruskrá!$B:$B,0))=0,"",INDEX(Vöruskrá!$C:$C,MATCH($C195,Vöruskrá!$B:$B,0))),"")</f>
        <v/>
      </c>
      <c r="L195" s="252"/>
      <c r="M195" s="252"/>
      <c r="N195" s="252"/>
      <c r="O195" s="252" t="str">
        <f>IFERROR(IF(INDEX(Vöruskrá!$I:$I,MATCH($C195,Vöruskrá!$B:$B,0))=0,"",INDEX(Vöruskrá!$I:$I,MATCH($C195,Vöruskrá!$B:$B,0))),"")</f>
        <v/>
      </c>
      <c r="P195" s="252"/>
      <c r="Q195" s="252"/>
      <c r="R195" s="111" t="str">
        <f t="shared" si="17"/>
        <v/>
      </c>
      <c r="T195" s="111"/>
    </row>
    <row r="196" spans="1:20">
      <c r="A196" s="253">
        <v>46283</v>
      </c>
      <c r="B196" s="252" t="str">
        <f t="shared" ca="1" si="21"/>
        <v>Active</v>
      </c>
      <c r="C196" s="252" t="s">
        <v>670</v>
      </c>
      <c r="D196" s="252" t="s">
        <v>2381</v>
      </c>
      <c r="E196" s="251"/>
      <c r="F196" s="252"/>
      <c r="G196" s="252"/>
      <c r="H196" s="252"/>
      <c r="I196" s="252" t="s">
        <v>5524</v>
      </c>
      <c r="J196" s="252"/>
      <c r="K196" s="252" t="str">
        <f>IFERROR(IF(INDEX(Vöruskrá!$C:$C,MATCH($C196,Vöruskrá!$B:$B,0))=0,"",INDEX(Vöruskrá!$C:$C,MATCH($C196,Vöruskrá!$B:$B,0))),"")</f>
        <v>Hollt og Gott ehf.</v>
      </c>
      <c r="L196" s="252"/>
      <c r="M196" s="252"/>
      <c r="N196" s="252"/>
      <c r="O196" s="252" t="str">
        <f>IFERROR(IF(INDEX(Vöruskrá!$I:$I,MATCH($C196,Vöruskrá!$B:$B,0))=0,"",INDEX(Vöruskrá!$I:$I,MATCH($C196,Vöruskrá!$B:$B,0))),"")</f>
        <v>https://docs.google.com/document/d/1wzfHpIJLlAINpkJM8u1ciPeyE03C4UiG1IHvv9ZNC34/edit?usp=sharing</v>
      </c>
      <c r="P196" s="252"/>
      <c r="Q196" s="252"/>
      <c r="R196" s="111" t="str">
        <f t="shared" si="17"/>
        <v/>
      </c>
      <c r="T196" s="111"/>
    </row>
    <row r="197" spans="1:20">
      <c r="A197" s="253">
        <v>46283</v>
      </c>
      <c r="B197" s="252" t="str">
        <f t="shared" ca="1" si="21"/>
        <v>Active</v>
      </c>
      <c r="C197" s="252" t="s">
        <v>1085</v>
      </c>
      <c r="D197" s="252" t="s">
        <v>2381</v>
      </c>
      <c r="E197" s="251"/>
      <c r="F197" s="252"/>
      <c r="G197" s="252"/>
      <c r="H197" s="252"/>
      <c r="I197" s="252" t="s">
        <v>5524</v>
      </c>
      <c r="J197" s="252"/>
      <c r="K197" s="252" t="str">
        <f>IFERROR(IF(INDEX(Vöruskrá!$C:$C,MATCH($C197,Vöruskrá!$B:$B,0))=0,"",INDEX(Vöruskrá!$C:$C,MATCH($C197,Vöruskrá!$B:$B,0))),"")</f>
        <v/>
      </c>
      <c r="L197" s="252"/>
      <c r="M197" s="252"/>
      <c r="N197" s="252"/>
      <c r="O197" s="252" t="str">
        <f>IFERROR(IF(INDEX(Vöruskrá!$I:$I,MATCH($C197,Vöruskrá!$B:$B,0))=0,"",INDEX(Vöruskrá!$I:$I,MATCH($C197,Vöruskrá!$B:$B,0))),"")</f>
        <v/>
      </c>
      <c r="P197" s="252"/>
      <c r="Q197" s="252"/>
      <c r="R197" s="111" t="str">
        <f t="shared" si="17"/>
        <v/>
      </c>
      <c r="T197" s="111"/>
    </row>
    <row r="198" spans="1:20">
      <c r="A198" s="253">
        <v>46283</v>
      </c>
      <c r="B198" s="252" t="str">
        <f t="shared" ca="1" si="21"/>
        <v>Active</v>
      </c>
      <c r="C198" s="252" t="s">
        <v>1083</v>
      </c>
      <c r="D198" s="252" t="s">
        <v>2381</v>
      </c>
      <c r="E198" s="251"/>
      <c r="F198" s="252"/>
      <c r="G198" s="252"/>
      <c r="H198" s="252"/>
      <c r="I198" s="252" t="s">
        <v>5524</v>
      </c>
      <c r="J198" s="252"/>
      <c r="K198" s="252" t="str">
        <f>IFERROR(IF(INDEX(Vöruskrá!$C:$C,MATCH($C198,Vöruskrá!$B:$B,0))=0,"",INDEX(Vöruskrá!$C:$C,MATCH($C198,Vöruskrá!$B:$B,0))),"")</f>
        <v/>
      </c>
      <c r="L198" s="252"/>
      <c r="M198" s="252"/>
      <c r="N198" s="252"/>
      <c r="O198" s="252" t="str">
        <f>IFERROR(IF(INDEX(Vöruskrá!$I:$I,MATCH($C198,Vöruskrá!$B:$B,0))=0,"",INDEX(Vöruskrá!$I:$I,MATCH($C198,Vöruskrá!$B:$B,0))),"")</f>
        <v/>
      </c>
      <c r="P198" s="252"/>
      <c r="Q198" s="252"/>
      <c r="R198" s="111" t="str">
        <f t="shared" si="17"/>
        <v/>
      </c>
      <c r="T198" s="111"/>
    </row>
    <row r="199" spans="1:20">
      <c r="A199" s="253">
        <v>46283</v>
      </c>
      <c r="B199" s="252" t="str">
        <f t="shared" ca="1" si="21"/>
        <v>Active</v>
      </c>
      <c r="C199" s="252" t="s">
        <v>1115</v>
      </c>
      <c r="D199" s="252" t="s">
        <v>2381</v>
      </c>
      <c r="E199" s="251"/>
      <c r="F199" s="252"/>
      <c r="G199" s="252"/>
      <c r="H199" s="252"/>
      <c r="I199" s="252" t="s">
        <v>5524</v>
      </c>
      <c r="J199" s="252"/>
      <c r="K199" s="252" t="str">
        <f>IFERROR(IF(INDEX(Vöruskrá!$C:$C,MATCH($C199,Vöruskrá!$B:$B,0))=0,"",INDEX(Vöruskrá!$C:$C,MATCH($C199,Vöruskrá!$B:$B,0))),"")</f>
        <v/>
      </c>
      <c r="L199" s="252"/>
      <c r="M199" s="252"/>
      <c r="N199" s="252"/>
      <c r="O199" s="252" t="str">
        <f>IFERROR(IF(INDEX(Vöruskrá!$I:$I,MATCH($C199,Vöruskrá!$B:$B,0))=0,"",INDEX(Vöruskrá!$I:$I,MATCH($C199,Vöruskrá!$B:$B,0))),"")</f>
        <v/>
      </c>
      <c r="P199" s="252"/>
      <c r="Q199" s="252"/>
      <c r="R199" s="111" t="str">
        <f t="shared" si="17"/>
        <v/>
      </c>
      <c r="T199" s="111"/>
    </row>
    <row r="200" spans="1:20">
      <c r="A200" s="253">
        <v>46283</v>
      </c>
      <c r="B200" s="252" t="str">
        <f t="shared" ca="1" si="21"/>
        <v>Active</v>
      </c>
      <c r="C200" s="252" t="s">
        <v>670</v>
      </c>
      <c r="D200" s="252" t="s">
        <v>2479</v>
      </c>
      <c r="E200" s="251"/>
      <c r="F200" s="252"/>
      <c r="G200" s="252"/>
      <c r="H200" s="252"/>
      <c r="I200" s="252" t="s">
        <v>5524</v>
      </c>
      <c r="J200" s="252"/>
      <c r="K200" s="252" t="str">
        <f>IFERROR(IF(INDEX(Vöruskrá!$C:$C,MATCH($C200,Vöruskrá!$B:$B,0))=0,"",INDEX(Vöruskrá!$C:$C,MATCH($C200,Vöruskrá!$B:$B,0))),"")</f>
        <v>Hollt og Gott ehf.</v>
      </c>
      <c r="L200" s="252"/>
      <c r="M200" s="252"/>
      <c r="N200" s="252"/>
      <c r="O200" s="252" t="str">
        <f>IFERROR(IF(INDEX(Vöruskrá!$I:$I,MATCH($C200,Vöruskrá!$B:$B,0))=0,"",INDEX(Vöruskrá!$I:$I,MATCH($C200,Vöruskrá!$B:$B,0))),"")</f>
        <v>https://docs.google.com/document/d/1wzfHpIJLlAINpkJM8u1ciPeyE03C4UiG1IHvv9ZNC34/edit?usp=sharing</v>
      </c>
      <c r="P200" s="252"/>
      <c r="Q200" s="252"/>
      <c r="R200" s="111" t="str">
        <f t="shared" si="17"/>
        <v/>
      </c>
      <c r="T200" s="111"/>
    </row>
  </sheetData>
  <conditionalFormatting sqref="A2:P200 R2:T200">
    <cfRule type="expression" dxfId="57" priority="1">
      <formula>$I2="já"</formula>
    </cfRule>
  </conditionalFormatting>
  <conditionalFormatting sqref="Q2:Q200">
    <cfRule type="containsText" dxfId="56" priority="9" operator="containsText" text="Aðkeypt vara">
      <formula>NOT(ISERROR(SEARCH("Aðkeypt vara",Q2)))</formula>
    </cfRule>
    <cfRule type="containsText" dxfId="55" priority="10" operator="containsText" text="Tengt">
      <formula>NOT(ISERROR(SEARCH("Tengt",Q2)))</formula>
    </cfRule>
    <cfRule type="containsText" dxfId="54" priority="11" operator="containsText" text="nafn víkur frá">
      <formula>NOT(ISERROR(SEARCH("nafn víkur frá",Q2)))</formula>
    </cfRule>
    <cfRule type="containsText" dxfId="53" priority="12" operator="containsText" text="Vantar uppskrift">
      <formula>NOT(ISERROR(SEARCH("Vantar uppskrift",Q2)))</formula>
    </cfRule>
  </conditionalFormatting>
  <dataValidations count="2">
    <dataValidation type="list" allowBlank="1" showInputMessage="1" showErrorMessage="1" sqref="L2" xr:uid="{9B40DC8A-D4F5-4CE0-91BE-6219C24C06EE}">
      <formula1>"Bjarni,Brynjar,Bryan,Elma,Eva,Kolli"</formula1>
    </dataValidation>
    <dataValidation type="list" allowBlank="1" showInputMessage="1" showErrorMessage="1" sqref="I2:I147" xr:uid="{92759752-556F-4CEB-9EF8-4A8B9ED7ED0A}">
      <formula1>"já,nei"</formula1>
    </dataValidation>
  </dataValidations>
  <hyperlinks>
    <hyperlink ref="C3" location="'Réttabanki'!A758" tooltip="Opna rétt í Réttabanka" display="Kjúklingapíta" xr:uid="{F0D4D64D-EDEC-4BF5-B935-6BF32065A8DC}"/>
    <hyperlink ref="C28" location="'Réttabanki'!A768" tooltip="Opna rétt í Réttabanka" display="Skólabollur frá Kjarnafæði og hrísgrjón" xr:uid="{9EC4F260-E13C-41A8-B48D-5C043A9E9AB1}"/>
    <hyperlink ref="C43" location="'Réttabanki'!A777" tooltip="Opna rétt í Réttabanka" display="Ýsa í Orly, smælki, remúlaði" xr:uid="{9059BECD-C344-494B-8236-7486274297BF}"/>
    <hyperlink ref="C54" location="'Réttabanki'!A785" tooltip="Opna rétt í Réttabanka" display="Skyr, ber og granóla" xr:uid="{62A7FED7-60F9-499A-B368-2C12522F1C45}"/>
    <hyperlink ref="C63" location="'Réttabanki'!A791" tooltip="Opna rétt í Réttabanka" display="Nætursaltaður fiskur, kartöflur og smjör" xr:uid="{1E0B0B3B-841C-4A71-8D32-F6BDAF721DB1}"/>
    <hyperlink ref="C75" location="'Réttabanki'!A798" tooltip="Opna rétt í Réttabanka" display="Lasagna og hvítlauksbrauð" xr:uid="{B1F7AE13-5FA7-4AF2-B5F3-4365F4135ED1}"/>
    <hyperlink ref="C83" location="'Réttabanki'!A419" tooltip="Opna rétt í Réttabanka" display="Kjúklingur og pasta með ítalskri tómatsósu og hvítlauksbrauði" xr:uid="{3743CA51-7DC6-4A1D-862B-8DEF8AA18BE5}"/>
    <hyperlink ref="C97" location="'Réttabanki'!A812" tooltip="Opna rétt í Réttabanka" display="Fiskibollur, hrísgrjón og karrísósa" xr:uid="{DEC7CCEA-B5F0-4189-B1A8-3A7C3BC05DAD}"/>
    <hyperlink ref="C111" location="'Réttabanki'!A568" tooltip="Opna rétt í Réttabanka" display="Grjónagrautur með lifrapylsu og kanil" xr:uid="{D1B63801-38C4-4C4C-8C9C-E787F80BFEA7}"/>
    <hyperlink ref="C126" location="'Réttabanki'!A272" tooltip="Opna rétt í Réttabanka" display="Ýsa í mildri hvítlauksmarineringu með kartöflum og rjómasósu" xr:uid="{68DD51C8-9421-42F0-A6BC-385BBC80820C}"/>
    <hyperlink ref="C136" location="'Réttabanki'!A410" tooltip="Opna rétt í Réttabanka" display="Tacoskálar með nautahakki, salsa og osti" xr:uid="{C1B5428C-132C-414D-924D-90B988C3BF6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177CEF5-EC72-4542-A1B5-49FA776A6D34}">
          <x14:formula1>
            <xm:f>Magnviðmið!$A$42:$A$51</xm:f>
          </x14:formula1>
          <xm:sqref>S3:S147</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B7C1-1285-41CE-9ADD-A01E44CB520B}">
  <dimension ref="A1:J104"/>
  <sheetViews>
    <sheetView workbookViewId="0">
      <pane ySplit="2" topLeftCell="A58" activePane="bottomLeft" state="frozen"/>
      <selection pane="bottomLeft" activeCell="D65" sqref="D65"/>
    </sheetView>
  </sheetViews>
  <sheetFormatPr defaultRowHeight="14.4"/>
  <cols>
    <col min="1" max="1" width="16.44140625" customWidth="1"/>
    <col min="2" max="2" width="65.5546875" customWidth="1"/>
    <col min="3" max="3" width="17.33203125" style="229" customWidth="1"/>
    <col min="4" max="6" width="23.5546875" style="229" customWidth="1"/>
    <col min="7" max="7" width="23" customWidth="1"/>
    <col min="8" max="8" width="19.109375" customWidth="1"/>
    <col min="9" max="9" width="36.44140625" customWidth="1"/>
    <col min="10" max="10" width="47.33203125" customWidth="1"/>
  </cols>
  <sheetData>
    <row r="1" spans="1:10" ht="26.1" customHeight="1">
      <c r="A1" s="774" t="s">
        <v>5612</v>
      </c>
      <c r="B1" s="775"/>
      <c r="C1" s="775"/>
      <c r="D1" s="775"/>
      <c r="E1" s="775"/>
      <c r="F1" s="775"/>
      <c r="G1" s="775"/>
      <c r="H1" s="775"/>
      <c r="I1" s="775"/>
      <c r="J1" s="775"/>
    </row>
    <row r="2" spans="1:10" ht="33.9" customHeight="1">
      <c r="A2" s="157" t="s">
        <v>2321</v>
      </c>
      <c r="B2" s="157" t="s">
        <v>5613</v>
      </c>
      <c r="C2" s="157" t="s">
        <v>2527</v>
      </c>
      <c r="D2" s="157" t="s">
        <v>5614</v>
      </c>
      <c r="E2" s="157" t="s">
        <v>338</v>
      </c>
      <c r="F2" s="157" t="s">
        <v>5615</v>
      </c>
      <c r="G2" s="157" t="s">
        <v>5616</v>
      </c>
      <c r="H2" s="157" t="s">
        <v>5617</v>
      </c>
      <c r="I2" s="157" t="s">
        <v>1792</v>
      </c>
      <c r="J2" s="157" t="s">
        <v>5618</v>
      </c>
    </row>
    <row r="3" spans="1:10" ht="30" hidden="1" customHeight="1">
      <c r="A3" s="158">
        <v>46188</v>
      </c>
      <c r="B3" s="159" t="s">
        <v>5619</v>
      </c>
      <c r="C3" s="161"/>
      <c r="D3" s="161"/>
      <c r="E3" s="161"/>
      <c r="F3" s="161"/>
      <c r="G3" s="161" t="b">
        <v>1</v>
      </c>
      <c r="H3" s="161" t="b">
        <v>1</v>
      </c>
      <c r="I3" s="160"/>
      <c r="J3" s="160"/>
    </row>
    <row r="4" spans="1:10" ht="30" hidden="1" customHeight="1">
      <c r="A4" s="158">
        <v>46189</v>
      </c>
      <c r="B4" s="159" t="s">
        <v>5620</v>
      </c>
      <c r="C4" s="161"/>
      <c r="D4" s="161"/>
      <c r="E4" s="161"/>
      <c r="F4" s="161"/>
      <c r="G4" s="161" t="b">
        <v>1</v>
      </c>
      <c r="H4" s="161" t="b">
        <v>1</v>
      </c>
      <c r="I4" s="160"/>
      <c r="J4" s="160"/>
    </row>
    <row r="5" spans="1:10" ht="30" hidden="1" customHeight="1">
      <c r="A5" s="158">
        <v>46191</v>
      </c>
      <c r="B5" s="159" t="s">
        <v>5621</v>
      </c>
      <c r="C5" s="161"/>
      <c r="D5" s="161"/>
      <c r="E5" s="161"/>
      <c r="F5" s="161"/>
      <c r="G5" s="161" t="b">
        <v>1</v>
      </c>
      <c r="H5" s="161" t="b">
        <v>1</v>
      </c>
      <c r="I5" s="160"/>
      <c r="J5" s="160"/>
    </row>
    <row r="6" spans="1:10" ht="30" hidden="1" customHeight="1">
      <c r="A6" s="158">
        <v>46192</v>
      </c>
      <c r="B6" s="159" t="s">
        <v>5622</v>
      </c>
      <c r="C6" s="161"/>
      <c r="D6" s="161"/>
      <c r="E6" s="161"/>
      <c r="F6" s="161"/>
      <c r="G6" s="161" t="b">
        <v>1</v>
      </c>
      <c r="H6" s="161" t="b">
        <v>1</v>
      </c>
      <c r="I6" s="160"/>
      <c r="J6" s="160"/>
    </row>
    <row r="7" spans="1:10" ht="30" hidden="1" customHeight="1">
      <c r="A7" s="158">
        <v>46195</v>
      </c>
      <c r="B7" s="159" t="s">
        <v>5623</v>
      </c>
      <c r="C7" s="161"/>
      <c r="D7" s="161"/>
      <c r="E7" s="161"/>
      <c r="F7" s="161"/>
      <c r="G7" s="161" t="b">
        <v>1</v>
      </c>
      <c r="H7" s="161" t="b">
        <v>1</v>
      </c>
      <c r="I7" s="160"/>
      <c r="J7" s="160"/>
    </row>
    <row r="8" spans="1:10" ht="30" hidden="1" customHeight="1">
      <c r="A8" s="158">
        <v>46196</v>
      </c>
      <c r="B8" s="159" t="s">
        <v>5624</v>
      </c>
      <c r="C8" s="161"/>
      <c r="D8" s="161"/>
      <c r="E8" s="161"/>
      <c r="F8" s="161"/>
      <c r="G8" s="161" t="b">
        <v>1</v>
      </c>
      <c r="H8" s="161" t="b">
        <v>1</v>
      </c>
      <c r="I8" s="160"/>
      <c r="J8" s="160"/>
    </row>
    <row r="9" spans="1:10" ht="30" hidden="1" customHeight="1">
      <c r="A9" s="158">
        <v>46197</v>
      </c>
      <c r="B9" s="159" t="s">
        <v>5625</v>
      </c>
      <c r="C9" s="161"/>
      <c r="D9" s="161"/>
      <c r="E9" s="161"/>
      <c r="F9" s="161"/>
      <c r="G9" s="161" t="b">
        <v>1</v>
      </c>
      <c r="H9" s="161" t="b">
        <v>1</v>
      </c>
      <c r="I9" s="160"/>
      <c r="J9" s="160"/>
    </row>
    <row r="10" spans="1:10" ht="30" hidden="1" customHeight="1">
      <c r="A10" s="158">
        <v>46198</v>
      </c>
      <c r="B10" s="159" t="s">
        <v>5626</v>
      </c>
      <c r="C10" s="161"/>
      <c r="D10" s="161"/>
      <c r="E10" s="161"/>
      <c r="F10" s="161"/>
      <c r="G10" s="161" t="b">
        <v>1</v>
      </c>
      <c r="H10" s="161" t="b">
        <v>1</v>
      </c>
      <c r="I10" s="160"/>
      <c r="J10" s="160"/>
    </row>
    <row r="11" spans="1:10" ht="30" hidden="1" customHeight="1">
      <c r="A11" s="158">
        <v>46199</v>
      </c>
      <c r="B11" s="159" t="s">
        <v>5627</v>
      </c>
      <c r="C11" s="161"/>
      <c r="D11" s="161"/>
      <c r="E11" s="161"/>
      <c r="F11" s="161"/>
      <c r="G11" s="161" t="b">
        <v>1</v>
      </c>
      <c r="H11" s="161" t="b">
        <v>1</v>
      </c>
      <c r="I11" s="160"/>
      <c r="J11" s="160"/>
    </row>
    <row r="12" spans="1:10" ht="30" hidden="1" customHeight="1">
      <c r="A12" s="158">
        <v>46202</v>
      </c>
      <c r="B12" s="159" t="s">
        <v>5628</v>
      </c>
      <c r="C12" s="161"/>
      <c r="D12" s="161"/>
      <c r="E12" s="161"/>
      <c r="F12" s="161"/>
      <c r="G12" s="161" t="b">
        <v>0</v>
      </c>
      <c r="H12" s="161" t="b">
        <v>0</v>
      </c>
      <c r="I12" s="160"/>
      <c r="J12" s="160"/>
    </row>
    <row r="13" spans="1:10" ht="30" hidden="1" customHeight="1">
      <c r="A13" s="158">
        <v>46203</v>
      </c>
      <c r="B13" s="159" t="s">
        <v>5629</v>
      </c>
      <c r="C13" s="161" t="s">
        <v>935</v>
      </c>
      <c r="D13" s="161"/>
      <c r="E13" s="161"/>
      <c r="F13" s="161"/>
      <c r="G13" s="161" t="b">
        <v>0</v>
      </c>
      <c r="H13" s="161" t="b">
        <v>0</v>
      </c>
      <c r="I13" s="160"/>
      <c r="J13" s="160"/>
    </row>
    <row r="14" spans="1:10" ht="30" hidden="1" customHeight="1">
      <c r="A14" s="158">
        <v>46204</v>
      </c>
      <c r="B14" s="159" t="s">
        <v>5630</v>
      </c>
      <c r="C14" s="161" t="s">
        <v>932</v>
      </c>
      <c r="D14" s="161"/>
      <c r="E14" s="161"/>
      <c r="F14" s="161"/>
      <c r="G14" s="161" t="b">
        <v>1</v>
      </c>
      <c r="H14" s="161" t="b">
        <v>1</v>
      </c>
      <c r="I14" s="160"/>
      <c r="J14" s="160"/>
    </row>
    <row r="15" spans="1:10" ht="30" hidden="1" customHeight="1">
      <c r="A15" s="158">
        <v>46205</v>
      </c>
      <c r="B15" s="159" t="s">
        <v>5631</v>
      </c>
      <c r="C15" s="161" t="s">
        <v>934</v>
      </c>
      <c r="D15" s="161"/>
      <c r="E15" s="161"/>
      <c r="F15" s="161"/>
      <c r="G15" s="161" t="b">
        <v>1</v>
      </c>
      <c r="H15" s="161" t="b">
        <v>1</v>
      </c>
      <c r="I15" s="160"/>
      <c r="J15" s="160"/>
    </row>
    <row r="16" spans="1:10" ht="30" hidden="1" customHeight="1">
      <c r="A16" s="158">
        <v>46206</v>
      </c>
      <c r="B16" s="159" t="s">
        <v>5632</v>
      </c>
      <c r="C16" s="161" t="s">
        <v>5633</v>
      </c>
      <c r="D16" s="161"/>
      <c r="E16" s="161"/>
      <c r="F16" s="161"/>
      <c r="G16" s="161" t="b">
        <v>1</v>
      </c>
      <c r="H16" s="161" t="b">
        <v>1</v>
      </c>
      <c r="I16" s="160"/>
      <c r="J16" s="160"/>
    </row>
    <row r="17" spans="1:10" ht="30" hidden="1" customHeight="1">
      <c r="A17" s="158">
        <v>46209</v>
      </c>
      <c r="B17" s="159" t="s">
        <v>5634</v>
      </c>
      <c r="C17" s="161" t="s">
        <v>938</v>
      </c>
      <c r="D17" s="161"/>
      <c r="E17" s="161"/>
      <c r="F17" s="161"/>
      <c r="G17" s="161" t="b">
        <v>1</v>
      </c>
      <c r="H17" s="161" t="b">
        <v>1</v>
      </c>
      <c r="I17" s="160"/>
      <c r="J17" s="160"/>
    </row>
    <row r="18" spans="1:10" ht="30" hidden="1" customHeight="1">
      <c r="A18" s="158">
        <v>46210</v>
      </c>
      <c r="B18" s="159" t="s">
        <v>5635</v>
      </c>
      <c r="C18" s="161" t="s">
        <v>935</v>
      </c>
      <c r="D18" s="161"/>
      <c r="E18" s="161"/>
      <c r="F18" s="161"/>
      <c r="G18" s="161" t="b">
        <v>1</v>
      </c>
      <c r="H18" s="161" t="b">
        <v>1</v>
      </c>
      <c r="I18" s="160"/>
      <c r="J18" s="160"/>
    </row>
    <row r="19" spans="1:10" ht="30" hidden="1" customHeight="1">
      <c r="A19" s="158">
        <v>46211</v>
      </c>
      <c r="B19" s="159" t="s">
        <v>5636</v>
      </c>
      <c r="C19" s="161" t="s">
        <v>932</v>
      </c>
      <c r="D19" s="161"/>
      <c r="E19" s="161"/>
      <c r="F19" s="161"/>
      <c r="G19" s="161" t="b">
        <v>1</v>
      </c>
      <c r="H19" s="161" t="b">
        <v>1</v>
      </c>
      <c r="I19" s="160"/>
      <c r="J19" s="160"/>
    </row>
    <row r="20" spans="1:10" ht="30" hidden="1" customHeight="1">
      <c r="A20" s="158">
        <v>46212</v>
      </c>
      <c r="B20" s="159" t="s">
        <v>5637</v>
      </c>
      <c r="C20" s="161" t="s">
        <v>934</v>
      </c>
      <c r="D20" s="161"/>
      <c r="E20" s="161"/>
      <c r="F20" s="161"/>
      <c r="G20" s="161" t="b">
        <v>1</v>
      </c>
      <c r="H20" s="161" t="b">
        <v>1</v>
      </c>
      <c r="I20" s="160"/>
      <c r="J20" s="160"/>
    </row>
    <row r="21" spans="1:10" ht="30" hidden="1" customHeight="1">
      <c r="A21" s="158">
        <v>46213</v>
      </c>
      <c r="B21" s="159" t="s">
        <v>5638</v>
      </c>
      <c r="C21" s="161" t="s">
        <v>937</v>
      </c>
      <c r="D21" s="161"/>
      <c r="E21" s="161"/>
      <c r="F21" s="161"/>
      <c r="G21" s="161" t="b">
        <v>1</v>
      </c>
      <c r="H21" s="161" t="b">
        <v>1</v>
      </c>
      <c r="I21" s="160"/>
      <c r="J21" s="160"/>
    </row>
    <row r="22" spans="1:10" ht="30" hidden="1" customHeight="1">
      <c r="A22" s="158">
        <v>46216</v>
      </c>
      <c r="B22" s="159" t="s">
        <v>5639</v>
      </c>
      <c r="C22" s="161" t="s">
        <v>5633</v>
      </c>
      <c r="D22" s="161"/>
      <c r="E22" s="161"/>
      <c r="F22" s="161"/>
      <c r="G22" s="161" t="b">
        <v>1</v>
      </c>
      <c r="H22" s="161" t="b">
        <v>1</v>
      </c>
      <c r="I22" s="160"/>
      <c r="J22" s="160"/>
    </row>
    <row r="23" spans="1:10" ht="30" hidden="1" customHeight="1">
      <c r="A23" s="158">
        <v>46217</v>
      </c>
      <c r="B23" s="159" t="s">
        <v>5640</v>
      </c>
      <c r="C23" s="161" t="s">
        <v>932</v>
      </c>
      <c r="D23" s="161"/>
      <c r="E23" s="161"/>
      <c r="F23" s="161"/>
      <c r="G23" s="161" t="b">
        <v>1</v>
      </c>
      <c r="H23" s="161" t="b">
        <v>1</v>
      </c>
      <c r="I23" s="160"/>
      <c r="J23" s="160"/>
    </row>
    <row r="24" spans="1:10" ht="30" hidden="1" customHeight="1">
      <c r="A24" s="158">
        <v>46218</v>
      </c>
      <c r="B24" s="159" t="s">
        <v>5641</v>
      </c>
      <c r="C24" s="161" t="s">
        <v>935</v>
      </c>
      <c r="D24" s="161"/>
      <c r="E24" s="161"/>
      <c r="F24" s="161"/>
      <c r="G24" s="161" t="b">
        <v>1</v>
      </c>
      <c r="H24" s="161" t="b">
        <v>1</v>
      </c>
      <c r="I24" s="160"/>
      <c r="J24" s="160"/>
    </row>
    <row r="25" spans="1:10" ht="30" hidden="1" customHeight="1">
      <c r="A25" s="158">
        <v>46219</v>
      </c>
      <c r="B25" s="159" t="s">
        <v>5642</v>
      </c>
      <c r="C25" s="161" t="s">
        <v>934</v>
      </c>
      <c r="D25" s="161"/>
      <c r="E25" s="161"/>
      <c r="F25" s="161"/>
      <c r="G25" s="161" t="b">
        <v>1</v>
      </c>
      <c r="H25" s="161" t="b">
        <v>1</v>
      </c>
      <c r="I25" s="160"/>
      <c r="J25" s="160"/>
    </row>
    <row r="26" spans="1:10" ht="30" hidden="1" customHeight="1">
      <c r="A26" s="158">
        <v>46220</v>
      </c>
      <c r="B26" s="159" t="s">
        <v>5643</v>
      </c>
      <c r="C26" s="161" t="s">
        <v>938</v>
      </c>
      <c r="D26" s="161"/>
      <c r="E26" s="161"/>
      <c r="F26" s="161"/>
      <c r="G26" s="161" t="b">
        <v>1</v>
      </c>
      <c r="H26" s="161" t="b">
        <v>1</v>
      </c>
      <c r="I26" s="160"/>
      <c r="J26" s="160"/>
    </row>
    <row r="27" spans="1:10" ht="30" customHeight="1">
      <c r="A27" s="158">
        <v>46238</v>
      </c>
      <c r="B27" s="159" t="s">
        <v>5644</v>
      </c>
      <c r="C27" s="161" t="s">
        <v>5645</v>
      </c>
      <c r="D27" s="161" t="s">
        <v>5646</v>
      </c>
      <c r="E27" s="161" t="s">
        <v>5647</v>
      </c>
      <c r="F27" s="161">
        <v>31.07</v>
      </c>
      <c r="G27" s="161" t="s">
        <v>3766</v>
      </c>
      <c r="H27" s="161" t="s">
        <v>3766</v>
      </c>
      <c r="I27" s="160" t="s">
        <v>1227</v>
      </c>
      <c r="J27" s="160" t="s">
        <v>1230</v>
      </c>
    </row>
    <row r="28" spans="1:10" ht="30" customHeight="1">
      <c r="A28" s="158">
        <v>46239</v>
      </c>
      <c r="B28" s="159" t="s">
        <v>5648</v>
      </c>
      <c r="C28" s="161" t="s">
        <v>935</v>
      </c>
      <c r="D28" s="161">
        <v>4.08</v>
      </c>
      <c r="E28" s="161" t="s">
        <v>1086</v>
      </c>
      <c r="F28" s="161" t="s">
        <v>5649</v>
      </c>
      <c r="G28" s="161" t="s">
        <v>3766</v>
      </c>
      <c r="H28" s="161" t="s">
        <v>3766</v>
      </c>
      <c r="I28" s="160" t="s">
        <v>5650</v>
      </c>
      <c r="J28" s="160" t="s">
        <v>5651</v>
      </c>
    </row>
    <row r="29" spans="1:10" ht="30" customHeight="1">
      <c r="A29" s="158">
        <v>46240</v>
      </c>
      <c r="B29" s="159" t="s">
        <v>5652</v>
      </c>
      <c r="C29" s="161" t="s">
        <v>932</v>
      </c>
      <c r="D29" s="161" t="s">
        <v>5653</v>
      </c>
      <c r="E29" s="161" t="s">
        <v>5654</v>
      </c>
      <c r="F29" s="161">
        <v>5.08</v>
      </c>
      <c r="G29" s="161" t="s">
        <v>5655</v>
      </c>
      <c r="H29" s="161" t="s">
        <v>3766</v>
      </c>
      <c r="I29" s="160" t="s">
        <v>5656</v>
      </c>
      <c r="J29" s="160" t="s">
        <v>5657</v>
      </c>
    </row>
    <row r="30" spans="1:10" ht="30" customHeight="1">
      <c r="A30" s="158">
        <v>46241</v>
      </c>
      <c r="B30" s="159" t="s">
        <v>5658</v>
      </c>
      <c r="C30" s="161" t="s">
        <v>934</v>
      </c>
      <c r="D30" s="161">
        <v>6.08</v>
      </c>
      <c r="E30" s="161" t="s">
        <v>5647</v>
      </c>
      <c r="F30" s="161">
        <v>6.08</v>
      </c>
      <c r="G30" s="161" t="s">
        <v>3766</v>
      </c>
      <c r="H30" s="161" t="s">
        <v>3766</v>
      </c>
      <c r="I30" s="160" t="s">
        <v>5659</v>
      </c>
      <c r="J30" s="160" t="s">
        <v>5660</v>
      </c>
    </row>
    <row r="31" spans="1:10" ht="30" customHeight="1">
      <c r="A31" s="773"/>
      <c r="B31" s="773"/>
      <c r="C31" s="773"/>
      <c r="D31" s="773"/>
      <c r="E31" s="773"/>
      <c r="F31" s="773"/>
      <c r="G31" s="773"/>
      <c r="H31" s="773"/>
      <c r="I31" s="773"/>
      <c r="J31" s="773"/>
    </row>
    <row r="32" spans="1:10" ht="30" customHeight="1">
      <c r="A32" s="158">
        <v>46244</v>
      </c>
      <c r="B32" s="159" t="s">
        <v>5661</v>
      </c>
      <c r="C32" s="161" t="s">
        <v>938</v>
      </c>
      <c r="D32" s="161">
        <v>7.08</v>
      </c>
      <c r="E32" s="161" t="s">
        <v>5654</v>
      </c>
      <c r="F32" s="161">
        <v>7.08</v>
      </c>
      <c r="G32" s="161" t="s">
        <v>3766</v>
      </c>
      <c r="H32" s="161" t="s">
        <v>3766</v>
      </c>
      <c r="I32" s="160" t="s">
        <v>5662</v>
      </c>
      <c r="J32" s="160" t="s">
        <v>5663</v>
      </c>
    </row>
    <row r="33" spans="1:10" ht="30" customHeight="1">
      <c r="A33" s="158">
        <v>46245</v>
      </c>
      <c r="B33" s="159" t="s">
        <v>5664</v>
      </c>
      <c r="C33" s="161" t="s">
        <v>935</v>
      </c>
      <c r="D33" s="161">
        <v>10.08</v>
      </c>
      <c r="E33" s="161" t="s">
        <v>1086</v>
      </c>
      <c r="F33" s="161">
        <v>10.08</v>
      </c>
      <c r="G33" s="161" t="s">
        <v>3766</v>
      </c>
      <c r="H33" s="161" t="s">
        <v>3766</v>
      </c>
      <c r="I33" s="160" t="s">
        <v>5665</v>
      </c>
      <c r="J33" s="160" t="s">
        <v>5666</v>
      </c>
    </row>
    <row r="34" spans="1:10" ht="30" customHeight="1">
      <c r="A34" s="158">
        <v>46246</v>
      </c>
      <c r="B34" s="159" t="s">
        <v>5641</v>
      </c>
      <c r="C34" s="161" t="s">
        <v>932</v>
      </c>
      <c r="D34" s="161">
        <v>5.08</v>
      </c>
      <c r="E34" s="161" t="s">
        <v>5647</v>
      </c>
      <c r="F34" s="161">
        <v>11.08</v>
      </c>
      <c r="G34" s="161" t="s">
        <v>3766</v>
      </c>
      <c r="H34" s="161" t="s">
        <v>3766</v>
      </c>
      <c r="I34" s="160" t="s">
        <v>5667</v>
      </c>
      <c r="J34" s="160" t="s">
        <v>5668</v>
      </c>
    </row>
    <row r="35" spans="1:10" ht="30" customHeight="1">
      <c r="A35" s="158">
        <v>46247</v>
      </c>
      <c r="B35" s="159" t="s">
        <v>5669</v>
      </c>
      <c r="C35" s="161" t="s">
        <v>934</v>
      </c>
      <c r="D35" s="161">
        <v>12.08</v>
      </c>
      <c r="E35" s="161" t="s">
        <v>5654</v>
      </c>
      <c r="F35" s="161">
        <v>12.08</v>
      </c>
      <c r="G35" s="161" t="s">
        <v>3766</v>
      </c>
      <c r="H35" s="161" t="s">
        <v>3766</v>
      </c>
      <c r="I35" s="160" t="s">
        <v>5670</v>
      </c>
      <c r="J35" s="160" t="s">
        <v>5671</v>
      </c>
    </row>
    <row r="36" spans="1:10" ht="30" customHeight="1">
      <c r="A36" s="158">
        <v>46248</v>
      </c>
      <c r="B36" s="159" t="s">
        <v>5672</v>
      </c>
      <c r="C36" s="161" t="s">
        <v>937</v>
      </c>
      <c r="D36" s="161">
        <v>13.08</v>
      </c>
      <c r="E36" s="161" t="s">
        <v>1086</v>
      </c>
      <c r="F36" s="161">
        <v>13.08</v>
      </c>
      <c r="G36" s="161" t="s">
        <v>3766</v>
      </c>
      <c r="H36" s="161" t="s">
        <v>3766</v>
      </c>
      <c r="I36" s="160" t="s">
        <v>5673</v>
      </c>
      <c r="J36" s="160" t="s">
        <v>5674</v>
      </c>
    </row>
    <row r="37" spans="1:10" ht="30" customHeight="1">
      <c r="A37" s="773"/>
      <c r="B37" s="773"/>
      <c r="C37" s="773"/>
      <c r="D37" s="773"/>
      <c r="E37" s="773"/>
      <c r="F37" s="773"/>
      <c r="G37" s="773"/>
      <c r="H37" s="773"/>
      <c r="I37" s="773"/>
      <c r="J37" s="773"/>
    </row>
    <row r="38" spans="1:10" ht="30" customHeight="1">
      <c r="A38" s="158">
        <v>46251</v>
      </c>
      <c r="B38" s="159" t="s">
        <v>5675</v>
      </c>
      <c r="C38" s="161" t="s">
        <v>5645</v>
      </c>
      <c r="D38" s="161">
        <v>14.08</v>
      </c>
      <c r="E38" s="161" t="s">
        <v>1086</v>
      </c>
      <c r="F38" s="161">
        <v>14.08</v>
      </c>
      <c r="G38" s="161" t="s">
        <v>3766</v>
      </c>
      <c r="H38" s="161" t="s">
        <v>3766</v>
      </c>
      <c r="I38" s="160" t="s">
        <v>5650</v>
      </c>
      <c r="J38" s="160" t="s">
        <v>5651</v>
      </c>
    </row>
    <row r="39" spans="1:10" ht="30" customHeight="1">
      <c r="A39" s="158">
        <v>46252</v>
      </c>
      <c r="B39" s="159" t="s">
        <v>5676</v>
      </c>
      <c r="C39" s="161" t="s">
        <v>935</v>
      </c>
      <c r="D39" s="161">
        <v>17.079999999999998</v>
      </c>
      <c r="E39" s="161" t="s">
        <v>5654</v>
      </c>
      <c r="F39" s="161">
        <v>17.079999999999998</v>
      </c>
      <c r="G39" s="161" t="s">
        <v>3766</v>
      </c>
      <c r="H39" s="161" t="s">
        <v>3766</v>
      </c>
      <c r="I39" s="160" t="s">
        <v>5677</v>
      </c>
      <c r="J39" s="160" t="s">
        <v>5678</v>
      </c>
    </row>
    <row r="40" spans="1:10" ht="30" customHeight="1">
      <c r="A40" s="158">
        <v>46253</v>
      </c>
      <c r="B40" s="159" t="s">
        <v>5679</v>
      </c>
      <c r="C40" s="161" t="s">
        <v>932</v>
      </c>
      <c r="D40" s="161">
        <v>19.079999999999998</v>
      </c>
      <c r="E40" s="161" t="s">
        <v>5647</v>
      </c>
      <c r="F40" s="161">
        <v>18.079999999999998</v>
      </c>
      <c r="G40" s="161" t="s">
        <v>3766</v>
      </c>
      <c r="H40" s="161" t="s">
        <v>3766</v>
      </c>
      <c r="I40" s="160" t="s">
        <v>5680</v>
      </c>
      <c r="J40" s="160" t="s">
        <v>5681</v>
      </c>
    </row>
    <row r="41" spans="1:10" ht="30" customHeight="1">
      <c r="A41" s="158">
        <v>46254</v>
      </c>
      <c r="B41" s="159" t="s">
        <v>5682</v>
      </c>
      <c r="C41" s="161" t="s">
        <v>934</v>
      </c>
      <c r="D41" s="161">
        <v>19.079999999999998</v>
      </c>
      <c r="E41" s="161" t="s">
        <v>1086</v>
      </c>
      <c r="F41" s="161">
        <v>19.079999999999998</v>
      </c>
      <c r="G41" s="161" t="s">
        <v>3766</v>
      </c>
      <c r="H41" s="161" t="s">
        <v>3766</v>
      </c>
      <c r="I41" s="160" t="s">
        <v>5683</v>
      </c>
      <c r="J41" s="160" t="s">
        <v>5684</v>
      </c>
    </row>
    <row r="42" spans="1:10" ht="30" customHeight="1">
      <c r="A42" s="158">
        <v>46255</v>
      </c>
      <c r="B42" s="159" t="s">
        <v>5685</v>
      </c>
      <c r="C42" s="161" t="s">
        <v>5633</v>
      </c>
      <c r="D42" s="161">
        <v>20.079999999999998</v>
      </c>
      <c r="E42" s="161" t="s">
        <v>5647</v>
      </c>
      <c r="F42" s="161">
        <v>20.079999999999998</v>
      </c>
      <c r="G42" s="161" t="s">
        <v>3766</v>
      </c>
      <c r="H42" s="161" t="s">
        <v>3766</v>
      </c>
      <c r="I42" s="160" t="s">
        <v>5659</v>
      </c>
      <c r="J42" s="160" t="s">
        <v>5660</v>
      </c>
    </row>
    <row r="43" spans="1:10" ht="24" customHeight="1">
      <c r="A43" s="773" t="s">
        <v>5686</v>
      </c>
      <c r="B43" s="773"/>
      <c r="C43" s="773"/>
      <c r="D43" s="773"/>
      <c r="E43" s="773"/>
      <c r="F43" s="773"/>
      <c r="G43" s="773"/>
      <c r="H43" s="773"/>
      <c r="I43" s="773"/>
      <c r="J43" s="773"/>
    </row>
    <row r="44" spans="1:10" ht="30" customHeight="1">
      <c r="A44" s="158">
        <v>46258</v>
      </c>
      <c r="B44" s="159" t="s">
        <v>5687</v>
      </c>
      <c r="C44" s="161" t="s">
        <v>938</v>
      </c>
      <c r="D44" s="161">
        <v>21.08</v>
      </c>
      <c r="E44" s="161" t="s">
        <v>5654</v>
      </c>
      <c r="F44" s="161">
        <v>21.08</v>
      </c>
      <c r="G44" s="161" t="s">
        <v>3766</v>
      </c>
      <c r="H44" s="161" t="s">
        <v>3766</v>
      </c>
      <c r="I44" s="160"/>
      <c r="J44" s="160"/>
    </row>
    <row r="45" spans="1:10" ht="30" customHeight="1">
      <c r="A45" s="158">
        <v>46259</v>
      </c>
      <c r="B45" s="159" t="s">
        <v>5688</v>
      </c>
      <c r="C45" s="161" t="s">
        <v>935</v>
      </c>
      <c r="D45" s="161">
        <v>24.08</v>
      </c>
      <c r="E45" s="161" t="s">
        <v>5647</v>
      </c>
      <c r="F45" s="161">
        <v>24.08</v>
      </c>
      <c r="G45" s="161" t="s">
        <v>3766</v>
      </c>
      <c r="H45" s="161" t="s">
        <v>3766</v>
      </c>
      <c r="I45" s="160"/>
      <c r="J45" s="160"/>
    </row>
    <row r="46" spans="1:10" ht="30" customHeight="1">
      <c r="A46" s="158">
        <v>46260</v>
      </c>
      <c r="B46" s="159" t="s">
        <v>5689</v>
      </c>
      <c r="C46" s="161" t="s">
        <v>932</v>
      </c>
      <c r="D46" s="161">
        <v>25.08</v>
      </c>
      <c r="E46" s="161" t="s">
        <v>1086</v>
      </c>
      <c r="F46" s="161">
        <v>25.08</v>
      </c>
      <c r="G46" s="161" t="s">
        <v>3766</v>
      </c>
      <c r="H46" s="161" t="s">
        <v>3766</v>
      </c>
      <c r="I46" s="160"/>
      <c r="J46" s="160"/>
    </row>
    <row r="47" spans="1:10" ht="30" customHeight="1">
      <c r="A47" s="158">
        <v>46261</v>
      </c>
      <c r="B47" s="159" t="s">
        <v>5690</v>
      </c>
      <c r="C47" s="161" t="s">
        <v>934</v>
      </c>
      <c r="D47" s="161">
        <v>26.08</v>
      </c>
      <c r="E47" s="161" t="s">
        <v>5654</v>
      </c>
      <c r="F47" s="161">
        <v>26.08</v>
      </c>
      <c r="G47" s="161" t="s">
        <v>3766</v>
      </c>
      <c r="H47" s="161" t="s">
        <v>3766</v>
      </c>
      <c r="I47" s="160"/>
      <c r="J47" s="160"/>
    </row>
    <row r="48" spans="1:10" ht="29.25" customHeight="1">
      <c r="A48" s="158">
        <v>46262</v>
      </c>
      <c r="B48" s="159" t="s">
        <v>5691</v>
      </c>
      <c r="C48" s="161" t="s">
        <v>937</v>
      </c>
      <c r="D48" s="161">
        <v>27.08</v>
      </c>
      <c r="E48" s="161" t="s">
        <v>5647</v>
      </c>
      <c r="F48" s="161">
        <v>27.08</v>
      </c>
      <c r="G48" s="161" t="s">
        <v>3766</v>
      </c>
      <c r="H48" s="161" t="s">
        <v>3766</v>
      </c>
      <c r="I48" s="160"/>
      <c r="J48" s="160"/>
    </row>
    <row r="49" spans="1:10">
      <c r="A49" s="773"/>
      <c r="B49" s="773"/>
      <c r="C49" s="773"/>
      <c r="D49" s="773"/>
      <c r="E49" s="773"/>
      <c r="F49" s="773"/>
      <c r="G49" s="773"/>
      <c r="H49" s="773"/>
      <c r="I49" s="773"/>
      <c r="J49" s="773"/>
    </row>
    <row r="50" spans="1:10" ht="29.25" customHeight="1">
      <c r="A50" s="158">
        <v>46265</v>
      </c>
      <c r="B50" s="159" t="s">
        <v>5692</v>
      </c>
      <c r="C50" s="161" t="s">
        <v>938</v>
      </c>
      <c r="D50" s="161">
        <v>28.08</v>
      </c>
      <c r="E50" s="161" t="s">
        <v>1086</v>
      </c>
      <c r="F50" s="161">
        <v>28.08</v>
      </c>
      <c r="G50" s="161" t="s">
        <v>3766</v>
      </c>
      <c r="H50" s="161" t="s">
        <v>3766</v>
      </c>
    </row>
    <row r="51" spans="1:10" ht="29.25" customHeight="1">
      <c r="A51" s="158">
        <v>46266</v>
      </c>
      <c r="B51" s="159" t="s">
        <v>5638</v>
      </c>
      <c r="C51" s="161" t="s">
        <v>935</v>
      </c>
      <c r="D51" s="161">
        <v>31.08</v>
      </c>
      <c r="E51" s="161" t="s">
        <v>5654</v>
      </c>
      <c r="F51" s="161">
        <v>31.08</v>
      </c>
      <c r="G51" s="161" t="s">
        <v>3766</v>
      </c>
      <c r="H51" s="161" t="s">
        <v>3766</v>
      </c>
    </row>
    <row r="52" spans="1:10" ht="29.25" customHeight="1">
      <c r="A52" s="158">
        <v>46267</v>
      </c>
      <c r="B52" s="159" t="s">
        <v>5641</v>
      </c>
      <c r="C52" s="161" t="s">
        <v>932</v>
      </c>
      <c r="D52" s="161">
        <v>1.0900000000000001</v>
      </c>
      <c r="E52" s="161" t="s">
        <v>5647</v>
      </c>
      <c r="F52" s="161">
        <v>1.0900000000000001</v>
      </c>
      <c r="G52" s="161" t="s">
        <v>3766</v>
      </c>
      <c r="H52" s="161" t="s">
        <v>3766</v>
      </c>
    </row>
    <row r="53" spans="1:10" ht="29.25" customHeight="1">
      <c r="A53" s="158">
        <v>46268</v>
      </c>
      <c r="B53" t="s">
        <v>5693</v>
      </c>
      <c r="C53" s="161" t="s">
        <v>934</v>
      </c>
      <c r="D53" s="161">
        <v>2.09</v>
      </c>
      <c r="E53" s="161" t="s">
        <v>1086</v>
      </c>
      <c r="F53" s="161">
        <v>2.09</v>
      </c>
      <c r="G53" s="161" t="s">
        <v>3766</v>
      </c>
      <c r="H53" s="161" t="s">
        <v>3766</v>
      </c>
    </row>
    <row r="54" spans="1:10" ht="29.25" customHeight="1">
      <c r="A54" s="158">
        <v>46269</v>
      </c>
      <c r="B54" s="159" t="s">
        <v>5694</v>
      </c>
      <c r="C54" s="161" t="s">
        <v>937</v>
      </c>
      <c r="D54" s="161">
        <v>3.09</v>
      </c>
      <c r="E54" s="161" t="s">
        <v>5654</v>
      </c>
      <c r="F54" s="161">
        <v>2.09</v>
      </c>
      <c r="G54" s="161" t="s">
        <v>3766</v>
      </c>
      <c r="H54" s="161" t="s">
        <v>3766</v>
      </c>
    </row>
    <row r="55" spans="1:10" ht="29.25" customHeight="1">
      <c r="A55" s="773"/>
      <c r="B55" s="773"/>
      <c r="C55" s="773"/>
      <c r="D55" s="773"/>
      <c r="E55" s="773"/>
      <c r="F55" s="773"/>
      <c r="G55" s="773"/>
      <c r="H55" s="773"/>
      <c r="I55" s="773"/>
      <c r="J55" s="773"/>
    </row>
    <row r="56" spans="1:10" ht="29.25" customHeight="1">
      <c r="A56" s="158">
        <v>46272</v>
      </c>
      <c r="B56" t="s">
        <v>5695</v>
      </c>
      <c r="C56" s="161" t="s">
        <v>5645</v>
      </c>
      <c r="D56" s="161">
        <v>4.09</v>
      </c>
      <c r="E56" s="161" t="s">
        <v>5647</v>
      </c>
      <c r="F56" s="161">
        <v>4.09</v>
      </c>
      <c r="G56" s="161" t="s">
        <v>3766</v>
      </c>
      <c r="H56" s="161" t="s">
        <v>3766</v>
      </c>
    </row>
    <row r="57" spans="1:10" ht="29.25" customHeight="1">
      <c r="A57" s="158">
        <v>46273</v>
      </c>
      <c r="B57" t="s">
        <v>5696</v>
      </c>
      <c r="C57" s="161" t="s">
        <v>935</v>
      </c>
      <c r="D57" s="161">
        <v>7.09</v>
      </c>
      <c r="E57" s="161" t="s">
        <v>1086</v>
      </c>
      <c r="F57" s="161">
        <v>7.09</v>
      </c>
      <c r="G57" s="161" t="s">
        <v>3766</v>
      </c>
      <c r="H57" s="161" t="s">
        <v>3766</v>
      </c>
    </row>
    <row r="58" spans="1:10" ht="29.25" customHeight="1">
      <c r="A58" s="158">
        <v>46274</v>
      </c>
      <c r="B58" t="s">
        <v>5697</v>
      </c>
      <c r="C58" s="161" t="s">
        <v>932</v>
      </c>
      <c r="D58" s="161">
        <v>8.08</v>
      </c>
      <c r="E58" s="161" t="s">
        <v>5654</v>
      </c>
      <c r="F58" s="161">
        <v>7.09</v>
      </c>
      <c r="G58" s="161" t="s">
        <v>3766</v>
      </c>
      <c r="H58" s="161" t="s">
        <v>3766</v>
      </c>
    </row>
    <row r="59" spans="1:10" ht="29.25" customHeight="1">
      <c r="A59" s="158">
        <v>46275</v>
      </c>
      <c r="B59" t="s">
        <v>5698</v>
      </c>
      <c r="C59" s="161" t="s">
        <v>934</v>
      </c>
      <c r="D59" s="161">
        <v>9.09</v>
      </c>
      <c r="E59" s="161" t="s">
        <v>5647</v>
      </c>
      <c r="F59" s="161">
        <v>9.09</v>
      </c>
      <c r="G59" s="161" t="s">
        <v>3766</v>
      </c>
      <c r="H59" s="161" t="s">
        <v>3766</v>
      </c>
    </row>
    <row r="60" spans="1:10" ht="29.25" customHeight="1">
      <c r="A60" s="158">
        <v>46276</v>
      </c>
      <c r="B60" t="s">
        <v>5636</v>
      </c>
      <c r="C60" s="161" t="s">
        <v>5633</v>
      </c>
      <c r="D60" s="161">
        <v>10.09</v>
      </c>
      <c r="E60" s="161" t="s">
        <v>1086</v>
      </c>
      <c r="F60" s="161">
        <v>10.09</v>
      </c>
      <c r="G60" s="161" t="s">
        <v>3766</v>
      </c>
      <c r="H60" s="161" t="s">
        <v>3766</v>
      </c>
    </row>
    <row r="61" spans="1:10" ht="29.25" customHeight="1">
      <c r="A61" s="773"/>
      <c r="B61" s="773"/>
      <c r="C61" s="773"/>
      <c r="D61" s="773"/>
      <c r="E61" s="773"/>
      <c r="F61" s="773"/>
      <c r="G61" s="773"/>
      <c r="H61" s="773"/>
      <c r="I61" s="773"/>
      <c r="J61" s="773"/>
    </row>
    <row r="62" spans="1:10" ht="29.25" customHeight="1">
      <c r="A62" s="158">
        <v>46279</v>
      </c>
      <c r="B62" s="159" t="s">
        <v>5699</v>
      </c>
      <c r="C62" s="161" t="s">
        <v>938</v>
      </c>
      <c r="D62" s="229">
        <v>11.09</v>
      </c>
      <c r="E62" s="229" t="s">
        <v>5700</v>
      </c>
      <c r="F62" s="229">
        <v>11.09</v>
      </c>
      <c r="G62" s="161" t="s">
        <v>3766</v>
      </c>
      <c r="H62" s="161" t="s">
        <v>3766</v>
      </c>
      <c r="I62" s="54" t="s">
        <v>5671</v>
      </c>
    </row>
    <row r="63" spans="1:10" ht="29.25" customHeight="1">
      <c r="A63" s="158">
        <v>46280</v>
      </c>
      <c r="B63" s="159" t="s">
        <v>5701</v>
      </c>
      <c r="C63" s="161" t="s">
        <v>935</v>
      </c>
      <c r="D63" s="229">
        <v>14.09</v>
      </c>
      <c r="E63" s="229" t="s">
        <v>1086</v>
      </c>
      <c r="F63" s="229">
        <v>14.09</v>
      </c>
      <c r="G63" s="161" t="s">
        <v>3766</v>
      </c>
      <c r="H63" s="161" t="s">
        <v>3766</v>
      </c>
      <c r="I63" s="54" t="s">
        <v>5702</v>
      </c>
    </row>
    <row r="64" spans="1:10" ht="29.25" customHeight="1">
      <c r="A64" s="158">
        <v>46281</v>
      </c>
      <c r="B64" s="159" t="s">
        <v>5703</v>
      </c>
      <c r="C64" s="161" t="s">
        <v>932</v>
      </c>
      <c r="D64" s="229">
        <v>15.09</v>
      </c>
      <c r="E64" s="336" t="s">
        <v>5704</v>
      </c>
      <c r="F64" s="229">
        <v>14.09</v>
      </c>
      <c r="G64" s="161" t="s">
        <v>3766</v>
      </c>
      <c r="H64" s="161" t="s">
        <v>3766</v>
      </c>
    </row>
    <row r="65" spans="1:10" ht="29.25" customHeight="1">
      <c r="A65" s="158">
        <v>46282</v>
      </c>
      <c r="B65" s="159" t="s">
        <v>5705</v>
      </c>
      <c r="C65" s="161" t="s">
        <v>934</v>
      </c>
      <c r="D65" s="229">
        <v>16.09</v>
      </c>
      <c r="E65" s="229" t="s">
        <v>5647</v>
      </c>
      <c r="F65" s="229">
        <v>16.09</v>
      </c>
      <c r="G65" s="161" t="s">
        <v>3766</v>
      </c>
      <c r="H65" s="161" t="s">
        <v>3766</v>
      </c>
      <c r="I65" s="54" t="s">
        <v>5706</v>
      </c>
    </row>
    <row r="66" spans="1:10" ht="29.25" customHeight="1">
      <c r="A66" s="158">
        <v>46283</v>
      </c>
      <c r="B66" s="159" t="s">
        <v>5707</v>
      </c>
      <c r="C66" s="161" t="s">
        <v>937</v>
      </c>
      <c r="D66" s="229">
        <v>17.09</v>
      </c>
      <c r="E66" s="229" t="s">
        <v>5700</v>
      </c>
      <c r="F66" s="229">
        <v>17.09</v>
      </c>
      <c r="G66" s="161" t="s">
        <v>3766</v>
      </c>
      <c r="H66" s="161" t="s">
        <v>3766</v>
      </c>
    </row>
    <row r="67" spans="1:10" ht="29.25" customHeight="1">
      <c r="A67" s="158" t="s">
        <v>5708</v>
      </c>
      <c r="B67" s="159" t="s">
        <v>5709</v>
      </c>
      <c r="C67" s="161" t="s">
        <v>937</v>
      </c>
      <c r="D67" s="229">
        <v>17.09</v>
      </c>
      <c r="E67" s="229" t="s">
        <v>5700</v>
      </c>
      <c r="F67" s="229">
        <v>17.09</v>
      </c>
      <c r="G67" s="161" t="s">
        <v>3766</v>
      </c>
      <c r="H67" s="161" t="s">
        <v>3766</v>
      </c>
    </row>
    <row r="68" spans="1:10" ht="29.25" customHeight="1">
      <c r="A68" s="773"/>
      <c r="B68" s="773"/>
      <c r="C68" s="773"/>
      <c r="D68" s="773"/>
      <c r="E68" s="773"/>
      <c r="F68" s="773"/>
      <c r="G68" s="773"/>
      <c r="H68" s="773"/>
      <c r="I68" s="773"/>
      <c r="J68" s="773"/>
    </row>
    <row r="69" spans="1:10" ht="29.25" customHeight="1">
      <c r="A69" s="158">
        <v>46286</v>
      </c>
      <c r="B69" s="159" t="s">
        <v>5710</v>
      </c>
      <c r="C69" s="161" t="s">
        <v>935</v>
      </c>
      <c r="D69" s="229">
        <v>18.09</v>
      </c>
      <c r="E69" s="229" t="s">
        <v>1086</v>
      </c>
      <c r="F69" s="229">
        <v>16.09</v>
      </c>
      <c r="G69" s="161" t="s">
        <v>3766</v>
      </c>
      <c r="H69" s="161" t="s">
        <v>3766</v>
      </c>
    </row>
    <row r="70" spans="1:10" ht="29.25" customHeight="1">
      <c r="A70" s="158">
        <v>46287</v>
      </c>
      <c r="B70" s="159" t="s">
        <v>5711</v>
      </c>
      <c r="C70" s="161" t="s">
        <v>5645</v>
      </c>
      <c r="D70" s="229">
        <v>21.09</v>
      </c>
      <c r="E70" s="229" t="s">
        <v>5647</v>
      </c>
      <c r="F70" s="229">
        <v>21.09</v>
      </c>
      <c r="G70" s="161" t="s">
        <v>3766</v>
      </c>
      <c r="H70" s="161" t="s">
        <v>3766</v>
      </c>
    </row>
    <row r="71" spans="1:10" ht="29.25" customHeight="1">
      <c r="A71" s="158">
        <v>46288</v>
      </c>
      <c r="B71" s="159" t="s">
        <v>5712</v>
      </c>
      <c r="C71" s="161" t="s">
        <v>932</v>
      </c>
      <c r="D71" s="229">
        <v>22.09</v>
      </c>
      <c r="E71" s="229" t="s">
        <v>5700</v>
      </c>
      <c r="F71" s="229">
        <v>21.09</v>
      </c>
      <c r="G71" s="161" t="s">
        <v>3766</v>
      </c>
      <c r="H71" s="161" t="s">
        <v>3766</v>
      </c>
    </row>
    <row r="72" spans="1:10" ht="30.75" customHeight="1">
      <c r="A72" s="158">
        <v>46289</v>
      </c>
      <c r="B72" s="159" t="s">
        <v>5682</v>
      </c>
      <c r="C72" s="161" t="s">
        <v>934</v>
      </c>
      <c r="D72" s="229">
        <v>23.09</v>
      </c>
      <c r="E72" s="229" t="s">
        <v>1086</v>
      </c>
      <c r="F72" s="229">
        <v>23.09</v>
      </c>
      <c r="G72" s="161" t="s">
        <v>3766</v>
      </c>
      <c r="H72" s="161" t="s">
        <v>3766</v>
      </c>
    </row>
    <row r="73" spans="1:10" ht="29.25" customHeight="1">
      <c r="A73" s="158">
        <v>46290</v>
      </c>
      <c r="B73" s="159" t="s">
        <v>5685</v>
      </c>
      <c r="C73" s="161" t="s">
        <v>5633</v>
      </c>
      <c r="D73" s="229">
        <v>24.09</v>
      </c>
      <c r="E73" s="229" t="s">
        <v>5700</v>
      </c>
      <c r="F73" s="229">
        <v>24.09</v>
      </c>
      <c r="G73" s="161" t="s">
        <v>3766</v>
      </c>
      <c r="H73" s="161" t="s">
        <v>3766</v>
      </c>
    </row>
    <row r="74" spans="1:10" ht="29.25" customHeight="1">
      <c r="A74" s="773"/>
      <c r="B74" s="773"/>
      <c r="C74" s="773"/>
      <c r="D74" s="773"/>
      <c r="E74" s="773"/>
      <c r="F74" s="773"/>
      <c r="G74" s="773"/>
      <c r="H74" s="773"/>
      <c r="I74" s="773"/>
      <c r="J74" s="773"/>
    </row>
    <row r="75" spans="1:10" ht="30.75" customHeight="1">
      <c r="A75" s="158">
        <v>46293</v>
      </c>
      <c r="B75" s="159" t="s">
        <v>5713</v>
      </c>
      <c r="C75" s="229" t="s">
        <v>938</v>
      </c>
      <c r="D75" s="229">
        <v>25.09</v>
      </c>
      <c r="E75" s="229" t="s">
        <v>5700</v>
      </c>
      <c r="F75" s="229">
        <v>28.09</v>
      </c>
      <c r="G75" s="161" t="s">
        <v>3766</v>
      </c>
      <c r="H75" s="161" t="s">
        <v>3766</v>
      </c>
    </row>
    <row r="76" spans="1:10" ht="30.75" customHeight="1">
      <c r="A76" s="158">
        <v>46294</v>
      </c>
      <c r="B76" s="159" t="s">
        <v>5714</v>
      </c>
      <c r="C76" s="229" t="s">
        <v>935</v>
      </c>
      <c r="D76" s="229">
        <v>28.09</v>
      </c>
      <c r="E76" s="229" t="s">
        <v>1086</v>
      </c>
      <c r="F76" s="229">
        <v>28.09</v>
      </c>
      <c r="G76" s="161" t="s">
        <v>3766</v>
      </c>
      <c r="H76" s="161" t="s">
        <v>3766</v>
      </c>
    </row>
    <row r="77" spans="1:10" ht="30.75" customHeight="1">
      <c r="A77" s="158">
        <v>46295</v>
      </c>
      <c r="B77" s="159" t="s">
        <v>5715</v>
      </c>
      <c r="C77" s="229" t="s">
        <v>932</v>
      </c>
      <c r="D77" s="229">
        <v>29.09</v>
      </c>
      <c r="E77" s="336" t="s">
        <v>5704</v>
      </c>
      <c r="F77" s="229">
        <v>28.09</v>
      </c>
      <c r="G77" s="161" t="s">
        <v>3766</v>
      </c>
      <c r="H77" s="161" t="s">
        <v>3766</v>
      </c>
    </row>
    <row r="78" spans="1:10" ht="30.75" customHeight="1">
      <c r="A78" s="158">
        <v>46296</v>
      </c>
      <c r="B78" s="159" t="s">
        <v>5716</v>
      </c>
      <c r="C78" s="229" t="s">
        <v>934</v>
      </c>
      <c r="D78" s="229">
        <v>30.09</v>
      </c>
      <c r="E78" s="229" t="s">
        <v>5700</v>
      </c>
      <c r="F78" s="229">
        <v>30.09</v>
      </c>
      <c r="G78" s="161" t="s">
        <v>3766</v>
      </c>
      <c r="H78" s="161" t="s">
        <v>3766</v>
      </c>
    </row>
    <row r="79" spans="1:10" ht="30.75" customHeight="1">
      <c r="A79" s="158">
        <v>46297</v>
      </c>
      <c r="B79" s="159" t="s">
        <v>5672</v>
      </c>
      <c r="C79" s="229" t="s">
        <v>937</v>
      </c>
      <c r="D79" s="229">
        <v>1.1000000000000001</v>
      </c>
      <c r="E79" s="229" t="s">
        <v>1086</v>
      </c>
      <c r="F79" s="229">
        <v>1.1000000000000001</v>
      </c>
      <c r="G79" s="161" t="s">
        <v>3766</v>
      </c>
      <c r="H79" s="161" t="s">
        <v>3766</v>
      </c>
    </row>
    <row r="80" spans="1:10" ht="30.75" customHeight="1">
      <c r="A80" s="773"/>
      <c r="B80" s="773"/>
      <c r="C80" s="773"/>
      <c r="D80" s="773"/>
      <c r="E80" s="773"/>
      <c r="F80" s="773"/>
      <c r="G80" s="773"/>
      <c r="H80" s="773"/>
      <c r="I80" s="773"/>
      <c r="J80" s="773"/>
    </row>
    <row r="81" spans="1:10" ht="30.75" customHeight="1">
      <c r="A81" s="158">
        <v>46300</v>
      </c>
      <c r="G81" s="161" t="s">
        <v>5655</v>
      </c>
      <c r="H81" s="161" t="s">
        <v>5655</v>
      </c>
    </row>
    <row r="82" spans="1:10" ht="30.75" customHeight="1">
      <c r="A82" s="158">
        <v>46301</v>
      </c>
      <c r="G82" s="161" t="s">
        <v>5655</v>
      </c>
      <c r="H82" s="161" t="s">
        <v>5655</v>
      </c>
    </row>
    <row r="83" spans="1:10" ht="30.75" customHeight="1">
      <c r="A83" s="158">
        <v>46302</v>
      </c>
      <c r="G83" s="161" t="s">
        <v>5655</v>
      </c>
      <c r="H83" s="161" t="s">
        <v>5655</v>
      </c>
    </row>
    <row r="84" spans="1:10" ht="30.75" customHeight="1">
      <c r="A84" s="158">
        <v>46303</v>
      </c>
      <c r="G84" s="161" t="s">
        <v>5655</v>
      </c>
      <c r="H84" s="161" t="s">
        <v>5655</v>
      </c>
    </row>
    <row r="85" spans="1:10" ht="30.75" customHeight="1">
      <c r="A85" s="158">
        <v>46304</v>
      </c>
      <c r="G85" s="161" t="s">
        <v>5655</v>
      </c>
      <c r="H85" s="161" t="s">
        <v>5655</v>
      </c>
    </row>
    <row r="86" spans="1:10" ht="30.75" customHeight="1">
      <c r="A86" s="773"/>
      <c r="B86" s="773"/>
      <c r="C86" s="773"/>
      <c r="D86" s="773"/>
      <c r="E86" s="773"/>
      <c r="F86" s="773"/>
      <c r="G86" s="773"/>
      <c r="H86" s="773"/>
      <c r="I86" s="773"/>
      <c r="J86" s="773"/>
    </row>
    <row r="87" spans="1:10" ht="30.75" customHeight="1">
      <c r="A87" s="158">
        <v>46307</v>
      </c>
      <c r="G87" s="161" t="s">
        <v>5655</v>
      </c>
      <c r="H87" s="161" t="s">
        <v>5655</v>
      </c>
    </row>
    <row r="88" spans="1:10" ht="30.75" customHeight="1">
      <c r="A88" s="158">
        <v>46308</v>
      </c>
      <c r="G88" s="161" t="s">
        <v>5655</v>
      </c>
      <c r="H88" s="161" t="s">
        <v>5655</v>
      </c>
    </row>
    <row r="89" spans="1:10" ht="30.75" customHeight="1">
      <c r="A89" s="158">
        <v>46309</v>
      </c>
      <c r="G89" s="161" t="s">
        <v>5655</v>
      </c>
      <c r="H89" s="161" t="s">
        <v>5655</v>
      </c>
    </row>
    <row r="90" spans="1:10" ht="30.75" customHeight="1">
      <c r="A90" s="158">
        <v>46310</v>
      </c>
      <c r="G90" s="161" t="s">
        <v>5655</v>
      </c>
      <c r="H90" s="161" t="s">
        <v>5655</v>
      </c>
    </row>
    <row r="91" spans="1:10" ht="30.75" customHeight="1">
      <c r="A91" s="158">
        <v>46311</v>
      </c>
      <c r="G91" s="161" t="s">
        <v>5655</v>
      </c>
      <c r="H91" s="161" t="s">
        <v>5655</v>
      </c>
    </row>
    <row r="92" spans="1:10" ht="30.75" customHeight="1">
      <c r="A92" s="773"/>
      <c r="B92" s="773"/>
      <c r="C92" s="773"/>
      <c r="D92" s="773"/>
      <c r="E92" s="773"/>
      <c r="F92" s="773"/>
      <c r="G92" s="773"/>
      <c r="H92" s="773"/>
      <c r="I92" s="773"/>
      <c r="J92" s="773"/>
    </row>
    <row r="93" spans="1:10" ht="30.75" customHeight="1">
      <c r="A93" s="158">
        <v>46314</v>
      </c>
      <c r="G93" s="161" t="s">
        <v>5655</v>
      </c>
      <c r="H93" s="161" t="s">
        <v>5655</v>
      </c>
    </row>
    <row r="94" spans="1:10" ht="30.75" customHeight="1">
      <c r="A94" s="158">
        <v>46315</v>
      </c>
      <c r="G94" s="161" t="s">
        <v>5655</v>
      </c>
      <c r="H94" s="161" t="s">
        <v>5655</v>
      </c>
    </row>
    <row r="95" spans="1:10" ht="30.75" customHeight="1">
      <c r="A95" s="158">
        <v>46316</v>
      </c>
      <c r="G95" s="161" t="s">
        <v>5655</v>
      </c>
      <c r="H95" s="161" t="s">
        <v>5655</v>
      </c>
    </row>
    <row r="96" spans="1:10" ht="30.75" customHeight="1">
      <c r="A96" s="158">
        <v>46317</v>
      </c>
      <c r="G96" s="161" t="s">
        <v>5655</v>
      </c>
      <c r="H96" s="161" t="s">
        <v>5655</v>
      </c>
    </row>
    <row r="97" spans="1:10" ht="30.75" customHeight="1">
      <c r="A97" s="158">
        <v>46318</v>
      </c>
      <c r="G97" s="161" t="s">
        <v>5655</v>
      </c>
      <c r="H97" s="161" t="s">
        <v>5655</v>
      </c>
    </row>
    <row r="98" spans="1:10" ht="30.75" customHeight="1">
      <c r="A98" s="773"/>
      <c r="B98" s="773"/>
      <c r="C98" s="773"/>
      <c r="D98" s="773"/>
      <c r="E98" s="773"/>
      <c r="F98" s="773"/>
      <c r="G98" s="773"/>
      <c r="H98" s="773"/>
      <c r="I98" s="773"/>
      <c r="J98" s="773"/>
    </row>
    <row r="99" spans="1:10" ht="30.75" customHeight="1">
      <c r="A99" s="158">
        <v>46321</v>
      </c>
      <c r="G99" s="161" t="s">
        <v>5655</v>
      </c>
      <c r="H99" s="161" t="s">
        <v>5655</v>
      </c>
    </row>
    <row r="100" spans="1:10" ht="30.75" customHeight="1">
      <c r="A100" s="158">
        <v>46322</v>
      </c>
      <c r="G100" s="161" t="s">
        <v>5655</v>
      </c>
      <c r="H100" s="161" t="s">
        <v>5655</v>
      </c>
    </row>
    <row r="101" spans="1:10" ht="30.75" customHeight="1">
      <c r="A101" s="158">
        <v>46323</v>
      </c>
      <c r="G101" s="161" t="s">
        <v>5655</v>
      </c>
      <c r="H101" s="161" t="s">
        <v>5655</v>
      </c>
    </row>
    <row r="102" spans="1:10" ht="30.75" customHeight="1">
      <c r="A102" s="158">
        <v>46324</v>
      </c>
      <c r="G102" s="161" t="s">
        <v>5655</v>
      </c>
      <c r="H102" s="161" t="s">
        <v>5655</v>
      </c>
    </row>
    <row r="103" spans="1:10" ht="30.75" customHeight="1">
      <c r="A103" s="158">
        <v>46325</v>
      </c>
      <c r="G103" s="161" t="s">
        <v>5655</v>
      </c>
      <c r="H103" s="161" t="s">
        <v>5655</v>
      </c>
    </row>
    <row r="104" spans="1:10" ht="30.75" customHeight="1">
      <c r="A104" s="773"/>
      <c r="B104" s="773"/>
      <c r="C104" s="773"/>
      <c r="D104" s="773"/>
      <c r="E104" s="773"/>
      <c r="F104" s="773"/>
      <c r="G104" s="773"/>
      <c r="H104" s="773"/>
      <c r="I104" s="773"/>
      <c r="J104" s="773"/>
    </row>
  </sheetData>
  <autoFilter ref="A2:J48" xr:uid="{0E14B7C1-1285-41CE-9ADD-A01E44CB520B}"/>
  <mergeCells count="14">
    <mergeCell ref="A1:J1"/>
    <mergeCell ref="A43:J43"/>
    <mergeCell ref="A37:J37"/>
    <mergeCell ref="A31:J31"/>
    <mergeCell ref="A49:J49"/>
    <mergeCell ref="A86:J86"/>
    <mergeCell ref="A92:J92"/>
    <mergeCell ref="A98:J98"/>
    <mergeCell ref="A104:J104"/>
    <mergeCell ref="A55:J55"/>
    <mergeCell ref="A61:J61"/>
    <mergeCell ref="A68:J68"/>
    <mergeCell ref="A74:J74"/>
    <mergeCell ref="A80:J80"/>
  </mergeCells>
  <conditionalFormatting sqref="D3:F61">
    <cfRule type="containsText" dxfId="52" priority="1" operator="containsText" text="ÞARF AÐ PANTA">
      <formula>NOT(ISERROR(SEARCH("ÞARF AÐ PANTA",D3)))</formula>
    </cfRule>
  </conditionalFormatting>
  <conditionalFormatting sqref="D68:F68">
    <cfRule type="containsText" dxfId="51" priority="59" operator="containsText" text="ÞARF AÐ PANTA">
      <formula>NOT(ISERROR(SEARCH("ÞARF AÐ PANTA",D68)))</formula>
    </cfRule>
  </conditionalFormatting>
  <conditionalFormatting sqref="D74:F74">
    <cfRule type="containsText" dxfId="50" priority="56" operator="containsText" text="ÞARF AÐ PANTA">
      <formula>NOT(ISERROR(SEARCH("ÞARF AÐ PANTA",D74)))</formula>
    </cfRule>
  </conditionalFormatting>
  <conditionalFormatting sqref="D80:F80">
    <cfRule type="containsText" dxfId="49" priority="38" operator="containsText" text="ÞARF AÐ PANTA">
      <formula>NOT(ISERROR(SEARCH("ÞARF AÐ PANTA",D80)))</formula>
    </cfRule>
  </conditionalFormatting>
  <conditionalFormatting sqref="D86:F86">
    <cfRule type="containsText" dxfId="48" priority="33" operator="containsText" text="ÞARF AÐ PANTA">
      <formula>NOT(ISERROR(SEARCH("ÞARF AÐ PANTA",D86)))</formula>
    </cfRule>
  </conditionalFormatting>
  <conditionalFormatting sqref="D92:F92">
    <cfRule type="containsText" dxfId="47" priority="28" operator="containsText" text="ÞARF AÐ PANTA">
      <formula>NOT(ISERROR(SEARCH("ÞARF AÐ PANTA",D92)))</formula>
    </cfRule>
  </conditionalFormatting>
  <conditionalFormatting sqref="D98:F98">
    <cfRule type="containsText" dxfId="46" priority="23" operator="containsText" text="ÞARF AÐ PANTA">
      <formula>NOT(ISERROR(SEARCH("ÞARF AÐ PANTA",D98)))</formula>
    </cfRule>
  </conditionalFormatting>
  <conditionalFormatting sqref="D104:F104">
    <cfRule type="containsText" dxfId="45" priority="18" operator="containsText" text="ÞARF AÐ PANTA">
      <formula>NOT(ISERROR(SEARCH("ÞARF AÐ PANTA",D104)))</formula>
    </cfRule>
  </conditionalFormatting>
  <conditionalFormatting sqref="G45:G48">
    <cfRule type="containsText" dxfId="44" priority="47" operator="containsText" text="JÁ">
      <formula>NOT(ISERROR(SEARCH("JÁ",G45)))</formula>
    </cfRule>
  </conditionalFormatting>
  <conditionalFormatting sqref="G3:H48">
    <cfRule type="containsText" dxfId="43" priority="73" operator="containsText" text="JÁ">
      <formula>NOT(ISERROR(SEARCH("JÁ",G3)))</formula>
    </cfRule>
    <cfRule type="containsText" dxfId="42" priority="72" operator="containsText" text="NEI">
      <formula>NOT(ISERROR(SEARCH("NEI",G3)))</formula>
    </cfRule>
  </conditionalFormatting>
  <conditionalFormatting sqref="G49:H49">
    <cfRule type="cellIs" dxfId="41" priority="66" operator="equal">
      <formula>FALSE</formula>
    </cfRule>
    <cfRule type="cellIs" dxfId="40" priority="67" operator="equal">
      <formula>TRUE</formula>
    </cfRule>
  </conditionalFormatting>
  <conditionalFormatting sqref="G50:H54">
    <cfRule type="containsText" dxfId="39" priority="46" operator="containsText" text="JÁ">
      <formula>NOT(ISERROR(SEARCH("JÁ",G50)))</formula>
    </cfRule>
    <cfRule type="containsText" dxfId="38" priority="45" operator="containsText" text="NEI">
      <formula>NOT(ISERROR(SEARCH("NEI",G50)))</formula>
    </cfRule>
  </conditionalFormatting>
  <conditionalFormatting sqref="G55:H55">
    <cfRule type="cellIs" dxfId="37" priority="63" operator="equal">
      <formula>FALSE</formula>
    </cfRule>
    <cfRule type="cellIs" dxfId="36" priority="64" operator="equal">
      <formula>TRUE</formula>
    </cfRule>
  </conditionalFormatting>
  <conditionalFormatting sqref="G56:H60">
    <cfRule type="containsText" dxfId="35" priority="44" operator="containsText" text="JÁ">
      <formula>NOT(ISERROR(SEARCH("JÁ",G56)))</formula>
    </cfRule>
    <cfRule type="containsText" dxfId="34" priority="43" operator="containsText" text="NEI">
      <formula>NOT(ISERROR(SEARCH("NEI",G56)))</formula>
    </cfRule>
  </conditionalFormatting>
  <conditionalFormatting sqref="G61:H61">
    <cfRule type="cellIs" dxfId="33" priority="61" operator="equal">
      <formula>TRUE</formula>
    </cfRule>
    <cfRule type="cellIs" dxfId="32" priority="60" operator="equal">
      <formula>FALSE</formula>
    </cfRule>
  </conditionalFormatting>
  <conditionalFormatting sqref="G62:H67">
    <cfRule type="containsText" dxfId="31" priority="42" operator="containsText" text="JÁ">
      <formula>NOT(ISERROR(SEARCH("JÁ",G62)))</formula>
    </cfRule>
    <cfRule type="containsText" dxfId="30" priority="41" operator="containsText" text="NEI">
      <formula>NOT(ISERROR(SEARCH("NEI",G62)))</formula>
    </cfRule>
  </conditionalFormatting>
  <conditionalFormatting sqref="G68:H68">
    <cfRule type="cellIs" dxfId="29" priority="58" operator="equal">
      <formula>TRUE</formula>
    </cfRule>
    <cfRule type="cellIs" dxfId="28" priority="57" operator="equal">
      <formula>FALSE</formula>
    </cfRule>
  </conditionalFormatting>
  <conditionalFormatting sqref="G69:H73">
    <cfRule type="containsText" dxfId="27" priority="40" operator="containsText" text="JÁ">
      <formula>NOT(ISERROR(SEARCH("JÁ",G69)))</formula>
    </cfRule>
    <cfRule type="containsText" dxfId="26" priority="39" operator="containsText" text="NEI">
      <formula>NOT(ISERROR(SEARCH("NEI",G69)))</formula>
    </cfRule>
  </conditionalFormatting>
  <conditionalFormatting sqref="G74:H74">
    <cfRule type="cellIs" dxfId="25" priority="54" operator="equal">
      <formula>FALSE</formula>
    </cfRule>
    <cfRule type="cellIs" dxfId="24" priority="55" operator="equal">
      <formula>TRUE</formula>
    </cfRule>
  </conditionalFormatting>
  <conditionalFormatting sqref="G75:H79">
    <cfRule type="containsText" dxfId="23" priority="34" operator="containsText" text="NEI">
      <formula>NOT(ISERROR(SEARCH("NEI",G75)))</formula>
    </cfRule>
    <cfRule type="containsText" dxfId="22" priority="35" operator="containsText" text="JÁ">
      <formula>NOT(ISERROR(SEARCH("JÁ",G75)))</formula>
    </cfRule>
  </conditionalFormatting>
  <conditionalFormatting sqref="G80:H80">
    <cfRule type="cellIs" dxfId="21" priority="36" operator="equal">
      <formula>FALSE</formula>
    </cfRule>
    <cfRule type="cellIs" dxfId="20" priority="37" operator="equal">
      <formula>TRUE</formula>
    </cfRule>
  </conditionalFormatting>
  <conditionalFormatting sqref="G81:H85">
    <cfRule type="containsText" dxfId="19" priority="30" operator="containsText" text="JÁ">
      <formula>NOT(ISERROR(SEARCH("JÁ",G81)))</formula>
    </cfRule>
    <cfRule type="containsText" dxfId="18" priority="29" operator="containsText" text="NEI">
      <formula>NOT(ISERROR(SEARCH("NEI",G81)))</formula>
    </cfRule>
  </conditionalFormatting>
  <conditionalFormatting sqref="G86:H86">
    <cfRule type="cellIs" dxfId="17" priority="32" operator="equal">
      <formula>TRUE</formula>
    </cfRule>
    <cfRule type="cellIs" dxfId="16" priority="31" operator="equal">
      <formula>FALSE</formula>
    </cfRule>
  </conditionalFormatting>
  <conditionalFormatting sqref="G87:H91">
    <cfRule type="containsText" dxfId="15" priority="25" operator="containsText" text="JÁ">
      <formula>NOT(ISERROR(SEARCH("JÁ",G87)))</formula>
    </cfRule>
    <cfRule type="containsText" dxfId="14" priority="24" operator="containsText" text="NEI">
      <formula>NOT(ISERROR(SEARCH("NEI",G87)))</formula>
    </cfRule>
  </conditionalFormatting>
  <conditionalFormatting sqref="G92:H92">
    <cfRule type="cellIs" dxfId="13" priority="27" operator="equal">
      <formula>TRUE</formula>
    </cfRule>
    <cfRule type="cellIs" dxfId="12" priority="26" operator="equal">
      <formula>FALSE</formula>
    </cfRule>
  </conditionalFormatting>
  <conditionalFormatting sqref="G93:H97">
    <cfRule type="containsText" dxfId="11" priority="20" operator="containsText" text="JÁ">
      <formula>NOT(ISERROR(SEARCH("JÁ",G93)))</formula>
    </cfRule>
    <cfRule type="containsText" dxfId="10" priority="19" operator="containsText" text="NEI">
      <formula>NOT(ISERROR(SEARCH("NEI",G93)))</formula>
    </cfRule>
  </conditionalFormatting>
  <conditionalFormatting sqref="G98:H98">
    <cfRule type="cellIs" dxfId="9" priority="22" operator="equal">
      <formula>TRUE</formula>
    </cfRule>
    <cfRule type="cellIs" dxfId="8" priority="21" operator="equal">
      <formula>FALSE</formula>
    </cfRule>
  </conditionalFormatting>
  <conditionalFormatting sqref="G99:H103">
    <cfRule type="containsText" dxfId="7" priority="15" operator="containsText" text="JÁ">
      <formula>NOT(ISERROR(SEARCH("JÁ",G99)))</formula>
    </cfRule>
    <cfRule type="containsText" dxfId="6" priority="14" operator="containsText" text="NEI">
      <formula>NOT(ISERROR(SEARCH("NEI",G99)))</formula>
    </cfRule>
  </conditionalFormatting>
  <conditionalFormatting sqref="G104:H104">
    <cfRule type="cellIs" dxfId="5" priority="17" operator="equal">
      <formula>TRUE</formula>
    </cfRule>
    <cfRule type="cellIs" dxfId="4" priority="16" operator="equal">
      <formula>FALSE</formula>
    </cfRule>
  </conditionalFormatting>
  <dataValidations count="4">
    <dataValidation type="list" allowBlank="1" showInputMessage="1" showErrorMessage="1" sqref="H43 H1:H26 H31 H37 H49 H55 H61 H68 H74 H80 H86 H92 H98 H104:H1048576" xr:uid="{E531771D-8BF0-4EAC-9949-2608B4E394DD}">
      <formula1>"TRUE, FALSE"</formula1>
    </dataValidation>
    <dataValidation type="list" allowBlank="1" showInputMessage="1" showErrorMessage="1" sqref="H27:H30 H32:H36 H38:H42 H44:H48 H50:H54 H56:H60 G1:G1048576 H69:H73 H75:H79 H81:H85 H87:H91 H93:H97 H99:H103 H62:H67" xr:uid="{BCD83E61-108E-4088-A43C-9377836615F4}">
      <formula1>"JÁ, NEI"</formula1>
    </dataValidation>
    <dataValidation type="list" allowBlank="1" showInputMessage="1" showErrorMessage="1" sqref="C1:C1048576" xr:uid="{D0CA0E55-9789-437F-A409-BFFF4640C489}">
      <formula1>"Appelsína, Banani, Epli, Kantalópa, Melóna, Pera, Vatnsmelóna, vínber"</formula1>
    </dataValidation>
    <dataValidation type="list" allowBlank="1" showInputMessage="1" showErrorMessage="1" sqref="E1:E1048576" xr:uid="{3D19646E-DD88-4653-B183-4123AF300B80}">
      <formula1>"Gúrka, Paprika, Tómatur, Ekkert"</formula1>
    </dataValidation>
  </dataValidations>
  <hyperlinks>
    <hyperlink ref="I62" r:id="rId1" xr:uid="{C3979EB6-9B8E-4260-9E02-75B3E0B5D8A5}"/>
    <hyperlink ref="I63" r:id="rId2" xr:uid="{46B9B588-B51D-4AA5-AC32-8899295B98C0}"/>
    <hyperlink ref="I65" r:id="rId3" xr:uid="{44F6FD4C-AE57-413D-8CCB-F3E3918FB768}"/>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CEE04-6076-4D4B-A46A-3F116F38A1F6}">
  <dimension ref="A1:E713"/>
  <sheetViews>
    <sheetView workbookViewId="0">
      <pane ySplit="2" topLeftCell="A624" activePane="bottomLeft" state="frozen"/>
      <selection pane="bottomLeft" activeCell="E655" sqref="E655"/>
    </sheetView>
  </sheetViews>
  <sheetFormatPr defaultRowHeight="14.4"/>
  <cols>
    <col min="1" max="1" width="54.5546875" customWidth="1"/>
    <col min="2" max="2" width="47.33203125" customWidth="1"/>
    <col min="3" max="3" width="23.5546875" customWidth="1"/>
    <col min="4" max="5" width="20" customWidth="1"/>
  </cols>
  <sheetData>
    <row r="1" spans="1:5" ht="18">
      <c r="A1" s="113" t="s">
        <v>5717</v>
      </c>
      <c r="B1" s="114"/>
      <c r="C1" s="114"/>
      <c r="D1" s="114"/>
      <c r="E1" s="114"/>
    </row>
    <row r="2" spans="1:5">
      <c r="A2" t="s">
        <v>5413</v>
      </c>
      <c r="B2" t="s">
        <v>5718</v>
      </c>
      <c r="C2" t="s">
        <v>110</v>
      </c>
      <c r="D2" t="s">
        <v>5719</v>
      </c>
      <c r="E2" t="s">
        <v>5720</v>
      </c>
    </row>
    <row r="3" spans="1:5">
      <c r="A3" t="str">
        <f>Réttabanki!$W4</f>
        <v>Pasta með kjötbollum í mildri tómatsósu</v>
      </c>
      <c r="B3" t="str">
        <f>Réttabanki!$B4</f>
        <v>Skólabollur, Kjöt og grænmeti</v>
      </c>
      <c r="C3" t="str">
        <f>IFERROR(INDEX(Vöruskrá!$E:$E,MATCH(Réttabanki!$B4,Vöruskrá!$B:$B,0)),"")</f>
        <v>Kjöt / Alifuglar</v>
      </c>
      <c r="D3" s="115">
        <f>Réttabanki!$C4</f>
        <v>25000</v>
      </c>
      <c r="E3" s="91">
        <f>Réttabanki!$T4</f>
        <v>45000</v>
      </c>
    </row>
    <row r="4" spans="1:5">
      <c r="A4" t="str">
        <f>Réttabanki!$W5</f>
        <v>Pasta með kjötbollum í mildri tómatsósu</v>
      </c>
      <c r="B4" t="str">
        <f>Réttabanki!$B5</f>
        <v>Tómatpuré Doppio Concentrato 800 g (Menu)</v>
      </c>
      <c r="C4" t="str">
        <f>IFERROR(INDEX(Vöruskrá!$E:$E,MATCH(Réttabanki!$B5,Vöruskrá!$B:$B,0)),"")</f>
        <v>Niðursuðuvörur</v>
      </c>
      <c r="D4" s="115">
        <f>Réttabanki!$C5</f>
        <v>18000</v>
      </c>
      <c r="E4" s="91">
        <f>Réttabanki!$T5</f>
        <v>8100</v>
      </c>
    </row>
    <row r="5" spans="1:5">
      <c r="A5" t="str">
        <f>Réttabanki!$W6</f>
        <v>Pasta með kjötbollum í mildri tómatsósu</v>
      </c>
      <c r="B5" t="str">
        <f>Réttabanki!$B6</f>
        <v>Laukur (ferskur)</v>
      </c>
      <c r="C5" t="str">
        <f>IFERROR(INDEX(Vöruskrá!$E:$E,MATCH(Réttabanki!$B6,Vöruskrá!$B:$B,0)),"")</f>
        <v>Grænmeti</v>
      </c>
      <c r="D5" s="115">
        <f>Réttabanki!$C6</f>
        <v>5000</v>
      </c>
      <c r="E5" s="91">
        <f>Réttabanki!$T6</f>
        <v>1250</v>
      </c>
    </row>
    <row r="6" spans="1:5">
      <c r="A6" t="str">
        <f>Réttabanki!$W7</f>
        <v>Pasta með kjötbollum í mildri tómatsósu</v>
      </c>
      <c r="B6" t="str">
        <f>Réttabanki!$B7</f>
        <v>Gulrætur (ferskar)</v>
      </c>
      <c r="C6" t="str">
        <f>IFERROR(INDEX(Vöruskrá!$E:$E,MATCH(Réttabanki!$B7,Vöruskrá!$B:$B,0)),"")</f>
        <v>Grænmeti</v>
      </c>
      <c r="D6" s="115">
        <f>Réttabanki!$C7</f>
        <v>3000</v>
      </c>
      <c r="E6" s="91">
        <f>Réttabanki!$T7</f>
        <v>750</v>
      </c>
    </row>
    <row r="7" spans="1:5">
      <c r="A7" t="str">
        <f>Réttabanki!$W8</f>
        <v>Pasta með kjötbollum í mildri tómatsósu</v>
      </c>
      <c r="B7" t="str">
        <f>Réttabanki!$B8</f>
        <v>Vatn</v>
      </c>
      <c r="C7" t="str">
        <f>IFERROR(INDEX(Vöruskrá!$E:$E,MATCH(Réttabanki!$B8,Vöruskrá!$B:$B,0)),"")</f>
        <v>Kornvörur og hráefni</v>
      </c>
      <c r="D7" s="115">
        <f>Réttabanki!$C8</f>
        <v>4000</v>
      </c>
      <c r="E7" s="91">
        <f>Réttabanki!$T8</f>
        <v>400</v>
      </c>
    </row>
    <row r="8" spans="1:5">
      <c r="A8" t="str">
        <f>Réttabanki!$W9</f>
        <v>Pasta með kjötbollum í mildri tómatsósu</v>
      </c>
      <c r="B8" t="str">
        <f>Réttabanki!$B9</f>
        <v>Crystal Sugar (Sykur)</v>
      </c>
      <c r="C8" t="str">
        <f>IFERROR(INDEX(Vöruskrá!$E:$E,MATCH(Réttabanki!$B9,Vöruskrá!$B:$B,0)),"")</f>
        <v>Kornvörur og hráefni</v>
      </c>
      <c r="D8" s="115">
        <f>Réttabanki!$C9</f>
        <v>300</v>
      </c>
      <c r="E8" s="91">
        <f>Réttabanki!$T9</f>
        <v>105</v>
      </c>
    </row>
    <row r="9" spans="1:5">
      <c r="A9" t="str">
        <f>Réttabanki!$W10</f>
        <v>Pasta með kjötbollum í mildri tómatsósu</v>
      </c>
      <c r="B9" t="str">
        <f>Réttabanki!$B10</f>
        <v>Oregano</v>
      </c>
      <c r="C9" t="str">
        <f>IFERROR(INDEX(Vöruskrá!$E:$E,MATCH(Réttabanki!$B10,Vöruskrá!$B:$B,0)),"")</f>
        <v>Krydd</v>
      </c>
      <c r="D9" s="115">
        <f>Réttabanki!$C10</f>
        <v>80</v>
      </c>
      <c r="E9" s="91">
        <f>Réttabanki!$T10</f>
        <v>788</v>
      </c>
    </row>
    <row r="10" spans="1:5">
      <c r="A10" t="str">
        <f>Réttabanki!$W11</f>
        <v>Pasta með kjötbollum í mildri tómatsósu</v>
      </c>
      <c r="B10" t="str">
        <f>Réttabanki!$B11</f>
        <v>Svartur pipar, malaður</v>
      </c>
      <c r="C10" t="str">
        <f>IFERROR(INDEX(Vöruskrá!$E:$E,MATCH(Réttabanki!$B11,Vöruskrá!$B:$B,0)),"")</f>
        <v>Krydd</v>
      </c>
      <c r="D10" s="115">
        <f>Réttabanki!$C11</f>
        <v>40</v>
      </c>
      <c r="E10" s="91">
        <f>Réttabanki!$T11</f>
        <v>280</v>
      </c>
    </row>
    <row r="11" spans="1:5">
      <c r="A11" t="str">
        <f>Réttabanki!$W12</f>
        <v>Pasta með kjötbollum í mildri tómatsósu</v>
      </c>
      <c r="B11" t="str">
        <f>Réttabanki!$B12</f>
        <v>Hvítlaukur í olíu (Crushed garlic, coarse cut with oil)</v>
      </c>
      <c r="C11" t="str">
        <f>IFERROR(INDEX(Vöruskrá!$E:$E,MATCH(Réttabanki!$B12,Vöruskrá!$B:$B,0)),"")</f>
        <v xml:space="preserve">Grænmeti </v>
      </c>
      <c r="D11" s="115">
        <f>Réttabanki!$C12</f>
        <v>300</v>
      </c>
      <c r="E11" s="91">
        <f>Réttabanki!$T12</f>
        <v>270</v>
      </c>
    </row>
    <row r="12" spans="1:5">
      <c r="A12" t="str">
        <f>Réttabanki!$W13</f>
        <v>Pasta með kjötbollum í mildri tómatsósu</v>
      </c>
      <c r="B12" t="str">
        <f>Réttabanki!$B13</f>
        <v>Borðsalt</v>
      </c>
      <c r="C12" t="str">
        <f>IFERROR(INDEX(Vöruskrá!$E:$E,MATCH(Réttabanki!$B13,Vöruskrá!$B:$B,0)),"")</f>
        <v xml:space="preserve">Krydd </v>
      </c>
      <c r="D12" s="115">
        <f>Réttabanki!$C13</f>
        <v>800</v>
      </c>
      <c r="E12" s="91">
        <f>Réttabanki!$T13</f>
        <v>96</v>
      </c>
    </row>
    <row r="13" spans="1:5">
      <c r="A13" t="str">
        <f>Réttabanki!$W14</f>
        <v>Pasta með kjötbollum í mildri tómatsósu</v>
      </c>
      <c r="B13" t="str">
        <f>Réttabanki!$B14</f>
        <v>Tómat kryddblanda</v>
      </c>
      <c r="C13">
        <f>IFERROR(INDEX(Vöruskrá!$E:$E,MATCH(Réttabanki!$B14,Vöruskrá!$B:$B,0)),"")</f>
        <v>0</v>
      </c>
      <c r="D13" s="115">
        <f>Réttabanki!$C14</f>
        <v>80</v>
      </c>
      <c r="E13" s="91">
        <f>Réttabanki!$T14</f>
        <v>48</v>
      </c>
    </row>
    <row r="14" spans="1:5">
      <c r="A14" t="str">
        <f>Réttabanki!$W15</f>
        <v>Pasta með kjötbollum í mildri tómatsósu</v>
      </c>
      <c r="B14" t="str">
        <f>Réttabanki!$B15</f>
        <v>Maizenamjöl (majssterkja)</v>
      </c>
      <c r="C14" t="str">
        <f>IFERROR(INDEX(Vöruskrá!$E:$E,MATCH(Réttabanki!$B15,Vöruskrá!$B:$B,0)),"")</f>
        <v>Kornvörur og hráefni</v>
      </c>
      <c r="D14" s="115">
        <f>Réttabanki!$C15</f>
        <v>1200</v>
      </c>
      <c r="E14" s="91">
        <f>Réttabanki!$T15</f>
        <v>480</v>
      </c>
    </row>
    <row r="15" spans="1:5">
      <c r="A15" t="str">
        <f>Réttabanki!$W16</f>
        <v>Pasta með kjötbollum í mildri tómatsósu</v>
      </c>
      <c r="B15" t="str">
        <f>Réttabanki!$B16</f>
        <v>Repjuolía</v>
      </c>
      <c r="C15" t="str">
        <f>IFERROR(INDEX(Vöruskrá!$E:$E,MATCH(Réttabanki!$B16,Vöruskrá!$B:$B,0)),"")</f>
        <v>Kornvörur og hráefni</v>
      </c>
      <c r="D15" s="115">
        <f>Réttabanki!$C16</f>
        <v>1200</v>
      </c>
      <c r="E15" s="91">
        <f>Réttabanki!$T16</f>
        <v>474</v>
      </c>
    </row>
    <row r="16" spans="1:5">
      <c r="A16" t="str">
        <f>Réttabanki!$W17</f>
        <v>Pasta með kjötbollum í mildri tómatsósu</v>
      </c>
      <c r="B16" t="str">
        <f>Réttabanki!$B17</f>
        <v>Nautakraftur Vegan</v>
      </c>
      <c r="C16" t="str">
        <f>IFERROR(INDEX(Vöruskrá!$E:$E,MATCH(Réttabanki!$B17,Vöruskrá!$B:$B,0)),"")</f>
        <v>Sósur / Dressingar / Kraftar</v>
      </c>
      <c r="D16" s="115">
        <f>Réttabanki!$C17</f>
        <v>1000</v>
      </c>
      <c r="E16" s="91">
        <f>Réttabanki!$T17</f>
        <v>600</v>
      </c>
    </row>
    <row r="17" spans="1:5">
      <c r="A17" t="str">
        <f>Réttabanki!$W19</f>
        <v>Lambakjötspottréttur með kartöflum</v>
      </c>
      <c r="B17" t="str">
        <f>Réttabanki!$B19</f>
        <v>Lambakjöt teningar</v>
      </c>
      <c r="C17" t="str">
        <f>IFERROR(INDEX(Vöruskrá!$E:$E,MATCH(Réttabanki!$B19,Vöruskrá!$B:$B,0)),"")</f>
        <v>Kjöt / Alifuglar</v>
      </c>
      <c r="D17" s="115">
        <f>Réttabanki!$C19</f>
        <v>35000</v>
      </c>
      <c r="E17" s="91">
        <f>Réttabanki!$T19</f>
        <v>136500</v>
      </c>
    </row>
    <row r="18" spans="1:5">
      <c r="A18" t="str">
        <f>Réttabanki!$W20</f>
        <v>Lambakjötspottréttur með kartöflum</v>
      </c>
      <c r="B18" t="str">
        <f>Réttabanki!$B20</f>
        <v>Gulrætur (ferskar)</v>
      </c>
      <c r="C18" t="str">
        <f>IFERROR(INDEX(Vöruskrá!$E:$E,MATCH(Réttabanki!$B20,Vöruskrá!$B:$B,0)),"")</f>
        <v>Grænmeti</v>
      </c>
      <c r="D18" s="115">
        <f>Réttabanki!$C20</f>
        <v>18000</v>
      </c>
      <c r="E18" s="91">
        <f>Réttabanki!$T20</f>
        <v>4500</v>
      </c>
    </row>
    <row r="19" spans="1:5">
      <c r="A19" t="str">
        <f>Réttabanki!$W21</f>
        <v>Lambakjötspottréttur með kartöflum</v>
      </c>
      <c r="B19" t="str">
        <f>Réttabanki!$B21</f>
        <v>Paprika (fersk)</v>
      </c>
      <c r="C19" t="str">
        <f>IFERROR(INDEX(Vöruskrá!$E:$E,MATCH(Réttabanki!$B21,Vöruskrá!$B:$B,0)),"")</f>
        <v xml:space="preserve">Grænmeti </v>
      </c>
      <c r="D19" s="115">
        <f>Réttabanki!$C21</f>
        <v>18000</v>
      </c>
      <c r="E19" s="91">
        <f>Réttabanki!$T21</f>
        <v>14400</v>
      </c>
    </row>
    <row r="20" spans="1:5">
      <c r="A20" t="str">
        <f>Réttabanki!$W22</f>
        <v>Lambakjötspottréttur með kartöflum</v>
      </c>
      <c r="B20" t="str">
        <f>Réttabanki!$B22</f>
        <v>Sellerí (ferskt)</v>
      </c>
      <c r="C20" t="str">
        <f>IFERROR(INDEX(Vöruskrá!$E:$E,MATCH(Réttabanki!$B22,Vöruskrá!$B:$B,0)),"")</f>
        <v xml:space="preserve">Grænmeti </v>
      </c>
      <c r="D20" s="115">
        <f>Réttabanki!$C22</f>
        <v>2000</v>
      </c>
      <c r="E20" s="91">
        <f>Réttabanki!$T22</f>
        <v>1000</v>
      </c>
    </row>
    <row r="21" spans="1:5">
      <c r="A21" t="str">
        <f>Réttabanki!$W23</f>
        <v>Lambakjötspottréttur með kartöflum</v>
      </c>
      <c r="B21" t="str">
        <f>Réttabanki!$B23</f>
        <v>Laukur (ferskur)</v>
      </c>
      <c r="C21" t="str">
        <f>IFERROR(INDEX(Vöruskrá!$E:$E,MATCH(Réttabanki!$B23,Vöruskrá!$B:$B,0)),"")</f>
        <v>Grænmeti</v>
      </c>
      <c r="D21" s="115">
        <f>Réttabanki!$C23</f>
        <v>12000</v>
      </c>
      <c r="E21" s="91">
        <f>Réttabanki!$T23</f>
        <v>3000</v>
      </c>
    </row>
    <row r="22" spans="1:5">
      <c r="A22" t="str">
        <f>Réttabanki!$W24</f>
        <v>Lambakjötspottréttur með kartöflum</v>
      </c>
      <c r="B22" t="str">
        <f>Réttabanki!$B24</f>
        <v>Tómatpuré Doppio Concentrato 800 g (Menu)</v>
      </c>
      <c r="C22" t="str">
        <f>IFERROR(INDEX(Vöruskrá!$E:$E,MATCH(Réttabanki!$B24,Vöruskrá!$B:$B,0)),"")</f>
        <v>Niðursuðuvörur</v>
      </c>
      <c r="D22" s="115">
        <f>Réttabanki!$C24</f>
        <v>2500</v>
      </c>
      <c r="E22" s="91">
        <f>Réttabanki!$T24</f>
        <v>1125</v>
      </c>
    </row>
    <row r="23" spans="1:5">
      <c r="A23" t="str">
        <f>Réttabanki!$W25</f>
        <v>Lambakjötspottréttur með kartöflum</v>
      </c>
      <c r="B23" t="str">
        <f>Réttabanki!$B25</f>
        <v>Borðsalt</v>
      </c>
      <c r="C23" t="str">
        <f>IFERROR(INDEX(Vöruskrá!$E:$E,MATCH(Réttabanki!$B25,Vöruskrá!$B:$B,0)),"")</f>
        <v xml:space="preserve">Krydd </v>
      </c>
      <c r="D23" s="115">
        <f>Réttabanki!$C25</f>
        <v>600</v>
      </c>
      <c r="E23" s="91">
        <f>Réttabanki!$T25</f>
        <v>72</v>
      </c>
    </row>
    <row r="24" spans="1:5">
      <c r="A24" t="str">
        <f>Réttabanki!$W26</f>
        <v>Lambakjötspottréttur með kartöflum</v>
      </c>
      <c r="B24" t="str">
        <f>Réttabanki!$B26</f>
        <v>Svartur pipar, malaður</v>
      </c>
      <c r="C24" t="str">
        <f>IFERROR(INDEX(Vöruskrá!$E:$E,MATCH(Réttabanki!$B26,Vöruskrá!$B:$B,0)),"")</f>
        <v>Krydd</v>
      </c>
      <c r="D24" s="115">
        <f>Réttabanki!$C26</f>
        <v>80</v>
      </c>
      <c r="E24" s="91">
        <f>Réttabanki!$T26</f>
        <v>560</v>
      </c>
    </row>
    <row r="25" spans="1:5">
      <c r="A25" t="str">
        <f>Réttabanki!$W27</f>
        <v>Lambakjötspottréttur með kartöflum</v>
      </c>
      <c r="B25" t="str">
        <f>Réttabanki!$B27</f>
        <v>Repjuolía</v>
      </c>
      <c r="C25" t="str">
        <f>IFERROR(INDEX(Vöruskrá!$E:$E,MATCH(Réttabanki!$B27,Vöruskrá!$B:$B,0)),"")</f>
        <v>Kornvörur og hráefni</v>
      </c>
      <c r="D25" s="115">
        <f>Réttabanki!$C27</f>
        <v>1500</v>
      </c>
      <c r="E25" s="91">
        <f>Réttabanki!$T27</f>
        <v>593</v>
      </c>
    </row>
    <row r="26" spans="1:5">
      <c r="A26" t="str">
        <f>Réttabanki!$W28</f>
        <v>Lambakjötspottréttur með kartöflum</v>
      </c>
      <c r="B26" t="str">
        <f>Réttabanki!$B28</f>
        <v>Nautakraftur Vegan</v>
      </c>
      <c r="C26" t="str">
        <f>IFERROR(INDEX(Vöruskrá!$E:$E,MATCH(Réttabanki!$B28,Vöruskrá!$B:$B,0)),"")</f>
        <v>Sósur / Dressingar / Kraftar</v>
      </c>
      <c r="D26" s="115">
        <f>Réttabanki!$C28</f>
        <v>1200</v>
      </c>
      <c r="E26" s="91">
        <f>Réttabanki!$T28</f>
        <v>720</v>
      </c>
    </row>
    <row r="27" spans="1:5">
      <c r="A27" t="str">
        <f>Réttabanki!$W29</f>
        <v>Lambakjötspottréttur með kartöflum</v>
      </c>
      <c r="B27" t="str">
        <f>Réttabanki!$B29</f>
        <v>Hvítlauksduft (Vitlökspulver)</v>
      </c>
      <c r="C27" t="str">
        <f>IFERROR(INDEX(Vöruskrá!$E:$E,MATCH(Réttabanki!$B29,Vöruskrá!$B:$B,0)),"")</f>
        <v>Krydd</v>
      </c>
      <c r="D27" s="115">
        <f>Réttabanki!$C29</f>
        <v>400</v>
      </c>
      <c r="E27" s="91">
        <f>Réttabanki!$T29</f>
        <v>1725</v>
      </c>
    </row>
    <row r="28" spans="1:5">
      <c r="A28" t="str">
        <f>Réttabanki!$W30</f>
        <v>Lambakjötspottréttur með kartöflum</v>
      </c>
      <c r="B28" t="str">
        <f>Réttabanki!$B30</f>
        <v>Timían</v>
      </c>
      <c r="C28">
        <f>IFERROR(INDEX(Vöruskrá!$E:$E,MATCH(Réttabanki!$B30,Vöruskrá!$B:$B,0)),"")</f>
        <v>0</v>
      </c>
      <c r="D28" s="115">
        <f>Réttabanki!$C30</f>
        <v>100</v>
      </c>
      <c r="E28" s="91">
        <f>Réttabanki!$T30</f>
        <v>300</v>
      </c>
    </row>
    <row r="29" spans="1:5">
      <c r="A29" t="str">
        <f>Réttabanki!$W31</f>
        <v>Lambakjötspottréttur með kartöflum</v>
      </c>
      <c r="B29" t="str">
        <f>Réttabanki!$B31</f>
        <v>Rósmarín (þurrkað)</v>
      </c>
      <c r="C29" t="str">
        <f>IFERROR(INDEX(Vöruskrá!$E:$E,MATCH(Réttabanki!$B31,Vöruskrá!$B:$B,0)),"")</f>
        <v>Krydd</v>
      </c>
      <c r="D29" s="115">
        <f>Réttabanki!$C31</f>
        <v>50</v>
      </c>
      <c r="E29" s="91">
        <f>Réttabanki!$T31</f>
        <v>150</v>
      </c>
    </row>
    <row r="30" spans="1:5">
      <c r="A30" t="str">
        <f>Réttabanki!$W32</f>
        <v>Lambakjötspottréttur með kartöflum</v>
      </c>
      <c r="B30" t="str">
        <f>Réttabanki!$B32</f>
        <v>Vatn</v>
      </c>
      <c r="C30" t="str">
        <f>IFERROR(INDEX(Vöruskrá!$E:$E,MATCH(Réttabanki!$B32,Vöruskrá!$B:$B,0)),"")</f>
        <v>Kornvörur og hráefni</v>
      </c>
      <c r="D30" s="115">
        <f>Réttabanki!$C32</f>
        <v>7350</v>
      </c>
      <c r="E30" s="91">
        <f>Réttabanki!$T32</f>
        <v>735</v>
      </c>
    </row>
    <row r="31" spans="1:5">
      <c r="A31" t="str">
        <f>Réttabanki!$W33</f>
        <v>Lambakjötspottréttur með kartöflum</v>
      </c>
      <c r="B31" t="str">
        <f>Réttabanki!$B33</f>
        <v>Maizenamjöl (majssterkja)</v>
      </c>
      <c r="C31" t="str">
        <f>IFERROR(INDEX(Vöruskrá!$E:$E,MATCH(Réttabanki!$B33,Vöruskrá!$B:$B,0)),"")</f>
        <v>Kornvörur og hráefni</v>
      </c>
      <c r="D31" s="115">
        <f>Réttabanki!$C33</f>
        <v>1200</v>
      </c>
      <c r="E31" s="91">
        <f>Réttabanki!$T33</f>
        <v>480</v>
      </c>
    </row>
    <row r="32" spans="1:5">
      <c r="A32" t="str">
        <f>Réttabanki!$W35</f>
        <v>Mildur kjúklingakarrýréttur</v>
      </c>
      <c r="B32" t="str">
        <f>Réttabanki!$B35</f>
        <v>Kjúklingalærkjöt - Rose</v>
      </c>
      <c r="C32" t="str">
        <f>IFERROR(INDEX(Vöruskrá!$E:$E,MATCH(Réttabanki!$B35,Vöruskrá!$B:$B,0)),"")</f>
        <v>Kjöt / Alifuglar</v>
      </c>
      <c r="D32" s="115">
        <f>Réttabanki!$C35</f>
        <v>35000</v>
      </c>
      <c r="E32" s="91">
        <f>Réttabanki!$T35</f>
        <v>60690</v>
      </c>
    </row>
    <row r="33" spans="1:5">
      <c r="A33" t="str">
        <f>Réttabanki!$W36</f>
        <v>Mildur kjúklingakarrýréttur</v>
      </c>
      <c r="B33" t="str">
        <f>Réttabanki!$B36</f>
        <v>Paprika (fersk)</v>
      </c>
      <c r="C33" t="str">
        <f>IFERROR(INDEX(Vöruskrá!$E:$E,MATCH(Réttabanki!$B36,Vöruskrá!$B:$B,0)),"")</f>
        <v xml:space="preserve">Grænmeti </v>
      </c>
      <c r="D33" s="115">
        <f>Réttabanki!$C36</f>
        <v>6000</v>
      </c>
      <c r="E33" s="91">
        <f>Réttabanki!$T36</f>
        <v>4800</v>
      </c>
    </row>
    <row r="34" spans="1:5">
      <c r="A34" t="str">
        <f>Réttabanki!$W37</f>
        <v>Mildur kjúklingakarrýréttur</v>
      </c>
      <c r="B34" t="str">
        <f>Réttabanki!$B37</f>
        <v>Forsteiktur laukur (Pre-fried sliced onions)</v>
      </c>
      <c r="C34" t="str">
        <f>IFERROR(INDEX(Vöruskrá!$E:$E,MATCH(Réttabanki!$B37,Vöruskrá!$B:$B,0)),"")</f>
        <v xml:space="preserve">Grænmeti </v>
      </c>
      <c r="D34" s="115">
        <f>Réttabanki!$C37</f>
        <v>8000</v>
      </c>
      <c r="E34" s="91">
        <f>Réttabanki!$T37</f>
        <v>3200</v>
      </c>
    </row>
    <row r="35" spans="1:5">
      <c r="A35" t="str">
        <f>Réttabanki!$W38</f>
        <v>Mildur kjúklingakarrýréttur</v>
      </c>
      <c r="B35" t="str">
        <f>Réttabanki!$B38</f>
        <v>Gulrætur (ferskar)</v>
      </c>
      <c r="C35" t="str">
        <f>IFERROR(INDEX(Vöruskrá!$E:$E,MATCH(Réttabanki!$B38,Vöruskrá!$B:$B,0)),"")</f>
        <v>Grænmeti</v>
      </c>
      <c r="D35" s="115">
        <f>Réttabanki!$C38</f>
        <v>8000</v>
      </c>
      <c r="E35" s="91">
        <f>Réttabanki!$T38</f>
        <v>2000</v>
      </c>
    </row>
    <row r="36" spans="1:5">
      <c r="A36" t="str">
        <f>Réttabanki!$W39</f>
        <v>Mildur kjúklingakarrýréttur</v>
      </c>
      <c r="B36" t="str">
        <f>Réttabanki!$B39</f>
        <v>Kókosmjólk Roland Coconut Milk</v>
      </c>
      <c r="C36" t="str">
        <f>IFERROR(INDEX(Vöruskrá!$E:$E,MATCH(Réttabanki!$B39,Vöruskrá!$B:$B,0)),"")</f>
        <v>Niðursuðuvörur</v>
      </c>
      <c r="D36" s="115">
        <f>Réttabanki!$C39</f>
        <v>12000</v>
      </c>
      <c r="E36" s="91">
        <f>Réttabanki!$T39</f>
        <v>5400</v>
      </c>
    </row>
    <row r="37" spans="1:5">
      <c r="A37" t="str">
        <f>Réttabanki!$W40</f>
        <v>Mildur kjúklingakarrýréttur</v>
      </c>
      <c r="B37" t="str">
        <f>Réttabanki!$B40</f>
        <v>Kjúklingakraftur Vegan (Essential Cuisine)</v>
      </c>
      <c r="C37" t="str">
        <f>IFERROR(INDEX(Vöruskrá!$E:$E,MATCH(Réttabanki!$B40,Vöruskrá!$B:$B,0)),"")</f>
        <v>Sósur / Dressingar / Kraftar</v>
      </c>
      <c r="D37" s="115">
        <f>Réttabanki!$C40</f>
        <v>1200</v>
      </c>
      <c r="E37" s="91">
        <f>Réttabanki!$T40</f>
        <v>720</v>
      </c>
    </row>
    <row r="38" spans="1:5">
      <c r="A38" t="str">
        <f>Réttabanki!$W41</f>
        <v>Mildur kjúklingakarrýréttur</v>
      </c>
      <c r="B38" t="str">
        <f>Réttabanki!$B41</f>
        <v>Hvítlauksduft (Vitlökspulver)</v>
      </c>
      <c r="C38" t="str">
        <f>IFERROR(INDEX(Vöruskrá!$E:$E,MATCH(Réttabanki!$B41,Vöruskrá!$B:$B,0)),"")</f>
        <v>Krydd</v>
      </c>
      <c r="D38" s="115">
        <f>Réttabanki!$C41</f>
        <v>500</v>
      </c>
      <c r="E38" s="91">
        <f>Réttabanki!$T41</f>
        <v>2157</v>
      </c>
    </row>
    <row r="39" spans="1:5">
      <c r="A39" t="str">
        <f>Réttabanki!$W42</f>
        <v>Mildur kjúklingakarrýréttur</v>
      </c>
      <c r="B39" t="str">
        <f>Réttabanki!$B42</f>
        <v>Maizenamjöl (majssterkja)</v>
      </c>
      <c r="C39" t="str">
        <f>IFERROR(INDEX(Vöruskrá!$E:$E,MATCH(Réttabanki!$B42,Vöruskrá!$B:$B,0)),"")</f>
        <v>Kornvörur og hráefni</v>
      </c>
      <c r="D39" s="115">
        <f>Réttabanki!$C42</f>
        <v>1000</v>
      </c>
      <c r="E39" s="91">
        <f>Réttabanki!$T42</f>
        <v>400</v>
      </c>
    </row>
    <row r="40" spans="1:5">
      <c r="A40" t="str">
        <f>Réttabanki!$W44</f>
        <v>Mildur kjúklingakarrýréttur</v>
      </c>
      <c r="B40" t="str">
        <f>Réttabanki!$B44</f>
        <v>Karríduft (Curry powder)</v>
      </c>
      <c r="C40" t="str">
        <f>IFERROR(INDEX(Vöruskrá!$E:$E,MATCH(Réttabanki!$B44,Vöruskrá!$B:$B,0)),"")</f>
        <v>Krydd</v>
      </c>
      <c r="D40" s="115">
        <f>Réttabanki!$C44</f>
        <v>500</v>
      </c>
      <c r="E40" s="91">
        <f>Réttabanki!$T44</f>
        <v>1500</v>
      </c>
    </row>
    <row r="41" spans="1:5">
      <c r="A41" s="271" t="s">
        <v>5721</v>
      </c>
      <c r="B41" s="274"/>
      <c r="C41" s="274"/>
      <c r="D41" s="275"/>
      <c r="E41" s="276"/>
    </row>
    <row r="42" spans="1:5">
      <c r="A42" t="str">
        <f>Réttabanki!$W45</f>
        <v>Mildur kjúklingakarrýréttur</v>
      </c>
      <c r="B42" t="str">
        <f>Réttabanki!$B45</f>
        <v>Borðsalt</v>
      </c>
      <c r="C42" t="str">
        <f>IFERROR(INDEX(Vöruskrá!$E:$E,MATCH(Réttabanki!$B45,Vöruskrá!$B:$B,0)),"")</f>
        <v xml:space="preserve">Krydd </v>
      </c>
      <c r="D42" s="115">
        <f>Réttabanki!$C45</f>
        <v>600</v>
      </c>
      <c r="E42" s="91">
        <f>Réttabanki!$T45</f>
        <v>72</v>
      </c>
    </row>
    <row r="43" spans="1:5">
      <c r="A43" t="str">
        <f>Réttabanki!$W46</f>
        <v>Mildur kjúklingakarrýréttur</v>
      </c>
      <c r="B43" t="str">
        <f>Réttabanki!$B46</f>
        <v>Svartur pipar, malaður</v>
      </c>
      <c r="C43" t="str">
        <f>IFERROR(INDEX(Vöruskrá!$E:$E,MATCH(Réttabanki!$B46,Vöruskrá!$B:$B,0)),"")</f>
        <v>Krydd</v>
      </c>
      <c r="D43" s="115">
        <f>Réttabanki!$C46</f>
        <v>100</v>
      </c>
      <c r="E43" s="91">
        <f>Réttabanki!$T46</f>
        <v>700</v>
      </c>
    </row>
    <row r="44" spans="1:5">
      <c r="A44" t="str">
        <f>Réttabanki!$W47</f>
        <v>Mildur kjúklingakarrýréttur</v>
      </c>
      <c r="B44" t="str">
        <f>Réttabanki!$B47</f>
        <v>Vatn</v>
      </c>
      <c r="C44" t="str">
        <f>IFERROR(INDEX(Vöruskrá!$E:$E,MATCH(Réttabanki!$B47,Vöruskrá!$B:$B,0)),"")</f>
        <v>Kornvörur og hráefni</v>
      </c>
      <c r="D44" s="115">
        <f>Réttabanki!$C47</f>
        <v>7600</v>
      </c>
      <c r="E44" s="91">
        <f>Réttabanki!$T47</f>
        <v>760</v>
      </c>
    </row>
    <row r="45" spans="1:5">
      <c r="A45" t="e">
        <f>Réttabanki!#REF!</f>
        <v>#REF!</v>
      </c>
      <c r="B45" t="e">
        <f>Réttabanki!#REF!</f>
        <v>#REF!</v>
      </c>
      <c r="C45" t="str">
        <f>IFERROR(INDEX(Vöruskrá!$E:$E,MATCH(Réttabanki!#REF!,Vöruskrá!$B:$B,0)),"")</f>
        <v/>
      </c>
      <c r="D45" s="115" t="e">
        <f>Réttabanki!#REF!</f>
        <v>#REF!</v>
      </c>
      <c r="E45" s="91" t="e">
        <f>Réttabanki!#REF!</f>
        <v>#REF!</v>
      </c>
    </row>
    <row r="46" spans="1:5">
      <c r="A46" t="e">
        <f>Réttabanki!#REF!</f>
        <v>#REF!</v>
      </c>
      <c r="B46" t="e">
        <f>Réttabanki!#REF!</f>
        <v>#REF!</v>
      </c>
      <c r="C46" t="str">
        <f>IFERROR(INDEX(Vöruskrá!$E:$E,MATCH(Réttabanki!#REF!,Vöruskrá!$B:$B,0)),"")</f>
        <v/>
      </c>
      <c r="D46" s="115" t="e">
        <f>Réttabanki!#REF!</f>
        <v>#REF!</v>
      </c>
      <c r="E46" s="91" t="e">
        <f>Réttabanki!#REF!</f>
        <v>#REF!</v>
      </c>
    </row>
    <row r="47" spans="1:5">
      <c r="A47" t="e">
        <f>Réttabanki!#REF!</f>
        <v>#REF!</v>
      </c>
      <c r="B47" t="e">
        <f>Réttabanki!#REF!</f>
        <v>#REF!</v>
      </c>
      <c r="C47" t="str">
        <f>IFERROR(INDEX(Vöruskrá!$E:$E,MATCH(Réttabanki!#REF!,Vöruskrá!$B:$B,0)),"")</f>
        <v/>
      </c>
      <c r="D47" s="115" t="e">
        <f>Réttabanki!#REF!</f>
        <v>#REF!</v>
      </c>
      <c r="E47" s="91" t="e">
        <f>Réttabanki!#REF!</f>
        <v>#REF!</v>
      </c>
    </row>
    <row r="48" spans="1:5">
      <c r="A48" t="e">
        <f>Réttabanki!#REF!</f>
        <v>#REF!</v>
      </c>
      <c r="B48" t="e">
        <f>Réttabanki!#REF!</f>
        <v>#REF!</v>
      </c>
      <c r="C48" t="str">
        <f>IFERROR(INDEX(Vöruskrá!$E:$E,MATCH(Réttabanki!#REF!,Vöruskrá!$B:$B,0)),"")</f>
        <v/>
      </c>
      <c r="D48" s="115" t="e">
        <f>Réttabanki!#REF!</f>
        <v>#REF!</v>
      </c>
      <c r="E48" s="91" t="e">
        <f>Réttabanki!#REF!</f>
        <v>#REF!</v>
      </c>
    </row>
    <row r="49" spans="1:5">
      <c r="A49" t="e">
        <f>Réttabanki!#REF!</f>
        <v>#REF!</v>
      </c>
      <c r="B49" t="e">
        <f>Réttabanki!#REF!</f>
        <v>#REF!</v>
      </c>
      <c r="C49" t="str">
        <f>IFERROR(INDEX(Vöruskrá!$E:$E,MATCH(Réttabanki!#REF!,Vöruskrá!$B:$B,0)),"")</f>
        <v/>
      </c>
      <c r="D49" s="115" t="e">
        <f>Réttabanki!#REF!</f>
        <v>#REF!</v>
      </c>
      <c r="E49" s="91" t="e">
        <f>Réttabanki!#REF!</f>
        <v>#REF!</v>
      </c>
    </row>
    <row r="50" spans="1:5">
      <c r="A50" t="e">
        <f>Réttabanki!#REF!</f>
        <v>#REF!</v>
      </c>
      <c r="B50" t="e">
        <f>Réttabanki!#REF!</f>
        <v>#REF!</v>
      </c>
      <c r="C50" t="str">
        <f>IFERROR(INDEX(Vöruskrá!$E:$E,MATCH(Réttabanki!#REF!,Vöruskrá!$B:$B,0)),"")</f>
        <v/>
      </c>
      <c r="D50" s="115" t="e">
        <f>Réttabanki!#REF!</f>
        <v>#REF!</v>
      </c>
      <c r="E50" s="91" t="e">
        <f>Réttabanki!#REF!</f>
        <v>#REF!</v>
      </c>
    </row>
    <row r="51" spans="1:5">
      <c r="A51" t="e">
        <f>Réttabanki!#REF!</f>
        <v>#REF!</v>
      </c>
      <c r="B51" t="e">
        <f>Réttabanki!#REF!</f>
        <v>#REF!</v>
      </c>
      <c r="C51" t="str">
        <f>IFERROR(INDEX(Vöruskrá!$E:$E,MATCH(Réttabanki!#REF!,Vöruskrá!$B:$B,0)),"")</f>
        <v/>
      </c>
      <c r="D51" s="115" t="e">
        <f>Réttabanki!#REF!</f>
        <v>#REF!</v>
      </c>
      <c r="E51" s="91" t="e">
        <f>Réttabanki!#REF!</f>
        <v>#REF!</v>
      </c>
    </row>
    <row r="52" spans="1:5">
      <c r="A52" t="e">
        <f>Réttabanki!#REF!</f>
        <v>#REF!</v>
      </c>
      <c r="B52" t="e">
        <f>Réttabanki!#REF!</f>
        <v>#REF!</v>
      </c>
      <c r="C52" t="str">
        <f>IFERROR(INDEX(Vöruskrá!$E:$E,MATCH(Réttabanki!#REF!,Vöruskrá!$B:$B,0)),"")</f>
        <v/>
      </c>
      <c r="D52" s="115" t="e">
        <f>Réttabanki!#REF!</f>
        <v>#REF!</v>
      </c>
      <c r="E52" s="91" t="e">
        <f>Réttabanki!#REF!</f>
        <v>#REF!</v>
      </c>
    </row>
    <row r="53" spans="1:5">
      <c r="A53" t="e">
        <f>Réttabanki!#REF!</f>
        <v>#REF!</v>
      </c>
      <c r="B53" t="e">
        <f>Réttabanki!#REF!</f>
        <v>#REF!</v>
      </c>
      <c r="C53" t="str">
        <f>IFERROR(INDEX(Vöruskrá!$E:$E,MATCH(Réttabanki!#REF!,Vöruskrá!$B:$B,0)),"")</f>
        <v/>
      </c>
      <c r="D53" s="115" t="e">
        <f>Réttabanki!#REF!</f>
        <v>#REF!</v>
      </c>
      <c r="E53" s="91" t="e">
        <f>Réttabanki!#REF!</f>
        <v>#REF!</v>
      </c>
    </row>
    <row r="54" spans="1:5">
      <c r="A54" t="e">
        <f>Réttabanki!#REF!</f>
        <v>#REF!</v>
      </c>
      <c r="B54" t="e">
        <f>Réttabanki!#REF!</f>
        <v>#REF!</v>
      </c>
      <c r="C54" t="str">
        <f>IFERROR(INDEX(Vöruskrá!$E:$E,MATCH(Réttabanki!#REF!,Vöruskrá!$B:$B,0)),"")</f>
        <v/>
      </c>
      <c r="D54" s="115" t="e">
        <f>Réttabanki!#REF!</f>
        <v>#REF!</v>
      </c>
      <c r="E54" s="91" t="e">
        <f>Réttabanki!#REF!</f>
        <v>#REF!</v>
      </c>
    </row>
    <row r="55" spans="1:5">
      <c r="A55" t="e">
        <f>Réttabanki!#REF!</f>
        <v>#REF!</v>
      </c>
      <c r="B55" t="e">
        <f>Réttabanki!#REF!</f>
        <v>#REF!</v>
      </c>
      <c r="C55" t="str">
        <f>IFERROR(INDEX(Vöruskrá!$E:$E,MATCH(Réttabanki!#REF!,Vöruskrá!$B:$B,0)),"")</f>
        <v/>
      </c>
      <c r="D55" s="115" t="e">
        <f>Réttabanki!#REF!</f>
        <v>#REF!</v>
      </c>
      <c r="E55" s="91" t="e">
        <f>Réttabanki!#REF!</f>
        <v>#REF!</v>
      </c>
    </row>
    <row r="56" spans="1:5">
      <c r="A56" t="str">
        <f>Réttabanki!$W49</f>
        <v>Kjúklingasúpa með núðlum og grænmeti</v>
      </c>
      <c r="B56" t="str">
        <f>Réttabanki!$B49</f>
        <v>Kjúklingalæri úrbeinuð</v>
      </c>
      <c r="C56" t="str">
        <f>IFERROR(INDEX(Vöruskrá!$E:$E,MATCH(Réttabanki!$B49,Vöruskrá!$B:$B,0)),"")</f>
        <v>Kjöt / Alifuglar</v>
      </c>
      <c r="D56" s="115">
        <f>Réttabanki!$C49</f>
        <v>25000</v>
      </c>
      <c r="E56" s="91">
        <f>Réttabanki!$T49</f>
        <v>60000</v>
      </c>
    </row>
    <row r="57" spans="1:5">
      <c r="A57" t="str">
        <f>Réttabanki!$W50</f>
        <v>Kjúklingasúpa með núðlum og grænmeti</v>
      </c>
      <c r="B57" t="str">
        <f>Réttabanki!$B50</f>
        <v>Vatn</v>
      </c>
      <c r="C57" t="str">
        <f>IFERROR(INDEX(Vöruskrá!$E:$E,MATCH(Réttabanki!$B50,Vöruskrá!$B:$B,0)),"")</f>
        <v>Kornvörur og hráefni</v>
      </c>
      <c r="D57" s="115">
        <f>Réttabanki!$C50</f>
        <v>45000</v>
      </c>
      <c r="E57" s="91">
        <f>Réttabanki!$T50</f>
        <v>4500</v>
      </c>
    </row>
    <row r="58" spans="1:5">
      <c r="A58" t="str">
        <f>Réttabanki!$W51</f>
        <v>Kjúklingasúpa með núðlum og grænmeti</v>
      </c>
      <c r="B58" t="str">
        <f>Réttabanki!$B51</f>
        <v>Núðlur</v>
      </c>
      <c r="C58" t="str">
        <f>IFERROR(INDEX(Vöruskrá!$E:$E,MATCH(Réttabanki!$B51,Vöruskrá!$B:$B,0)),"")</f>
        <v>Kornvörur og hráefni</v>
      </c>
      <c r="D58" s="115">
        <f>Réttabanki!$C51</f>
        <v>12000</v>
      </c>
      <c r="E58" s="91">
        <f>Réttabanki!$T51</f>
        <v>6000</v>
      </c>
    </row>
    <row r="59" spans="1:5">
      <c r="A59" t="str">
        <f>Réttabanki!$W52</f>
        <v>Kjúklingasúpa með núðlum og grænmeti</v>
      </c>
      <c r="B59" t="str">
        <f>Réttabanki!$B52</f>
        <v>Kjúklingakraftur Vegan (Essential Cuisine)</v>
      </c>
      <c r="C59" t="str">
        <f>IFERROR(INDEX(Vöruskrá!$E:$E,MATCH(Réttabanki!$B52,Vöruskrá!$B:$B,0)),"")</f>
        <v>Sósur / Dressingar / Kraftar</v>
      </c>
      <c r="D59" s="115">
        <f>Réttabanki!$C52</f>
        <v>5000</v>
      </c>
      <c r="E59" s="91">
        <f>Réttabanki!$T52</f>
        <v>3000</v>
      </c>
    </row>
    <row r="60" spans="1:5">
      <c r="A60" t="str">
        <f>Réttabanki!$W53</f>
        <v>Kjúklingasúpa með núðlum og grænmeti</v>
      </c>
      <c r="B60" t="str">
        <f>Réttabanki!$B53</f>
        <v>Gulrætur (ferskar)</v>
      </c>
      <c r="C60" t="str">
        <f>IFERROR(INDEX(Vöruskrá!$E:$E,MATCH(Réttabanki!$B53,Vöruskrá!$B:$B,0)),"")</f>
        <v>Grænmeti</v>
      </c>
      <c r="D60" s="115">
        <f>Réttabanki!$C53</f>
        <v>5000</v>
      </c>
      <c r="E60" s="91">
        <f>Réttabanki!$T53</f>
        <v>1250</v>
      </c>
    </row>
    <row r="61" spans="1:5">
      <c r="A61" t="str">
        <f>Réttabanki!$W54</f>
        <v>Kjúklingasúpa með núðlum og grænmeti</v>
      </c>
      <c r="B61" t="str">
        <f>Réttabanki!$B54</f>
        <v>Laukur (ferskur)</v>
      </c>
      <c r="C61" t="str">
        <f>IFERROR(INDEX(Vöruskrá!$E:$E,MATCH(Réttabanki!$B54,Vöruskrá!$B:$B,0)),"")</f>
        <v>Grænmeti</v>
      </c>
      <c r="D61" s="115">
        <f>Réttabanki!$C54</f>
        <v>3000</v>
      </c>
      <c r="E61" s="91">
        <f>Réttabanki!$T54</f>
        <v>750</v>
      </c>
    </row>
    <row r="62" spans="1:5">
      <c r="A62" t="str">
        <f>Réttabanki!$W55</f>
        <v>Kjúklingasúpa með núðlum og grænmeti</v>
      </c>
      <c r="B62" t="str">
        <f>Réttabanki!$B55</f>
        <v>Blaðlaukur (ferskur)</v>
      </c>
      <c r="C62" t="str">
        <f>IFERROR(INDEX(Vöruskrá!$E:$E,MATCH(Réttabanki!$B55,Vöruskrá!$B:$B,0)),"")</f>
        <v>Grænmeti</v>
      </c>
      <c r="D62" s="115">
        <f>Réttabanki!$C55</f>
        <v>2000</v>
      </c>
      <c r="E62" s="91">
        <f>Réttabanki!$T55</f>
        <v>800</v>
      </c>
    </row>
    <row r="63" spans="1:5">
      <c r="A63" t="str">
        <f>Réttabanki!$W56</f>
        <v>Kjúklingasúpa með núðlum og grænmeti</v>
      </c>
      <c r="B63" t="str">
        <f>Réttabanki!$B56</f>
        <v>Sellerí (ferskt)</v>
      </c>
      <c r="C63" t="str">
        <f>IFERROR(INDEX(Vöruskrá!$E:$E,MATCH(Réttabanki!$B56,Vöruskrá!$B:$B,0)),"")</f>
        <v xml:space="preserve">Grænmeti </v>
      </c>
      <c r="D63" s="115">
        <f>Réttabanki!$C56</f>
        <v>1000</v>
      </c>
      <c r="E63" s="91">
        <f>Réttabanki!$T56</f>
        <v>500</v>
      </c>
    </row>
    <row r="64" spans="1:5">
      <c r="A64" t="str">
        <f>Réttabanki!$W57</f>
        <v>Kjúklingasúpa með núðlum og grænmeti</v>
      </c>
      <c r="B64" t="str">
        <f>Réttabanki!$B57</f>
        <v>Hvítlauksduft (Vitlökspulver)</v>
      </c>
      <c r="C64" t="str">
        <f>IFERROR(INDEX(Vöruskrá!$E:$E,MATCH(Réttabanki!$B57,Vöruskrá!$B:$B,0)),"")</f>
        <v>Krydd</v>
      </c>
      <c r="D64" s="115">
        <f>Réttabanki!$C57</f>
        <v>500</v>
      </c>
      <c r="E64" s="91">
        <f>Réttabanki!$T57</f>
        <v>2157</v>
      </c>
    </row>
    <row r="65" spans="1:5">
      <c r="A65" t="str">
        <f>Réttabanki!$W58</f>
        <v>Kjúklingasúpa með núðlum og grænmeti</v>
      </c>
      <c r="B65" t="str">
        <f>Réttabanki!$B58</f>
        <v>Repjuolía</v>
      </c>
      <c r="C65" t="str">
        <f>IFERROR(INDEX(Vöruskrá!$E:$E,MATCH(Réttabanki!$B58,Vöruskrá!$B:$B,0)),"")</f>
        <v>Kornvörur og hráefni</v>
      </c>
      <c r="D65" s="115">
        <f>Réttabanki!$C58</f>
        <v>500</v>
      </c>
      <c r="E65" s="91">
        <f>Réttabanki!$T58</f>
        <v>198</v>
      </c>
    </row>
    <row r="66" spans="1:5">
      <c r="A66" t="str">
        <f>Réttabanki!$W59</f>
        <v>Kjúklingasúpa með núðlum og grænmeti</v>
      </c>
      <c r="B66" t="str">
        <f>Réttabanki!$B59</f>
        <v>Steinselja (þurrkuð)</v>
      </c>
      <c r="C66" t="str">
        <f>IFERROR(INDEX(Vöruskrá!$E:$E,MATCH(Réttabanki!$B59,Vöruskrá!$B:$B,0)),"")</f>
        <v>Krydd</v>
      </c>
      <c r="D66" s="115">
        <f>Réttabanki!$C59</f>
        <v>300</v>
      </c>
      <c r="E66" s="91">
        <f>Réttabanki!$T59</f>
        <v>900</v>
      </c>
    </row>
    <row r="67" spans="1:5">
      <c r="A67" t="str">
        <f>Réttabanki!$W60</f>
        <v>Kjúklingasúpa með núðlum og grænmeti</v>
      </c>
      <c r="B67" t="str">
        <f>Réttabanki!$B60</f>
        <v>Borðsalt</v>
      </c>
      <c r="C67" t="str">
        <f>IFERROR(INDEX(Vöruskrá!$E:$E,MATCH(Réttabanki!$B60,Vöruskrá!$B:$B,0)),"")</f>
        <v xml:space="preserve">Krydd </v>
      </c>
      <c r="D67" s="115">
        <f>Réttabanki!$C60</f>
        <v>400</v>
      </c>
      <c r="E67" s="91">
        <f>Réttabanki!$T60</f>
        <v>48</v>
      </c>
    </row>
    <row r="68" spans="1:5">
      <c r="A68" t="str">
        <f>Réttabanki!$W61</f>
        <v>Kjúklingasúpa með núðlum og grænmeti</v>
      </c>
      <c r="B68" t="str">
        <f>Réttabanki!$B61</f>
        <v>Svartur pipar, malaður</v>
      </c>
      <c r="C68" t="str">
        <f>IFERROR(INDEX(Vöruskrá!$E:$E,MATCH(Réttabanki!$B61,Vöruskrá!$B:$B,0)),"")</f>
        <v>Krydd</v>
      </c>
      <c r="D68" s="115">
        <f>Réttabanki!$C61</f>
        <v>300</v>
      </c>
      <c r="E68" s="91">
        <f>Réttabanki!$T61</f>
        <v>2100</v>
      </c>
    </row>
    <row r="69" spans="1:5">
      <c r="A69" t="str">
        <f>Réttabanki!$W63</f>
        <v>Pastagratín með osti og grænmeti</v>
      </c>
      <c r="B69" t="str">
        <f>Réttabanki!$B63</f>
        <v>Rifinn ostur – Pizzatopping mozzarella (Ulkjær)</v>
      </c>
      <c r="C69" t="str">
        <f>IFERROR(INDEX(Vöruskrá!$E:$E,MATCH(Réttabanki!$B63,Vöruskrá!$B:$B,0)),"")</f>
        <v>Mjólkurvörur</v>
      </c>
      <c r="D69" s="115">
        <f>Réttabanki!$C63</f>
        <v>18000</v>
      </c>
      <c r="E69" s="91">
        <f>Réttabanki!$T63</f>
        <v>27000</v>
      </c>
    </row>
    <row r="70" spans="1:5">
      <c r="A70" t="str">
        <f>Réttabanki!$W64</f>
        <v>Pastagratín með osti og grænmeti</v>
      </c>
      <c r="B70" t="str">
        <f>Réttabanki!$B64</f>
        <v>Nýmjólk 1 L (MS)</v>
      </c>
      <c r="C70" t="str">
        <f>IFERROR(INDEX(Vöruskrá!$E:$E,MATCH(Réttabanki!$B64,Vöruskrá!$B:$B,0)),"")</f>
        <v>Mjólkurvörur</v>
      </c>
      <c r="D70" s="115">
        <f>Réttabanki!$C64</f>
        <v>20000</v>
      </c>
      <c r="E70" s="91">
        <f>Réttabanki!$T64</f>
        <v>4000</v>
      </c>
    </row>
    <row r="71" spans="1:5">
      <c r="A71" t="str">
        <f>Réttabanki!$W65</f>
        <v>Pastagratín með osti og grænmeti</v>
      </c>
      <c r="B71" t="str">
        <f>Réttabanki!$B65</f>
        <v>Matreiðslurjómi (MS)</v>
      </c>
      <c r="C71" t="str">
        <f>IFERROR(INDEX(Vöruskrá!$E:$E,MATCH(Réttabanki!$B65,Vöruskrá!$B:$B,0)),"")</f>
        <v>mjólkurvörur</v>
      </c>
      <c r="D71" s="115">
        <f>Réttabanki!$C65</f>
        <v>10000</v>
      </c>
      <c r="E71" s="91">
        <f>Réttabanki!$T65</f>
        <v>9000</v>
      </c>
    </row>
    <row r="72" spans="1:5">
      <c r="A72" t="str">
        <f>Réttabanki!$W66</f>
        <v>Pastagratín með osti og grænmeti</v>
      </c>
      <c r="B72" t="str">
        <f>Réttabanki!$B66</f>
        <v>Brokkolí (ferskt)</v>
      </c>
      <c r="C72" t="str">
        <f>IFERROR(INDEX(Vöruskrá!$E:$E,MATCH(Réttabanki!$B66,Vöruskrá!$B:$B,0)),"")</f>
        <v>Grænmeti</v>
      </c>
      <c r="D72" s="115">
        <f>Réttabanki!$C66</f>
        <v>5000</v>
      </c>
      <c r="E72" s="91">
        <f>Réttabanki!$T66</f>
        <v>3000</v>
      </c>
    </row>
    <row r="73" spans="1:5">
      <c r="A73" t="str">
        <f>Réttabanki!$W67</f>
        <v>Pastagratín með osti og grænmeti</v>
      </c>
      <c r="B73" t="str">
        <f>Réttabanki!$B67</f>
        <v>Paprika (fersk)</v>
      </c>
      <c r="C73" t="str">
        <f>IFERROR(INDEX(Vöruskrá!$E:$E,MATCH(Réttabanki!$B67,Vöruskrá!$B:$B,0)),"")</f>
        <v xml:space="preserve">Grænmeti </v>
      </c>
      <c r="D73" s="115">
        <f>Réttabanki!$C67</f>
        <v>3000</v>
      </c>
      <c r="E73" s="91">
        <f>Réttabanki!$T67</f>
        <v>2400</v>
      </c>
    </row>
    <row r="74" spans="1:5">
      <c r="A74" t="str">
        <f>Réttabanki!$W68</f>
        <v>Pastagratín með osti og grænmeti</v>
      </c>
      <c r="B74" t="str">
        <f>Réttabanki!$B68</f>
        <v>Gulrætur sneiðar</v>
      </c>
      <c r="C74" t="str">
        <f>IFERROR(INDEX(Vöruskrá!$E:$E,MATCH(Réttabanki!$B68,Vöruskrá!$B:$B,0)),"")</f>
        <v>Grænmeti</v>
      </c>
      <c r="D74" s="115">
        <f>Réttabanki!$C68</f>
        <v>4000</v>
      </c>
      <c r="E74" s="91">
        <f>Réttabanki!$T68</f>
        <v>1600</v>
      </c>
    </row>
    <row r="75" spans="1:5">
      <c r="A75" t="str">
        <f>Réttabanki!$W69</f>
        <v>Pastagratín með osti og grænmeti</v>
      </c>
      <c r="B75" t="str">
        <f>Réttabanki!$B69</f>
        <v>Laukur (ferskur)</v>
      </c>
      <c r="C75" t="str">
        <f>IFERROR(INDEX(Vöruskrá!$E:$E,MATCH(Réttabanki!$B69,Vöruskrá!$B:$B,0)),"")</f>
        <v>Grænmeti</v>
      </c>
      <c r="D75" s="115">
        <f>Réttabanki!$C69</f>
        <v>2000</v>
      </c>
      <c r="E75" s="91">
        <f>Réttabanki!$T69</f>
        <v>500</v>
      </c>
    </row>
    <row r="76" spans="1:5">
      <c r="A76" t="str">
        <f>Réttabanki!$W70</f>
        <v>Pastagratín með osti og grænmeti</v>
      </c>
      <c r="B76" t="str">
        <f>Réttabanki!$B70</f>
        <v>Maizenamjöl (majssterkja)</v>
      </c>
      <c r="C76" t="str">
        <f>IFERROR(INDEX(Vöruskrá!$E:$E,MATCH(Réttabanki!$B70,Vöruskrá!$B:$B,0)),"")</f>
        <v>Kornvörur og hráefni</v>
      </c>
      <c r="D76" s="115">
        <f>Réttabanki!$C70</f>
        <v>1200</v>
      </c>
      <c r="E76" s="91">
        <f>Réttabanki!$T70</f>
        <v>480</v>
      </c>
    </row>
    <row r="77" spans="1:5">
      <c r="A77" t="str">
        <f>Réttabanki!$W71</f>
        <v>Pastagratín með osti og grænmeti</v>
      </c>
      <c r="B77" t="str">
        <f>Réttabanki!$B71</f>
        <v>Repjuolía</v>
      </c>
      <c r="C77" t="str">
        <f>IFERROR(INDEX(Vöruskrá!$E:$E,MATCH(Réttabanki!$B71,Vöruskrá!$B:$B,0)),"")</f>
        <v>Kornvörur og hráefni</v>
      </c>
      <c r="D77" s="115">
        <f>Réttabanki!$C71</f>
        <v>800</v>
      </c>
      <c r="E77" s="91">
        <f>Réttabanki!$T71</f>
        <v>316</v>
      </c>
    </row>
    <row r="78" spans="1:5">
      <c r="A78" t="str">
        <f>Réttabanki!$W72</f>
        <v>Pastagratín með osti og grænmeti</v>
      </c>
      <c r="B78" t="str">
        <f>Réttabanki!$B72</f>
        <v>Hvítlauksduft (Vitlökspulver)</v>
      </c>
      <c r="C78" t="str">
        <f>IFERROR(INDEX(Vöruskrá!$E:$E,MATCH(Réttabanki!$B72,Vöruskrá!$B:$B,0)),"")</f>
        <v>Krydd</v>
      </c>
      <c r="D78" s="115">
        <f>Réttabanki!$C72</f>
        <v>400</v>
      </c>
      <c r="E78" s="91">
        <f>Réttabanki!$T72</f>
        <v>1725</v>
      </c>
    </row>
    <row r="79" spans="1:5">
      <c r="A79" t="str">
        <f>Réttabanki!$W73</f>
        <v>Pastagratín með osti og grænmeti</v>
      </c>
      <c r="B79" t="str">
        <f>Réttabanki!$B73</f>
        <v>Borðsalt</v>
      </c>
      <c r="C79" t="str">
        <f>IFERROR(INDEX(Vöruskrá!$E:$E,MATCH(Réttabanki!$B73,Vöruskrá!$B:$B,0)),"")</f>
        <v xml:space="preserve">Krydd </v>
      </c>
      <c r="D79" s="115">
        <f>Réttabanki!$C73</f>
        <v>400</v>
      </c>
      <c r="E79" s="91">
        <f>Réttabanki!$T73</f>
        <v>48</v>
      </c>
    </row>
    <row r="80" spans="1:5">
      <c r="A80" t="str">
        <f>Réttabanki!$W74</f>
        <v>Pastagratín með osti og grænmeti</v>
      </c>
      <c r="B80" t="str">
        <f>Réttabanki!$B74</f>
        <v>Piparblanda</v>
      </c>
      <c r="C80" t="str">
        <f>IFERROR(INDEX(Vöruskrá!$E:$E,MATCH(Réttabanki!$B74,Vöruskrá!$B:$B,0)),"")</f>
        <v>Krydd</v>
      </c>
      <c r="D80" s="115">
        <f>Réttabanki!$C74</f>
        <v>200</v>
      </c>
      <c r="E80" s="91">
        <f>Réttabanki!$T74</f>
        <v>600</v>
      </c>
    </row>
    <row r="81" spans="1:5">
      <c r="A81" t="str">
        <f>Réttabanki!$W76</f>
        <v>Vegan mexicosúpa</v>
      </c>
      <c r="B81" t="str">
        <f>Réttabanki!$B76</f>
        <v>Tómatsúpugrunnur (Oscar)</v>
      </c>
      <c r="C81" t="str">
        <f>IFERROR(INDEX(Vöruskrá!$E:$E,MATCH(Réttabanki!$B76,Vöruskrá!$B:$B,0)),"")</f>
        <v>Sósur / Dressingar / Kraftar</v>
      </c>
      <c r="D81" s="115">
        <f>Réttabanki!$C76</f>
        <v>5500</v>
      </c>
      <c r="E81" s="91">
        <f>Réttabanki!$T76</f>
        <v>3300</v>
      </c>
    </row>
    <row r="82" spans="1:5">
      <c r="A82" t="str">
        <f>Réttabanki!$W77</f>
        <v>Vegan mexicosúpa</v>
      </c>
      <c r="B82" t="str">
        <f>Réttabanki!$B77</f>
        <v>Paprikuteningar litblandir</v>
      </c>
      <c r="C82" t="str">
        <f>IFERROR(INDEX(Vöruskrá!$E:$E,MATCH(Réttabanki!$B77,Vöruskrá!$B:$B,0)),"")</f>
        <v>Grænmeti</v>
      </c>
      <c r="D82" s="115">
        <f>Réttabanki!$C77</f>
        <v>2500</v>
      </c>
      <c r="E82" s="91">
        <f>Réttabanki!$T77</f>
        <v>1000</v>
      </c>
    </row>
    <row r="83" spans="1:5">
      <c r="A83" t="str">
        <f>Réttabanki!$W78</f>
        <v>Vegan mexicosúpa</v>
      </c>
      <c r="B83" t="str">
        <f>Réttabanki!$B78</f>
        <v>Forsteiktur laukur (Pre-fried sliced onions)</v>
      </c>
      <c r="C83" t="str">
        <f>IFERROR(INDEX(Vöruskrá!$E:$E,MATCH(Réttabanki!$B78,Vöruskrá!$B:$B,0)),"")</f>
        <v xml:space="preserve">Grænmeti </v>
      </c>
      <c r="D83" s="115">
        <f>Réttabanki!$C78</f>
        <v>2000</v>
      </c>
      <c r="E83" s="91">
        <f>Réttabanki!$T78</f>
        <v>800</v>
      </c>
    </row>
    <row r="84" spans="1:5">
      <c r="A84" t="str">
        <f>Réttabanki!$W79</f>
        <v>Vegan mexicosúpa</v>
      </c>
      <c r="B84" t="str">
        <f>Réttabanki!$B79</f>
        <v>Fennel frosinn (Diced Fennel)</v>
      </c>
      <c r="C84" t="str">
        <f>IFERROR(INDEX(Vöruskrá!$E:$E,MATCH(Réttabanki!$B79,Vöruskrá!$B:$B,0)),"")</f>
        <v xml:space="preserve">Grænmeti </v>
      </c>
      <c r="D84" s="115">
        <f>Réttabanki!$C79</f>
        <v>1250</v>
      </c>
      <c r="E84" s="91">
        <f>Réttabanki!$T79</f>
        <v>500</v>
      </c>
    </row>
    <row r="85" spans="1:5">
      <c r="A85" t="str">
        <f>Réttabanki!$W80</f>
        <v>Vegan mexicosúpa</v>
      </c>
      <c r="B85" t="str">
        <f>Réttabanki!$B80</f>
        <v>Kjúklingakraftur Vegan (Essential Cuisine)</v>
      </c>
      <c r="C85" t="str">
        <f>IFERROR(INDEX(Vöruskrá!$E:$E,MATCH(Réttabanki!$B80,Vöruskrá!$B:$B,0)),"")</f>
        <v>Sósur / Dressingar / Kraftar</v>
      </c>
      <c r="D85" s="115">
        <f>Réttabanki!$C80</f>
        <v>5000</v>
      </c>
      <c r="E85" s="91">
        <f>Réttabanki!$T80</f>
        <v>3000</v>
      </c>
    </row>
    <row r="86" spans="1:5">
      <c r="A86" t="str">
        <f>Réttabanki!$W81</f>
        <v>Vegan mexicosúpa</v>
      </c>
      <c r="B86" t="str">
        <f>Réttabanki!$B81</f>
        <v>Hvítlaukur (ferskur)</v>
      </c>
      <c r="C86" t="str">
        <f>IFERROR(INDEX(Vöruskrá!$E:$E,MATCH(Réttabanki!$B81,Vöruskrá!$B:$B,0)),"")</f>
        <v xml:space="preserve">Grænmeti </v>
      </c>
      <c r="D86" s="115">
        <f>Réttabanki!$C81</f>
        <v>400</v>
      </c>
      <c r="E86" s="91">
        <f>Réttabanki!$T81</f>
        <v>600</v>
      </c>
    </row>
    <row r="87" spans="1:5">
      <c r="A87" t="str">
        <f>Réttabanki!$W82</f>
        <v>Vegan mexicosúpa</v>
      </c>
      <c r="B87" t="str">
        <f>Réttabanki!$B82</f>
        <v>Borðsalt</v>
      </c>
      <c r="C87" t="str">
        <f>IFERROR(INDEX(Vöruskrá!$E:$E,MATCH(Réttabanki!$B82,Vöruskrá!$B:$B,0)),"")</f>
        <v xml:space="preserve">Krydd </v>
      </c>
      <c r="D87" s="115">
        <f>Réttabanki!$C82</f>
        <v>500</v>
      </c>
      <c r="E87" s="91">
        <f>Réttabanki!$T82</f>
        <v>60</v>
      </c>
    </row>
    <row r="88" spans="1:5">
      <c r="A88" t="str">
        <f>Réttabanki!$W83</f>
        <v>Vegan mexicosúpa</v>
      </c>
      <c r="B88" t="str">
        <f>Réttabanki!$B83</f>
        <v>Country Grill grænmetisblanda</v>
      </c>
      <c r="C88" t="str">
        <f>IFERROR(INDEX(Vöruskrá!$E:$E,MATCH(Réttabanki!$B83,Vöruskrá!$B:$B,0)),"")</f>
        <v>Grænmeti</v>
      </c>
      <c r="D88" s="115">
        <f>Réttabanki!$C83</f>
        <v>9000</v>
      </c>
      <c r="E88" s="91">
        <f>Réttabanki!$T83</f>
        <v>3600</v>
      </c>
    </row>
    <row r="89" spans="1:5">
      <c r="A89" t="str">
        <f>Réttabanki!$W84</f>
        <v>Vegan mexicosúpa</v>
      </c>
      <c r="B89" t="str">
        <f>Réttabanki!$B84</f>
        <v>Vatn</v>
      </c>
      <c r="C89" t="str">
        <f>IFERROR(INDEX(Vöruskrá!$E:$E,MATCH(Réttabanki!$B84,Vöruskrá!$B:$B,0)),"")</f>
        <v>Kornvörur og hráefni</v>
      </c>
      <c r="D89" s="115">
        <f>Réttabanki!$C84</f>
        <v>64526</v>
      </c>
      <c r="E89" s="91">
        <f>Réttabanki!$T84</f>
        <v>6453</v>
      </c>
    </row>
    <row r="90" spans="1:5">
      <c r="A90" t="str">
        <f>Réttabanki!$W86</f>
        <v>Plokkfiskur - Mjólkurlaus</v>
      </c>
      <c r="B90" t="str">
        <f>Réttabanki!$B86</f>
        <v>Ýsa</v>
      </c>
      <c r="C90" t="str">
        <f>IFERROR(INDEX(Vöruskrá!$E:$E,MATCH(Réttabanki!$B86,Vöruskrá!$B:$B,0)),"")</f>
        <v>Fiskur</v>
      </c>
      <c r="D90" s="115">
        <f>Réttabanki!$C86</f>
        <v>40000</v>
      </c>
      <c r="E90" s="91">
        <f>Réttabanki!$T86</f>
        <v>83600</v>
      </c>
    </row>
    <row r="91" spans="1:5">
      <c r="A91" t="str">
        <f>Réttabanki!$W87</f>
        <v>Plokkfiskur - Mjólkurlaus</v>
      </c>
      <c r="B91" t="str">
        <f>Réttabanki!$B87</f>
        <v>Kartöflur (ferskar)</v>
      </c>
      <c r="C91" t="str">
        <f>IFERROR(INDEX(Vöruskrá!$E:$E,MATCH(Réttabanki!$B87,Vöruskrá!$B:$B,0)),"")</f>
        <v>Grænmeti</v>
      </c>
      <c r="D91" s="115">
        <f>Réttabanki!$C87</f>
        <v>36000</v>
      </c>
      <c r="E91" s="91">
        <f>Réttabanki!$T87</f>
        <v>7200</v>
      </c>
    </row>
    <row r="92" spans="1:5">
      <c r="A92" t="str">
        <f>Réttabanki!$W88</f>
        <v>Plokkfiskur - Mjólkurlaus</v>
      </c>
      <c r="B92" t="str">
        <f>Réttabanki!$B88</f>
        <v>Laukur (ferskur)</v>
      </c>
      <c r="C92" t="str">
        <f>IFERROR(INDEX(Vöruskrá!$E:$E,MATCH(Réttabanki!$B88,Vöruskrá!$B:$B,0)),"")</f>
        <v>Grænmeti</v>
      </c>
      <c r="D92" s="115">
        <f>Réttabanki!$C88</f>
        <v>4500</v>
      </c>
      <c r="E92" s="91">
        <f>Réttabanki!$T88</f>
        <v>1125</v>
      </c>
    </row>
    <row r="93" spans="1:5">
      <c r="A93" t="str">
        <f>Réttabanki!$W89</f>
        <v>Plokkfiskur - Mjólkurlaus</v>
      </c>
      <c r="B93" t="str">
        <f>Réttabanki!$B89</f>
        <v>Repjuolía</v>
      </c>
      <c r="C93" t="str">
        <f>IFERROR(INDEX(Vöruskrá!$E:$E,MATCH(Réttabanki!$B89,Vöruskrá!$B:$B,0)),"")</f>
        <v>Kornvörur og hráefni</v>
      </c>
      <c r="D93" s="115">
        <f>Réttabanki!$C89</f>
        <v>800</v>
      </c>
      <c r="E93" s="91">
        <f>Réttabanki!$T89</f>
        <v>316</v>
      </c>
    </row>
    <row r="94" spans="1:5">
      <c r="A94" t="str">
        <f>Réttabanki!$W90</f>
        <v>Plokkfiskur - Mjólkurlaus</v>
      </c>
      <c r="B94" t="str">
        <f>Réttabanki!$B90</f>
        <v>Debic Vegan Top (jurtarjómi)</v>
      </c>
      <c r="C94" t="str">
        <f>IFERROR(INDEX(Vöruskrá!$E:$E,MATCH(Réttabanki!$B90,Vöruskrá!$B:$B,0)),"")</f>
        <v>Plöntubasað</v>
      </c>
      <c r="D94" s="115">
        <f>Réttabanki!$C90</f>
        <v>10000</v>
      </c>
      <c r="E94" s="91">
        <f>Réttabanki!$T90</f>
        <v>18000</v>
      </c>
    </row>
    <row r="95" spans="1:5">
      <c r="A95" t="str">
        <f>Réttabanki!$W91</f>
        <v>Plokkfiskur - Mjólkurlaus</v>
      </c>
      <c r="B95" t="str">
        <f>Réttabanki!$B91</f>
        <v>Vatn</v>
      </c>
      <c r="C95" t="str">
        <f>IFERROR(INDEX(Vöruskrá!$E:$E,MATCH(Réttabanki!$B91,Vöruskrá!$B:$B,0)),"")</f>
        <v>Kornvörur og hráefni</v>
      </c>
      <c r="D95" s="115">
        <f>Réttabanki!$C91</f>
        <v>5000</v>
      </c>
      <c r="E95" s="91">
        <f>Réttabanki!$T91</f>
        <v>500</v>
      </c>
    </row>
    <row r="96" spans="1:5">
      <c r="A96" t="str">
        <f>Réttabanki!$W92</f>
        <v>Plokkfiskur - Mjólkurlaus</v>
      </c>
      <c r="B96" t="str">
        <f>Réttabanki!$B92</f>
        <v>Maizenamjöl (majssterkja)</v>
      </c>
      <c r="C96" t="str">
        <f>IFERROR(INDEX(Vöruskrá!$E:$E,MATCH(Réttabanki!$B92,Vöruskrá!$B:$B,0)),"")</f>
        <v>Kornvörur og hráefni</v>
      </c>
      <c r="D96" s="115">
        <f>Réttabanki!$C92</f>
        <v>1800</v>
      </c>
      <c r="E96" s="91">
        <f>Réttabanki!$T92</f>
        <v>720</v>
      </c>
    </row>
    <row r="97" spans="1:5">
      <c r="A97" t="str">
        <f>Réttabanki!$W93</f>
        <v>Plokkfiskur - Mjólkurlaus</v>
      </c>
      <c r="B97" t="str">
        <f>Réttabanki!$B93</f>
        <v>Borðsalt</v>
      </c>
      <c r="C97" t="str">
        <f>IFERROR(INDEX(Vöruskrá!$E:$E,MATCH(Réttabanki!$B93,Vöruskrá!$B:$B,0)),"")</f>
        <v xml:space="preserve">Krydd </v>
      </c>
      <c r="D97" s="115">
        <f>Réttabanki!$C93</f>
        <v>550</v>
      </c>
      <c r="E97" s="91">
        <f>Réttabanki!$T93</f>
        <v>66</v>
      </c>
    </row>
    <row r="98" spans="1:5">
      <c r="A98" t="str">
        <f>Réttabanki!$W94</f>
        <v>Plokkfiskur - Mjólkurlaus</v>
      </c>
      <c r="B98" t="str">
        <f>Réttabanki!$B94</f>
        <v>Hvítvínsedik</v>
      </c>
      <c r="C98" t="str">
        <f>IFERROR(INDEX(Vöruskrá!$E:$E,MATCH(Réttabanki!$B94,Vöruskrá!$B:$B,0)),"")</f>
        <v>Sósur / Dressingar / Kraftar</v>
      </c>
      <c r="D98" s="115">
        <f>Réttabanki!$C94</f>
        <v>400</v>
      </c>
      <c r="E98" s="91">
        <f>Réttabanki!$T94</f>
        <v>240</v>
      </c>
    </row>
    <row r="99" spans="1:5">
      <c r="A99" t="str">
        <f>Réttabanki!$W95</f>
        <v>Plokkfiskur - Mjólkurlaus</v>
      </c>
      <c r="B99" t="str">
        <f>Réttabanki!$B95</f>
        <v>Púðursykur</v>
      </c>
      <c r="C99" t="str">
        <f>IFERROR(INDEX(Vöruskrá!$E:$E,MATCH(Réttabanki!$B95,Vöruskrá!$B:$B,0)),"")</f>
        <v>Kornvörur og hráefni</v>
      </c>
      <c r="D99" s="115">
        <f>Réttabanki!$C95</f>
        <v>250</v>
      </c>
      <c r="E99" s="91">
        <f>Réttabanki!$T95</f>
        <v>100</v>
      </c>
    </row>
    <row r="100" spans="1:5">
      <c r="A100" t="str">
        <f>Réttabanki!$W96</f>
        <v>Plokkfiskur - Mjólkurlaus</v>
      </c>
      <c r="B100" t="str">
        <f>Réttabanki!$B96</f>
        <v>Múskat, malaður</v>
      </c>
      <c r="C100" t="str">
        <f>IFERROR(INDEX(Vöruskrá!$E:$E,MATCH(Réttabanki!$B96,Vöruskrá!$B:$B,0)),"")</f>
        <v>Krydd</v>
      </c>
      <c r="D100" s="115">
        <f>Réttabanki!$C96</f>
        <v>40</v>
      </c>
      <c r="E100" s="91">
        <f>Réttabanki!$T96</f>
        <v>145</v>
      </c>
    </row>
    <row r="101" spans="1:5">
      <c r="A101" t="str">
        <f>Réttabanki!$W97</f>
        <v>Plokkfiskur - Mjólkurlaus</v>
      </c>
      <c r="B101" t="str">
        <f>Réttabanki!$B97</f>
        <v>Karríduft (Curry powder)</v>
      </c>
      <c r="C101" t="str">
        <f>IFERROR(INDEX(Vöruskrá!$E:$E,MATCH(Réttabanki!$B97,Vöruskrá!$B:$B,0)),"")</f>
        <v>Krydd</v>
      </c>
      <c r="D101" s="115">
        <f>Réttabanki!$C97</f>
        <v>60</v>
      </c>
      <c r="E101" s="91">
        <f>Réttabanki!$T97</f>
        <v>180</v>
      </c>
    </row>
    <row r="102" spans="1:5">
      <c r="A102" t="str">
        <f>Réttabanki!$W98</f>
        <v>Plokkfiskur - Mjólkurlaus</v>
      </c>
      <c r="B102" t="str">
        <f>Réttabanki!$B98</f>
        <v>Svartur pipar, malaður</v>
      </c>
      <c r="C102" t="str">
        <f>IFERROR(INDEX(Vöruskrá!$E:$E,MATCH(Réttabanki!$B98,Vöruskrá!$B:$B,0)),"")</f>
        <v>Krydd</v>
      </c>
      <c r="D102" s="115">
        <f>Réttabanki!$C98</f>
        <v>100</v>
      </c>
      <c r="E102" s="91">
        <f>Réttabanki!$T98</f>
        <v>700</v>
      </c>
    </row>
    <row r="103" spans="1:5">
      <c r="A103" t="str">
        <f>Réttabanki!$W100</f>
        <v>Nautagrýta</v>
      </c>
      <c r="B103" t="str">
        <f>Réttabanki!$B100</f>
        <v>Nautgripahakk 2 kg frosið</v>
      </c>
      <c r="C103" t="str">
        <f>IFERROR(INDEX(Vöruskrá!$E:$E,MATCH(Réttabanki!$B100,Vöruskrá!$B:$B,0)),"")</f>
        <v>Kjöt / Alifuglar</v>
      </c>
      <c r="D103" s="115">
        <f>Réttabanki!$C100</f>
        <v>35000</v>
      </c>
      <c r="E103" s="91">
        <f>Réttabanki!$T100</f>
        <v>70000</v>
      </c>
    </row>
    <row r="104" spans="1:5">
      <c r="A104" t="str">
        <f>Réttabanki!$W101</f>
        <v>Nautagrýta</v>
      </c>
      <c r="B104" t="str">
        <f>Réttabanki!$B101</f>
        <v>Brunoise grænmetisblanda</v>
      </c>
      <c r="C104" t="str">
        <f>IFERROR(INDEX(Vöruskrá!$E:$E,MATCH(Réttabanki!$B101,Vöruskrá!$B:$B,0)),"")</f>
        <v xml:space="preserve">Grænmeti </v>
      </c>
      <c r="D104" s="115">
        <f>Réttabanki!$C101</f>
        <v>10000</v>
      </c>
      <c r="E104" s="91">
        <f>Réttabanki!$T101</f>
        <v>4000</v>
      </c>
    </row>
    <row r="105" spans="1:5">
      <c r="A105" t="str">
        <f>Réttabanki!$W102</f>
        <v>Nautagrýta</v>
      </c>
      <c r="B105" t="str">
        <f>Réttabanki!$B102</f>
        <v>Chunky Salsa Medium (Salsa sósa)</v>
      </c>
      <c r="C105" t="str">
        <f>IFERROR(INDEX(Vöruskrá!$E:$E,MATCH(Réttabanki!$B102,Vöruskrá!$B:$B,0)),"")</f>
        <v>Sósur / Dressingar / Kraftar</v>
      </c>
      <c r="D105" s="115">
        <f>Réttabanki!$C102</f>
        <v>8000</v>
      </c>
      <c r="E105" s="91">
        <f>Réttabanki!$T102</f>
        <v>4800</v>
      </c>
    </row>
    <row r="106" spans="1:5">
      <c r="A106" t="str">
        <f>Réttabanki!$W103</f>
        <v>Nautagrýta</v>
      </c>
      <c r="B106" t="str">
        <f>Réttabanki!$B103</f>
        <v>Tómatpuré Doppio Concentrato 800 g (Menu)</v>
      </c>
      <c r="C106" t="str">
        <f>IFERROR(INDEX(Vöruskrá!$E:$E,MATCH(Réttabanki!$B103,Vöruskrá!$B:$B,0)),"")</f>
        <v>Niðursuðuvörur</v>
      </c>
      <c r="D106" s="115">
        <f>Réttabanki!$C103</f>
        <v>3000</v>
      </c>
      <c r="E106" s="91">
        <f>Réttabanki!$T103</f>
        <v>1350</v>
      </c>
    </row>
    <row r="107" spans="1:5">
      <c r="A107" t="str">
        <f>Réttabanki!$W104</f>
        <v>Nautagrýta</v>
      </c>
      <c r="B107" t="str">
        <f>Réttabanki!$B104</f>
        <v>Taco Grillkrydda</v>
      </c>
      <c r="C107" t="str">
        <f>IFERROR(INDEX(Vöruskrá!$E:$E,MATCH(Réttabanki!$B104,Vöruskrá!$B:$B,0)),"")</f>
        <v>Krydd</v>
      </c>
      <c r="D107" s="115">
        <f>Réttabanki!$C104</f>
        <v>2000</v>
      </c>
      <c r="E107" s="91">
        <f>Réttabanki!$T104</f>
        <v>5828</v>
      </c>
    </row>
    <row r="108" spans="1:5">
      <c r="A108" t="str">
        <f>Réttabanki!$W105</f>
        <v>Nautagrýta</v>
      </c>
      <c r="B108" t="str">
        <f>Réttabanki!$B105</f>
        <v>Hvítlaukur (ferskur)</v>
      </c>
      <c r="C108" t="str">
        <f>IFERROR(INDEX(Vöruskrá!$E:$E,MATCH(Réttabanki!$B105,Vöruskrá!$B:$B,0)),"")</f>
        <v xml:space="preserve">Grænmeti </v>
      </c>
      <c r="D108" s="115">
        <f>Réttabanki!$C105</f>
        <v>500</v>
      </c>
      <c r="E108" s="91">
        <f>Réttabanki!$T105</f>
        <v>750</v>
      </c>
    </row>
    <row r="109" spans="1:5">
      <c r="A109" t="str">
        <f>Réttabanki!$W106</f>
        <v>Nautagrýta</v>
      </c>
      <c r="B109" t="str">
        <f>Réttabanki!$B106</f>
        <v>Repjuolía</v>
      </c>
      <c r="C109" t="str">
        <f>IFERROR(INDEX(Vöruskrá!$E:$E,MATCH(Réttabanki!$B106,Vöruskrá!$B:$B,0)),"")</f>
        <v>Kornvörur og hráefni</v>
      </c>
      <c r="D109" s="115">
        <f>Réttabanki!$C106</f>
        <v>1500</v>
      </c>
      <c r="E109" s="91">
        <f>Réttabanki!$T106</f>
        <v>593</v>
      </c>
    </row>
    <row r="110" spans="1:5">
      <c r="A110" t="str">
        <f>Réttabanki!$W107</f>
        <v>Nautagrýta</v>
      </c>
      <c r="B110" t="str">
        <f>Réttabanki!$B107</f>
        <v>Nautakraftur Vegan</v>
      </c>
      <c r="C110" t="str">
        <f>IFERROR(INDEX(Vöruskrá!$E:$E,MATCH(Réttabanki!$B107,Vöruskrá!$B:$B,0)),"")</f>
        <v>Sósur / Dressingar / Kraftar</v>
      </c>
      <c r="D110" s="115">
        <f>Réttabanki!$C107</f>
        <v>12000</v>
      </c>
      <c r="E110" s="91">
        <f>Réttabanki!$T107</f>
        <v>7200</v>
      </c>
    </row>
    <row r="111" spans="1:5">
      <c r="A111" t="str">
        <f>Réttabanki!$W108</f>
        <v>Nautagrýta</v>
      </c>
      <c r="B111" t="str">
        <f>Réttabanki!$B108</f>
        <v>Maizenamjöl (majssterkja)</v>
      </c>
      <c r="C111" t="str">
        <f>IFERROR(INDEX(Vöruskrá!$E:$E,MATCH(Réttabanki!$B108,Vöruskrá!$B:$B,0)),"")</f>
        <v>Kornvörur og hráefni</v>
      </c>
      <c r="D111" s="115">
        <f>Réttabanki!$C108</f>
        <v>1200</v>
      </c>
      <c r="E111" s="91">
        <f>Réttabanki!$T108</f>
        <v>480</v>
      </c>
    </row>
    <row r="112" spans="1:5">
      <c r="A112" t="str">
        <f>Réttabanki!$W109</f>
        <v>Nautagrýta</v>
      </c>
      <c r="B112" t="str">
        <f>Réttabanki!$B109</f>
        <v>Borðsalt</v>
      </c>
      <c r="C112" t="str">
        <f>IFERROR(INDEX(Vöruskrá!$E:$E,MATCH(Réttabanki!$B109,Vöruskrá!$B:$B,0)),"")</f>
        <v xml:space="preserve">Krydd </v>
      </c>
      <c r="D112" s="115">
        <f>Réttabanki!$C109</f>
        <v>600</v>
      </c>
      <c r="E112" s="91">
        <f>Réttabanki!$T109</f>
        <v>72</v>
      </c>
    </row>
    <row r="113" spans="1:5">
      <c r="A113" t="str">
        <f>Réttabanki!$W110</f>
        <v>Nautagrýta</v>
      </c>
      <c r="B113" t="str">
        <f>Réttabanki!$B110</f>
        <v>Svartur pipar, malaður</v>
      </c>
      <c r="C113" t="str">
        <f>IFERROR(INDEX(Vöruskrá!$E:$E,MATCH(Réttabanki!$B110,Vöruskrá!$B:$B,0)),"")</f>
        <v>Krydd</v>
      </c>
      <c r="D113" s="115">
        <f>Réttabanki!$C110</f>
        <v>100</v>
      </c>
      <c r="E113" s="91">
        <f>Réttabanki!$T110</f>
        <v>700</v>
      </c>
    </row>
    <row r="114" spans="1:5">
      <c r="A114" t="str">
        <f>Réttabanki!$W111</f>
        <v>Nautagrýta</v>
      </c>
      <c r="B114" t="str">
        <f>Réttabanki!$B111</f>
        <v>Vatn</v>
      </c>
      <c r="C114" t="str">
        <f>IFERROR(INDEX(Vöruskrá!$E:$E,MATCH(Réttabanki!$B111,Vöruskrá!$B:$B,0)),"")</f>
        <v>Kornvörur og hráefni</v>
      </c>
      <c r="D114" s="115">
        <f>Réttabanki!$C111</f>
        <v>41600</v>
      </c>
      <c r="E114" s="91">
        <f>Réttabanki!$T111</f>
        <v>4160</v>
      </c>
    </row>
    <row r="115" spans="1:5">
      <c r="A115" t="str">
        <f>Réttabanki!$W113</f>
        <v>Gúllassúpa</v>
      </c>
      <c r="B115" t="str">
        <f>Réttabanki!$B113</f>
        <v>Nautgripahakk 2 kg frosið</v>
      </c>
      <c r="C115" t="str">
        <f>IFERROR(INDEX(Vöruskrá!$E:$E,MATCH(Réttabanki!$B113,Vöruskrá!$B:$B,0)),"")</f>
        <v>Kjöt / Alifuglar</v>
      </c>
      <c r="D115" s="115">
        <f>Réttabanki!$C113</f>
        <v>30000</v>
      </c>
      <c r="E115" s="91">
        <f>Réttabanki!$T113</f>
        <v>60000</v>
      </c>
    </row>
    <row r="116" spans="1:5">
      <c r="A116" t="str">
        <f>Réttabanki!$W114</f>
        <v>Gúllassúpa</v>
      </c>
      <c r="B116" t="str">
        <f>Réttabanki!$B114</f>
        <v>Kartöflur (ferskar)</v>
      </c>
      <c r="C116" t="str">
        <f>IFERROR(INDEX(Vöruskrá!$E:$E,MATCH(Réttabanki!$B114,Vöruskrá!$B:$B,0)),"")</f>
        <v>Grænmeti</v>
      </c>
      <c r="D116" s="115">
        <f>Réttabanki!$C114</f>
        <v>25000</v>
      </c>
      <c r="E116" s="91">
        <f>Réttabanki!$T114</f>
        <v>5000</v>
      </c>
    </row>
    <row r="117" spans="1:5">
      <c r="A117" t="str">
        <f>Réttabanki!$W115</f>
        <v>Gúllassúpa</v>
      </c>
      <c r="B117" t="str">
        <f>Réttabanki!$B115</f>
        <v>Gulrætur (ferskar)</v>
      </c>
      <c r="C117" t="str">
        <f>IFERROR(INDEX(Vöruskrá!$E:$E,MATCH(Réttabanki!$B115,Vöruskrá!$B:$B,0)),"")</f>
        <v>Grænmeti</v>
      </c>
      <c r="D117" s="115">
        <f>Réttabanki!$C115</f>
        <v>10000</v>
      </c>
      <c r="E117" s="91">
        <f>Réttabanki!$T115</f>
        <v>2500</v>
      </c>
    </row>
    <row r="118" spans="1:5">
      <c r="A118" t="str">
        <f>Réttabanki!$W116</f>
        <v>Gúllassúpa</v>
      </c>
      <c r="B118" t="str">
        <f>Réttabanki!$B116</f>
        <v>Laukur (ferskur)</v>
      </c>
      <c r="C118" t="str">
        <f>IFERROR(INDEX(Vöruskrá!$E:$E,MATCH(Réttabanki!$B116,Vöruskrá!$B:$B,0)),"")</f>
        <v>Grænmeti</v>
      </c>
      <c r="D118" s="115">
        <f>Réttabanki!$C116</f>
        <v>8000</v>
      </c>
      <c r="E118" s="91">
        <f>Réttabanki!$T116</f>
        <v>2000</v>
      </c>
    </row>
    <row r="119" spans="1:5">
      <c r="A119" t="str">
        <f>Réttabanki!$W117</f>
        <v>Gúllassúpa</v>
      </c>
      <c r="B119" t="str">
        <f>Réttabanki!$B117</f>
        <v>Paprikuteningar litblandir</v>
      </c>
      <c r="C119" t="str">
        <f>IFERROR(INDEX(Vöruskrá!$E:$E,MATCH(Réttabanki!$B117,Vöruskrá!$B:$B,0)),"")</f>
        <v>Grænmeti</v>
      </c>
      <c r="D119" s="115">
        <f>Réttabanki!$C117</f>
        <v>5000</v>
      </c>
      <c r="E119" s="91">
        <f>Réttabanki!$T117</f>
        <v>2000</v>
      </c>
    </row>
    <row r="120" spans="1:5">
      <c r="A120" t="str">
        <f>Réttabanki!$W118</f>
        <v>Gúllassúpa</v>
      </c>
      <c r="B120" t="str">
        <f>Réttabanki!$B118</f>
        <v>Maukaðir tómatar</v>
      </c>
      <c r="C120" t="str">
        <f>IFERROR(INDEX(Vöruskrá!$E:$E,MATCH(Réttabanki!$B118,Vöruskrá!$B:$B,0)),"")</f>
        <v>Niðursuðuvörur</v>
      </c>
      <c r="D120" s="115">
        <f>Réttabanki!$C118</f>
        <v>6000</v>
      </c>
      <c r="E120" s="91">
        <f>Réttabanki!$T118</f>
        <v>3216</v>
      </c>
    </row>
    <row r="121" spans="1:5">
      <c r="A121" t="str">
        <f>Réttabanki!$W119</f>
        <v>Gúllassúpa</v>
      </c>
      <c r="B121" t="str">
        <f>Réttabanki!$B119</f>
        <v>Tómatpuré Doppio Concentrato 800 g (Menu)</v>
      </c>
      <c r="C121" t="str">
        <f>IFERROR(INDEX(Vöruskrá!$E:$E,MATCH(Réttabanki!$B119,Vöruskrá!$B:$B,0)),"")</f>
        <v>Niðursuðuvörur</v>
      </c>
      <c r="D121" s="115">
        <f>Réttabanki!$C119</f>
        <v>2500</v>
      </c>
      <c r="E121" s="91">
        <f>Réttabanki!$T119</f>
        <v>1125</v>
      </c>
    </row>
    <row r="122" spans="1:5">
      <c r="A122" t="str">
        <f>Réttabanki!$W120</f>
        <v>Gúllassúpa</v>
      </c>
      <c r="B122" t="str">
        <f>Réttabanki!$B120</f>
        <v>Nautakraftur Vegan</v>
      </c>
      <c r="C122" t="str">
        <f>IFERROR(INDEX(Vöruskrá!$E:$E,MATCH(Réttabanki!$B120,Vöruskrá!$B:$B,0)),"")</f>
        <v>Sósur / Dressingar / Kraftar</v>
      </c>
      <c r="D122" s="115">
        <f>Réttabanki!$C120</f>
        <v>1200</v>
      </c>
      <c r="E122" s="91">
        <f>Réttabanki!$T120</f>
        <v>720</v>
      </c>
    </row>
    <row r="123" spans="1:5">
      <c r="A123" t="str">
        <f>Réttabanki!$W121</f>
        <v>Gúllassúpa</v>
      </c>
      <c r="B123" t="str">
        <f>Réttabanki!$B121</f>
        <v>Hvítlauksduft (Vitlökspulver)</v>
      </c>
      <c r="C123" t="str">
        <f>IFERROR(INDEX(Vöruskrá!$E:$E,MATCH(Réttabanki!$B121,Vöruskrá!$B:$B,0)),"")</f>
        <v>Krydd</v>
      </c>
      <c r="D123" s="115">
        <f>Réttabanki!$C121</f>
        <v>300</v>
      </c>
      <c r="E123" s="91">
        <f>Réttabanki!$T121</f>
        <v>1294</v>
      </c>
    </row>
    <row r="124" spans="1:5">
      <c r="A124" t="str">
        <f>Réttabanki!$W122</f>
        <v>Gúllassúpa</v>
      </c>
      <c r="B124" t="str">
        <f>Réttabanki!$B122</f>
        <v>Repjuolía</v>
      </c>
      <c r="C124" t="str">
        <f>IFERROR(INDEX(Vöruskrá!$E:$E,MATCH(Réttabanki!$B122,Vöruskrá!$B:$B,0)),"")</f>
        <v>Kornvörur og hráefni</v>
      </c>
      <c r="D124" s="115">
        <f>Réttabanki!$C122</f>
        <v>1500</v>
      </c>
      <c r="E124" s="91">
        <f>Réttabanki!$T122</f>
        <v>593</v>
      </c>
    </row>
    <row r="125" spans="1:5">
      <c r="A125" t="str">
        <f>Réttabanki!$W123</f>
        <v>Gúllassúpa</v>
      </c>
      <c r="B125" t="str">
        <f>Réttabanki!$B123</f>
        <v>Paprikuduft</v>
      </c>
      <c r="C125" t="str">
        <f>IFERROR(INDEX(Vöruskrá!$E:$E,MATCH(Réttabanki!$B123,Vöruskrá!$B:$B,0)),"")</f>
        <v>Krydd</v>
      </c>
      <c r="D125" s="115">
        <f>Réttabanki!$C123</f>
        <v>250</v>
      </c>
      <c r="E125" s="91">
        <f>Réttabanki!$T123</f>
        <v>750</v>
      </c>
    </row>
    <row r="126" spans="1:5">
      <c r="A126" t="str">
        <f>Réttabanki!$W124</f>
        <v>Gúllassúpa</v>
      </c>
      <c r="B126" t="str">
        <f>Réttabanki!$B124</f>
        <v>Borðsalt</v>
      </c>
      <c r="C126" t="str">
        <f>IFERROR(INDEX(Vöruskrá!$E:$E,MATCH(Réttabanki!$B124,Vöruskrá!$B:$B,0)),"")</f>
        <v xml:space="preserve">Krydd </v>
      </c>
      <c r="D126" s="115">
        <f>Réttabanki!$C124</f>
        <v>600</v>
      </c>
      <c r="E126" s="91">
        <f>Réttabanki!$T124</f>
        <v>72</v>
      </c>
    </row>
    <row r="127" spans="1:5">
      <c r="A127" t="str">
        <f>Réttabanki!$W125</f>
        <v>Gúllassúpa</v>
      </c>
      <c r="B127" t="str">
        <f>Réttabanki!$B125</f>
        <v>Piparblanda</v>
      </c>
      <c r="C127" t="str">
        <f>IFERROR(INDEX(Vöruskrá!$E:$E,MATCH(Réttabanki!$B125,Vöruskrá!$B:$B,0)),"")</f>
        <v>Krydd</v>
      </c>
      <c r="D127" s="115">
        <f>Réttabanki!$C125</f>
        <v>100</v>
      </c>
      <c r="E127" s="91">
        <f>Réttabanki!$T125</f>
        <v>300</v>
      </c>
    </row>
    <row r="128" spans="1:5">
      <c r="A128" t="str">
        <f>Réttabanki!$W126</f>
        <v>Gúllassúpa</v>
      </c>
      <c r="B128" t="str">
        <f>Réttabanki!$B126</f>
        <v>Vatn</v>
      </c>
      <c r="C128" t="str">
        <f>IFERROR(INDEX(Vöruskrá!$E:$E,MATCH(Réttabanki!$B126,Vöruskrá!$B:$B,0)),"")</f>
        <v>Kornvörur og hráefni</v>
      </c>
      <c r="D128" s="115">
        <f>Réttabanki!$C126</f>
        <v>18300</v>
      </c>
      <c r="E128" s="91">
        <f>Réttabanki!$T126</f>
        <v>1830</v>
      </c>
    </row>
    <row r="129" spans="1:5">
      <c r="A129" t="str">
        <f>Réttabanki!$W128</f>
        <v>Spaghetti með kjúkling í mildri rjómasósu</v>
      </c>
      <c r="B129" t="str">
        <f>Réttabanki!$B128</f>
        <v>Kjúklingalæri úrbeinuð</v>
      </c>
      <c r="C129" t="str">
        <f>IFERROR(INDEX(Vöruskrá!$E:$E,MATCH(Réttabanki!$B128,Vöruskrá!$B:$B,0)),"")</f>
        <v>Kjöt / Alifuglar</v>
      </c>
      <c r="D129" s="115">
        <f>Réttabanki!$C128</f>
        <v>25000</v>
      </c>
      <c r="E129" s="91">
        <f>Réttabanki!$T128</f>
        <v>60000</v>
      </c>
    </row>
    <row r="130" spans="1:5">
      <c r="A130" t="str">
        <f>Réttabanki!$W129</f>
        <v>Spaghetti með kjúkling í mildri rjómasósu</v>
      </c>
      <c r="B130" t="str">
        <f>Réttabanki!$B129</f>
        <v>Matreiðslurjómi (MS)</v>
      </c>
      <c r="C130" t="str">
        <f>IFERROR(INDEX(Vöruskrá!$E:$E,MATCH(Réttabanki!$B129,Vöruskrá!$B:$B,0)),"")</f>
        <v>mjólkurvörur</v>
      </c>
      <c r="D130" s="115">
        <f>Réttabanki!$C129</f>
        <v>15000</v>
      </c>
      <c r="E130" s="91">
        <f>Réttabanki!$T129</f>
        <v>13500</v>
      </c>
    </row>
    <row r="131" spans="1:5">
      <c r="A131" t="str">
        <f>Réttabanki!$W130</f>
        <v>Spaghetti með kjúkling í mildri rjómasósu</v>
      </c>
      <c r="B131" t="str">
        <f>Réttabanki!$B130</f>
        <v>Nýmjólk 1 L (MS)</v>
      </c>
      <c r="C131" t="str">
        <f>IFERROR(INDEX(Vöruskrá!$E:$E,MATCH(Réttabanki!$B130,Vöruskrá!$B:$B,0)),"")</f>
        <v>Mjólkurvörur</v>
      </c>
      <c r="D131" s="115">
        <f>Réttabanki!$C130</f>
        <v>10000</v>
      </c>
      <c r="E131" s="91">
        <f>Réttabanki!$T130</f>
        <v>2000</v>
      </c>
    </row>
    <row r="132" spans="1:5">
      <c r="A132" t="str">
        <f>Réttabanki!$W131</f>
        <v>Spaghetti með kjúkling í mildri rjómasósu</v>
      </c>
      <c r="B132" t="str">
        <f>Réttabanki!$B131</f>
        <v>Rifinn ostur – Pizzatopping mozzarella (Ulkjær)</v>
      </c>
      <c r="C132" t="str">
        <f>IFERROR(INDEX(Vöruskrá!$E:$E,MATCH(Réttabanki!$B131,Vöruskrá!$B:$B,0)),"")</f>
        <v>Mjólkurvörur</v>
      </c>
      <c r="D132" s="115">
        <f>Réttabanki!$C131</f>
        <v>3000</v>
      </c>
      <c r="E132" s="91">
        <f>Réttabanki!$T131</f>
        <v>4500</v>
      </c>
    </row>
    <row r="133" spans="1:5">
      <c r="A133" t="str">
        <f>Réttabanki!$W132</f>
        <v>Spaghetti með kjúkling í mildri rjómasósu</v>
      </c>
      <c r="B133" t="str">
        <f>Réttabanki!$B132</f>
        <v>Brokkolí (ferskt)</v>
      </c>
      <c r="C133" t="str">
        <f>IFERROR(INDEX(Vöruskrá!$E:$E,MATCH(Réttabanki!$B132,Vöruskrá!$B:$B,0)),"")</f>
        <v>Grænmeti</v>
      </c>
      <c r="D133" s="115">
        <f>Réttabanki!$C132</f>
        <v>5000</v>
      </c>
      <c r="E133" s="91">
        <f>Réttabanki!$T132</f>
        <v>3000</v>
      </c>
    </row>
    <row r="134" spans="1:5">
      <c r="A134" t="str">
        <f>Réttabanki!$W133</f>
        <v>Spaghetti með kjúkling í mildri rjómasósu</v>
      </c>
      <c r="B134" t="str">
        <f>Réttabanki!$B133</f>
        <v>Paprika (fersk)</v>
      </c>
      <c r="C134" t="str">
        <f>IFERROR(INDEX(Vöruskrá!$E:$E,MATCH(Réttabanki!$B133,Vöruskrá!$B:$B,0)),"")</f>
        <v xml:space="preserve">Grænmeti </v>
      </c>
      <c r="D134" s="115">
        <f>Réttabanki!$C133</f>
        <v>4000</v>
      </c>
      <c r="E134" s="91">
        <f>Réttabanki!$T133</f>
        <v>3200</v>
      </c>
    </row>
    <row r="135" spans="1:5">
      <c r="A135" t="str">
        <f>Réttabanki!$W134</f>
        <v>Spaghetti með kjúkling í mildri rjómasósu</v>
      </c>
      <c r="B135" t="str">
        <f>Réttabanki!$B134</f>
        <v>Gulrætur (ferskar)</v>
      </c>
      <c r="C135" t="str">
        <f>IFERROR(INDEX(Vöruskrá!$E:$E,MATCH(Réttabanki!$B134,Vöruskrá!$B:$B,0)),"")</f>
        <v>Grænmeti</v>
      </c>
      <c r="D135" s="115">
        <f>Réttabanki!$C134</f>
        <v>3000</v>
      </c>
      <c r="E135" s="91">
        <f>Réttabanki!$T134</f>
        <v>750</v>
      </c>
    </row>
    <row r="136" spans="1:5">
      <c r="A136" t="str">
        <f>Réttabanki!$W135</f>
        <v>Spaghetti með kjúkling í mildri rjómasósu</v>
      </c>
      <c r="B136" t="str">
        <f>Réttabanki!$B135</f>
        <v>Laukur (ferskur)</v>
      </c>
      <c r="C136" t="str">
        <f>IFERROR(INDEX(Vöruskrá!$E:$E,MATCH(Réttabanki!$B135,Vöruskrá!$B:$B,0)),"")</f>
        <v>Grænmeti</v>
      </c>
      <c r="D136" s="115">
        <f>Réttabanki!$C135</f>
        <v>3000</v>
      </c>
      <c r="E136" s="91">
        <f>Réttabanki!$T135</f>
        <v>750</v>
      </c>
    </row>
    <row r="137" spans="1:5">
      <c r="A137" t="str">
        <f>Réttabanki!$W136</f>
        <v>Spaghetti með kjúkling í mildri rjómasósu</v>
      </c>
      <c r="B137" t="str">
        <f>Réttabanki!$B136</f>
        <v>Maizenamjöl (majssterkja)</v>
      </c>
      <c r="C137" t="str">
        <f>IFERROR(INDEX(Vöruskrá!$E:$E,MATCH(Réttabanki!$B136,Vöruskrá!$B:$B,0)),"")</f>
        <v>Kornvörur og hráefni</v>
      </c>
      <c r="D137" s="115">
        <f>Réttabanki!$C136</f>
        <v>1000</v>
      </c>
      <c r="E137" s="91">
        <f>Réttabanki!$T136</f>
        <v>400</v>
      </c>
    </row>
    <row r="138" spans="1:5">
      <c r="A138" t="str">
        <f>Réttabanki!$W137</f>
        <v>Spaghetti með kjúkling í mildri rjómasósu</v>
      </c>
      <c r="B138" t="str">
        <f>Réttabanki!$B137</f>
        <v>Repjuolía</v>
      </c>
      <c r="C138" t="str">
        <f>IFERROR(INDEX(Vöruskrá!$E:$E,MATCH(Réttabanki!$B137,Vöruskrá!$B:$B,0)),"")</f>
        <v>Kornvörur og hráefni</v>
      </c>
      <c r="D138" s="115">
        <f>Réttabanki!$C137</f>
        <v>500</v>
      </c>
      <c r="E138" s="91">
        <f>Réttabanki!$T137</f>
        <v>198</v>
      </c>
    </row>
    <row r="139" spans="1:5">
      <c r="A139" t="str">
        <f>Réttabanki!$W138</f>
        <v>Spaghetti með kjúkling í mildri rjómasósu</v>
      </c>
      <c r="B139" t="str">
        <f>Réttabanki!$B138</f>
        <v>Hvítlauksduft (Vitlökspulver)</v>
      </c>
      <c r="C139" t="str">
        <f>IFERROR(INDEX(Vöruskrá!$E:$E,MATCH(Réttabanki!$B138,Vöruskrá!$B:$B,0)),"")</f>
        <v>Krydd</v>
      </c>
      <c r="D139" s="115">
        <f>Réttabanki!$C138</f>
        <v>300</v>
      </c>
      <c r="E139" s="91">
        <f>Réttabanki!$T138</f>
        <v>1294</v>
      </c>
    </row>
    <row r="140" spans="1:5">
      <c r="A140" t="str">
        <f>Réttabanki!$W139</f>
        <v>Spaghetti með kjúkling í mildri rjómasósu</v>
      </c>
      <c r="B140" t="str">
        <f>Réttabanki!$B139</f>
        <v>Borðsalt</v>
      </c>
      <c r="C140" t="str">
        <f>IFERROR(INDEX(Vöruskrá!$E:$E,MATCH(Réttabanki!$B139,Vöruskrá!$B:$B,0)),"")</f>
        <v xml:space="preserve">Krydd </v>
      </c>
      <c r="D140" s="115">
        <f>Réttabanki!$C139</f>
        <v>150</v>
      </c>
      <c r="E140" s="91">
        <f>Réttabanki!$T139</f>
        <v>18</v>
      </c>
    </row>
    <row r="141" spans="1:5">
      <c r="A141" t="str">
        <f>Réttabanki!$W140</f>
        <v>Spaghetti með kjúkling í mildri rjómasósu</v>
      </c>
      <c r="B141" t="str">
        <f>Réttabanki!$B140</f>
        <v>Piparblanda</v>
      </c>
      <c r="C141" t="str">
        <f>IFERROR(INDEX(Vöruskrá!$E:$E,MATCH(Réttabanki!$B140,Vöruskrá!$B:$B,0)),"")</f>
        <v>Krydd</v>
      </c>
      <c r="D141" s="115">
        <f>Réttabanki!$C140</f>
        <v>50</v>
      </c>
      <c r="E141" s="91">
        <f>Réttabanki!$T140</f>
        <v>150</v>
      </c>
    </row>
    <row r="142" spans="1:5">
      <c r="A142" t="str">
        <f>Réttabanki!$W141</f>
        <v>Spaghetti með kjúkling í mildri rjómasósu</v>
      </c>
      <c r="B142" t="str">
        <f>Réttabanki!$B141</f>
        <v>Kjúklingakraftur Vegan (Essential Cuisine)</v>
      </c>
      <c r="C142" t="str">
        <f>IFERROR(INDEX(Vöruskrá!$E:$E,MATCH(Réttabanki!$B141,Vöruskrá!$B:$B,0)),"")</f>
        <v>Sósur / Dressingar / Kraftar</v>
      </c>
      <c r="D142" s="115">
        <f>Réttabanki!$C141</f>
        <v>200</v>
      </c>
      <c r="E142" s="91">
        <f>Réttabanki!$T141</f>
        <v>120</v>
      </c>
    </row>
    <row r="143" spans="1:5">
      <c r="A143" t="str">
        <f>Réttabanki!$W142</f>
        <v>Spaghetti með kjúkling í mildri rjómasósu</v>
      </c>
      <c r="B143" t="str">
        <f>Réttabanki!$B142</f>
        <v>Vatn</v>
      </c>
      <c r="C143" t="str">
        <f>IFERROR(INDEX(Vöruskrá!$E:$E,MATCH(Réttabanki!$B142,Vöruskrá!$B:$B,0)),"")</f>
        <v>Kornvörur og hráefni</v>
      </c>
      <c r="D143" s="115">
        <f>Réttabanki!$C142</f>
        <v>5000</v>
      </c>
      <c r="E143" s="91">
        <f>Réttabanki!$T142</f>
        <v>500</v>
      </c>
    </row>
    <row r="144" spans="1:5">
      <c r="A144" t="str">
        <f>Réttabanki!$W144</f>
        <v>Mildur grænmetiskarrýréttur</v>
      </c>
      <c r="B144" t="str">
        <f>Réttabanki!$B144</f>
        <v>Dehli koftas</v>
      </c>
      <c r="C144" t="str">
        <f>IFERROR(INDEX(Vöruskrá!$E:$E,MATCH(Réttabanki!$B144,Vöruskrá!$B:$B,0)),"")</f>
        <v>Plöntubasað</v>
      </c>
      <c r="D144" s="115">
        <f>Réttabanki!$C144</f>
        <v>25000</v>
      </c>
      <c r="E144" s="91">
        <f>Réttabanki!$T144</f>
        <v>15000</v>
      </c>
    </row>
    <row r="145" spans="1:5">
      <c r="A145" t="str">
        <f>Réttabanki!$W145</f>
        <v>Mildur grænmetiskarrýréttur</v>
      </c>
      <c r="B145" t="str">
        <f>Réttabanki!$B145</f>
        <v>Karríduft (Curry powder)</v>
      </c>
      <c r="C145" t="str">
        <f>IFERROR(INDEX(Vöruskrá!$E:$E,MATCH(Réttabanki!$B145,Vöruskrá!$B:$B,0)),"")</f>
        <v>Krydd</v>
      </c>
      <c r="D145" s="115">
        <f>Réttabanki!$C145</f>
        <v>500</v>
      </c>
      <c r="E145" s="91">
        <f>Réttabanki!$T145</f>
        <v>1500</v>
      </c>
    </row>
    <row r="146" spans="1:5">
      <c r="A146" t="str">
        <f>Réttabanki!$W146</f>
        <v>Mildur grænmetiskarrýréttur</v>
      </c>
      <c r="B146" t="str">
        <f>Réttabanki!$B146</f>
        <v>Forsteiktur laukur (Pre-fried sliced onions)</v>
      </c>
      <c r="C146" t="str">
        <f>IFERROR(INDEX(Vöruskrá!$E:$E,MATCH(Réttabanki!$B146,Vöruskrá!$B:$B,0)),"")</f>
        <v xml:space="preserve">Grænmeti </v>
      </c>
      <c r="D146" s="115">
        <f>Réttabanki!$C146</f>
        <v>8000</v>
      </c>
      <c r="E146" s="91">
        <f>Réttabanki!$T146</f>
        <v>3200</v>
      </c>
    </row>
    <row r="147" spans="1:5">
      <c r="A147" t="str">
        <f>Réttabanki!$W147</f>
        <v>Mildur grænmetiskarrýréttur</v>
      </c>
      <c r="B147" t="str">
        <f>Réttabanki!$B147</f>
        <v>Gulrætur (ferskar)</v>
      </c>
      <c r="C147" t="str">
        <f>IFERROR(INDEX(Vöruskrá!$E:$E,MATCH(Réttabanki!$B147,Vöruskrá!$B:$B,0)),"")</f>
        <v>Grænmeti</v>
      </c>
      <c r="D147" s="115">
        <f>Réttabanki!$C147</f>
        <v>8000</v>
      </c>
      <c r="E147" s="91">
        <f>Réttabanki!$T147</f>
        <v>2000</v>
      </c>
    </row>
    <row r="148" spans="1:5">
      <c r="A148" t="str">
        <f>Réttabanki!$W148</f>
        <v>Mildur grænmetiskarrýréttur</v>
      </c>
      <c r="B148" t="str">
        <f>Réttabanki!$B148</f>
        <v>Kókosmjólk Roland Coconut Milk</v>
      </c>
      <c r="C148" t="str">
        <f>IFERROR(INDEX(Vöruskrá!$E:$E,MATCH(Réttabanki!$B148,Vöruskrá!$B:$B,0)),"")</f>
        <v>Niðursuðuvörur</v>
      </c>
      <c r="D148" s="115">
        <f>Réttabanki!$C148</f>
        <v>12000</v>
      </c>
      <c r="E148" s="91">
        <f>Réttabanki!$T148</f>
        <v>5400</v>
      </c>
    </row>
    <row r="149" spans="1:5">
      <c r="A149" t="str">
        <f>Réttabanki!$W149</f>
        <v>Mildur grænmetiskarrýréttur</v>
      </c>
      <c r="B149" t="str">
        <f>Réttabanki!$B149</f>
        <v>Hvítlauksduft (Vitlökspulver)</v>
      </c>
      <c r="C149" t="str">
        <f>IFERROR(INDEX(Vöruskrá!$E:$E,MATCH(Réttabanki!$B149,Vöruskrá!$B:$B,0)),"")</f>
        <v>Krydd</v>
      </c>
      <c r="D149" s="115">
        <f>Réttabanki!$C149</f>
        <v>500</v>
      </c>
      <c r="E149" s="91">
        <f>Réttabanki!$T149</f>
        <v>2157</v>
      </c>
    </row>
    <row r="150" spans="1:5">
      <c r="A150" t="str">
        <f>Réttabanki!$W150</f>
        <v>Mildur grænmetiskarrýréttur</v>
      </c>
      <c r="B150" t="str">
        <f>Réttabanki!$B150</f>
        <v>Maizenamjöl (majssterkja)</v>
      </c>
      <c r="C150" t="str">
        <f>IFERROR(INDEX(Vöruskrá!$E:$E,MATCH(Réttabanki!$B150,Vöruskrá!$B:$B,0)),"")</f>
        <v>Kornvörur og hráefni</v>
      </c>
      <c r="D150" s="115">
        <f>Réttabanki!$C150</f>
        <v>1000</v>
      </c>
      <c r="E150" s="91">
        <f>Réttabanki!$T150</f>
        <v>400</v>
      </c>
    </row>
    <row r="151" spans="1:5">
      <c r="A151" t="str">
        <f>Réttabanki!$W151</f>
        <v>Mildur grænmetiskarrýréttur</v>
      </c>
      <c r="B151" t="str">
        <f>Réttabanki!$B151</f>
        <v>Borðsalt</v>
      </c>
      <c r="C151" t="str">
        <f>IFERROR(INDEX(Vöruskrá!$E:$E,MATCH(Réttabanki!$B151,Vöruskrá!$B:$B,0)),"")</f>
        <v xml:space="preserve">Krydd </v>
      </c>
      <c r="D151" s="115">
        <f>Réttabanki!$C151</f>
        <v>600</v>
      </c>
      <c r="E151" s="91">
        <f>Réttabanki!$T151</f>
        <v>72</v>
      </c>
    </row>
    <row r="152" spans="1:5">
      <c r="A152" t="str">
        <f>Réttabanki!$W152</f>
        <v>Mildur grænmetiskarrýréttur</v>
      </c>
      <c r="B152" t="str">
        <f>Réttabanki!$B152</f>
        <v>Vatn</v>
      </c>
      <c r="C152" t="str">
        <f>IFERROR(INDEX(Vöruskrá!$E:$E,MATCH(Réttabanki!$B152,Vöruskrá!$B:$B,0)),"")</f>
        <v>Kornvörur og hráefni</v>
      </c>
      <c r="D152" s="115">
        <f>Réttabanki!$C152</f>
        <v>7600</v>
      </c>
      <c r="E152" s="91">
        <f>Réttabanki!$T152</f>
        <v>760</v>
      </c>
    </row>
    <row r="153" spans="1:5">
      <c r="A153" t="e">
        <f>Réttabanki!#REF!</f>
        <v>#REF!</v>
      </c>
      <c r="B153" t="e">
        <f>Réttabanki!#REF!</f>
        <v>#REF!</v>
      </c>
      <c r="C153" t="str">
        <f>IFERROR(INDEX(Vöruskrá!$E:$E,MATCH(Réttabanki!#REF!,Vöruskrá!$B:$B,0)),"")</f>
        <v/>
      </c>
      <c r="D153" s="115" t="e">
        <f>Réttabanki!#REF!</f>
        <v>#REF!</v>
      </c>
      <c r="E153" s="91" t="e">
        <f>Réttabanki!#REF!</f>
        <v>#REF!</v>
      </c>
    </row>
    <row r="154" spans="1:5">
      <c r="A154" t="e">
        <f>Réttabanki!#REF!</f>
        <v>#REF!</v>
      </c>
      <c r="B154" t="e">
        <f>Réttabanki!#REF!</f>
        <v>#REF!</v>
      </c>
      <c r="C154" t="str">
        <f>IFERROR(INDEX(Vöruskrá!$E:$E,MATCH(Réttabanki!#REF!,Vöruskrá!$B:$B,0)),"")</f>
        <v/>
      </c>
      <c r="D154" s="115" t="e">
        <f>Réttabanki!#REF!</f>
        <v>#REF!</v>
      </c>
      <c r="E154" s="91" t="e">
        <f>Réttabanki!#REF!</f>
        <v>#REF!</v>
      </c>
    </row>
    <row r="155" spans="1:5">
      <c r="A155" t="e">
        <f>Réttabanki!#REF!</f>
        <v>#REF!</v>
      </c>
      <c r="B155" t="e">
        <f>Réttabanki!#REF!</f>
        <v>#REF!</v>
      </c>
      <c r="C155" t="str">
        <f>IFERROR(INDEX(Vöruskrá!$E:$E,MATCH(Réttabanki!#REF!,Vöruskrá!$B:$B,0)),"")</f>
        <v/>
      </c>
      <c r="D155" s="115" t="e">
        <f>Réttabanki!#REF!</f>
        <v>#REF!</v>
      </c>
      <c r="E155" s="91" t="e">
        <f>Réttabanki!#REF!</f>
        <v>#REF!</v>
      </c>
    </row>
    <row r="156" spans="1:5">
      <c r="A156" t="e">
        <f>Réttabanki!#REF!</f>
        <v>#REF!</v>
      </c>
      <c r="B156" t="e">
        <f>Réttabanki!#REF!</f>
        <v>#REF!</v>
      </c>
      <c r="C156" t="str">
        <f>IFERROR(INDEX(Vöruskrá!$E:$E,MATCH(Réttabanki!#REF!,Vöruskrá!$B:$B,0)),"")</f>
        <v/>
      </c>
      <c r="D156" s="115" t="e">
        <f>Réttabanki!#REF!</f>
        <v>#REF!</v>
      </c>
      <c r="E156" s="91" t="e">
        <f>Réttabanki!#REF!</f>
        <v>#REF!</v>
      </c>
    </row>
    <row r="157" spans="1:5">
      <c r="A157" t="e">
        <f>Réttabanki!#REF!</f>
        <v>#REF!</v>
      </c>
      <c r="B157" t="e">
        <f>Réttabanki!#REF!</f>
        <v>#REF!</v>
      </c>
      <c r="C157" t="str">
        <f>IFERROR(INDEX(Vöruskrá!$E:$E,MATCH(Réttabanki!#REF!,Vöruskrá!$B:$B,0)),"")</f>
        <v/>
      </c>
      <c r="D157" s="115" t="e">
        <f>Réttabanki!#REF!</f>
        <v>#REF!</v>
      </c>
      <c r="E157" s="91" t="e">
        <f>Réttabanki!#REF!</f>
        <v>#REF!</v>
      </c>
    </row>
    <row r="158" spans="1:5">
      <c r="A158" t="e">
        <f>Réttabanki!#REF!</f>
        <v>#REF!</v>
      </c>
      <c r="B158" t="e">
        <f>Réttabanki!#REF!</f>
        <v>#REF!</v>
      </c>
      <c r="C158" t="str">
        <f>IFERROR(INDEX(Vöruskrá!$E:$E,MATCH(Réttabanki!#REF!,Vöruskrá!$B:$B,0)),"")</f>
        <v/>
      </c>
      <c r="D158" s="115" t="e">
        <f>Réttabanki!#REF!</f>
        <v>#REF!</v>
      </c>
      <c r="E158" s="91" t="e">
        <f>Réttabanki!#REF!</f>
        <v>#REF!</v>
      </c>
    </row>
    <row r="159" spans="1:5">
      <c r="A159" t="e">
        <f>Réttabanki!#REF!</f>
        <v>#REF!</v>
      </c>
      <c r="B159" t="e">
        <f>Réttabanki!#REF!</f>
        <v>#REF!</v>
      </c>
      <c r="C159" t="str">
        <f>IFERROR(INDEX(Vöruskrá!$E:$E,MATCH(Réttabanki!#REF!,Vöruskrá!$B:$B,0)),"")</f>
        <v/>
      </c>
      <c r="D159" s="115" t="e">
        <f>Réttabanki!#REF!</f>
        <v>#REF!</v>
      </c>
      <c r="E159" s="91" t="e">
        <f>Réttabanki!#REF!</f>
        <v>#REF!</v>
      </c>
    </row>
    <row r="160" spans="1:5">
      <c r="A160" t="e">
        <f>Réttabanki!#REF!</f>
        <v>#REF!</v>
      </c>
      <c r="B160" t="e">
        <f>Réttabanki!#REF!</f>
        <v>#REF!</v>
      </c>
      <c r="C160" t="str">
        <f>IFERROR(INDEX(Vöruskrá!$E:$E,MATCH(Réttabanki!#REF!,Vöruskrá!$B:$B,0)),"")</f>
        <v/>
      </c>
      <c r="D160" s="115" t="e">
        <f>Réttabanki!#REF!</f>
        <v>#REF!</v>
      </c>
      <c r="E160" s="91" t="e">
        <f>Réttabanki!#REF!</f>
        <v>#REF!</v>
      </c>
    </row>
    <row r="161" spans="1:5">
      <c r="A161" t="str">
        <f>Réttabanki!$W154</f>
        <v>Hakksósa með nautahakki (fyrir spaghetti)</v>
      </c>
      <c r="B161" t="str">
        <f>Réttabanki!$B154</f>
        <v>Nautgripahakk 2 kg frosið</v>
      </c>
      <c r="C161" t="str">
        <f>IFERROR(INDEX(Vöruskrá!$E:$E,MATCH(Réttabanki!$B154,Vöruskrá!$B:$B,0)),"")</f>
        <v>Kjöt / Alifuglar</v>
      </c>
      <c r="D161" s="115">
        <f>Réttabanki!$C154</f>
        <v>39000</v>
      </c>
      <c r="E161" s="91">
        <f>Réttabanki!$T154</f>
        <v>78000</v>
      </c>
    </row>
    <row r="162" spans="1:5">
      <c r="A162" t="str">
        <f>Réttabanki!$W155</f>
        <v>Hakksósa með nautahakki (fyrir spaghetti)</v>
      </c>
      <c r="B162" t="str">
        <f>Réttabanki!$B155</f>
        <v>Maukaðir tómatar</v>
      </c>
      <c r="C162" t="str">
        <f>IFERROR(INDEX(Vöruskrá!$E:$E,MATCH(Réttabanki!$B155,Vöruskrá!$B:$B,0)),"")</f>
        <v>Niðursuðuvörur</v>
      </c>
      <c r="D162" s="115">
        <f>Réttabanki!$C155</f>
        <v>19500</v>
      </c>
      <c r="E162" s="91">
        <f>Réttabanki!$T155</f>
        <v>10452</v>
      </c>
    </row>
    <row r="163" spans="1:5">
      <c r="A163" t="str">
        <f>Réttabanki!$W156</f>
        <v>Hakksósa með nautahakki (fyrir spaghetti)</v>
      </c>
      <c r="B163" t="str">
        <f>Réttabanki!$B156</f>
        <v>Tómatpuré Doppio Concentrato 800 g (Menu)</v>
      </c>
      <c r="C163" t="str">
        <f>IFERROR(INDEX(Vöruskrá!$E:$E,MATCH(Réttabanki!$B156,Vöruskrá!$B:$B,0)),"")</f>
        <v>Niðursuðuvörur</v>
      </c>
      <c r="D163" s="115">
        <f>Réttabanki!$C156</f>
        <v>7800</v>
      </c>
      <c r="E163" s="91">
        <f>Réttabanki!$T156</f>
        <v>3510</v>
      </c>
    </row>
    <row r="164" spans="1:5">
      <c r="A164" t="str">
        <f>Réttabanki!$W157</f>
        <v>Hakksósa með nautahakki (fyrir spaghetti)</v>
      </c>
      <c r="B164" t="str">
        <f>Réttabanki!$B157</f>
        <v>Laukur (ferskur)</v>
      </c>
      <c r="C164" t="str">
        <f>IFERROR(INDEX(Vöruskrá!$E:$E,MATCH(Réttabanki!$B157,Vöruskrá!$B:$B,0)),"")</f>
        <v>Grænmeti</v>
      </c>
      <c r="D164" s="115">
        <f>Réttabanki!$C157</f>
        <v>6500</v>
      </c>
      <c r="E164" s="91">
        <f>Réttabanki!$T157</f>
        <v>1625</v>
      </c>
    </row>
    <row r="165" spans="1:5">
      <c r="A165" t="str">
        <f>Réttabanki!$W158</f>
        <v>Hakksósa með nautahakki (fyrir spaghetti)</v>
      </c>
      <c r="B165" t="str">
        <f>Réttabanki!$B158</f>
        <v>Gulrætur (ferskar)</v>
      </c>
      <c r="C165" t="str">
        <f>IFERROR(INDEX(Vöruskrá!$E:$E,MATCH(Réttabanki!$B158,Vöruskrá!$B:$B,0)),"")</f>
        <v>Grænmeti</v>
      </c>
      <c r="D165" s="115">
        <f>Réttabanki!$C158</f>
        <v>3900</v>
      </c>
      <c r="E165" s="91">
        <f>Réttabanki!$T158</f>
        <v>975</v>
      </c>
    </row>
    <row r="166" spans="1:5">
      <c r="A166" t="str">
        <f>Réttabanki!$W159</f>
        <v>Hakksósa með nautahakki (fyrir spaghetti)</v>
      </c>
      <c r="B166" t="str">
        <f>Réttabanki!$B159</f>
        <v>Hvítlaukur (ferskur)</v>
      </c>
      <c r="C166" t="str">
        <f>IFERROR(INDEX(Vöruskrá!$E:$E,MATCH(Réttabanki!$B159,Vöruskrá!$B:$B,0)),"")</f>
        <v xml:space="preserve">Grænmeti </v>
      </c>
      <c r="D166" s="115">
        <f>Réttabanki!$C159</f>
        <v>650</v>
      </c>
      <c r="E166" s="91">
        <f>Réttabanki!$T159</f>
        <v>975</v>
      </c>
    </row>
    <row r="167" spans="1:5">
      <c r="A167" t="str">
        <f>Réttabanki!$W160</f>
        <v>Hakksósa með nautahakki (fyrir spaghetti)</v>
      </c>
      <c r="B167" t="str">
        <f>Réttabanki!$B160</f>
        <v>Oregano</v>
      </c>
      <c r="C167" t="str">
        <f>IFERROR(INDEX(Vöruskrá!$E:$E,MATCH(Réttabanki!$B160,Vöruskrá!$B:$B,0)),"")</f>
        <v>Krydd</v>
      </c>
      <c r="D167" s="115">
        <f>Réttabanki!$C160</f>
        <v>130</v>
      </c>
      <c r="E167" s="91">
        <f>Réttabanki!$T160</f>
        <v>1281</v>
      </c>
    </row>
    <row r="168" spans="1:5">
      <c r="A168" t="str">
        <f>Réttabanki!$W161</f>
        <v>Hakksósa með nautahakki (fyrir spaghetti)</v>
      </c>
      <c r="B168" t="str">
        <f>Réttabanki!$B161</f>
        <v>Svartur pipar, malaður</v>
      </c>
      <c r="C168" t="str">
        <f>IFERROR(INDEX(Vöruskrá!$E:$E,MATCH(Réttabanki!$B161,Vöruskrá!$B:$B,0)),"")</f>
        <v>Krydd</v>
      </c>
      <c r="D168" s="115">
        <f>Réttabanki!$C161</f>
        <v>65</v>
      </c>
      <c r="E168" s="91">
        <f>Réttabanki!$T161</f>
        <v>455</v>
      </c>
    </row>
    <row r="169" spans="1:5">
      <c r="A169" t="str">
        <f>Réttabanki!$W162</f>
        <v>Hakksósa með nautahakki (fyrir spaghetti)</v>
      </c>
      <c r="B169" t="str">
        <f>Réttabanki!$B162</f>
        <v>Borðsalt</v>
      </c>
      <c r="C169" t="str">
        <f>IFERROR(INDEX(Vöruskrá!$E:$E,MATCH(Réttabanki!$B162,Vöruskrá!$B:$B,0)),"")</f>
        <v xml:space="preserve">Krydd </v>
      </c>
      <c r="D169" s="115">
        <f>Réttabanki!$C162</f>
        <v>780</v>
      </c>
      <c r="E169" s="91">
        <f>Réttabanki!$T162</f>
        <v>94</v>
      </c>
    </row>
    <row r="170" spans="1:5">
      <c r="A170" t="str">
        <f>Réttabanki!$W163</f>
        <v>Hakksósa með nautahakki (fyrir spaghetti)</v>
      </c>
      <c r="B170" t="str">
        <f>Réttabanki!$B163</f>
        <v>Crystal Sugar (Sykur)</v>
      </c>
      <c r="C170" t="str">
        <f>IFERROR(INDEX(Vöruskrá!$E:$E,MATCH(Réttabanki!$B163,Vöruskrá!$B:$B,0)),"")</f>
        <v>Kornvörur og hráefni</v>
      </c>
      <c r="D170" s="115">
        <f>Réttabanki!$C163</f>
        <v>390</v>
      </c>
      <c r="E170" s="91">
        <f>Réttabanki!$T163</f>
        <v>137</v>
      </c>
    </row>
    <row r="171" spans="1:5">
      <c r="A171" t="str">
        <f>Réttabanki!$W164</f>
        <v>Hakksósa með nautahakki (fyrir spaghetti)</v>
      </c>
      <c r="B171" t="str">
        <f>Réttabanki!$B164</f>
        <v>Vatn</v>
      </c>
      <c r="C171" t="str">
        <f>IFERROR(INDEX(Vöruskrá!$E:$E,MATCH(Réttabanki!$B164,Vöruskrá!$B:$B,0)),"")</f>
        <v>Kornvörur og hráefni</v>
      </c>
      <c r="D171" s="115">
        <f>Réttabanki!$C164</f>
        <v>21285</v>
      </c>
      <c r="E171" s="91">
        <f>Réttabanki!$T164</f>
        <v>2129</v>
      </c>
    </row>
    <row r="172" spans="1:5">
      <c r="A172" t="str">
        <f>Réttabanki!$W166</f>
        <v>Hægeldað nautakjöt með rauðvínsósu og gljáðum gulrótum</v>
      </c>
      <c r="B172" t="str">
        <f>Réttabanki!$B166</f>
        <v>Nautabrisket (Danish Crown)</v>
      </c>
      <c r="C172" t="str">
        <f>IFERROR(INDEX(Vöruskrá!$E:$E,MATCH(Réttabanki!$B166,Vöruskrá!$B:$B,0)),"")</f>
        <v>Kjöt / Alifuglar</v>
      </c>
      <c r="D172" s="115">
        <f>Réttabanki!$C166</f>
        <v>46700</v>
      </c>
      <c r="E172" s="91">
        <f>Réttabanki!$T166</f>
        <v>135430</v>
      </c>
    </row>
    <row r="173" spans="1:5">
      <c r="A173" t="str">
        <f>Réttabanki!$W167</f>
        <v>Hægeldað nautakjöt með rauðvínsósu og gljáðum gulrótum</v>
      </c>
      <c r="B173" t="str">
        <f>Réttabanki!$B167</f>
        <v>Gulrætur (ferskar)</v>
      </c>
      <c r="C173" t="str">
        <f>IFERROR(INDEX(Vöruskrá!$E:$E,MATCH(Réttabanki!$B167,Vöruskrá!$B:$B,0)),"")</f>
        <v>Grænmeti</v>
      </c>
      <c r="D173" s="115">
        <f>Réttabanki!$C167</f>
        <v>13300</v>
      </c>
      <c r="E173" s="91">
        <f>Réttabanki!$T167</f>
        <v>3325</v>
      </c>
    </row>
    <row r="174" spans="1:5">
      <c r="A174" t="str">
        <f>Réttabanki!$W168</f>
        <v>Hægeldað nautakjöt með rauðvínsósu og gljáðum gulrótum</v>
      </c>
      <c r="B174" t="str">
        <f>Réttabanki!$B168</f>
        <v>Laukur (ferskur)</v>
      </c>
      <c r="C174" t="str">
        <f>IFERROR(INDEX(Vöruskrá!$E:$E,MATCH(Réttabanki!$B168,Vöruskrá!$B:$B,0)),"")</f>
        <v>Grænmeti</v>
      </c>
      <c r="D174" s="115">
        <f>Réttabanki!$C168</f>
        <v>5300</v>
      </c>
      <c r="E174" s="91">
        <f>Réttabanki!$T168</f>
        <v>1325</v>
      </c>
    </row>
    <row r="175" spans="1:5">
      <c r="A175" t="str">
        <f>Réttabanki!$W169</f>
        <v>Hægeldað nautakjöt með rauðvínsósu og gljáðum gulrótum</v>
      </c>
      <c r="B175" t="str">
        <f>Réttabanki!$B169</f>
        <v>Nautakraftur Vegan</v>
      </c>
      <c r="C175" t="str">
        <f>IFERROR(INDEX(Vöruskrá!$E:$E,MATCH(Réttabanki!$B169,Vöruskrá!$B:$B,0)),"")</f>
        <v>Sósur / Dressingar / Kraftar</v>
      </c>
      <c r="D175" s="115">
        <f>Réttabanki!$C169</f>
        <v>2000</v>
      </c>
      <c r="E175" s="91">
        <f>Réttabanki!$T169</f>
        <v>1200</v>
      </c>
    </row>
    <row r="176" spans="1:5">
      <c r="A176" t="str">
        <f>Réttabanki!$W170</f>
        <v>Hægeldað nautakjöt með rauðvínsósu og gljáðum gulrótum</v>
      </c>
      <c r="B176" t="str">
        <f>Réttabanki!$B170</f>
        <v>Tómatpuré Doppio Concentrato 800 g (Menu)</v>
      </c>
      <c r="C176" t="str">
        <f>IFERROR(INDEX(Vöruskrá!$E:$E,MATCH(Réttabanki!$B170,Vöruskrá!$B:$B,0)),"")</f>
        <v>Niðursuðuvörur</v>
      </c>
      <c r="D176" s="115">
        <f>Réttabanki!$C170</f>
        <v>2000</v>
      </c>
      <c r="E176" s="91">
        <f>Réttabanki!$T170</f>
        <v>900</v>
      </c>
    </row>
    <row r="177" spans="1:5">
      <c r="A177" t="str">
        <f>Réttabanki!$W171</f>
        <v>Hægeldað nautakjöt með rauðvínsósu og gljáðum gulrótum</v>
      </c>
      <c r="B177" t="str">
        <f>Réttabanki!$B171</f>
        <v>Púðursykur</v>
      </c>
      <c r="C177" t="str">
        <f>IFERROR(INDEX(Vöruskrá!$E:$E,MATCH(Réttabanki!$B171,Vöruskrá!$B:$B,0)),"")</f>
        <v>Kornvörur og hráefni</v>
      </c>
      <c r="D177" s="115">
        <f>Réttabanki!$C171</f>
        <v>1070</v>
      </c>
      <c r="E177" s="91">
        <f>Réttabanki!$T171</f>
        <v>428</v>
      </c>
    </row>
    <row r="178" spans="1:5">
      <c r="A178" t="str">
        <f>Réttabanki!$W172</f>
        <v>Hægeldað nautakjöt með rauðvínsósu og gljáðum gulrótum</v>
      </c>
      <c r="B178" t="str">
        <f>Réttabanki!$B172</f>
        <v>Hvítvínsedik</v>
      </c>
      <c r="C178" t="str">
        <f>IFERROR(INDEX(Vöruskrá!$E:$E,MATCH(Réttabanki!$B172,Vöruskrá!$B:$B,0)),"")</f>
        <v>Sósur / Dressingar / Kraftar</v>
      </c>
      <c r="D178" s="115">
        <f>Réttabanki!$C172</f>
        <v>670</v>
      </c>
      <c r="E178" s="91">
        <f>Réttabanki!$T172</f>
        <v>402</v>
      </c>
    </row>
    <row r="179" spans="1:5">
      <c r="A179" t="str">
        <f>Réttabanki!$W173</f>
        <v>Hægeldað nautakjöt með rauðvínsósu og gljáðum gulrótum</v>
      </c>
      <c r="B179" t="str">
        <f>Réttabanki!$B173</f>
        <v>Smjör 500 g</v>
      </c>
      <c r="C179" t="str">
        <f>IFERROR(INDEX(Vöruskrá!$E:$E,MATCH(Réttabanki!$B173,Vöruskrá!$B:$B,0)),"")</f>
        <v>Mjólkurvörur</v>
      </c>
      <c r="D179" s="115">
        <f>Réttabanki!$C173</f>
        <v>1330</v>
      </c>
      <c r="E179" s="91">
        <f>Réttabanki!$T173</f>
        <v>3059</v>
      </c>
    </row>
    <row r="180" spans="1:5">
      <c r="A180" t="str">
        <f>Réttabanki!$W174</f>
        <v>Hægeldað nautakjöt með rauðvínsósu og gljáðum gulrótum</v>
      </c>
      <c r="B180" t="str">
        <f>Réttabanki!$B174</f>
        <v>Timían</v>
      </c>
      <c r="C180">
        <f>IFERROR(INDEX(Vöruskrá!$E:$E,MATCH(Réttabanki!$B174,Vöruskrá!$B:$B,0)),"")</f>
        <v>0</v>
      </c>
      <c r="D180" s="115">
        <f>Réttabanki!$C174</f>
        <v>70</v>
      </c>
      <c r="E180" s="91">
        <f>Réttabanki!$T174</f>
        <v>210</v>
      </c>
    </row>
    <row r="181" spans="1:5">
      <c r="A181" t="str">
        <f>Réttabanki!$W175</f>
        <v>Hægeldað nautakjöt með rauðvínsósu og gljáðum gulrótum</v>
      </c>
      <c r="B181" t="str">
        <f>Réttabanki!$B175</f>
        <v>Lárviðarlauf, heil</v>
      </c>
      <c r="C181" t="str">
        <f>IFERROR(INDEX(Vöruskrá!$E:$E,MATCH(Réttabanki!$B175,Vöruskrá!$B:$B,0)),"")</f>
        <v>Krydd</v>
      </c>
      <c r="D181" s="115">
        <f>Réttabanki!$C175</f>
        <v>30</v>
      </c>
      <c r="E181" s="91">
        <f>Réttabanki!$T175</f>
        <v>513</v>
      </c>
    </row>
    <row r="182" spans="1:5">
      <c r="A182" t="str">
        <f>Réttabanki!$W176</f>
        <v>Hægeldað nautakjöt með rauðvínsósu og gljáðum gulrótum</v>
      </c>
      <c r="B182" t="str">
        <f>Réttabanki!$B176</f>
        <v>Svartur pipar, malaður</v>
      </c>
      <c r="C182" t="str">
        <f>IFERROR(INDEX(Vöruskrá!$E:$E,MATCH(Réttabanki!$B176,Vöruskrá!$B:$B,0)),"")</f>
        <v>Krydd</v>
      </c>
      <c r="D182" s="115">
        <f>Réttabanki!$C176</f>
        <v>80</v>
      </c>
      <c r="E182" s="91">
        <f>Réttabanki!$T176</f>
        <v>560</v>
      </c>
    </row>
    <row r="183" spans="1:5">
      <c r="A183" t="str">
        <f>Réttabanki!$W177</f>
        <v>Hægeldað nautakjöt með rauðvínsósu og gljáðum gulrótum</v>
      </c>
      <c r="B183" t="str">
        <f>Réttabanki!$B177</f>
        <v>Borðsalt</v>
      </c>
      <c r="C183" t="str">
        <f>IFERROR(INDEX(Vöruskrá!$E:$E,MATCH(Réttabanki!$B177,Vöruskrá!$B:$B,0)),"")</f>
        <v xml:space="preserve">Krydd </v>
      </c>
      <c r="D183" s="115">
        <f>Réttabanki!$C177</f>
        <v>760</v>
      </c>
      <c r="E183" s="91">
        <f>Réttabanki!$T177</f>
        <v>91</v>
      </c>
    </row>
    <row r="184" spans="1:5">
      <c r="A184" t="str">
        <f>Réttabanki!$W178</f>
        <v>Hægeldað nautakjöt með rauðvínsósu og gljáðum gulrótum</v>
      </c>
      <c r="B184" t="str">
        <f>Réttabanki!$B178</f>
        <v>Vatn</v>
      </c>
      <c r="C184" t="str">
        <f>IFERROR(INDEX(Vöruskrá!$E:$E,MATCH(Réttabanki!$B178,Vöruskrá!$B:$B,0)),"")</f>
        <v>Kornvörur og hráefni</v>
      </c>
      <c r="D184" s="115">
        <f>Réttabanki!$C178</f>
        <v>26690</v>
      </c>
      <c r="E184" s="91">
        <f>Réttabanki!$T178</f>
        <v>2669</v>
      </c>
    </row>
    <row r="185" spans="1:5">
      <c r="A185" t="str">
        <f>Réttabanki!$W180</f>
        <v>Þorskur með kryddjurtahjúp og hvítvínsósu</v>
      </c>
      <c r="B185" t="str">
        <f>Réttabanki!$B180</f>
        <v>Þorskur</v>
      </c>
      <c r="C185" t="str">
        <f>IFERROR(INDEX(Vöruskrá!$E:$E,MATCH(Réttabanki!$B180,Vöruskrá!$B:$B,0)),"")</f>
        <v>Fiskur</v>
      </c>
      <c r="D185" s="115">
        <f>Réttabanki!$C180</f>
        <v>50000</v>
      </c>
      <c r="E185" s="91">
        <f>Réttabanki!$T180</f>
        <v>95000</v>
      </c>
    </row>
    <row r="186" spans="1:5">
      <c r="A186" t="str">
        <f>Réttabanki!$W181</f>
        <v>Þorskur með kryddjurtahjúp og hvítvínsósu</v>
      </c>
      <c r="B186" t="str">
        <f>Réttabanki!$B181</f>
        <v>Matreiðslurjómi (MS)</v>
      </c>
      <c r="C186" t="str">
        <f>IFERROR(INDEX(Vöruskrá!$E:$E,MATCH(Réttabanki!$B181,Vöruskrá!$B:$B,0)),"")</f>
        <v>mjólkurvörur</v>
      </c>
      <c r="D186" s="115">
        <f>Réttabanki!$C181</f>
        <v>10000</v>
      </c>
      <c r="E186" s="91">
        <f>Réttabanki!$T181</f>
        <v>9000</v>
      </c>
    </row>
    <row r="187" spans="1:5">
      <c r="A187" t="str">
        <f>Réttabanki!$W182</f>
        <v>Þorskur með kryddjurtahjúp og hvítvínsósu</v>
      </c>
      <c r="B187" t="str">
        <f>Réttabanki!$B182</f>
        <v>Smjör 500 g</v>
      </c>
      <c r="C187" t="str">
        <f>IFERROR(INDEX(Vöruskrá!$E:$E,MATCH(Réttabanki!$B182,Vöruskrá!$B:$B,0)),"")</f>
        <v>Mjólkurvörur</v>
      </c>
      <c r="D187" s="115">
        <f>Réttabanki!$C182</f>
        <v>2500</v>
      </c>
      <c r="E187" s="91">
        <f>Réttabanki!$T182</f>
        <v>5750</v>
      </c>
    </row>
    <row r="188" spans="1:5">
      <c r="A188" t="str">
        <f>Réttabanki!$W183</f>
        <v>Þorskur með kryddjurtahjúp og hvítvínsósu</v>
      </c>
      <c r="B188" t="str">
        <f>Réttabanki!$B183</f>
        <v> </v>
      </c>
      <c r="C188" t="str">
        <f>IFERROR(INDEX(Vöruskrá!$E:$E,MATCH(Réttabanki!$B183,Vöruskrá!$B:$B,0)),"")</f>
        <v/>
      </c>
      <c r="D188" s="115">
        <f>Réttabanki!$C183</f>
        <v>1250</v>
      </c>
      <c r="E188" s="91">
        <f>Réttabanki!$T183</f>
        <v>0</v>
      </c>
    </row>
    <row r="189" spans="1:5">
      <c r="A189" t="str">
        <f>Réttabanki!$W184</f>
        <v>Þorskur með kryddjurtahjúp og hvítvínsósu</v>
      </c>
      <c r="B189" t="str">
        <f>Réttabanki!$B184</f>
        <v>Hvítvínsedik</v>
      </c>
      <c r="C189" t="str">
        <f>IFERROR(INDEX(Vöruskrá!$E:$E,MATCH(Réttabanki!$B184,Vöruskrá!$B:$B,0)),"")</f>
        <v>Sósur / Dressingar / Kraftar</v>
      </c>
      <c r="D189" s="115">
        <f>Réttabanki!$C184</f>
        <v>630</v>
      </c>
      <c r="E189" s="91">
        <f>Réttabanki!$T184</f>
        <v>378</v>
      </c>
    </row>
    <row r="190" spans="1:5">
      <c r="A190" t="str">
        <f>Réttabanki!$W185</f>
        <v>Þorskur með kryddjurtahjúp og hvítvínsósu</v>
      </c>
      <c r="B190" t="str">
        <f>Réttabanki!$B185</f>
        <v>Steinselja (þurrkuð)</v>
      </c>
      <c r="C190" t="str">
        <f>IFERROR(INDEX(Vöruskrá!$E:$E,MATCH(Réttabanki!$B185,Vöruskrá!$B:$B,0)),"")</f>
        <v>Krydd</v>
      </c>
      <c r="D190" s="115">
        <f>Réttabanki!$C185</f>
        <v>130</v>
      </c>
      <c r="E190" s="91">
        <f>Réttabanki!$T185</f>
        <v>390</v>
      </c>
    </row>
    <row r="191" spans="1:5">
      <c r="A191" t="str">
        <f>Réttabanki!$W186</f>
        <v>Þorskur með kryddjurtahjúp og hvítvínsósu</v>
      </c>
      <c r="B191" t="str">
        <f>Réttabanki!$B186</f>
        <v>Timían</v>
      </c>
      <c r="C191">
        <f>IFERROR(INDEX(Vöruskrá!$E:$E,MATCH(Réttabanki!$B186,Vöruskrá!$B:$B,0)),"")</f>
        <v>0</v>
      </c>
      <c r="D191" s="115">
        <f>Réttabanki!$C186</f>
        <v>60</v>
      </c>
      <c r="E191" s="91">
        <f>Réttabanki!$T186</f>
        <v>180</v>
      </c>
    </row>
    <row r="192" spans="1:5">
      <c r="A192" t="str">
        <f>Réttabanki!$W187</f>
        <v>Þorskur með kryddjurtahjúp og hvítvínsósu</v>
      </c>
      <c r="B192" t="str">
        <f>Réttabanki!$B187</f>
        <v>Maizenamjöl (majssterkja)</v>
      </c>
      <c r="C192" t="str">
        <f>IFERROR(INDEX(Vöruskrá!$E:$E,MATCH(Réttabanki!$B187,Vöruskrá!$B:$B,0)),"")</f>
        <v>Kornvörur og hráefni</v>
      </c>
      <c r="D192" s="115">
        <f>Réttabanki!$C187</f>
        <v>1000</v>
      </c>
      <c r="E192" s="91">
        <f>Réttabanki!$T187</f>
        <v>400</v>
      </c>
    </row>
    <row r="193" spans="1:5">
      <c r="A193" t="str">
        <f>Réttabanki!$W188</f>
        <v>Þorskur með kryddjurtahjúp og hvítvínsósu</v>
      </c>
      <c r="B193" t="str">
        <f>Réttabanki!$B188</f>
        <v>Brokkolí (ferskt)</v>
      </c>
      <c r="C193" t="str">
        <f>IFERROR(INDEX(Vöruskrá!$E:$E,MATCH(Réttabanki!$B188,Vöruskrá!$B:$B,0)),"")</f>
        <v>Grænmeti</v>
      </c>
      <c r="D193" s="115">
        <f>Réttabanki!$C188</f>
        <v>10000</v>
      </c>
      <c r="E193" s="91">
        <f>Réttabanki!$T188</f>
        <v>6000</v>
      </c>
    </row>
    <row r="194" spans="1:5">
      <c r="A194" t="str">
        <f>Réttabanki!$W189</f>
        <v>Þorskur með kryddjurtahjúp og hvítvínsósu</v>
      </c>
      <c r="B194" t="str">
        <f>Réttabanki!$B189</f>
        <v>Gulrætur (ferskar)</v>
      </c>
      <c r="C194" t="str">
        <f>IFERROR(INDEX(Vöruskrá!$E:$E,MATCH(Réttabanki!$B189,Vöruskrá!$B:$B,0)),"")</f>
        <v>Grænmeti</v>
      </c>
      <c r="D194" s="115">
        <f>Réttabanki!$C189</f>
        <v>6250</v>
      </c>
      <c r="E194" s="91">
        <f>Réttabanki!$T189</f>
        <v>1563</v>
      </c>
    </row>
    <row r="195" spans="1:5">
      <c r="A195" t="str">
        <f>Réttabanki!$W190</f>
        <v>Þorskur með kryddjurtahjúp og hvítvínsósu</v>
      </c>
      <c r="B195" t="str">
        <f>Réttabanki!$B190</f>
        <v>Laukur (ferskur)</v>
      </c>
      <c r="C195" t="str">
        <f>IFERROR(INDEX(Vöruskrá!$E:$E,MATCH(Réttabanki!$B190,Vöruskrá!$B:$B,0)),"")</f>
        <v>Grænmeti</v>
      </c>
      <c r="D195" s="115">
        <f>Réttabanki!$C190</f>
        <v>2500</v>
      </c>
      <c r="E195" s="91">
        <f>Réttabanki!$T190</f>
        <v>625</v>
      </c>
    </row>
    <row r="196" spans="1:5">
      <c r="A196" t="str">
        <f>Réttabanki!$W191</f>
        <v>Þorskur með kryddjurtahjúp og hvítvínsósu</v>
      </c>
      <c r="B196" t="str">
        <f>Réttabanki!$B191</f>
        <v>Hvítlaukur (ferskur)</v>
      </c>
      <c r="C196" t="str">
        <f>IFERROR(INDEX(Vöruskrá!$E:$E,MATCH(Réttabanki!$B191,Vöruskrá!$B:$B,0)),"")</f>
        <v xml:space="preserve">Grænmeti </v>
      </c>
      <c r="D196" s="115">
        <f>Réttabanki!$C191</f>
        <v>380</v>
      </c>
      <c r="E196" s="91">
        <f>Réttabanki!$T191</f>
        <v>570</v>
      </c>
    </row>
    <row r="197" spans="1:5">
      <c r="A197" t="str">
        <f>Réttabanki!$W192</f>
        <v>Þorskur með kryddjurtahjúp og hvítvínsósu</v>
      </c>
      <c r="B197" t="str">
        <f>Réttabanki!$B192</f>
        <v>Borðsalt</v>
      </c>
      <c r="C197" t="str">
        <f>IFERROR(INDEX(Vöruskrá!$E:$E,MATCH(Réttabanki!$B192,Vöruskrá!$B:$B,0)),"")</f>
        <v xml:space="preserve">Krydd </v>
      </c>
      <c r="D197" s="115">
        <f>Réttabanki!$C192</f>
        <v>630</v>
      </c>
      <c r="E197" s="91">
        <f>Réttabanki!$T192</f>
        <v>76</v>
      </c>
    </row>
    <row r="198" spans="1:5">
      <c r="A198" t="str">
        <f>Réttabanki!$W193</f>
        <v>Þorskur með kryddjurtahjúp og hvítvínsósu</v>
      </c>
      <c r="B198" t="str">
        <f>Réttabanki!$B193</f>
        <v>Svartur pipar, malaður</v>
      </c>
      <c r="C198" t="str">
        <f>IFERROR(INDEX(Vöruskrá!$E:$E,MATCH(Réttabanki!$B193,Vöruskrá!$B:$B,0)),"")</f>
        <v>Krydd</v>
      </c>
      <c r="D198" s="115">
        <f>Réttabanki!$C193</f>
        <v>60</v>
      </c>
      <c r="E198" s="91">
        <f>Réttabanki!$T193</f>
        <v>420</v>
      </c>
    </row>
    <row r="199" spans="1:5">
      <c r="A199" t="str">
        <f>Réttabanki!$W194</f>
        <v>Þorskur með kryddjurtahjúp og hvítvínsósu</v>
      </c>
      <c r="B199" t="str">
        <f>Réttabanki!$B194</f>
        <v>Repjuolía</v>
      </c>
      <c r="C199" t="str">
        <f>IFERROR(INDEX(Vöruskrá!$E:$E,MATCH(Réttabanki!$B194,Vöruskrá!$B:$B,0)),"")</f>
        <v>Kornvörur og hráefni</v>
      </c>
      <c r="D199" s="115">
        <f>Réttabanki!$C194</f>
        <v>1880</v>
      </c>
      <c r="E199" s="91">
        <f>Réttabanki!$T194</f>
        <v>743</v>
      </c>
    </row>
    <row r="200" spans="1:5">
      <c r="A200" t="str">
        <f>Réttabanki!$W195</f>
        <v>Þorskur með kryddjurtahjúp og hvítvínsósu</v>
      </c>
      <c r="B200" t="str">
        <f>Réttabanki!$B195</f>
        <v>Vatn</v>
      </c>
      <c r="C200" t="str">
        <f>IFERROR(INDEX(Vöruskrá!$E:$E,MATCH(Réttabanki!$B195,Vöruskrá!$B:$B,0)),"")</f>
        <v>Kornvörur og hráefni</v>
      </c>
      <c r="D200" s="115">
        <f>Réttabanki!$C195</f>
        <v>12730</v>
      </c>
      <c r="E200" s="91">
        <f>Réttabanki!$T195</f>
        <v>1273</v>
      </c>
    </row>
    <row r="201" spans="1:5">
      <c r="A201" t="str">
        <f>Réttabanki!$W197</f>
        <v>Grillaður kjúklingur með chimichurri</v>
      </c>
      <c r="B201" t="str">
        <f>Réttabanki!$B197</f>
        <v>Kjúklingalæri úrbeinuð</v>
      </c>
      <c r="C201" t="str">
        <f>IFERROR(INDEX(Vöruskrá!$E:$E,MATCH(Réttabanki!$B197,Vöruskrá!$B:$B,0)),"")</f>
        <v>Kjöt / Alifuglar</v>
      </c>
      <c r="D201" s="115">
        <f>Réttabanki!$C197</f>
        <v>90000</v>
      </c>
      <c r="E201" s="91">
        <f>Réttabanki!$T197</f>
        <v>216000</v>
      </c>
    </row>
    <row r="202" spans="1:5">
      <c r="A202" t="str">
        <f>Réttabanki!$W198</f>
        <v>Grillaður kjúklingur með chimichurri</v>
      </c>
      <c r="B202" t="str">
        <f>Réttabanki!$B198</f>
        <v>Sólblómaolía</v>
      </c>
      <c r="C202" t="str">
        <f>IFERROR(INDEX(Vöruskrá!$E:$E,MATCH(Réttabanki!$B198,Vöruskrá!$B:$B,0)),"")</f>
        <v>Kornvörur og hráefni</v>
      </c>
      <c r="D202" s="115">
        <f>Réttabanki!$C198</f>
        <v>4000</v>
      </c>
      <c r="E202" s="91">
        <f>Réttabanki!$T198</f>
        <v>1600</v>
      </c>
    </row>
    <row r="203" spans="1:5">
      <c r="A203" t="str">
        <f>Réttabanki!$W199</f>
        <v>Grillaður kjúklingur með chimichurri</v>
      </c>
      <c r="B203" t="str">
        <f>Réttabanki!$B199</f>
        <v>Hvítlaukur (ferskur)</v>
      </c>
      <c r="C203" t="str">
        <f>IFERROR(INDEX(Vöruskrá!$E:$E,MATCH(Réttabanki!$B199,Vöruskrá!$B:$B,0)),"")</f>
        <v xml:space="preserve">Grænmeti </v>
      </c>
      <c r="D203" s="115">
        <f>Réttabanki!$C199</f>
        <v>1300</v>
      </c>
      <c r="E203" s="91">
        <f>Réttabanki!$T199</f>
        <v>1950</v>
      </c>
    </row>
    <row r="204" spans="1:5">
      <c r="A204" t="str">
        <f>Réttabanki!$W200</f>
        <v>Grillaður kjúklingur með chimichurri</v>
      </c>
      <c r="B204" t="str">
        <f>Réttabanki!$B200</f>
        <v>Steinselja (þurrkuð)</v>
      </c>
      <c r="C204" t="str">
        <f>IFERROR(INDEX(Vöruskrá!$E:$E,MATCH(Réttabanki!$B200,Vöruskrá!$B:$B,0)),"")</f>
        <v>Krydd</v>
      </c>
      <c r="D204" s="115">
        <f>Réttabanki!$C200</f>
        <v>500</v>
      </c>
      <c r="E204" s="91">
        <f>Réttabanki!$T200</f>
        <v>1500</v>
      </c>
    </row>
    <row r="205" spans="1:5">
      <c r="A205" t="str">
        <f>Réttabanki!$W201</f>
        <v>Grillaður kjúklingur með chimichurri</v>
      </c>
      <c r="B205" t="str">
        <f>Réttabanki!$B201</f>
        <v>Oregano</v>
      </c>
      <c r="C205" t="str">
        <f>IFERROR(INDEX(Vöruskrá!$E:$E,MATCH(Réttabanki!$B201,Vöruskrá!$B:$B,0)),"")</f>
        <v>Krydd</v>
      </c>
      <c r="D205" s="115">
        <f>Réttabanki!$C201</f>
        <v>300</v>
      </c>
      <c r="E205" s="91">
        <f>Réttabanki!$T201</f>
        <v>2957</v>
      </c>
    </row>
    <row r="206" spans="1:5">
      <c r="A206" t="str">
        <f>Réttabanki!$W202</f>
        <v>Grillaður kjúklingur með chimichurri</v>
      </c>
      <c r="B206" t="str">
        <f>Réttabanki!$B202</f>
        <v>Hvítvínsedik</v>
      </c>
      <c r="C206" t="str">
        <f>IFERROR(INDEX(Vöruskrá!$E:$E,MATCH(Réttabanki!$B202,Vöruskrá!$B:$B,0)),"")</f>
        <v>Sósur / Dressingar / Kraftar</v>
      </c>
      <c r="D206" s="115">
        <f>Réttabanki!$C202</f>
        <v>1600</v>
      </c>
      <c r="E206" s="91">
        <f>Réttabanki!$T202</f>
        <v>960</v>
      </c>
    </row>
    <row r="207" spans="1:5">
      <c r="A207" t="str">
        <f>Réttabanki!$W203</f>
        <v>Grillaður kjúklingur með chimichurri</v>
      </c>
      <c r="B207" t="str">
        <f>Réttabanki!$B203</f>
        <v>Sítrónusafi</v>
      </c>
      <c r="C207" t="str">
        <f>IFERROR(INDEX(Vöruskrá!$E:$E,MATCH(Réttabanki!$B203,Vöruskrá!$B:$B,0)),"")</f>
        <v>Sósur / Dressingar / Kraftar</v>
      </c>
      <c r="D207" s="115">
        <f>Réttabanki!$C203</f>
        <v>800</v>
      </c>
      <c r="E207" s="91">
        <f>Réttabanki!$T203</f>
        <v>480</v>
      </c>
    </row>
    <row r="208" spans="1:5">
      <c r="A208" t="str">
        <f>Réttabanki!$W204</f>
        <v>Grillaður kjúklingur með chimichurri</v>
      </c>
      <c r="B208" t="str">
        <f>Réttabanki!$B204</f>
        <v>Chiliduft mild</v>
      </c>
      <c r="C208" t="str">
        <f>IFERROR(INDEX(Vöruskrá!$E:$E,MATCH(Réttabanki!$B204,Vöruskrá!$B:$B,0)),"")</f>
        <v>Krydd</v>
      </c>
      <c r="D208" s="115">
        <f>Réttabanki!$C204</f>
        <v>150</v>
      </c>
      <c r="E208" s="91">
        <f>Réttabanki!$T204</f>
        <v>450</v>
      </c>
    </row>
    <row r="209" spans="1:5">
      <c r="A209" t="str">
        <f>Réttabanki!$W205</f>
        <v>Grillaður kjúklingur með chimichurri</v>
      </c>
      <c r="B209" t="str">
        <f>Réttabanki!$B205</f>
        <v>Smoked papríka</v>
      </c>
      <c r="C209" t="str">
        <f>IFERROR(INDEX(Vöruskrá!$E:$E,MATCH(Réttabanki!$B205,Vöruskrá!$B:$B,0)),"")</f>
        <v>Krydd</v>
      </c>
      <c r="D209" s="115">
        <f>Réttabanki!$C205</f>
        <v>200</v>
      </c>
      <c r="E209" s="91">
        <f>Réttabanki!$T205</f>
        <v>600</v>
      </c>
    </row>
    <row r="210" spans="1:5">
      <c r="A210" t="str">
        <f>Réttabanki!$W206</f>
        <v>Grillaður kjúklingur með chimichurri</v>
      </c>
      <c r="B210" t="str">
        <f>Réttabanki!$B206</f>
        <v>Borðsalt</v>
      </c>
      <c r="C210" t="str">
        <f>IFERROR(INDEX(Vöruskrá!$E:$E,MATCH(Réttabanki!$B206,Vöruskrá!$B:$B,0)),"")</f>
        <v xml:space="preserve">Krydd </v>
      </c>
      <c r="D210" s="115">
        <f>Réttabanki!$C206</f>
        <v>990</v>
      </c>
      <c r="E210" s="91">
        <f>Réttabanki!$T206</f>
        <v>119</v>
      </c>
    </row>
    <row r="211" spans="1:5">
      <c r="A211" t="str">
        <f>Réttabanki!$W207</f>
        <v>Grillaður kjúklingur með chimichurri</v>
      </c>
      <c r="B211" t="str">
        <f>Réttabanki!$B207</f>
        <v>Svartur pipar, malaður</v>
      </c>
      <c r="C211" t="str">
        <f>IFERROR(INDEX(Vöruskrá!$E:$E,MATCH(Réttabanki!$B207,Vöruskrá!$B:$B,0)),"")</f>
        <v>Krydd</v>
      </c>
      <c r="D211" s="115">
        <f>Réttabanki!$C207</f>
        <v>160</v>
      </c>
      <c r="E211" s="91">
        <f>Réttabanki!$T207</f>
        <v>1120</v>
      </c>
    </row>
    <row r="212" spans="1:5">
      <c r="A212" t="str">
        <f>Réttabanki!$W209</f>
        <v>Nautapottréttur að hætti Provence</v>
      </c>
      <c r="B212" t="str">
        <f>Réttabanki!$B209</f>
        <v>Nautakjöt (almennt)</v>
      </c>
      <c r="C212" t="str">
        <f>IFERROR(INDEX(Vöruskrá!$E:$E,MATCH(Réttabanki!$B209,Vöruskrá!$B:$B,0)),"")</f>
        <v>Kjöt / Alifuglar</v>
      </c>
      <c r="D212" s="115">
        <f>Réttabanki!$C209</f>
        <v>37500</v>
      </c>
      <c r="E212" s="91">
        <f>Réttabanki!$T209</f>
        <v>108750</v>
      </c>
    </row>
    <row r="213" spans="1:5">
      <c r="A213" t="str">
        <f>Réttabanki!$W210</f>
        <v>Nautapottréttur að hætti Provence</v>
      </c>
      <c r="B213" t="str">
        <f>Réttabanki!$B210</f>
        <v>Maukaðir tómatar</v>
      </c>
      <c r="C213" t="str">
        <f>IFERROR(INDEX(Vöruskrá!$E:$E,MATCH(Réttabanki!$B210,Vöruskrá!$B:$B,0)),"")</f>
        <v>Niðursuðuvörur</v>
      </c>
      <c r="D213" s="115">
        <f>Réttabanki!$C210</f>
        <v>15000</v>
      </c>
      <c r="E213" s="91">
        <f>Réttabanki!$T210</f>
        <v>8040</v>
      </c>
    </row>
    <row r="214" spans="1:5">
      <c r="A214" t="str">
        <f>Réttabanki!$W211</f>
        <v>Nautapottréttur að hætti Provence</v>
      </c>
      <c r="B214" t="str">
        <f>Réttabanki!$B211</f>
        <v>Gulrætur (ferskar)</v>
      </c>
      <c r="C214" t="str">
        <f>IFERROR(INDEX(Vöruskrá!$E:$E,MATCH(Réttabanki!$B211,Vöruskrá!$B:$B,0)),"")</f>
        <v>Grænmeti</v>
      </c>
      <c r="D214" s="115">
        <f>Réttabanki!$C211</f>
        <v>10000</v>
      </c>
      <c r="E214" s="91">
        <f>Réttabanki!$T211</f>
        <v>2500</v>
      </c>
    </row>
    <row r="215" spans="1:5">
      <c r="A215" t="str">
        <f>Réttabanki!$W212</f>
        <v>Nautapottréttur að hætti Provence</v>
      </c>
      <c r="B215" t="str">
        <f>Réttabanki!$B212</f>
        <v>Laukur (ferskur)</v>
      </c>
      <c r="C215" t="str">
        <f>IFERROR(INDEX(Vöruskrá!$E:$E,MATCH(Réttabanki!$B212,Vöruskrá!$B:$B,0)),"")</f>
        <v>Grænmeti</v>
      </c>
      <c r="D215" s="115">
        <f>Réttabanki!$C212</f>
        <v>7500</v>
      </c>
      <c r="E215" s="91">
        <f>Réttabanki!$T212</f>
        <v>1875</v>
      </c>
    </row>
    <row r="216" spans="1:5">
      <c r="A216" t="str">
        <f>Réttabanki!$W213</f>
        <v>Nautapottréttur að hætti Provence</v>
      </c>
      <c r="B216" t="str">
        <f>Réttabanki!$B213</f>
        <v>Blaðlaukur (ferskur)</v>
      </c>
      <c r="C216" t="str">
        <f>IFERROR(INDEX(Vöruskrá!$E:$E,MATCH(Réttabanki!$B213,Vöruskrá!$B:$B,0)),"")</f>
        <v>Grænmeti</v>
      </c>
      <c r="D216" s="115">
        <f>Réttabanki!$C213</f>
        <v>2500</v>
      </c>
      <c r="E216" s="91">
        <f>Réttabanki!$T213</f>
        <v>1000</v>
      </c>
    </row>
    <row r="217" spans="1:5">
      <c r="A217" t="str">
        <f>Réttabanki!$W214</f>
        <v>Nautapottréttur að hætti Provence</v>
      </c>
      <c r="B217" t="str">
        <f>Réttabanki!$B214</f>
        <v>Sellerí (ferskt)</v>
      </c>
      <c r="C217" t="str">
        <f>IFERROR(INDEX(Vöruskrá!$E:$E,MATCH(Réttabanki!$B214,Vöruskrá!$B:$B,0)),"")</f>
        <v xml:space="preserve">Grænmeti </v>
      </c>
      <c r="D217" s="115">
        <f>Réttabanki!$C214</f>
        <v>2500</v>
      </c>
      <c r="E217" s="91">
        <f>Réttabanki!$T214</f>
        <v>1250</v>
      </c>
    </row>
    <row r="218" spans="1:5">
      <c r="A218" t="str">
        <f>Réttabanki!$W215</f>
        <v>Nautapottréttur að hætti Provence</v>
      </c>
      <c r="B218" t="str">
        <f>Réttabanki!$B215</f>
        <v>Hvítlaukur (ferskur)</v>
      </c>
      <c r="C218" t="str">
        <f>IFERROR(INDEX(Vöruskrá!$E:$E,MATCH(Réttabanki!$B215,Vöruskrá!$B:$B,0)),"")</f>
        <v xml:space="preserve">Grænmeti </v>
      </c>
      <c r="D218" s="115">
        <f>Réttabanki!$C215</f>
        <v>630</v>
      </c>
      <c r="E218" s="91">
        <f>Réttabanki!$T215</f>
        <v>945</v>
      </c>
    </row>
    <row r="219" spans="1:5">
      <c r="A219" t="str">
        <f>Réttabanki!$W216</f>
        <v>Nautapottréttur að hætti Provence</v>
      </c>
      <c r="B219" t="str">
        <f>Réttabanki!$B216</f>
        <v>Tómatpuré Doppio Concentrato 800 g (Menu)</v>
      </c>
      <c r="C219" t="str">
        <f>IFERROR(INDEX(Vöruskrá!$E:$E,MATCH(Réttabanki!$B216,Vöruskrá!$B:$B,0)),"")</f>
        <v>Niðursuðuvörur</v>
      </c>
      <c r="D219" s="115">
        <f>Réttabanki!$C216</f>
        <v>2500</v>
      </c>
      <c r="E219" s="91">
        <f>Réttabanki!$T216</f>
        <v>1125</v>
      </c>
    </row>
    <row r="220" spans="1:5">
      <c r="A220" t="str">
        <f>Réttabanki!$W217</f>
        <v>Nautapottréttur að hætti Provence</v>
      </c>
      <c r="B220" t="str">
        <f>Réttabanki!$B217</f>
        <v>Nautakraftur Vegan</v>
      </c>
      <c r="C220" t="str">
        <f>IFERROR(INDEX(Vöruskrá!$E:$E,MATCH(Réttabanki!$B217,Vöruskrá!$B:$B,0)),"")</f>
        <v>Sósur / Dressingar / Kraftar</v>
      </c>
      <c r="D220" s="115">
        <f>Réttabanki!$C217</f>
        <v>1500</v>
      </c>
      <c r="E220" s="91">
        <f>Réttabanki!$T217</f>
        <v>900</v>
      </c>
    </row>
    <row r="221" spans="1:5">
      <c r="A221" t="str">
        <f>Réttabanki!$W218</f>
        <v>Nautapottréttur að hætti Provence</v>
      </c>
      <c r="B221" t="str">
        <f>Réttabanki!$B218</f>
        <v>Timían</v>
      </c>
      <c r="C221">
        <f>IFERROR(INDEX(Vöruskrá!$E:$E,MATCH(Réttabanki!$B218,Vöruskrá!$B:$B,0)),"")</f>
        <v>0</v>
      </c>
      <c r="D221" s="115">
        <f>Réttabanki!$C218</f>
        <v>80</v>
      </c>
      <c r="E221" s="91">
        <f>Réttabanki!$T218</f>
        <v>240</v>
      </c>
    </row>
    <row r="222" spans="1:5">
      <c r="A222" t="str">
        <f>Réttabanki!$W219</f>
        <v>Nautapottréttur að hætti Provence</v>
      </c>
      <c r="B222" t="str">
        <f>Réttabanki!$B219</f>
        <v>Rósmarín (þurrkað)</v>
      </c>
      <c r="C222" t="str">
        <f>IFERROR(INDEX(Vöruskrá!$E:$E,MATCH(Réttabanki!$B219,Vöruskrá!$B:$B,0)),"")</f>
        <v>Krydd</v>
      </c>
      <c r="D222" s="115">
        <f>Réttabanki!$C219</f>
        <v>80</v>
      </c>
      <c r="E222" s="91">
        <f>Réttabanki!$T219</f>
        <v>240</v>
      </c>
    </row>
    <row r="223" spans="1:5">
      <c r="A223" t="str">
        <f>Réttabanki!$W220</f>
        <v>Nautapottréttur að hætti Provence</v>
      </c>
      <c r="B223" t="str">
        <f>Réttabanki!$B220</f>
        <v>Oregano</v>
      </c>
      <c r="C223" t="str">
        <f>IFERROR(INDEX(Vöruskrá!$E:$E,MATCH(Réttabanki!$B220,Vöruskrá!$B:$B,0)),"")</f>
        <v>Krydd</v>
      </c>
      <c r="D223" s="115">
        <f>Réttabanki!$C220</f>
        <v>80</v>
      </c>
      <c r="E223" s="91">
        <f>Réttabanki!$T220</f>
        <v>788</v>
      </c>
    </row>
    <row r="224" spans="1:5">
      <c r="A224" t="str">
        <f>Réttabanki!$W221</f>
        <v>Nautapottréttur að hætti Provence</v>
      </c>
      <c r="B224" t="str">
        <f>Réttabanki!$B221</f>
        <v>Lárviðarlauf, heil</v>
      </c>
      <c r="C224" t="str">
        <f>IFERROR(INDEX(Vöruskrá!$E:$E,MATCH(Réttabanki!$B221,Vöruskrá!$B:$B,0)),"")</f>
        <v>Krydd</v>
      </c>
      <c r="D224" s="115">
        <f>Réttabanki!$C221</f>
        <v>30</v>
      </c>
      <c r="E224" s="91">
        <f>Réttabanki!$T221</f>
        <v>513</v>
      </c>
    </row>
    <row r="225" spans="1:5">
      <c r="A225" t="str">
        <f>Réttabanki!$W222</f>
        <v>Nautapottréttur að hætti Provence</v>
      </c>
      <c r="B225" t="str">
        <f>Réttabanki!$B222</f>
        <v>Svartur pipar, malaður</v>
      </c>
      <c r="C225" t="str">
        <f>IFERROR(INDEX(Vöruskrá!$E:$E,MATCH(Réttabanki!$B222,Vöruskrá!$B:$B,0)),"")</f>
        <v>Krydd</v>
      </c>
      <c r="D225" s="115">
        <f>Réttabanki!$C222</f>
        <v>100</v>
      </c>
      <c r="E225" s="91">
        <f>Réttabanki!$T222</f>
        <v>700</v>
      </c>
    </row>
    <row r="226" spans="1:5">
      <c r="A226" t="str">
        <f>Réttabanki!$W223</f>
        <v>Nautapottréttur að hætti Provence</v>
      </c>
      <c r="B226" t="str">
        <f>Réttabanki!$B223</f>
        <v>Borðsalt</v>
      </c>
      <c r="C226" t="str">
        <f>IFERROR(INDEX(Vöruskrá!$E:$E,MATCH(Réttabanki!$B223,Vöruskrá!$B:$B,0)),"")</f>
        <v xml:space="preserve">Krydd </v>
      </c>
      <c r="D226" s="115">
        <f>Réttabanki!$C223</f>
        <v>750</v>
      </c>
      <c r="E226" s="91">
        <f>Réttabanki!$T223</f>
        <v>90</v>
      </c>
    </row>
    <row r="227" spans="1:5">
      <c r="A227" t="str">
        <f>Réttabanki!$W224</f>
        <v>Nautapottréttur að hætti Provence</v>
      </c>
      <c r="B227" t="str">
        <f>Réttabanki!$B224</f>
        <v>Repjuolía</v>
      </c>
      <c r="C227" t="str">
        <f>IFERROR(INDEX(Vöruskrá!$E:$E,MATCH(Réttabanki!$B224,Vöruskrá!$B:$B,0)),"")</f>
        <v>Kornvörur og hráefni</v>
      </c>
      <c r="D227" s="115">
        <f>Réttabanki!$C224</f>
        <v>1880</v>
      </c>
      <c r="E227" s="91">
        <f>Réttabanki!$T224</f>
        <v>743</v>
      </c>
    </row>
    <row r="228" spans="1:5">
      <c r="A228" t="str">
        <f>Réttabanki!$W225</f>
        <v>Nautapottréttur að hætti Provence</v>
      </c>
      <c r="B228" t="str">
        <f>Réttabanki!$B225</f>
        <v>Vatn</v>
      </c>
      <c r="C228" t="str">
        <f>IFERROR(INDEX(Vöruskrá!$E:$E,MATCH(Réttabanki!$B225,Vöruskrá!$B:$B,0)),"")</f>
        <v>Kornvörur og hráefni</v>
      </c>
      <c r="D228" s="115">
        <f>Réttabanki!$C225</f>
        <v>17370</v>
      </c>
      <c r="E228" s="91">
        <f>Réttabanki!$T225</f>
        <v>1737</v>
      </c>
    </row>
    <row r="229" spans="1:5">
      <c r="A229" t="str">
        <f>Réttabanki!$W227</f>
        <v>Plokkfiskur „kennaraútgáfa“</v>
      </c>
      <c r="B229" t="str">
        <f>Réttabanki!$B227</f>
        <v>Ýsa nætursöltuð</v>
      </c>
      <c r="C229" t="str">
        <f>IFERROR(INDEX(Vöruskrá!$E:$E,MATCH(Réttabanki!$B227,Vöruskrá!$B:$B,0)),"")</f>
        <v>Fiskur</v>
      </c>
      <c r="D229" s="115">
        <f>Réttabanki!$C227</f>
        <v>43500</v>
      </c>
      <c r="E229" s="91">
        <f>Réttabanki!$T227</f>
        <v>90915</v>
      </c>
    </row>
    <row r="230" spans="1:5">
      <c r="A230" t="str">
        <f>Réttabanki!$W228</f>
        <v>Plokkfiskur „kennaraútgáfa“</v>
      </c>
      <c r="B230" t="str">
        <f>Réttabanki!$B228</f>
        <v>Kartöflur (ferskar)</v>
      </c>
      <c r="C230" t="str">
        <f>IFERROR(INDEX(Vöruskrá!$E:$E,MATCH(Réttabanki!$B228,Vöruskrá!$B:$B,0)),"")</f>
        <v>Grænmeti</v>
      </c>
      <c r="D230" s="115">
        <f>Réttabanki!$C228</f>
        <v>32600</v>
      </c>
      <c r="E230" s="91">
        <f>Réttabanki!$T228</f>
        <v>6520</v>
      </c>
    </row>
    <row r="231" spans="1:5">
      <c r="A231" t="str">
        <f>Réttabanki!$W229</f>
        <v>Plokkfiskur „kennaraútgáfa“</v>
      </c>
      <c r="B231" t="str">
        <f>Réttabanki!$B229</f>
        <v>Laukur (ferskur)</v>
      </c>
      <c r="C231" t="str">
        <f>IFERROR(INDEX(Vöruskrá!$E:$E,MATCH(Réttabanki!$B229,Vöruskrá!$B:$B,0)),"")</f>
        <v>Grænmeti</v>
      </c>
      <c r="D231" s="115">
        <f>Réttabanki!$C229</f>
        <v>4900</v>
      </c>
      <c r="E231" s="91">
        <f>Réttabanki!$T229</f>
        <v>1225</v>
      </c>
    </row>
    <row r="232" spans="1:5">
      <c r="A232" t="str">
        <f>Réttabanki!$W230</f>
        <v>Plokkfiskur „kennaraútgáfa“</v>
      </c>
      <c r="B232" t="str">
        <f>Réttabanki!$B230</f>
        <v>Nýmjólk 1 L (MS)</v>
      </c>
      <c r="C232" t="str">
        <f>IFERROR(INDEX(Vöruskrá!$E:$E,MATCH(Réttabanki!$B230,Vöruskrá!$B:$B,0)),"")</f>
        <v>Mjólkurvörur</v>
      </c>
      <c r="D232" s="115">
        <f>Réttabanki!$C230</f>
        <v>13000</v>
      </c>
      <c r="E232" s="91">
        <f>Réttabanki!$T230</f>
        <v>2600</v>
      </c>
    </row>
    <row r="233" spans="1:5">
      <c r="A233" t="str">
        <f>Réttabanki!$W231</f>
        <v>Plokkfiskur „kennaraútgáfa“</v>
      </c>
      <c r="B233" t="str">
        <f>Réttabanki!$B231</f>
        <v>Smjör 500 g</v>
      </c>
      <c r="C233" t="str">
        <f>IFERROR(INDEX(Vöruskrá!$E:$E,MATCH(Réttabanki!$B231,Vöruskrá!$B:$B,0)),"")</f>
        <v>Mjólkurvörur</v>
      </c>
      <c r="D233" s="115">
        <f>Réttabanki!$C231</f>
        <v>3300</v>
      </c>
      <c r="E233" s="91">
        <f>Réttabanki!$T231</f>
        <v>7590</v>
      </c>
    </row>
    <row r="234" spans="1:5">
      <c r="A234" t="str">
        <f>Réttabanki!$W232</f>
        <v>Plokkfiskur „kennaraútgáfa“</v>
      </c>
      <c r="B234" t="str">
        <f>Réttabanki!$B232</f>
        <v>Maizenamjöl (majssterkja)</v>
      </c>
      <c r="C234" t="str">
        <f>IFERROR(INDEX(Vöruskrá!$E:$E,MATCH(Réttabanki!$B232,Vöruskrá!$B:$B,0)),"")</f>
        <v>Kornvörur og hráefni</v>
      </c>
      <c r="D234" s="115">
        <f>Réttabanki!$C232</f>
        <v>1600</v>
      </c>
      <c r="E234" s="91">
        <f>Réttabanki!$T232</f>
        <v>640</v>
      </c>
    </row>
    <row r="235" spans="1:5">
      <c r="A235" t="str">
        <f>Réttabanki!$W233</f>
        <v>Plokkfiskur „kennaraútgáfa“</v>
      </c>
      <c r="B235" t="str">
        <f>Réttabanki!$B233</f>
        <v>Borðsalt</v>
      </c>
      <c r="C235" t="str">
        <f>IFERROR(INDEX(Vöruskrá!$E:$E,MATCH(Réttabanki!$B233,Vöruskrá!$B:$B,0)),"")</f>
        <v xml:space="preserve">Krydd </v>
      </c>
      <c r="D235" s="115">
        <f>Réttabanki!$C233</f>
        <v>430</v>
      </c>
      <c r="E235" s="91">
        <f>Réttabanki!$T233</f>
        <v>52</v>
      </c>
    </row>
    <row r="236" spans="1:5">
      <c r="A236" t="str">
        <f>Réttabanki!$W234</f>
        <v>Plokkfiskur „kennaraútgáfa“</v>
      </c>
      <c r="B236" t="str">
        <f>Réttabanki!$B234</f>
        <v>Svartur pipar, malaður</v>
      </c>
      <c r="C236" t="str">
        <f>IFERROR(INDEX(Vöruskrá!$E:$E,MATCH(Réttabanki!$B234,Vöruskrá!$B:$B,0)),"")</f>
        <v>Krydd</v>
      </c>
      <c r="D236" s="115">
        <f>Réttabanki!$C234</f>
        <v>70</v>
      </c>
      <c r="E236" s="91">
        <f>Réttabanki!$T234</f>
        <v>490</v>
      </c>
    </row>
    <row r="237" spans="1:5">
      <c r="A237" t="str">
        <f>Réttabanki!$W235</f>
        <v>Plokkfiskur „kennaraútgáfa“</v>
      </c>
      <c r="B237" t="str">
        <f>Réttabanki!$B235</f>
        <v>Vatn</v>
      </c>
      <c r="C237" t="str">
        <f>IFERROR(INDEX(Vöruskrá!$E:$E,MATCH(Réttabanki!$B235,Vöruskrá!$B:$B,0)),"")</f>
        <v>Kornvörur og hráefni</v>
      </c>
      <c r="D237" s="115">
        <f>Réttabanki!$C235</f>
        <v>600</v>
      </c>
      <c r="E237" s="91">
        <f>Réttabanki!$T235</f>
        <v>60</v>
      </c>
    </row>
    <row r="238" spans="1:5">
      <c r="A238" t="str">
        <f>Réttabanki!$W237</f>
        <v>Byggotto (úr byggsalati) – meðlæti</v>
      </c>
      <c r="B238" t="str">
        <f>Réttabanki!$B237</f>
        <v>Byggsalat</v>
      </c>
      <c r="C238" t="str">
        <f>IFERROR(INDEX(Vöruskrá!$E:$E,MATCH(Réttabanki!$B237,Vöruskrá!$B:$B,0)),"")</f>
        <v>Kornvörur og hráefni</v>
      </c>
      <c r="D238" s="115">
        <f>Réttabanki!$C237</f>
        <v>85000</v>
      </c>
      <c r="E238" s="91">
        <f>Réttabanki!$T237</f>
        <v>34000</v>
      </c>
    </row>
    <row r="239" spans="1:5">
      <c r="A239" t="str">
        <f>Réttabanki!$W238</f>
        <v>Byggotto (úr byggsalati) – meðlæti</v>
      </c>
      <c r="B239" t="str">
        <f>Réttabanki!$B238</f>
        <v>Flora veganrjómi</v>
      </c>
      <c r="C239" t="str">
        <f>IFERROR(INDEX(Vöruskrá!$E:$E,MATCH(Réttabanki!$B238,Vöruskrá!$B:$B,0)),"")</f>
        <v>Plöntubasað</v>
      </c>
      <c r="D239" s="115">
        <f>Réttabanki!$C238</f>
        <v>10000</v>
      </c>
      <c r="E239" s="91">
        <f>Réttabanki!$T238</f>
        <v>18000</v>
      </c>
    </row>
    <row r="240" spans="1:5">
      <c r="A240" s="271" t="s">
        <v>5721</v>
      </c>
      <c r="B240" s="274"/>
      <c r="C240" s="274"/>
      <c r="D240" s="275"/>
      <c r="E240" s="276"/>
    </row>
    <row r="241" spans="1:5">
      <c r="A241" t="str">
        <f>Réttabanki!$W239</f>
        <v>Byggotto (úr byggsalati) – meðlæti</v>
      </c>
      <c r="B241" t="str">
        <f>Réttabanki!$B239</f>
        <v>Borðsalt</v>
      </c>
      <c r="C241" t="str">
        <f>IFERROR(INDEX(Vöruskrá!$E:$E,MATCH(Réttabanki!$B239,Vöruskrá!$B:$B,0)),"")</f>
        <v xml:space="preserve">Krydd </v>
      </c>
      <c r="D241" s="115">
        <f>Réttabanki!$C239</f>
        <v>500</v>
      </c>
      <c r="E241" s="91">
        <f>Réttabanki!$T239</f>
        <v>60</v>
      </c>
    </row>
    <row r="242" spans="1:5">
      <c r="A242" t="str">
        <f>Réttabanki!$W240</f>
        <v>Byggotto (úr byggsalati) – meðlæti</v>
      </c>
      <c r="B242" t="str">
        <f>Réttabanki!$B240</f>
        <v>Vatn</v>
      </c>
      <c r="C242" t="str">
        <f>IFERROR(INDEX(Vöruskrá!$E:$E,MATCH(Réttabanki!$B240,Vöruskrá!$B:$B,0)),"")</f>
        <v>Kornvörur og hráefni</v>
      </c>
      <c r="D242" s="115">
        <f>Réttabanki!$C240</f>
        <v>1500</v>
      </c>
      <c r="E242" s="91">
        <f>Réttabanki!$T240</f>
        <v>150</v>
      </c>
    </row>
    <row r="243" spans="1:5">
      <c r="A243" t="str">
        <f>Réttabanki!$W242</f>
        <v>Ýsa í Tandoori með hrísgrjónum og rjómalagaðri hvítlaukssósu</v>
      </c>
      <c r="B243" t="str">
        <f>Réttabanki!$B242</f>
        <v>Ýsa</v>
      </c>
      <c r="C243" t="str">
        <f>IFERROR(INDEX(Vöruskrá!$E:$E,MATCH(Réttabanki!$B242,Vöruskrá!$B:$B,0)),"")</f>
        <v>Fiskur</v>
      </c>
      <c r="D243" s="115">
        <f>Réttabanki!$C242</f>
        <v>82645</v>
      </c>
      <c r="E243" s="91">
        <f>Réttabanki!$T242</f>
        <v>172728</v>
      </c>
    </row>
    <row r="244" spans="1:5">
      <c r="A244" t="str">
        <f>Réttabanki!$W243</f>
        <v>Ýsa í Tandoori með hrísgrjónum og rjómalagaðri hvítlaukssósu</v>
      </c>
      <c r="B244" t="str">
        <f>Réttabanki!$B243</f>
        <v>Tandoori marineringarkrydd (Marinox)</v>
      </c>
      <c r="C244" t="str">
        <f>IFERROR(INDEX(Vöruskrá!$E:$E,MATCH(Réttabanki!$B243,Vöruskrá!$B:$B,0)),"")</f>
        <v>Krydd</v>
      </c>
      <c r="D244" s="115">
        <f>Réttabanki!$C243</f>
        <v>2066</v>
      </c>
      <c r="E244" s="91">
        <f>Réttabanki!$T243</f>
        <v>6198</v>
      </c>
    </row>
    <row r="245" spans="1:5">
      <c r="A245" t="str">
        <f>Réttabanki!$W244</f>
        <v>Ýsa í Tandoori með hrísgrjónum og rjómalagaðri hvítlaukssósu</v>
      </c>
      <c r="B245" t="str">
        <f>Réttabanki!$B244</f>
        <v>Hrein jógúrt 5 kg (MS)</v>
      </c>
      <c r="C245" t="str">
        <f>IFERROR(INDEX(Vöruskrá!$E:$E,MATCH(Réttabanki!$B244,Vöruskrá!$B:$B,0)),"")</f>
        <v>Mjólkurvörur</v>
      </c>
      <c r="D245" s="115">
        <f>Réttabanki!$C244</f>
        <v>10331</v>
      </c>
      <c r="E245" s="91">
        <f>Réttabanki!$T244</f>
        <v>7232</v>
      </c>
    </row>
    <row r="246" spans="1:5">
      <c r="A246" t="str">
        <f>Réttabanki!$W245</f>
        <v>Ýsa í Tandoori með hrísgrjónum og rjómalagaðri hvítlaukssósu</v>
      </c>
      <c r="B246" t="str">
        <f>Réttabanki!$B245</f>
        <v>Hvítlaukur (ferskur)</v>
      </c>
      <c r="C246" t="str">
        <f>IFERROR(INDEX(Vöruskrá!$E:$E,MATCH(Réttabanki!$B245,Vöruskrá!$B:$B,0)),"")</f>
        <v xml:space="preserve">Grænmeti </v>
      </c>
      <c r="D246" s="115">
        <f>Réttabanki!$C245</f>
        <v>1033</v>
      </c>
      <c r="E246" s="91">
        <f>Réttabanki!$T245</f>
        <v>1550</v>
      </c>
    </row>
    <row r="247" spans="1:5">
      <c r="A247" t="str">
        <f>Réttabanki!$W246</f>
        <v>Ýsa í Tandoori með hrísgrjónum og rjómalagaðri hvítlaukssósu</v>
      </c>
      <c r="B247" t="str">
        <f>Réttabanki!$B246</f>
        <v> </v>
      </c>
      <c r="C247" t="str">
        <f>IFERROR(INDEX(Vöruskrá!$E:$E,MATCH(Réttabanki!$B246,Vöruskrá!$B:$B,0)),"")</f>
        <v/>
      </c>
      <c r="D247" s="115">
        <f>Réttabanki!$C246</f>
        <v>1033</v>
      </c>
      <c r="E247" s="91">
        <f>Réttabanki!$T246</f>
        <v>0</v>
      </c>
    </row>
    <row r="248" spans="1:5">
      <c r="A248" t="str">
        <f>Réttabanki!$W247</f>
        <v>Ýsa í Tandoori með hrísgrjónum og rjómalagaðri hvítlaukssósu</v>
      </c>
      <c r="B248" t="str">
        <f>Réttabanki!$B247</f>
        <v>Borðsalt</v>
      </c>
      <c r="C248" t="str">
        <f>IFERROR(INDEX(Vöruskrá!$E:$E,MATCH(Réttabanki!$B247,Vöruskrá!$B:$B,0)),"")</f>
        <v xml:space="preserve">Krydd </v>
      </c>
      <c r="D248" s="115">
        <f>Réttabanki!$C247</f>
        <v>826</v>
      </c>
      <c r="E248" s="91">
        <f>Réttabanki!$T247</f>
        <v>99</v>
      </c>
    </row>
    <row r="249" spans="1:5">
      <c r="A249" t="str">
        <f>Réttabanki!$W248</f>
        <v>Ýsa í Tandoori með hrísgrjónum og rjómalagaðri hvítlaukssósu</v>
      </c>
      <c r="B249" t="str">
        <f>Réttabanki!$B248</f>
        <v>Repjuolía</v>
      </c>
      <c r="C249" t="str">
        <f>IFERROR(INDEX(Vöruskrá!$E:$E,MATCH(Réttabanki!$B248,Vöruskrá!$B:$B,0)),"")</f>
        <v>Kornvörur og hráefni</v>
      </c>
      <c r="D249" s="115">
        <f>Réttabanki!$C248</f>
        <v>2066</v>
      </c>
      <c r="E249" s="91">
        <f>Réttabanki!$T248</f>
        <v>816</v>
      </c>
    </row>
    <row r="250" spans="1:5">
      <c r="A250" t="str">
        <f>Réttabanki!$W250</f>
        <v>Ýsa í mildri hvítlauksmarineringu með kartöflum og rjómasósu</v>
      </c>
      <c r="B250" t="str">
        <f>Réttabanki!$B250</f>
        <v>Ýsa</v>
      </c>
      <c r="C250" t="str">
        <f>IFERROR(INDEX(Vöruskrá!$E:$E,MATCH(Réttabanki!$B250,Vöruskrá!$B:$B,0)),"")</f>
        <v>Fiskur</v>
      </c>
      <c r="D250" s="115">
        <f>Réttabanki!$C250</f>
        <v>91324</v>
      </c>
      <c r="E250" s="91">
        <f>Réttabanki!$T250</f>
        <v>190867</v>
      </c>
    </row>
    <row r="251" spans="1:5">
      <c r="A251" t="str">
        <f>Réttabanki!$W251</f>
        <v>Ýsa í mildri hvítlauksmarineringu með kartöflum og rjómasósu</v>
      </c>
      <c r="B251" t="str">
        <f>Réttabanki!$B251</f>
        <v>Hvítlaukur (ferskur)</v>
      </c>
      <c r="C251" t="str">
        <f>IFERROR(INDEX(Vöruskrá!$E:$E,MATCH(Réttabanki!$B251,Vöruskrá!$B:$B,0)),"")</f>
        <v xml:space="preserve">Grænmeti </v>
      </c>
      <c r="D251" s="115">
        <f>Réttabanki!$C251</f>
        <v>1712</v>
      </c>
      <c r="E251" s="91">
        <f>Réttabanki!$T251</f>
        <v>2568</v>
      </c>
    </row>
    <row r="252" spans="1:5">
      <c r="A252" t="str">
        <f>Réttabanki!$W252</f>
        <v>Ýsa í mildri hvítlauksmarineringu með kartöflum og rjómasósu</v>
      </c>
      <c r="B252" t="str">
        <f>Réttabanki!$B252</f>
        <v>Ólífuolía</v>
      </c>
      <c r="C252" t="str">
        <f>IFERROR(INDEX(Vöruskrá!$E:$E,MATCH(Réttabanki!$B252,Vöruskrá!$B:$B,0)),"")</f>
        <v>Sósur/dressingar/kraftar</v>
      </c>
      <c r="D252" s="115">
        <f>Réttabanki!$C252</f>
        <v>3425</v>
      </c>
      <c r="E252" s="91">
        <f>Réttabanki!$T252</f>
        <v>1110</v>
      </c>
    </row>
    <row r="253" spans="1:5">
      <c r="A253" t="str">
        <f>Réttabanki!$W253</f>
        <v>Ýsa í mildri hvítlauksmarineringu með kartöflum og rjómasósu</v>
      </c>
      <c r="B253" t="str">
        <f>Réttabanki!$B253</f>
        <v>Sítrónusafi</v>
      </c>
      <c r="C253" t="str">
        <f>IFERROR(INDEX(Vöruskrá!$E:$E,MATCH(Réttabanki!$B253,Vöruskrá!$B:$B,0)),"")</f>
        <v>Sósur / Dressingar / Kraftar</v>
      </c>
      <c r="D253" s="115">
        <f>Réttabanki!$C253</f>
        <v>1142</v>
      </c>
      <c r="E253" s="91">
        <f>Réttabanki!$T253</f>
        <v>685</v>
      </c>
    </row>
    <row r="254" spans="1:5">
      <c r="A254" t="str">
        <f>Réttabanki!$W254</f>
        <v>Ýsa í mildri hvítlauksmarineringu með kartöflum og rjómasósu</v>
      </c>
      <c r="B254" t="str">
        <f>Réttabanki!$B254</f>
        <v>Steinselja (þurrkuð)</v>
      </c>
      <c r="C254" t="str">
        <f>IFERROR(INDEX(Vöruskrá!$E:$E,MATCH(Réttabanki!$B254,Vöruskrá!$B:$B,0)),"")</f>
        <v>Krydd</v>
      </c>
      <c r="D254" s="115">
        <f>Réttabanki!$C254</f>
        <v>1142</v>
      </c>
      <c r="E254" s="91">
        <f>Réttabanki!$T254</f>
        <v>3426</v>
      </c>
    </row>
    <row r="255" spans="1:5">
      <c r="A255" t="str">
        <f>Réttabanki!$W255</f>
        <v>Ýsa í mildri hvítlauksmarineringu með kartöflum og rjómasósu</v>
      </c>
      <c r="B255" t="str">
        <f>Réttabanki!$B255</f>
        <v>Borðsalt</v>
      </c>
      <c r="C255" t="str">
        <f>IFERROR(INDEX(Vöruskrá!$E:$E,MATCH(Réttabanki!$B255,Vöruskrá!$B:$B,0)),"")</f>
        <v xml:space="preserve">Krydd </v>
      </c>
      <c r="D255" s="115">
        <f>Réttabanki!$C255</f>
        <v>913</v>
      </c>
      <c r="E255" s="91">
        <f>Réttabanki!$T255</f>
        <v>110</v>
      </c>
    </row>
    <row r="256" spans="1:5">
      <c r="A256" t="str">
        <f>Réttabanki!$W256</f>
        <v>Ýsa í mildri hvítlauksmarineringu með kartöflum og rjómasósu</v>
      </c>
      <c r="B256" t="str">
        <f>Réttabanki!$B256</f>
        <v>Svartur pipar, malaður</v>
      </c>
      <c r="C256" t="str">
        <f>IFERROR(INDEX(Vöruskrá!$E:$E,MATCH(Réttabanki!$B256,Vöruskrá!$B:$B,0)),"")</f>
        <v>Krydd</v>
      </c>
      <c r="D256" s="115">
        <f>Réttabanki!$C256</f>
        <v>342</v>
      </c>
      <c r="E256" s="91">
        <f>Réttabanki!$T256</f>
        <v>2394</v>
      </c>
    </row>
    <row r="257" spans="1:5">
      <c r="A257" t="str">
        <f>Réttabanki!$W258</f>
        <v>Ýsa í kryddmarineringu með grænmeti og hvítlaukssósu</v>
      </c>
      <c r="B257" t="str">
        <f>Réttabanki!$B258</f>
        <v>Ýsa</v>
      </c>
      <c r="C257" t="str">
        <f>IFERROR(INDEX(Vöruskrá!$E:$E,MATCH(Réttabanki!$B258,Vöruskrá!$B:$B,0)),"")</f>
        <v>Fiskur</v>
      </c>
      <c r="D257" s="115">
        <f>Réttabanki!$C258</f>
        <v>91324</v>
      </c>
      <c r="E257" s="91">
        <f>Réttabanki!$T258</f>
        <v>190867</v>
      </c>
    </row>
    <row r="258" spans="1:5">
      <c r="A258" t="str">
        <f>Réttabanki!$W259</f>
        <v>Ýsa í kryddmarineringu með grænmeti og hvítlaukssósu</v>
      </c>
      <c r="B258" t="str">
        <f>Réttabanki!$B259</f>
        <v>Paprikuduft</v>
      </c>
      <c r="C258" t="str">
        <f>IFERROR(INDEX(Vöruskrá!$E:$E,MATCH(Réttabanki!$B259,Vöruskrá!$B:$B,0)),"")</f>
        <v>Krydd</v>
      </c>
      <c r="D258" s="115">
        <f>Réttabanki!$C259</f>
        <v>1142</v>
      </c>
      <c r="E258" s="91">
        <f>Réttabanki!$T259</f>
        <v>3426</v>
      </c>
    </row>
    <row r="259" spans="1:5">
      <c r="A259" t="str">
        <f>Réttabanki!$W260</f>
        <v>Ýsa í kryddmarineringu með grænmeti og hvítlaukssósu</v>
      </c>
      <c r="B259" t="str">
        <f>Réttabanki!$B260</f>
        <v>Kúmen (cumin)</v>
      </c>
      <c r="C259" t="str">
        <f>IFERROR(INDEX(Vöruskrá!$E:$E,MATCH(Réttabanki!$B260,Vöruskrá!$B:$B,0)),"")</f>
        <v>Krydd</v>
      </c>
      <c r="D259" s="115">
        <f>Réttabanki!$C260</f>
        <v>571</v>
      </c>
      <c r="E259" s="91">
        <f>Réttabanki!$T260</f>
        <v>1713</v>
      </c>
    </row>
    <row r="260" spans="1:5">
      <c r="A260" t="str">
        <f>Réttabanki!$W261</f>
        <v>Ýsa í kryddmarineringu með grænmeti og hvítlaukssósu</v>
      </c>
      <c r="B260" t="str">
        <f>Réttabanki!$B261</f>
        <v>Hvítlaukur (ferskur)</v>
      </c>
      <c r="C260" t="str">
        <f>IFERROR(INDEX(Vöruskrá!$E:$E,MATCH(Réttabanki!$B261,Vöruskrá!$B:$B,0)),"")</f>
        <v xml:space="preserve">Grænmeti </v>
      </c>
      <c r="D260" s="115">
        <f>Réttabanki!$C261</f>
        <v>1142</v>
      </c>
      <c r="E260" s="91">
        <f>Réttabanki!$T261</f>
        <v>1713</v>
      </c>
    </row>
    <row r="261" spans="1:5">
      <c r="A261" t="str">
        <f>Réttabanki!$W262</f>
        <v>Ýsa í kryddmarineringu með grænmeti og hvítlaukssósu</v>
      </c>
      <c r="B261" t="str">
        <f>Réttabanki!$B262</f>
        <v>Ólífuolía</v>
      </c>
      <c r="C261" t="str">
        <f>IFERROR(INDEX(Vöruskrá!$E:$E,MATCH(Réttabanki!$B262,Vöruskrá!$B:$B,0)),"")</f>
        <v>Sósur/dressingar/kraftar</v>
      </c>
      <c r="D261" s="115">
        <f>Réttabanki!$C262</f>
        <v>3425</v>
      </c>
      <c r="E261" s="91">
        <f>Réttabanki!$T262</f>
        <v>1110</v>
      </c>
    </row>
    <row r="262" spans="1:5">
      <c r="A262" t="str">
        <f>Réttabanki!$W263</f>
        <v>Ýsa í kryddmarineringu með grænmeti og hvítlaukssósu</v>
      </c>
      <c r="B262" t="str">
        <f>Réttabanki!$B263</f>
        <v>Sítrónusafi</v>
      </c>
      <c r="C262" t="str">
        <f>IFERROR(INDEX(Vöruskrá!$E:$E,MATCH(Réttabanki!$B263,Vöruskrá!$B:$B,0)),"")</f>
        <v>Sósur / Dressingar / Kraftar</v>
      </c>
      <c r="D262" s="115">
        <f>Réttabanki!$C263</f>
        <v>1142</v>
      </c>
      <c r="E262" s="91">
        <f>Réttabanki!$T263</f>
        <v>685</v>
      </c>
    </row>
    <row r="263" spans="1:5">
      <c r="A263" t="str">
        <f>Réttabanki!$W264</f>
        <v>Ýsa í kryddmarineringu með grænmeti og hvítlaukssósu</v>
      </c>
      <c r="B263" t="str">
        <f>Réttabanki!$B264</f>
        <v>Borðsalt</v>
      </c>
      <c r="C263" t="str">
        <f>IFERROR(INDEX(Vöruskrá!$E:$E,MATCH(Réttabanki!$B264,Vöruskrá!$B:$B,0)),"")</f>
        <v xml:space="preserve">Krydd </v>
      </c>
      <c r="D263" s="115">
        <f>Réttabanki!$C264</f>
        <v>913</v>
      </c>
      <c r="E263" s="91">
        <f>Réttabanki!$T264</f>
        <v>110</v>
      </c>
    </row>
    <row r="264" spans="1:5">
      <c r="A264" t="str">
        <f>Réttabanki!$W265</f>
        <v>Ýsa í kryddmarineringu með grænmeti og hvítlaukssósu</v>
      </c>
      <c r="B264" t="str">
        <f>Réttabanki!$B265</f>
        <v>Svartur pipar, malaður</v>
      </c>
      <c r="C264" t="str">
        <f>IFERROR(INDEX(Vöruskrá!$E:$E,MATCH(Réttabanki!$B265,Vöruskrá!$B:$B,0)),"")</f>
        <v>Krydd</v>
      </c>
      <c r="D264" s="115">
        <f>Réttabanki!$C265</f>
        <v>342</v>
      </c>
      <c r="E264" s="91">
        <f>Réttabanki!$T265</f>
        <v>2394</v>
      </c>
    </row>
    <row r="265" spans="1:5">
      <c r="A265" t="str">
        <f>Réttabanki!$W267</f>
        <v>Paprikukrydduð ýsa með kartöflum og rjómasósu</v>
      </c>
      <c r="B265" t="str">
        <f>Réttabanki!$B267</f>
        <v>Ýsa</v>
      </c>
      <c r="C265" t="str">
        <f>IFERROR(INDEX(Vöruskrá!$E:$E,MATCH(Réttabanki!$B267,Vöruskrá!$B:$B,0)),"")</f>
        <v>Fiskur</v>
      </c>
      <c r="D265" s="115">
        <f>Réttabanki!$C267</f>
        <v>91013</v>
      </c>
      <c r="E265" s="91">
        <f>Réttabanki!$T267</f>
        <v>190217</v>
      </c>
    </row>
    <row r="266" spans="1:5">
      <c r="A266" t="str">
        <f>Réttabanki!$W268</f>
        <v>Paprikukrydduð ýsa með kartöflum og rjómasósu</v>
      </c>
      <c r="B266" t="str">
        <f>Réttabanki!$B268</f>
        <v>Paprikuduft</v>
      </c>
      <c r="C266" t="str">
        <f>IFERROR(INDEX(Vöruskrá!$E:$E,MATCH(Réttabanki!$B268,Vöruskrá!$B:$B,0)),"")</f>
        <v>Krydd</v>
      </c>
      <c r="D266" s="115">
        <f>Réttabanki!$C268</f>
        <v>1706</v>
      </c>
      <c r="E266" s="91">
        <f>Réttabanki!$T268</f>
        <v>5118</v>
      </c>
    </row>
    <row r="267" spans="1:5">
      <c r="A267" t="str">
        <f>Réttabanki!$W269</f>
        <v>Paprikukrydduð ýsa með kartöflum og rjómasósu</v>
      </c>
      <c r="B267" t="str">
        <f>Réttabanki!$B269</f>
        <v>Hvítlaukur (ferskur)</v>
      </c>
      <c r="C267" t="str">
        <f>IFERROR(INDEX(Vöruskrá!$E:$E,MATCH(Réttabanki!$B269,Vöruskrá!$B:$B,0)),"")</f>
        <v xml:space="preserve">Grænmeti </v>
      </c>
      <c r="D267" s="115">
        <f>Réttabanki!$C269</f>
        <v>910</v>
      </c>
      <c r="E267" s="91">
        <f>Réttabanki!$T269</f>
        <v>1365</v>
      </c>
    </row>
    <row r="268" spans="1:5">
      <c r="A268" t="str">
        <f>Réttabanki!$W270</f>
        <v>Paprikukrydduð ýsa með kartöflum og rjómasósu</v>
      </c>
      <c r="B268" t="str">
        <f>Réttabanki!$B270</f>
        <v>Ólífuolía</v>
      </c>
      <c r="C268" t="str">
        <f>IFERROR(INDEX(Vöruskrá!$E:$E,MATCH(Réttabanki!$B270,Vöruskrá!$B:$B,0)),"")</f>
        <v>Sósur/dressingar/kraftar</v>
      </c>
      <c r="D268" s="115">
        <f>Réttabanki!$C270</f>
        <v>2844</v>
      </c>
      <c r="E268" s="91">
        <f>Réttabanki!$T270</f>
        <v>921</v>
      </c>
    </row>
    <row r="269" spans="1:5">
      <c r="A269" t="str">
        <f>Réttabanki!$W271</f>
        <v>Paprikukrydduð ýsa með kartöflum og rjómasósu</v>
      </c>
      <c r="B269" t="str">
        <f>Réttabanki!$B271</f>
        <v>Borðsalt</v>
      </c>
      <c r="C269" t="str">
        <f>IFERROR(INDEX(Vöruskrá!$E:$E,MATCH(Réttabanki!$B271,Vöruskrá!$B:$B,0)),"")</f>
        <v xml:space="preserve">Krydd </v>
      </c>
      <c r="D269" s="115">
        <f>Réttabanki!$C271</f>
        <v>910</v>
      </c>
      <c r="E269" s="91">
        <f>Réttabanki!$T271</f>
        <v>109</v>
      </c>
    </row>
    <row r="270" spans="1:5">
      <c r="A270" t="str">
        <f>Réttabanki!$W272</f>
        <v>Paprikukrydduð ýsa með kartöflum og rjómasósu</v>
      </c>
      <c r="B270" t="str">
        <f>Réttabanki!$B272</f>
        <v>Svartur pipar, malaður</v>
      </c>
      <c r="C270" t="str">
        <f>IFERROR(INDEX(Vöruskrá!$E:$E,MATCH(Réttabanki!$B272,Vöruskrá!$B:$B,0)),"")</f>
        <v>Krydd</v>
      </c>
      <c r="D270" s="115">
        <f>Réttabanki!$C272</f>
        <v>341</v>
      </c>
      <c r="E270" s="91">
        <f>Réttabanki!$T272</f>
        <v>2387</v>
      </c>
    </row>
    <row r="271" spans="1:5">
      <c r="A271" t="str">
        <f>Réttabanki!$W273</f>
        <v>Paprikukrydduð ýsa með kartöflum og rjómasósu</v>
      </c>
      <c r="B271" t="str">
        <f>Réttabanki!$B273</f>
        <v>Sítrónusafi</v>
      </c>
      <c r="C271" t="str">
        <f>IFERROR(INDEX(Vöruskrá!$E:$E,MATCH(Réttabanki!$B273,Vöruskrá!$B:$B,0)),"")</f>
        <v>Sósur / Dressingar / Kraftar</v>
      </c>
      <c r="D271" s="115">
        <f>Réttabanki!$C273</f>
        <v>2275</v>
      </c>
      <c r="E271" s="91">
        <f>Réttabanki!$T273</f>
        <v>1365</v>
      </c>
    </row>
    <row r="272" spans="1:5">
      <c r="A272" t="str">
        <f>Réttabanki!$W275</f>
        <v>Plokkfiskur</v>
      </c>
      <c r="B272" t="str">
        <f>Réttabanki!$B275</f>
        <v>Ýsa</v>
      </c>
      <c r="C272" t="str">
        <f>IFERROR(INDEX(Vöruskrá!$E:$E,MATCH(Réttabanki!$B275,Vöruskrá!$B:$B,0)),"")</f>
        <v>Fiskur</v>
      </c>
      <c r="D272" s="115">
        <f>Réttabanki!$C275</f>
        <v>31364</v>
      </c>
      <c r="E272" s="91">
        <f>Réttabanki!$T275</f>
        <v>65551</v>
      </c>
    </row>
    <row r="273" spans="1:5">
      <c r="A273" t="str">
        <f>Réttabanki!$W276</f>
        <v>Plokkfiskur</v>
      </c>
      <c r="B273" t="str">
        <f>Réttabanki!$B276</f>
        <v>Kartöflur (ferskar)</v>
      </c>
      <c r="C273" t="str">
        <f>IFERROR(INDEX(Vöruskrá!$E:$E,MATCH(Réttabanki!$B276,Vöruskrá!$B:$B,0)),"")</f>
        <v>Grænmeti</v>
      </c>
      <c r="D273" s="115">
        <f>Réttabanki!$C276</f>
        <v>41819</v>
      </c>
      <c r="E273" s="91">
        <f>Réttabanki!$T276</f>
        <v>8364</v>
      </c>
    </row>
    <row r="274" spans="1:5">
      <c r="A274" t="str">
        <f>Réttabanki!$W277</f>
        <v>Plokkfiskur</v>
      </c>
      <c r="B274" t="str">
        <f>Réttabanki!$B277</f>
        <v>Laukur (ferskur)</v>
      </c>
      <c r="C274" t="str">
        <f>IFERROR(INDEX(Vöruskrá!$E:$E,MATCH(Réttabanki!$B277,Vöruskrá!$B:$B,0)),"")</f>
        <v>Grænmeti</v>
      </c>
      <c r="D274" s="115">
        <f>Réttabanki!$C277</f>
        <v>5227</v>
      </c>
      <c r="E274" s="91">
        <f>Réttabanki!$T277</f>
        <v>1307</v>
      </c>
    </row>
    <row r="275" spans="1:5">
      <c r="A275" t="str">
        <f>Réttabanki!$W278</f>
        <v>Plokkfiskur</v>
      </c>
      <c r="B275" t="str">
        <f>Réttabanki!$B278</f>
        <v>Maizenamjöl (majssterkja)</v>
      </c>
      <c r="C275" t="str">
        <f>IFERROR(INDEX(Vöruskrá!$E:$E,MATCH(Réttabanki!$B278,Vöruskrá!$B:$B,0)),"")</f>
        <v>Kornvörur og hráefni</v>
      </c>
      <c r="D275" s="115" t="str">
        <f>Réttabanki!$C278</f>
        <v>Maíssterkja.</v>
      </c>
      <c r="E275" s="91" t="e">
        <f>Réttabanki!$T278</f>
        <v>#VALUE!</v>
      </c>
    </row>
    <row r="276" spans="1:5">
      <c r="A276" t="str">
        <f>Réttabanki!$W279</f>
        <v>Plokkfiskur</v>
      </c>
      <c r="B276" t="str">
        <f>Réttabanki!$B279</f>
        <v>Nýmjólk 1 L (MS)</v>
      </c>
      <c r="C276" t="str">
        <f>IFERROR(INDEX(Vöruskrá!$E:$E,MATCH(Réttabanki!$B279,Vöruskrá!$B:$B,0)),"")</f>
        <v>Mjólkurvörur</v>
      </c>
      <c r="D276" s="115">
        <f>Réttabanki!$C279</f>
        <v>15682</v>
      </c>
      <c r="E276" s="91">
        <f>Réttabanki!$T279</f>
        <v>3136</v>
      </c>
    </row>
    <row r="277" spans="1:5">
      <c r="A277">
        <f>Réttabanki!$W280</f>
        <v>0</v>
      </c>
      <c r="B277" t="str">
        <f>Réttabanki!$B280</f>
        <v>Þorskur</v>
      </c>
      <c r="C277" t="str">
        <f>IFERROR(INDEX(Vöruskrá!$E:$E,MATCH(Réttabanki!$B280,Vöruskrá!$B:$B,0)),"")</f>
        <v>Fiskur</v>
      </c>
      <c r="D277" s="115" t="str">
        <f>Réttabanki!$C280</f>
        <v>Þorskur</v>
      </c>
      <c r="E277" s="91">
        <f>Réttabanki!$T280</f>
        <v>0</v>
      </c>
    </row>
    <row r="278" spans="1:5">
      <c r="A278">
        <f>Réttabanki!$W281</f>
        <v>0</v>
      </c>
      <c r="B278" t="str">
        <f>Réttabanki!$B281</f>
        <v>Borðsalt</v>
      </c>
      <c r="C278" t="str">
        <f>IFERROR(INDEX(Vöruskrá!$E:$E,MATCH(Réttabanki!$B281,Vöruskrá!$B:$B,0)),"")</f>
        <v xml:space="preserve">Krydd </v>
      </c>
      <c r="D278" s="115">
        <f>Réttabanki!$C281</f>
        <v>523</v>
      </c>
      <c r="E278" s="91">
        <f>Réttabanki!$T281</f>
        <v>63</v>
      </c>
    </row>
    <row r="279" spans="1:5">
      <c r="A279">
        <f>Réttabanki!$W282</f>
        <v>0</v>
      </c>
      <c r="B279" t="str">
        <f>Réttabanki!$B282</f>
        <v>Svartur pipar, malaður</v>
      </c>
      <c r="C279" t="str">
        <f>IFERROR(INDEX(Vöruskrá!$E:$E,MATCH(Réttabanki!$B282,Vöruskrá!$B:$B,0)),"")</f>
        <v>Krydd</v>
      </c>
      <c r="D279" s="115">
        <f>Réttabanki!$C282</f>
        <v>157</v>
      </c>
      <c r="E279" s="91">
        <f>Réttabanki!$T282</f>
        <v>1099</v>
      </c>
    </row>
    <row r="280" spans="1:5">
      <c r="A280" t="str">
        <f>Réttabanki!$W284</f>
        <v>Fiski taco með grænmeti, salsa, osti og sýrðum rjóma</v>
      </c>
      <c r="B280" t="str">
        <f>Réttabanki!$B284</f>
        <v>Ýsa</v>
      </c>
      <c r="C280" t="str">
        <f>IFERROR(INDEX(Vöruskrá!$E:$E,MATCH(Réttabanki!$B284,Vöruskrá!$B:$B,0)),"")</f>
        <v>Fiskur</v>
      </c>
      <c r="D280" s="115">
        <f>Réttabanki!$C284</f>
        <v>54397</v>
      </c>
      <c r="E280" s="91">
        <f>Réttabanki!$T284</f>
        <v>113690</v>
      </c>
    </row>
    <row r="281" spans="1:5">
      <c r="A281" t="str">
        <f>Réttabanki!$W285</f>
        <v>Fiski taco með grænmeti, salsa, osti og sýrðum rjóma</v>
      </c>
      <c r="B281" t="str">
        <f>Réttabanki!$B285</f>
        <v>Taco Tubs (Tacoskálar)</v>
      </c>
      <c r="C281" t="str">
        <f>IFERROR(INDEX(Vöruskrá!$E:$E,MATCH(Réttabanki!$B285,Vöruskrá!$B:$B,0)),"")</f>
        <v>Kornvörur og hráefni</v>
      </c>
      <c r="D281" s="115">
        <f>Réttabanki!$C285</f>
        <v>27199</v>
      </c>
      <c r="E281" s="91">
        <f>Réttabanki!$T285</f>
        <v>10880</v>
      </c>
    </row>
    <row r="282" spans="1:5">
      <c r="A282" t="str">
        <f>Réttabanki!$W286</f>
        <v>Fiski taco með grænmeti, salsa, osti og sýrðum rjóma</v>
      </c>
      <c r="B282" t="str">
        <f>Réttabanki!$B286</f>
        <v>Hvítkál (ferskt)</v>
      </c>
      <c r="C282" t="str">
        <f>IFERROR(INDEX(Vöruskrá!$E:$E,MATCH(Réttabanki!$B286,Vöruskrá!$B:$B,0)),"")</f>
        <v>Grænmeti</v>
      </c>
      <c r="D282" s="115">
        <f>Réttabanki!$C286</f>
        <v>9066</v>
      </c>
      <c r="E282" s="91">
        <f>Réttabanki!$T286</f>
        <v>5440</v>
      </c>
    </row>
    <row r="283" spans="1:5">
      <c r="A283" t="str">
        <f>Réttabanki!$W287</f>
        <v>Fiski taco með grænmeti, salsa, osti og sýrðum rjóma</v>
      </c>
      <c r="B283" t="str">
        <f>Réttabanki!$B287</f>
        <v>Matreiðslurjómi (MS)</v>
      </c>
      <c r="C283" t="str">
        <f>IFERROR(INDEX(Vöruskrá!$E:$E,MATCH(Réttabanki!$B287,Vöruskrá!$B:$B,0)),"")</f>
        <v>mjólkurvörur</v>
      </c>
      <c r="D283" s="115">
        <f>Réttabanki!$C287</f>
        <v>4533</v>
      </c>
      <c r="E283" s="91">
        <f>Réttabanki!$T287</f>
        <v>4080</v>
      </c>
    </row>
    <row r="284" spans="1:5">
      <c r="A284" t="str">
        <f>Réttabanki!$W288</f>
        <v>Fiski taco með grænmeti, salsa, osti og sýrðum rjóma</v>
      </c>
      <c r="B284" t="str">
        <f>Réttabanki!$B288</f>
        <v>Lime</v>
      </c>
      <c r="C284" t="str">
        <f>IFERROR(INDEX(Vöruskrá!$E:$E,MATCH(Réttabanki!$B288,Vöruskrá!$B:$B,0)),"")</f>
        <v>Ávextir og ber</v>
      </c>
      <c r="D284" s="115">
        <f>Réttabanki!$C288</f>
        <v>1813</v>
      </c>
      <c r="E284" s="91">
        <f>Réttabanki!$T288</f>
        <v>1088</v>
      </c>
    </row>
    <row r="285" spans="1:5">
      <c r="A285" t="str">
        <f>Réttabanki!$W289</f>
        <v>Fiski taco með grænmeti, salsa, osti og sýrðum rjóma</v>
      </c>
      <c r="B285" t="str">
        <f>Réttabanki!$B289</f>
        <v>Taco Grillkrydda</v>
      </c>
      <c r="C285" t="str">
        <f>IFERROR(INDEX(Vöruskrá!$E:$E,MATCH(Réttabanki!$B289,Vöruskrá!$B:$B,0)),"")</f>
        <v>Krydd</v>
      </c>
      <c r="D285" s="115">
        <f>Réttabanki!$C289</f>
        <v>1360</v>
      </c>
      <c r="E285" s="91">
        <f>Réttabanki!$T289</f>
        <v>3963</v>
      </c>
    </row>
    <row r="286" spans="1:5">
      <c r="A286" t="str">
        <f>Réttabanki!$W290</f>
        <v>Fiski taco með grænmeti, salsa, osti og sýrðum rjóma</v>
      </c>
      <c r="B286" t="str">
        <f>Réttabanki!$B290</f>
        <v>Borðsalt</v>
      </c>
      <c r="C286" t="str">
        <f>IFERROR(INDEX(Vöruskrá!$E:$E,MATCH(Réttabanki!$B290,Vöruskrá!$B:$B,0)),"")</f>
        <v xml:space="preserve">Krydd </v>
      </c>
      <c r="D286" s="115">
        <f>Réttabanki!$C290</f>
        <v>725</v>
      </c>
      <c r="E286" s="91">
        <f>Réttabanki!$T290</f>
        <v>87</v>
      </c>
    </row>
    <row r="287" spans="1:5">
      <c r="A287" t="str">
        <f>Réttabanki!$W291</f>
        <v>Fiski taco með grænmeti, salsa, osti og sýrðum rjóma</v>
      </c>
      <c r="B287" t="str">
        <f>Réttabanki!$B291</f>
        <v>Kóríander (ferskur)</v>
      </c>
      <c r="C287" t="str">
        <f>IFERROR(INDEX(Vöruskrá!$E:$E,MATCH(Réttabanki!$B291,Vöruskrá!$B:$B,0)),"")</f>
        <v>Krydd</v>
      </c>
      <c r="D287" s="115">
        <f>Réttabanki!$C291</f>
        <v>907</v>
      </c>
      <c r="E287" s="91">
        <f>Réttabanki!$T291</f>
        <v>544</v>
      </c>
    </row>
    <row r="288" spans="1:5">
      <c r="A288" t="str">
        <f>Réttabanki!$W293</f>
        <v>Ofnbökuð langa í hvítlauk og steinselju með kartöflum</v>
      </c>
      <c r="B288" t="str">
        <f>Réttabanki!$B293</f>
        <v>Langa</v>
      </c>
      <c r="C288" t="str">
        <f>IFERROR(INDEX(Vöruskrá!$E:$E,MATCH(Réttabanki!$B293,Vöruskrá!$B:$B,0)),"")</f>
        <v>Fiskur</v>
      </c>
      <c r="D288" s="115">
        <f>Réttabanki!$C293</f>
        <v>88790</v>
      </c>
      <c r="E288" s="91">
        <f>Réttabanki!$T293</f>
        <v>168701</v>
      </c>
    </row>
    <row r="289" spans="1:5">
      <c r="A289" t="str">
        <f>Réttabanki!$W294</f>
        <v>Ofnbökuð langa í hvítlauk og steinselju með kartöflum</v>
      </c>
      <c r="B289" t="str">
        <f>Réttabanki!$B294</f>
        <v>Hvítlaukur (ferskur)</v>
      </c>
      <c r="C289" t="str">
        <f>IFERROR(INDEX(Vöruskrá!$E:$E,MATCH(Réttabanki!$B294,Vöruskrá!$B:$B,0)),"")</f>
        <v xml:space="preserve">Grænmeti </v>
      </c>
      <c r="D289" s="115">
        <f>Réttabanki!$C294</f>
        <v>2220</v>
      </c>
      <c r="E289" s="91">
        <f>Réttabanki!$T294</f>
        <v>3330</v>
      </c>
    </row>
    <row r="290" spans="1:5">
      <c r="A290" t="str">
        <f>Réttabanki!$W295</f>
        <v>Ofnbökuð langa í hvítlauk og steinselju með kartöflum</v>
      </c>
      <c r="B290" t="str">
        <f>Réttabanki!$B295</f>
        <v>Smjör 500 g</v>
      </c>
      <c r="C290" t="str">
        <f>IFERROR(INDEX(Vöruskrá!$E:$E,MATCH(Réttabanki!$B295,Vöruskrá!$B:$B,0)),"")</f>
        <v>Mjólkurvörur</v>
      </c>
      <c r="D290" s="115">
        <f>Réttabanki!$C295</f>
        <v>4440</v>
      </c>
      <c r="E290" s="91">
        <f>Réttabanki!$T295</f>
        <v>10212</v>
      </c>
    </row>
    <row r="291" spans="1:5">
      <c r="A291" t="str">
        <f>Réttabanki!$W296</f>
        <v>Ofnbökuð langa í hvítlauk og steinselju með kartöflum</v>
      </c>
      <c r="B291" t="str">
        <f>Réttabanki!$B296</f>
        <v>Sítrónusafi</v>
      </c>
      <c r="C291" t="str">
        <f>IFERROR(INDEX(Vöruskrá!$E:$E,MATCH(Réttabanki!$B296,Vöruskrá!$B:$B,0)),"")</f>
        <v>Sósur / Dressingar / Kraftar</v>
      </c>
      <c r="D291" s="115">
        <f>Réttabanki!$C296</f>
        <v>2220</v>
      </c>
      <c r="E291" s="91">
        <f>Réttabanki!$T296</f>
        <v>1332</v>
      </c>
    </row>
    <row r="292" spans="1:5">
      <c r="A292" t="str">
        <f>Réttabanki!$W297</f>
        <v>Ofnbökuð langa í hvítlauk og steinselju með kartöflum</v>
      </c>
      <c r="B292" t="str">
        <f>Réttabanki!$B297</f>
        <v>Steinselja (þurrkuð)</v>
      </c>
      <c r="C292" t="str">
        <f>IFERROR(INDEX(Vöruskrá!$E:$E,MATCH(Réttabanki!$B297,Vöruskrá!$B:$B,0)),"")</f>
        <v>Krydd</v>
      </c>
      <c r="D292" s="115">
        <f>Réttabanki!$C297</f>
        <v>1110</v>
      </c>
      <c r="E292" s="91">
        <f>Réttabanki!$T297</f>
        <v>3330</v>
      </c>
    </row>
    <row r="293" spans="1:5">
      <c r="A293" t="str">
        <f>Réttabanki!$W298</f>
        <v>Ofnbökuð langa í hvítlauk og steinselju með kartöflum</v>
      </c>
      <c r="B293" t="str">
        <f>Réttabanki!$B298</f>
        <v>Borðsalt</v>
      </c>
      <c r="C293" t="str">
        <f>IFERROR(INDEX(Vöruskrá!$E:$E,MATCH(Réttabanki!$B298,Vöruskrá!$B:$B,0)),"")</f>
        <v xml:space="preserve">Krydd </v>
      </c>
      <c r="D293" s="115">
        <f>Réttabanki!$C298</f>
        <v>888</v>
      </c>
      <c r="E293" s="91">
        <f>Réttabanki!$T298</f>
        <v>107</v>
      </c>
    </row>
    <row r="294" spans="1:5">
      <c r="A294" t="str">
        <f>Réttabanki!$W299</f>
        <v>Ofnbökuð langa í hvítlauk og steinselju með kartöflum</v>
      </c>
      <c r="B294" t="str">
        <f>Réttabanki!$B299</f>
        <v>Svartur pipar, malaður</v>
      </c>
      <c r="C294" t="str">
        <f>IFERROR(INDEX(Vöruskrá!$E:$E,MATCH(Réttabanki!$B299,Vöruskrá!$B:$B,0)),"")</f>
        <v>Krydd</v>
      </c>
      <c r="D294" s="115">
        <f>Réttabanki!$C299</f>
        <v>333</v>
      </c>
      <c r="E294" s="91">
        <f>Réttabanki!$T299</f>
        <v>2331</v>
      </c>
    </row>
    <row r="295" spans="1:5">
      <c r="A295" t="str">
        <f>Réttabanki!$W301</f>
        <v>Nautapottréttur</v>
      </c>
      <c r="B295" t="str">
        <f>Réttabanki!$B301</f>
        <v>Nautabrisket (Danish Crown)</v>
      </c>
      <c r="C295" t="str">
        <f>IFERROR(INDEX(Vöruskrá!$E:$E,MATCH(Réttabanki!$B301,Vöruskrá!$B:$B,0)),"")</f>
        <v>Kjöt / Alifuglar</v>
      </c>
      <c r="D295" s="115">
        <f>Réttabanki!$C301</f>
        <v>15600</v>
      </c>
      <c r="E295" s="91">
        <f>Réttabanki!$T301</f>
        <v>45240</v>
      </c>
    </row>
    <row r="296" spans="1:5">
      <c r="A296" t="str">
        <f>Réttabanki!$W302</f>
        <v>Nautapottréttur</v>
      </c>
      <c r="B296" t="str">
        <f>Réttabanki!$B302</f>
        <v>Nautakjöt (almennt)</v>
      </c>
      <c r="C296" t="str">
        <f>IFERROR(INDEX(Vöruskrá!$E:$E,MATCH(Réttabanki!$B302,Vöruskrá!$B:$B,0)),"")</f>
        <v>Kjöt / Alifuglar</v>
      </c>
      <c r="D296" s="115">
        <f>Réttabanki!$C302</f>
        <v>15600</v>
      </c>
      <c r="E296" s="91">
        <f>Réttabanki!$T302</f>
        <v>45240</v>
      </c>
    </row>
    <row r="297" spans="1:5">
      <c r="A297" t="str">
        <f>Réttabanki!$W303</f>
        <v>Nautapottréttur</v>
      </c>
      <c r="B297" t="str">
        <f>Réttabanki!$B303</f>
        <v>Brunoise mediterraín</v>
      </c>
      <c r="C297" t="str">
        <f>IFERROR(INDEX(Vöruskrá!$E:$E,MATCH(Réttabanki!$B303,Vöruskrá!$B:$B,0)),"")</f>
        <v>Grænmeti</v>
      </c>
      <c r="D297" s="115">
        <f>Réttabanki!$C303</f>
        <v>18300</v>
      </c>
      <c r="E297" s="91">
        <f>Réttabanki!$T303</f>
        <v>7320</v>
      </c>
    </row>
    <row r="298" spans="1:5">
      <c r="A298" t="str">
        <f>Réttabanki!$W304</f>
        <v>Nautapottréttur</v>
      </c>
      <c r="B298" t="str">
        <f>Réttabanki!$B304</f>
        <v>Rustic gulrætur frosnar (Mix of rustica carrots)</v>
      </c>
      <c r="C298" t="str">
        <f>IFERROR(INDEX(Vöruskrá!$E:$E,MATCH(Réttabanki!$B304,Vöruskrá!$B:$B,0)),"")</f>
        <v>Grænmeti</v>
      </c>
      <c r="D298" s="115">
        <f>Réttabanki!$C304</f>
        <v>10700</v>
      </c>
      <c r="E298" s="91">
        <f>Réttabanki!$T304</f>
        <v>4280</v>
      </c>
    </row>
    <row r="299" spans="1:5">
      <c r="A299" t="str">
        <f>Réttabanki!$W305</f>
        <v>Nautapottréttur</v>
      </c>
      <c r="B299" t="str">
        <f>Réttabanki!$B305</f>
        <v>Forsteiktur laukur (Pre-fried sliced onions)</v>
      </c>
      <c r="C299" t="str">
        <f>IFERROR(INDEX(Vöruskrá!$E:$E,MATCH(Réttabanki!$B305,Vöruskrá!$B:$B,0)),"")</f>
        <v xml:space="preserve">Grænmeti </v>
      </c>
      <c r="D299" s="115">
        <f>Réttabanki!$C305</f>
        <v>8300</v>
      </c>
      <c r="E299" s="91">
        <f>Réttabanki!$T305</f>
        <v>3320</v>
      </c>
    </row>
    <row r="300" spans="1:5">
      <c r="A300" t="str">
        <f>Réttabanki!$W306</f>
        <v>Nautapottréttur</v>
      </c>
      <c r="B300" t="str">
        <f>Réttabanki!$B306</f>
        <v>Tómatpuré Doppio Concentrato 800 g (Menu)</v>
      </c>
      <c r="C300" t="str">
        <f>IFERROR(INDEX(Vöruskrá!$E:$E,MATCH(Réttabanki!$B306,Vöruskrá!$B:$B,0)),"")</f>
        <v>Niðursuðuvörur</v>
      </c>
      <c r="D300" s="115">
        <f>Réttabanki!$C306</f>
        <v>4000</v>
      </c>
      <c r="E300" s="91">
        <f>Réttabanki!$T306</f>
        <v>1800</v>
      </c>
    </row>
    <row r="301" spans="1:5">
      <c r="A301" t="str">
        <f>Réttabanki!$W307</f>
        <v>Nautapottréttur</v>
      </c>
      <c r="B301" t="str">
        <f>Réttabanki!$B307</f>
        <v>Nautakraftur Vegan</v>
      </c>
      <c r="C301" t="str">
        <f>IFERROR(INDEX(Vöruskrá!$E:$E,MATCH(Réttabanki!$B307,Vöruskrá!$B:$B,0)),"")</f>
        <v>Sósur / Dressingar / Kraftar</v>
      </c>
      <c r="D301" s="115">
        <f>Réttabanki!$C307</f>
        <v>3000</v>
      </c>
      <c r="E301" s="91">
        <f>Réttabanki!$T307</f>
        <v>1800</v>
      </c>
    </row>
    <row r="302" spans="1:5">
      <c r="A302" t="str">
        <f>Réttabanki!$W308</f>
        <v>Nautapottréttur</v>
      </c>
      <c r="B302" t="str">
        <f>Réttabanki!$B308</f>
        <v>Vatn</v>
      </c>
      <c r="C302" t="str">
        <f>IFERROR(INDEX(Vöruskrá!$E:$E,MATCH(Réttabanki!$B308,Vöruskrá!$B:$B,0)),"")</f>
        <v>Kornvörur og hráefni</v>
      </c>
      <c r="D302" s="115">
        <f>Réttabanki!$C308</f>
        <v>48300</v>
      </c>
      <c r="E302" s="91">
        <f>Réttabanki!$T308</f>
        <v>4830</v>
      </c>
    </row>
    <row r="303" spans="1:5">
      <c r="A303" t="str">
        <f>Réttabanki!$W309</f>
        <v>Nautapottréttur</v>
      </c>
      <c r="B303" t="str">
        <f>Réttabanki!$B309</f>
        <v>Dijon sinnep</v>
      </c>
      <c r="C303" t="str">
        <f>IFERROR(INDEX(Vöruskrá!$E:$E,MATCH(Réttabanki!$B309,Vöruskrá!$B:$B,0)),"")</f>
        <v>Sósur / Dressingar /Kraftar</v>
      </c>
      <c r="D303" s="115">
        <f>Réttabanki!$C309</f>
        <v>1300</v>
      </c>
      <c r="E303" s="91">
        <f>Réttabanki!$T309</f>
        <v>780</v>
      </c>
    </row>
    <row r="304" spans="1:5">
      <c r="A304" t="str">
        <f>Réttabanki!$W310</f>
        <v>Nautapottréttur</v>
      </c>
      <c r="B304" t="str">
        <f>Réttabanki!$B310</f>
        <v>Maizenamjöl (majssterkja)</v>
      </c>
      <c r="C304" t="str">
        <f>IFERROR(INDEX(Vöruskrá!$E:$E,MATCH(Réttabanki!$B310,Vöruskrá!$B:$B,0)),"")</f>
        <v>Kornvörur og hráefni</v>
      </c>
      <c r="D304" s="115">
        <f>Réttabanki!$C310</f>
        <v>2700</v>
      </c>
      <c r="E304" s="91">
        <f>Réttabanki!$T310</f>
        <v>1080</v>
      </c>
    </row>
    <row r="305" spans="1:5">
      <c r="A305" t="str">
        <f>Réttabanki!$W311</f>
        <v>Nautapottréttur</v>
      </c>
      <c r="B305" t="str">
        <f>Réttabanki!$B311</f>
        <v>Borðsalt</v>
      </c>
      <c r="C305" t="str">
        <f>IFERROR(INDEX(Vöruskrá!$E:$E,MATCH(Réttabanki!$B311,Vöruskrá!$B:$B,0)),"")</f>
        <v xml:space="preserve">Krydd </v>
      </c>
      <c r="D305" s="115">
        <f>Réttabanki!$C311</f>
        <v>1000</v>
      </c>
      <c r="E305" s="91">
        <f>Réttabanki!$T311</f>
        <v>120</v>
      </c>
    </row>
    <row r="306" spans="1:5">
      <c r="A306" t="str">
        <f>Réttabanki!$W312</f>
        <v>Nautapottréttur</v>
      </c>
      <c r="B306" t="str">
        <f>Réttabanki!$B312</f>
        <v>Smoked papríka</v>
      </c>
      <c r="C306" t="str">
        <f>IFERROR(INDEX(Vöruskrá!$E:$E,MATCH(Réttabanki!$B312,Vöruskrá!$B:$B,0)),"")</f>
        <v>Krydd</v>
      </c>
      <c r="D306" s="115">
        <f>Réttabanki!$C312</f>
        <v>400</v>
      </c>
      <c r="E306" s="91">
        <f>Réttabanki!$T312</f>
        <v>1200</v>
      </c>
    </row>
    <row r="307" spans="1:5">
      <c r="A307" t="str">
        <f>Réttabanki!$W314</f>
        <v>Nautapottréttur</v>
      </c>
      <c r="B307" t="str">
        <f>Réttabanki!$B314</f>
        <v>Svartur pipar, malaður</v>
      </c>
      <c r="C307" t="str">
        <f>IFERROR(INDEX(Vöruskrá!$E:$E,MATCH(Réttabanki!$B314,Vöruskrá!$B:$B,0)),"")</f>
        <v>Krydd</v>
      </c>
      <c r="D307" s="115">
        <f>Réttabanki!$C314</f>
        <v>267</v>
      </c>
      <c r="E307" s="91">
        <f>Réttabanki!$T314</f>
        <v>1869</v>
      </c>
    </row>
    <row r="308" spans="1:5">
      <c r="A308" t="str">
        <f>Réttabanki!$W315</f>
        <v>Nautapottréttur</v>
      </c>
      <c r="B308" t="str">
        <f>Réttabanki!$B315</f>
        <v>Hvítlauksduft (Vitlökspulver)</v>
      </c>
      <c r="C308" t="str">
        <f>IFERROR(INDEX(Vöruskrá!$E:$E,MATCH(Réttabanki!$B315,Vöruskrá!$B:$B,0)),"")</f>
        <v>Krydd</v>
      </c>
      <c r="D308" s="115">
        <f>Réttabanki!$C315</f>
        <v>200</v>
      </c>
      <c r="E308" s="91">
        <f>Réttabanki!$T315</f>
        <v>863</v>
      </c>
    </row>
    <row r="309" spans="1:5">
      <c r="A309" t="str">
        <f>Réttabanki!$W316</f>
        <v>Nautapottréttur</v>
      </c>
      <c r="B309" t="str">
        <f>Réttabanki!$B316</f>
        <v>Timían</v>
      </c>
      <c r="C309">
        <f>IFERROR(INDEX(Vöruskrá!$E:$E,MATCH(Réttabanki!$B316,Vöruskrá!$B:$B,0)),"")</f>
        <v>0</v>
      </c>
      <c r="D309" s="115">
        <f>Réttabanki!$C316</f>
        <v>117</v>
      </c>
      <c r="E309" s="91">
        <f>Réttabanki!$T316</f>
        <v>351</v>
      </c>
    </row>
    <row r="310" spans="1:5">
      <c r="A310" t="str">
        <f>Réttabanki!$W317</f>
        <v>Nautapottréttur</v>
      </c>
      <c r="B310" t="str">
        <f>Réttabanki!$B317</f>
        <v>Rósmarín (þurrkað)</v>
      </c>
      <c r="C310" t="str">
        <f>IFERROR(INDEX(Vöruskrá!$E:$E,MATCH(Réttabanki!$B317,Vöruskrá!$B:$B,0)),"")</f>
        <v>Krydd</v>
      </c>
      <c r="D310" s="115">
        <f>Réttabanki!$C317</f>
        <v>67</v>
      </c>
      <c r="E310" s="91">
        <f>Réttabanki!$T317</f>
        <v>201</v>
      </c>
    </row>
    <row r="311" spans="1:5">
      <c r="A311" t="str">
        <f>Réttabanki!$W319</f>
        <v>Bolognese hakkréttur</v>
      </c>
      <c r="B311" t="str">
        <f>Réttabanki!$B319</f>
        <v>Nautgripahakk 2 kg frosið</v>
      </c>
      <c r="C311" t="str">
        <f>IFERROR(INDEX(Vöruskrá!$E:$E,MATCH(Réttabanki!$B319,Vöruskrá!$B:$B,0)),"")</f>
        <v>Kjöt / Alifuglar</v>
      </c>
      <c r="D311" s="115">
        <f>Réttabanki!$C319</f>
        <v>20000</v>
      </c>
      <c r="E311" s="91">
        <f>Réttabanki!$T319</f>
        <v>40000</v>
      </c>
    </row>
    <row r="312" spans="1:5">
      <c r="A312" t="str">
        <f>Réttabanki!$W320</f>
        <v>Bolognese hakkréttur</v>
      </c>
      <c r="B312" t="str">
        <f>Réttabanki!$B320</f>
        <v>Nautakjöt (almennt)</v>
      </c>
      <c r="C312" t="str">
        <f>IFERROR(INDEX(Vöruskrá!$E:$E,MATCH(Réttabanki!$B320,Vöruskrá!$B:$B,0)),"")</f>
        <v>Kjöt / Alifuglar</v>
      </c>
      <c r="D312" s="115">
        <f>Réttabanki!$C320</f>
        <v>20000</v>
      </c>
      <c r="E312" s="91">
        <f>Réttabanki!$T320</f>
        <v>58000</v>
      </c>
    </row>
    <row r="313" spans="1:5">
      <c r="A313" t="str">
        <f>Réttabanki!$W321</f>
        <v>Bolognese hakkréttur</v>
      </c>
      <c r="B313" t="str">
        <f>Réttabanki!$B321</f>
        <v>Brunoise mediterraín</v>
      </c>
      <c r="C313" t="str">
        <f>IFERROR(INDEX(Vöruskrá!$E:$E,MATCH(Réttabanki!$B321,Vöruskrá!$B:$B,0)),"")</f>
        <v>Grænmeti</v>
      </c>
      <c r="D313" s="115">
        <f>Réttabanki!$C321</f>
        <v>10000</v>
      </c>
      <c r="E313" s="91">
        <f>Réttabanki!$T321</f>
        <v>4000</v>
      </c>
    </row>
    <row r="314" spans="1:5">
      <c r="A314" t="str">
        <f>Réttabanki!$W322</f>
        <v>Bolognese hakkréttur</v>
      </c>
      <c r="B314" t="str">
        <f>Réttabanki!$B322</f>
        <v>Brunoise grænmetisblanda</v>
      </c>
      <c r="C314" t="str">
        <f>IFERROR(INDEX(Vöruskrá!$E:$E,MATCH(Réttabanki!$B322,Vöruskrá!$B:$B,0)),"")</f>
        <v xml:space="preserve">Grænmeti </v>
      </c>
      <c r="D314" s="115">
        <f>Réttabanki!$C322</f>
        <v>6700</v>
      </c>
      <c r="E314" s="91">
        <f>Réttabanki!$T322</f>
        <v>2680</v>
      </c>
    </row>
    <row r="315" spans="1:5">
      <c r="A315" t="str">
        <f>Réttabanki!$W323</f>
        <v>Bolognese hakkréttur</v>
      </c>
      <c r="B315" t="str">
        <f>Réttabanki!$B323</f>
        <v>Maukaðir tómatar</v>
      </c>
      <c r="C315" t="str">
        <f>IFERROR(INDEX(Vöruskrá!$E:$E,MATCH(Réttabanki!$B323,Vöruskrá!$B:$B,0)),"")</f>
        <v>Niðursuðuvörur</v>
      </c>
      <c r="D315" s="115">
        <f>Réttabanki!$C323</f>
        <v>33300</v>
      </c>
      <c r="E315" s="91">
        <f>Réttabanki!$T323</f>
        <v>17849</v>
      </c>
    </row>
    <row r="316" spans="1:5">
      <c r="A316" t="str">
        <f>Réttabanki!$W324</f>
        <v>Bolognese hakkréttur</v>
      </c>
      <c r="B316" t="str">
        <f>Réttabanki!$B324</f>
        <v>Tómatpuré Doppio Concentrato 800 g (Menu)</v>
      </c>
      <c r="C316" t="str">
        <f>IFERROR(INDEX(Vöruskrá!$E:$E,MATCH(Réttabanki!$B324,Vöruskrá!$B:$B,0)),"")</f>
        <v>Niðursuðuvörur</v>
      </c>
      <c r="D316" s="115">
        <f>Réttabanki!$C324</f>
        <v>5000</v>
      </c>
      <c r="E316" s="91">
        <f>Réttabanki!$T324</f>
        <v>2250</v>
      </c>
    </row>
    <row r="317" spans="1:5">
      <c r="A317" t="str">
        <f>Réttabanki!$W325</f>
        <v>Bolognese hakkréttur</v>
      </c>
      <c r="B317" t="str">
        <f>Réttabanki!$B325</f>
        <v>Nautakraftur Vegan</v>
      </c>
      <c r="C317" t="str">
        <f>IFERROR(INDEX(Vöruskrá!$E:$E,MATCH(Réttabanki!$B325,Vöruskrá!$B:$B,0)),"")</f>
        <v>Sósur / Dressingar / Kraftar</v>
      </c>
      <c r="D317" s="115">
        <f>Réttabanki!$C325</f>
        <v>8300</v>
      </c>
      <c r="E317" s="91">
        <f>Réttabanki!$T325</f>
        <v>4980</v>
      </c>
    </row>
    <row r="318" spans="1:5">
      <c r="A318" t="str">
        <f>Réttabanki!$W326</f>
        <v>Bolognese hakkréttur</v>
      </c>
      <c r="B318" t="str">
        <f>Réttabanki!$B326</f>
        <v>Hvítlaukur í olíu (Crushed garlic, coarse cut with oil)</v>
      </c>
      <c r="C318" t="str">
        <f>IFERROR(INDEX(Vöruskrá!$E:$E,MATCH(Réttabanki!$B326,Vöruskrá!$B:$B,0)),"")</f>
        <v xml:space="preserve">Grænmeti </v>
      </c>
      <c r="D318" s="115">
        <f>Réttabanki!$C326</f>
        <v>830</v>
      </c>
      <c r="E318" s="91">
        <f>Réttabanki!$T326</f>
        <v>747</v>
      </c>
    </row>
    <row r="319" spans="1:5">
      <c r="A319" t="str">
        <f>Réttabanki!$W327</f>
        <v>Bolognese hakkréttur</v>
      </c>
      <c r="B319" t="str">
        <f>Réttabanki!$B327</f>
        <v>Sólblómaolía</v>
      </c>
      <c r="C319" t="str">
        <f>IFERROR(INDEX(Vöruskrá!$E:$E,MATCH(Réttabanki!$B327,Vöruskrá!$B:$B,0)),"")</f>
        <v>Kornvörur og hráefni</v>
      </c>
      <c r="D319" s="115">
        <f>Réttabanki!$C327</f>
        <v>1300</v>
      </c>
      <c r="E319" s="91">
        <f>Réttabanki!$T327</f>
        <v>520</v>
      </c>
    </row>
    <row r="320" spans="1:5">
      <c r="A320" t="str">
        <f>Réttabanki!$W328</f>
        <v>Bolognese hakkréttur</v>
      </c>
      <c r="B320" t="str">
        <f>Réttabanki!$B328</f>
        <v>Borðsalt</v>
      </c>
      <c r="C320" t="str">
        <f>IFERROR(INDEX(Vöruskrá!$E:$E,MATCH(Réttabanki!$B328,Vöruskrá!$B:$B,0)),"")</f>
        <v xml:space="preserve">Krydd </v>
      </c>
      <c r="D320" s="115">
        <f>Réttabanki!$C328</f>
        <v>670</v>
      </c>
      <c r="E320" s="91">
        <f>Réttabanki!$T328</f>
        <v>80</v>
      </c>
    </row>
    <row r="321" spans="1:5">
      <c r="A321" t="str">
        <f>Réttabanki!$W329</f>
        <v>Bolognese hakkréttur</v>
      </c>
      <c r="B321" t="str">
        <f>Réttabanki!$B329</f>
        <v>Svartur pipar, malaður</v>
      </c>
      <c r="C321" t="str">
        <f>IFERROR(INDEX(Vöruskrá!$E:$E,MATCH(Réttabanki!$B329,Vöruskrá!$B:$B,0)),"")</f>
        <v>Krydd</v>
      </c>
      <c r="D321" s="115">
        <f>Réttabanki!$C329</f>
        <v>133</v>
      </c>
      <c r="E321" s="91">
        <f>Réttabanki!$T329</f>
        <v>931</v>
      </c>
    </row>
    <row r="322" spans="1:5">
      <c r="A322" t="str">
        <f>Réttabanki!$W330</f>
        <v>Bolognese hakkréttur</v>
      </c>
      <c r="B322" t="str">
        <f>Réttabanki!$B330</f>
        <v>Múskat, malaður</v>
      </c>
      <c r="C322" t="str">
        <f>IFERROR(INDEX(Vöruskrá!$E:$E,MATCH(Réttabanki!$B330,Vöruskrá!$B:$B,0)),"")</f>
        <v>Krydd</v>
      </c>
      <c r="D322" s="115">
        <f>Réttabanki!$C330</f>
        <v>50</v>
      </c>
      <c r="E322" s="91">
        <f>Réttabanki!$T330</f>
        <v>181</v>
      </c>
    </row>
    <row r="323" spans="1:5">
      <c r="A323" t="str">
        <f>Réttabanki!$W331</f>
        <v>Bolognese hakkréttur</v>
      </c>
      <c r="B323" t="str">
        <f>Réttabanki!$B331</f>
        <v>Lárviðarlauf, heil</v>
      </c>
      <c r="C323" t="str">
        <f>IFERROR(INDEX(Vöruskrá!$E:$E,MATCH(Réttabanki!$B331,Vöruskrá!$B:$B,0)),"")</f>
        <v>Krydd</v>
      </c>
      <c r="D323" s="115">
        <f>Réttabanki!$C331</f>
        <v>10</v>
      </c>
      <c r="E323" s="91">
        <f>Réttabanki!$T331</f>
        <v>171</v>
      </c>
    </row>
    <row r="324" spans="1:5">
      <c r="A324" t="str">
        <f>Réttabanki!$W332</f>
        <v>Bolognese hakkréttur</v>
      </c>
      <c r="B324" t="str">
        <f>Réttabanki!$B332</f>
        <v>Oregano</v>
      </c>
      <c r="C324" t="str">
        <f>IFERROR(INDEX(Vöruskrá!$E:$E,MATCH(Réttabanki!$B332,Vöruskrá!$B:$B,0)),"")</f>
        <v>Krydd</v>
      </c>
      <c r="D324" s="115">
        <f>Réttabanki!$C332</f>
        <v>67</v>
      </c>
      <c r="E324" s="91">
        <f>Réttabanki!$T332</f>
        <v>660</v>
      </c>
    </row>
    <row r="325" spans="1:5">
      <c r="A325" t="str">
        <f>Réttabanki!$W333</f>
        <v>Bolognese hakkréttur</v>
      </c>
      <c r="B325" t="str">
        <f>Réttabanki!$B333</f>
        <v>Kryddblanda Napoletana (IQF)</v>
      </c>
      <c r="C325" t="str">
        <f>IFERROR(INDEX(Vöruskrá!$E:$E,MATCH(Réttabanki!$B333,Vöruskrá!$B:$B,0)),"")</f>
        <v>Frosnar blöndur</v>
      </c>
      <c r="D325" s="115">
        <f>Réttabanki!$C333</f>
        <v>125</v>
      </c>
      <c r="E325" s="91">
        <f>Réttabanki!$T333</f>
        <v>50</v>
      </c>
    </row>
    <row r="326" spans="1:5">
      <c r="A326" t="str">
        <f>Réttabanki!$W334</f>
        <v>Bolognese hakkréttur</v>
      </c>
      <c r="B326" t="str">
        <f>Réttabanki!$B334</f>
        <v>Vatn</v>
      </c>
      <c r="C326" t="str">
        <f>IFERROR(INDEX(Vöruskrá!$E:$E,MATCH(Réttabanki!$B334,Vöruskrá!$B:$B,0)),"")</f>
        <v>Kornvörur og hráefni</v>
      </c>
      <c r="D326" s="115">
        <f>Réttabanki!$C334</f>
        <v>3412</v>
      </c>
      <c r="E326" s="91">
        <f>Réttabanki!$T334</f>
        <v>341</v>
      </c>
    </row>
    <row r="327" spans="1:5">
      <c r="A327" t="str">
        <f>Réttabanki!$W336</f>
        <v>Lasagne með hvítlauksbrauði og fersku hrásalati</v>
      </c>
      <c r="B327" t="str">
        <f>Réttabanki!$B336</f>
        <v>Nautgripahakk 2 kg frosið</v>
      </c>
      <c r="C327" t="str">
        <f>IFERROR(INDEX(Vöruskrá!$E:$E,MATCH(Réttabanki!$B336,Vöruskrá!$B:$B,0)),"")</f>
        <v>Kjöt / Alifuglar</v>
      </c>
      <c r="D327" s="115">
        <f>Réttabanki!$C336</f>
        <v>33898</v>
      </c>
      <c r="E327" s="91">
        <f>Réttabanki!$T336</f>
        <v>67796</v>
      </c>
    </row>
    <row r="328" spans="1:5">
      <c r="A328" t="str">
        <f>Réttabanki!$W337</f>
        <v>Lasagne með hvítlauksbrauði og fersku hrásalati</v>
      </c>
      <c r="B328" t="str">
        <f>Réttabanki!$B337</f>
        <v>Lasagneplötur</v>
      </c>
      <c r="C328" t="str">
        <f>IFERROR(INDEX(Vöruskrá!$E:$E,MATCH(Réttabanki!$B337,Vöruskrá!$B:$B,0)),"")</f>
        <v>Kornvörur og hráefni</v>
      </c>
      <c r="D328" s="115">
        <f>Réttabanki!$C337</f>
        <v>16949</v>
      </c>
      <c r="E328" s="91">
        <f>Réttabanki!$T337</f>
        <v>10169</v>
      </c>
    </row>
    <row r="329" spans="1:5">
      <c r="A329" t="str">
        <f>Réttabanki!$W338</f>
        <v>Lasagne með hvítlauksbrauði og fersku hrásalati</v>
      </c>
      <c r="B329" t="str">
        <f>Réttabanki!$B338</f>
        <v>Maukaðir tómatar</v>
      </c>
      <c r="C329" t="str">
        <f>IFERROR(INDEX(Vöruskrá!$E:$E,MATCH(Réttabanki!$B338,Vöruskrá!$B:$B,0)),"")</f>
        <v>Niðursuðuvörur</v>
      </c>
      <c r="D329" s="115">
        <f>Réttabanki!$C338</f>
        <v>16949</v>
      </c>
      <c r="E329" s="91">
        <f>Réttabanki!$T338</f>
        <v>9085</v>
      </c>
    </row>
    <row r="330" spans="1:5">
      <c r="A330" t="str">
        <f>Réttabanki!$W339</f>
        <v>Lasagne með hvítlauksbrauði og fersku hrásalati</v>
      </c>
      <c r="B330" t="str">
        <f>Réttabanki!$B339</f>
        <v>Nýmjólk 1 L (MS)</v>
      </c>
      <c r="C330" t="str">
        <f>IFERROR(INDEX(Vöruskrá!$E:$E,MATCH(Réttabanki!$B339,Vöruskrá!$B:$B,0)),"")</f>
        <v>Mjólkurvörur</v>
      </c>
      <c r="D330" s="115">
        <f>Réttabanki!$C339</f>
        <v>16949</v>
      </c>
      <c r="E330" s="91">
        <f>Réttabanki!$T339</f>
        <v>3390</v>
      </c>
    </row>
    <row r="331" spans="1:5">
      <c r="A331" t="str">
        <f>Réttabanki!$W340</f>
        <v>Lasagne með hvítlauksbrauði og fersku hrásalati</v>
      </c>
      <c r="B331" t="str">
        <f>Réttabanki!$B340</f>
        <v>Hveiti 2kg (rauður)</v>
      </c>
      <c r="C331" t="str">
        <f>IFERROR(INDEX(Vöruskrá!$E:$E,MATCH(Réttabanki!$B340,Vöruskrá!$B:$B,0)),"")</f>
        <v>Kornvörur og hráefni</v>
      </c>
      <c r="D331" s="115">
        <f>Réttabanki!$C340</f>
        <v>1695</v>
      </c>
      <c r="E331" s="91">
        <f>Réttabanki!$T340</f>
        <v>1017</v>
      </c>
    </row>
    <row r="332" spans="1:5">
      <c r="A332" t="str">
        <f>Réttabanki!$W341</f>
        <v>Lasagne með hvítlauksbrauði og fersku hrásalati</v>
      </c>
      <c r="B332" t="str">
        <f>Réttabanki!$B341</f>
        <v>Smjör 500 g</v>
      </c>
      <c r="C332" t="str">
        <f>IFERROR(INDEX(Vöruskrá!$E:$E,MATCH(Réttabanki!$B341,Vöruskrá!$B:$B,0)),"")</f>
        <v>Mjólkurvörur</v>
      </c>
      <c r="D332" s="115">
        <f>Réttabanki!$C341</f>
        <v>1695</v>
      </c>
      <c r="E332" s="91">
        <f>Réttabanki!$T341</f>
        <v>3899</v>
      </c>
    </row>
    <row r="333" spans="1:5">
      <c r="A333" t="str">
        <f>Réttabanki!$W342</f>
        <v>Lasagne með hvítlauksbrauði og fersku hrásalati</v>
      </c>
      <c r="B333" t="str">
        <f>Réttabanki!$B342</f>
        <v>Rifinn ostur – Pizzatopping mozzarella (Ulkjær)</v>
      </c>
      <c r="C333" t="str">
        <f>IFERROR(INDEX(Vöruskrá!$E:$E,MATCH(Réttabanki!$B342,Vöruskrá!$B:$B,0)),"")</f>
        <v>Mjólkurvörur</v>
      </c>
      <c r="D333" s="115">
        <f>Réttabanki!$C342</f>
        <v>5650</v>
      </c>
      <c r="E333" s="91">
        <f>Réttabanki!$T342</f>
        <v>8475</v>
      </c>
    </row>
    <row r="334" spans="1:5">
      <c r="A334" t="str">
        <f>Réttabanki!$W343</f>
        <v>Lasagne með hvítlauksbrauði og fersku hrásalati</v>
      </c>
      <c r="B334" t="str">
        <f>Réttabanki!$B343</f>
        <v>Laukur (ferskur)</v>
      </c>
      <c r="C334" t="str">
        <f>IFERROR(INDEX(Vöruskrá!$E:$E,MATCH(Réttabanki!$B343,Vöruskrá!$B:$B,0)),"")</f>
        <v>Grænmeti</v>
      </c>
      <c r="D334" s="115">
        <f>Réttabanki!$C343</f>
        <v>5650</v>
      </c>
      <c r="E334" s="91">
        <f>Réttabanki!$T343</f>
        <v>1413</v>
      </c>
    </row>
    <row r="335" spans="1:5">
      <c r="A335" t="str">
        <f>Réttabanki!$W344</f>
        <v>Lasagne með hvítlauksbrauði og fersku hrásalati</v>
      </c>
      <c r="B335" t="str">
        <f>Réttabanki!$B344</f>
        <v>Borðsalt</v>
      </c>
      <c r="C335" t="str">
        <f>IFERROR(INDEX(Vöruskrá!$E:$E,MATCH(Réttabanki!$B344,Vöruskrá!$B:$B,0)),"")</f>
        <v xml:space="preserve">Krydd </v>
      </c>
      <c r="D335" s="115">
        <f>Réttabanki!$C344</f>
        <v>565</v>
      </c>
      <c r="E335" s="91">
        <f>Réttabanki!$T344</f>
        <v>68</v>
      </c>
    </row>
    <row r="336" spans="1:5">
      <c r="A336" t="str">
        <f>Réttabanki!$W346</f>
        <v>Mexíkó lasagne / lasagna með nachos og ostasósu</v>
      </c>
      <c r="B336" t="str">
        <f>Réttabanki!$B346</f>
        <v>Nautgripahakk 2 kg frosið</v>
      </c>
      <c r="C336" t="str">
        <f>IFERROR(INDEX(Vöruskrá!$E:$E,MATCH(Réttabanki!$B346,Vöruskrá!$B:$B,0)),"")</f>
        <v>Kjöt / Alifuglar</v>
      </c>
      <c r="D336" s="115">
        <f>Réttabanki!$C346</f>
        <v>45181</v>
      </c>
      <c r="E336" s="91">
        <f>Réttabanki!$T346</f>
        <v>90362</v>
      </c>
    </row>
    <row r="337" spans="1:5">
      <c r="A337" t="str">
        <f>Réttabanki!$W347</f>
        <v>Mexíkó lasagne / lasagna með nachos og ostasósu</v>
      </c>
      <c r="B337" t="str">
        <f>Réttabanki!$B347</f>
        <v>Lasagneplötur</v>
      </c>
      <c r="C337" t="str">
        <f>IFERROR(INDEX(Vöruskrá!$E:$E,MATCH(Réttabanki!$B347,Vöruskrá!$B:$B,0)),"")</f>
        <v>Kornvörur og hráefni</v>
      </c>
      <c r="D337" s="115">
        <f>Réttabanki!$C347</f>
        <v>18825</v>
      </c>
      <c r="E337" s="91">
        <f>Réttabanki!$T347</f>
        <v>11295</v>
      </c>
    </row>
    <row r="338" spans="1:5">
      <c r="A338" t="str">
        <f>Réttabanki!$W348</f>
        <v>Mexíkó lasagne / lasagna með nachos og ostasósu</v>
      </c>
      <c r="B338" t="str">
        <f>Réttabanki!$B348</f>
        <v>Maukaðir tómatar</v>
      </c>
      <c r="C338" t="str">
        <f>IFERROR(INDEX(Vöruskrá!$E:$E,MATCH(Réttabanki!$B348,Vöruskrá!$B:$B,0)),"")</f>
        <v>Niðursuðuvörur</v>
      </c>
      <c r="D338" s="115">
        <f>Réttabanki!$C348</f>
        <v>15060</v>
      </c>
      <c r="E338" s="91">
        <f>Réttabanki!$T348</f>
        <v>8072</v>
      </c>
    </row>
    <row r="339" spans="1:5">
      <c r="A339" t="str">
        <f>Réttabanki!$W349</f>
        <v>Mexíkó lasagne / lasagna með nachos og ostasósu</v>
      </c>
      <c r="B339" t="str">
        <f>Réttabanki!$B349</f>
        <v>Taco Grillkrydda</v>
      </c>
      <c r="C339" t="str">
        <f>IFERROR(INDEX(Vöruskrá!$E:$E,MATCH(Réttabanki!$B349,Vöruskrá!$B:$B,0)),"")</f>
        <v>Krydd</v>
      </c>
      <c r="D339" s="115">
        <f>Réttabanki!$C349</f>
        <v>1506</v>
      </c>
      <c r="E339" s="91">
        <f>Réttabanki!$T349</f>
        <v>4388</v>
      </c>
    </row>
    <row r="340" spans="1:5">
      <c r="A340" t="str">
        <f>Réttabanki!$W350</f>
        <v>Mexíkó lasagne / lasagna með nachos og ostasósu</v>
      </c>
      <c r="B340" t="str">
        <f>Réttabanki!$B350</f>
        <v>Rifinn ostur – Pizzatopping mozzarella (Ulkjær)</v>
      </c>
      <c r="C340" t="str">
        <f>IFERROR(INDEX(Vöruskrá!$E:$E,MATCH(Réttabanki!$B350,Vöruskrá!$B:$B,0)),"")</f>
        <v>Mjólkurvörur</v>
      </c>
      <c r="D340" s="115">
        <f>Réttabanki!$C350</f>
        <v>7530</v>
      </c>
      <c r="E340" s="91">
        <f>Réttabanki!$T350</f>
        <v>11295</v>
      </c>
    </row>
    <row r="341" spans="1:5">
      <c r="A341" t="str">
        <f>Réttabanki!$W351</f>
        <v>Mexíkó lasagne / lasagna með nachos og ostasósu</v>
      </c>
      <c r="B341" t="str">
        <f>Réttabanki!$B351</f>
        <v>Sýrður rjómi 10%</v>
      </c>
      <c r="C341" t="str">
        <f>IFERROR(INDEX(Vöruskrá!$E:$E,MATCH(Réttabanki!$B351,Vöruskrá!$B:$B,0)),"")</f>
        <v>Mjólkurvörur</v>
      </c>
      <c r="D341" s="115">
        <f>Réttabanki!$C351</f>
        <v>3765</v>
      </c>
      <c r="E341" s="91">
        <f>Réttabanki!$T351</f>
        <v>2824</v>
      </c>
    </row>
    <row r="342" spans="1:5">
      <c r="A342" t="str">
        <f>Réttabanki!$W352</f>
        <v>Mexíkó lasagne / lasagna með nachos og ostasósu</v>
      </c>
      <c r="B342" t="str">
        <f>Réttabanki!$B352</f>
        <v>Maís (frosinn, plain)</v>
      </c>
      <c r="C342" t="str">
        <f>IFERROR(INDEX(Vöruskrá!$E:$E,MATCH(Réttabanki!$B352,Vöruskrá!$B:$B,0)),"")</f>
        <v>Grænmeti</v>
      </c>
      <c r="D342" s="115">
        <f>Réttabanki!$C352</f>
        <v>7530</v>
      </c>
      <c r="E342" s="91">
        <f>Réttabanki!$T352</f>
        <v>2259</v>
      </c>
    </row>
    <row r="343" spans="1:5">
      <c r="A343" t="str">
        <f>Réttabanki!$W353</f>
        <v>Mexíkó lasagne / lasagna með nachos og ostasósu</v>
      </c>
      <c r="B343" t="str">
        <f>Réttabanki!$B353</f>
        <v>Borðsalt</v>
      </c>
      <c r="C343" t="str">
        <f>IFERROR(INDEX(Vöruskrá!$E:$E,MATCH(Réttabanki!$B353,Vöruskrá!$B:$B,0)),"")</f>
        <v xml:space="preserve">Krydd </v>
      </c>
      <c r="D343" s="115">
        <f>Réttabanki!$C353</f>
        <v>602</v>
      </c>
      <c r="E343" s="91">
        <f>Réttabanki!$T353</f>
        <v>72</v>
      </c>
    </row>
    <row r="344" spans="1:5">
      <c r="A344" t="str">
        <f>Réttabanki!$W355</f>
        <v>Chili con carne með hrísgrjónum, nachos og sýrðum rjóma</v>
      </c>
      <c r="B344" t="str">
        <f>Réttabanki!$B355</f>
        <v>Hakkréttagrunnur</v>
      </c>
      <c r="C344" t="str">
        <f>IFERROR(INDEX(Vöruskrá!$E:$E,MATCH(Réttabanki!$B355,Vöruskrá!$B:$B,0)),"")</f>
        <v>Tilbúnir réttir</v>
      </c>
      <c r="D344" s="115">
        <f>Réttabanki!$C355</f>
        <v>44118</v>
      </c>
      <c r="E344" s="91">
        <f>Réttabanki!$T355</f>
        <v>88236</v>
      </c>
    </row>
    <row r="345" spans="1:5">
      <c r="A345" t="str">
        <f>Réttabanki!$W356</f>
        <v>Chili con carne með hrísgrjónum, nachos og sýrðum rjóma</v>
      </c>
      <c r="B345" t="str">
        <f>Réttabanki!$B356</f>
        <v>Rauðar baunir (niðursoðnar)</v>
      </c>
      <c r="C345" t="str">
        <f>IFERROR(INDEX(Vöruskrá!$E:$E,MATCH(Réttabanki!$B356,Vöruskrá!$B:$B,0)),"")</f>
        <v>Kornvörur og hráefni</v>
      </c>
      <c r="D345" s="115">
        <f>Réttabanki!$C356</f>
        <v>22059</v>
      </c>
      <c r="E345" s="91">
        <f>Réttabanki!$T356</f>
        <v>7721</v>
      </c>
    </row>
    <row r="346" spans="1:5">
      <c r="A346" t="str">
        <f>Réttabanki!$W357</f>
        <v>Chili con carne með hrísgrjónum, nachos og sýrðum rjóma</v>
      </c>
      <c r="B346" t="str">
        <f>Réttabanki!$B357</f>
        <v>Maukaðir tómatar</v>
      </c>
      <c r="C346" t="str">
        <f>IFERROR(INDEX(Vöruskrá!$E:$E,MATCH(Réttabanki!$B357,Vöruskrá!$B:$B,0)),"")</f>
        <v>Niðursuðuvörur</v>
      </c>
      <c r="D346" s="115">
        <f>Réttabanki!$C357</f>
        <v>14706</v>
      </c>
      <c r="E346" s="91">
        <f>Réttabanki!$T357</f>
        <v>7882</v>
      </c>
    </row>
    <row r="347" spans="1:5">
      <c r="A347" t="str">
        <f>Réttabanki!$W358</f>
        <v>Chili con carne með hrísgrjónum, nachos og sýrðum rjóma</v>
      </c>
      <c r="B347" t="str">
        <f>Réttabanki!$B358</f>
        <v>Taco Grillkrydda</v>
      </c>
      <c r="C347" t="str">
        <f>IFERROR(INDEX(Vöruskrá!$E:$E,MATCH(Réttabanki!$B358,Vöruskrá!$B:$B,0)),"")</f>
        <v>Krydd</v>
      </c>
      <c r="D347" s="115">
        <f>Réttabanki!$C358</f>
        <v>1471</v>
      </c>
      <c r="E347" s="91">
        <f>Réttabanki!$T358</f>
        <v>4286</v>
      </c>
    </row>
    <row r="348" spans="1:5">
      <c r="A348" t="str">
        <f>Réttabanki!$W359</f>
        <v>Chili con carne með hrísgrjónum, nachos og sýrðum rjóma</v>
      </c>
      <c r="B348" t="str">
        <f>Réttabanki!$B359</f>
        <v>Laukur (ferskur)</v>
      </c>
      <c r="C348" t="str">
        <f>IFERROR(INDEX(Vöruskrá!$E:$E,MATCH(Réttabanki!$B359,Vöruskrá!$B:$B,0)),"")</f>
        <v>Grænmeti</v>
      </c>
      <c r="D348" s="115">
        <f>Réttabanki!$C359</f>
        <v>7353</v>
      </c>
      <c r="E348" s="91">
        <f>Réttabanki!$T359</f>
        <v>1838</v>
      </c>
    </row>
    <row r="349" spans="1:5">
      <c r="A349" t="str">
        <f>Réttabanki!$W360</f>
        <v>Chili con carne með hrísgrjónum, nachos og sýrðum rjóma</v>
      </c>
      <c r="B349" t="str">
        <f>Réttabanki!$B360</f>
        <v>Hvítlaukur (ferskur)</v>
      </c>
      <c r="C349" t="str">
        <f>IFERROR(INDEX(Vöruskrá!$E:$E,MATCH(Réttabanki!$B360,Vöruskrá!$B:$B,0)),"")</f>
        <v xml:space="preserve">Grænmeti </v>
      </c>
      <c r="D349" s="115">
        <f>Réttabanki!$C360</f>
        <v>735</v>
      </c>
      <c r="E349" s="91">
        <f>Réttabanki!$T360</f>
        <v>1103</v>
      </c>
    </row>
    <row r="350" spans="1:5">
      <c r="A350" t="str">
        <f>Réttabanki!$W361</f>
        <v>Chili con carne með hrísgrjónum, nachos og sýrðum rjóma</v>
      </c>
      <c r="B350" t="str">
        <f>Réttabanki!$B361</f>
        <v>Tómatpuré Doppio Concentrato 800 g (Menu)</v>
      </c>
      <c r="C350" t="str">
        <f>IFERROR(INDEX(Vöruskrá!$E:$E,MATCH(Réttabanki!$B361,Vöruskrá!$B:$B,0)),"")</f>
        <v>Niðursuðuvörur</v>
      </c>
      <c r="D350" s="115">
        <f>Réttabanki!$C361</f>
        <v>2206</v>
      </c>
      <c r="E350" s="91">
        <f>Réttabanki!$T361</f>
        <v>993</v>
      </c>
    </row>
    <row r="351" spans="1:5">
      <c r="A351" t="str">
        <f>Réttabanki!$W362</f>
        <v>Chili con carne með hrísgrjónum, nachos og sýrðum rjóma</v>
      </c>
      <c r="B351" t="str">
        <f>Réttabanki!$B362</f>
        <v>Maís (frosinn, plain)</v>
      </c>
      <c r="C351" t="str">
        <f>IFERROR(INDEX(Vöruskrá!$E:$E,MATCH(Réttabanki!$B362,Vöruskrá!$B:$B,0)),"")</f>
        <v>Grænmeti</v>
      </c>
      <c r="D351" s="115">
        <f>Réttabanki!$C362</f>
        <v>7353</v>
      </c>
      <c r="E351" s="91">
        <f>Réttabanki!$T362</f>
        <v>2206</v>
      </c>
    </row>
    <row r="352" spans="1:5">
      <c r="A352" t="str">
        <f>Réttabanki!$W364</f>
        <v>Nautavefjur með hrísgrjónum, salsa og nachos</v>
      </c>
      <c r="B352" t="str">
        <f>Réttabanki!$B364</f>
        <v>Nautakjöt (almennt)</v>
      </c>
      <c r="C352" t="str">
        <f>IFERROR(INDEX(Vöruskrá!$E:$E,MATCH(Réttabanki!$B364,Vöruskrá!$B:$B,0)),"")</f>
        <v>Kjöt / Alifuglar</v>
      </c>
      <c r="D352" s="115">
        <f>Réttabanki!$C364</f>
        <v>59128</v>
      </c>
      <c r="E352" s="91">
        <f>Réttabanki!$T364</f>
        <v>171471</v>
      </c>
    </row>
    <row r="353" spans="1:5">
      <c r="A353" t="str">
        <f>Réttabanki!$W365</f>
        <v>Nautavefjur með hrísgrjónum, salsa og nachos</v>
      </c>
      <c r="B353" t="str">
        <f>Réttabanki!$B365</f>
        <v>Vefjur</v>
      </c>
      <c r="C353" t="str">
        <f>IFERROR(INDEX(Vöruskrá!$E:$E,MATCH(Réttabanki!$B365,Vöruskrá!$B:$B,0)),"")</f>
        <v>Brauð og bakkelsi</v>
      </c>
      <c r="D353" s="115">
        <f>Réttabanki!$C365</f>
        <v>30000</v>
      </c>
      <c r="E353" s="91">
        <f>Réttabanki!$T365</f>
        <v>18000</v>
      </c>
    </row>
    <row r="354" spans="1:5">
      <c r="A354" t="str">
        <f>Réttabanki!$W366</f>
        <v>Nautavefjur með hrísgrjónum, salsa og nachos</v>
      </c>
      <c r="B354" t="str">
        <f>Réttabanki!$B366</f>
        <v>Laukur (ferskur)</v>
      </c>
      <c r="C354" t="str">
        <f>IFERROR(INDEX(Vöruskrá!$E:$E,MATCH(Réttabanki!$B366,Vöruskrá!$B:$B,0)),"")</f>
        <v>Grænmeti</v>
      </c>
      <c r="D354" s="115">
        <f>Réttabanki!$C366</f>
        <v>7391</v>
      </c>
      <c r="E354" s="91">
        <f>Réttabanki!$T366</f>
        <v>1848</v>
      </c>
    </row>
    <row r="355" spans="1:5">
      <c r="A355" t="str">
        <f>Réttabanki!$W367</f>
        <v>Nautavefjur með hrísgrjónum, salsa og nachos</v>
      </c>
      <c r="B355" t="str">
        <f>Réttabanki!$B367</f>
        <v>Paprika (fersk)</v>
      </c>
      <c r="C355" t="str">
        <f>IFERROR(INDEX(Vöruskrá!$E:$E,MATCH(Réttabanki!$B367,Vöruskrá!$B:$B,0)),"")</f>
        <v xml:space="preserve">Grænmeti </v>
      </c>
      <c r="D355" s="115">
        <f>Réttabanki!$C367</f>
        <v>7391</v>
      </c>
      <c r="E355" s="91">
        <f>Réttabanki!$T367</f>
        <v>5913</v>
      </c>
    </row>
    <row r="356" spans="1:5">
      <c r="A356" t="str">
        <f>Réttabanki!$W368</f>
        <v>Nautavefjur með hrísgrjónum, salsa og nachos</v>
      </c>
      <c r="B356" t="str">
        <f>Réttabanki!$B368</f>
        <v>Hvítlaukur (ferskur)</v>
      </c>
      <c r="C356" t="str">
        <f>IFERROR(INDEX(Vöruskrá!$E:$E,MATCH(Réttabanki!$B368,Vöruskrá!$B:$B,0)),"")</f>
        <v xml:space="preserve">Grænmeti </v>
      </c>
      <c r="D356" s="115">
        <f>Réttabanki!$C368</f>
        <v>739</v>
      </c>
      <c r="E356" s="91">
        <f>Réttabanki!$T368</f>
        <v>1109</v>
      </c>
    </row>
    <row r="357" spans="1:5">
      <c r="A357" t="str">
        <f>Réttabanki!$W369</f>
        <v>Nautavefjur með hrísgrjónum, salsa og nachos</v>
      </c>
      <c r="B357" t="str">
        <f>Réttabanki!$B369</f>
        <v>Taco Grillkrydda</v>
      </c>
      <c r="C357" t="str">
        <f>IFERROR(INDEX(Vöruskrá!$E:$E,MATCH(Réttabanki!$B369,Vöruskrá!$B:$B,0)),"")</f>
        <v>Krydd</v>
      </c>
      <c r="D357" s="115">
        <f>Réttabanki!$C369</f>
        <v>1109</v>
      </c>
      <c r="E357" s="91">
        <f>Réttabanki!$T369</f>
        <v>3232</v>
      </c>
    </row>
    <row r="358" spans="1:5">
      <c r="A358" t="str">
        <f>Réttabanki!$W370</f>
        <v>Nautavefjur með hrísgrjónum, salsa og nachos</v>
      </c>
      <c r="B358" t="str">
        <f>Réttabanki!$B370</f>
        <v>Borðsalt</v>
      </c>
      <c r="C358" t="str">
        <f>IFERROR(INDEX(Vöruskrá!$E:$E,MATCH(Réttabanki!$B370,Vöruskrá!$B:$B,0)),"")</f>
        <v xml:space="preserve">Krydd </v>
      </c>
      <c r="D358" s="115">
        <f>Réttabanki!$C370</f>
        <v>591</v>
      </c>
      <c r="E358" s="91">
        <f>Réttabanki!$T370</f>
        <v>71</v>
      </c>
    </row>
    <row r="359" spans="1:5">
      <c r="A359" t="str">
        <f>Réttabanki!$W371</f>
        <v>Nautavefjur með hrísgrjónum, salsa og nachos</v>
      </c>
      <c r="B359" t="str">
        <f>Réttabanki!$B371</f>
        <v>Repjuolía</v>
      </c>
      <c r="C359" t="str">
        <f>IFERROR(INDEX(Vöruskrá!$E:$E,MATCH(Réttabanki!$B371,Vöruskrá!$B:$B,0)),"")</f>
        <v>Kornvörur og hráefni</v>
      </c>
      <c r="D359" s="115">
        <f>Réttabanki!$C371</f>
        <v>1478</v>
      </c>
      <c r="E359" s="91">
        <f>Réttabanki!$T371</f>
        <v>584</v>
      </c>
    </row>
    <row r="360" spans="1:5">
      <c r="A360" t="str">
        <f>Réttabanki!$W373</f>
        <v>Mexíkó grýta: Nautahakk, maís, hrísgrjón og blandað grænmeti</v>
      </c>
      <c r="B360" t="str">
        <f>Réttabanki!$B373</f>
        <v>Nautgripahakk 2 kg frosið</v>
      </c>
      <c r="C360" t="str">
        <f>IFERROR(INDEX(Vöruskrá!$E:$E,MATCH(Réttabanki!$B373,Vöruskrá!$B:$B,0)),"")</f>
        <v>Kjöt / Alifuglar</v>
      </c>
      <c r="D360" s="115">
        <f>Réttabanki!$C373</f>
        <v>39267</v>
      </c>
      <c r="E360" s="91">
        <f>Réttabanki!$T373</f>
        <v>78534</v>
      </c>
    </row>
    <row r="361" spans="1:5">
      <c r="A361" t="str">
        <f>Réttabanki!$W374</f>
        <v>Mexíkó grýta: Nautahakk, maís, hrísgrjón og blandað grænmeti</v>
      </c>
      <c r="B361" t="str">
        <f>Réttabanki!$B374</f>
        <v>Taco Grillkrydda</v>
      </c>
      <c r="C361" t="str">
        <f>IFERROR(INDEX(Vöruskrá!$E:$E,MATCH(Réttabanki!$B374,Vöruskrá!$B:$B,0)),"")</f>
        <v>Krydd</v>
      </c>
      <c r="D361" s="115">
        <f>Réttabanki!$C374</f>
        <v>1309</v>
      </c>
      <c r="E361" s="91">
        <f>Réttabanki!$T374</f>
        <v>3814</v>
      </c>
    </row>
    <row r="362" spans="1:5">
      <c r="A362" t="str">
        <f>Réttabanki!$W375</f>
        <v>Mexíkó grýta: Nautahakk, maís, hrísgrjón og blandað grænmeti</v>
      </c>
      <c r="B362" t="str">
        <f>Réttabanki!$B375</f>
        <v>Paprika (fersk)</v>
      </c>
      <c r="C362" t="str">
        <f>IFERROR(INDEX(Vöruskrá!$E:$E,MATCH(Réttabanki!$B375,Vöruskrá!$B:$B,0)),"")</f>
        <v xml:space="preserve">Grænmeti </v>
      </c>
      <c r="D362" s="115">
        <f>Réttabanki!$C375</f>
        <v>6545</v>
      </c>
      <c r="E362" s="91">
        <f>Réttabanki!$T375</f>
        <v>5236</v>
      </c>
    </row>
    <row r="363" spans="1:5">
      <c r="A363" t="str">
        <f>Réttabanki!$W376</f>
        <v>Mexíkó grýta: Nautahakk, maís, hrísgrjón og blandað grænmeti</v>
      </c>
      <c r="B363" t="str">
        <f>Réttabanki!$B376</f>
        <v>Laukur (ferskur)</v>
      </c>
      <c r="C363" t="str">
        <f>IFERROR(INDEX(Vöruskrá!$E:$E,MATCH(Réttabanki!$B376,Vöruskrá!$B:$B,0)),"")</f>
        <v>Grænmeti</v>
      </c>
      <c r="D363" s="115">
        <f>Réttabanki!$C376</f>
        <v>6545</v>
      </c>
      <c r="E363" s="91">
        <f>Réttabanki!$T376</f>
        <v>1636</v>
      </c>
    </row>
    <row r="364" spans="1:5">
      <c r="A364" t="str">
        <f>Réttabanki!$W377</f>
        <v>Mexíkó grýta: Nautahakk, maís, hrísgrjón og blandað grænmeti</v>
      </c>
      <c r="B364" t="str">
        <f>Réttabanki!$B377</f>
        <v>Maukaðir tómatar</v>
      </c>
      <c r="C364" t="str">
        <f>IFERROR(INDEX(Vöruskrá!$E:$E,MATCH(Réttabanki!$B377,Vöruskrá!$B:$B,0)),"")</f>
        <v>Niðursuðuvörur</v>
      </c>
      <c r="D364" s="115">
        <f>Réttabanki!$C377</f>
        <v>13089</v>
      </c>
      <c r="E364" s="91">
        <f>Réttabanki!$T377</f>
        <v>7016</v>
      </c>
    </row>
    <row r="365" spans="1:5">
      <c r="A365" t="str">
        <f>Réttabanki!$W378</f>
        <v>Mexíkó grýta: Nautahakk, maís, hrísgrjón og blandað grænmeti</v>
      </c>
      <c r="B365" t="str">
        <f>Réttabanki!$B378</f>
        <v>Maís (frosinn, plain)</v>
      </c>
      <c r="C365" t="str">
        <f>IFERROR(INDEX(Vöruskrá!$E:$E,MATCH(Réttabanki!$B378,Vöruskrá!$B:$B,0)),"")</f>
        <v>Grænmeti</v>
      </c>
      <c r="D365" s="115">
        <f>Réttabanki!$C378</f>
        <v>6545</v>
      </c>
      <c r="E365" s="91">
        <f>Réttabanki!$T378</f>
        <v>1964</v>
      </c>
    </row>
    <row r="366" spans="1:5">
      <c r="A366" t="str">
        <f>Réttabanki!$W379</f>
        <v>Mexíkó grýta: Nautahakk, maís, hrísgrjón og blandað grænmeti</v>
      </c>
      <c r="B366" t="str">
        <f>Réttabanki!$B379</f>
        <v>Borðsalt</v>
      </c>
      <c r="C366" t="str">
        <f>IFERROR(INDEX(Vöruskrá!$E:$E,MATCH(Réttabanki!$B379,Vöruskrá!$B:$B,0)),"")</f>
        <v xml:space="preserve">Krydd </v>
      </c>
      <c r="D366" s="115">
        <f>Réttabanki!$C379</f>
        <v>1166</v>
      </c>
      <c r="E366" s="91">
        <f>Réttabanki!$T379</f>
        <v>140</v>
      </c>
    </row>
    <row r="367" spans="1:5">
      <c r="A367" t="str">
        <f>Réttabanki!$W381</f>
        <v>Mexíkó grýta: Nautahakk, maís, hrísgrjón og blandað grænmeti</v>
      </c>
      <c r="B367" t="str">
        <f>Réttabanki!$B381</f>
        <v>Nautakjöt (almennt)</v>
      </c>
      <c r="C367" t="str">
        <f>IFERROR(INDEX(Vöruskrá!$E:$E,MATCH(Réttabanki!$B381,Vöruskrá!$B:$B,0)),"")</f>
        <v>Kjöt / Alifuglar</v>
      </c>
      <c r="D367" s="115">
        <f>Réttabanki!$C381</f>
        <v>93240</v>
      </c>
      <c r="E367" s="91">
        <f>Réttabanki!$T381</f>
        <v>270396</v>
      </c>
    </row>
    <row r="368" spans="1:5">
      <c r="A368" t="str">
        <f>Réttabanki!$W382</f>
        <v>Mexíkó grýta: Nautahakk, maís, hrísgrjón og blandað grænmeti</v>
      </c>
      <c r="B368" t="str">
        <f>Réttabanki!$B382</f>
        <v>Hvítlaukur (ferskur)</v>
      </c>
      <c r="C368" t="str">
        <f>IFERROR(INDEX(Vöruskrá!$E:$E,MATCH(Réttabanki!$B382,Vöruskrá!$B:$B,0)),"")</f>
        <v xml:space="preserve">Grænmeti </v>
      </c>
      <c r="D368" s="115">
        <f>Réttabanki!$C382</f>
        <v>1166</v>
      </c>
      <c r="E368" s="91">
        <f>Réttabanki!$T382</f>
        <v>1749</v>
      </c>
    </row>
    <row r="369" spans="1:5">
      <c r="A369" t="str">
        <f>Réttabanki!$W383</f>
        <v>Mexíkó grýta: Nautahakk, maís, hrísgrjón og blandað grænmeti</v>
      </c>
      <c r="B369" t="str">
        <f>Réttabanki!$B383</f>
        <v>Smjör 500 g</v>
      </c>
      <c r="C369" t="str">
        <f>IFERROR(INDEX(Vöruskrá!$E:$E,MATCH(Réttabanki!$B383,Vöruskrá!$B:$B,0)),"")</f>
        <v>Mjólkurvörur</v>
      </c>
      <c r="D369" s="115">
        <f>Réttabanki!$C383</f>
        <v>3497</v>
      </c>
      <c r="E369" s="91">
        <f>Réttabanki!$T383</f>
        <v>8043</v>
      </c>
    </row>
    <row r="370" spans="1:5">
      <c r="A370" t="str">
        <f>Réttabanki!$W384</f>
        <v>Mexíkó grýta: Nautahakk, maís, hrísgrjón og blandað grænmeti</v>
      </c>
      <c r="B370" t="str">
        <f>Réttabanki!$B384</f>
        <v>Rósmarín (þurrkað)</v>
      </c>
      <c r="C370" t="str">
        <f>IFERROR(INDEX(Vöruskrá!$E:$E,MATCH(Réttabanki!$B384,Vöruskrá!$B:$B,0)),"")</f>
        <v>Krydd</v>
      </c>
      <c r="D370" s="115">
        <f>Réttabanki!$C384</f>
        <v>350</v>
      </c>
      <c r="E370" s="91">
        <f>Réttabanki!$T384</f>
        <v>1050</v>
      </c>
    </row>
    <row r="371" spans="1:5">
      <c r="A371" t="str">
        <f>Réttabanki!$W385</f>
        <v>Mexíkó grýta: Nautahakk, maís, hrísgrjón og blandað grænmeti</v>
      </c>
      <c r="B371" t="str">
        <f>Réttabanki!$B385</f>
        <v>Borðsalt</v>
      </c>
      <c r="C371" t="str">
        <f>IFERROR(INDEX(Vöruskrá!$E:$E,MATCH(Réttabanki!$B385,Vöruskrá!$B:$B,0)),"")</f>
        <v xml:space="preserve">Krydd </v>
      </c>
      <c r="D371" s="115">
        <f>Réttabanki!$C385</f>
        <v>1166</v>
      </c>
      <c r="E371" s="91">
        <f>Réttabanki!$T385</f>
        <v>140</v>
      </c>
    </row>
    <row r="372" spans="1:5">
      <c r="A372" t="str">
        <f>Réttabanki!$W386</f>
        <v>Mexíkó grýta: Nautahakk, maís, hrísgrjón og blandað grænmeti</v>
      </c>
      <c r="B372" t="str">
        <f>Réttabanki!$B386</f>
        <v>Svartur pipar, malaður</v>
      </c>
      <c r="C372" t="str">
        <f>IFERROR(INDEX(Vöruskrá!$E:$E,MATCH(Réttabanki!$B386,Vöruskrá!$B:$B,0)),"")</f>
        <v>Krydd</v>
      </c>
      <c r="D372" s="115">
        <f>Réttabanki!$C386</f>
        <v>583</v>
      </c>
      <c r="E372" s="91">
        <f>Réttabanki!$T386</f>
        <v>4081</v>
      </c>
    </row>
    <row r="373" spans="1:5">
      <c r="A373" t="str">
        <f>Réttabanki!$W388</f>
        <v>Tacoskálar með nautahakki, salsa og osti</v>
      </c>
      <c r="B373" t="str">
        <f>Réttabanki!$B388</f>
        <v>Nautgripahakk 2 kg frosið</v>
      </c>
      <c r="C373" t="str">
        <f>IFERROR(INDEX(Vöruskrá!$E:$E,MATCH(Réttabanki!$B388,Vöruskrá!$B:$B,0)),"")</f>
        <v>Kjöt / Alifuglar</v>
      </c>
      <c r="D373" s="115">
        <f>Réttabanki!$C388</f>
        <v>20000</v>
      </c>
      <c r="E373" s="91">
        <f>Réttabanki!$T388</f>
        <v>40000</v>
      </c>
    </row>
    <row r="374" spans="1:5">
      <c r="A374" t="str">
        <f>Réttabanki!$W391</f>
        <v>Tacoskálar með nautahakki, salsa og osti</v>
      </c>
      <c r="B374" t="str">
        <f>Réttabanki!$B391</f>
        <v>Taco Tubs (Tacoskálar)</v>
      </c>
      <c r="C374" t="str">
        <f>IFERROR(INDEX(Vöruskrá!$E:$E,MATCH(Réttabanki!$B391,Vöruskrá!$B:$B,0)),"")</f>
        <v>Kornvörur og hráefni</v>
      </c>
      <c r="D374" s="115">
        <f>Réttabanki!$C391</f>
        <v>17094</v>
      </c>
      <c r="E374" s="91">
        <f>Réttabanki!$T391</f>
        <v>6838</v>
      </c>
    </row>
    <row r="375" spans="1:5">
      <c r="A375" t="str">
        <f>Réttabanki!$W392</f>
        <v>Tacoskálar með nautahakki, salsa og osti</v>
      </c>
      <c r="B375" t="str">
        <f>Réttabanki!$B392</f>
        <v>Taco Grillkrydda</v>
      </c>
      <c r="C375" t="str">
        <f>IFERROR(INDEX(Vöruskrá!$E:$E,MATCH(Réttabanki!$B392,Vöruskrá!$B:$B,0)),"")</f>
        <v>Krydd</v>
      </c>
      <c r="D375" s="115">
        <f>Réttabanki!$C392</f>
        <v>1709</v>
      </c>
      <c r="E375" s="91">
        <f>Réttabanki!$T392</f>
        <v>4980</v>
      </c>
    </row>
    <row r="376" spans="1:5">
      <c r="A376" t="str">
        <f>Réttabanki!$W393</f>
        <v>Tacoskálar með nautahakki, salsa og osti</v>
      </c>
      <c r="B376" t="str">
        <f>Réttabanki!$B393</f>
        <v>Rifinn ostur – Pizzatopping mozzarella (Ulkjær)</v>
      </c>
      <c r="C376" t="str">
        <f>IFERROR(INDEX(Vöruskrá!$E:$E,MATCH(Réttabanki!$B393,Vöruskrá!$B:$B,0)),"")</f>
        <v>Mjólkurvörur</v>
      </c>
      <c r="D376" s="115">
        <f>Réttabanki!$C393</f>
        <v>8547</v>
      </c>
      <c r="E376" s="91">
        <f>Réttabanki!$T393</f>
        <v>12821</v>
      </c>
    </row>
    <row r="377" spans="1:5">
      <c r="A377" t="str">
        <f>Réttabanki!$W394</f>
        <v>Tacoskálar með nautahakki, salsa og osti</v>
      </c>
      <c r="B377" t="str">
        <f>Réttabanki!$B394</f>
        <v>Chunky Salsa Medium (Salsa sósa)</v>
      </c>
      <c r="C377" t="str">
        <f>IFERROR(INDEX(Vöruskrá!$E:$E,MATCH(Réttabanki!$B394,Vöruskrá!$B:$B,0)),"")</f>
        <v>Sósur / Dressingar / Kraftar</v>
      </c>
      <c r="D377" s="115">
        <f>Réttabanki!$C394</f>
        <v>8547</v>
      </c>
      <c r="E377" s="91">
        <f>Réttabanki!$T394</f>
        <v>5128</v>
      </c>
    </row>
    <row r="378" spans="1:5">
      <c r="A378" t="str">
        <f>Réttabanki!$W395</f>
        <v>Tacoskálar með nautahakki, salsa og osti</v>
      </c>
      <c r="B378" t="str">
        <f>Réttabanki!$B395</f>
        <v>Hrásalat, ferskt</v>
      </c>
      <c r="C378" t="str">
        <f>IFERROR(INDEX(Vöruskrá!$E:$E,MATCH(Réttabanki!$B395,Vöruskrá!$B:$B,0)),"")</f>
        <v>Grænmeti</v>
      </c>
      <c r="D378" s="115">
        <f>Réttabanki!$C395</f>
        <v>4274</v>
      </c>
      <c r="E378" s="91">
        <f>Réttabanki!$T395</f>
        <v>2564</v>
      </c>
    </row>
    <row r="379" spans="1:5">
      <c r="A379" t="str">
        <f>Réttabanki!$W396</f>
        <v>Tacoskálar með nautahakki, salsa og osti</v>
      </c>
      <c r="B379" t="str">
        <f>Réttabanki!$B396</f>
        <v>Sýrður rjómi 10%</v>
      </c>
      <c r="C379" t="str">
        <f>IFERROR(INDEX(Vöruskrá!$E:$E,MATCH(Réttabanki!$B396,Vöruskrá!$B:$B,0)),"")</f>
        <v>Mjólkurvörur</v>
      </c>
      <c r="D379" s="115">
        <f>Réttabanki!$C396</f>
        <v>4274</v>
      </c>
      <c r="E379" s="91">
        <f>Réttabanki!$T396</f>
        <v>3206</v>
      </c>
    </row>
    <row r="380" spans="1:5">
      <c r="A380" t="str">
        <f>Réttabanki!$W397</f>
        <v>Tacoskálar með nautahakki, salsa og osti</v>
      </c>
      <c r="B380" t="str">
        <f>Réttabanki!$B397</f>
        <v>Tómatar (ferskir)</v>
      </c>
      <c r="C380" t="str">
        <f>IFERROR(INDEX(Vöruskrá!$E:$E,MATCH(Réttabanki!$B397,Vöruskrá!$B:$B,0)),"")</f>
        <v>Grænmeti</v>
      </c>
      <c r="D380" s="115">
        <f>Réttabanki!$C397</f>
        <v>4274</v>
      </c>
      <c r="E380" s="91">
        <f>Réttabanki!$T397</f>
        <v>2137</v>
      </c>
    </row>
    <row r="381" spans="1:5">
      <c r="A381" t="str">
        <f>Réttabanki!$W399</f>
        <v xml:space="preserve">Kjúklingur í ítalskri tómatsósu </v>
      </c>
      <c r="B381" t="str">
        <f>Réttabanki!$B399</f>
        <v>Kjúklingalærkjöt, hráir strimlar</v>
      </c>
      <c r="C381" t="str">
        <f>IFERROR(INDEX(Vöruskrá!$E:$E,MATCH(Réttabanki!$B399,Vöruskrá!$B:$B,0)),"")</f>
        <v>Kjöt / Alifuglar</v>
      </c>
      <c r="D381" s="115">
        <f>Réttabanki!$C399</f>
        <v>47885</v>
      </c>
      <c r="E381" s="91">
        <f>Réttabanki!$T399</f>
        <v>83033</v>
      </c>
    </row>
    <row r="382" spans="1:5">
      <c r="A382" t="str">
        <f>Réttabanki!$W400</f>
        <v xml:space="preserve">Kjúklingur í ítalskri tómatsósu </v>
      </c>
      <c r="B382" t="str">
        <f>Réttabanki!$B400</f>
        <v>Tómatsúpugrunnur (Oscar) - Tilbúinn</v>
      </c>
      <c r="C382">
        <f>IFERROR(INDEX(Vöruskrá!$E:$E,MATCH(Réttabanki!$B400,Vöruskrá!$B:$B,0)),"")</f>
        <v>0</v>
      </c>
      <c r="D382" s="115">
        <f>Réttabanki!$C400</f>
        <v>11971</v>
      </c>
      <c r="E382" s="91">
        <f>Réttabanki!$T400</f>
        <v>0</v>
      </c>
    </row>
    <row r="383" spans="1:5">
      <c r="A383" t="str">
        <f>Réttabanki!$W401</f>
        <v xml:space="preserve">Kjúklingur í ítalskri tómatsósu </v>
      </c>
      <c r="B383" t="str">
        <f>Réttabanki!$B401</f>
        <v>Þurrkaðir tómatar</v>
      </c>
      <c r="C383" t="str">
        <f>IFERROR(INDEX(Vöruskrá!$E:$E,MATCH(Réttabanki!$B401,Vöruskrá!$B:$B,0)),"")</f>
        <v>Kornvörur og hráefni</v>
      </c>
      <c r="D383" s="115">
        <f>Réttabanki!$C401</f>
        <v>2394</v>
      </c>
      <c r="E383" s="91">
        <f>Réttabanki!$T401</f>
        <v>1077</v>
      </c>
    </row>
    <row r="384" spans="1:5">
      <c r="A384" t="str">
        <f>Réttabanki!$W402</f>
        <v xml:space="preserve">Kjúklingur í ítalskri tómatsósu </v>
      </c>
      <c r="B384" t="str">
        <f>Réttabanki!$B402</f>
        <v>Maukaðir tómatar</v>
      </c>
      <c r="C384" t="str">
        <f>IFERROR(INDEX(Vöruskrá!$E:$E,MATCH(Réttabanki!$B402,Vöruskrá!$B:$B,0)),"")</f>
        <v>Niðursuðuvörur</v>
      </c>
      <c r="D384" s="115">
        <f>Réttabanki!$C402</f>
        <v>3915</v>
      </c>
      <c r="E384" s="91">
        <f>Réttabanki!$T402</f>
        <v>2098</v>
      </c>
    </row>
    <row r="385" spans="1:5">
      <c r="A385" t="str">
        <f>Réttabanki!$W403</f>
        <v xml:space="preserve">Kjúklingur í ítalskri tómatsósu </v>
      </c>
      <c r="B385" t="str">
        <f>Réttabanki!$B403</f>
        <v>Hvítlaukur (ferskur)</v>
      </c>
      <c r="C385" t="str">
        <f>IFERROR(INDEX(Vöruskrá!$E:$E,MATCH(Réttabanki!$B403,Vöruskrá!$B:$B,0)),"")</f>
        <v xml:space="preserve">Grænmeti </v>
      </c>
      <c r="D385" s="115">
        <f>Réttabanki!$C403</f>
        <v>798</v>
      </c>
      <c r="E385" s="91">
        <f>Réttabanki!$T403</f>
        <v>1197</v>
      </c>
    </row>
    <row r="386" spans="1:5">
      <c r="A386" t="str">
        <f>Réttabanki!$W404</f>
        <v xml:space="preserve">Kjúklingur í ítalskri tómatsósu </v>
      </c>
      <c r="B386" t="str">
        <f>Réttabanki!$B404</f>
        <v>Basilíka</v>
      </c>
      <c r="C386" t="str">
        <f>IFERROR(INDEX(Vöruskrá!$E:$E,MATCH(Réttabanki!$B404,Vöruskrá!$B:$B,0)),"")</f>
        <v>Krydd</v>
      </c>
      <c r="D386" s="115">
        <f>Réttabanki!$C404</f>
        <v>399</v>
      </c>
      <c r="E386" s="91">
        <f>Réttabanki!$T404</f>
        <v>2103</v>
      </c>
    </row>
    <row r="387" spans="1:5">
      <c r="A387" t="str">
        <f>Réttabanki!$W405</f>
        <v xml:space="preserve">Kjúklingur í ítalskri tómatsósu </v>
      </c>
      <c r="B387" t="str">
        <f>Réttabanki!$B405</f>
        <v>Borðsalt</v>
      </c>
      <c r="C387" t="str">
        <f>IFERROR(INDEX(Vöruskrá!$E:$E,MATCH(Réttabanki!$B405,Vöruskrá!$B:$B,0)),"")</f>
        <v xml:space="preserve">Krydd </v>
      </c>
      <c r="D387" s="115">
        <f>Réttabanki!$C405</f>
        <v>638</v>
      </c>
      <c r="E387" s="91">
        <f>Réttabanki!$T405</f>
        <v>77</v>
      </c>
    </row>
    <row r="388" spans="1:5">
      <c r="A388" t="e">
        <f>Réttabanki!#REF!</f>
        <v>#REF!</v>
      </c>
      <c r="B388" t="e">
        <f>Réttabanki!#REF!</f>
        <v>#REF!</v>
      </c>
      <c r="C388" t="str">
        <f>IFERROR(INDEX(Vöruskrá!$E:$E,MATCH(Réttabanki!#REF!,Vöruskrá!$B:$B,0)),"")</f>
        <v/>
      </c>
      <c r="D388" s="115" t="e">
        <f>Réttabanki!#REF!</f>
        <v>#REF!</v>
      </c>
      <c r="E388" s="91" t="e">
        <f>Réttabanki!#REF!</f>
        <v>#REF!</v>
      </c>
    </row>
    <row r="389" spans="1:5">
      <c r="A389" t="e">
        <f>Réttabanki!#REF!</f>
        <v>#REF!</v>
      </c>
      <c r="B389" t="e">
        <f>Réttabanki!#REF!</f>
        <v>#REF!</v>
      </c>
      <c r="C389" t="str">
        <f>IFERROR(INDEX(Vöruskrá!$E:$E,MATCH(Réttabanki!#REF!,Vöruskrá!$B:$B,0)),"")</f>
        <v/>
      </c>
      <c r="D389" s="115" t="e">
        <f>Réttabanki!#REF!</f>
        <v>#REF!</v>
      </c>
      <c r="E389" s="91" t="e">
        <f>Réttabanki!#REF!</f>
        <v>#REF!</v>
      </c>
    </row>
    <row r="390" spans="1:5">
      <c r="A390" t="str">
        <f>Réttabanki!$W407</f>
        <v>Kjúklingur BBQ með sætum kartöflum og kokteilsósu</v>
      </c>
      <c r="B390" t="str">
        <f>Réttabanki!$B407</f>
        <v>Kjúklinga lærakjöt Rodizio</v>
      </c>
      <c r="C390" t="str">
        <f>IFERROR(INDEX(Vöruskrá!$E:$E,MATCH(Réttabanki!$B407,Vöruskrá!$B:$B,0)),"")</f>
        <v>Kjöt / Alifuglar</v>
      </c>
      <c r="D390" s="115">
        <f>Réttabanki!$C407</f>
        <v>85016</v>
      </c>
      <c r="E390" s="91">
        <f>Réttabanki!$T407</f>
        <v>204038</v>
      </c>
    </row>
    <row r="391" spans="1:5">
      <c r="A391" t="str">
        <f>Réttabanki!$W408</f>
        <v>Kjúklingur BBQ með sætum kartöflum og kokteilsósu</v>
      </c>
      <c r="B391" t="str">
        <f>Réttabanki!$B408</f>
        <v>BBQ sósa</v>
      </c>
      <c r="C391" t="str">
        <f>IFERROR(INDEX(Vöruskrá!$E:$E,MATCH(Réttabanki!$B408,Vöruskrá!$B:$B,0)),"")</f>
        <v>Sósur / Dressingar / Kraftar</v>
      </c>
      <c r="D391" s="115">
        <f>Réttabanki!$C408</f>
        <v>10627</v>
      </c>
      <c r="E391" s="91">
        <f>Réttabanki!$T408</f>
        <v>6376</v>
      </c>
    </row>
    <row r="392" spans="1:5">
      <c r="A392" t="str">
        <f>Réttabanki!$W409</f>
        <v>Kjúklingur BBQ með sætum kartöflum og kokteilsósu</v>
      </c>
      <c r="B392" t="str">
        <f>Réttabanki!$B409</f>
        <v>Hvítlaukur (ferskur)</v>
      </c>
      <c r="C392" t="str">
        <f>IFERROR(INDEX(Vöruskrá!$E:$E,MATCH(Réttabanki!$B409,Vöruskrá!$B:$B,0)),"")</f>
        <v xml:space="preserve">Grænmeti </v>
      </c>
      <c r="D392" s="115">
        <f>Réttabanki!$C409</f>
        <v>1063</v>
      </c>
      <c r="E392" s="91">
        <f>Réttabanki!$T409</f>
        <v>1595</v>
      </c>
    </row>
    <row r="393" spans="1:5">
      <c r="A393" t="str">
        <f>Réttabanki!$W410</f>
        <v>Kjúklingur BBQ með sætum kartöflum og kokteilsósu</v>
      </c>
      <c r="B393" t="str">
        <f>Réttabanki!$B410</f>
        <v>Paprikuduft</v>
      </c>
      <c r="C393" t="str">
        <f>IFERROR(INDEX(Vöruskrá!$E:$E,MATCH(Réttabanki!$B410,Vöruskrá!$B:$B,0)),"")</f>
        <v>Krydd</v>
      </c>
      <c r="D393" s="115">
        <f>Réttabanki!$C410</f>
        <v>1063</v>
      </c>
      <c r="E393" s="91">
        <f>Réttabanki!$T410</f>
        <v>3189</v>
      </c>
    </row>
    <row r="394" spans="1:5">
      <c r="A394" t="str">
        <f>Réttabanki!$W411</f>
        <v>Kjúklingur BBQ með sætum kartöflum og kokteilsósu</v>
      </c>
      <c r="B394" t="str">
        <f>Réttabanki!$B411</f>
        <v>Púðursykur</v>
      </c>
      <c r="C394" t="str">
        <f>IFERROR(INDEX(Vöruskrá!$E:$E,MATCH(Réttabanki!$B411,Vöruskrá!$B:$B,0)),"")</f>
        <v>Kornvörur og hráefni</v>
      </c>
      <c r="D394" s="115">
        <f>Réttabanki!$C411</f>
        <v>1063</v>
      </c>
      <c r="E394" s="91">
        <f>Réttabanki!$T411</f>
        <v>425</v>
      </c>
    </row>
    <row r="395" spans="1:5">
      <c r="A395" t="str">
        <f>Réttabanki!$W412</f>
        <v>Kjúklingur BBQ með sætum kartöflum og kokteilsósu</v>
      </c>
      <c r="B395" t="str">
        <f>Réttabanki!$B412</f>
        <v>Borðsalt</v>
      </c>
      <c r="C395" t="str">
        <f>IFERROR(INDEX(Vöruskrá!$E:$E,MATCH(Réttabanki!$B412,Vöruskrá!$B:$B,0)),"")</f>
        <v xml:space="preserve">Krydd </v>
      </c>
      <c r="D395" s="115">
        <f>Réttabanki!$C412</f>
        <v>850</v>
      </c>
      <c r="E395" s="91">
        <f>Réttabanki!$T412</f>
        <v>102</v>
      </c>
    </row>
    <row r="396" spans="1:5">
      <c r="A396" t="str">
        <f>Réttabanki!$W413</f>
        <v>Kjúklingur BBQ með sætum kartöflum og kokteilsósu</v>
      </c>
      <c r="B396" t="str">
        <f>Réttabanki!$B413</f>
        <v>Svartur pipar, malaður</v>
      </c>
      <c r="C396" t="str">
        <f>IFERROR(INDEX(Vöruskrá!$E:$E,MATCH(Réttabanki!$B413,Vöruskrá!$B:$B,0)),"")</f>
        <v>Krydd</v>
      </c>
      <c r="D396" s="115">
        <f>Réttabanki!$C413</f>
        <v>319</v>
      </c>
      <c r="E396" s="91">
        <f>Réttabanki!$T413</f>
        <v>2233</v>
      </c>
    </row>
    <row r="397" spans="1:5">
      <c r="A397" t="str">
        <f>Réttabanki!$W415</f>
        <v>Núðlur með kjúkling, blönduðu grænmeti og sweet chili sósu</v>
      </c>
      <c r="B397" t="str">
        <f>Réttabanki!$B415</f>
        <v>Kjúklinga lærakjöt Rodizio</v>
      </c>
      <c r="C397" t="str">
        <f>IFERROR(INDEX(Vöruskrá!$E:$E,MATCH(Réttabanki!$B415,Vöruskrá!$B:$B,0)),"")</f>
        <v>Kjöt / Alifuglar</v>
      </c>
      <c r="D397" s="115">
        <f>Réttabanki!$C415</f>
        <v>51948</v>
      </c>
      <c r="E397" s="91">
        <f>Réttabanki!$T415</f>
        <v>124675</v>
      </c>
    </row>
    <row r="398" spans="1:5">
      <c r="A398" t="str">
        <f>Réttabanki!$W416</f>
        <v>Núðlur með kjúkling, blönduðu grænmeti og sweet chili sósu</v>
      </c>
      <c r="B398" t="str">
        <f>Réttabanki!$B416</f>
        <v>Sojasósa</v>
      </c>
      <c r="C398" t="str">
        <f>IFERROR(INDEX(Vöruskrá!$E:$E,MATCH(Réttabanki!$B416,Vöruskrá!$B:$B,0)),"")</f>
        <v>Sósur/dressingar/kraftar</v>
      </c>
      <c r="D398" s="115">
        <f>Réttabanki!$C416</f>
        <v>2597</v>
      </c>
      <c r="E398" s="91">
        <f>Réttabanki!$T416</f>
        <v>1558</v>
      </c>
    </row>
    <row r="399" spans="1:5">
      <c r="A399" t="str">
        <f>Réttabanki!$W417</f>
        <v>Núðlur með kjúkling, blönduðu grænmeti og sweet chili sósu</v>
      </c>
      <c r="B399" t="str">
        <f>Réttabanki!$B417</f>
        <v>Kínablanda stir fry 2,5kg</v>
      </c>
      <c r="C399" t="str">
        <f>IFERROR(INDEX(Vöruskrá!$E:$E,MATCH(Réttabanki!$B417,Vöruskrá!$B:$B,0)),"")</f>
        <v>Frosnar blöndur</v>
      </c>
      <c r="D399" s="115">
        <f>Réttabanki!$C417</f>
        <v>17316</v>
      </c>
      <c r="E399" s="91">
        <f>Réttabanki!$T417</f>
        <v>6061</v>
      </c>
    </row>
    <row r="400" spans="1:5">
      <c r="A400" t="str">
        <f>Réttabanki!$W418</f>
        <v>Núðlur með kjúkling, blönduðu grænmeti og sweet chili sósu</v>
      </c>
      <c r="B400" t="str">
        <f>Réttabanki!$B418</f>
        <v>Sesamolía</v>
      </c>
      <c r="C400" t="str">
        <f>IFERROR(INDEX(Vöruskrá!$E:$E,MATCH(Réttabanki!$B418,Vöruskrá!$B:$B,0)),"")</f>
        <v>Sósur/drssingar/kraftar</v>
      </c>
      <c r="D400" s="115">
        <f>Réttabanki!$C418</f>
        <v>433</v>
      </c>
      <c r="E400" s="91">
        <f>Réttabanki!$T418</f>
        <v>260</v>
      </c>
    </row>
    <row r="401" spans="1:5">
      <c r="A401" t="str">
        <f>Réttabanki!$W419</f>
        <v>Núðlur með kjúkling, blönduðu grænmeti og sweet chili sósu</v>
      </c>
      <c r="B401" t="str">
        <f>Réttabanki!$B419</f>
        <v>Hvítlaukur (ferskur)</v>
      </c>
      <c r="C401" t="str">
        <f>IFERROR(INDEX(Vöruskrá!$E:$E,MATCH(Réttabanki!$B419,Vöruskrá!$B:$B,0)),"")</f>
        <v xml:space="preserve">Grænmeti </v>
      </c>
      <c r="D401" s="115">
        <f>Réttabanki!$C419</f>
        <v>866</v>
      </c>
      <c r="E401" s="91">
        <f>Réttabanki!$T419</f>
        <v>1299</v>
      </c>
    </row>
    <row r="402" spans="1:5">
      <c r="A402" t="str">
        <f>Réttabanki!$W420</f>
        <v>Núðlur með kjúkling, blönduðu grænmeti og sweet chili sósu</v>
      </c>
      <c r="B402" t="str">
        <f>Réttabanki!$B420</f>
        <v>Engifer (ferskur)</v>
      </c>
      <c r="C402" t="str">
        <f>IFERROR(INDEX(Vöruskrá!$E:$E,MATCH(Réttabanki!$B420,Vöruskrá!$B:$B,0)),"")</f>
        <v>Krydd</v>
      </c>
      <c r="D402" s="115">
        <f>Réttabanki!$C420</f>
        <v>433</v>
      </c>
      <c r="E402" s="91">
        <f>Réttabanki!$T420</f>
        <v>260</v>
      </c>
    </row>
    <row r="403" spans="1:5">
      <c r="A403" t="str">
        <f>Réttabanki!$W421</f>
        <v>Núðlur með kjúkling, blönduðu grænmeti og sweet chili sósu</v>
      </c>
      <c r="B403" t="str">
        <f>Réttabanki!$B421</f>
        <v>Borðsalt</v>
      </c>
      <c r="C403" t="str">
        <f>IFERROR(INDEX(Vöruskrá!$E:$E,MATCH(Réttabanki!$B421,Vöruskrá!$B:$B,0)),"")</f>
        <v xml:space="preserve">Krydd </v>
      </c>
      <c r="D403" s="115">
        <f>Réttabanki!$C421</f>
        <v>433</v>
      </c>
      <c r="E403" s="91">
        <f>Réttabanki!$T421</f>
        <v>52</v>
      </c>
    </row>
    <row r="404" spans="1:5">
      <c r="A404" t="str">
        <f>Réttabanki!$W423</f>
        <v>Quesadilla með kalkún og mozzarella osti</v>
      </c>
      <c r="B404" t="str">
        <f>Réttabanki!$B423</f>
        <v>Kalkúnn (ræmur)</v>
      </c>
      <c r="C404" t="str">
        <f>IFERROR(INDEX(Vöruskrá!$E:$E,MATCH(Réttabanki!$B423,Vöruskrá!$B:$B,0)),"")</f>
        <v>Kjöt/ Alifuglar</v>
      </c>
      <c r="D404" s="115">
        <f>Réttabanki!$C423</f>
        <v>47244</v>
      </c>
      <c r="E404" s="91">
        <f>Réttabanki!$T423</f>
        <v>118110</v>
      </c>
    </row>
    <row r="405" spans="1:5">
      <c r="A405" t="str">
        <f>Réttabanki!$W424</f>
        <v>Quesadilla með kalkún og mozzarella osti</v>
      </c>
      <c r="B405" t="str">
        <f>Réttabanki!$B424</f>
        <v>Vefjur</v>
      </c>
      <c r="C405" t="str">
        <f>IFERROR(INDEX(Vöruskrá!$E:$E,MATCH(Réttabanki!$B424,Vöruskrá!$B:$B,0)),"")</f>
        <v>Brauð og bakkelsi</v>
      </c>
      <c r="D405" s="115">
        <f>Réttabanki!$C424</f>
        <v>25000</v>
      </c>
      <c r="E405" s="91">
        <f>Réttabanki!$T424</f>
        <v>15000</v>
      </c>
    </row>
    <row r="406" spans="1:5">
      <c r="A406" t="str">
        <f>Réttabanki!$W425</f>
        <v>Quesadilla með kalkún og mozzarella osti</v>
      </c>
      <c r="B406" t="str">
        <f>Réttabanki!$B425</f>
        <v>Rifinn ostur – Pizzatopping mozzarella (Ulkjær)</v>
      </c>
      <c r="C406" t="str">
        <f>IFERROR(INDEX(Vöruskrá!$E:$E,MATCH(Réttabanki!$B425,Vöruskrá!$B:$B,0)),"")</f>
        <v>Mjólkurvörur</v>
      </c>
      <c r="D406" s="115">
        <f>Réttabanki!$C425</f>
        <v>15748</v>
      </c>
      <c r="E406" s="91">
        <f>Réttabanki!$T425</f>
        <v>23622</v>
      </c>
    </row>
    <row r="407" spans="1:5">
      <c r="A407" t="str">
        <f>Réttabanki!$W426</f>
        <v>Quesadilla með kalkún og mozzarella osti</v>
      </c>
      <c r="B407" t="str">
        <f>Réttabanki!$B426</f>
        <v>Paprika (fersk)</v>
      </c>
      <c r="C407" t="str">
        <f>IFERROR(INDEX(Vöruskrá!$E:$E,MATCH(Réttabanki!$B426,Vöruskrá!$B:$B,0)),"")</f>
        <v xml:space="preserve">Grænmeti </v>
      </c>
      <c r="D407" s="115">
        <f>Réttabanki!$C426</f>
        <v>3937</v>
      </c>
      <c r="E407" s="91">
        <f>Réttabanki!$T426</f>
        <v>3150</v>
      </c>
    </row>
    <row r="408" spans="1:5">
      <c r="A408" t="str">
        <f>Réttabanki!$W427</f>
        <v>Quesadilla með kalkún og mozzarella osti</v>
      </c>
      <c r="B408" t="str">
        <f>Réttabanki!$B427</f>
        <v>Taco Grillkrydda</v>
      </c>
      <c r="C408" t="str">
        <f>IFERROR(INDEX(Vöruskrá!$E:$E,MATCH(Réttabanki!$B427,Vöruskrá!$B:$B,0)),"")</f>
        <v>Krydd</v>
      </c>
      <c r="D408" s="115">
        <f>Réttabanki!$C427</f>
        <v>1181</v>
      </c>
      <c r="E408" s="91">
        <f>Réttabanki!$T427</f>
        <v>3441</v>
      </c>
    </row>
    <row r="409" spans="1:5">
      <c r="A409" t="str">
        <f>Réttabanki!$W428</f>
        <v>Quesadilla með kalkún og mozzarella osti</v>
      </c>
      <c r="B409" t="str">
        <f>Réttabanki!$B428</f>
        <v>Laukur (ferskur)</v>
      </c>
      <c r="C409" t="str">
        <f>IFERROR(INDEX(Vöruskrá!$E:$E,MATCH(Réttabanki!$B428,Vöruskrá!$B:$B,0)),"")</f>
        <v>Grænmeti</v>
      </c>
      <c r="D409" s="115">
        <f>Réttabanki!$C428</f>
        <v>3937</v>
      </c>
      <c r="E409" s="91">
        <f>Réttabanki!$T428</f>
        <v>984</v>
      </c>
    </row>
    <row r="410" spans="1:5">
      <c r="A410" t="str">
        <f>Réttabanki!$W429</f>
        <v>Quesadilla með kalkún og mozzarella osti</v>
      </c>
      <c r="B410" t="str">
        <f>Réttabanki!$B429</f>
        <v>Chunky Salsa Medium (Salsa sósa)</v>
      </c>
      <c r="C410" t="str">
        <f>IFERROR(INDEX(Vöruskrá!$E:$E,MATCH(Réttabanki!$B429,Vöruskrá!$B:$B,0)),"")</f>
        <v>Sósur / Dressingar / Kraftar</v>
      </c>
      <c r="D410" s="115">
        <f>Réttabanki!$C429</f>
        <v>3937</v>
      </c>
      <c r="E410" s="91">
        <f>Réttabanki!$T429</f>
        <v>2362</v>
      </c>
    </row>
    <row r="411" spans="1:5">
      <c r="A411" t="str">
        <f>Réttabanki!$W430</f>
        <v>Quesadilla með kalkún og mozzarella osti</v>
      </c>
      <c r="B411" t="str">
        <f>Réttabanki!$B430</f>
        <v>Borðsalt</v>
      </c>
      <c r="C411" t="str">
        <f>IFERROR(INDEX(Vöruskrá!$E:$E,MATCH(Réttabanki!$B430,Vöruskrá!$B:$B,0)),"")</f>
        <v xml:space="preserve">Krydd </v>
      </c>
      <c r="D411" s="115">
        <f>Réttabanki!$C430</f>
        <v>394</v>
      </c>
      <c r="E411" s="91">
        <f>Réttabanki!$T430</f>
        <v>47</v>
      </c>
    </row>
    <row r="412" spans="1:5">
      <c r="A412" t="str">
        <f>Réttabanki!$W441</f>
        <v>Vegan Mexico grýta með hrísgrjónum og blönduðu grænmeti</v>
      </c>
      <c r="B412" t="str">
        <f>Réttabanki!$B441</f>
        <v>Brunoise grænmetisblanda</v>
      </c>
      <c r="C412" t="str">
        <f>IFERROR(INDEX(Vöruskrá!$E:$E,MATCH(Réttabanki!$B441,Vöruskrá!$B:$B,0)),"")</f>
        <v xml:space="preserve">Grænmeti </v>
      </c>
      <c r="D412" s="115">
        <f>Réttabanki!$C441</f>
        <v>26178</v>
      </c>
      <c r="E412" s="91">
        <f>Réttabanki!$T441</f>
        <v>10471</v>
      </c>
    </row>
    <row r="413" spans="1:5">
      <c r="A413" t="str">
        <f>Réttabanki!$W442</f>
        <v>Vegan Mexico grýta með hrísgrjónum og blönduðu grænmeti</v>
      </c>
      <c r="B413" t="str">
        <f>Réttabanki!$B442</f>
        <v>Rauðar baunir (niðursoðnar)</v>
      </c>
      <c r="C413" t="str">
        <f>IFERROR(INDEX(Vöruskrá!$E:$E,MATCH(Réttabanki!$B442,Vöruskrá!$B:$B,0)),"")</f>
        <v>Kornvörur og hráefni</v>
      </c>
      <c r="D413" s="115">
        <f>Réttabanki!$C442</f>
        <v>19634</v>
      </c>
      <c r="E413" s="91">
        <f>Réttabanki!$T442</f>
        <v>6872</v>
      </c>
    </row>
    <row r="414" spans="1:5">
      <c r="A414" t="str">
        <f>Réttabanki!$W443</f>
        <v>Vegan Mexico grýta með hrísgrjónum og blönduðu grænmeti</v>
      </c>
      <c r="B414" t="str">
        <f>Réttabanki!$B443</f>
        <v>Taco Grillkrydda</v>
      </c>
      <c r="C414" t="str">
        <f>IFERROR(INDEX(Vöruskrá!$E:$E,MATCH(Réttabanki!$B443,Vöruskrá!$B:$B,0)),"")</f>
        <v>Krydd</v>
      </c>
      <c r="D414" s="115">
        <f>Réttabanki!$C443</f>
        <v>1309</v>
      </c>
      <c r="E414" s="91">
        <f>Réttabanki!$T443</f>
        <v>3814</v>
      </c>
    </row>
    <row r="415" spans="1:5">
      <c r="A415" t="str">
        <f>Réttabanki!$W444</f>
        <v>Vegan Mexico grýta með hrísgrjónum og blönduðu grænmeti</v>
      </c>
      <c r="B415" t="str">
        <f>Réttabanki!$B444</f>
        <v>Maukaðir tómatar</v>
      </c>
      <c r="C415" t="str">
        <f>IFERROR(INDEX(Vöruskrá!$E:$E,MATCH(Réttabanki!$B444,Vöruskrá!$B:$B,0)),"")</f>
        <v>Niðursuðuvörur</v>
      </c>
      <c r="D415" s="115">
        <f>Réttabanki!$C444</f>
        <v>13089</v>
      </c>
      <c r="E415" s="91">
        <f>Réttabanki!$T444</f>
        <v>7016</v>
      </c>
    </row>
    <row r="416" spans="1:5">
      <c r="A416" t="str">
        <f>Réttabanki!$W445</f>
        <v>Vegan Mexico grýta með hrísgrjónum og blönduðu grænmeti</v>
      </c>
      <c r="B416" t="str">
        <f>Réttabanki!$B445</f>
        <v>Maís (frosinn, plain)</v>
      </c>
      <c r="C416" t="str">
        <f>IFERROR(INDEX(Vöruskrá!$E:$E,MATCH(Réttabanki!$B445,Vöruskrá!$B:$B,0)),"")</f>
        <v>Grænmeti</v>
      </c>
      <c r="D416" s="115">
        <f>Réttabanki!$C445</f>
        <v>6545</v>
      </c>
      <c r="E416" s="91">
        <f>Réttabanki!$T445</f>
        <v>1964</v>
      </c>
    </row>
    <row r="417" spans="1:5">
      <c r="A417" t="str">
        <f>Réttabanki!$W446</f>
        <v>Vegan Mexico grýta með hrísgrjónum og blönduðu grænmeti</v>
      </c>
      <c r="B417" t="str">
        <f>Réttabanki!$B446</f>
        <v>Laukur (ferskur)</v>
      </c>
      <c r="C417" t="str">
        <f>IFERROR(INDEX(Vöruskrá!$E:$E,MATCH(Réttabanki!$B446,Vöruskrá!$B:$B,0)),"")</f>
        <v>Grænmeti</v>
      </c>
      <c r="D417" s="115">
        <f>Réttabanki!$C446</f>
        <v>6545</v>
      </c>
      <c r="E417" s="91">
        <f>Réttabanki!$T446</f>
        <v>1636</v>
      </c>
    </row>
    <row r="418" spans="1:5">
      <c r="A418" t="str">
        <f>Réttabanki!$W447</f>
        <v>Vegan Mexico grýta með hrísgrjónum og blönduðu grænmeti</v>
      </c>
      <c r="B418" t="str">
        <f>Réttabanki!$B447</f>
        <v>Hvítlaukur (ferskur)</v>
      </c>
      <c r="C418" t="str">
        <f>IFERROR(INDEX(Vöruskrá!$E:$E,MATCH(Réttabanki!$B447,Vöruskrá!$B:$B,0)),"")</f>
        <v xml:space="preserve">Grænmeti </v>
      </c>
      <c r="D418" s="115">
        <f>Réttabanki!$C447</f>
        <v>524</v>
      </c>
      <c r="E418" s="91">
        <f>Réttabanki!$T447</f>
        <v>786</v>
      </c>
    </row>
    <row r="419" spans="1:5">
      <c r="A419" t="str">
        <f>Réttabanki!$W449</f>
        <v>Falafel bollur með kartöflum og vegan aioli</v>
      </c>
      <c r="B419" t="str">
        <f>Réttabanki!$B449</f>
        <v>Kjúklingabaunir</v>
      </c>
      <c r="C419" t="str">
        <f>IFERROR(INDEX(Vöruskrá!$E:$E,MATCH(Réttabanki!$B449,Vöruskrá!$B:$B,0)),"")</f>
        <v>Kornvörur oghráefni</v>
      </c>
      <c r="D419" s="115">
        <f>Réttabanki!$C449</f>
        <v>70621</v>
      </c>
      <c r="E419" s="91">
        <f>Réttabanki!$T449</f>
        <v>84745</v>
      </c>
    </row>
    <row r="420" spans="1:5">
      <c r="A420" t="str">
        <f>Réttabanki!$W450</f>
        <v>Falafel bollur með kartöflum og vegan aioli</v>
      </c>
      <c r="B420" t="str">
        <f>Réttabanki!$B450</f>
        <v>Laukur (ferskur)</v>
      </c>
      <c r="C420" t="str">
        <f>IFERROR(INDEX(Vöruskrá!$E:$E,MATCH(Réttabanki!$B450,Vöruskrá!$B:$B,0)),"")</f>
        <v>Grænmeti</v>
      </c>
      <c r="D420" s="115">
        <f>Réttabanki!$C450</f>
        <v>14124</v>
      </c>
      <c r="E420" s="91">
        <f>Réttabanki!$T450</f>
        <v>3531</v>
      </c>
    </row>
    <row r="421" spans="1:5">
      <c r="A421" t="str">
        <f>Réttabanki!$W451</f>
        <v>Falafel bollur með kartöflum og vegan aioli</v>
      </c>
      <c r="B421" t="str">
        <f>Réttabanki!$B451</f>
        <v>Hvítlaukur (ferskur)</v>
      </c>
      <c r="C421" t="str">
        <f>IFERROR(INDEX(Vöruskrá!$E:$E,MATCH(Réttabanki!$B451,Vöruskrá!$B:$B,0)),"")</f>
        <v xml:space="preserve">Grænmeti </v>
      </c>
      <c r="D421" s="115">
        <f>Réttabanki!$C451</f>
        <v>2825</v>
      </c>
      <c r="E421" s="91">
        <f>Réttabanki!$T451</f>
        <v>4238</v>
      </c>
    </row>
    <row r="422" spans="1:5">
      <c r="A422" t="str">
        <f>Réttabanki!$W452</f>
        <v>Falafel bollur með kartöflum og vegan aioli</v>
      </c>
      <c r="B422" t="str">
        <f>Réttabanki!$B452</f>
        <v>Kóríander (ferskur)</v>
      </c>
      <c r="C422" t="str">
        <f>IFERROR(INDEX(Vöruskrá!$E:$E,MATCH(Réttabanki!$B452,Vöruskrá!$B:$B,0)),"")</f>
        <v>Krydd</v>
      </c>
      <c r="D422" s="115">
        <f>Réttabanki!$C452</f>
        <v>1412</v>
      </c>
      <c r="E422" s="91">
        <f>Réttabanki!$T452</f>
        <v>847</v>
      </c>
    </row>
    <row r="423" spans="1:5">
      <c r="A423" t="str">
        <f>Réttabanki!$W453</f>
        <v>Falafel bollur með kartöflum og vegan aioli</v>
      </c>
      <c r="B423" t="str">
        <f>Réttabanki!$B453</f>
        <v>Kúmen (cumin)</v>
      </c>
      <c r="C423" t="str">
        <f>IFERROR(INDEX(Vöruskrá!$E:$E,MATCH(Réttabanki!$B453,Vöruskrá!$B:$B,0)),"")</f>
        <v>Krydd</v>
      </c>
      <c r="D423" s="115">
        <f>Réttabanki!$C453</f>
        <v>1130</v>
      </c>
      <c r="E423" s="91">
        <f>Réttabanki!$T453</f>
        <v>3390</v>
      </c>
    </row>
    <row r="424" spans="1:5">
      <c r="A424" t="str">
        <f>Réttabanki!$W454</f>
        <v>Falafel bollur með kartöflum og vegan aioli</v>
      </c>
      <c r="B424" t="str">
        <f>Réttabanki!$B454</f>
        <v>Steinselja (þurrkuð)</v>
      </c>
      <c r="C424" t="str">
        <f>IFERROR(INDEX(Vöruskrá!$E:$E,MATCH(Réttabanki!$B454,Vöruskrá!$B:$B,0)),"")</f>
        <v>Krydd</v>
      </c>
      <c r="D424" s="115">
        <f>Réttabanki!$C454</f>
        <v>1412</v>
      </c>
      <c r="E424" s="91">
        <f>Réttabanki!$T454</f>
        <v>4236</v>
      </c>
    </row>
    <row r="425" spans="1:5">
      <c r="A425" t="str">
        <f>Réttabanki!$W455</f>
        <v>Falafel bollur með kartöflum og vegan aioli</v>
      </c>
      <c r="B425" t="str">
        <f>Réttabanki!$B455</f>
        <v>Borðsalt</v>
      </c>
      <c r="C425" t="str">
        <f>IFERROR(INDEX(Vöruskrá!$E:$E,MATCH(Réttabanki!$B455,Vöruskrá!$B:$B,0)),"")</f>
        <v xml:space="preserve">Krydd </v>
      </c>
      <c r="D425" s="115">
        <f>Réttabanki!$C455</f>
        <v>1412</v>
      </c>
      <c r="E425" s="91">
        <f>Réttabanki!$T455</f>
        <v>169</v>
      </c>
    </row>
    <row r="426" spans="1:5">
      <c r="A426" t="str">
        <f>Réttabanki!$W456</f>
        <v>Falafel bollur með kartöflum og vegan aioli</v>
      </c>
      <c r="B426" t="str">
        <f>Réttabanki!$B456</f>
        <v>Repjuolía</v>
      </c>
      <c r="C426" t="str">
        <f>IFERROR(INDEX(Vöruskrá!$E:$E,MATCH(Réttabanki!$B456,Vöruskrá!$B:$B,0)),"")</f>
        <v>Kornvörur og hráefni</v>
      </c>
      <c r="D426" s="115">
        <f>Réttabanki!$C456</f>
        <v>7062</v>
      </c>
      <c r="E426" s="91">
        <f>Réttabanki!$T456</f>
        <v>2789</v>
      </c>
    </row>
    <row r="427" spans="1:5">
      <c r="A427" t="str">
        <f>Réttabanki!$W458</f>
        <v>Vegan mexíkó lasagna með nachos og hafra sýrðum rjóma</v>
      </c>
      <c r="B427" t="str">
        <f>Réttabanki!$B458</f>
        <v>Country Grill grænmetisblanda</v>
      </c>
      <c r="C427" t="str">
        <f>IFERROR(INDEX(Vöruskrá!$E:$E,MATCH(Réttabanki!$B458,Vöruskrá!$B:$B,0)),"")</f>
        <v>Grænmeti</v>
      </c>
      <c r="D427" s="115">
        <f>Réttabanki!$C458</f>
        <v>29028</v>
      </c>
      <c r="E427" s="91">
        <f>Réttabanki!$T458</f>
        <v>11611</v>
      </c>
    </row>
    <row r="428" spans="1:5">
      <c r="A428" t="str">
        <f>Réttabanki!$W459</f>
        <v>Vegan mexíkó lasagna með nachos og hafra sýrðum rjóma</v>
      </c>
      <c r="B428" t="str">
        <f>Réttabanki!$B459</f>
        <v>Rauðar baunir (niðursoðnar)</v>
      </c>
      <c r="C428" t="str">
        <f>IFERROR(INDEX(Vöruskrá!$E:$E,MATCH(Réttabanki!$B459,Vöruskrá!$B:$B,0)),"")</f>
        <v>Kornvörur og hráefni</v>
      </c>
      <c r="D428" s="115">
        <f>Réttabanki!$C459</f>
        <v>14514</v>
      </c>
      <c r="E428" s="91">
        <f>Réttabanki!$T459</f>
        <v>5080</v>
      </c>
    </row>
    <row r="429" spans="1:5">
      <c r="A429" t="str">
        <f>Réttabanki!$W460</f>
        <v>Vegan mexíkó lasagna með nachos og hafra sýrðum rjóma</v>
      </c>
      <c r="B429" t="str">
        <f>Réttabanki!$B460</f>
        <v>Lasagneplötur</v>
      </c>
      <c r="C429" t="str">
        <f>IFERROR(INDEX(Vöruskrá!$E:$E,MATCH(Réttabanki!$B460,Vöruskrá!$B:$B,0)),"")</f>
        <v>Kornvörur og hráefni</v>
      </c>
      <c r="D429" s="115">
        <f>Réttabanki!$C460</f>
        <v>18142</v>
      </c>
      <c r="E429" s="91">
        <f>Réttabanki!$T460</f>
        <v>10885</v>
      </c>
    </row>
    <row r="430" spans="1:5">
      <c r="A430" t="str">
        <f>Réttabanki!$W461</f>
        <v>Vegan mexíkó lasagna með nachos og hafra sýrðum rjóma</v>
      </c>
      <c r="B430" t="str">
        <f>Réttabanki!$B461</f>
        <v>Maukaðir tómatar</v>
      </c>
      <c r="C430" t="str">
        <f>IFERROR(INDEX(Vöruskrá!$E:$E,MATCH(Réttabanki!$B461,Vöruskrá!$B:$B,0)),"")</f>
        <v>Niðursuðuvörur</v>
      </c>
      <c r="D430" s="115">
        <f>Réttabanki!$C461</f>
        <v>21771</v>
      </c>
      <c r="E430" s="91">
        <f>Réttabanki!$T461</f>
        <v>11669</v>
      </c>
    </row>
    <row r="431" spans="1:5">
      <c r="A431" t="str">
        <f>Réttabanki!$W462</f>
        <v>Vegan mexíkó lasagna með nachos og hafra sýrðum rjóma</v>
      </c>
      <c r="B431" t="str">
        <f>Réttabanki!$B462</f>
        <v>Taco Grillkrydda</v>
      </c>
      <c r="C431" t="str">
        <f>IFERROR(INDEX(Vöruskrá!$E:$E,MATCH(Réttabanki!$B462,Vöruskrá!$B:$B,0)),"")</f>
        <v>Krydd</v>
      </c>
      <c r="D431" s="115">
        <f>Réttabanki!$C462</f>
        <v>1451</v>
      </c>
      <c r="E431" s="91">
        <f>Réttabanki!$T462</f>
        <v>4228</v>
      </c>
    </row>
    <row r="432" spans="1:5">
      <c r="A432" t="str">
        <f>Réttabanki!$W463</f>
        <v>Vegan mexíkó lasagna með nachos og hafra sýrðum rjóma</v>
      </c>
      <c r="B432" t="str">
        <f>Réttabanki!$B463</f>
        <v>Maís (frosinn, plain)</v>
      </c>
      <c r="C432" t="str">
        <f>IFERROR(INDEX(Vöruskrá!$E:$E,MATCH(Réttabanki!$B463,Vöruskrá!$B:$B,0)),"")</f>
        <v>Grænmeti</v>
      </c>
      <c r="D432" s="115">
        <f>Réttabanki!$C463</f>
        <v>7257</v>
      </c>
      <c r="E432" s="91">
        <f>Réttabanki!$T463</f>
        <v>2177</v>
      </c>
    </row>
    <row r="433" spans="1:5">
      <c r="A433" t="str">
        <f>Réttabanki!$W464</f>
        <v>Vegan mexíkó lasagna með nachos og hafra sýrðum rjóma</v>
      </c>
      <c r="B433" t="str">
        <f>Réttabanki!$B464</f>
        <v>Vegan rifinn ostur</v>
      </c>
      <c r="C433">
        <f>IFERROR(INDEX(Vöruskrá!$E:$E,MATCH(Réttabanki!$B464,Vöruskrá!$B:$B,0)),"")</f>
        <v>0</v>
      </c>
      <c r="D433" s="115">
        <f>Réttabanki!$C464</f>
        <v>7257</v>
      </c>
      <c r="E433" s="91">
        <f>Réttabanki!$T464</f>
        <v>14514</v>
      </c>
    </row>
    <row r="434" spans="1:5">
      <c r="A434" t="str">
        <f>Réttabanki!$W465</f>
        <v>Vegan mexíkó lasagna með nachos og hafra sýrðum rjóma</v>
      </c>
      <c r="B434" t="str">
        <f>Réttabanki!$B465</f>
        <v>Borðsalt</v>
      </c>
      <c r="C434" t="str">
        <f>IFERROR(INDEX(Vöruskrá!$E:$E,MATCH(Réttabanki!$B465,Vöruskrá!$B:$B,0)),"")</f>
        <v xml:space="preserve">Krydd </v>
      </c>
      <c r="D434" s="115">
        <f>Réttabanki!$C465</f>
        <v>581</v>
      </c>
      <c r="E434" s="91">
        <f>Réttabanki!$T465</f>
        <v>70</v>
      </c>
    </row>
    <row r="435" spans="1:5">
      <c r="A435" t="str">
        <f>Réttabanki!$W467</f>
        <v>Vegan quesadilla með vegan osti</v>
      </c>
      <c r="B435" t="str">
        <f>Réttabanki!$B467</f>
        <v>Brunoise grænmetisblanda</v>
      </c>
      <c r="C435" t="str">
        <f>IFERROR(INDEX(Vöruskrá!$E:$E,MATCH(Réttabanki!$B467,Vöruskrá!$B:$B,0)),"")</f>
        <v xml:space="preserve">Grænmeti </v>
      </c>
      <c r="D435" s="115">
        <f>Réttabanki!$C467</f>
        <v>32967</v>
      </c>
      <c r="E435" s="91">
        <f>Réttabanki!$T467</f>
        <v>13187</v>
      </c>
    </row>
    <row r="436" spans="1:5">
      <c r="A436" t="str">
        <f>Réttabanki!$W468</f>
        <v>Vegan quesadilla með vegan osti</v>
      </c>
      <c r="B436" t="str">
        <f>Réttabanki!$B468</f>
        <v>Vefjur</v>
      </c>
      <c r="C436" t="str">
        <f>IFERROR(INDEX(Vöruskrá!$E:$E,MATCH(Réttabanki!$B468,Vöruskrá!$B:$B,0)),"")</f>
        <v>Brauð og bakkelsi</v>
      </c>
      <c r="D436" s="115">
        <f>Réttabanki!$C468</f>
        <v>20000</v>
      </c>
      <c r="E436" s="91">
        <f>Réttabanki!$T468</f>
        <v>12000</v>
      </c>
    </row>
    <row r="437" spans="1:5">
      <c r="A437" t="str">
        <f>Réttabanki!$W469</f>
        <v>Vegan quesadilla með vegan osti</v>
      </c>
      <c r="B437" t="str">
        <f>Réttabanki!$B469</f>
        <v>Vegan rifinn ostur</v>
      </c>
      <c r="C437">
        <f>IFERROR(INDEX(Vöruskrá!$E:$E,MATCH(Réttabanki!$B469,Vöruskrá!$B:$B,0)),"")</f>
        <v>0</v>
      </c>
      <c r="D437" s="115">
        <f>Réttabanki!$C469</f>
        <v>16484</v>
      </c>
      <c r="E437" s="91">
        <f>Réttabanki!$T469</f>
        <v>32968</v>
      </c>
    </row>
    <row r="438" spans="1:5">
      <c r="A438" t="str">
        <f>Réttabanki!$W470</f>
        <v>Vegan quesadilla með vegan osti</v>
      </c>
      <c r="B438" t="str">
        <f>Réttabanki!$B470</f>
        <v>Paprika (fersk)</v>
      </c>
      <c r="C438" t="str">
        <f>IFERROR(INDEX(Vöruskrá!$E:$E,MATCH(Réttabanki!$B470,Vöruskrá!$B:$B,0)),"")</f>
        <v xml:space="preserve">Grænmeti </v>
      </c>
      <c r="D438" s="115">
        <f>Réttabanki!$C470</f>
        <v>5495</v>
      </c>
      <c r="E438" s="91">
        <f>Réttabanki!$T470</f>
        <v>4396</v>
      </c>
    </row>
    <row r="439" spans="1:5">
      <c r="A439" t="str">
        <f>Réttabanki!$W471</f>
        <v>Vegan quesadilla með vegan osti</v>
      </c>
      <c r="B439" t="str">
        <f>Réttabanki!$B471</f>
        <v>Laukur (ferskur)</v>
      </c>
      <c r="C439" t="str">
        <f>IFERROR(INDEX(Vöruskrá!$E:$E,MATCH(Réttabanki!$B471,Vöruskrá!$B:$B,0)),"")</f>
        <v>Grænmeti</v>
      </c>
      <c r="D439" s="115">
        <f>Réttabanki!$C471</f>
        <v>5495</v>
      </c>
      <c r="E439" s="91">
        <f>Réttabanki!$T471</f>
        <v>1374</v>
      </c>
    </row>
    <row r="440" spans="1:5">
      <c r="A440" t="str">
        <f>Réttabanki!$W472</f>
        <v>Vegan quesadilla með vegan osti</v>
      </c>
      <c r="B440" t="str">
        <f>Réttabanki!$B472</f>
        <v>Taco Grillkrydda</v>
      </c>
      <c r="C440" t="str">
        <f>IFERROR(INDEX(Vöruskrá!$E:$E,MATCH(Réttabanki!$B472,Vöruskrá!$B:$B,0)),"")</f>
        <v>Krydd</v>
      </c>
      <c r="D440" s="115">
        <f>Réttabanki!$C472</f>
        <v>1099</v>
      </c>
      <c r="E440" s="91">
        <f>Réttabanki!$T472</f>
        <v>3202</v>
      </c>
    </row>
    <row r="441" spans="1:5">
      <c r="A441" t="str">
        <f>Réttabanki!$W473</f>
        <v>Vegan quesadilla með vegan osti</v>
      </c>
      <c r="B441" t="str">
        <f>Réttabanki!$B473</f>
        <v>Chunky Salsa Medium (Salsa sósa)</v>
      </c>
      <c r="C441" t="str">
        <f>IFERROR(INDEX(Vöruskrá!$E:$E,MATCH(Réttabanki!$B473,Vöruskrá!$B:$B,0)),"")</f>
        <v>Sósur / Dressingar / Kraftar</v>
      </c>
      <c r="D441" s="115">
        <f>Réttabanki!$C473</f>
        <v>5495</v>
      </c>
      <c r="E441" s="91">
        <f>Réttabanki!$T473</f>
        <v>3297</v>
      </c>
    </row>
    <row r="442" spans="1:5">
      <c r="A442" t="str">
        <f>Réttabanki!$W475</f>
        <v>Vegan bolognese</v>
      </c>
      <c r="B442" t="str">
        <f>Réttabanki!$B475</f>
        <v>Garden Gourmet / Hälsans Kök Vegan Mince (Vegan hakk)</v>
      </c>
      <c r="C442" t="str">
        <f>IFERROR(INDEX(Vöruskrá!$E:$E,MATCH(Réttabanki!$B475,Vöruskrá!$B:$B,0)),"")</f>
        <v>Plöntubasað</v>
      </c>
      <c r="D442" s="115">
        <f>Réttabanki!$C475</f>
        <v>40000</v>
      </c>
      <c r="E442" s="91">
        <f>Réttabanki!$T475</f>
        <v>72000</v>
      </c>
    </row>
    <row r="443" spans="1:5">
      <c r="A443" t="str">
        <f>Réttabanki!$W476</f>
        <v>Vegan bolognese</v>
      </c>
      <c r="B443" t="str">
        <f>Réttabanki!$B476</f>
        <v>Maukaðir tómatar</v>
      </c>
      <c r="C443" t="str">
        <f>IFERROR(INDEX(Vöruskrá!$E:$E,MATCH(Réttabanki!$B476,Vöruskrá!$B:$B,0)),"")</f>
        <v>Niðursuðuvörur</v>
      </c>
      <c r="D443" s="115">
        <f>Réttabanki!$C476</f>
        <v>33300</v>
      </c>
      <c r="E443" s="91">
        <f>Réttabanki!$T476</f>
        <v>17849</v>
      </c>
    </row>
    <row r="444" spans="1:5">
      <c r="A444" t="str">
        <f>Réttabanki!$W477</f>
        <v>Vegan bolognese</v>
      </c>
      <c r="B444" t="str">
        <f>Réttabanki!$B477</f>
        <v>Tómatpuré Doppio Concentrato 800 g (Menu)</v>
      </c>
      <c r="C444" t="str">
        <f>IFERROR(INDEX(Vöruskrá!$E:$E,MATCH(Réttabanki!$B477,Vöruskrá!$B:$B,0)),"")</f>
        <v>Niðursuðuvörur</v>
      </c>
      <c r="D444" s="115">
        <f>Réttabanki!$C477</f>
        <v>5000</v>
      </c>
      <c r="E444" s="91">
        <f>Réttabanki!$T477</f>
        <v>2250</v>
      </c>
    </row>
    <row r="445" spans="1:5">
      <c r="A445" t="str">
        <f>Réttabanki!$W478</f>
        <v>Vegan bolognese</v>
      </c>
      <c r="B445" t="str">
        <f>Réttabanki!$B478</f>
        <v>Brunoise grænmetisblanda</v>
      </c>
      <c r="C445" t="str">
        <f>IFERROR(INDEX(Vöruskrá!$E:$E,MATCH(Réttabanki!$B478,Vöruskrá!$B:$B,0)),"")</f>
        <v xml:space="preserve">Grænmeti </v>
      </c>
      <c r="D445" s="115">
        <f>Réttabanki!$C478</f>
        <v>6700</v>
      </c>
      <c r="E445" s="91">
        <f>Réttabanki!$T478</f>
        <v>2680</v>
      </c>
    </row>
    <row r="446" spans="1:5">
      <c r="A446" t="str">
        <f>Réttabanki!$W479</f>
        <v>Vegan bolognese</v>
      </c>
      <c r="B446" t="str">
        <f>Réttabanki!$B479</f>
        <v>Nautakraftur Vegan</v>
      </c>
      <c r="C446" t="str">
        <f>IFERROR(INDEX(Vöruskrá!$E:$E,MATCH(Réttabanki!$B479,Vöruskrá!$B:$B,0)),"")</f>
        <v>Sósur / Dressingar / Kraftar</v>
      </c>
      <c r="D446" s="115">
        <f>Réttabanki!$C479</f>
        <v>2000</v>
      </c>
      <c r="E446" s="91">
        <f>Réttabanki!$T479</f>
        <v>1200</v>
      </c>
    </row>
    <row r="447" spans="1:5">
      <c r="A447" t="str">
        <f>Réttabanki!$W480</f>
        <v>Vegan bolognese</v>
      </c>
      <c r="B447" t="str">
        <f>Réttabanki!$B480</f>
        <v>Hvítlaukur í olíu (Crushed garlic, coarse cut with oil)</v>
      </c>
      <c r="C447" t="str">
        <f>IFERROR(INDEX(Vöruskrá!$E:$E,MATCH(Réttabanki!$B480,Vöruskrá!$B:$B,0)),"")</f>
        <v xml:space="preserve">Grænmeti </v>
      </c>
      <c r="D447" s="115">
        <f>Réttabanki!$C480</f>
        <v>830</v>
      </c>
      <c r="E447" s="91">
        <f>Réttabanki!$T480</f>
        <v>747</v>
      </c>
    </row>
    <row r="448" spans="1:5">
      <c r="A448" t="str">
        <f>Réttabanki!$W481</f>
        <v>Vegan bolognese</v>
      </c>
      <c r="B448" t="str">
        <f>Réttabanki!$B481</f>
        <v>Sólblómaolía</v>
      </c>
      <c r="C448" t="str">
        <f>IFERROR(INDEX(Vöruskrá!$E:$E,MATCH(Réttabanki!$B481,Vöruskrá!$B:$B,0)),"")</f>
        <v>Kornvörur og hráefni</v>
      </c>
      <c r="D448" s="115">
        <f>Réttabanki!$C481</f>
        <v>1300</v>
      </c>
      <c r="E448" s="91">
        <f>Réttabanki!$T481</f>
        <v>520</v>
      </c>
    </row>
    <row r="449" spans="1:5">
      <c r="A449" t="str">
        <f>Réttabanki!$W482</f>
        <v>Vegan bolognese</v>
      </c>
      <c r="B449" t="str">
        <f>Réttabanki!$B482</f>
        <v>Borðsalt</v>
      </c>
      <c r="C449" t="str">
        <f>IFERROR(INDEX(Vöruskrá!$E:$E,MATCH(Réttabanki!$B482,Vöruskrá!$B:$B,0)),"")</f>
        <v xml:space="preserve">Krydd </v>
      </c>
      <c r="D449" s="115">
        <f>Réttabanki!$C482</f>
        <v>670</v>
      </c>
      <c r="E449" s="91">
        <f>Réttabanki!$T482</f>
        <v>80</v>
      </c>
    </row>
    <row r="450" spans="1:5">
      <c r="A450" t="str">
        <f>Réttabanki!$W483</f>
        <v>Vegan bolognese</v>
      </c>
      <c r="B450" t="str">
        <f>Réttabanki!$B483</f>
        <v>Svartur pipar, malaður</v>
      </c>
      <c r="C450" t="str">
        <f>IFERROR(INDEX(Vöruskrá!$E:$E,MATCH(Réttabanki!$B483,Vöruskrá!$B:$B,0)),"")</f>
        <v>Krydd</v>
      </c>
      <c r="D450" s="115">
        <f>Réttabanki!$C483</f>
        <v>133</v>
      </c>
      <c r="E450" s="91">
        <f>Réttabanki!$T483</f>
        <v>931</v>
      </c>
    </row>
    <row r="451" spans="1:5">
      <c r="A451" t="str">
        <f>Réttabanki!$W484</f>
        <v>Vegan bolognese</v>
      </c>
      <c r="B451" t="str">
        <f>Réttabanki!$B484</f>
        <v>Oregano</v>
      </c>
      <c r="C451" t="str">
        <f>IFERROR(INDEX(Vöruskrá!$E:$E,MATCH(Réttabanki!$B484,Vöruskrá!$B:$B,0)),"")</f>
        <v>Krydd</v>
      </c>
      <c r="D451" s="115">
        <f>Réttabanki!$C484</f>
        <v>67</v>
      </c>
      <c r="E451" s="91">
        <f>Réttabanki!$T484</f>
        <v>660</v>
      </c>
    </row>
    <row r="452" spans="1:5">
      <c r="A452" t="str">
        <f>Réttabanki!$W485</f>
        <v>Vegan bolognese</v>
      </c>
      <c r="B452" t="str">
        <f>Réttabanki!$B485</f>
        <v>Vatn</v>
      </c>
      <c r="C452" t="str">
        <f>IFERROR(INDEX(Vöruskrá!$E:$E,MATCH(Réttabanki!$B485,Vöruskrá!$B:$B,0)),"")</f>
        <v>Kornvörur og hráefni</v>
      </c>
      <c r="D452" s="115">
        <f>Réttabanki!$C485</f>
        <v>10000</v>
      </c>
      <c r="E452" s="91">
        <f>Réttabanki!$T485</f>
        <v>1000</v>
      </c>
    </row>
    <row r="453" spans="1:5">
      <c r="A453" t="str">
        <f>Réttabanki!$W487</f>
        <v>Grænmetislasagne með ricottaosti og hvítlauksbrauði</v>
      </c>
      <c r="B453" t="str">
        <f>Réttabanki!$B487</f>
        <v>Lasagneplötur</v>
      </c>
      <c r="C453" t="str">
        <f>IFERROR(INDEX(Vöruskrá!$E:$E,MATCH(Réttabanki!$B487,Vöruskrá!$B:$B,0)),"")</f>
        <v>Kornvörur og hráefni</v>
      </c>
      <c r="D453" s="115">
        <f>Réttabanki!$C487</f>
        <v>20000</v>
      </c>
      <c r="E453" s="91">
        <f>Réttabanki!$T487</f>
        <v>12000</v>
      </c>
    </row>
    <row r="454" spans="1:5">
      <c r="A454" t="str">
        <f>Réttabanki!$W488</f>
        <v>Grænmetislasagne með ricottaosti og hvítlauksbrauði</v>
      </c>
      <c r="B454" t="str">
        <f>Réttabanki!$B488</f>
        <v>Ricottaostur</v>
      </c>
      <c r="C454" t="str">
        <f>IFERROR(INDEX(Vöruskrá!$E:$E,MATCH(Réttabanki!$B488,Vöruskrá!$B:$B,0)),"")</f>
        <v>Mjólkurvörur</v>
      </c>
      <c r="D454" s="115">
        <f>Réttabanki!$C488</f>
        <v>25000</v>
      </c>
      <c r="E454" s="91">
        <f>Réttabanki!$T488</f>
        <v>70000</v>
      </c>
    </row>
    <row r="455" spans="1:5">
      <c r="A455" t="str">
        <f>Réttabanki!$W489</f>
        <v>Grænmetislasagne með ricottaosti og hvítlauksbrauði</v>
      </c>
      <c r="B455" t="str">
        <f>Réttabanki!$B489</f>
        <v>Maukaðir tómatar</v>
      </c>
      <c r="C455" t="str">
        <f>IFERROR(INDEX(Vöruskrá!$E:$E,MATCH(Réttabanki!$B489,Vöruskrá!$B:$B,0)),"")</f>
        <v>Niðursuðuvörur</v>
      </c>
      <c r="D455" s="115">
        <f>Réttabanki!$C489</f>
        <v>20000</v>
      </c>
      <c r="E455" s="91">
        <f>Réttabanki!$T489</f>
        <v>10720</v>
      </c>
    </row>
    <row r="456" spans="1:5">
      <c r="A456" t="str">
        <f>Réttabanki!$W490</f>
        <v>Grænmetislasagne með ricottaosti og hvítlauksbrauði</v>
      </c>
      <c r="B456" t="str">
        <f>Réttabanki!$B490</f>
        <v>Brunoise grænmetisblanda</v>
      </c>
      <c r="C456" t="str">
        <f>IFERROR(INDEX(Vöruskrá!$E:$E,MATCH(Réttabanki!$B490,Vöruskrá!$B:$B,0)),"")</f>
        <v xml:space="preserve">Grænmeti </v>
      </c>
      <c r="D456" s="115">
        <f>Réttabanki!$C490</f>
        <v>15000</v>
      </c>
      <c r="E456" s="91">
        <f>Réttabanki!$T490</f>
        <v>6000</v>
      </c>
    </row>
    <row r="457" spans="1:5">
      <c r="A457" t="str">
        <f>Réttabanki!$W491</f>
        <v>Grænmetislasagne með ricottaosti og hvítlauksbrauði</v>
      </c>
      <c r="B457" t="str">
        <f>Réttabanki!$B491</f>
        <v>Rifinn ostur – Pizzatopping mozzarella (Ulkjær)</v>
      </c>
      <c r="C457" t="str">
        <f>IFERROR(INDEX(Vöruskrá!$E:$E,MATCH(Réttabanki!$B491,Vöruskrá!$B:$B,0)),"")</f>
        <v>Mjólkurvörur</v>
      </c>
      <c r="D457" s="115">
        <f>Réttabanki!$C491</f>
        <v>10000</v>
      </c>
      <c r="E457" s="91">
        <f>Réttabanki!$T491</f>
        <v>15000</v>
      </c>
    </row>
    <row r="458" spans="1:5">
      <c r="A458" t="str">
        <f>Réttabanki!$W492</f>
        <v>Grænmetislasagne með ricottaosti og hvítlauksbrauði</v>
      </c>
      <c r="B458" t="str">
        <f>Réttabanki!$B492</f>
        <v>Nýmjólk 1 L (MS)</v>
      </c>
      <c r="C458" t="str">
        <f>IFERROR(INDEX(Vöruskrá!$E:$E,MATCH(Réttabanki!$B492,Vöruskrá!$B:$B,0)),"")</f>
        <v>Mjólkurvörur</v>
      </c>
      <c r="D458" s="115">
        <f>Réttabanki!$C492</f>
        <v>7000</v>
      </c>
      <c r="E458" s="91">
        <f>Réttabanki!$T492</f>
        <v>1400</v>
      </c>
    </row>
    <row r="459" spans="1:5">
      <c r="A459" t="str">
        <f>Réttabanki!$W493</f>
        <v>Grænmetislasagne með ricottaosti og hvítlauksbrauði</v>
      </c>
      <c r="B459" t="str">
        <f>Réttabanki!$B493</f>
        <v>Hveiti 2kg (rauður)</v>
      </c>
      <c r="C459" t="str">
        <f>IFERROR(INDEX(Vöruskrá!$E:$E,MATCH(Réttabanki!$B493,Vöruskrá!$B:$B,0)),"")</f>
        <v>Kornvörur og hráefni</v>
      </c>
      <c r="D459" s="115">
        <f>Réttabanki!$C493</f>
        <v>1500</v>
      </c>
      <c r="E459" s="91">
        <f>Réttabanki!$T493</f>
        <v>900</v>
      </c>
    </row>
    <row r="460" spans="1:5">
      <c r="A460" t="str">
        <f>Réttabanki!$W494</f>
        <v>Grænmetislasagne með ricottaosti og hvítlauksbrauði</v>
      </c>
      <c r="B460" t="str">
        <f>Réttabanki!$B494</f>
        <v>Smjör 500 g</v>
      </c>
      <c r="C460" t="str">
        <f>IFERROR(INDEX(Vöruskrá!$E:$E,MATCH(Réttabanki!$B494,Vöruskrá!$B:$B,0)),"")</f>
        <v>Mjólkurvörur</v>
      </c>
      <c r="D460" s="115">
        <f>Réttabanki!$C494</f>
        <v>1000</v>
      </c>
      <c r="E460" s="91">
        <f>Réttabanki!$T494</f>
        <v>2300</v>
      </c>
    </row>
    <row r="461" spans="1:5">
      <c r="A461" t="str">
        <f>Réttabanki!$W495</f>
        <v>Grænmetislasagne með ricottaosti og hvítlauksbrauði</v>
      </c>
      <c r="B461" t="str">
        <f>Réttabanki!$B495</f>
        <v>Borðsalt</v>
      </c>
      <c r="C461" t="str">
        <f>IFERROR(INDEX(Vöruskrá!$E:$E,MATCH(Réttabanki!$B495,Vöruskrá!$B:$B,0)),"")</f>
        <v xml:space="preserve">Krydd </v>
      </c>
      <c r="D461" s="115">
        <f>Réttabanki!$C495</f>
        <v>500</v>
      </c>
      <c r="E461" s="91">
        <f>Réttabanki!$T495</f>
        <v>60</v>
      </c>
    </row>
    <row r="462" spans="1:5">
      <c r="A462" t="str">
        <f>Réttabanki!$W497</f>
        <v>Quinoa-skál með bökuðum sætum kartöflum og avocado</v>
      </c>
      <c r="B462" t="str">
        <f>Réttabanki!$B497</f>
        <v>Quinoa</v>
      </c>
      <c r="C462" t="str">
        <f>IFERROR(INDEX(Vöruskrá!$E:$E,MATCH(Réttabanki!$B497,Vöruskrá!$B:$B,0)),"")</f>
        <v>Kornvörur og hráefni</v>
      </c>
      <c r="D462" s="115">
        <f>Réttabanki!$C497</f>
        <v>25000</v>
      </c>
      <c r="E462" s="91">
        <f>Réttabanki!$T497</f>
        <v>37500</v>
      </c>
    </row>
    <row r="463" spans="1:5">
      <c r="A463" t="str">
        <f>Réttabanki!$W498</f>
        <v>Quinoa-skál með bökuðum sætum kartöflum og avocado</v>
      </c>
      <c r="B463" t="str">
        <f>Réttabanki!$B498</f>
        <v>Sweet Potato Rust Cut (Sætar kartöflur)</v>
      </c>
      <c r="C463" t="str">
        <f>IFERROR(INDEX(Vöruskrá!$E:$E,MATCH(Réttabanki!$B498,Vöruskrá!$B:$B,0)),"")</f>
        <v xml:space="preserve">Grænmeti </v>
      </c>
      <c r="D463" s="115">
        <f>Réttabanki!$C498</f>
        <v>35000</v>
      </c>
      <c r="E463" s="91">
        <f>Réttabanki!$T498</f>
        <v>14000</v>
      </c>
    </row>
    <row r="464" spans="1:5">
      <c r="A464" t="str">
        <f>Réttabanki!$W499</f>
        <v>Quinoa-skál með bökuðum sætum kartöflum og avocado</v>
      </c>
      <c r="B464" t="str">
        <f>Réttabanki!$B499</f>
        <v>Avocado</v>
      </c>
      <c r="C464" t="str">
        <f>IFERROR(INDEX(Vöruskrá!$E:$E,MATCH(Réttabanki!$B499,Vöruskrá!$B:$B,0)),"")</f>
        <v>Ávextir og ber</v>
      </c>
      <c r="D464" s="115">
        <f>Réttabanki!$C499</f>
        <v>20000</v>
      </c>
      <c r="E464" s="91">
        <f>Réttabanki!$T499</f>
        <v>12000</v>
      </c>
    </row>
    <row r="465" spans="1:5">
      <c r="A465" t="str">
        <f>Réttabanki!$W500</f>
        <v>Quinoa-skál með bökuðum sætum kartöflum og avocado</v>
      </c>
      <c r="B465" t="str">
        <f>Réttabanki!$B500</f>
        <v>Hrásalat, ferskt</v>
      </c>
      <c r="C465" t="str">
        <f>IFERROR(INDEX(Vöruskrá!$E:$E,MATCH(Réttabanki!$B500,Vöruskrá!$B:$B,0)),"")</f>
        <v>Grænmeti</v>
      </c>
      <c r="D465" s="115">
        <f>Réttabanki!$C500</f>
        <v>10000</v>
      </c>
      <c r="E465" s="91">
        <f>Réttabanki!$T500</f>
        <v>6000</v>
      </c>
    </row>
    <row r="466" spans="1:5">
      <c r="A466" t="str">
        <f>Réttabanki!$W501</f>
        <v>Quinoa-skál með bökuðum sætum kartöflum og avocado</v>
      </c>
      <c r="B466" t="str">
        <f>Réttabanki!$B501</f>
        <v>Tómatar (ferskir)</v>
      </c>
      <c r="C466" t="str">
        <f>IFERROR(INDEX(Vöruskrá!$E:$E,MATCH(Réttabanki!$B501,Vöruskrá!$B:$B,0)),"")</f>
        <v>Grænmeti</v>
      </c>
      <c r="D466" s="115">
        <f>Réttabanki!$C501</f>
        <v>5000</v>
      </c>
      <c r="E466" s="91">
        <f>Réttabanki!$T501</f>
        <v>2500</v>
      </c>
    </row>
    <row r="467" spans="1:5">
      <c r="A467" t="str">
        <f>Réttabanki!$W502</f>
        <v>Quinoa-skál með bökuðum sætum kartöflum og avocado</v>
      </c>
      <c r="B467" t="str">
        <f>Réttabanki!$B502</f>
        <v>Sítrónusafi</v>
      </c>
      <c r="C467" t="str">
        <f>IFERROR(INDEX(Vöruskrá!$E:$E,MATCH(Réttabanki!$B502,Vöruskrá!$B:$B,0)),"")</f>
        <v>Sósur / Dressingar / Kraftar</v>
      </c>
      <c r="D467" s="115">
        <f>Réttabanki!$C502</f>
        <v>2000</v>
      </c>
      <c r="E467" s="91">
        <f>Réttabanki!$T502</f>
        <v>1200</v>
      </c>
    </row>
    <row r="468" spans="1:5">
      <c r="A468" t="str">
        <f>Réttabanki!$W503</f>
        <v>Quinoa-skál með bökuðum sætum kartöflum og avocado</v>
      </c>
      <c r="B468" t="str">
        <f>Réttabanki!$B503</f>
        <v>Ólífuolía</v>
      </c>
      <c r="C468" t="str">
        <f>IFERROR(INDEX(Vöruskrá!$E:$E,MATCH(Réttabanki!$B503,Vöruskrá!$B:$B,0)),"")</f>
        <v>Sósur/dressingar/kraftar</v>
      </c>
      <c r="D468" s="115">
        <f>Réttabanki!$C503</f>
        <v>2000</v>
      </c>
      <c r="E468" s="91">
        <f>Réttabanki!$T503</f>
        <v>648</v>
      </c>
    </row>
    <row r="469" spans="1:5">
      <c r="A469" t="str">
        <f>Réttabanki!$W504</f>
        <v>Quinoa-skál með bökuðum sætum kartöflum og avocado</v>
      </c>
      <c r="B469" t="str">
        <f>Réttabanki!$B504</f>
        <v>Borðsalt</v>
      </c>
      <c r="C469" t="str">
        <f>IFERROR(INDEX(Vöruskrá!$E:$E,MATCH(Réttabanki!$B504,Vöruskrá!$B:$B,0)),"")</f>
        <v xml:space="preserve">Krydd </v>
      </c>
      <c r="D469" s="115">
        <f>Réttabanki!$C504</f>
        <v>500</v>
      </c>
      <c r="E469" s="91">
        <f>Réttabanki!$T504</f>
        <v>60</v>
      </c>
    </row>
    <row r="470" spans="1:5">
      <c r="A470" t="str">
        <f>Réttabanki!$W505</f>
        <v>Quinoa-skál með bökuðum sætum kartöflum og avocado</v>
      </c>
      <c r="B470" t="str">
        <f>Réttabanki!$B505</f>
        <v>Svartur pipar, malaður</v>
      </c>
      <c r="C470" t="str">
        <f>IFERROR(INDEX(Vöruskrá!$E:$E,MATCH(Réttabanki!$B505,Vöruskrá!$B:$B,0)),"")</f>
        <v>Krydd</v>
      </c>
      <c r="D470" s="115">
        <f>Réttabanki!$C505</f>
        <v>500</v>
      </c>
      <c r="E470" s="91">
        <f>Réttabanki!$T505</f>
        <v>3500</v>
      </c>
    </row>
    <row r="471" spans="1:5">
      <c r="A471" t="str">
        <f>Réttabanki!$W507</f>
        <v>Tofu-grænmetisstir-fry með núðlum og sojasósu</v>
      </c>
      <c r="B471" t="str">
        <f>Réttabanki!$B507</f>
        <v>Tofu</v>
      </c>
      <c r="C471" t="str">
        <f>IFERROR(INDEX(Vöruskrá!$E:$E,MATCH(Réttabanki!$B507,Vöruskrá!$B:$B,0)),"")</f>
        <v>Plöntubasað</v>
      </c>
      <c r="D471" s="115">
        <f>Réttabanki!$C507</f>
        <v>30000</v>
      </c>
      <c r="E471" s="91">
        <f>Réttabanki!$T507</f>
        <v>54000</v>
      </c>
    </row>
    <row r="472" spans="1:5">
      <c r="A472" t="str">
        <f>Réttabanki!$W508</f>
        <v>Tofu-grænmetisstir-fry með núðlum og sojasósu</v>
      </c>
      <c r="B472" t="str">
        <f>Réttabanki!$B508</f>
        <v>Kínablanda stir fry 2,5kg</v>
      </c>
      <c r="C472" t="str">
        <f>IFERROR(INDEX(Vöruskrá!$E:$E,MATCH(Réttabanki!$B508,Vöruskrá!$B:$B,0)),"")</f>
        <v>Frosnar blöndur</v>
      </c>
      <c r="D472" s="115">
        <f>Réttabanki!$C508</f>
        <v>25000</v>
      </c>
      <c r="E472" s="91">
        <f>Réttabanki!$T508</f>
        <v>8750</v>
      </c>
    </row>
    <row r="473" spans="1:5">
      <c r="A473" t="str">
        <f>Réttabanki!$W509</f>
        <v>Tofu-grænmetisstir-fry með núðlum og sojasósu</v>
      </c>
      <c r="B473" t="str">
        <f>Réttabanki!$B509</f>
        <v>Sojasósa</v>
      </c>
      <c r="C473" t="str">
        <f>IFERROR(INDEX(Vöruskrá!$E:$E,MATCH(Réttabanki!$B509,Vöruskrá!$B:$B,0)),"")</f>
        <v>Sósur/dressingar/kraftar</v>
      </c>
      <c r="D473" s="115">
        <f>Réttabanki!$C509</f>
        <v>5000</v>
      </c>
      <c r="E473" s="91">
        <f>Réttabanki!$T509</f>
        <v>3000</v>
      </c>
    </row>
    <row r="474" spans="1:5">
      <c r="A474" t="str">
        <f>Réttabanki!$W510</f>
        <v>Tofu-grænmetisstir-fry með núðlum og sojasósu</v>
      </c>
      <c r="B474" t="str">
        <f>Réttabanki!$B510</f>
        <v>Sesamolía</v>
      </c>
      <c r="C474" t="str">
        <f>IFERROR(INDEX(Vöruskrá!$E:$E,MATCH(Réttabanki!$B510,Vöruskrá!$B:$B,0)),"")</f>
        <v>Sósur/drssingar/kraftar</v>
      </c>
      <c r="D474" s="115">
        <f>Réttabanki!$C510</f>
        <v>2000</v>
      </c>
      <c r="E474" s="91">
        <f>Réttabanki!$T510</f>
        <v>1200</v>
      </c>
    </row>
    <row r="475" spans="1:5">
      <c r="A475" t="str">
        <f>Réttabanki!$W511</f>
        <v>Tofu-grænmetisstir-fry með núðlum og sojasósu</v>
      </c>
      <c r="B475" t="str">
        <f>Réttabanki!$B511</f>
        <v>Hvítlaukur (ferskur)</v>
      </c>
      <c r="C475" t="str">
        <f>IFERROR(INDEX(Vöruskrá!$E:$E,MATCH(Réttabanki!$B511,Vöruskrá!$B:$B,0)),"")</f>
        <v xml:space="preserve">Grænmeti </v>
      </c>
      <c r="D475" s="115">
        <f>Réttabanki!$C511</f>
        <v>1000</v>
      </c>
      <c r="E475" s="91">
        <f>Réttabanki!$T511</f>
        <v>1500</v>
      </c>
    </row>
    <row r="476" spans="1:5">
      <c r="A476" t="str">
        <f>Réttabanki!$W512</f>
        <v>Tofu-grænmetisstir-fry með núðlum og sojasósu</v>
      </c>
      <c r="B476" t="str">
        <f>Réttabanki!$B512</f>
        <v>Engifer (ferskur)</v>
      </c>
      <c r="C476" t="str">
        <f>IFERROR(INDEX(Vöruskrá!$E:$E,MATCH(Réttabanki!$B512,Vöruskrá!$B:$B,0)),"")</f>
        <v>Krydd</v>
      </c>
      <c r="D476" s="115">
        <f>Réttabanki!$C512</f>
        <v>1000</v>
      </c>
      <c r="E476" s="91">
        <f>Réttabanki!$T512</f>
        <v>600</v>
      </c>
    </row>
    <row r="477" spans="1:5">
      <c r="A477" t="str">
        <f>Réttabanki!$W513</f>
        <v>Tofu-grænmetisstir-fry með núðlum og sojasósu</v>
      </c>
      <c r="B477" t="str">
        <f>Réttabanki!$B513</f>
        <v>Crystal Sugar (Sykur)</v>
      </c>
      <c r="C477" t="str">
        <f>IFERROR(INDEX(Vöruskrá!$E:$E,MATCH(Réttabanki!$B513,Vöruskrá!$B:$B,0)),"")</f>
        <v>Kornvörur og hráefni</v>
      </c>
      <c r="D477" s="115">
        <f>Réttabanki!$C513</f>
        <v>500</v>
      </c>
      <c r="E477" s="91">
        <f>Réttabanki!$T513</f>
        <v>175</v>
      </c>
    </row>
    <row r="478" spans="1:5">
      <c r="A478" t="str">
        <f>Réttabanki!$W514</f>
        <v>Tofu-grænmetisstir-fry með núðlum og sojasósu</v>
      </c>
      <c r="B478" t="str">
        <f>Réttabanki!$B514</f>
        <v>Borðsalt</v>
      </c>
      <c r="C478" t="str">
        <f>IFERROR(INDEX(Vöruskrá!$E:$E,MATCH(Réttabanki!$B514,Vöruskrá!$B:$B,0)),"")</f>
        <v xml:space="preserve">Krydd </v>
      </c>
      <c r="D478" s="115">
        <f>Réttabanki!$C514</f>
        <v>500</v>
      </c>
      <c r="E478" s="91">
        <f>Réttabanki!$T514</f>
        <v>60</v>
      </c>
    </row>
    <row r="479" spans="1:5">
      <c r="A479" t="str">
        <f>Réttabanki!$W515</f>
        <v>Tofu-grænmetisstir-fry með núðlum og sojasósu</v>
      </c>
      <c r="B479" t="str">
        <f>Réttabanki!$B515</f>
        <v>Vatn</v>
      </c>
      <c r="C479" t="str">
        <f>IFERROR(INDEX(Vöruskrá!$E:$E,MATCH(Réttabanki!$B515,Vöruskrá!$B:$B,0)),"")</f>
        <v>Kornvörur og hráefni</v>
      </c>
      <c r="D479" s="115">
        <f>Réttabanki!$C515</f>
        <v>5000</v>
      </c>
      <c r="E479" s="91">
        <f>Réttabanki!$T515</f>
        <v>500</v>
      </c>
    </row>
    <row r="480" spans="1:5">
      <c r="A480" t="str">
        <f>Réttabanki!$W517</f>
        <v>Heimabakaðar pizzasnitter með grænmeti og osti</v>
      </c>
      <c r="B480" t="str">
        <f>Réttabanki!$B517</f>
        <v>Pizzadeig</v>
      </c>
      <c r="C480" t="str">
        <f>IFERROR(INDEX(Vöruskrá!$E:$E,MATCH(Réttabanki!$B517,Vöruskrá!$B:$B,0)),"")</f>
        <v>Brauð og bakkelsi</v>
      </c>
      <c r="D480" s="115">
        <f>Réttabanki!$C517</f>
        <v>45000</v>
      </c>
      <c r="E480" s="91">
        <f>Réttabanki!$T517</f>
        <v>27000</v>
      </c>
    </row>
    <row r="481" spans="1:5">
      <c r="A481" t="str">
        <f>Réttabanki!$W518</f>
        <v>Heimabakaðar pizzasnitter með grænmeti og osti</v>
      </c>
      <c r="B481" t="str">
        <f>Réttabanki!$B518</f>
        <v>Maukaðir tómatar</v>
      </c>
      <c r="C481" t="str">
        <f>IFERROR(INDEX(Vöruskrá!$E:$E,MATCH(Réttabanki!$B518,Vöruskrá!$B:$B,0)),"")</f>
        <v>Niðursuðuvörur</v>
      </c>
      <c r="D481" s="115">
        <f>Réttabanki!$C518</f>
        <v>15000</v>
      </c>
      <c r="E481" s="91">
        <f>Réttabanki!$T518</f>
        <v>8040</v>
      </c>
    </row>
    <row r="482" spans="1:5">
      <c r="A482" t="str">
        <f>Réttabanki!$W519</f>
        <v>Heimabakaðar pizzasnitter með grænmeti og osti</v>
      </c>
      <c r="B482" t="str">
        <f>Réttabanki!$B519</f>
        <v>Rifinn ostur – Pizzatopping mozzarella (Ulkjær)</v>
      </c>
      <c r="C482" t="str">
        <f>IFERROR(INDEX(Vöruskrá!$E:$E,MATCH(Réttabanki!$B519,Vöruskrá!$B:$B,0)),"")</f>
        <v>Mjólkurvörur</v>
      </c>
      <c r="D482" s="115">
        <f>Réttabanki!$C519</f>
        <v>20000</v>
      </c>
      <c r="E482" s="91">
        <f>Réttabanki!$T519</f>
        <v>30000</v>
      </c>
    </row>
    <row r="483" spans="1:5">
      <c r="A483" t="str">
        <f>Réttabanki!$W520</f>
        <v>Heimabakaðar pizzasnitter með grænmeti og osti</v>
      </c>
      <c r="B483" t="str">
        <f>Réttabanki!$B520</f>
        <v>Brunoise grænmetisblanda</v>
      </c>
      <c r="C483" t="str">
        <f>IFERROR(INDEX(Vöruskrá!$E:$E,MATCH(Réttabanki!$B520,Vöruskrá!$B:$B,0)),"")</f>
        <v xml:space="preserve">Grænmeti </v>
      </c>
      <c r="D483" s="115">
        <f>Réttabanki!$C520</f>
        <v>15000</v>
      </c>
      <c r="E483" s="91">
        <f>Réttabanki!$T520</f>
        <v>6000</v>
      </c>
    </row>
    <row r="484" spans="1:5">
      <c r="A484" t="str">
        <f>Réttabanki!$W521</f>
        <v>Heimabakaðar pizzasnitter með grænmeti og osti</v>
      </c>
      <c r="B484" t="str">
        <f>Réttabanki!$B521</f>
        <v>Ólífuolía</v>
      </c>
      <c r="C484" t="str">
        <f>IFERROR(INDEX(Vöruskrá!$E:$E,MATCH(Réttabanki!$B521,Vöruskrá!$B:$B,0)),"")</f>
        <v>Sósur/dressingar/kraftar</v>
      </c>
      <c r="D484" s="115">
        <f>Réttabanki!$C521</f>
        <v>3000</v>
      </c>
      <c r="E484" s="91">
        <f>Réttabanki!$T521</f>
        <v>972</v>
      </c>
    </row>
    <row r="485" spans="1:5">
      <c r="A485" t="str">
        <f>Réttabanki!$W522</f>
        <v>Heimabakaðar pizzasnitter með grænmeti og osti</v>
      </c>
      <c r="B485" t="str">
        <f>Réttabanki!$B522</f>
        <v>Oregano</v>
      </c>
      <c r="C485" t="str">
        <f>IFERROR(INDEX(Vöruskrá!$E:$E,MATCH(Réttabanki!$B522,Vöruskrá!$B:$B,0)),"")</f>
        <v>Krydd</v>
      </c>
      <c r="D485" s="115">
        <f>Réttabanki!$C522</f>
        <v>500</v>
      </c>
      <c r="E485" s="91">
        <f>Réttabanki!$T522</f>
        <v>4928</v>
      </c>
    </row>
    <row r="486" spans="1:5">
      <c r="A486" t="str">
        <f>Réttabanki!$W523</f>
        <v>Heimabakaðar pizzasnitter með grænmeti og osti</v>
      </c>
      <c r="B486" t="str">
        <f>Réttabanki!$B523</f>
        <v>Borðsalt</v>
      </c>
      <c r="C486" t="str">
        <f>IFERROR(INDEX(Vöruskrá!$E:$E,MATCH(Réttabanki!$B523,Vöruskrá!$B:$B,0)),"")</f>
        <v xml:space="preserve">Krydd </v>
      </c>
      <c r="D486" s="115">
        <f>Réttabanki!$C523</f>
        <v>1000</v>
      </c>
      <c r="E486" s="91">
        <f>Réttabanki!$T523</f>
        <v>120</v>
      </c>
    </row>
    <row r="487" spans="1:5">
      <c r="A487" t="str">
        <f>Réttabanki!$W524</f>
        <v>Heimabakaðar pizzasnitter með grænmeti og osti</v>
      </c>
      <c r="B487" t="str">
        <f>Réttabanki!$B524</f>
        <v>Svartur pipar, malaður</v>
      </c>
      <c r="C487" t="str">
        <f>IFERROR(INDEX(Vöruskrá!$E:$E,MATCH(Réttabanki!$B524,Vöruskrá!$B:$B,0)),"")</f>
        <v>Krydd</v>
      </c>
      <c r="D487" s="115">
        <f>Réttabanki!$C524</f>
        <v>500</v>
      </c>
      <c r="E487" s="91">
        <f>Réttabanki!$T524</f>
        <v>3500</v>
      </c>
    </row>
    <row r="488" spans="1:5">
      <c r="A488" t="str">
        <f>Réttabanki!$W526</f>
        <v>Couscous með ofnbökuðu grænmeti og fetaosti</v>
      </c>
      <c r="B488" t="str">
        <f>Réttabanki!$B526</f>
        <v>Couscous</v>
      </c>
      <c r="C488" t="str">
        <f>IFERROR(INDEX(Vöruskrá!$E:$E,MATCH(Réttabanki!$B526,Vöruskrá!$B:$B,0)),"")</f>
        <v>Kornvörur og hráefni</v>
      </c>
      <c r="D488" s="115">
        <f>Réttabanki!$C526</f>
        <v>30000</v>
      </c>
      <c r="E488" s="91">
        <f>Réttabanki!$T526</f>
        <v>15000</v>
      </c>
    </row>
    <row r="489" spans="1:5">
      <c r="A489" t="str">
        <f>Réttabanki!$W527</f>
        <v>Couscous með ofnbökuðu grænmeti og fetaosti</v>
      </c>
      <c r="B489" t="str">
        <f>Réttabanki!$B527</f>
        <v>Brunoise grænmetisblanda</v>
      </c>
      <c r="C489" t="str">
        <f>IFERROR(INDEX(Vöruskrá!$E:$E,MATCH(Réttabanki!$B527,Vöruskrá!$B:$B,0)),"")</f>
        <v xml:space="preserve">Grænmeti </v>
      </c>
      <c r="D489" s="115">
        <f>Réttabanki!$C527</f>
        <v>35000</v>
      </c>
      <c r="E489" s="91">
        <f>Réttabanki!$T527</f>
        <v>14000</v>
      </c>
    </row>
    <row r="490" spans="1:5">
      <c r="A490" t="str">
        <f>Réttabanki!$W528</f>
        <v>Couscous með ofnbökuðu grænmeti og fetaosti</v>
      </c>
      <c r="B490" t="str">
        <f>Réttabanki!$B528</f>
        <v>Fetaostur</v>
      </c>
      <c r="C490" t="str">
        <f>IFERROR(INDEX(Vöruskrá!$E:$E,MATCH(Réttabanki!$B528,Vöruskrá!$B:$B,0)),"")</f>
        <v>Mjólkurvörur</v>
      </c>
      <c r="D490" s="115">
        <f>Réttabanki!$C528</f>
        <v>15000</v>
      </c>
      <c r="E490" s="91">
        <f>Réttabanki!$T528</f>
        <v>42000</v>
      </c>
    </row>
    <row r="491" spans="1:5">
      <c r="A491" t="str">
        <f>Réttabanki!$W529</f>
        <v>Couscous með ofnbökuðu grænmeti og fetaosti</v>
      </c>
      <c r="B491" t="str">
        <f>Réttabanki!$B529</f>
        <v>Vatn</v>
      </c>
      <c r="C491" t="str">
        <f>IFERROR(INDEX(Vöruskrá!$E:$E,MATCH(Réttabanki!$B529,Vöruskrá!$B:$B,0)),"")</f>
        <v>Kornvörur og hráefni</v>
      </c>
      <c r="D491" s="115">
        <f>Réttabanki!$C529</f>
        <v>10000</v>
      </c>
      <c r="E491" s="91">
        <f>Réttabanki!$T529</f>
        <v>1000</v>
      </c>
    </row>
    <row r="492" spans="1:5">
      <c r="A492" t="str">
        <f>Réttabanki!$W530</f>
        <v>Couscous með ofnbökuðu grænmeti og fetaosti</v>
      </c>
      <c r="B492" t="str">
        <f>Réttabanki!$B530</f>
        <v>Ólífuolía</v>
      </c>
      <c r="C492" t="str">
        <f>IFERROR(INDEX(Vöruskrá!$E:$E,MATCH(Réttabanki!$B530,Vöruskrá!$B:$B,0)),"")</f>
        <v>Sósur/dressingar/kraftar</v>
      </c>
      <c r="D492" s="115">
        <f>Réttabanki!$C530</f>
        <v>5000</v>
      </c>
      <c r="E492" s="91">
        <f>Réttabanki!$T530</f>
        <v>1620</v>
      </c>
    </row>
    <row r="493" spans="1:5">
      <c r="A493" t="str">
        <f>Réttabanki!$W531</f>
        <v>Couscous með ofnbökuðu grænmeti og fetaosti</v>
      </c>
      <c r="B493" t="str">
        <f>Réttabanki!$B531</f>
        <v>Timían</v>
      </c>
      <c r="C493">
        <f>IFERROR(INDEX(Vöruskrá!$E:$E,MATCH(Réttabanki!$B531,Vöruskrá!$B:$B,0)),"")</f>
        <v>0</v>
      </c>
      <c r="D493" s="115">
        <f>Réttabanki!$C531</f>
        <v>500</v>
      </c>
      <c r="E493" s="91">
        <f>Réttabanki!$T531</f>
        <v>1500</v>
      </c>
    </row>
    <row r="494" spans="1:5">
      <c r="A494" t="str">
        <f>Réttabanki!$W532</f>
        <v>Couscous með ofnbökuðu grænmeti og fetaosti</v>
      </c>
      <c r="B494" t="str">
        <f>Réttabanki!$B532</f>
        <v>Oregano</v>
      </c>
      <c r="C494" t="str">
        <f>IFERROR(INDEX(Vöruskrá!$E:$E,MATCH(Réttabanki!$B532,Vöruskrá!$B:$B,0)),"")</f>
        <v>Krydd</v>
      </c>
      <c r="D494" s="115">
        <f>Réttabanki!$C532</f>
        <v>500</v>
      </c>
      <c r="E494" s="91">
        <f>Réttabanki!$T532</f>
        <v>4928</v>
      </c>
    </row>
    <row r="495" spans="1:5">
      <c r="A495" t="str">
        <f>Réttabanki!$W533</f>
        <v>Couscous með ofnbökuðu grænmeti og fetaosti</v>
      </c>
      <c r="B495" t="str">
        <f>Réttabanki!$B533</f>
        <v>Borðsalt</v>
      </c>
      <c r="C495" t="str">
        <f>IFERROR(INDEX(Vöruskrá!$E:$E,MATCH(Réttabanki!$B533,Vöruskrá!$B:$B,0)),"")</f>
        <v xml:space="preserve">Krydd </v>
      </c>
      <c r="D495" s="115">
        <f>Réttabanki!$C533</f>
        <v>1000</v>
      </c>
      <c r="E495" s="91">
        <f>Réttabanki!$T533</f>
        <v>120</v>
      </c>
    </row>
    <row r="496" spans="1:5">
      <c r="A496" t="str">
        <f>Réttabanki!$W534</f>
        <v>Couscous með ofnbökuðu grænmeti og fetaosti</v>
      </c>
      <c r="B496" t="str">
        <f>Réttabanki!$B534</f>
        <v>Svartur pipar, malaður</v>
      </c>
      <c r="C496" t="str">
        <f>IFERROR(INDEX(Vöruskrá!$E:$E,MATCH(Réttabanki!$B534,Vöruskrá!$B:$B,0)),"")</f>
        <v>Krydd</v>
      </c>
      <c r="D496" s="115">
        <f>Réttabanki!$C534</f>
        <v>500</v>
      </c>
      <c r="E496" s="91">
        <f>Réttabanki!$T534</f>
        <v>3500</v>
      </c>
    </row>
    <row r="497" spans="1:5">
      <c r="A497" t="str">
        <f>Réttabanki!$W535</f>
        <v>Couscous með ofnbökuðu grænmeti og fetaosti</v>
      </c>
      <c r="B497" t="str">
        <f>Réttabanki!$B535</f>
        <v>Sítrónusafi</v>
      </c>
      <c r="C497" t="str">
        <f>IFERROR(INDEX(Vöruskrá!$E:$E,MATCH(Réttabanki!$B535,Vöruskrá!$B:$B,0)),"")</f>
        <v>Sósur / Dressingar / Kraftar</v>
      </c>
      <c r="D497" s="115">
        <f>Réttabanki!$C535</f>
        <v>2000</v>
      </c>
      <c r="E497" s="91">
        <f>Réttabanki!$T535</f>
        <v>1200</v>
      </c>
    </row>
    <row r="498" spans="1:5">
      <c r="A498" t="str">
        <f>Réttabanki!$W536</f>
        <v>Couscous með ofnbökuðu grænmeti og fetaosti</v>
      </c>
      <c r="B498" t="str">
        <f>Réttabanki!$B536</f>
        <v>Hvítlaukur (ferskur)</v>
      </c>
      <c r="C498" t="str">
        <f>IFERROR(INDEX(Vöruskrá!$E:$E,MATCH(Réttabanki!$B536,Vöruskrá!$B:$B,0)),"")</f>
        <v xml:space="preserve">Grænmeti </v>
      </c>
      <c r="D498" s="115">
        <f>Réttabanki!$C536</f>
        <v>500</v>
      </c>
      <c r="E498" s="91">
        <f>Réttabanki!$T536</f>
        <v>750</v>
      </c>
    </row>
    <row r="499" spans="1:5">
      <c r="A499" t="str">
        <f>Réttabanki!$W538</f>
        <v>Mildur kjúklingabaunakari (chana masala) með hrísgrjónum</v>
      </c>
      <c r="B499" t="str">
        <f>Réttabanki!$B538</f>
        <v>Kjúklingabaunir</v>
      </c>
      <c r="C499" t="str">
        <f>IFERROR(INDEX(Vöruskrá!$E:$E,MATCH(Réttabanki!$B538,Vöruskrá!$B:$B,0)),"")</f>
        <v>Kornvörur oghráefni</v>
      </c>
      <c r="D499" s="115">
        <f>Réttabanki!$C538</f>
        <v>40000</v>
      </c>
      <c r="E499" s="91">
        <f>Réttabanki!$T538</f>
        <v>48000</v>
      </c>
    </row>
    <row r="500" spans="1:5">
      <c r="A500" t="str">
        <f>Réttabanki!$W539</f>
        <v>Mildur kjúklingabaunakari (chana masala) með hrísgrjónum</v>
      </c>
      <c r="B500" t="str">
        <f>Réttabanki!$B539</f>
        <v>Maukaðir tómatar</v>
      </c>
      <c r="C500" t="str">
        <f>IFERROR(INDEX(Vöruskrá!$E:$E,MATCH(Réttabanki!$B539,Vöruskrá!$B:$B,0)),"")</f>
        <v>Niðursuðuvörur</v>
      </c>
      <c r="D500" s="115">
        <f>Réttabanki!$C539</f>
        <v>15000</v>
      </c>
      <c r="E500" s="91">
        <f>Réttabanki!$T539</f>
        <v>8040</v>
      </c>
    </row>
    <row r="501" spans="1:5">
      <c r="A501" t="str">
        <f>Réttabanki!$W540</f>
        <v>Mildur kjúklingabaunakari (chana masala) með hrísgrjónum</v>
      </c>
      <c r="B501" t="str">
        <f>Réttabanki!$B540</f>
        <v>Kókosmjólk Roland Coconut Milk</v>
      </c>
      <c r="C501" t="str">
        <f>IFERROR(INDEX(Vöruskrá!$E:$E,MATCH(Réttabanki!$B540,Vöruskrá!$B:$B,0)),"")</f>
        <v>Niðursuðuvörur</v>
      </c>
      <c r="D501" s="115">
        <f>Réttabanki!$C540</f>
        <v>10000</v>
      </c>
      <c r="E501" s="91">
        <f>Réttabanki!$T540</f>
        <v>4500</v>
      </c>
    </row>
    <row r="502" spans="1:5">
      <c r="A502" t="str">
        <f>Réttabanki!$W541</f>
        <v>Mildur kjúklingabaunakari (chana masala) með hrísgrjónum</v>
      </c>
      <c r="B502" t="str">
        <f>Réttabanki!$B541</f>
        <v>Laukur (ferskur)</v>
      </c>
      <c r="C502" t="str">
        <f>IFERROR(INDEX(Vöruskrá!$E:$E,MATCH(Réttabanki!$B541,Vöruskrá!$B:$B,0)),"")</f>
        <v>Grænmeti</v>
      </c>
      <c r="D502" s="115">
        <f>Réttabanki!$C541</f>
        <v>5000</v>
      </c>
      <c r="E502" s="91">
        <f>Réttabanki!$T541</f>
        <v>1250</v>
      </c>
    </row>
    <row r="503" spans="1:5">
      <c r="A503" t="str">
        <f>Réttabanki!$W542</f>
        <v>Mildur kjúklingabaunakari (chana masala) með hrísgrjónum</v>
      </c>
      <c r="B503" t="str">
        <f>Réttabanki!$B542</f>
        <v>Hvítlaukur (ferskur)</v>
      </c>
      <c r="C503" t="str">
        <f>IFERROR(INDEX(Vöruskrá!$E:$E,MATCH(Réttabanki!$B542,Vöruskrá!$B:$B,0)),"")</f>
        <v xml:space="preserve">Grænmeti </v>
      </c>
      <c r="D503" s="115">
        <f>Réttabanki!$C542</f>
        <v>1000</v>
      </c>
      <c r="E503" s="91">
        <f>Réttabanki!$T542</f>
        <v>1500</v>
      </c>
    </row>
    <row r="504" spans="1:5">
      <c r="A504" t="str">
        <f>Réttabanki!$W543</f>
        <v>Mildur kjúklingabaunakari (chana masala) með hrísgrjónum</v>
      </c>
      <c r="B504" t="str">
        <f>Réttabanki!$B543</f>
        <v>Karríduft (Curry powder)</v>
      </c>
      <c r="C504" t="str">
        <f>IFERROR(INDEX(Vöruskrá!$E:$E,MATCH(Réttabanki!$B543,Vöruskrá!$B:$B,0)),"")</f>
        <v>Krydd</v>
      </c>
      <c r="D504" s="115">
        <f>Réttabanki!$C543</f>
        <v>1500</v>
      </c>
      <c r="E504" s="91">
        <f>Réttabanki!$T543</f>
        <v>4500</v>
      </c>
    </row>
    <row r="505" spans="1:5">
      <c r="A505" t="str">
        <f>Réttabanki!$W544</f>
        <v>Mildur kjúklingabaunakari (chana masala) með hrísgrjónum</v>
      </c>
      <c r="B505" t="str">
        <f>Réttabanki!$B544</f>
        <v>Engifer (ferskur)</v>
      </c>
      <c r="C505" t="str">
        <f>IFERROR(INDEX(Vöruskrá!$E:$E,MATCH(Réttabanki!$B544,Vöruskrá!$B:$B,0)),"")</f>
        <v>Krydd</v>
      </c>
      <c r="D505" s="115">
        <f>Réttabanki!$C544</f>
        <v>500</v>
      </c>
      <c r="E505" s="91">
        <f>Réttabanki!$T544</f>
        <v>300</v>
      </c>
    </row>
    <row r="506" spans="1:5">
      <c r="A506" t="str">
        <f>Réttabanki!$W545</f>
        <v>Mildur kjúklingabaunakari (chana masala) með hrísgrjónum</v>
      </c>
      <c r="B506" t="str">
        <f>Réttabanki!$B545</f>
        <v>Borðsalt</v>
      </c>
      <c r="C506" t="str">
        <f>IFERROR(INDEX(Vöruskrá!$E:$E,MATCH(Réttabanki!$B545,Vöruskrá!$B:$B,0)),"")</f>
        <v xml:space="preserve">Krydd </v>
      </c>
      <c r="D506" s="115">
        <f>Réttabanki!$C545</f>
        <v>500</v>
      </c>
      <c r="E506" s="91">
        <f>Réttabanki!$T545</f>
        <v>60</v>
      </c>
    </row>
    <row r="507" spans="1:5">
      <c r="A507" t="str">
        <f>Réttabanki!$W546</f>
        <v>Mildur kjúklingabaunakari (chana masala) með hrísgrjónum</v>
      </c>
      <c r="B507" t="str">
        <f>Réttabanki!$B546</f>
        <v>Repjuolía</v>
      </c>
      <c r="C507" t="str">
        <f>IFERROR(INDEX(Vöruskrá!$E:$E,MATCH(Réttabanki!$B546,Vöruskrá!$B:$B,0)),"")</f>
        <v>Kornvörur og hráefni</v>
      </c>
      <c r="D507" s="115">
        <f>Réttabanki!$C546</f>
        <v>1500</v>
      </c>
      <c r="E507" s="91">
        <f>Réttabanki!$T546</f>
        <v>593</v>
      </c>
    </row>
    <row r="508" spans="1:5">
      <c r="A508" t="str">
        <f>Réttabanki!$W548</f>
        <v>Grjónagrautur með lifrapylsu og kanil</v>
      </c>
      <c r="B508" t="str">
        <f>Réttabanki!$B548</f>
        <v>Hrísgrjón Thai Hom Mali (Royal Umbrella)</v>
      </c>
      <c r="C508" t="str">
        <f>IFERROR(INDEX(Vöruskrá!$E:$E,MATCH(Réttabanki!$B548,Vöruskrá!$B:$B,0)),"")</f>
        <v>Kornvörur og hráefni</v>
      </c>
      <c r="D508" s="115">
        <f>Réttabanki!$C548</f>
        <v>24237</v>
      </c>
      <c r="E508" s="91">
        <f>Réttabanki!$T548</f>
        <v>8483</v>
      </c>
    </row>
    <row r="509" spans="1:5">
      <c r="A509" t="str">
        <f>Réttabanki!$W549</f>
        <v>Grjónagrautur með lifrapylsu og kanil</v>
      </c>
      <c r="B509" t="str">
        <f>Réttabanki!$B549</f>
        <v>Nýmjólk 1 L (MS)</v>
      </c>
      <c r="C509" t="str">
        <f>IFERROR(INDEX(Vöruskrá!$E:$E,MATCH(Réttabanki!$B549,Vöruskrá!$B:$B,0)),"")</f>
        <v>Mjólkurvörur</v>
      </c>
      <c r="D509" s="115">
        <f>Réttabanki!$C549</f>
        <v>72710</v>
      </c>
      <c r="E509" s="91">
        <f>Réttabanki!$T549</f>
        <v>14542</v>
      </c>
    </row>
    <row r="510" spans="1:5">
      <c r="A510" t="str">
        <f>Réttabanki!$W550</f>
        <v>Grjónagrautur með lifrapylsu og kanil</v>
      </c>
      <c r="B510" t="str">
        <f>Réttabanki!$B550</f>
        <v>Crystal Sugar (Sykur)</v>
      </c>
      <c r="C510" t="str">
        <f>IFERROR(INDEX(Vöruskrá!$E:$E,MATCH(Réttabanki!$B550,Vöruskrá!$B:$B,0)),"")</f>
        <v>Kornvörur og hráefni</v>
      </c>
      <c r="D510" s="115">
        <f>Réttabanki!$C550</f>
        <v>1454</v>
      </c>
      <c r="E510" s="91">
        <f>Réttabanki!$T550</f>
        <v>509</v>
      </c>
    </row>
    <row r="511" spans="1:5">
      <c r="A511" t="str">
        <f>Réttabanki!$W551</f>
        <v>Grjónagrautur með lifrapylsu og kanil</v>
      </c>
      <c r="B511" t="str">
        <f>Réttabanki!$B551</f>
        <v>Borðsalt</v>
      </c>
      <c r="C511" t="str">
        <f>IFERROR(INDEX(Vöruskrá!$E:$E,MATCH(Réttabanki!$B551,Vöruskrá!$B:$B,0)),"")</f>
        <v xml:space="preserve">Krydd </v>
      </c>
      <c r="D511" s="115">
        <f>Réttabanki!$C551</f>
        <v>388</v>
      </c>
      <c r="E511" s="91">
        <f>Réttabanki!$T551</f>
        <v>47</v>
      </c>
    </row>
    <row r="512" spans="1:5">
      <c r="A512" t="str">
        <f>Réttabanki!$W552</f>
        <v>Grjónagrautur með lifrapylsu og kanil</v>
      </c>
      <c r="B512" t="str">
        <f>Réttabanki!$B552</f>
        <v>Vanillsykur</v>
      </c>
      <c r="C512" t="str">
        <f>IFERROR(INDEX(Vöruskrá!$E:$E,MATCH(Réttabanki!$B552,Vöruskrá!$B:$B,0)),"")</f>
        <v>Kornvörur og hráefni</v>
      </c>
      <c r="D512" s="115">
        <f>Réttabanki!$C552</f>
        <v>242</v>
      </c>
      <c r="E512" s="91">
        <f>Réttabanki!$T552</f>
        <v>194</v>
      </c>
    </row>
    <row r="513" spans="1:5">
      <c r="A513" t="str">
        <f>Réttabanki!$W553</f>
        <v>Grjónagrautur með lifrapylsu og kanil</v>
      </c>
      <c r="B513" t="str">
        <f>Réttabanki!$B553</f>
        <v>Smjör 500 g</v>
      </c>
      <c r="C513" t="str">
        <f>IFERROR(INDEX(Vöruskrá!$E:$E,MATCH(Réttabanki!$B553,Vöruskrá!$B:$B,0)),"")</f>
        <v>Mjólkurvörur</v>
      </c>
      <c r="D513" s="115">
        <f>Réttabanki!$C553</f>
        <v>969</v>
      </c>
      <c r="E513" s="91">
        <f>Réttabanki!$T553</f>
        <v>2229</v>
      </c>
    </row>
    <row r="514" spans="1:5">
      <c r="A514" t="str">
        <f>Réttabanki!$W555</f>
        <v>Minestrone stafasúpa</v>
      </c>
      <c r="B514" t="str">
        <f>Réttabanki!$B555</f>
        <v>Mexico grænmetisblanda</v>
      </c>
      <c r="C514" t="str">
        <f>IFERROR(INDEX(Vöruskrá!$E:$E,MATCH(Réttabanki!$B555,Vöruskrá!$B:$B,0)),"")</f>
        <v>Frosnar blöndur</v>
      </c>
      <c r="D514" s="115">
        <f>Réttabanki!$C555</f>
        <v>26767</v>
      </c>
      <c r="E514" s="91">
        <f>Réttabanki!$T555</f>
        <v>0</v>
      </c>
    </row>
    <row r="515" spans="1:5">
      <c r="A515" t="str">
        <f>Réttabanki!$W558</f>
        <v>Minestrone stafasúpa</v>
      </c>
      <c r="B515" t="str">
        <f>Réttabanki!$B558</f>
        <v>Maukaðir tómatar</v>
      </c>
      <c r="C515" t="str">
        <f>IFERROR(INDEX(Vöruskrá!$E:$E,MATCH(Réttabanki!$B558,Vöruskrá!$B:$B,0)),"")</f>
        <v>Niðursuðuvörur</v>
      </c>
      <c r="D515" s="115">
        <f>Réttabanki!$C558</f>
        <v>10707</v>
      </c>
      <c r="E515" s="91">
        <f>Réttabanki!$T558</f>
        <v>5739</v>
      </c>
    </row>
    <row r="516" spans="1:5">
      <c r="A516" t="str">
        <f>Réttabanki!$W559</f>
        <v>Minestrone stafasúpa</v>
      </c>
      <c r="B516" t="str">
        <f>Réttabanki!$B559</f>
        <v>Hvítlaukur (ferskur)</v>
      </c>
      <c r="C516" t="str">
        <f>IFERROR(INDEX(Vöruskrá!$E:$E,MATCH(Réttabanki!$B559,Vöruskrá!$B:$B,0)),"")</f>
        <v xml:space="preserve">Grænmeti </v>
      </c>
      <c r="D516" s="115">
        <f>Réttabanki!$C559</f>
        <v>535</v>
      </c>
      <c r="E516" s="91">
        <f>Réttabanki!$T559</f>
        <v>803</v>
      </c>
    </row>
    <row r="517" spans="1:5">
      <c r="A517" t="str">
        <f>Réttabanki!$W560</f>
        <v>Minestrone stafasúpa</v>
      </c>
      <c r="B517" t="str">
        <f>Réttabanki!$B560</f>
        <v>Knorr grænmetiskraftur þurr</v>
      </c>
      <c r="C517" t="str">
        <f>IFERROR(INDEX(Vöruskrá!$E:$E,MATCH(Réttabanki!$B560,Vöruskrá!$B:$B,0)),"")</f>
        <v>Sósur / Dressingar / Kraftar</v>
      </c>
      <c r="D517" s="115">
        <f>Réttabanki!$C560</f>
        <v>645</v>
      </c>
      <c r="E517" s="91">
        <f>Réttabanki!$T560</f>
        <v>226</v>
      </c>
    </row>
    <row r="518" spans="1:5">
      <c r="A518" t="str">
        <f>Réttabanki!$W562</f>
        <v>Minestrone stafasúpa</v>
      </c>
      <c r="B518" t="str">
        <f>Réttabanki!$B562</f>
        <v>Laukur (ferskur)</v>
      </c>
      <c r="C518" t="str">
        <f>IFERROR(INDEX(Vöruskrá!$E:$E,MATCH(Réttabanki!$B562,Vöruskrá!$B:$B,0)),"")</f>
        <v>Grænmeti</v>
      </c>
      <c r="D518" s="115">
        <f>Réttabanki!$C562</f>
        <v>5353</v>
      </c>
      <c r="E518" s="91">
        <f>Réttabanki!$T562</f>
        <v>1338</v>
      </c>
    </row>
    <row r="519" spans="1:5">
      <c r="A519" t="str">
        <f>Réttabanki!$W563</f>
        <v>Minestrone stafasúpa</v>
      </c>
      <c r="B519" t="str">
        <f>Réttabanki!$B563</f>
        <v>Kryddblanda Napoletana (IQF)</v>
      </c>
      <c r="C519" t="str">
        <f>IFERROR(INDEX(Vöruskrá!$E:$E,MATCH(Réttabanki!$B563,Vöruskrá!$B:$B,0)),"")</f>
        <v>Frosnar blöndur</v>
      </c>
      <c r="D519" s="115">
        <f>Réttabanki!$C563</f>
        <v>2000</v>
      </c>
      <c r="E519" s="91">
        <f>Réttabanki!$T563</f>
        <v>800</v>
      </c>
    </row>
    <row r="520" spans="1:5">
      <c r="A520" t="str">
        <f>Réttabanki!$W564</f>
        <v>Minestrone stafasúpa</v>
      </c>
      <c r="B520" t="str">
        <f>Réttabanki!$B564</f>
        <v>Borðsalt</v>
      </c>
      <c r="C520" t="str">
        <f>IFERROR(INDEX(Vöruskrá!$E:$E,MATCH(Réttabanki!$B564,Vöruskrá!$B:$B,0)),"")</f>
        <v xml:space="preserve">Krydd </v>
      </c>
      <c r="D520" s="115">
        <f>Réttabanki!$C564</f>
        <v>200</v>
      </c>
      <c r="E520" s="91">
        <f>Réttabanki!$T564</f>
        <v>24</v>
      </c>
    </row>
    <row r="521" spans="1:5">
      <c r="A521" t="str">
        <f>Réttabanki!$W566</f>
        <v>Baunasúpa: Saltkjöt og baunir / Vegan baunasúpa</v>
      </c>
      <c r="B521" t="str">
        <f>Réttabanki!$B566</f>
        <v>Hvítar baunir</v>
      </c>
      <c r="C521" t="str">
        <f>IFERROR(INDEX(Vöruskrá!$E:$E,MATCH(Réttabanki!$B566,Vöruskrá!$B:$B,0)),"")</f>
        <v>Kornvörur oghráefni</v>
      </c>
      <c r="D521" s="115">
        <f>Réttabanki!$C566</f>
        <v>23966</v>
      </c>
      <c r="E521" s="91">
        <f>Réttabanki!$T566</f>
        <v>8388</v>
      </c>
    </row>
    <row r="522" spans="1:5">
      <c r="A522" t="str">
        <f>Réttabanki!$W567</f>
        <v>Baunasúpa: Saltkjöt og baunir / Vegan baunasúpa</v>
      </c>
      <c r="B522" t="str">
        <f>Réttabanki!$B567</f>
        <v>Laukur (ferskur)</v>
      </c>
      <c r="C522" t="str">
        <f>IFERROR(INDEX(Vöruskrá!$E:$E,MATCH(Réttabanki!$B567,Vöruskrá!$B:$B,0)),"")</f>
        <v>Grænmeti</v>
      </c>
      <c r="D522" s="115">
        <f>Réttabanki!$C567</f>
        <v>5992</v>
      </c>
      <c r="E522" s="91">
        <f>Réttabanki!$T567</f>
        <v>1498</v>
      </c>
    </row>
    <row r="523" spans="1:5">
      <c r="A523" t="str">
        <f>Réttabanki!$W568</f>
        <v>Baunasúpa: Saltkjöt og baunir / Vegan baunasúpa</v>
      </c>
      <c r="B523" t="str">
        <f>Réttabanki!$B568</f>
        <v>Hvítlaukur (ferskur)</v>
      </c>
      <c r="C523" t="str">
        <f>IFERROR(INDEX(Vöruskrá!$E:$E,MATCH(Réttabanki!$B568,Vöruskrá!$B:$B,0)),"")</f>
        <v xml:space="preserve">Grænmeti </v>
      </c>
      <c r="D523" s="115">
        <f>Réttabanki!$C568</f>
        <v>479</v>
      </c>
      <c r="E523" s="91">
        <f>Réttabanki!$T568</f>
        <v>719</v>
      </c>
    </row>
    <row r="524" spans="1:5">
      <c r="A524" t="str">
        <f>Réttabanki!$W569</f>
        <v>Baunasúpa: Saltkjöt og baunir / Vegan baunasúpa</v>
      </c>
      <c r="B524" t="str">
        <f>Réttabanki!$B569</f>
        <v>Saltkjöt / Beikon</v>
      </c>
      <c r="C524" t="str">
        <f>IFERROR(INDEX(Vöruskrá!$E:$E,MATCH(Réttabanki!$B569,Vöruskrá!$B:$B,0)),"")</f>
        <v>Kjöt/ Alifuglar</v>
      </c>
      <c r="D524" s="115">
        <f>Réttabanki!$C569</f>
        <v>5992</v>
      </c>
      <c r="E524" s="91">
        <f>Réttabanki!$T569</f>
        <v>11385</v>
      </c>
    </row>
    <row r="525" spans="1:5">
      <c r="A525" t="str">
        <f>Réttabanki!$W570</f>
        <v>Baunasúpa: Saltkjöt og baunir / Vegan baunasúpa</v>
      </c>
      <c r="B525" t="str">
        <f>Réttabanki!$B570</f>
        <v>Nautakraftur Vegan</v>
      </c>
      <c r="C525" t="str">
        <f>IFERROR(INDEX(Vöruskrá!$E:$E,MATCH(Réttabanki!$B570,Vöruskrá!$B:$B,0)),"")</f>
        <v>Sósur / Dressingar / Kraftar</v>
      </c>
      <c r="D525" s="115">
        <f>Réttabanki!$C570</f>
        <v>59916</v>
      </c>
      <c r="E525" s="91">
        <f>Réttabanki!$T570</f>
        <v>35950</v>
      </c>
    </row>
    <row r="526" spans="1:5">
      <c r="A526" t="str">
        <f>Réttabanki!$W571</f>
        <v>Baunasúpa: Saltkjöt og baunir / Vegan baunasúpa</v>
      </c>
      <c r="B526" t="str">
        <f>Réttabanki!$B571</f>
        <v>Gulrætur (ferskar)</v>
      </c>
      <c r="C526" t="str">
        <f>IFERROR(INDEX(Vöruskrá!$E:$E,MATCH(Réttabanki!$B571,Vöruskrá!$B:$B,0)),"")</f>
        <v>Grænmeti</v>
      </c>
      <c r="D526" s="115">
        <f>Réttabanki!$C571</f>
        <v>2996</v>
      </c>
      <c r="E526" s="91">
        <f>Réttabanki!$T571</f>
        <v>749</v>
      </c>
    </row>
    <row r="527" spans="1:5">
      <c r="A527" t="str">
        <f>Réttabanki!$W572</f>
        <v>Baunasúpa: Saltkjöt og baunir / Vegan baunasúpa</v>
      </c>
      <c r="B527" t="str">
        <f>Réttabanki!$B572</f>
        <v>Borðsalt</v>
      </c>
      <c r="C527" t="str">
        <f>IFERROR(INDEX(Vöruskrá!$E:$E,MATCH(Réttabanki!$B572,Vöruskrá!$B:$B,0)),"")</f>
        <v xml:space="preserve">Krydd </v>
      </c>
      <c r="D527" s="115">
        <f>Réttabanki!$C572</f>
        <v>479</v>
      </c>
      <c r="E527" s="91">
        <f>Réttabanki!$T572</f>
        <v>57</v>
      </c>
    </row>
    <row r="528" spans="1:5">
      <c r="A528" t="str">
        <f>Réttabanki!$W573</f>
        <v>Baunasúpa: Saltkjöt og baunir / Vegan baunasúpa</v>
      </c>
      <c r="B528" t="str">
        <f>Réttabanki!$B573</f>
        <v>Svartur pipar, malaður</v>
      </c>
      <c r="C528" t="str">
        <f>IFERROR(INDEX(Vöruskrá!$E:$E,MATCH(Réttabanki!$B573,Vöruskrá!$B:$B,0)),"")</f>
        <v>Krydd</v>
      </c>
      <c r="D528" s="115">
        <f>Réttabanki!$C573</f>
        <v>180</v>
      </c>
      <c r="E528" s="91">
        <f>Réttabanki!$T573</f>
        <v>1260</v>
      </c>
    </row>
    <row r="529" spans="1:5">
      <c r="A529" t="str">
        <f>Réttabanki!$W575</f>
        <v>Mexico kjúklingasúpa</v>
      </c>
      <c r="B529" t="str">
        <f>Réttabanki!$B575</f>
        <v>Tómatsúpugrunnur (Oscar)</v>
      </c>
      <c r="C529" t="str">
        <f>IFERROR(INDEX(Vöruskrá!$E:$E,MATCH(Réttabanki!$B575,Vöruskrá!$B:$B,0)),"")</f>
        <v>Sósur / Dressingar / Kraftar</v>
      </c>
      <c r="D529" s="115">
        <f>Réttabanki!$C575</f>
        <v>5500</v>
      </c>
      <c r="E529" s="91">
        <f>Réttabanki!$T575</f>
        <v>3300</v>
      </c>
    </row>
    <row r="530" spans="1:5">
      <c r="A530" t="str">
        <f>Réttabanki!$W576</f>
        <v>Mexico kjúklingasúpa</v>
      </c>
      <c r="B530" t="str">
        <f>Réttabanki!$B576</f>
        <v>Maukaðir tómatar</v>
      </c>
      <c r="C530" t="str">
        <f>IFERROR(INDEX(Vöruskrá!$E:$E,MATCH(Réttabanki!$B576,Vöruskrá!$B:$B,0)),"")</f>
        <v>Niðursuðuvörur</v>
      </c>
      <c r="D530" s="115">
        <f>Réttabanki!$C576</f>
        <v>6000</v>
      </c>
      <c r="E530" s="91">
        <f>Réttabanki!$T576</f>
        <v>3216</v>
      </c>
    </row>
    <row r="531" spans="1:5">
      <c r="A531" t="str">
        <f>Réttabanki!$W577</f>
        <v>Mexico kjúklingasúpa</v>
      </c>
      <c r="B531" t="str">
        <f>Réttabanki!$B577</f>
        <v>Chunky Salsa Medium (Salsa sósa)</v>
      </c>
      <c r="C531" t="str">
        <f>IFERROR(INDEX(Vöruskrá!$E:$E,MATCH(Réttabanki!$B577,Vöruskrá!$B:$B,0)),"")</f>
        <v>Sósur / Dressingar / Kraftar</v>
      </c>
      <c r="D531" s="115">
        <f>Réttabanki!$C577</f>
        <v>3000</v>
      </c>
      <c r="E531" s="91">
        <f>Réttabanki!$T577</f>
        <v>1800</v>
      </c>
    </row>
    <row r="532" spans="1:5">
      <c r="A532" t="str">
        <f>Réttabanki!$W578</f>
        <v>Mexico kjúklingasúpa</v>
      </c>
      <c r="B532" t="str">
        <f>Réttabanki!$B578</f>
        <v>Paprikuteningar litblandir</v>
      </c>
      <c r="C532" t="str">
        <f>IFERROR(INDEX(Vöruskrá!$E:$E,MATCH(Réttabanki!$B578,Vöruskrá!$B:$B,0)),"")</f>
        <v>Grænmeti</v>
      </c>
      <c r="D532" s="115">
        <f>Réttabanki!$C578</f>
        <v>2500</v>
      </c>
      <c r="E532" s="91">
        <f>Réttabanki!$T578</f>
        <v>1000</v>
      </c>
    </row>
    <row r="533" spans="1:5">
      <c r="A533" t="str">
        <f>Réttabanki!$W579</f>
        <v>Mexico kjúklingasúpa</v>
      </c>
      <c r="B533" t="str">
        <f>Réttabanki!$B579</f>
        <v>Forsteiktur laukur (Pre-fried sliced onions)</v>
      </c>
      <c r="C533" t="str">
        <f>IFERROR(INDEX(Vöruskrá!$E:$E,MATCH(Réttabanki!$B579,Vöruskrá!$B:$B,0)),"")</f>
        <v xml:space="preserve">Grænmeti </v>
      </c>
      <c r="D533" s="115">
        <f>Réttabanki!$C579</f>
        <v>2000</v>
      </c>
      <c r="E533" s="91">
        <f>Réttabanki!$T579</f>
        <v>800</v>
      </c>
    </row>
    <row r="534" spans="1:5">
      <c r="A534" t="str">
        <f>Réttabanki!$W580</f>
        <v>Mexico kjúklingasúpa</v>
      </c>
      <c r="B534" t="str">
        <f>Réttabanki!$B580</f>
        <v>Fennel frosinn (Diced Fennel)</v>
      </c>
      <c r="C534" t="str">
        <f>IFERROR(INDEX(Vöruskrá!$E:$E,MATCH(Réttabanki!$B580,Vöruskrá!$B:$B,0)),"")</f>
        <v xml:space="preserve">Grænmeti </v>
      </c>
      <c r="D534" s="115">
        <f>Réttabanki!$C580</f>
        <v>1250</v>
      </c>
      <c r="E534" s="91">
        <f>Réttabanki!$T580</f>
        <v>500</v>
      </c>
    </row>
    <row r="535" spans="1:5">
      <c r="A535" t="str">
        <f>Réttabanki!$W581</f>
        <v>Mexico kjúklingasúpa</v>
      </c>
      <c r="B535" t="str">
        <f>Réttabanki!$B581</f>
        <v>Kjúklingakraftur Vegan (Essential Cuisine)</v>
      </c>
      <c r="C535" t="str">
        <f>IFERROR(INDEX(Vöruskrá!$E:$E,MATCH(Réttabanki!$B581,Vöruskrá!$B:$B,0)),"")</f>
        <v>Sósur / Dressingar / Kraftar</v>
      </c>
      <c r="D535" s="115">
        <f>Réttabanki!$C581</f>
        <v>5000</v>
      </c>
      <c r="E535" s="91">
        <f>Réttabanki!$T581</f>
        <v>3000</v>
      </c>
    </row>
    <row r="536" spans="1:5">
      <c r="A536" t="str">
        <f>Réttabanki!$W582</f>
        <v>Mexico kjúklingasúpa</v>
      </c>
      <c r="B536" t="str">
        <f>Réttabanki!$B582</f>
        <v>Hvítlaukur í olíu (Crushed garlic, coarse cut with oil)</v>
      </c>
      <c r="C536" t="str">
        <f>IFERROR(INDEX(Vöruskrá!$E:$E,MATCH(Réttabanki!$B582,Vöruskrá!$B:$B,0)),"")</f>
        <v xml:space="preserve">Grænmeti </v>
      </c>
      <c r="D536" s="115">
        <f>Réttabanki!$C582</f>
        <v>400</v>
      </c>
      <c r="E536" s="91">
        <f>Réttabanki!$T582</f>
        <v>360</v>
      </c>
    </row>
    <row r="537" spans="1:5">
      <c r="A537" t="str">
        <f>Réttabanki!$W583</f>
        <v>Mexico kjúklingasúpa</v>
      </c>
      <c r="B537" t="str">
        <f>Réttabanki!$B583</f>
        <v>Borðsalt</v>
      </c>
      <c r="C537" t="str">
        <f>IFERROR(INDEX(Vöruskrá!$E:$E,MATCH(Réttabanki!$B583,Vöruskrá!$B:$B,0)),"")</f>
        <v xml:space="preserve">Krydd </v>
      </c>
      <c r="D537" s="115">
        <f>Réttabanki!$C583</f>
        <v>500</v>
      </c>
      <c r="E537" s="91">
        <f>Réttabanki!$T583</f>
        <v>60</v>
      </c>
    </row>
    <row r="538" spans="1:5">
      <c r="A538" t="str">
        <f>Réttabanki!$W584</f>
        <v>Mexico kjúklingasúpa</v>
      </c>
      <c r="B538" t="str">
        <f>Réttabanki!$B584</f>
        <v>Kúmen (cumin)</v>
      </c>
      <c r="C538" t="str">
        <f>IFERROR(INDEX(Vöruskrá!$E:$E,MATCH(Réttabanki!$B584,Vöruskrá!$B:$B,0)),"")</f>
        <v>Krydd</v>
      </c>
      <c r="D538" s="115">
        <f>Réttabanki!$C584</f>
        <v>80</v>
      </c>
      <c r="E538" s="91">
        <f>Réttabanki!$T584</f>
        <v>240</v>
      </c>
    </row>
    <row r="539" spans="1:5">
      <c r="A539" t="str">
        <f>Réttabanki!$W585</f>
        <v>Mexico kjúklingasúpa</v>
      </c>
      <c r="B539" t="str">
        <f>Réttabanki!$B585</f>
        <v>Svartur pipar, malaður</v>
      </c>
      <c r="C539" t="str">
        <f>IFERROR(INDEX(Vöruskrá!$E:$E,MATCH(Réttabanki!$B585,Vöruskrá!$B:$B,0)),"")</f>
        <v>Krydd</v>
      </c>
      <c r="D539" s="115">
        <f>Réttabanki!$C585</f>
        <v>50</v>
      </c>
      <c r="E539" s="91">
        <f>Réttabanki!$T585</f>
        <v>350</v>
      </c>
    </row>
    <row r="540" spans="1:5">
      <c r="A540" t="str">
        <f>Réttabanki!$W586</f>
        <v>Mexico kjúklingasúpa</v>
      </c>
      <c r="B540" t="str">
        <f>Réttabanki!$B586</f>
        <v>Paprikuduft</v>
      </c>
      <c r="C540" t="str">
        <f>IFERROR(INDEX(Vöruskrá!$E:$E,MATCH(Réttabanki!$B586,Vöruskrá!$B:$B,0)),"")</f>
        <v>Krydd</v>
      </c>
      <c r="D540" s="115">
        <f>Réttabanki!$C586</f>
        <v>60</v>
      </c>
      <c r="E540" s="91">
        <f>Réttabanki!$T586</f>
        <v>180</v>
      </c>
    </row>
    <row r="541" spans="1:5">
      <c r="A541" t="str">
        <f>Réttabanki!$W587</f>
        <v>Mexico kjúklingasúpa</v>
      </c>
      <c r="B541" t="str">
        <f>Réttabanki!$B587</f>
        <v>Chiliduft mild</v>
      </c>
      <c r="C541" t="str">
        <f>IFERROR(INDEX(Vöruskrá!$E:$E,MATCH(Réttabanki!$B587,Vöruskrá!$B:$B,0)),"")</f>
        <v>Krydd</v>
      </c>
      <c r="D541" s="115">
        <f>Réttabanki!$C587</f>
        <v>40</v>
      </c>
      <c r="E541" s="91">
        <f>Réttabanki!$T587</f>
        <v>120</v>
      </c>
    </row>
    <row r="542" spans="1:5">
      <c r="A542" t="str">
        <f>Réttabanki!$W588</f>
        <v>Mexico kjúklingasúpa</v>
      </c>
      <c r="B542" t="str">
        <f>Réttabanki!$B588</f>
        <v>Oregano</v>
      </c>
      <c r="C542" t="str">
        <f>IFERROR(INDEX(Vöruskrá!$E:$E,MATCH(Réttabanki!$B588,Vöruskrá!$B:$B,0)),"")</f>
        <v>Krydd</v>
      </c>
      <c r="D542" s="115">
        <f>Réttabanki!$C588</f>
        <v>40</v>
      </c>
      <c r="E542" s="91">
        <f>Réttabanki!$T588</f>
        <v>394</v>
      </c>
    </row>
    <row r="543" spans="1:5">
      <c r="A543" t="str">
        <f>Réttabanki!$W589</f>
        <v>Mexico kjúklingasúpa</v>
      </c>
      <c r="B543" t="str">
        <f>Réttabanki!$B589</f>
        <v>Lárviðarlauf, heil</v>
      </c>
      <c r="C543" t="str">
        <f>IFERROR(INDEX(Vöruskrá!$E:$E,MATCH(Réttabanki!$B589,Vöruskrá!$B:$B,0)),"")</f>
        <v>Krydd</v>
      </c>
      <c r="D543" s="115">
        <f>Réttabanki!$C589</f>
        <v>4</v>
      </c>
      <c r="E543" s="91">
        <f>Réttabanki!$T589</f>
        <v>68</v>
      </c>
    </row>
    <row r="544" spans="1:5">
      <c r="A544" t="str">
        <f>Réttabanki!$W590</f>
        <v>Mexico kjúklingasúpa</v>
      </c>
      <c r="B544" t="str">
        <f>Réttabanki!$B590</f>
        <v>Crystal Sugar (Sykur)</v>
      </c>
      <c r="C544" t="str">
        <f>IFERROR(INDEX(Vöruskrá!$E:$E,MATCH(Réttabanki!$B590,Vöruskrá!$B:$B,0)),"")</f>
        <v>Kornvörur og hráefni</v>
      </c>
      <c r="D544" s="115">
        <f>Réttabanki!$C590</f>
        <v>50</v>
      </c>
      <c r="E544" s="91">
        <f>Réttabanki!$T590</f>
        <v>18</v>
      </c>
    </row>
    <row r="545" spans="1:5">
      <c r="A545" t="str">
        <f>Réttabanki!$W591</f>
        <v>Mexico kjúklingasúpa</v>
      </c>
      <c r="B545" t="str">
        <f>Réttabanki!$B591</f>
        <v>Kjúklinga lærakjöt Rodizio</v>
      </c>
      <c r="C545" t="str">
        <f>IFERROR(INDEX(Vöruskrá!$E:$E,MATCH(Réttabanki!$B591,Vöruskrá!$B:$B,0)),"")</f>
        <v>Kjöt / Alifuglar</v>
      </c>
      <c r="D545" s="115">
        <f>Réttabanki!$C591</f>
        <v>9000</v>
      </c>
      <c r="E545" s="91">
        <f>Réttabanki!$T591</f>
        <v>21600</v>
      </c>
    </row>
    <row r="546" spans="1:5">
      <c r="A546" t="str">
        <f>Réttabanki!$W592</f>
        <v>Mexico kjúklingasúpa</v>
      </c>
      <c r="B546" t="str">
        <f>Réttabanki!$B592</f>
        <v>Vatn</v>
      </c>
      <c r="C546" t="str">
        <f>IFERROR(INDEX(Vöruskrá!$E:$E,MATCH(Réttabanki!$B592,Vöruskrá!$B:$B,0)),"")</f>
        <v>Kornvörur og hráefni</v>
      </c>
      <c r="D546" s="115">
        <f>Réttabanki!$C592</f>
        <v>64526</v>
      </c>
      <c r="E546" s="91">
        <f>Réttabanki!$T592</f>
        <v>6453</v>
      </c>
    </row>
    <row r="547" spans="1:5">
      <c r="A547" t="str">
        <f>Réttabanki!$W594</f>
        <v>Íslensk kjötsúpa með lambakjöti og rótargrænmeti</v>
      </c>
      <c r="B547" t="str">
        <f>Réttabanki!$B594</f>
        <v>Lambakjöt teningar</v>
      </c>
      <c r="C547" t="str">
        <f>IFERROR(INDEX(Vöruskrá!$E:$E,MATCH(Réttabanki!$B594,Vöruskrá!$B:$B,0)),"")</f>
        <v>Kjöt / Alifuglar</v>
      </c>
      <c r="D547" s="115">
        <f>Réttabanki!$C594</f>
        <v>20000</v>
      </c>
      <c r="E547" s="91">
        <f>Réttabanki!$T594</f>
        <v>78000</v>
      </c>
    </row>
    <row r="548" spans="1:5">
      <c r="A548" t="str">
        <f>Réttabanki!$W595</f>
        <v>Íslensk kjötsúpa með lambakjöti og rótargrænmeti</v>
      </c>
      <c r="B548" t="str">
        <f>Réttabanki!$B595</f>
        <v>Kartöflur (ferskar)</v>
      </c>
      <c r="C548" t="str">
        <f>IFERROR(INDEX(Vöruskrá!$E:$E,MATCH(Réttabanki!$B595,Vöruskrá!$B:$B,0)),"")</f>
        <v>Grænmeti</v>
      </c>
      <c r="D548" s="115">
        <f>Réttabanki!$C595</f>
        <v>25000</v>
      </c>
      <c r="E548" s="91">
        <f>Réttabanki!$T595</f>
        <v>5000</v>
      </c>
    </row>
    <row r="549" spans="1:5">
      <c r="A549" t="str">
        <f>Réttabanki!$W596</f>
        <v>Íslensk kjötsúpa með lambakjöti og rótargrænmeti</v>
      </c>
      <c r="B549" t="str">
        <f>Réttabanki!$B596</f>
        <v>Gulrætur (ferskar)</v>
      </c>
      <c r="C549" t="str">
        <f>IFERROR(INDEX(Vöruskrá!$E:$E,MATCH(Réttabanki!$B596,Vöruskrá!$B:$B,0)),"")</f>
        <v>Grænmeti</v>
      </c>
      <c r="D549" s="115">
        <f>Réttabanki!$C596</f>
        <v>10000</v>
      </c>
      <c r="E549" s="91">
        <f>Réttabanki!$T596</f>
        <v>2500</v>
      </c>
    </row>
    <row r="550" spans="1:5">
      <c r="A550" t="str">
        <f>Réttabanki!$W597</f>
        <v>Íslensk kjötsúpa með lambakjöti og rótargrænmeti</v>
      </c>
      <c r="B550" t="str">
        <f>Réttabanki!$B597</f>
        <v>Rófur</v>
      </c>
      <c r="C550" t="str">
        <f>IFERROR(INDEX(Vöruskrá!$E:$E,MATCH(Réttabanki!$B597,Vöruskrá!$B:$B,0)),"")</f>
        <v>Grænmeti</v>
      </c>
      <c r="D550" s="115">
        <f>Réttabanki!$C597</f>
        <v>8000</v>
      </c>
      <c r="E550" s="91">
        <f>Réttabanki!$T597</f>
        <v>4800</v>
      </c>
    </row>
    <row r="551" spans="1:5">
      <c r="A551" t="str">
        <f>Réttabanki!$W598</f>
        <v>Íslensk kjötsúpa með lambakjöti og rótargrænmeti</v>
      </c>
      <c r="B551" t="str">
        <f>Réttabanki!$B598</f>
        <v>Sellerí (ferskt)</v>
      </c>
      <c r="C551" t="str">
        <f>IFERROR(INDEX(Vöruskrá!$E:$E,MATCH(Réttabanki!$B598,Vöruskrá!$B:$B,0)),"")</f>
        <v xml:space="preserve">Grænmeti </v>
      </c>
      <c r="D551" s="115">
        <f>Réttabanki!$C598</f>
        <v>5000</v>
      </c>
      <c r="E551" s="91">
        <f>Réttabanki!$T598</f>
        <v>2500</v>
      </c>
    </row>
    <row r="552" spans="1:5">
      <c r="A552" t="str">
        <f>Réttabanki!$W599</f>
        <v>Íslensk kjötsúpa með lambakjöti og rótargrænmeti</v>
      </c>
      <c r="B552" t="str">
        <f>Réttabanki!$B599</f>
        <v>Laukur (ferskur)</v>
      </c>
      <c r="C552" t="str">
        <f>IFERROR(INDEX(Vöruskrá!$E:$E,MATCH(Réttabanki!$B599,Vöruskrá!$B:$B,0)),"")</f>
        <v>Grænmeti</v>
      </c>
      <c r="D552" s="115">
        <f>Réttabanki!$C599</f>
        <v>5000</v>
      </c>
      <c r="E552" s="91">
        <f>Réttabanki!$T599</f>
        <v>1250</v>
      </c>
    </row>
    <row r="553" spans="1:5">
      <c r="A553" t="str">
        <f>Réttabanki!$W600</f>
        <v>Íslensk kjötsúpa með lambakjöti og rótargrænmeti</v>
      </c>
      <c r="B553" t="str">
        <f>Réttabanki!$B600</f>
        <v>Vatn</v>
      </c>
      <c r="C553" t="str">
        <f>IFERROR(INDEX(Vöruskrá!$E:$E,MATCH(Réttabanki!$B600,Vöruskrá!$B:$B,0)),"")</f>
        <v>Kornvörur og hráefni</v>
      </c>
      <c r="D553" s="115">
        <f>Réttabanki!$C600</f>
        <v>22500</v>
      </c>
      <c r="E553" s="91">
        <f>Réttabanki!$T600</f>
        <v>2250</v>
      </c>
    </row>
    <row r="554" spans="1:5">
      <c r="A554" t="str">
        <f>Réttabanki!$W601</f>
        <v>Íslensk kjötsúpa með lambakjöti og rótargrænmeti</v>
      </c>
      <c r="B554" t="str">
        <f>Réttabanki!$B601</f>
        <v>Nautakraftur Vegan</v>
      </c>
      <c r="C554" t="str">
        <f>IFERROR(INDEX(Vöruskrá!$E:$E,MATCH(Réttabanki!$B601,Vöruskrá!$B:$B,0)),"")</f>
        <v>Sósur / Dressingar / Kraftar</v>
      </c>
      <c r="D554" s="115">
        <f>Réttabanki!$C601</f>
        <v>3000</v>
      </c>
      <c r="E554" s="91">
        <f>Réttabanki!$T601</f>
        <v>1800</v>
      </c>
    </row>
    <row r="555" spans="1:5">
      <c r="A555" t="str">
        <f>Réttabanki!$W602</f>
        <v>Íslensk kjötsúpa með lambakjöti og rótargrænmeti</v>
      </c>
      <c r="B555" t="str">
        <f>Réttabanki!$B602</f>
        <v>Borðsalt</v>
      </c>
      <c r="C555" t="str">
        <f>IFERROR(INDEX(Vöruskrá!$E:$E,MATCH(Réttabanki!$B602,Vöruskrá!$B:$B,0)),"")</f>
        <v xml:space="preserve">Krydd </v>
      </c>
      <c r="D555" s="115">
        <f>Réttabanki!$C602</f>
        <v>700</v>
      </c>
      <c r="E555" s="91">
        <f>Réttabanki!$T602</f>
        <v>84</v>
      </c>
    </row>
    <row r="556" spans="1:5">
      <c r="A556" t="str">
        <f>Réttabanki!$W603</f>
        <v>Íslensk kjötsúpa með lambakjöti og rótargrænmeti</v>
      </c>
      <c r="B556" t="str">
        <f>Réttabanki!$B603</f>
        <v>Svartur pipar, malaður</v>
      </c>
      <c r="C556" t="str">
        <f>IFERROR(INDEX(Vöruskrá!$E:$E,MATCH(Réttabanki!$B603,Vöruskrá!$B:$B,0)),"")</f>
        <v>Krydd</v>
      </c>
      <c r="D556" s="115">
        <f>Réttabanki!$C603</f>
        <v>300</v>
      </c>
      <c r="E556" s="91">
        <f>Réttabanki!$T603</f>
        <v>2100</v>
      </c>
    </row>
    <row r="557" spans="1:5">
      <c r="A557" t="str">
        <f>Réttabanki!$W604</f>
        <v>Íslensk kjötsúpa með lambakjöti og rótargrænmeti</v>
      </c>
      <c r="B557" t="str">
        <f>Réttabanki!$B604</f>
        <v>Lárviðarlauf, heil</v>
      </c>
      <c r="C557" t="str">
        <f>IFERROR(INDEX(Vöruskrá!$E:$E,MATCH(Réttabanki!$B604,Vöruskrá!$B:$B,0)),"")</f>
        <v>Krydd</v>
      </c>
      <c r="D557" s="115">
        <f>Réttabanki!$C604</f>
        <v>100</v>
      </c>
      <c r="E557" s="91">
        <f>Réttabanki!$T604</f>
        <v>1710</v>
      </c>
    </row>
    <row r="558" spans="1:5">
      <c r="A558" t="str">
        <f>Réttabanki!$W605</f>
        <v>Íslensk kjötsúpa með lambakjöti og rótargrænmeti</v>
      </c>
      <c r="B558" t="str">
        <f>Réttabanki!$B605</f>
        <v>Timían</v>
      </c>
      <c r="C558">
        <f>IFERROR(INDEX(Vöruskrá!$E:$E,MATCH(Réttabanki!$B605,Vöruskrá!$B:$B,0)),"")</f>
        <v>0</v>
      </c>
      <c r="D558" s="115">
        <f>Réttabanki!$C605</f>
        <v>400</v>
      </c>
      <c r="E558" s="91">
        <f>Réttabanki!$T605</f>
        <v>1200</v>
      </c>
    </row>
    <row r="559" spans="1:5">
      <c r="A559" t="str">
        <f>Réttabanki!$W607</f>
        <v>Krydduð rauðlinsubaunasúpa með nan-brauði</v>
      </c>
      <c r="B559" t="str">
        <f>Réttabanki!$B607</f>
        <v>Rauðar linsur</v>
      </c>
      <c r="C559" t="str">
        <f>IFERROR(INDEX(Vöruskrá!$E:$E,MATCH(Réttabanki!$B607,Vöruskrá!$B:$B,0)),"")</f>
        <v>Kornvörur oghráefni</v>
      </c>
      <c r="D559" s="115">
        <f>Réttabanki!$C607</f>
        <v>20000</v>
      </c>
      <c r="E559" s="91">
        <f>Réttabanki!$T607</f>
        <v>8000</v>
      </c>
    </row>
    <row r="560" spans="1:5">
      <c r="A560" t="str">
        <f>Réttabanki!$W608</f>
        <v>Krydduð rauðlinsubaunasúpa með nan-brauði</v>
      </c>
      <c r="B560" t="str">
        <f>Réttabanki!$B608</f>
        <v>Maukaðir tómatar</v>
      </c>
      <c r="C560" t="str">
        <f>IFERROR(INDEX(Vöruskrá!$E:$E,MATCH(Réttabanki!$B608,Vöruskrá!$B:$B,0)),"")</f>
        <v>Niðursuðuvörur</v>
      </c>
      <c r="D560" s="115">
        <f>Réttabanki!$C608</f>
        <v>15000</v>
      </c>
      <c r="E560" s="91">
        <f>Réttabanki!$T608</f>
        <v>8040</v>
      </c>
    </row>
    <row r="561" spans="1:5">
      <c r="A561" t="str">
        <f>Réttabanki!$W609</f>
        <v>Krydduð rauðlinsubaunasúpa með nan-brauði</v>
      </c>
      <c r="B561" t="str">
        <f>Réttabanki!$B609</f>
        <v>Kókosmjólk Roland Coconut Milk</v>
      </c>
      <c r="C561" t="str">
        <f>IFERROR(INDEX(Vöruskrá!$E:$E,MATCH(Réttabanki!$B609,Vöruskrá!$B:$B,0)),"")</f>
        <v>Niðursuðuvörur</v>
      </c>
      <c r="D561" s="115">
        <f>Réttabanki!$C609</f>
        <v>10000</v>
      </c>
      <c r="E561" s="91">
        <f>Réttabanki!$T609</f>
        <v>4500</v>
      </c>
    </row>
    <row r="562" spans="1:5">
      <c r="A562" t="str">
        <f>Réttabanki!$W610</f>
        <v>Krydduð rauðlinsubaunasúpa með nan-brauði</v>
      </c>
      <c r="B562" t="str">
        <f>Réttabanki!$B610</f>
        <v>Knorr grænmetiskraftur þurr</v>
      </c>
      <c r="C562" t="str">
        <f>IFERROR(INDEX(Vöruskrá!$E:$E,MATCH(Réttabanki!$B610,Vöruskrá!$B:$B,0)),"")</f>
        <v>Sósur / Dressingar / Kraftar</v>
      </c>
      <c r="D562" s="115">
        <f>Réttabanki!$C610</f>
        <v>38000</v>
      </c>
      <c r="E562" s="91">
        <f>Réttabanki!$T610</f>
        <v>13300</v>
      </c>
    </row>
    <row r="563" spans="1:5">
      <c r="A563" t="str">
        <f>Réttabanki!$W611</f>
        <v>Krydduð rauðlinsubaunasúpa með nan-brauði</v>
      </c>
      <c r="B563" t="str">
        <f>Réttabanki!$B611</f>
        <v>Laukur (ferskur)</v>
      </c>
      <c r="C563" t="str">
        <f>IFERROR(INDEX(Vöruskrá!$E:$E,MATCH(Réttabanki!$B611,Vöruskrá!$B:$B,0)),"")</f>
        <v>Grænmeti</v>
      </c>
      <c r="D563" s="115">
        <f>Réttabanki!$C611</f>
        <v>7000</v>
      </c>
      <c r="E563" s="91">
        <f>Réttabanki!$T611</f>
        <v>1750</v>
      </c>
    </row>
    <row r="564" spans="1:5">
      <c r="A564" t="str">
        <f>Réttabanki!$W612</f>
        <v>Krydduð rauðlinsubaunasúpa með nan-brauði</v>
      </c>
      <c r="B564" t="str">
        <f>Réttabanki!$B612</f>
        <v>Hvítlaukur (ferskur)</v>
      </c>
      <c r="C564" t="str">
        <f>IFERROR(INDEX(Vöruskrá!$E:$E,MATCH(Réttabanki!$B612,Vöruskrá!$B:$B,0)),"")</f>
        <v xml:space="preserve">Grænmeti </v>
      </c>
      <c r="D564" s="115">
        <f>Réttabanki!$C612</f>
        <v>1000</v>
      </c>
      <c r="E564" s="91">
        <f>Réttabanki!$T612</f>
        <v>1500</v>
      </c>
    </row>
    <row r="565" spans="1:5">
      <c r="A565" t="str">
        <f>Réttabanki!$W613</f>
        <v>Krydduð rauðlinsubaunasúpa með nan-brauði</v>
      </c>
      <c r="B565" t="str">
        <f>Réttabanki!$B613</f>
        <v>Karríduft (Curry powder)</v>
      </c>
      <c r="C565" t="str">
        <f>IFERROR(INDEX(Vöruskrá!$E:$E,MATCH(Réttabanki!$B613,Vöruskrá!$B:$B,0)),"")</f>
        <v>Krydd</v>
      </c>
      <c r="D565" s="115">
        <f>Réttabanki!$C613</f>
        <v>2000</v>
      </c>
      <c r="E565" s="91">
        <f>Réttabanki!$T613</f>
        <v>6000</v>
      </c>
    </row>
    <row r="566" spans="1:5">
      <c r="A566" t="str">
        <f>Réttabanki!$W614</f>
        <v>Krydduð rauðlinsubaunasúpa með nan-brauði</v>
      </c>
      <c r="B566" t="str">
        <f>Réttabanki!$B614</f>
        <v>Kúmen (cumin)</v>
      </c>
      <c r="C566" t="str">
        <f>IFERROR(INDEX(Vöruskrá!$E:$E,MATCH(Réttabanki!$B614,Vöruskrá!$B:$B,0)),"")</f>
        <v>Krydd</v>
      </c>
      <c r="D566" s="115">
        <f>Réttabanki!$C614</f>
        <v>500</v>
      </c>
      <c r="E566" s="91">
        <f>Réttabanki!$T614</f>
        <v>1500</v>
      </c>
    </row>
    <row r="567" spans="1:5">
      <c r="A567" t="str">
        <f>Réttabanki!$W615</f>
        <v>Krydduð rauðlinsubaunasúpa með nan-brauði</v>
      </c>
      <c r="B567" t="str">
        <f>Réttabanki!$B615</f>
        <v>Engifer (ferskur)</v>
      </c>
      <c r="C567" t="str">
        <f>IFERROR(INDEX(Vöruskrá!$E:$E,MATCH(Réttabanki!$B615,Vöruskrá!$B:$B,0)),"")</f>
        <v>Krydd</v>
      </c>
      <c r="D567" s="115">
        <f>Réttabanki!$C615</f>
        <v>500</v>
      </c>
      <c r="E567" s="91">
        <f>Réttabanki!$T615</f>
        <v>300</v>
      </c>
    </row>
    <row r="568" spans="1:5">
      <c r="A568" t="str">
        <f>Réttabanki!$W616</f>
        <v>Krydduð rauðlinsubaunasúpa með nan-brauði</v>
      </c>
      <c r="B568" t="str">
        <f>Réttabanki!$B616</f>
        <v>Tómatpuré Doppio Concentrato 800 g (Menu)</v>
      </c>
      <c r="C568" t="str">
        <f>IFERROR(INDEX(Vöruskrá!$E:$E,MATCH(Réttabanki!$B616,Vöruskrá!$B:$B,0)),"")</f>
        <v>Niðursuðuvörur</v>
      </c>
      <c r="D568" s="115">
        <f>Réttabanki!$C616</f>
        <v>2500</v>
      </c>
      <c r="E568" s="91">
        <f>Réttabanki!$T616</f>
        <v>1125</v>
      </c>
    </row>
    <row r="569" spans="1:5">
      <c r="A569" t="str">
        <f>Réttabanki!$W617</f>
        <v>Krydduð rauðlinsubaunasúpa með nan-brauði</v>
      </c>
      <c r="B569" t="str">
        <f>Réttabanki!$B617</f>
        <v>Borðsalt</v>
      </c>
      <c r="C569" t="str">
        <f>IFERROR(INDEX(Vöruskrá!$E:$E,MATCH(Réttabanki!$B617,Vöruskrá!$B:$B,0)),"")</f>
        <v xml:space="preserve">Krydd </v>
      </c>
      <c r="D569" s="115">
        <f>Réttabanki!$C617</f>
        <v>700</v>
      </c>
      <c r="E569" s="91">
        <f>Réttabanki!$T617</f>
        <v>84</v>
      </c>
    </row>
    <row r="570" spans="1:5">
      <c r="A570" t="str">
        <f>Réttabanki!$W618</f>
        <v>Krydduð rauðlinsubaunasúpa með nan-brauði</v>
      </c>
      <c r="B570" t="str">
        <f>Réttabanki!$B618</f>
        <v>Repjuolía</v>
      </c>
      <c r="C570" t="str">
        <f>IFERROR(INDEX(Vöruskrá!$E:$E,MATCH(Réttabanki!$B618,Vöruskrá!$B:$B,0)),"")</f>
        <v>Kornvörur og hráefni</v>
      </c>
      <c r="D570" s="115">
        <f>Réttabanki!$C618</f>
        <v>1500</v>
      </c>
      <c r="E570" s="91">
        <f>Réttabanki!$T618</f>
        <v>593</v>
      </c>
    </row>
    <row r="571" spans="1:5">
      <c r="A571" t="str">
        <f>Réttabanki!$W619</f>
        <v>Krydduð rauðlinsubaunasúpa með nan-brauði</v>
      </c>
      <c r="B571" t="str">
        <f>Réttabanki!$B619</f>
        <v>Kóríander (ferskur)</v>
      </c>
      <c r="C571" t="str">
        <f>IFERROR(INDEX(Vöruskrá!$E:$E,MATCH(Réttabanki!$B619,Vöruskrá!$B:$B,0)),"")</f>
        <v>Krydd</v>
      </c>
      <c r="D571" s="115">
        <f>Réttabanki!$C619</f>
        <v>300</v>
      </c>
      <c r="E571" s="91">
        <f>Réttabanki!$T619</f>
        <v>180</v>
      </c>
    </row>
    <row r="572" spans="1:5">
      <c r="A572" t="str">
        <f>Réttabanki!$W621</f>
        <v>Aspassúpa með rjóma og brauði</v>
      </c>
      <c r="B572" t="str">
        <f>Réttabanki!$B621</f>
        <v>Aspas</v>
      </c>
      <c r="C572" t="str">
        <f>IFERROR(INDEX(Vöruskrá!$E:$E,MATCH(Réttabanki!$B621,Vöruskrá!$B:$B,0)),"")</f>
        <v>Grænmeti</v>
      </c>
      <c r="D572" s="115">
        <f>Réttabanki!$C621</f>
        <v>35000</v>
      </c>
      <c r="E572" s="91">
        <f>Réttabanki!$T621</f>
        <v>12250</v>
      </c>
    </row>
    <row r="573" spans="1:5">
      <c r="A573" t="str">
        <f>Réttabanki!$W622</f>
        <v>Aspassúpa með rjóma og brauði</v>
      </c>
      <c r="B573" t="str">
        <f>Réttabanki!$B622</f>
        <v>Knorr grænmetiskraftur þurr</v>
      </c>
      <c r="C573" t="str">
        <f>IFERROR(INDEX(Vöruskrá!$E:$E,MATCH(Réttabanki!$B622,Vöruskrá!$B:$B,0)),"")</f>
        <v>Sósur / Dressingar / Kraftar</v>
      </c>
      <c r="D573" s="115">
        <f>Réttabanki!$C622</f>
        <v>40000</v>
      </c>
      <c r="E573" s="91">
        <f>Réttabanki!$T622</f>
        <v>14000</v>
      </c>
    </row>
    <row r="574" spans="1:5">
      <c r="A574" t="str">
        <f>Réttabanki!$W623</f>
        <v>Aspassúpa með rjóma og brauði</v>
      </c>
      <c r="B574" t="str">
        <f>Réttabanki!$B623</f>
        <v>Matreiðslurjómi (MS)</v>
      </c>
      <c r="C574" t="str">
        <f>IFERROR(INDEX(Vöruskrá!$E:$E,MATCH(Réttabanki!$B623,Vöruskrá!$B:$B,0)),"")</f>
        <v>mjólkurvörur</v>
      </c>
      <c r="D574" s="115">
        <f>Réttabanki!$C623</f>
        <v>15000</v>
      </c>
      <c r="E574" s="91">
        <f>Réttabanki!$T623</f>
        <v>13500</v>
      </c>
    </row>
    <row r="575" spans="1:5">
      <c r="A575" t="str">
        <f>Réttabanki!$W624</f>
        <v>Aspassúpa með rjóma og brauði</v>
      </c>
      <c r="B575" t="str">
        <f>Réttabanki!$B624</f>
        <v>Smjör 500 g</v>
      </c>
      <c r="C575" t="str">
        <f>IFERROR(INDEX(Vöruskrá!$E:$E,MATCH(Réttabanki!$B624,Vöruskrá!$B:$B,0)),"")</f>
        <v>Mjólkurvörur</v>
      </c>
      <c r="D575" s="115">
        <f>Réttabanki!$C624</f>
        <v>3000</v>
      </c>
      <c r="E575" s="91">
        <f>Réttabanki!$T624</f>
        <v>6900</v>
      </c>
    </row>
    <row r="576" spans="1:5">
      <c r="A576" t="str">
        <f>Réttabanki!$W625</f>
        <v>Aspassúpa með rjóma og brauði</v>
      </c>
      <c r="B576" t="str">
        <f>Réttabanki!$B625</f>
        <v>Laukur (ferskur)</v>
      </c>
      <c r="C576" t="str">
        <f>IFERROR(INDEX(Vöruskrá!$E:$E,MATCH(Réttabanki!$B625,Vöruskrá!$B:$B,0)),"")</f>
        <v>Grænmeti</v>
      </c>
      <c r="D576" s="115">
        <f>Réttabanki!$C625</f>
        <v>4000</v>
      </c>
      <c r="E576" s="91">
        <f>Réttabanki!$T625</f>
        <v>1000</v>
      </c>
    </row>
    <row r="577" spans="1:5">
      <c r="A577" t="str">
        <f>Réttabanki!$W626</f>
        <v>Aspassúpa með rjóma og brauði</v>
      </c>
      <c r="B577" t="str">
        <f>Réttabanki!$B626</f>
        <v>Hvítlaukur (ferskur)</v>
      </c>
      <c r="C577" t="str">
        <f>IFERROR(INDEX(Vöruskrá!$E:$E,MATCH(Réttabanki!$B626,Vöruskrá!$B:$B,0)),"")</f>
        <v xml:space="preserve">Grænmeti </v>
      </c>
      <c r="D577" s="115">
        <f>Réttabanki!$C626</f>
        <v>1000</v>
      </c>
      <c r="E577" s="91">
        <f>Réttabanki!$T626</f>
        <v>1500</v>
      </c>
    </row>
    <row r="578" spans="1:5">
      <c r="A578" t="str">
        <f>Réttabanki!$W627</f>
        <v>Aspassúpa með rjóma og brauði</v>
      </c>
      <c r="B578" t="str">
        <f>Réttabanki!$B627</f>
        <v>Borðsalt</v>
      </c>
      <c r="C578" t="str">
        <f>IFERROR(INDEX(Vöruskrá!$E:$E,MATCH(Réttabanki!$B627,Vöruskrá!$B:$B,0)),"")</f>
        <v xml:space="preserve">Krydd </v>
      </c>
      <c r="D578" s="115">
        <f>Réttabanki!$C627</f>
        <v>800</v>
      </c>
      <c r="E578" s="91">
        <f>Réttabanki!$T627</f>
        <v>96</v>
      </c>
    </row>
    <row r="579" spans="1:5">
      <c r="A579" t="str">
        <f>Réttabanki!$W628</f>
        <v>Aspassúpa með rjóma og brauði</v>
      </c>
      <c r="B579" t="str">
        <f>Réttabanki!$B628</f>
        <v>Hvítur pipar</v>
      </c>
      <c r="C579" t="str">
        <f>IFERROR(INDEX(Vöruskrá!$E:$E,MATCH(Réttabanki!$B628,Vöruskrá!$B:$B,0)),"")</f>
        <v>Krydd</v>
      </c>
      <c r="D579" s="115">
        <f>Réttabanki!$C628</f>
        <v>500</v>
      </c>
      <c r="E579" s="91">
        <f>Réttabanki!$T628</f>
        <v>300</v>
      </c>
    </row>
    <row r="580" spans="1:5">
      <c r="A580" t="str">
        <f>Réttabanki!$W629</f>
        <v>Aspassúpa með rjóma og brauði</v>
      </c>
      <c r="B580" t="str">
        <f>Réttabanki!$B629</f>
        <v>Sítrónusafi</v>
      </c>
      <c r="C580" t="str">
        <f>IFERROR(INDEX(Vöruskrá!$E:$E,MATCH(Réttabanki!$B629,Vöruskrá!$B:$B,0)),"")</f>
        <v>Sósur / Dressingar / Kraftar</v>
      </c>
      <c r="D580" s="115">
        <f>Réttabanki!$C629</f>
        <v>700</v>
      </c>
      <c r="E580" s="91">
        <f>Réttabanki!$T629</f>
        <v>420</v>
      </c>
    </row>
    <row r="581" spans="1:5">
      <c r="A581" t="str">
        <f>Réttabanki!$W631</f>
        <v>Sveppasúpa með rjóma og kryddjurtum</v>
      </c>
      <c r="B581" t="str">
        <f>Réttabanki!$B631</f>
        <v>Sveppir (ferskir)</v>
      </c>
      <c r="C581" t="str">
        <f>IFERROR(INDEX(Vöruskrá!$E:$E,MATCH(Réttabanki!$B631,Vöruskrá!$B:$B,0)),"")</f>
        <v>Grænmeti</v>
      </c>
      <c r="D581" s="115">
        <f>Réttabanki!$C631</f>
        <v>35000</v>
      </c>
      <c r="E581" s="91">
        <f>Réttabanki!$T631</f>
        <v>21000</v>
      </c>
    </row>
    <row r="582" spans="1:5">
      <c r="A582" t="str">
        <f>Réttabanki!$W632</f>
        <v>Sveppasúpa með rjóma og kryddjurtum</v>
      </c>
      <c r="B582" t="str">
        <f>Réttabanki!$B632</f>
        <v>Knorr grænmetiskraftur þurr</v>
      </c>
      <c r="C582" t="str">
        <f>IFERROR(INDEX(Vöruskrá!$E:$E,MATCH(Réttabanki!$B632,Vöruskrá!$B:$B,0)),"")</f>
        <v>Sósur / Dressingar / Kraftar</v>
      </c>
      <c r="D582" s="115">
        <f>Réttabanki!$C632</f>
        <v>35000</v>
      </c>
      <c r="E582" s="91">
        <f>Réttabanki!$T632</f>
        <v>12250</v>
      </c>
    </row>
    <row r="583" spans="1:5">
      <c r="A583" t="str">
        <f>Réttabanki!$W633</f>
        <v>Sveppasúpa með rjóma og kryddjurtum</v>
      </c>
      <c r="B583" t="str">
        <f>Réttabanki!$B633</f>
        <v>Matreiðslurjómi (MS)</v>
      </c>
      <c r="C583" t="str">
        <f>IFERROR(INDEX(Vöruskrá!$E:$E,MATCH(Réttabanki!$B633,Vöruskrá!$B:$B,0)),"")</f>
        <v>mjólkurvörur</v>
      </c>
      <c r="D583" s="115">
        <f>Réttabanki!$C633</f>
        <v>15000</v>
      </c>
      <c r="E583" s="91">
        <f>Réttabanki!$T633</f>
        <v>13500</v>
      </c>
    </row>
    <row r="584" spans="1:5">
      <c r="A584" t="str">
        <f>Réttabanki!$W634</f>
        <v>Sveppasúpa með rjóma og kryddjurtum</v>
      </c>
      <c r="B584" t="str">
        <f>Réttabanki!$B634</f>
        <v>Smjör 500 g</v>
      </c>
      <c r="C584" t="str">
        <f>IFERROR(INDEX(Vöruskrá!$E:$E,MATCH(Réttabanki!$B634,Vöruskrá!$B:$B,0)),"")</f>
        <v>Mjólkurvörur</v>
      </c>
      <c r="D584" s="115">
        <f>Réttabanki!$C634</f>
        <v>4000</v>
      </c>
      <c r="E584" s="91">
        <f>Réttabanki!$T634</f>
        <v>9200</v>
      </c>
    </row>
    <row r="585" spans="1:5">
      <c r="A585" t="str">
        <f>Réttabanki!$W635</f>
        <v>Sveppasúpa með rjóma og kryddjurtum</v>
      </c>
      <c r="B585" t="str">
        <f>Réttabanki!$B635</f>
        <v>Laukur (ferskur)</v>
      </c>
      <c r="C585" t="str">
        <f>IFERROR(INDEX(Vöruskrá!$E:$E,MATCH(Réttabanki!$B635,Vöruskrá!$B:$B,0)),"")</f>
        <v>Grænmeti</v>
      </c>
      <c r="D585" s="115">
        <f>Réttabanki!$C635</f>
        <v>5000</v>
      </c>
      <c r="E585" s="91">
        <f>Réttabanki!$T635</f>
        <v>1250</v>
      </c>
    </row>
    <row r="586" spans="1:5">
      <c r="A586" t="str">
        <f>Réttabanki!$W636</f>
        <v>Sveppasúpa með rjóma og kryddjurtum</v>
      </c>
      <c r="B586" t="str">
        <f>Réttabanki!$B636</f>
        <v>Hvítlaukur (ferskur)</v>
      </c>
      <c r="C586" t="str">
        <f>IFERROR(INDEX(Vöruskrá!$E:$E,MATCH(Réttabanki!$B636,Vöruskrá!$B:$B,0)),"")</f>
        <v xml:space="preserve">Grænmeti </v>
      </c>
      <c r="D586" s="115">
        <f>Réttabanki!$C636</f>
        <v>2000</v>
      </c>
      <c r="E586" s="91">
        <f>Réttabanki!$T636</f>
        <v>3000</v>
      </c>
    </row>
    <row r="587" spans="1:5">
      <c r="A587" t="str">
        <f>Réttabanki!$W637</f>
        <v>Sveppasúpa með rjóma og kryddjurtum</v>
      </c>
      <c r="B587" t="str">
        <f>Réttabanki!$B637</f>
        <v>Timían</v>
      </c>
      <c r="C587">
        <f>IFERROR(INDEX(Vöruskrá!$E:$E,MATCH(Réttabanki!$B637,Vöruskrá!$B:$B,0)),"")</f>
        <v>0</v>
      </c>
      <c r="D587" s="115">
        <f>Réttabanki!$C637</f>
        <v>500</v>
      </c>
      <c r="E587" s="91">
        <f>Réttabanki!$T637</f>
        <v>1500</v>
      </c>
    </row>
    <row r="588" spans="1:5">
      <c r="A588" t="str">
        <f>Réttabanki!$W638</f>
        <v>Sveppasúpa með rjóma og kryddjurtum</v>
      </c>
      <c r="B588" t="str">
        <f>Réttabanki!$B638</f>
        <v>Borðsalt</v>
      </c>
      <c r="C588" t="str">
        <f>IFERROR(INDEX(Vöruskrá!$E:$E,MATCH(Réttabanki!$B638,Vöruskrá!$B:$B,0)),"")</f>
        <v xml:space="preserve">Krydd </v>
      </c>
      <c r="D588" s="115">
        <f>Réttabanki!$C638</f>
        <v>1000</v>
      </c>
      <c r="E588" s="91">
        <f>Réttabanki!$T638</f>
        <v>120</v>
      </c>
    </row>
    <row r="589" spans="1:5">
      <c r="A589" t="str">
        <f>Réttabanki!$W639</f>
        <v>Sveppasúpa með rjóma og kryddjurtum</v>
      </c>
      <c r="B589" t="str">
        <f>Réttabanki!$B639</f>
        <v>Svartur pipar, malaður</v>
      </c>
      <c r="C589" t="str">
        <f>IFERROR(INDEX(Vöruskrá!$E:$E,MATCH(Réttabanki!$B639,Vöruskrá!$B:$B,0)),"")</f>
        <v>Krydd</v>
      </c>
      <c r="D589" s="115">
        <f>Réttabanki!$C639</f>
        <v>500</v>
      </c>
      <c r="E589" s="91">
        <f>Réttabanki!$T639</f>
        <v>3500</v>
      </c>
    </row>
    <row r="590" spans="1:5">
      <c r="A590" t="str">
        <f>Réttabanki!$W640</f>
        <v>Sveppasúpa með rjóma og kryddjurtum</v>
      </c>
      <c r="B590" t="str">
        <f>Réttabanki!$B640</f>
        <v>Hveiti 2kg (rauður)</v>
      </c>
      <c r="C590" t="str">
        <f>IFERROR(INDEX(Vöruskrá!$E:$E,MATCH(Réttabanki!$B640,Vöruskrá!$B:$B,0)),"")</f>
        <v>Kornvörur og hráefni</v>
      </c>
      <c r="D590" s="115">
        <f>Réttabanki!$C640</f>
        <v>2000</v>
      </c>
      <c r="E590" s="91">
        <f>Réttabanki!$T640</f>
        <v>1200</v>
      </c>
    </row>
    <row r="591" spans="1:5">
      <c r="A591" t="str">
        <f>Réttabanki!$W641</f>
        <v>Sveppasúpa með rjóma og kryddjurtum</v>
      </c>
      <c r="B591" t="str">
        <f>Réttabanki!$B641</f>
        <v>Vatn</v>
      </c>
      <c r="C591" t="str">
        <f>IFERROR(INDEX(Vöruskrá!$E:$E,MATCH(Réttabanki!$B641,Vöruskrá!$B:$B,0)),"")</f>
        <v>Kornvörur og hráefni</v>
      </c>
      <c r="D591" s="115">
        <f>Réttabanki!$C641</f>
        <v>1000</v>
      </c>
      <c r="E591" s="91">
        <f>Réttabanki!$T641</f>
        <v>100</v>
      </c>
    </row>
    <row r="592" spans="1:5">
      <c r="A592" t="str">
        <f>Réttabanki!$W643</f>
        <v>Mild tómatsúpa með rjóma og brauði</v>
      </c>
      <c r="B592" t="str">
        <f>Réttabanki!$B643</f>
        <v>Maukaðir tómatar</v>
      </c>
      <c r="C592" t="str">
        <f>IFERROR(INDEX(Vöruskrá!$E:$E,MATCH(Réttabanki!$B643,Vöruskrá!$B:$B,0)),"")</f>
        <v>Niðursuðuvörur</v>
      </c>
      <c r="D592" s="115">
        <f>Réttabanki!$C643</f>
        <v>55000</v>
      </c>
      <c r="E592" s="91">
        <f>Réttabanki!$T643</f>
        <v>29480</v>
      </c>
    </row>
    <row r="593" spans="1:5">
      <c r="A593" t="str">
        <f>Réttabanki!$W644</f>
        <v>Mild tómatsúpa með rjóma og brauði</v>
      </c>
      <c r="B593" t="str">
        <f>Réttabanki!$B644</f>
        <v>Knorr grænmetiskraftur þurr</v>
      </c>
      <c r="C593" t="str">
        <f>IFERROR(INDEX(Vöruskrá!$E:$E,MATCH(Réttabanki!$B644,Vöruskrá!$B:$B,0)),"")</f>
        <v>Sósur / Dressingar / Kraftar</v>
      </c>
      <c r="D593" s="115">
        <f>Réttabanki!$C644</f>
        <v>25000</v>
      </c>
      <c r="E593" s="91">
        <f>Réttabanki!$T644</f>
        <v>8750</v>
      </c>
    </row>
    <row r="594" spans="1:5">
      <c r="A594" t="str">
        <f>Réttabanki!$W645</f>
        <v>Mild tómatsúpa með rjóma og brauði</v>
      </c>
      <c r="B594" t="str">
        <f>Réttabanki!$B645</f>
        <v>Matreiðslurjómi (MS)</v>
      </c>
      <c r="C594" t="str">
        <f>IFERROR(INDEX(Vöruskrá!$E:$E,MATCH(Réttabanki!$B645,Vöruskrá!$B:$B,0)),"")</f>
        <v>mjólkurvörur</v>
      </c>
      <c r="D594" s="115">
        <f>Réttabanki!$C645</f>
        <v>12000</v>
      </c>
      <c r="E594" s="91">
        <f>Réttabanki!$T645</f>
        <v>10800</v>
      </c>
    </row>
    <row r="595" spans="1:5">
      <c r="A595" t="str">
        <f>Réttabanki!$W646</f>
        <v>Mild tómatsúpa með rjóma og brauði</v>
      </c>
      <c r="B595" t="str">
        <f>Réttabanki!$B646</f>
        <v>Laukur (ferskur)</v>
      </c>
      <c r="C595" t="str">
        <f>IFERROR(INDEX(Vöruskrá!$E:$E,MATCH(Réttabanki!$B646,Vöruskrá!$B:$B,0)),"")</f>
        <v>Grænmeti</v>
      </c>
      <c r="D595" s="115">
        <f>Réttabanki!$C646</f>
        <v>5000</v>
      </c>
      <c r="E595" s="91">
        <f>Réttabanki!$T646</f>
        <v>1250</v>
      </c>
    </row>
    <row r="596" spans="1:5">
      <c r="A596" t="str">
        <f>Réttabanki!$W647</f>
        <v>Mild tómatsúpa með rjóma og brauði</v>
      </c>
      <c r="B596" t="str">
        <f>Réttabanki!$B647</f>
        <v>Hvítlaukur (ferskur)</v>
      </c>
      <c r="C596" t="str">
        <f>IFERROR(INDEX(Vöruskrá!$E:$E,MATCH(Réttabanki!$B647,Vöruskrá!$B:$B,0)),"")</f>
        <v xml:space="preserve">Grænmeti </v>
      </c>
      <c r="D596" s="115">
        <f>Réttabanki!$C647</f>
        <v>1000</v>
      </c>
      <c r="E596" s="91">
        <f>Réttabanki!$T647</f>
        <v>1500</v>
      </c>
    </row>
    <row r="597" spans="1:5">
      <c r="A597" t="str">
        <f>Réttabanki!$W648</f>
        <v>Mild tómatsúpa með rjóma og brauði</v>
      </c>
      <c r="B597" t="str">
        <f>Réttabanki!$B648</f>
        <v>Crystal Sugar (Sykur)</v>
      </c>
      <c r="C597" t="str">
        <f>IFERROR(INDEX(Vöruskrá!$E:$E,MATCH(Réttabanki!$B648,Vöruskrá!$B:$B,0)),"")</f>
        <v>Kornvörur og hráefni</v>
      </c>
      <c r="D597" s="115">
        <f>Réttabanki!$C648</f>
        <v>1000</v>
      </c>
      <c r="E597" s="91">
        <f>Réttabanki!$T648</f>
        <v>350</v>
      </c>
    </row>
    <row r="598" spans="1:5">
      <c r="A598" t="str">
        <f>Réttabanki!$W649</f>
        <v>Mild tómatsúpa með rjóma og brauði</v>
      </c>
      <c r="B598" t="str">
        <f>Réttabanki!$B649</f>
        <v>Borðsalt</v>
      </c>
      <c r="C598" t="str">
        <f>IFERROR(INDEX(Vöruskrá!$E:$E,MATCH(Réttabanki!$B649,Vöruskrá!$B:$B,0)),"")</f>
        <v xml:space="preserve">Krydd </v>
      </c>
      <c r="D598" s="115">
        <f>Réttabanki!$C649</f>
        <v>500</v>
      </c>
      <c r="E598" s="91">
        <f>Réttabanki!$T649</f>
        <v>60</v>
      </c>
    </row>
    <row r="599" spans="1:5">
      <c r="A599" t="str">
        <f>Réttabanki!$W650</f>
        <v>Mild tómatsúpa með rjóma og brauði</v>
      </c>
      <c r="B599" t="str">
        <f>Réttabanki!$B650</f>
        <v>Basilíka</v>
      </c>
      <c r="C599" t="str">
        <f>IFERROR(INDEX(Vöruskrá!$E:$E,MATCH(Réttabanki!$B650,Vöruskrá!$B:$B,0)),"")</f>
        <v>Krydd</v>
      </c>
      <c r="D599" s="115">
        <f>Réttabanki!$C650</f>
        <v>500</v>
      </c>
      <c r="E599" s="91">
        <f>Réttabanki!$T650</f>
        <v>2636</v>
      </c>
    </row>
    <row r="600" spans="1:5">
      <c r="A600" t="str">
        <f>Réttabanki!$W652</f>
        <v>Rjómalöguð spergilkálssúpa með osti</v>
      </c>
      <c r="B600" t="str">
        <f>Réttabanki!$B652</f>
        <v>Brokkolí (ferskt)</v>
      </c>
      <c r="C600" t="str">
        <f>IFERROR(INDEX(Vöruskrá!$E:$E,MATCH(Réttabanki!$B652,Vöruskrá!$B:$B,0)),"")</f>
        <v>Grænmeti</v>
      </c>
      <c r="D600" s="115">
        <f>Réttabanki!$C652</f>
        <v>35000</v>
      </c>
      <c r="E600" s="91">
        <f>Réttabanki!$T652</f>
        <v>21000</v>
      </c>
    </row>
    <row r="601" spans="1:5">
      <c r="A601" t="str">
        <f>Réttabanki!$W653</f>
        <v>Rjómalöguð spergilkálssúpa með osti</v>
      </c>
      <c r="B601" t="str">
        <f>Réttabanki!$B653</f>
        <v>Knorr grænmetiskraftur þurr</v>
      </c>
      <c r="C601" t="str">
        <f>IFERROR(INDEX(Vöruskrá!$E:$E,MATCH(Réttabanki!$B653,Vöruskrá!$B:$B,0)),"")</f>
        <v>Sósur / Dressingar / Kraftar</v>
      </c>
      <c r="D601" s="115">
        <f>Réttabanki!$C653</f>
        <v>35000</v>
      </c>
      <c r="E601" s="91">
        <f>Réttabanki!$T653</f>
        <v>12250</v>
      </c>
    </row>
    <row r="602" spans="1:5">
      <c r="A602" t="str">
        <f>Réttabanki!$W654</f>
        <v>Rjómalöguð spergilkálssúpa með osti</v>
      </c>
      <c r="B602" t="str">
        <f>Réttabanki!$B654</f>
        <v>Matreiðslurjómi (MS)</v>
      </c>
      <c r="C602" t="str">
        <f>IFERROR(INDEX(Vöruskrá!$E:$E,MATCH(Réttabanki!$B654,Vöruskrá!$B:$B,0)),"")</f>
        <v>mjólkurvörur</v>
      </c>
      <c r="D602" s="115">
        <f>Réttabanki!$C654</f>
        <v>15000</v>
      </c>
      <c r="E602" s="91">
        <f>Réttabanki!$T654</f>
        <v>13500</v>
      </c>
    </row>
    <row r="603" spans="1:5">
      <c r="A603" t="str">
        <f>Réttabanki!$W655</f>
        <v>Rjómalöguð spergilkálssúpa með osti</v>
      </c>
      <c r="B603" t="str">
        <f>Réttabanki!$B655</f>
        <v>Rifinn ostur – Pizzatopping mozzarella (Ulkjær)</v>
      </c>
      <c r="C603" t="str">
        <f>IFERROR(INDEX(Vöruskrá!$E:$E,MATCH(Réttabanki!$B655,Vöruskrá!$B:$B,0)),"")</f>
        <v>Mjólkurvörur</v>
      </c>
      <c r="D603" s="115">
        <f>Réttabanki!$C655</f>
        <v>8000</v>
      </c>
      <c r="E603" s="91">
        <f>Réttabanki!$T655</f>
        <v>12000</v>
      </c>
    </row>
    <row r="604" spans="1:5">
      <c r="A604" t="str">
        <f>Réttabanki!$W656</f>
        <v>Rjómalöguð spergilkálssúpa með osti</v>
      </c>
      <c r="B604" t="str">
        <f>Réttabanki!$B656</f>
        <v>Smjör 500 g</v>
      </c>
      <c r="C604" t="str">
        <f>IFERROR(INDEX(Vöruskrá!$E:$E,MATCH(Réttabanki!$B656,Vöruskrá!$B:$B,0)),"")</f>
        <v>Mjólkurvörur</v>
      </c>
      <c r="D604" s="115">
        <f>Réttabanki!$C656</f>
        <v>3000</v>
      </c>
      <c r="E604" s="91">
        <f>Réttabanki!$T656</f>
        <v>6900</v>
      </c>
    </row>
    <row r="605" spans="1:5">
      <c r="A605" t="str">
        <f>Réttabanki!$W657</f>
        <v>Rjómalöguð spergilkálssúpa með osti</v>
      </c>
      <c r="B605" t="str">
        <f>Réttabanki!$B657</f>
        <v>Laukur (ferskur)</v>
      </c>
      <c r="C605" t="str">
        <f>IFERROR(INDEX(Vöruskrá!$E:$E,MATCH(Réttabanki!$B657,Vöruskrá!$B:$B,0)),"")</f>
        <v>Grænmeti</v>
      </c>
      <c r="D605" s="115">
        <f>Réttabanki!$C657</f>
        <v>3000</v>
      </c>
      <c r="E605" s="91">
        <f>Réttabanki!$T657</f>
        <v>750</v>
      </c>
    </row>
    <row r="606" spans="1:5">
      <c r="A606" t="str">
        <f>Réttabanki!$W658</f>
        <v>Rjómalöguð spergilkálssúpa með osti</v>
      </c>
      <c r="B606" t="str">
        <f>Réttabanki!$B658</f>
        <v>Hvítlaukur (ferskur)</v>
      </c>
      <c r="C606" t="str">
        <f>IFERROR(INDEX(Vöruskrá!$E:$E,MATCH(Réttabanki!$B658,Vöruskrá!$B:$B,0)),"")</f>
        <v xml:space="preserve">Grænmeti </v>
      </c>
      <c r="D606" s="115">
        <f>Réttabanki!$C658</f>
        <v>500</v>
      </c>
      <c r="E606" s="91">
        <f>Réttabanki!$T658</f>
        <v>750</v>
      </c>
    </row>
    <row r="607" spans="1:5">
      <c r="A607" t="str">
        <f>Réttabanki!$W659</f>
        <v>Rjómalöguð spergilkálssúpa með osti</v>
      </c>
      <c r="B607" t="str">
        <f>Réttabanki!$B659</f>
        <v>Borðsalt</v>
      </c>
      <c r="C607" t="str">
        <f>IFERROR(INDEX(Vöruskrá!$E:$E,MATCH(Réttabanki!$B659,Vöruskrá!$B:$B,0)),"")</f>
        <v xml:space="preserve">Krydd </v>
      </c>
      <c r="D607" s="115">
        <f>Réttabanki!$C659</f>
        <v>500</v>
      </c>
      <c r="E607" s="91">
        <f>Réttabanki!$T659</f>
        <v>60</v>
      </c>
    </row>
    <row r="608" spans="1:5">
      <c r="A608" t="str">
        <f>Réttabanki!$W661</f>
        <v>Tomata-grænmetissúpa með brauðsneiðum</v>
      </c>
      <c r="B608" t="str">
        <f>Réttabanki!$B661</f>
        <v>Maukaðir tómatar</v>
      </c>
      <c r="C608" t="str">
        <f>IFERROR(INDEX(Vöruskrá!$E:$E,MATCH(Réttabanki!$B661,Vöruskrá!$B:$B,0)),"")</f>
        <v>Niðursuðuvörur</v>
      </c>
      <c r="D608" s="115">
        <f>Réttabanki!$C661</f>
        <v>50000</v>
      </c>
      <c r="E608" s="91">
        <f>Réttabanki!$T661</f>
        <v>26800</v>
      </c>
    </row>
    <row r="609" spans="1:5">
      <c r="A609" t="str">
        <f>Réttabanki!$W662</f>
        <v>Tomata-grænmetissúpa með brauðsneiðum</v>
      </c>
      <c r="B609" t="str">
        <f>Réttabanki!$B662</f>
        <v>Knorr grænmetiskraftur þurr</v>
      </c>
      <c r="C609" t="str">
        <f>IFERROR(INDEX(Vöruskrá!$E:$E,MATCH(Réttabanki!$B662,Vöruskrá!$B:$B,0)),"")</f>
        <v>Sósur / Dressingar / Kraftar</v>
      </c>
      <c r="D609" s="115">
        <f>Réttabanki!$C662</f>
        <v>30000</v>
      </c>
      <c r="E609" s="91">
        <f>Réttabanki!$T662</f>
        <v>10500</v>
      </c>
    </row>
    <row r="610" spans="1:5">
      <c r="A610" t="str">
        <f>Réttabanki!$W663</f>
        <v>Tomata-grænmetissúpa með brauðsneiðum</v>
      </c>
      <c r="B610" t="str">
        <f>Réttabanki!$B663</f>
        <v>Brunoise grænmetisblanda</v>
      </c>
      <c r="C610" t="str">
        <f>IFERROR(INDEX(Vöruskrá!$E:$E,MATCH(Réttabanki!$B663,Vöruskrá!$B:$B,0)),"")</f>
        <v xml:space="preserve">Grænmeti </v>
      </c>
      <c r="D610" s="115">
        <f>Réttabanki!$C663</f>
        <v>10000</v>
      </c>
      <c r="E610" s="91">
        <f>Réttabanki!$T663</f>
        <v>4000</v>
      </c>
    </row>
    <row r="611" spans="1:5">
      <c r="A611" t="str">
        <f>Réttabanki!$W664</f>
        <v>Tomata-grænmetissúpa með brauðsneiðum</v>
      </c>
      <c r="B611" t="str">
        <f>Réttabanki!$B664</f>
        <v>Laukur (ferskur)</v>
      </c>
      <c r="C611" t="str">
        <f>IFERROR(INDEX(Vöruskrá!$E:$E,MATCH(Réttabanki!$B664,Vöruskrá!$B:$B,0)),"")</f>
        <v>Grænmeti</v>
      </c>
      <c r="D611" s="115">
        <f>Réttabanki!$C664</f>
        <v>5000</v>
      </c>
      <c r="E611" s="91">
        <f>Réttabanki!$T664</f>
        <v>1250</v>
      </c>
    </row>
    <row r="612" spans="1:5">
      <c r="A612" t="str">
        <f>Réttabanki!$W665</f>
        <v>Tomata-grænmetissúpa með brauðsneiðum</v>
      </c>
      <c r="B612" t="str">
        <f>Réttabanki!$B665</f>
        <v>Hvítlaukur (ferskur)</v>
      </c>
      <c r="C612" t="str">
        <f>IFERROR(INDEX(Vöruskrá!$E:$E,MATCH(Réttabanki!$B665,Vöruskrá!$B:$B,0)),"")</f>
        <v xml:space="preserve">Grænmeti </v>
      </c>
      <c r="D612" s="115">
        <f>Réttabanki!$C665</f>
        <v>500</v>
      </c>
      <c r="E612" s="91">
        <f>Réttabanki!$T665</f>
        <v>750</v>
      </c>
    </row>
    <row r="613" spans="1:5">
      <c r="A613" t="str">
        <f>Réttabanki!$W666</f>
        <v>Tomata-grænmetissúpa með brauðsneiðum</v>
      </c>
      <c r="B613" t="str">
        <f>Réttabanki!$B666</f>
        <v>Crystal Sugar (Sykur)</v>
      </c>
      <c r="C613" t="str">
        <f>IFERROR(INDEX(Vöruskrá!$E:$E,MATCH(Réttabanki!$B666,Vöruskrá!$B:$B,0)),"")</f>
        <v>Kornvörur og hráefni</v>
      </c>
      <c r="D613" s="115">
        <f>Réttabanki!$C666</f>
        <v>500</v>
      </c>
      <c r="E613" s="91">
        <f>Réttabanki!$T666</f>
        <v>175</v>
      </c>
    </row>
    <row r="614" spans="1:5">
      <c r="A614" t="str">
        <f>Réttabanki!$W667</f>
        <v>Tomata-grænmetissúpa með brauðsneiðum</v>
      </c>
      <c r="B614" t="str">
        <f>Réttabanki!$B667</f>
        <v>Borðsalt</v>
      </c>
      <c r="C614" t="str">
        <f>IFERROR(INDEX(Vöruskrá!$E:$E,MATCH(Réttabanki!$B667,Vöruskrá!$B:$B,0)),"")</f>
        <v xml:space="preserve">Krydd </v>
      </c>
      <c r="D614" s="115">
        <f>Réttabanki!$C667</f>
        <v>500</v>
      </c>
      <c r="E614" s="91">
        <f>Réttabanki!$T667</f>
        <v>60</v>
      </c>
    </row>
    <row r="615" spans="1:5">
      <c r="A615" t="str">
        <f>Réttabanki!$W668</f>
        <v>Tomata-grænmetissúpa með brauðsneiðum</v>
      </c>
      <c r="B615" t="str">
        <f>Réttabanki!$B668</f>
        <v>Basilíka</v>
      </c>
      <c r="C615" t="str">
        <f>IFERROR(INDEX(Vöruskrá!$E:$E,MATCH(Réttabanki!$B668,Vöruskrá!$B:$B,0)),"")</f>
        <v>Krydd</v>
      </c>
      <c r="D615" s="115">
        <f>Réttabanki!$C668</f>
        <v>500</v>
      </c>
      <c r="E615" s="91">
        <f>Réttabanki!$T668</f>
        <v>2636</v>
      </c>
    </row>
    <row r="616" spans="1:5">
      <c r="A616" t="str">
        <f>Réttabanki!$W669</f>
        <v>Tomata-grænmetissúpa með brauðsneiðum</v>
      </c>
      <c r="B616" t="str">
        <f>Réttabanki!$B669</f>
        <v>Repjuolía</v>
      </c>
      <c r="C616" t="str">
        <f>IFERROR(INDEX(Vöruskrá!$E:$E,MATCH(Réttabanki!$B669,Vöruskrá!$B:$B,0)),"")</f>
        <v>Kornvörur og hráefni</v>
      </c>
      <c r="D616" s="115">
        <f>Réttabanki!$C669</f>
        <v>2000</v>
      </c>
      <c r="E616" s="91">
        <f>Réttabanki!$T669</f>
        <v>790</v>
      </c>
    </row>
    <row r="617" spans="1:5">
      <c r="A617" t="str">
        <f>Réttabanki!$W670</f>
        <v>Tomata-grænmetissúpa með brauðsneiðum</v>
      </c>
      <c r="B617" t="str">
        <f>Réttabanki!$B670</f>
        <v>Svartur pipar, malaður</v>
      </c>
      <c r="C617" t="str">
        <f>IFERROR(INDEX(Vöruskrá!$E:$E,MATCH(Réttabanki!$B670,Vöruskrá!$B:$B,0)),"")</f>
        <v>Krydd</v>
      </c>
      <c r="D617" s="115">
        <f>Réttabanki!$C670</f>
        <v>500</v>
      </c>
      <c r="E617" s="91">
        <f>Réttabanki!$T670</f>
        <v>3500</v>
      </c>
    </row>
    <row r="618" spans="1:5">
      <c r="A618" t="str">
        <f>Réttabanki!$W671</f>
        <v>Tomata-grænmetissúpa með brauðsneiðum</v>
      </c>
      <c r="B618" t="str">
        <f>Réttabanki!$B671</f>
        <v>Vatn</v>
      </c>
      <c r="C618" t="str">
        <f>IFERROR(INDEX(Vöruskrá!$E:$E,MATCH(Réttabanki!$B671,Vöruskrá!$B:$B,0)),"")</f>
        <v>Kornvörur og hráefni</v>
      </c>
      <c r="D618" s="115">
        <f>Réttabanki!$C671</f>
        <v>1000</v>
      </c>
      <c r="E618" s="91">
        <f>Réttabanki!$T671</f>
        <v>100</v>
      </c>
    </row>
    <row r="619" spans="1:5">
      <c r="A619" t="str">
        <f>Réttabanki!$W673</f>
        <v>Vegan Grjónagrautur</v>
      </c>
      <c r="B619" t="str">
        <f>Réttabanki!$B673</f>
        <v>Hrísgrjón Thai Hom Mali (Royal Umbrella)</v>
      </c>
      <c r="C619" t="str">
        <f>IFERROR(INDEX(Vöruskrá!$E:$E,MATCH(Réttabanki!$B673,Vöruskrá!$B:$B,0)),"")</f>
        <v>Kornvörur og hráefni</v>
      </c>
      <c r="D619" s="115">
        <f>Réttabanki!$C673</f>
        <v>13000</v>
      </c>
      <c r="E619" s="91">
        <f>Réttabanki!$T673</f>
        <v>4550</v>
      </c>
    </row>
    <row r="620" spans="1:5">
      <c r="A620" t="str">
        <f>Réttabanki!$W674</f>
        <v>Vegan Grjónagrautur</v>
      </c>
      <c r="B620" t="str">
        <f>Réttabanki!$B674</f>
        <v>Vatn</v>
      </c>
      <c r="C620" t="str">
        <f>IFERROR(INDEX(Vöruskrá!$E:$E,MATCH(Réttabanki!$B674,Vöruskrá!$B:$B,0)),"")</f>
        <v>Kornvörur og hráefni</v>
      </c>
      <c r="D620" s="115">
        <f>Réttabanki!$C674</f>
        <v>30000</v>
      </c>
      <c r="E620" s="91">
        <f>Réttabanki!$T674</f>
        <v>3000</v>
      </c>
    </row>
    <row r="621" spans="1:5">
      <c r="A621" t="str">
        <f>Réttabanki!$W675</f>
        <v>Vegan Grjónagrautur</v>
      </c>
      <c r="B621" t="str">
        <f>Réttabanki!$B675</f>
        <v> </v>
      </c>
      <c r="C621" t="str">
        <f>IFERROR(INDEX(Vöruskrá!$E:$E,MATCH(Réttabanki!$B675,Vöruskrá!$B:$B,0)),"")</f>
        <v/>
      </c>
      <c r="D621" s="115">
        <f>Réttabanki!$C675</f>
        <v>35000</v>
      </c>
      <c r="E621" s="91">
        <f>Réttabanki!$T675</f>
        <v>0</v>
      </c>
    </row>
    <row r="622" spans="1:5">
      <c r="A622" t="str">
        <f>Réttabanki!$W676</f>
        <v>Vegan Grjónagrautur</v>
      </c>
      <c r="B622" t="str">
        <f>Réttabanki!$B676</f>
        <v>Crystal Sugar (Sykur)</v>
      </c>
      <c r="C622" t="str">
        <f>IFERROR(INDEX(Vöruskrá!$E:$E,MATCH(Réttabanki!$B676,Vöruskrá!$B:$B,0)),"")</f>
        <v>Kornvörur og hráefni</v>
      </c>
      <c r="D622" s="115">
        <f>Réttabanki!$C676</f>
        <v>1800</v>
      </c>
      <c r="E622" s="91">
        <f>Réttabanki!$T676</f>
        <v>630</v>
      </c>
    </row>
    <row r="623" spans="1:5">
      <c r="A623" t="str">
        <f>Réttabanki!$W677</f>
        <v>Vegan Grjónagrautur</v>
      </c>
      <c r="B623" t="str">
        <f>Réttabanki!$B677</f>
        <v>Borðsalt</v>
      </c>
      <c r="C623" t="str">
        <f>IFERROR(INDEX(Vöruskrá!$E:$E,MATCH(Réttabanki!$B677,Vöruskrá!$B:$B,0)),"")</f>
        <v xml:space="preserve">Krydd </v>
      </c>
      <c r="D623" s="115">
        <f>Réttabanki!$C677</f>
        <v>180</v>
      </c>
      <c r="E623" s="91">
        <f>Réttabanki!$T677</f>
        <v>22</v>
      </c>
    </row>
    <row r="624" spans="1:5">
      <c r="A624" t="str">
        <f>Réttabanki!$W679</f>
        <v>Mac and Cheese</v>
      </c>
      <c r="B624" t="str">
        <f>Réttabanki!$B679</f>
        <v>Nýmjólk 1 L (MS)</v>
      </c>
      <c r="C624" t="str">
        <f>IFERROR(INDEX(Vöruskrá!$E:$E,MATCH(Réttabanki!$B679,Vöruskrá!$B:$B,0)),"")</f>
        <v>Mjólkurvörur</v>
      </c>
      <c r="D624" s="115">
        <f>Réttabanki!$C679</f>
        <v>23125</v>
      </c>
      <c r="E624" s="91">
        <f>Réttabanki!$T679</f>
        <v>4625</v>
      </c>
    </row>
    <row r="625" spans="1:5">
      <c r="A625" t="str">
        <f>Réttabanki!$W680</f>
        <v>Mac and Cheese</v>
      </c>
      <c r="B625" t="str">
        <f>Réttabanki!$B680</f>
        <v>Cheddar ostur rifinn (MS)</v>
      </c>
      <c r="C625" t="str">
        <f>IFERROR(INDEX(Vöruskrá!$E:$E,MATCH(Réttabanki!$B680,Vöruskrá!$B:$B,0)),"")</f>
        <v>mjólkurvörur</v>
      </c>
      <c r="D625" s="115">
        <f>Réttabanki!$C680</f>
        <v>6250</v>
      </c>
      <c r="E625" s="91">
        <f>Réttabanki!$T680</f>
        <v>18125</v>
      </c>
    </row>
    <row r="626" spans="1:5">
      <c r="A626" t="str">
        <f>Réttabanki!$W681</f>
        <v>Mac and Cheese</v>
      </c>
      <c r="B626" t="str">
        <f>Réttabanki!$B681</f>
        <v>Smjör 500 g</v>
      </c>
      <c r="C626" t="str">
        <f>IFERROR(INDEX(Vöruskrá!$E:$E,MATCH(Réttabanki!$B681,Vöruskrá!$B:$B,0)),"")</f>
        <v>Mjólkurvörur</v>
      </c>
      <c r="D626" s="115">
        <f>Réttabanki!$C681</f>
        <v>3125</v>
      </c>
      <c r="E626" s="91">
        <f>Réttabanki!$T681</f>
        <v>7188</v>
      </c>
    </row>
    <row r="627" spans="1:5">
      <c r="A627" t="str">
        <f>Réttabanki!$W682</f>
        <v>Mac and Cheese</v>
      </c>
      <c r="B627" t="str">
        <f>Réttabanki!$B682</f>
        <v>Hveiti 2kg (rauður)</v>
      </c>
      <c r="C627" t="str">
        <f>IFERROR(INDEX(Vöruskrá!$E:$E,MATCH(Réttabanki!$B682,Vöruskrá!$B:$B,0)),"")</f>
        <v>Kornvörur og hráefni</v>
      </c>
      <c r="D627" s="115">
        <f>Réttabanki!$C682</f>
        <v>3125</v>
      </c>
      <c r="E627" s="91">
        <f>Réttabanki!$T682</f>
        <v>1875</v>
      </c>
    </row>
    <row r="628" spans="1:5">
      <c r="A628" t="str">
        <f>Réttabanki!$W683</f>
        <v>Mac and Cheese</v>
      </c>
      <c r="B628" t="str">
        <f>Réttabanki!$B683</f>
        <v>Laukur (ferskur)</v>
      </c>
      <c r="C628" t="str">
        <f>IFERROR(INDEX(Vöruskrá!$E:$E,MATCH(Réttabanki!$B683,Vöruskrá!$B:$B,0)),"")</f>
        <v>Grænmeti</v>
      </c>
      <c r="D628" s="115">
        <f>Réttabanki!$C683</f>
        <v>2500</v>
      </c>
      <c r="E628" s="91">
        <f>Réttabanki!$T683</f>
        <v>625</v>
      </c>
    </row>
    <row r="629" spans="1:5">
      <c r="A629" t="str">
        <f>Réttabanki!$W684</f>
        <v>Mac and Cheese</v>
      </c>
      <c r="B629" t="str">
        <f>Réttabanki!$B684</f>
        <v>Country Grill grænmetisblanda</v>
      </c>
      <c r="C629" t="str">
        <f>IFERROR(INDEX(Vöruskrá!$E:$E,MATCH(Réttabanki!$B684,Vöruskrá!$B:$B,0)),"")</f>
        <v>Grænmeti</v>
      </c>
      <c r="D629" s="115">
        <f>Réttabanki!$C684</f>
        <v>3750</v>
      </c>
      <c r="E629" s="91">
        <f>Réttabanki!$T684</f>
        <v>1500</v>
      </c>
    </row>
    <row r="630" spans="1:5">
      <c r="A630" t="str">
        <f>Réttabanki!$W685</f>
        <v>Mac and Cheese</v>
      </c>
      <c r="B630" t="str">
        <f>Réttabanki!$B685</f>
        <v>Rustic gulrætur frosnar (Mix of rustica carrots)</v>
      </c>
      <c r="C630" t="str">
        <f>IFERROR(INDEX(Vöruskrá!$E:$E,MATCH(Réttabanki!$B685,Vöruskrá!$B:$B,0)),"")</f>
        <v>Grænmeti</v>
      </c>
      <c r="D630" s="115">
        <f>Réttabanki!$C685</f>
        <v>2500</v>
      </c>
      <c r="E630" s="91">
        <f>Réttabanki!$T685</f>
        <v>1000</v>
      </c>
    </row>
    <row r="631" spans="1:5">
      <c r="A631" t="str">
        <f>Réttabanki!$W686</f>
        <v>Mac and Cheese</v>
      </c>
      <c r="B631" t="str">
        <f>Réttabanki!$B686</f>
        <v>Hvítlauksmauk (Wiik &amp; Co)</v>
      </c>
      <c r="C631" t="str">
        <f>IFERROR(INDEX(Vöruskrá!$E:$E,MATCH(Réttabanki!$B686,Vöruskrá!$B:$B,0)),"")</f>
        <v>Kornvörur og hráefni</v>
      </c>
      <c r="D631" s="115">
        <f>Réttabanki!$C686</f>
        <v>250</v>
      </c>
      <c r="E631" s="91">
        <f>Réttabanki!$T686</f>
        <v>150</v>
      </c>
    </row>
    <row r="632" spans="1:5">
      <c r="A632" t="str">
        <f>Réttabanki!$W687</f>
        <v>Mac and Cheese</v>
      </c>
      <c r="B632" t="str">
        <f>Réttabanki!$B687</f>
        <v>Borðsalt</v>
      </c>
      <c r="C632" t="str">
        <f>IFERROR(INDEX(Vöruskrá!$E:$E,MATCH(Réttabanki!$B687,Vöruskrá!$B:$B,0)),"")</f>
        <v xml:space="preserve">Krydd </v>
      </c>
      <c r="D632" s="115">
        <f>Réttabanki!$C687</f>
        <v>375</v>
      </c>
      <c r="E632" s="91">
        <f>Réttabanki!$T687</f>
        <v>45</v>
      </c>
    </row>
    <row r="633" spans="1:5">
      <c r="A633" t="str">
        <f>Réttabanki!$W688</f>
        <v>Mac and Cheese</v>
      </c>
      <c r="B633" t="str">
        <f>Réttabanki!$B688</f>
        <v>Svartur pipar, malaður</v>
      </c>
      <c r="C633" t="str">
        <f>IFERROR(INDEX(Vöruskrá!$E:$E,MATCH(Réttabanki!$B688,Vöruskrá!$B:$B,0)),"")</f>
        <v>Krydd</v>
      </c>
      <c r="D633" s="115">
        <f>Réttabanki!$C688</f>
        <v>50</v>
      </c>
      <c r="E633" s="91">
        <f>Réttabanki!$T688</f>
        <v>350</v>
      </c>
    </row>
    <row r="634" spans="1:5">
      <c r="A634" t="str">
        <f>Réttabanki!$W689</f>
        <v>Mac and Cheese</v>
      </c>
      <c r="B634" t="str">
        <f>Réttabanki!$B689</f>
        <v>Múskat, malaður</v>
      </c>
      <c r="C634" t="str">
        <f>IFERROR(INDEX(Vöruskrá!$E:$E,MATCH(Réttabanki!$B689,Vöruskrá!$B:$B,0)),"")</f>
        <v>Krydd</v>
      </c>
      <c r="D634" s="115">
        <f>Réttabanki!$C689</f>
        <v>25</v>
      </c>
      <c r="E634" s="91">
        <f>Réttabanki!$T689</f>
        <v>90</v>
      </c>
    </row>
    <row r="635" spans="1:5">
      <c r="A635" t="str">
        <f>Réttabanki!$W690</f>
        <v>Mac and Cheese</v>
      </c>
      <c r="B635" t="str">
        <f>Réttabanki!$B690</f>
        <v>Vatn</v>
      </c>
      <c r="C635" t="str">
        <f>IFERROR(INDEX(Vöruskrá!$E:$E,MATCH(Réttabanki!$B690,Vöruskrá!$B:$B,0)),"")</f>
        <v>Kornvörur og hráefni</v>
      </c>
      <c r="D635" s="115">
        <f>Réttabanki!$C690</f>
        <v>1500</v>
      </c>
      <c r="E635" s="91">
        <f>Réttabanki!$T690</f>
        <v>150</v>
      </c>
    </row>
    <row r="636" spans="1:5">
      <c r="A636" t="str">
        <f>Réttabanki!$W692</f>
        <v>Vegan mac and cheese</v>
      </c>
      <c r="B636" t="str">
        <f>Réttabanki!$B692</f>
        <v>Debic Vegan Top (jurtarjómi)</v>
      </c>
      <c r="C636" t="str">
        <f>IFERROR(INDEX(Vöruskrá!$E:$E,MATCH(Réttabanki!$B692,Vöruskrá!$B:$B,0)),"")</f>
        <v>Plöntubasað</v>
      </c>
      <c r="D636" s="115">
        <f>Réttabanki!$C692</f>
        <v>20000</v>
      </c>
      <c r="E636" s="91">
        <f>Réttabanki!$T692</f>
        <v>36000</v>
      </c>
    </row>
    <row r="637" spans="1:5">
      <c r="A637" t="str">
        <f>Réttabanki!$W693</f>
        <v>Vegan mac and cheese</v>
      </c>
      <c r="B637" t="str">
        <f>Réttabanki!$B693</f>
        <v>Vegan rifinn ostur</v>
      </c>
      <c r="C637">
        <f>IFERROR(INDEX(Vöruskrá!$E:$E,MATCH(Réttabanki!$B693,Vöruskrá!$B:$B,0)),"")</f>
        <v>0</v>
      </c>
      <c r="D637" s="115">
        <f>Réttabanki!$C693</f>
        <v>6250</v>
      </c>
      <c r="E637" s="91">
        <f>Réttabanki!$T693</f>
        <v>12500</v>
      </c>
    </row>
    <row r="638" spans="1:5">
      <c r="A638" t="str">
        <f>Réttabanki!$W694</f>
        <v>Vegan mac and cheese</v>
      </c>
      <c r="B638" t="str">
        <f>Réttabanki!$B694</f>
        <v>Hveiti 2kg (rauður)</v>
      </c>
      <c r="C638" t="str">
        <f>IFERROR(INDEX(Vöruskrá!$E:$E,MATCH(Réttabanki!$B694,Vöruskrá!$B:$B,0)),"")</f>
        <v>Kornvörur og hráefni</v>
      </c>
      <c r="D638" s="115">
        <f>Réttabanki!$C694</f>
        <v>3125</v>
      </c>
      <c r="E638" s="91">
        <f>Réttabanki!$T694</f>
        <v>1875</v>
      </c>
    </row>
    <row r="639" spans="1:5">
      <c r="A639" t="str">
        <f>Réttabanki!$W695</f>
        <v>Vegan mac and cheese</v>
      </c>
      <c r="B639" t="str">
        <f>Réttabanki!$B695</f>
        <v>Laukur (ferskur)</v>
      </c>
      <c r="C639" t="str">
        <f>IFERROR(INDEX(Vöruskrá!$E:$E,MATCH(Réttabanki!$B695,Vöruskrá!$B:$B,0)),"")</f>
        <v>Grænmeti</v>
      </c>
      <c r="D639" s="115">
        <f>Réttabanki!$C695</f>
        <v>2500</v>
      </c>
      <c r="E639" s="91">
        <f>Réttabanki!$T695</f>
        <v>625</v>
      </c>
    </row>
    <row r="640" spans="1:5">
      <c r="A640" t="str">
        <f>Réttabanki!$W696</f>
        <v>Vegan mac and cheese</v>
      </c>
      <c r="B640" t="str">
        <f>Réttabanki!$B696</f>
        <v>Country Grill grænmetisblanda</v>
      </c>
      <c r="C640" t="str">
        <f>IFERROR(INDEX(Vöruskrá!$E:$E,MATCH(Réttabanki!$B696,Vöruskrá!$B:$B,0)),"")</f>
        <v>Grænmeti</v>
      </c>
      <c r="D640" s="115">
        <f>Réttabanki!$C696</f>
        <v>3750</v>
      </c>
      <c r="E640" s="91">
        <f>Réttabanki!$T696</f>
        <v>1500</v>
      </c>
    </row>
    <row r="641" spans="1:5">
      <c r="A641" t="str">
        <f>Réttabanki!$W697</f>
        <v>Vegan mac and cheese</v>
      </c>
      <c r="B641" t="str">
        <f>Réttabanki!$B697</f>
        <v>Rustic gulrætur frosnar (Mix of rustica carrots)</v>
      </c>
      <c r="C641" t="str">
        <f>IFERROR(INDEX(Vöruskrá!$E:$E,MATCH(Réttabanki!$B697,Vöruskrá!$B:$B,0)),"")</f>
        <v>Grænmeti</v>
      </c>
      <c r="D641" s="115">
        <f>Réttabanki!$C697</f>
        <v>2500</v>
      </c>
      <c r="E641" s="91">
        <f>Réttabanki!$T697</f>
        <v>1000</v>
      </c>
    </row>
    <row r="642" spans="1:5">
      <c r="A642" t="str">
        <f>Réttabanki!$W698</f>
        <v>Vegan mac and cheese</v>
      </c>
      <c r="B642" t="str">
        <f>Réttabanki!$B698</f>
        <v>Hvítlauksmauk (Wiik &amp; Co)</v>
      </c>
      <c r="C642" t="str">
        <f>IFERROR(INDEX(Vöruskrá!$E:$E,MATCH(Réttabanki!$B698,Vöruskrá!$B:$B,0)),"")</f>
        <v>Kornvörur og hráefni</v>
      </c>
      <c r="D642" s="115">
        <f>Réttabanki!$C698</f>
        <v>250</v>
      </c>
      <c r="E642" s="91">
        <f>Réttabanki!$T698</f>
        <v>150</v>
      </c>
    </row>
    <row r="643" spans="1:5">
      <c r="A643" t="str">
        <f>Réttabanki!$W699</f>
        <v>Vegan mac and cheese</v>
      </c>
      <c r="B643" t="str">
        <f>Réttabanki!$B699</f>
        <v>Borðsalt</v>
      </c>
      <c r="C643" t="str">
        <f>IFERROR(INDEX(Vöruskrá!$E:$E,MATCH(Réttabanki!$B699,Vöruskrá!$B:$B,0)),"")</f>
        <v xml:space="preserve">Krydd </v>
      </c>
      <c r="D643" s="115">
        <f>Réttabanki!$C699</f>
        <v>375</v>
      </c>
      <c r="E643" s="91">
        <f>Réttabanki!$T699</f>
        <v>45</v>
      </c>
    </row>
    <row r="644" spans="1:5">
      <c r="A644" t="str">
        <f>Réttabanki!$W700</f>
        <v>Vegan mac and cheese</v>
      </c>
      <c r="B644" t="str">
        <f>Réttabanki!$B700</f>
        <v>Svartur pipar, malaður</v>
      </c>
      <c r="C644" t="str">
        <f>IFERROR(INDEX(Vöruskrá!$E:$E,MATCH(Réttabanki!$B700,Vöruskrá!$B:$B,0)),"")</f>
        <v>Krydd</v>
      </c>
      <c r="D644" s="115">
        <f>Réttabanki!$C700</f>
        <v>50</v>
      </c>
      <c r="E644" s="91">
        <f>Réttabanki!$T700</f>
        <v>350</v>
      </c>
    </row>
    <row r="645" spans="1:5">
      <c r="A645" t="str">
        <f>Réttabanki!$W701</f>
        <v>Vegan mac and cheese</v>
      </c>
      <c r="B645" t="str">
        <f>Réttabanki!$B701</f>
        <v>Múskat, malaður</v>
      </c>
      <c r="C645" t="str">
        <f>IFERROR(INDEX(Vöruskrá!$E:$E,MATCH(Réttabanki!$B701,Vöruskrá!$B:$B,0)),"")</f>
        <v>Krydd</v>
      </c>
      <c r="D645" s="115">
        <f>Réttabanki!$C701</f>
        <v>25</v>
      </c>
      <c r="E645" s="91">
        <f>Réttabanki!$T701</f>
        <v>90</v>
      </c>
    </row>
    <row r="646" spans="1:5">
      <c r="A646" t="str">
        <f>Réttabanki!$W702</f>
        <v>Vegan mac and cheese</v>
      </c>
      <c r="B646" t="str">
        <f>Réttabanki!$B702</f>
        <v>Vatn</v>
      </c>
      <c r="C646" t="str">
        <f>IFERROR(INDEX(Vöruskrá!$E:$E,MATCH(Réttabanki!$B702,Vöruskrá!$B:$B,0)),"")</f>
        <v>Kornvörur og hráefni</v>
      </c>
      <c r="D646" s="115">
        <f>Réttabanki!$C702</f>
        <v>6175</v>
      </c>
      <c r="E646" s="91">
        <f>Réttabanki!$T702</f>
        <v>618</v>
      </c>
    </row>
    <row r="647" spans="1:5">
      <c r="A647" t="str">
        <f>Réttabanki!$W704</f>
        <v>Pastaréttur með pestosósu, kirsuberjatómötum og mozzarella</v>
      </c>
      <c r="B647" t="str">
        <f>Réttabanki!$B704</f>
        <v>Pestosósa</v>
      </c>
      <c r="C647" t="str">
        <f>IFERROR(INDEX(Vöruskrá!$E:$E,MATCH(Réttabanki!$B704,Vöruskrá!$B:$B,0)),"")</f>
        <v>Sósur/dressingar/kraftar</v>
      </c>
      <c r="D647" s="115">
        <f>Réttabanki!$C704</f>
        <v>20000</v>
      </c>
      <c r="E647" s="91">
        <f>Réttabanki!$T704</f>
        <v>12000</v>
      </c>
    </row>
    <row r="648" spans="1:5">
      <c r="A648" t="str">
        <f>Réttabanki!$W705</f>
        <v>Pastaréttur með pestosósu, kirsuberjatómötum og mozzarella</v>
      </c>
      <c r="B648" t="str">
        <f>Réttabanki!$B705</f>
        <v>Tómatar (ferskir)</v>
      </c>
      <c r="C648" t="str">
        <f>IFERROR(INDEX(Vöruskrá!$E:$E,MATCH(Réttabanki!$B705,Vöruskrá!$B:$B,0)),"")</f>
        <v>Grænmeti</v>
      </c>
      <c r="D648" s="115">
        <f>Réttabanki!$C705</f>
        <v>15000</v>
      </c>
      <c r="E648" s="91">
        <f>Réttabanki!$T705</f>
        <v>7500</v>
      </c>
    </row>
    <row r="649" spans="1:5">
      <c r="A649" t="str">
        <f>Réttabanki!$W706</f>
        <v>Pastaréttur með pestosósu, kirsuberjatómötum og mozzarella</v>
      </c>
      <c r="B649" t="str">
        <f>Réttabanki!$B706</f>
        <v>Rifinn ostur – Pizzatopping mozzarella (Ulkjær)</v>
      </c>
      <c r="C649" t="str">
        <f>IFERROR(INDEX(Vöruskrá!$E:$E,MATCH(Réttabanki!$B706,Vöruskrá!$B:$B,0)),"")</f>
        <v>Mjólkurvörur</v>
      </c>
      <c r="D649" s="115">
        <f>Réttabanki!$C706</f>
        <v>15000</v>
      </c>
      <c r="E649" s="91">
        <f>Réttabanki!$T706</f>
        <v>22500</v>
      </c>
    </row>
    <row r="650" spans="1:5">
      <c r="A650" t="str">
        <f>Réttabanki!$W707</f>
        <v>Pastaréttur með pestosósu, kirsuberjatómötum og mozzarella</v>
      </c>
      <c r="B650" t="str">
        <f>Réttabanki!$B707</f>
        <v>Parmesanostur (Grana padano)</v>
      </c>
      <c r="C650" t="str">
        <f>IFERROR(INDEX(Vöruskrá!$E:$E,MATCH(Réttabanki!$B707,Vöruskrá!$B:$B,0)),"")</f>
        <v>mjólkurvörur</v>
      </c>
      <c r="D650" s="115">
        <f>Réttabanki!$C707</f>
        <v>5000</v>
      </c>
      <c r="E650" s="91">
        <f>Réttabanki!$T707</f>
        <v>17500</v>
      </c>
    </row>
    <row r="651" spans="1:5">
      <c r="A651" t="str">
        <f>Réttabanki!$W708</f>
        <v>Pastaréttur með pestosósu, kirsuberjatómötum og mozzarella</v>
      </c>
      <c r="B651" t="str">
        <f>Réttabanki!$B708</f>
        <v>Ólífuolía</v>
      </c>
      <c r="C651" t="str">
        <f>IFERROR(INDEX(Vöruskrá!$E:$E,MATCH(Réttabanki!$B708,Vöruskrá!$B:$B,0)),"")</f>
        <v>Sósur/dressingar/kraftar</v>
      </c>
      <c r="D651" s="115">
        <f>Réttabanki!$C708</f>
        <v>3000</v>
      </c>
      <c r="E651" s="91">
        <f>Réttabanki!$T708</f>
        <v>972</v>
      </c>
    </row>
    <row r="652" spans="1:5">
      <c r="A652" t="str">
        <f>Réttabanki!$W709</f>
        <v>Pastaréttur með pestosósu, kirsuberjatómötum og mozzarella</v>
      </c>
      <c r="B652" t="str">
        <f>Réttabanki!$B709</f>
        <v>Hvítlaukur (ferskur)</v>
      </c>
      <c r="C652" t="str">
        <f>IFERROR(INDEX(Vöruskrá!$E:$E,MATCH(Réttabanki!$B709,Vöruskrá!$B:$B,0)),"")</f>
        <v xml:space="preserve">Grænmeti </v>
      </c>
      <c r="D652" s="115">
        <f>Réttabanki!$C709</f>
        <v>500</v>
      </c>
      <c r="E652" s="91">
        <f>Réttabanki!$T709</f>
        <v>750</v>
      </c>
    </row>
    <row r="653" spans="1:5">
      <c r="A653" t="str">
        <f>Réttabanki!$W710</f>
        <v>Pastaréttur með pestosósu, kirsuberjatómötum og mozzarella</v>
      </c>
      <c r="B653" t="str">
        <f>Réttabanki!$B710</f>
        <v>Borðsalt</v>
      </c>
      <c r="C653" t="str">
        <f>IFERROR(INDEX(Vöruskrá!$E:$E,MATCH(Réttabanki!$B710,Vöruskrá!$B:$B,0)),"")</f>
        <v xml:space="preserve">Krydd </v>
      </c>
      <c r="D653" s="115">
        <f>Réttabanki!$C710</f>
        <v>1000</v>
      </c>
      <c r="E653" s="91">
        <f>Réttabanki!$T710</f>
        <v>120</v>
      </c>
    </row>
    <row r="654" spans="1:5">
      <c r="A654" t="str">
        <f>Réttabanki!$W711</f>
        <v>Pastaréttur með pestosósu, kirsuberjatómötum og mozzarella</v>
      </c>
      <c r="B654" t="str">
        <f>Réttabanki!$B711</f>
        <v>Svartur pipar, malaður</v>
      </c>
      <c r="C654" t="str">
        <f>IFERROR(INDEX(Vöruskrá!$E:$E,MATCH(Réttabanki!$B711,Vöruskrá!$B:$B,0)),"")</f>
        <v>Krydd</v>
      </c>
      <c r="D654" s="115">
        <f>Réttabanki!$C711</f>
        <v>500</v>
      </c>
      <c r="E654" s="91">
        <f>Réttabanki!$T711</f>
        <v>3500</v>
      </c>
    </row>
    <row r="655" spans="1:5">
      <c r="A655" t="str">
        <f>Réttabanki!$W713</f>
        <v>Jógúrtsósa</v>
      </c>
      <c r="B655" t="str">
        <f>Réttabanki!$B713</f>
        <v>Hrein jógúrt 5 kg (MS)</v>
      </c>
      <c r="C655" t="str">
        <f>IFERROR(INDEX(Vöruskrá!$E:$E,MATCH(Réttabanki!$B713,Vöruskrá!$B:$B,0)),"")</f>
        <v>Mjólkurvörur</v>
      </c>
      <c r="D655" s="115">
        <f>Réttabanki!$C713</f>
        <v>82600</v>
      </c>
      <c r="E655" s="91">
        <f>Réttabanki!$T713</f>
        <v>57820</v>
      </c>
    </row>
    <row r="656" spans="1:5">
      <c r="A656" t="str">
        <f>Réttabanki!$W714</f>
        <v>Jógúrtsósa</v>
      </c>
      <c r="B656" t="str">
        <f>Réttabanki!$B714</f>
        <v>Sítrónusafi</v>
      </c>
      <c r="C656" t="str">
        <f>IFERROR(INDEX(Vöruskrá!$E:$E,MATCH(Réttabanki!$B714,Vöruskrá!$B:$B,0)),"")</f>
        <v>Sósur / Dressingar / Kraftar</v>
      </c>
      <c r="D656" s="115">
        <f>Réttabanki!$C714</f>
        <v>8200</v>
      </c>
      <c r="E656" s="91">
        <f>Réttabanki!$T714</f>
        <v>4920</v>
      </c>
    </row>
    <row r="657" spans="1:5">
      <c r="A657" t="str">
        <f>Réttabanki!$W715</f>
        <v>Jógúrtsósa</v>
      </c>
      <c r="B657" t="str">
        <f>Réttabanki!$B715</f>
        <v>Hvítlaukur í olíu (Crushed garlic, coarse cut with oil)</v>
      </c>
      <c r="C657" t="str">
        <f>IFERROR(INDEX(Vöruskrá!$E:$E,MATCH(Réttabanki!$B715,Vöruskrá!$B:$B,0)),"")</f>
        <v xml:space="preserve">Grænmeti </v>
      </c>
      <c r="D657" s="115">
        <f>Réttabanki!$C715</f>
        <v>8200</v>
      </c>
      <c r="E657" s="91">
        <f>Réttabanki!$T715</f>
        <v>7380</v>
      </c>
    </row>
    <row r="658" spans="1:5">
      <c r="A658" t="s">
        <v>210</v>
      </c>
      <c r="B658" t="str">
        <f>Réttabanki!B721</f>
        <v>Hrísgrjón Thai Hom Mali (Royal Umbrella)</v>
      </c>
      <c r="C658" t="s">
        <v>417</v>
      </c>
      <c r="D658" s="112">
        <f>Réttabanki!C721</f>
        <v>13000</v>
      </c>
      <c r="E658">
        <f>Réttabanki!T721</f>
        <v>4550</v>
      </c>
    </row>
    <row r="659" spans="1:5">
      <c r="A659" t="s">
        <v>210</v>
      </c>
      <c r="B659" t="str">
        <f>Réttabanki!B722</f>
        <v>Vatn</v>
      </c>
      <c r="C659" t="s">
        <v>417</v>
      </c>
      <c r="D659" s="112">
        <f>Réttabanki!C722</f>
        <v>39000</v>
      </c>
      <c r="E659">
        <f>Réttabanki!T722</f>
        <v>3900</v>
      </c>
    </row>
    <row r="660" spans="1:5">
      <c r="A660" t="s">
        <v>210</v>
      </c>
      <c r="B660" t="str">
        <f>Réttabanki!B723</f>
        <v>Nýmjólk 1 L (MS)</v>
      </c>
      <c r="C660" t="s">
        <v>205</v>
      </c>
      <c r="D660" s="112">
        <f>Réttabanki!C723</f>
        <v>26000</v>
      </c>
      <c r="E660">
        <f>Réttabanki!T723</f>
        <v>5200</v>
      </c>
    </row>
    <row r="661" spans="1:5">
      <c r="A661" t="s">
        <v>210</v>
      </c>
      <c r="B661" t="str">
        <f>Réttabanki!B724</f>
        <v>Crystal Sugar (Sykur)</v>
      </c>
      <c r="C661" t="s">
        <v>417</v>
      </c>
      <c r="D661" s="112">
        <f>Réttabanki!C724</f>
        <v>1800</v>
      </c>
      <c r="E661">
        <f>Réttabanki!T724</f>
        <v>630</v>
      </c>
    </row>
    <row r="662" spans="1:5">
      <c r="A662" t="s">
        <v>210</v>
      </c>
      <c r="B662" t="str">
        <f>Réttabanki!B725</f>
        <v>Borðsalt</v>
      </c>
      <c r="C662" t="s">
        <v>388</v>
      </c>
      <c r="D662" s="112">
        <f>Réttabanki!C725</f>
        <v>180</v>
      </c>
      <c r="E662">
        <f>Réttabanki!T725</f>
        <v>21.6</v>
      </c>
    </row>
    <row r="663" spans="1:5">
      <c r="A663" t="str">
        <f>Réttabanki!$W728</f>
        <v>Mangó jógúrtsósa</v>
      </c>
      <c r="B663" t="str">
        <f>Réttabanki!$B728</f>
        <v>Hrein jógúrt 5 kg (MS)</v>
      </c>
      <c r="C663" t="str">
        <f>IFERROR(INDEX(Vöruskrá!$E:$E,MATCH(Réttabanki!$B728,Vöruskrá!$B:$B,0)),"")</f>
        <v>Mjólkurvörur</v>
      </c>
      <c r="D663" s="112">
        <f>Réttabanki!$C728</f>
        <v>80000</v>
      </c>
      <c r="E663">
        <f>Réttabanki!$T728</f>
        <v>56000</v>
      </c>
    </row>
    <row r="664" spans="1:5">
      <c r="A664" t="str">
        <f>Réttabanki!$W729</f>
        <v>Mangó jógúrtsósa</v>
      </c>
      <c r="B664" t="str">
        <f>Réttabanki!$B729</f>
        <v>Mangó chutney</v>
      </c>
      <c r="C664" t="str">
        <f>IFERROR(INDEX(Vöruskrá!$E:$E,MATCH(Réttabanki!$B729,Vöruskrá!$B:$B,0)),"")</f>
        <v>Sósur / Dressingar / Kraftar</v>
      </c>
      <c r="D664" s="112">
        <f>Réttabanki!$C729</f>
        <v>20000</v>
      </c>
      <c r="E664">
        <f>Réttabanki!$T729</f>
        <v>18000</v>
      </c>
    </row>
    <row r="665" spans="1:5">
      <c r="A665" t="s">
        <v>2239</v>
      </c>
      <c r="B665" t="s">
        <v>1422</v>
      </c>
      <c r="D665" s="112">
        <v>25000</v>
      </c>
    </row>
    <row r="666" spans="1:5">
      <c r="A666" t="s">
        <v>2239</v>
      </c>
      <c r="B666" t="s">
        <v>261</v>
      </c>
      <c r="D666" s="112">
        <v>30000</v>
      </c>
    </row>
    <row r="667" spans="1:5">
      <c r="A667" t="s">
        <v>2239</v>
      </c>
      <c r="B667" t="s">
        <v>670</v>
      </c>
      <c r="D667" s="112">
        <v>15000</v>
      </c>
    </row>
    <row r="668" spans="1:5">
      <c r="A668" t="s">
        <v>2239</v>
      </c>
      <c r="B668" t="s">
        <v>1101</v>
      </c>
      <c r="D668" s="112">
        <v>8000</v>
      </c>
    </row>
    <row r="669" spans="1:5">
      <c r="A669" t="s">
        <v>2239</v>
      </c>
      <c r="B669" t="s">
        <v>1085</v>
      </c>
      <c r="D669" s="112">
        <v>7000</v>
      </c>
    </row>
    <row r="670" spans="1:5">
      <c r="A670" t="s">
        <v>2239</v>
      </c>
      <c r="B670" t="s">
        <v>786</v>
      </c>
      <c r="D670" s="112">
        <v>12000</v>
      </c>
    </row>
    <row r="671" spans="1:5">
      <c r="A671" t="s">
        <v>2239</v>
      </c>
      <c r="B671" t="s">
        <v>1424</v>
      </c>
      <c r="D671" s="112">
        <v>800</v>
      </c>
    </row>
    <row r="672" spans="1:5">
      <c r="A672" t="s">
        <v>2239</v>
      </c>
      <c r="B672" t="s">
        <v>1225</v>
      </c>
      <c r="D672" s="112">
        <v>2200</v>
      </c>
    </row>
    <row r="673" spans="1:4">
      <c r="A673" t="s">
        <v>2244</v>
      </c>
      <c r="B673" t="s">
        <v>721</v>
      </c>
      <c r="D673" s="112">
        <v>35000</v>
      </c>
    </row>
    <row r="674" spans="1:4">
      <c r="A674" t="s">
        <v>2244</v>
      </c>
      <c r="B674" t="s">
        <v>415</v>
      </c>
      <c r="D674" s="112">
        <v>15000</v>
      </c>
    </row>
    <row r="675" spans="1:4">
      <c r="A675" t="s">
        <v>2244</v>
      </c>
      <c r="B675" t="s">
        <v>374</v>
      </c>
      <c r="D675" s="112">
        <v>3000</v>
      </c>
    </row>
    <row r="676" spans="1:4">
      <c r="A676" t="s">
        <v>2244</v>
      </c>
      <c r="B676" t="s">
        <v>1012</v>
      </c>
      <c r="D676" s="112">
        <v>44000</v>
      </c>
    </row>
    <row r="677" spans="1:4">
      <c r="A677" t="s">
        <v>2244</v>
      </c>
      <c r="B677" t="s">
        <v>759</v>
      </c>
      <c r="D677" s="112">
        <v>2600</v>
      </c>
    </row>
    <row r="678" spans="1:4">
      <c r="A678" t="s">
        <v>2244</v>
      </c>
      <c r="B678" t="s">
        <v>379</v>
      </c>
      <c r="D678" s="112">
        <v>300</v>
      </c>
    </row>
    <row r="679" spans="1:4">
      <c r="A679" t="s">
        <v>2244</v>
      </c>
      <c r="B679" t="s">
        <v>837</v>
      </c>
      <c r="D679" s="112">
        <v>100</v>
      </c>
    </row>
    <row r="680" spans="1:4">
      <c r="A680" t="s">
        <v>2248</v>
      </c>
      <c r="B680" t="s">
        <v>946</v>
      </c>
      <c r="D680" s="112">
        <v>40000</v>
      </c>
    </row>
    <row r="681" spans="1:4">
      <c r="A681" t="s">
        <v>2248</v>
      </c>
      <c r="B681" t="s">
        <v>2253</v>
      </c>
      <c r="D681" s="112">
        <v>42000</v>
      </c>
    </row>
    <row r="682" spans="1:4">
      <c r="A682" t="s">
        <v>2248</v>
      </c>
      <c r="B682" t="s">
        <v>789</v>
      </c>
      <c r="D682" s="112">
        <v>10000</v>
      </c>
    </row>
    <row r="683" spans="1:4">
      <c r="A683" t="s">
        <v>2248</v>
      </c>
      <c r="B683" t="s">
        <v>670</v>
      </c>
      <c r="D683" s="112">
        <v>7000</v>
      </c>
    </row>
    <row r="684" spans="1:4">
      <c r="A684" t="s">
        <v>2248</v>
      </c>
      <c r="B684" t="s">
        <v>379</v>
      </c>
      <c r="D684" s="112">
        <v>500</v>
      </c>
    </row>
    <row r="685" spans="1:4">
      <c r="A685" t="s">
        <v>2248</v>
      </c>
      <c r="B685" t="s">
        <v>849</v>
      </c>
      <c r="D685" s="112">
        <v>500</v>
      </c>
    </row>
    <row r="686" spans="1:4">
      <c r="A686" t="s">
        <v>2254</v>
      </c>
      <c r="B686" t="s">
        <v>203</v>
      </c>
      <c r="D686" s="112">
        <v>70000</v>
      </c>
    </row>
    <row r="687" spans="1:4">
      <c r="A687" t="s">
        <v>2254</v>
      </c>
      <c r="B687" t="s">
        <v>594</v>
      </c>
      <c r="D687" s="112">
        <v>12000</v>
      </c>
    </row>
    <row r="688" spans="1:4">
      <c r="A688" t="s">
        <v>2254</v>
      </c>
      <c r="B688" t="s">
        <v>628</v>
      </c>
      <c r="D688" s="112">
        <v>12000</v>
      </c>
    </row>
    <row r="689" spans="1:4">
      <c r="A689" t="s">
        <v>2254</v>
      </c>
      <c r="B689" t="s">
        <v>428</v>
      </c>
      <c r="D689" s="112">
        <v>6000</v>
      </c>
    </row>
    <row r="690" spans="1:4">
      <c r="A690" t="s">
        <v>2259</v>
      </c>
      <c r="B690" t="s">
        <v>692</v>
      </c>
      <c r="D690" s="112">
        <v>42000</v>
      </c>
    </row>
    <row r="691" spans="1:4">
      <c r="A691" t="s">
        <v>2259</v>
      </c>
      <c r="B691" t="s">
        <v>1001</v>
      </c>
      <c r="D691" s="112">
        <v>45000</v>
      </c>
    </row>
    <row r="692" spans="1:4">
      <c r="A692" t="s">
        <v>2259</v>
      </c>
      <c r="B692" t="s">
        <v>1441</v>
      </c>
      <c r="D692" s="112">
        <v>8500</v>
      </c>
    </row>
    <row r="693" spans="1:4">
      <c r="A693" t="s">
        <v>2259</v>
      </c>
      <c r="B693" t="s">
        <v>505</v>
      </c>
      <c r="D693" s="112">
        <v>4000</v>
      </c>
    </row>
    <row r="694" spans="1:4">
      <c r="A694" t="s">
        <v>2259</v>
      </c>
      <c r="B694" t="s">
        <v>837</v>
      </c>
      <c r="D694" s="112">
        <v>500</v>
      </c>
    </row>
    <row r="695" spans="1:4">
      <c r="A695" t="s">
        <v>2263</v>
      </c>
      <c r="B695" t="s">
        <v>1408</v>
      </c>
      <c r="D695" s="112">
        <v>12000</v>
      </c>
    </row>
    <row r="696" spans="1:4">
      <c r="A696" t="s">
        <v>2263</v>
      </c>
      <c r="B696" t="s">
        <v>1131</v>
      </c>
      <c r="D696" s="112">
        <v>25000</v>
      </c>
    </row>
    <row r="697" spans="1:4">
      <c r="A697" t="s">
        <v>2263</v>
      </c>
      <c r="B697" t="s">
        <v>772</v>
      </c>
      <c r="D697" s="112">
        <v>20000</v>
      </c>
    </row>
    <row r="698" spans="1:4">
      <c r="A698" t="s">
        <v>2263</v>
      </c>
      <c r="B698" t="s">
        <v>1002</v>
      </c>
      <c r="D698" s="112">
        <v>5000</v>
      </c>
    </row>
    <row r="699" spans="1:4">
      <c r="A699" t="s">
        <v>2263</v>
      </c>
      <c r="B699" t="s">
        <v>998</v>
      </c>
      <c r="D699" s="112">
        <v>4000</v>
      </c>
    </row>
    <row r="700" spans="1:4">
      <c r="A700" t="s">
        <v>2263</v>
      </c>
      <c r="B700" t="s">
        <v>862</v>
      </c>
      <c r="D700" s="112">
        <v>12000</v>
      </c>
    </row>
    <row r="701" spans="1:4">
      <c r="A701" t="s">
        <v>2263</v>
      </c>
      <c r="B701" t="s">
        <v>1377</v>
      </c>
      <c r="D701" s="112">
        <v>1500</v>
      </c>
    </row>
    <row r="702" spans="1:4">
      <c r="A702" t="s">
        <v>2263</v>
      </c>
      <c r="B702" t="s">
        <v>505</v>
      </c>
      <c r="D702" s="112">
        <v>1500</v>
      </c>
    </row>
    <row r="703" spans="1:4">
      <c r="A703" t="s">
        <v>2263</v>
      </c>
      <c r="B703" t="s">
        <v>1065</v>
      </c>
      <c r="D703" s="112">
        <v>6000</v>
      </c>
    </row>
    <row r="704" spans="1:4">
      <c r="A704" t="s">
        <v>2263</v>
      </c>
      <c r="B704" t="s">
        <v>168</v>
      </c>
      <c r="D704" s="112">
        <v>12000</v>
      </c>
    </row>
    <row r="705" spans="1:4">
      <c r="A705" t="s">
        <v>2263</v>
      </c>
      <c r="B705" t="s">
        <v>834</v>
      </c>
      <c r="D705" s="112">
        <v>300</v>
      </c>
    </row>
    <row r="706" spans="1:4">
      <c r="A706" t="s">
        <v>2263</v>
      </c>
      <c r="B706" t="s">
        <v>379</v>
      </c>
      <c r="D706" s="112">
        <v>700</v>
      </c>
    </row>
    <row r="707" spans="1:4">
      <c r="A707" t="s">
        <v>2268</v>
      </c>
      <c r="B707" t="s">
        <v>287</v>
      </c>
      <c r="D707" s="112">
        <v>30000</v>
      </c>
    </row>
    <row r="708" spans="1:4">
      <c r="A708" t="s">
        <v>2268</v>
      </c>
      <c r="B708" t="s">
        <v>415</v>
      </c>
      <c r="D708" s="112">
        <v>14000</v>
      </c>
    </row>
    <row r="709" spans="1:4">
      <c r="A709" t="s">
        <v>2268</v>
      </c>
      <c r="B709" t="s">
        <v>366</v>
      </c>
      <c r="D709" s="112">
        <v>22000</v>
      </c>
    </row>
    <row r="710" spans="1:4">
      <c r="A710" t="s">
        <v>2268</v>
      </c>
      <c r="B710" t="s">
        <v>1012</v>
      </c>
      <c r="D710" s="112">
        <v>29000</v>
      </c>
    </row>
    <row r="711" spans="1:4">
      <c r="A711" t="s">
        <v>2268</v>
      </c>
      <c r="B711" t="s">
        <v>1002</v>
      </c>
      <c r="D711" s="112">
        <v>4000</v>
      </c>
    </row>
    <row r="712" spans="1:4">
      <c r="A712" t="s">
        <v>2268</v>
      </c>
      <c r="B712" t="s">
        <v>1013</v>
      </c>
      <c r="D712" s="112">
        <v>300</v>
      </c>
    </row>
    <row r="713" spans="1:4">
      <c r="A713" t="s">
        <v>2268</v>
      </c>
      <c r="B713" t="s">
        <v>379</v>
      </c>
      <c r="D713" s="112">
        <v>700</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AA9A0-4A70-4BCE-A444-5755244FDB86}">
  <dimension ref="A1:G96"/>
  <sheetViews>
    <sheetView topLeftCell="A8" workbookViewId="0">
      <selection activeCell="B16" sqref="B16"/>
    </sheetView>
  </sheetViews>
  <sheetFormatPr defaultRowHeight="14.4"/>
  <cols>
    <col min="1" max="1" width="14" customWidth="1"/>
    <col min="2" max="2" width="46.6640625" customWidth="1"/>
    <col min="3" max="6" width="42" customWidth="1"/>
    <col min="7" max="7" width="30" customWidth="1"/>
  </cols>
  <sheetData>
    <row r="1" spans="1:7" ht="15.6">
      <c r="A1" s="164" t="s">
        <v>5722</v>
      </c>
    </row>
    <row r="2" spans="1:7" ht="15" thickBot="1">
      <c r="A2" s="165" t="s">
        <v>2321</v>
      </c>
      <c r="B2" s="165" t="s">
        <v>5723</v>
      </c>
      <c r="C2" s="165" t="s">
        <v>5724</v>
      </c>
      <c r="D2" s="165" t="s">
        <v>5725</v>
      </c>
      <c r="E2" s="165" t="s">
        <v>5726</v>
      </c>
      <c r="F2" s="165" t="s">
        <v>5727</v>
      </c>
      <c r="G2" s="165" t="s">
        <v>5728</v>
      </c>
    </row>
    <row r="3" spans="1:7" ht="40.200000000000003" thickBot="1">
      <c r="A3" s="269">
        <v>46265</v>
      </c>
      <c r="B3" s="255" t="s">
        <v>5729</v>
      </c>
      <c r="C3" s="256" t="s">
        <v>5730</v>
      </c>
      <c r="D3" s="256" t="s">
        <v>5731</v>
      </c>
      <c r="E3" s="257" t="s">
        <v>5732</v>
      </c>
      <c r="F3" s="258" t="s">
        <v>5733</v>
      </c>
      <c r="G3" s="259" t="s">
        <v>2427</v>
      </c>
    </row>
    <row r="4" spans="1:7" ht="40.200000000000003" thickBot="1">
      <c r="A4" s="269">
        <v>46266</v>
      </c>
      <c r="B4" s="260" t="s">
        <v>5734</v>
      </c>
      <c r="C4" s="261" t="s">
        <v>5735</v>
      </c>
      <c r="D4" s="262" t="s">
        <v>5736</v>
      </c>
      <c r="E4" s="261" t="s">
        <v>5737</v>
      </c>
      <c r="F4" s="258" t="s">
        <v>5733</v>
      </c>
      <c r="G4" s="258" t="s">
        <v>5738</v>
      </c>
    </row>
    <row r="5" spans="1:7" ht="40.200000000000003" thickBot="1">
      <c r="A5" s="269">
        <v>46267</v>
      </c>
      <c r="B5" s="255" t="s">
        <v>5739</v>
      </c>
      <c r="C5" s="257" t="s">
        <v>5740</v>
      </c>
      <c r="D5" s="257" t="s">
        <v>5741</v>
      </c>
      <c r="E5" s="257" t="s">
        <v>5742</v>
      </c>
      <c r="F5" s="258" t="s">
        <v>5733</v>
      </c>
      <c r="G5" s="259" t="s">
        <v>5743</v>
      </c>
    </row>
    <row r="6" spans="1:7" ht="40.200000000000003" thickBot="1">
      <c r="A6" s="269">
        <v>46268</v>
      </c>
      <c r="B6" s="260" t="s">
        <v>5744</v>
      </c>
      <c r="C6" s="261" t="s">
        <v>5745</v>
      </c>
      <c r="D6" s="261" t="s">
        <v>5746</v>
      </c>
      <c r="E6" s="261" t="s">
        <v>5747</v>
      </c>
      <c r="F6" s="258" t="s">
        <v>5733</v>
      </c>
      <c r="G6" s="258" t="s">
        <v>5748</v>
      </c>
    </row>
    <row r="7" spans="1:7" ht="53.4" thickBot="1">
      <c r="A7" s="269">
        <v>46269</v>
      </c>
      <c r="B7" s="263" t="s">
        <v>5749</v>
      </c>
      <c r="C7" s="263" t="s">
        <v>5750</v>
      </c>
      <c r="D7" s="264" t="s">
        <v>5751</v>
      </c>
      <c r="E7" s="263" t="s">
        <v>5752</v>
      </c>
      <c r="F7" s="258" t="s">
        <v>5733</v>
      </c>
      <c r="G7" s="265" t="s">
        <v>5753</v>
      </c>
    </row>
    <row r="8" spans="1:7" ht="40.200000000000003" thickBot="1">
      <c r="A8" s="269" t="s">
        <v>5754</v>
      </c>
      <c r="B8" s="295" t="s">
        <v>5755</v>
      </c>
      <c r="C8" s="262" t="s">
        <v>5756</v>
      </c>
      <c r="D8" s="256" t="s">
        <v>5757</v>
      </c>
      <c r="E8" s="296" t="s">
        <v>5758</v>
      </c>
      <c r="F8" s="297" t="s">
        <v>5759</v>
      </c>
      <c r="G8" s="298" t="s">
        <v>2427</v>
      </c>
    </row>
    <row r="9" spans="1:7" ht="40.200000000000003" thickBot="1">
      <c r="A9" s="269" t="s">
        <v>5760</v>
      </c>
      <c r="B9" s="299" t="s">
        <v>5761</v>
      </c>
      <c r="C9" s="300" t="s">
        <v>5762</v>
      </c>
      <c r="D9" s="262" t="s">
        <v>5763</v>
      </c>
      <c r="E9" s="301" t="s">
        <v>5764</v>
      </c>
      <c r="F9" s="297" t="s">
        <v>5759</v>
      </c>
      <c r="G9" s="302" t="s">
        <v>5765</v>
      </c>
    </row>
    <row r="10" spans="1:7" ht="40.200000000000003" thickBot="1">
      <c r="A10" s="269" t="s">
        <v>5766</v>
      </c>
      <c r="B10" s="295" t="s">
        <v>5767</v>
      </c>
      <c r="C10" s="261" t="s">
        <v>5768</v>
      </c>
      <c r="D10" s="256" t="s">
        <v>5769</v>
      </c>
      <c r="E10" s="296" t="s">
        <v>5770</v>
      </c>
      <c r="F10" s="297" t="s">
        <v>5759</v>
      </c>
      <c r="G10" s="298" t="s">
        <v>5771</v>
      </c>
    </row>
    <row r="11" spans="1:7" ht="40.200000000000003" thickBot="1">
      <c r="A11" s="269" t="s">
        <v>5772</v>
      </c>
      <c r="B11" s="299" t="s">
        <v>5773</v>
      </c>
      <c r="C11" s="256" t="s">
        <v>5774</v>
      </c>
      <c r="D11" s="262" t="s">
        <v>5775</v>
      </c>
      <c r="E11" s="301" t="s">
        <v>5776</v>
      </c>
      <c r="F11" s="297" t="s">
        <v>5759</v>
      </c>
      <c r="G11" s="302" t="s">
        <v>5777</v>
      </c>
    </row>
    <row r="12" spans="1:7" ht="40.200000000000003" thickBot="1">
      <c r="A12" s="269" t="s">
        <v>5778</v>
      </c>
      <c r="B12" s="303" t="s">
        <v>5779</v>
      </c>
      <c r="C12" s="304"/>
      <c r="D12" s="264" t="s">
        <v>5780</v>
      </c>
      <c r="E12" s="305" t="s">
        <v>5781</v>
      </c>
      <c r="F12" s="297" t="s">
        <v>5759</v>
      </c>
      <c r="G12" s="298"/>
    </row>
    <row r="13" spans="1:7" ht="40.200000000000003" thickBot="1">
      <c r="A13" s="269" t="s">
        <v>5782</v>
      </c>
      <c r="B13" s="306" t="s">
        <v>5783</v>
      </c>
      <c r="C13" s="256" t="s">
        <v>5784</v>
      </c>
      <c r="D13" s="261" t="s">
        <v>5785</v>
      </c>
      <c r="E13" s="259" t="s">
        <v>5786</v>
      </c>
      <c r="F13" s="307" t="s">
        <v>5787</v>
      </c>
      <c r="G13" s="259" t="s">
        <v>2427</v>
      </c>
    </row>
    <row r="14" spans="1:7" ht="40.200000000000003" thickBot="1">
      <c r="A14" s="269" t="s">
        <v>5788</v>
      </c>
      <c r="B14" s="308" t="s">
        <v>5789</v>
      </c>
      <c r="C14" s="257" t="s">
        <v>5790</v>
      </c>
      <c r="D14" s="257" t="s">
        <v>5791</v>
      </c>
      <c r="E14" s="258" t="s">
        <v>5792</v>
      </c>
      <c r="F14" s="307" t="s">
        <v>5787</v>
      </c>
      <c r="G14" s="258" t="s">
        <v>5793</v>
      </c>
    </row>
    <row r="15" spans="1:7" ht="53.4" thickBot="1">
      <c r="A15" s="269" t="s">
        <v>5794</v>
      </c>
      <c r="B15" s="255" t="s">
        <v>5795</v>
      </c>
      <c r="C15" s="262" t="s">
        <v>5796</v>
      </c>
      <c r="D15" s="261" t="s">
        <v>5797</v>
      </c>
      <c r="E15" s="259" t="s">
        <v>5798</v>
      </c>
      <c r="F15" s="307" t="s">
        <v>5787</v>
      </c>
      <c r="G15" s="259" t="s">
        <v>5799</v>
      </c>
    </row>
    <row r="16" spans="1:7" ht="40.200000000000003" thickBot="1">
      <c r="A16" s="269" t="s">
        <v>5800</v>
      </c>
      <c r="B16" s="299" t="s">
        <v>5801</v>
      </c>
      <c r="C16" s="309" t="s">
        <v>5802</v>
      </c>
      <c r="D16" s="257" t="s">
        <v>5803</v>
      </c>
      <c r="E16" s="258" t="s">
        <v>5804</v>
      </c>
      <c r="F16" s="307" t="s">
        <v>5787</v>
      </c>
      <c r="G16" s="258" t="s">
        <v>5805</v>
      </c>
    </row>
    <row r="17" spans="1:7" ht="40.200000000000003" thickBot="1">
      <c r="A17" s="269" t="s">
        <v>5806</v>
      </c>
      <c r="B17" s="310" t="s">
        <v>5807</v>
      </c>
      <c r="C17" s="311"/>
      <c r="D17" s="300" t="s">
        <v>5808</v>
      </c>
      <c r="E17" s="265"/>
      <c r="F17" s="307" t="s">
        <v>5787</v>
      </c>
      <c r="G17" s="265"/>
    </row>
    <row r="18" spans="1:7">
      <c r="A18" s="166"/>
      <c r="B18" s="166"/>
      <c r="C18" s="166"/>
      <c r="D18" s="166"/>
      <c r="E18" s="166"/>
      <c r="F18" s="166"/>
      <c r="G18" s="166"/>
    </row>
    <row r="19" spans="1:7">
      <c r="A19" s="166"/>
      <c r="B19" s="166"/>
      <c r="C19" s="166"/>
      <c r="D19" s="166"/>
      <c r="E19" s="166"/>
      <c r="F19" s="166"/>
      <c r="G19" s="166"/>
    </row>
    <row r="20" spans="1:7">
      <c r="A20" s="166"/>
      <c r="B20" s="166"/>
      <c r="C20" s="166"/>
      <c r="D20" s="166"/>
      <c r="E20" s="166"/>
      <c r="F20" s="166"/>
      <c r="G20" s="166"/>
    </row>
    <row r="21" spans="1:7">
      <c r="A21" s="166"/>
      <c r="B21" s="166"/>
      <c r="C21" s="166"/>
      <c r="D21" s="166"/>
      <c r="E21" s="166"/>
      <c r="F21" s="166"/>
      <c r="G21" s="166"/>
    </row>
    <row r="22" spans="1:7">
      <c r="A22" s="166"/>
      <c r="B22" s="166"/>
      <c r="C22" s="166"/>
      <c r="D22" s="166"/>
      <c r="E22" s="166"/>
      <c r="F22" s="166"/>
      <c r="G22" s="166"/>
    </row>
    <row r="23" spans="1:7">
      <c r="A23" s="166"/>
      <c r="B23" s="166"/>
      <c r="C23" s="166"/>
      <c r="D23" s="166"/>
      <c r="E23" s="166"/>
      <c r="F23" s="166"/>
      <c r="G23" s="166"/>
    </row>
    <row r="24" spans="1:7">
      <c r="A24" s="166"/>
      <c r="B24" s="166"/>
      <c r="C24" s="166"/>
      <c r="D24" s="166"/>
      <c r="E24" s="166"/>
      <c r="F24" s="166"/>
      <c r="G24" s="166"/>
    </row>
    <row r="25" spans="1:7">
      <c r="A25" s="166"/>
      <c r="B25" s="166"/>
      <c r="C25" s="166"/>
      <c r="D25" s="166"/>
      <c r="E25" s="166"/>
      <c r="F25" s="166"/>
      <c r="G25" s="166"/>
    </row>
    <row r="26" spans="1:7">
      <c r="A26" s="166"/>
      <c r="B26" s="166"/>
      <c r="C26" s="166"/>
      <c r="D26" s="166"/>
      <c r="E26" s="166"/>
      <c r="F26" s="166"/>
      <c r="G26" s="166"/>
    </row>
    <row r="27" spans="1:7">
      <c r="A27" s="166"/>
      <c r="B27" s="166"/>
      <c r="C27" s="166"/>
      <c r="D27" s="166"/>
      <c r="E27" s="166"/>
      <c r="F27" s="166"/>
      <c r="G27" s="166"/>
    </row>
    <row r="28" spans="1:7">
      <c r="A28" s="166"/>
      <c r="B28" s="166"/>
      <c r="C28" s="166"/>
      <c r="D28" s="166"/>
      <c r="E28" s="166"/>
      <c r="F28" s="166"/>
      <c r="G28" s="166"/>
    </row>
    <row r="29" spans="1:7">
      <c r="A29" s="166"/>
      <c r="B29" s="166"/>
      <c r="C29" s="166"/>
      <c r="D29" s="166"/>
      <c r="E29" s="166"/>
      <c r="F29" s="166"/>
      <c r="G29" s="166"/>
    </row>
    <row r="30" spans="1:7">
      <c r="A30" s="166"/>
      <c r="B30" s="166"/>
      <c r="C30" s="166"/>
      <c r="D30" s="166"/>
      <c r="E30" s="166"/>
      <c r="F30" s="166"/>
      <c r="G30" s="166"/>
    </row>
    <row r="31" spans="1:7">
      <c r="A31" s="166"/>
      <c r="B31" s="166"/>
      <c r="C31" s="166"/>
      <c r="D31" s="166"/>
      <c r="E31" s="166"/>
      <c r="F31" s="166"/>
      <c r="G31" s="166"/>
    </row>
    <row r="32" spans="1:7">
      <c r="A32" s="166"/>
      <c r="B32" s="166"/>
      <c r="C32" s="166"/>
      <c r="D32" s="166"/>
      <c r="E32" s="166"/>
      <c r="F32" s="166"/>
      <c r="G32" s="166"/>
    </row>
    <row r="33" spans="1:7">
      <c r="A33" s="166"/>
      <c r="B33" s="166"/>
      <c r="C33" s="166"/>
      <c r="D33" s="166"/>
      <c r="E33" s="166"/>
      <c r="F33" s="166"/>
      <c r="G33" s="166"/>
    </row>
    <row r="34" spans="1:7">
      <c r="A34" s="166"/>
      <c r="B34" s="166"/>
      <c r="C34" s="166"/>
      <c r="D34" s="166"/>
      <c r="E34" s="166"/>
      <c r="F34" s="166"/>
      <c r="G34" s="166"/>
    </row>
    <row r="35" spans="1:7">
      <c r="A35" s="166"/>
      <c r="B35" s="166"/>
      <c r="C35" s="166"/>
      <c r="D35" s="166"/>
      <c r="E35" s="166"/>
      <c r="F35" s="166"/>
      <c r="G35" s="166"/>
    </row>
    <row r="36" spans="1:7">
      <c r="A36" s="166"/>
      <c r="B36" s="166"/>
      <c r="C36" s="166"/>
      <c r="D36" s="166"/>
      <c r="E36" s="166"/>
      <c r="F36" s="166"/>
      <c r="G36" s="166"/>
    </row>
    <row r="37" spans="1:7">
      <c r="A37" s="166"/>
      <c r="B37" s="166"/>
      <c r="C37" s="166"/>
      <c r="D37" s="166"/>
      <c r="E37" s="166"/>
      <c r="F37" s="166"/>
      <c r="G37" s="166"/>
    </row>
    <row r="38" spans="1:7">
      <c r="A38" s="166"/>
      <c r="B38" s="166"/>
      <c r="C38" s="166"/>
      <c r="D38" s="166"/>
      <c r="E38" s="166"/>
      <c r="F38" s="166"/>
      <c r="G38" s="166"/>
    </row>
    <row r="39" spans="1:7">
      <c r="A39" s="166"/>
      <c r="B39" s="166"/>
      <c r="C39" s="166"/>
      <c r="D39" s="166"/>
      <c r="E39" s="166"/>
      <c r="F39" s="166"/>
      <c r="G39" s="166"/>
    </row>
    <row r="40" spans="1:7">
      <c r="A40" s="166"/>
      <c r="B40" s="166"/>
      <c r="C40" s="166"/>
      <c r="D40" s="166"/>
      <c r="E40" s="166"/>
      <c r="F40" s="166"/>
      <c r="G40" s="166"/>
    </row>
    <row r="41" spans="1:7">
      <c r="A41" s="166"/>
      <c r="B41" s="166"/>
      <c r="C41" s="166"/>
      <c r="D41" s="166"/>
      <c r="E41" s="166"/>
      <c r="F41" s="166"/>
      <c r="G41" s="166"/>
    </row>
    <row r="42" spans="1:7">
      <c r="A42" s="166"/>
      <c r="B42" s="166"/>
      <c r="C42" s="166"/>
      <c r="D42" s="166"/>
      <c r="E42" s="166"/>
      <c r="F42" s="166"/>
      <c r="G42" s="166"/>
    </row>
    <row r="43" spans="1:7">
      <c r="A43" s="166"/>
      <c r="B43" s="166"/>
      <c r="C43" s="166"/>
      <c r="D43" s="166"/>
      <c r="E43" s="166"/>
      <c r="F43" s="166"/>
      <c r="G43" s="166"/>
    </row>
    <row r="44" spans="1:7">
      <c r="A44" s="166"/>
      <c r="B44" s="166"/>
      <c r="C44" s="166"/>
      <c r="D44" s="166"/>
      <c r="E44" s="166"/>
      <c r="F44" s="166"/>
      <c r="G44" s="166"/>
    </row>
    <row r="45" spans="1:7">
      <c r="A45" s="166"/>
      <c r="B45" s="166"/>
      <c r="C45" s="166"/>
      <c r="D45" s="166"/>
      <c r="E45" s="166"/>
      <c r="F45" s="166"/>
      <c r="G45" s="166"/>
    </row>
    <row r="46" spans="1:7">
      <c r="A46" s="166"/>
      <c r="B46" s="166"/>
      <c r="C46" s="166"/>
      <c r="D46" s="166"/>
      <c r="E46" s="166"/>
      <c r="F46" s="166"/>
      <c r="G46" s="166"/>
    </row>
    <row r="47" spans="1:7">
      <c r="A47" s="166"/>
      <c r="B47" s="166"/>
      <c r="C47" s="166"/>
      <c r="D47" s="166"/>
      <c r="E47" s="166"/>
      <c r="F47" s="166"/>
      <c r="G47" s="166"/>
    </row>
    <row r="48" spans="1:7">
      <c r="A48" s="166"/>
      <c r="B48" s="166"/>
      <c r="C48" s="166"/>
      <c r="D48" s="166"/>
      <c r="E48" s="166"/>
      <c r="F48" s="166"/>
      <c r="G48" s="166"/>
    </row>
    <row r="49" spans="1:7">
      <c r="A49" s="166"/>
      <c r="B49" s="166"/>
      <c r="C49" s="166"/>
      <c r="D49" s="166"/>
      <c r="E49" s="166"/>
      <c r="F49" s="166"/>
      <c r="G49" s="166"/>
    </row>
    <row r="50" spans="1:7">
      <c r="A50" s="166"/>
      <c r="B50" s="166"/>
      <c r="C50" s="166"/>
      <c r="D50" s="166"/>
      <c r="E50" s="166"/>
      <c r="F50" s="166"/>
      <c r="G50" s="166"/>
    </row>
    <row r="51" spans="1:7">
      <c r="A51" s="166"/>
      <c r="B51" s="166"/>
      <c r="C51" s="166"/>
      <c r="D51" s="166"/>
      <c r="E51" s="166"/>
      <c r="F51" s="166"/>
      <c r="G51" s="166"/>
    </row>
    <row r="52" spans="1:7">
      <c r="A52" s="166"/>
      <c r="B52" s="166"/>
      <c r="C52" s="166"/>
      <c r="D52" s="166"/>
      <c r="E52" s="166"/>
      <c r="F52" s="166"/>
      <c r="G52" s="166"/>
    </row>
    <row r="53" spans="1:7">
      <c r="A53" s="166"/>
      <c r="B53" s="166"/>
      <c r="C53" s="166"/>
      <c r="D53" s="166"/>
      <c r="E53" s="166"/>
      <c r="F53" s="166"/>
      <c r="G53" s="166"/>
    </row>
    <row r="54" spans="1:7">
      <c r="A54" s="166"/>
      <c r="B54" s="166"/>
      <c r="C54" s="166"/>
      <c r="D54" s="166"/>
      <c r="E54" s="166"/>
      <c r="F54" s="166"/>
      <c r="G54" s="166"/>
    </row>
    <row r="55" spans="1:7">
      <c r="A55" s="166"/>
      <c r="B55" s="166"/>
      <c r="C55" s="166"/>
      <c r="D55" s="166"/>
      <c r="E55" s="166"/>
      <c r="F55" s="166"/>
      <c r="G55" s="166"/>
    </row>
    <row r="56" spans="1:7">
      <c r="A56" s="166"/>
      <c r="B56" s="166"/>
      <c r="C56" s="166"/>
      <c r="D56" s="166"/>
      <c r="E56" s="166"/>
      <c r="F56" s="166"/>
      <c r="G56" s="166"/>
    </row>
    <row r="57" spans="1:7">
      <c r="A57" s="166"/>
      <c r="B57" s="166"/>
      <c r="C57" s="166"/>
      <c r="D57" s="166"/>
      <c r="E57" s="166"/>
      <c r="F57" s="166"/>
      <c r="G57" s="166"/>
    </row>
    <row r="58" spans="1:7">
      <c r="A58" s="166"/>
      <c r="B58" s="166"/>
      <c r="C58" s="166"/>
      <c r="D58" s="166"/>
      <c r="E58" s="166"/>
      <c r="F58" s="166"/>
      <c r="G58" s="166"/>
    </row>
    <row r="59" spans="1:7">
      <c r="A59" s="166"/>
      <c r="B59" s="166"/>
      <c r="C59" s="166"/>
      <c r="D59" s="166"/>
      <c r="E59" s="166"/>
      <c r="F59" s="166"/>
      <c r="G59" s="166"/>
    </row>
    <row r="60" spans="1:7">
      <c r="A60" s="166"/>
      <c r="B60" s="166"/>
      <c r="C60" s="166"/>
      <c r="D60" s="166"/>
      <c r="E60" s="166"/>
      <c r="F60" s="166"/>
      <c r="G60" s="166"/>
    </row>
    <row r="61" spans="1:7">
      <c r="A61" s="166"/>
      <c r="B61" s="166"/>
      <c r="C61" s="166"/>
      <c r="D61" s="166"/>
      <c r="E61" s="166"/>
      <c r="F61" s="166"/>
      <c r="G61" s="166"/>
    </row>
    <row r="62" spans="1:7">
      <c r="A62" s="166"/>
      <c r="B62" s="166"/>
      <c r="C62" s="166"/>
      <c r="D62" s="166"/>
      <c r="E62" s="166"/>
      <c r="F62" s="166"/>
      <c r="G62" s="166"/>
    </row>
    <row r="63" spans="1:7">
      <c r="A63" s="166"/>
      <c r="B63" s="166"/>
      <c r="C63" s="166"/>
      <c r="D63" s="166"/>
      <c r="E63" s="166"/>
      <c r="F63" s="166"/>
      <c r="G63" s="166"/>
    </row>
    <row r="64" spans="1:7">
      <c r="A64" s="166"/>
      <c r="B64" s="166"/>
      <c r="C64" s="166"/>
      <c r="D64" s="166"/>
      <c r="E64" s="166"/>
      <c r="F64" s="166"/>
      <c r="G64" s="166"/>
    </row>
    <row r="65" spans="1:7">
      <c r="A65" s="166"/>
      <c r="B65" s="166"/>
      <c r="C65" s="166"/>
      <c r="D65" s="166"/>
      <c r="E65" s="166"/>
      <c r="F65" s="166"/>
      <c r="G65" s="166"/>
    </row>
    <row r="66" spans="1:7">
      <c r="A66" s="166"/>
      <c r="B66" s="166"/>
      <c r="C66" s="166"/>
      <c r="D66" s="166"/>
      <c r="E66" s="166"/>
      <c r="F66" s="166"/>
      <c r="G66" s="166"/>
    </row>
    <row r="67" spans="1:7">
      <c r="A67" s="166"/>
      <c r="B67" s="166"/>
      <c r="C67" s="166"/>
      <c r="D67" s="166"/>
      <c r="E67" s="166"/>
      <c r="F67" s="166"/>
      <c r="G67" s="166"/>
    </row>
    <row r="68" spans="1:7">
      <c r="A68" s="166"/>
      <c r="B68" s="166"/>
      <c r="C68" s="166"/>
      <c r="D68" s="166"/>
      <c r="E68" s="166"/>
      <c r="F68" s="166"/>
      <c r="G68" s="166"/>
    </row>
    <row r="69" spans="1:7">
      <c r="A69" s="166"/>
      <c r="B69" s="166"/>
      <c r="C69" s="166"/>
      <c r="D69" s="166"/>
      <c r="E69" s="166"/>
      <c r="F69" s="166"/>
      <c r="G69" s="166"/>
    </row>
    <row r="70" spans="1:7">
      <c r="A70" s="166"/>
      <c r="B70" s="166"/>
      <c r="C70" s="166"/>
      <c r="D70" s="166"/>
      <c r="E70" s="166"/>
      <c r="F70" s="166"/>
      <c r="G70" s="166"/>
    </row>
    <row r="71" spans="1:7">
      <c r="A71" s="166"/>
      <c r="B71" s="166"/>
      <c r="C71" s="166"/>
      <c r="D71" s="166"/>
      <c r="E71" s="166"/>
      <c r="F71" s="166"/>
      <c r="G71" s="166"/>
    </row>
    <row r="72" spans="1:7">
      <c r="A72" s="166"/>
      <c r="B72" s="166"/>
      <c r="C72" s="166"/>
      <c r="D72" s="166"/>
      <c r="E72" s="166"/>
      <c r="F72" s="166"/>
      <c r="G72" s="166"/>
    </row>
    <row r="73" spans="1:7">
      <c r="A73" s="166"/>
      <c r="B73" s="166"/>
      <c r="C73" s="166"/>
      <c r="D73" s="166"/>
      <c r="E73" s="166"/>
      <c r="F73" s="166"/>
      <c r="G73" s="166"/>
    </row>
    <row r="74" spans="1:7">
      <c r="A74" s="166"/>
      <c r="B74" s="166"/>
      <c r="C74" s="166"/>
      <c r="D74" s="166"/>
      <c r="E74" s="166"/>
      <c r="F74" s="166"/>
      <c r="G74" s="166"/>
    </row>
    <row r="75" spans="1:7">
      <c r="A75" s="166"/>
      <c r="B75" s="166"/>
      <c r="C75" s="166"/>
      <c r="D75" s="166"/>
      <c r="E75" s="166"/>
      <c r="F75" s="166"/>
      <c r="G75" s="166"/>
    </row>
    <row r="76" spans="1:7">
      <c r="A76" s="166"/>
      <c r="B76" s="166"/>
      <c r="C76" s="166"/>
      <c r="D76" s="166"/>
      <c r="E76" s="166"/>
      <c r="F76" s="166"/>
      <c r="G76" s="166"/>
    </row>
    <row r="77" spans="1:7">
      <c r="A77" s="166"/>
      <c r="B77" s="166"/>
      <c r="C77" s="166"/>
      <c r="D77" s="166"/>
      <c r="E77" s="166"/>
      <c r="F77" s="166"/>
      <c r="G77" s="166"/>
    </row>
    <row r="78" spans="1:7">
      <c r="A78" s="166"/>
      <c r="B78" s="166"/>
      <c r="C78" s="166"/>
      <c r="D78" s="166"/>
      <c r="E78" s="166"/>
      <c r="F78" s="166"/>
      <c r="G78" s="166"/>
    </row>
    <row r="79" spans="1:7">
      <c r="A79" s="166"/>
      <c r="B79" s="166"/>
      <c r="C79" s="166"/>
      <c r="D79" s="166"/>
      <c r="E79" s="166"/>
      <c r="F79" s="166"/>
      <c r="G79" s="166"/>
    </row>
    <row r="80" spans="1:7">
      <c r="A80" s="166"/>
      <c r="B80" s="166"/>
      <c r="C80" s="166"/>
      <c r="D80" s="166"/>
      <c r="E80" s="166"/>
      <c r="F80" s="166"/>
      <c r="G80" s="166"/>
    </row>
    <row r="81" spans="1:7">
      <c r="A81" s="166"/>
      <c r="B81" s="166"/>
      <c r="C81" s="166"/>
      <c r="D81" s="166"/>
      <c r="E81" s="166"/>
      <c r="F81" s="166"/>
      <c r="G81" s="166"/>
    </row>
    <row r="82" spans="1:7">
      <c r="A82" s="166"/>
      <c r="B82" s="166"/>
      <c r="C82" s="166"/>
      <c r="D82" s="166"/>
      <c r="E82" s="166"/>
      <c r="F82" s="166"/>
      <c r="G82" s="166"/>
    </row>
    <row r="83" spans="1:7">
      <c r="A83" s="166"/>
      <c r="B83" s="166"/>
      <c r="C83" s="166"/>
      <c r="D83" s="166"/>
      <c r="E83" s="166"/>
      <c r="F83" s="166"/>
      <c r="G83" s="166"/>
    </row>
    <row r="84" spans="1:7">
      <c r="A84" s="166"/>
      <c r="B84" s="166"/>
      <c r="C84" s="166"/>
      <c r="D84" s="166"/>
      <c r="E84" s="166"/>
      <c r="F84" s="166"/>
      <c r="G84" s="166"/>
    </row>
    <row r="85" spans="1:7">
      <c r="A85" s="166"/>
      <c r="B85" s="166"/>
      <c r="C85" s="166"/>
      <c r="D85" s="166"/>
      <c r="E85" s="166"/>
      <c r="F85" s="166"/>
      <c r="G85" s="166"/>
    </row>
    <row r="86" spans="1:7">
      <c r="A86" s="166"/>
      <c r="B86" s="166"/>
      <c r="C86" s="166"/>
      <c r="D86" s="166"/>
      <c r="E86" s="166"/>
      <c r="F86" s="166"/>
      <c r="G86" s="166"/>
    </row>
    <row r="87" spans="1:7">
      <c r="A87" s="166"/>
      <c r="B87" s="166"/>
      <c r="C87" s="166"/>
      <c r="D87" s="166"/>
      <c r="E87" s="166"/>
      <c r="F87" s="166"/>
      <c r="G87" s="166"/>
    </row>
    <row r="88" spans="1:7">
      <c r="A88" s="166"/>
      <c r="B88" s="166"/>
      <c r="C88" s="166"/>
      <c r="D88" s="166"/>
      <c r="E88" s="166"/>
      <c r="F88" s="166"/>
      <c r="G88" s="166"/>
    </row>
    <row r="89" spans="1:7">
      <c r="A89" s="166"/>
      <c r="B89" s="166"/>
      <c r="C89" s="166"/>
      <c r="D89" s="166"/>
      <c r="E89" s="166"/>
      <c r="F89" s="166"/>
      <c r="G89" s="166"/>
    </row>
    <row r="90" spans="1:7">
      <c r="A90" s="166"/>
      <c r="B90" s="166"/>
      <c r="C90" s="166"/>
      <c r="D90" s="166"/>
      <c r="E90" s="166"/>
      <c r="F90" s="166"/>
      <c r="G90" s="166"/>
    </row>
    <row r="91" spans="1:7">
      <c r="A91" s="166"/>
      <c r="B91" s="166"/>
      <c r="C91" s="166"/>
      <c r="D91" s="166"/>
      <c r="E91" s="166"/>
      <c r="F91" s="166"/>
      <c r="G91" s="166"/>
    </row>
    <row r="92" spans="1:7">
      <c r="A92" s="166"/>
      <c r="B92" s="166"/>
      <c r="C92" s="166"/>
      <c r="D92" s="166"/>
      <c r="E92" s="166"/>
      <c r="F92" s="166"/>
      <c r="G92" s="166"/>
    </row>
    <row r="93" spans="1:7">
      <c r="A93" s="166"/>
      <c r="B93" s="166"/>
      <c r="C93" s="166"/>
      <c r="D93" s="166"/>
      <c r="E93" s="166"/>
      <c r="F93" s="166"/>
      <c r="G93" s="166"/>
    </row>
    <row r="96" spans="1:7">
      <c r="A96" s="171" t="s">
        <v>5809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134DF-9CA9-4F37-B860-63C5BED55DEA}">
  <dimension ref="A1:O26"/>
  <sheetViews>
    <sheetView workbookViewId="0">
      <pane ySplit="5" topLeftCell="A6" activePane="bottomLeft" state="frozen"/>
      <selection pane="bottomLeft"/>
    </sheetView>
  </sheetViews>
  <sheetFormatPr defaultRowHeight="14.4"/>
  <cols>
    <col min="1" max="1" width="21" customWidth="1"/>
    <col min="2" max="2" width="43.88671875" customWidth="1"/>
    <col min="3" max="3" width="32.44140625" customWidth="1"/>
    <col min="4" max="4" width="80" customWidth="1"/>
    <col min="5" max="5" width="32.44140625" customWidth="1"/>
    <col min="6" max="6" width="47.5546875" customWidth="1"/>
    <col min="7" max="8" width="13.33203125" customWidth="1"/>
    <col min="9" max="9" width="12.44140625" customWidth="1"/>
    <col min="10" max="10" width="11.44140625" customWidth="1"/>
    <col min="11" max="11" width="13.33203125" customWidth="1"/>
    <col min="12" max="12" width="12.44140625" customWidth="1"/>
    <col min="13" max="13" width="11.44140625" customWidth="1"/>
    <col min="14" max="14" width="12.44140625" customWidth="1"/>
    <col min="15" max="15" width="11.44140625" customWidth="1"/>
  </cols>
  <sheetData>
    <row r="1" spans="1:15" ht="17.399999999999999">
      <c r="A1" s="425" t="s">
        <v>5810</v>
      </c>
    </row>
    <row r="2" spans="1:15">
      <c r="A2" s="331" t="s">
        <v>5811</v>
      </c>
      <c r="B2" s="427">
        <v>46293</v>
      </c>
      <c r="C2" s="194" t="str">
        <f>CHOOSE(WEEKDAY(B2,2),"Mánudagur","Þriðjudagur","Miðvikudagur","Fimmtudagur","Föstudagur","Laugardagur","Sunnudagur")</f>
        <v>Mánudagur</v>
      </c>
      <c r="D2" s="194" t="str">
        <f>"Vika "&amp;_xlfn.ISOWEEKNUM(B2)</f>
        <v>Vika 40</v>
      </c>
    </row>
    <row r="3" spans="1:15">
      <c r="A3" s="331" t="s">
        <v>5812</v>
      </c>
      <c r="B3" s="426" t="s">
        <v>5813</v>
      </c>
    </row>
    <row r="5" spans="1:15" ht="42" customHeight="1">
      <c r="A5" s="429" t="s">
        <v>5814</v>
      </c>
      <c r="B5" s="429" t="s">
        <v>2326</v>
      </c>
      <c r="C5" s="429" t="s">
        <v>5815</v>
      </c>
      <c r="D5" s="429" t="s">
        <v>1788</v>
      </c>
      <c r="E5" s="429" t="s">
        <v>1789</v>
      </c>
      <c r="F5" s="429" t="s">
        <v>1790</v>
      </c>
      <c r="G5" s="429" t="s">
        <v>2328</v>
      </c>
      <c r="H5" s="429" t="s">
        <v>2329</v>
      </c>
      <c r="I5" s="429" t="s">
        <v>5816</v>
      </c>
      <c r="J5" s="429" t="s">
        <v>5817</v>
      </c>
      <c r="K5" s="429" t="s">
        <v>5818</v>
      </c>
      <c r="L5" s="429" t="s">
        <v>5819</v>
      </c>
      <c r="M5" s="429" t="s">
        <v>5820</v>
      </c>
      <c r="N5" s="429" t="s">
        <v>5821</v>
      </c>
      <c r="O5" s="429" t="s">
        <v>5822</v>
      </c>
    </row>
    <row r="6" spans="1:15" ht="39.6">
      <c r="A6" s="431" t="s">
        <v>2352</v>
      </c>
      <c r="B6" s="430" t="s">
        <v>2300</v>
      </c>
      <c r="C6" s="430" t="s">
        <v>2300</v>
      </c>
      <c r="D6" s="430" t="str">
        <f>IFERROR(IFERROR(INDEX(Réttabanki!$D:$D,MATCH($B6,Réttabanki!$A:$A,0)),INDEX(Vöruskrá!$F:$F,MATCH($B6,Vöruskrá!$B:$B,0))),"")</f>
        <v>Úrbeinuð og skinnlaus kjúklingalæri 80%, vatn 19%, salt, sykur, þráavarnarefni (E331, E301), sýrustillir (E262). | Salt, svartur pipar, hvítlaukur, paprikubitar, laukur, steinselja, dextrósi, timían, estragon.</v>
      </c>
      <c r="E6" s="430" t="str">
        <f>IFERROR(IFERROR(INDEX(Réttabanki!$E:$E,MATCH($B6,Réttabanki!$A:$A,0)),INDEX(Vöruskrá!$G:$G,MATCH($B6,Vöruskrá!$B:$B,0))),"")</f>
        <v>Engir skráðir</v>
      </c>
      <c r="F6" s="430">
        <f>IFERROR(IFERROR(INDEX(Réttabanki!$F:$F,MATCH($B6,Réttabanki!$A:$A,0)),INDEX(Vöruskrá!$H:$H,MATCH($B6,Vöruskrá!$B:$B,0))),"")</f>
        <v>0</v>
      </c>
      <c r="G6" s="432">
        <v>90</v>
      </c>
      <c r="H6" s="432">
        <v>130</v>
      </c>
      <c r="I6" s="432" t="str">
        <f>IFERROR(IFERROR(INDEX(Réttabanki!$G:$G,MATCH($B6,Réttabanki!$A:$A,0)),INDEX(Vöruskrá!$J:$J,MATCH($B6,Vöruskrá!$B:$B,0))),"")</f>
        <v/>
      </c>
      <c r="J6" s="433" t="str">
        <f>IFERROR(IFERROR(INDEX(Réttabanki!$H:$H,MATCH($B6,Réttabanki!$A:$A,0)),INDEX(Vöruskrá!$K:$K,MATCH($B6,Vöruskrá!$B:$B,0))),"")</f>
        <v/>
      </c>
      <c r="K6" s="433" t="str">
        <f>IFERROR(IFERROR(INDEX(Réttabanki!$I:$I,MATCH($B6,Réttabanki!$A:$A,0)),INDEX(Vöruskrá!$L:$L,MATCH($B6,Vöruskrá!$B:$B,0))),"")</f>
        <v/>
      </c>
      <c r="L6" s="433" t="str">
        <f>IFERROR(IFERROR(INDEX(Réttabanki!$J:$J,MATCH($B6,Réttabanki!$A:$A,0)),INDEX(Vöruskrá!$M:$M,MATCH($B6,Vöruskrá!$B:$B,0))),"")</f>
        <v/>
      </c>
      <c r="M6" s="433">
        <f>IFERROR(IFERROR(INDEX(Réttabanki!$K:$K,MATCH($B6,Réttabanki!$A:$A,0)),INDEX(Vöruskrá!$N:$N,MATCH($B6,Vöruskrá!$B:$B,0))),"")</f>
        <v>0</v>
      </c>
      <c r="N6" s="433" t="str">
        <f>IFERROR(IFERROR(INDEX(Réttabanki!$L:$L,MATCH($B6,Réttabanki!$A:$A,0)),INDEX(Vöruskrá!$O:$O,MATCH($B6,Vöruskrá!$B:$B,0))),"")</f>
        <v/>
      </c>
      <c r="O6" s="433" t="str">
        <f>IFERROR(IFERROR(INDEX(Réttabanki!$M:$M,MATCH($B6,Réttabanki!$A:$A,0)),INDEX(Vöruskrá!$P:$P,MATCH($B6,Vöruskrá!$B:$B,0))),"")</f>
        <v/>
      </c>
    </row>
    <row r="7" spans="1:15" ht="237.6">
      <c r="A7" s="431" t="s">
        <v>5823</v>
      </c>
      <c r="B7" s="430" t="s">
        <v>2310</v>
      </c>
      <c r="C7" s="430" t="s">
        <v>5824</v>
      </c>
      <c r="D7" s="430" t="str">
        <f>IFERROR(IFERROR(INDEX(Réttabanki!$D:$D,MATCH($B7,Réttabanki!$A:$A,0)),INDEX(Vöruskrá!$F:$F,MATCH($B7,Vöruskrá!$B:$B,0))),"")</f>
        <v>**Bygg**, kjúklingabaunir, fennel, kartöflur, kartöflumjöl, tómatpúrra, chilimauk 1% (rauður chili, gulrætur, salt, paprika, sýrustillir E260, E330, bindiefni E412, E415, repjuolía, rotvarnarefni E202, E211, sítrónusafi, sýra E330, litarefni E160c), salt, hvítlaukur, krydd (steinselja, timían, rósmarín, basilika, majoram, estragon, oreganó), kúmen, kóríander. | **Hveiti**mjöl*, vatn, heilkorna **hveiti**súrdeig 4% (heilkorna gerjað **hveiti**mjöl*, vatn), ger*, extra virgin ólífuolía 1,3%*, salt, **bygg**maltmjöl*, **hveiti**glúten*. *Lífrænt. | Ananas, ananassafi (eða léttur sírópur – sjá umbúðir hverrar sendingar) | Ferskir tómatar | Iceberg salat | Repjuolía, vatn, sambal oelek (chili, umbreytt maíssterkja, cayennepipar, chilipipar, hvítlaukur, rotvarnarefni E211, broddkúmen), chipotle-sósa (chipotle-chili, tómatpúrra, laukur, kóríander, sýra E260, maísmjöl), kryddblanda (rotvarnarefni E260, **sinnep**sduft, hvítur pipar, sýra E330), **sinnep** (edik, **sinnep**sduft, karrí, kryddblanda úr kryddi, maltódextríni og kekkjavarnarefni E552), umbreytt kartöflusterkja, lífrænn sítrónusafi, sykur, salt, edik, rotvarnarefni (E202), bindiefni (E415) | Frúktósaríkt maíssíróp, sojasósa (vatn, **HVEITI**, **SOJA**baunir, salt, natríumbensóat [rotvarnarefni]), sykur, vatn, eimað edik, umbreytt maíssterkja, minna en 2% af: **SESAMFRÆ**, jurtaolía (**SOJA**baunaolía og/eða repjuolía), ananassafaþykkni, engifer, hrísgrjónaedik, salt, krydd, natríumbísúlfat, hvítlaukur*, xantangúmmi, karamellulitur, kalíumsorbat og natríumbensóat (rotvarnarefni), vorlaukur*, sítrónusýra. *Þurrkað.</v>
      </c>
      <c r="E7" s="430" t="str">
        <f>IFERROR(IFERROR(INDEX(Réttabanki!$E:$E,MATCH($B7,Réttabanki!$A:$A,0)),INDEX(Vöruskrá!$G:$G,MATCH($B7,Vöruskrá!$B:$B,0))),"")</f>
        <v>Glúten (bygg), Glúten (hveiti, bygg)., Engir, Sinnep, Glúten (hveiti), Soja, Sesam</v>
      </c>
      <c r="F7" s="430">
        <f>IFERROR(IFERROR(INDEX(Réttabanki!$F:$F,MATCH($B7,Réttabanki!$A:$A,0)),INDEX(Vöruskrá!$H:$H,MATCH($B7,Vöruskrá!$B:$B,0))),"")</f>
        <v>0</v>
      </c>
      <c r="G7" s="432">
        <v>200</v>
      </c>
      <c r="H7" s="432">
        <v>265</v>
      </c>
      <c r="I7" s="432" t="str">
        <f>IFERROR(IFERROR(INDEX(Réttabanki!$G:$G,MATCH($B7,Réttabanki!$A:$A,0)),INDEX(Vöruskrá!$J:$J,MATCH($B7,Vöruskrá!$B:$B,0))),"")</f>
        <v/>
      </c>
      <c r="J7" s="433" t="str">
        <f>IFERROR(IFERROR(INDEX(Réttabanki!$H:$H,MATCH($B7,Réttabanki!$A:$A,0)),INDEX(Vöruskrá!$K:$K,MATCH($B7,Vöruskrá!$B:$B,0))),"")</f>
        <v/>
      </c>
      <c r="K7" s="433" t="str">
        <f>IFERROR(IFERROR(INDEX(Réttabanki!$I:$I,MATCH($B7,Réttabanki!$A:$A,0)),INDEX(Vöruskrá!$L:$L,MATCH($B7,Vöruskrá!$B:$B,0))),"")</f>
        <v/>
      </c>
      <c r="L7" s="433" t="str">
        <f>IFERROR(IFERROR(INDEX(Réttabanki!$J:$J,MATCH($B7,Réttabanki!$A:$A,0)),INDEX(Vöruskrá!$M:$M,MATCH($B7,Vöruskrá!$B:$B,0))),"")</f>
        <v/>
      </c>
      <c r="M7" s="433">
        <f>IFERROR(IFERROR(INDEX(Réttabanki!$K:$K,MATCH($B7,Réttabanki!$A:$A,0)),INDEX(Vöruskrá!$N:$N,MATCH($B7,Vöruskrá!$B:$B,0))),"")</f>
        <v>0</v>
      </c>
      <c r="N7" s="433" t="str">
        <f>IFERROR(IFERROR(INDEX(Réttabanki!$L:$L,MATCH($B7,Réttabanki!$A:$A,0)),INDEX(Vöruskrá!$O:$O,MATCH($B7,Vöruskrá!$B:$B,0))),"")</f>
        <v/>
      </c>
      <c r="O7" s="433" t="str">
        <f>IFERROR(IFERROR(INDEX(Réttabanki!$M:$M,MATCH($B7,Réttabanki!$A:$A,0)),INDEX(Vöruskrá!$P:$P,MATCH($B7,Vöruskrá!$B:$B,0))),"")</f>
        <v/>
      </c>
    </row>
    <row r="8" spans="1:15" ht="39.6">
      <c r="A8" s="431" t="s">
        <v>2479</v>
      </c>
      <c r="B8" s="430" t="s">
        <v>1744</v>
      </c>
      <c r="C8" s="430" t="s">
        <v>5825</v>
      </c>
      <c r="D8" s="430" t="str">
        <f>IFERROR(IFERROR(INDEX(Réttabanki!$D:$D,MATCH($B8,Réttabanki!$A:$A,0)),INDEX(Vöruskrá!$F:$F,MATCH($B8,Vöruskrá!$B:$B,0))),"")</f>
        <v>Sætar kartöflur 91%, sólblómaolía, hrísgrjóna- og maísmjöl, umbreytt kartöflusterkja, kartöfludextrín, salt, lyftiefni (dífosföt E450, natríumkarbónöt), stöðugleikaefni (xantangúmmí), litarefni (paprikuextrakt, kúrkúmín).</v>
      </c>
      <c r="E8" s="430" t="str">
        <f>IFERROR(IFERROR(INDEX(Réttabanki!$E:$E,MATCH($B8,Réttabanki!$A:$A,0)),INDEX(Vöruskrá!$G:$G,MATCH($B8,Vöruskrá!$B:$B,0))),"")</f>
        <v>Engir skráðir</v>
      </c>
      <c r="F8" s="430" t="str">
        <f>IFERROR(IFERROR(INDEX(Réttabanki!$F:$F,MATCH($B8,Réttabanki!$A:$A,0)),INDEX(Vöruskrá!$H:$H,MATCH($B8,Vöruskrá!$B:$B,0))),"")</f>
        <v>Framleitt á svæði þar sem unnið er með glúten, mjólk og sellerí – snefilmengun möguleg.</v>
      </c>
      <c r="G8" s="432">
        <v>80</v>
      </c>
      <c r="H8" s="432">
        <v>120</v>
      </c>
      <c r="I8" s="432">
        <f>IFERROR(IFERROR(INDEX(Réttabanki!$G:$G,MATCH($B8,Réttabanki!$A:$A,0)),INDEX(Vöruskrá!$J:$J,MATCH($B8,Vöruskrá!$B:$B,0))),"")</f>
        <v>111</v>
      </c>
      <c r="J8" s="433">
        <f>IFERROR(IFERROR(INDEX(Réttabanki!$H:$H,MATCH($B8,Réttabanki!$A:$A,0)),INDEX(Vöruskrá!$K:$K,MATCH($B8,Vöruskrá!$B:$B,0))),"")</f>
        <v>3.5</v>
      </c>
      <c r="K8" s="433">
        <f>IFERROR(IFERROR(INDEX(Réttabanki!$I:$I,MATCH($B8,Réttabanki!$A:$A,0)),INDEX(Vöruskrá!$L:$L,MATCH($B8,Vöruskrá!$B:$B,0))),"")</f>
        <v>0.3</v>
      </c>
      <c r="L8" s="433">
        <f>IFERROR(IFERROR(INDEX(Réttabanki!$J:$J,MATCH($B8,Réttabanki!$A:$A,0)),INDEX(Vöruskrá!$M:$M,MATCH($B8,Vöruskrá!$B:$B,0))),"")</f>
        <v>16</v>
      </c>
      <c r="M8" s="433">
        <f>IFERROR(IFERROR(INDEX(Réttabanki!$K:$K,MATCH($B8,Réttabanki!$A:$A,0)),INDEX(Vöruskrá!$N:$N,MATCH($B8,Vöruskrá!$B:$B,0))),"")</f>
        <v>10</v>
      </c>
      <c r="N8" s="433">
        <f>IFERROR(IFERROR(INDEX(Réttabanki!$L:$L,MATCH($B8,Réttabanki!$A:$A,0)),INDEX(Vöruskrá!$O:$O,MATCH($B8,Vöruskrá!$B:$B,0))),"")</f>
        <v>2</v>
      </c>
      <c r="O8" s="433">
        <f>IFERROR(IFERROR(INDEX(Réttabanki!$M:$M,MATCH($B8,Réttabanki!$A:$A,0)),INDEX(Vöruskrá!$P:$P,MATCH($B8,Vöruskrá!$B:$B,0))),"")</f>
        <v>0.35</v>
      </c>
    </row>
    <row r="9" spans="1:15" ht="26.4">
      <c r="A9" s="431" t="s">
        <v>2479</v>
      </c>
      <c r="B9" s="430" t="s">
        <v>1765</v>
      </c>
      <c r="C9" s="430" t="s">
        <v>5826</v>
      </c>
      <c r="D9" s="430" t="str">
        <f>IFERROR(IFERROR(INDEX(Réttabanki!$D:$D,MATCH($B9,Réttabanki!$A:$A,0)),INDEX(Vöruskrá!$F:$F,MATCH($B9,Vöruskrá!$B:$B,0))),"")</f>
        <v>Gulrætur 24%, nípur 22%, sætar kartöflur 16%, gulrófur 15%, rauðlaukur 13%, vatn, agave-síróp, ólífuolía, timían, karamellusykur.</v>
      </c>
      <c r="E9" s="430" t="str">
        <f>IFERROR(IFERROR(INDEX(Réttabanki!$E:$E,MATCH($B9,Réttabanki!$A:$A,0)),INDEX(Vöruskrá!$G:$G,MATCH($B9,Vöruskrá!$B:$B,0))),"")</f>
        <v>Engir skráðir</v>
      </c>
      <c r="F9" s="430" t="str">
        <f>IFERROR(IFERROR(INDEX(Réttabanki!$F:$F,MATCH($B9,Réttabanki!$A:$A,0)),INDEX(Vöruskrá!$H:$H,MATCH($B9,Vöruskrá!$B:$B,0))),"")</f>
        <v>Engir skráðir fyrirvarar í vörulýsingu.</v>
      </c>
      <c r="G9" s="432">
        <v>70</v>
      </c>
      <c r="H9" s="432">
        <v>100</v>
      </c>
      <c r="I9" s="432">
        <f>IFERROR(IFERROR(INDEX(Réttabanki!$G:$G,MATCH($B9,Réttabanki!$A:$A,0)),INDEX(Vöruskrá!$J:$J,MATCH($B9,Vöruskrá!$B:$B,0))),"")</f>
        <v>69</v>
      </c>
      <c r="J9" s="433">
        <f>IFERROR(IFERROR(INDEX(Réttabanki!$H:$H,MATCH($B9,Réttabanki!$A:$A,0)),INDEX(Vöruskrá!$K:$K,MATCH($B9,Vöruskrá!$B:$B,0))),"")</f>
        <v>2.1</v>
      </c>
      <c r="K9" s="433">
        <f>IFERROR(IFERROR(INDEX(Réttabanki!$I:$I,MATCH($B9,Réttabanki!$A:$A,0)),INDEX(Vöruskrá!$L:$L,MATCH($B9,Vöruskrá!$B:$B,0))),"")</f>
        <v>0.3</v>
      </c>
      <c r="L9" s="433">
        <f>IFERROR(IFERROR(INDEX(Réttabanki!$J:$J,MATCH($B9,Réttabanki!$A:$A,0)),INDEX(Vöruskrá!$M:$M,MATCH($B9,Vöruskrá!$B:$B,0))),"")</f>
        <v>10.5</v>
      </c>
      <c r="M9" s="433">
        <f>IFERROR(IFERROR(INDEX(Réttabanki!$K:$K,MATCH($B9,Réttabanki!$A:$A,0)),INDEX(Vöruskrá!$N:$N,MATCH($B9,Vöruskrá!$B:$B,0))),"")</f>
        <v>1</v>
      </c>
      <c r="N9" s="433">
        <f>IFERROR(IFERROR(INDEX(Réttabanki!$L:$L,MATCH($B9,Réttabanki!$A:$A,0)),INDEX(Vöruskrá!$O:$O,MATCH($B9,Vöruskrá!$B:$B,0))),"")</f>
        <v>1</v>
      </c>
      <c r="O9" s="433">
        <f>IFERROR(IFERROR(INDEX(Réttabanki!$M:$M,MATCH($B9,Réttabanki!$A:$A,0)),INDEX(Vöruskrá!$P:$P,MATCH($B9,Vöruskrá!$B:$B,0))),"")</f>
        <v>0.05</v>
      </c>
    </row>
    <row r="10" spans="1:15" ht="52.8">
      <c r="A10" s="431" t="s">
        <v>2479</v>
      </c>
      <c r="B10" s="430" t="s">
        <v>2305</v>
      </c>
      <c r="C10" s="430" t="s">
        <v>5827</v>
      </c>
      <c r="D10" s="430" t="str">
        <f>IFERROR(IFERROR(INDEX(Réttabanki!$D:$D,MATCH($B10,Réttabanki!$A:$A,0)),INDEX(Vöruskrá!$F:$F,MATCH($B10,Vöruskrá!$B:$B,0))),"")</f>
        <v>Gulrætur | Hvítkál | Rauðkál | Repjuolía, vatn, sykur, edik, dijon **sinnep** (vatn, **sinnep**sfræ (19%), edik, pipar, túrmerik, sýrustillir (E330)), salt, umbreytt sterkja, rotvarnarefni (E202), bindiefni (E415, E412) | Salt, svartur pipar, hvítlaukur, paprikubitar, laukur, steinselja, dextrósi, timían, estragon.</v>
      </c>
      <c r="E10" s="430" t="str">
        <f>IFERROR(IFERROR(INDEX(Réttabanki!$E:$E,MATCH($B10,Réttabanki!$A:$A,0)),INDEX(Vöruskrá!$G:$G,MATCH($B10,Vöruskrá!$B:$B,0))),"")</f>
        <v>Sinnep</v>
      </c>
      <c r="F10" s="430">
        <f>IFERROR(IFERROR(INDEX(Réttabanki!$F:$F,MATCH($B10,Réttabanki!$A:$A,0)),INDEX(Vöruskrá!$H:$H,MATCH($B10,Vöruskrá!$B:$B,0))),"")</f>
        <v>0</v>
      </c>
      <c r="G10" s="432">
        <v>40</v>
      </c>
      <c r="H10" s="432">
        <v>60</v>
      </c>
      <c r="I10" s="432" t="str">
        <f>IFERROR(IFERROR(INDEX(Réttabanki!$G:$G,MATCH($B10,Réttabanki!$A:$A,0)),INDEX(Vöruskrá!$J:$J,MATCH($B10,Vöruskrá!$B:$B,0))),"")</f>
        <v/>
      </c>
      <c r="J10" s="433" t="str">
        <f>IFERROR(IFERROR(INDEX(Réttabanki!$H:$H,MATCH($B10,Réttabanki!$A:$A,0)),INDEX(Vöruskrá!$K:$K,MATCH($B10,Vöruskrá!$B:$B,0))),"")</f>
        <v/>
      </c>
      <c r="K10" s="433" t="str">
        <f>IFERROR(IFERROR(INDEX(Réttabanki!$I:$I,MATCH($B10,Réttabanki!$A:$A,0)),INDEX(Vöruskrá!$L:$L,MATCH($B10,Vöruskrá!$B:$B,0))),"")</f>
        <v/>
      </c>
      <c r="L10" s="433" t="str">
        <f>IFERROR(IFERROR(INDEX(Réttabanki!$J:$J,MATCH($B10,Réttabanki!$A:$A,0)),INDEX(Vöruskrá!$M:$M,MATCH($B10,Vöruskrá!$B:$B,0))),"")</f>
        <v/>
      </c>
      <c r="M10" s="433">
        <f>IFERROR(IFERROR(INDEX(Réttabanki!$K:$K,MATCH($B10,Réttabanki!$A:$A,0)),INDEX(Vöruskrá!$N:$N,MATCH($B10,Vöruskrá!$B:$B,0))),"")</f>
        <v>0</v>
      </c>
      <c r="N10" s="433" t="str">
        <f>IFERROR(IFERROR(INDEX(Réttabanki!$L:$L,MATCH($B10,Réttabanki!$A:$A,0)),INDEX(Vöruskrá!$O:$O,MATCH($B10,Vöruskrá!$B:$B,0))),"")</f>
        <v/>
      </c>
      <c r="O10" s="433" t="str">
        <f>IFERROR(IFERROR(INDEX(Réttabanki!$M:$M,MATCH($B10,Réttabanki!$A:$A,0)),INDEX(Vöruskrá!$P:$P,MATCH($B10,Vöruskrá!$B:$B,0))),"")</f>
        <v/>
      </c>
    </row>
    <row r="11" spans="1:15" ht="66">
      <c r="A11" s="431" t="s">
        <v>5828</v>
      </c>
      <c r="B11" s="430" t="s">
        <v>1751</v>
      </c>
      <c r="C11" s="430" t="s">
        <v>5829</v>
      </c>
      <c r="D11" s="430" t="str">
        <f>IFERROR(IFERROR(INDEX(Réttabanki!$D:$D,MATCH($B11,Réttabanki!$A:$A,0)),INDEX(Vöruskrá!$F:$F,MATCH($B11,Vöruskrá!$B:$B,0))),"")</f>
        <v>Repjuolía, sósa (UNDANRENNA, RJÓMI, MJÓLKURPRÓTEIN, ostahleypir, súrmjólkurgerlar), vatn, EGGJARAUÐUR, sykur, sýra (E260), SINNEPSDUFT, salt, krydd, kryddjurtir, bragðaukandi efni (E621), HVEITI, vatnsrofið HVEITIPRÓTEIN, gerþykkni, litarefni (E160c), túrmerik, svartur pipar (0,2%), paprika, laukur, hvítlaukur, sítrónubragðefni, rotvarnarefni (E211, E202), bindiefni (E415, E412), sýrustillir (E330).</v>
      </c>
      <c r="E11" s="430" t="str">
        <f>IFERROR(IFERROR(INDEX(Réttabanki!$E:$E,MATCH($B11,Réttabanki!$A:$A,0)),INDEX(Vöruskrá!$G:$G,MATCH($B11,Vöruskrá!$B:$B,0))),"")</f>
        <v>Glúten (hveiti), Egg, Mjólk, Sinnep</v>
      </c>
      <c r="F11" s="430" t="str">
        <f>IFERROR(IFERROR(INDEX(Réttabanki!$F:$F,MATCH($B11,Réttabanki!$A:$A,0)),INDEX(Vöruskrá!$H:$H,MATCH($B11,Vöruskrá!$B:$B,0))),"")</f>
        <v>Framleitt á svæði þar sem unnið er með hveiti, egg, soja, mjólk, sellerí, sinnep, sesamfræ og súlfít.</v>
      </c>
      <c r="G11" s="432">
        <v>20</v>
      </c>
      <c r="H11" s="432">
        <v>30</v>
      </c>
      <c r="I11" s="432">
        <f>IFERROR(IFERROR(INDEX(Réttabanki!$G:$G,MATCH($B11,Réttabanki!$A:$A,0)),INDEX(Vöruskrá!$J:$J,MATCH($B11,Vöruskrá!$B:$B,0))),"")</f>
        <v>473</v>
      </c>
      <c r="J11" s="433">
        <f>IFERROR(IFERROR(INDEX(Réttabanki!$H:$H,MATCH($B11,Réttabanki!$A:$A,0)),INDEX(Vöruskrá!$K:$K,MATCH($B11,Vöruskrá!$B:$B,0))),"")</f>
        <v>51.6</v>
      </c>
      <c r="K11" s="433">
        <f>IFERROR(IFERROR(INDEX(Réttabanki!$I:$I,MATCH($B11,Réttabanki!$A:$A,0)),INDEX(Vöruskrá!$L:$L,MATCH($B11,Vöruskrá!$B:$B,0))),"")</f>
        <v>5</v>
      </c>
      <c r="L11" s="433">
        <f>IFERROR(IFERROR(INDEX(Réttabanki!$J:$J,MATCH($B11,Réttabanki!$A:$A,0)),INDEX(Vöruskrá!$M:$M,MATCH($B11,Vöruskrá!$B:$B,0))),"")</f>
        <v>2</v>
      </c>
      <c r="M11" s="433">
        <f>IFERROR(IFERROR(INDEX(Réttabanki!$K:$K,MATCH($B11,Réttabanki!$A:$A,0)),INDEX(Vöruskrá!$N:$N,MATCH($B11,Vöruskrá!$B:$B,0))),"")</f>
        <v>1.6</v>
      </c>
      <c r="N11" s="433">
        <f>IFERROR(IFERROR(INDEX(Réttabanki!$L:$L,MATCH($B11,Réttabanki!$A:$A,0)),INDEX(Vöruskrá!$O:$O,MATCH($B11,Vöruskrá!$B:$B,0))),"")</f>
        <v>2.2000000000000002</v>
      </c>
      <c r="O11" s="433">
        <f>IFERROR(IFERROR(INDEX(Réttabanki!$M:$M,MATCH($B11,Réttabanki!$A:$A,0)),INDEX(Vöruskrá!$P:$P,MATCH($B11,Vöruskrá!$B:$B,0))),"")</f>
        <v>0.9</v>
      </c>
    </row>
    <row r="12" spans="1:15" ht="39.6">
      <c r="A12" s="431" t="s">
        <v>5830</v>
      </c>
      <c r="B12" s="430" t="s">
        <v>1759</v>
      </c>
      <c r="C12" s="430" t="s">
        <v>994</v>
      </c>
      <c r="D12" s="430" t="str">
        <f>IFERROR(IFERROR(INDEX(Réttabanki!$D:$D,MATCH($B12,Réttabanki!$A:$A,0)),INDEX(Vöruskrá!$F:$F,MATCH($B12,Vöruskrá!$B:$B,0))),"")</f>
        <v>Sykur, vatn, edik, tómatpúrra, reykbragðefni [reykbragðefni, edik (inniheldur súlfít)], salt, umbreytt maíssterkja, tómataduft, sinnepsduft, melassi, litarefni (E150c), rotvarnarefni (E202), kryddblanda.</v>
      </c>
      <c r="E12" s="430" t="str">
        <f>IFERROR(IFERROR(INDEX(Réttabanki!$E:$E,MATCH($B12,Réttabanki!$A:$A,0)),INDEX(Vöruskrá!$G:$G,MATCH($B12,Vöruskrá!$B:$B,0))),"")</f>
        <v>Sinnep, Súlfít</v>
      </c>
      <c r="F12" s="430" t="str">
        <f>IFERROR(IFERROR(INDEX(Réttabanki!$F:$F,MATCH($B12,Réttabanki!$A:$A,0)),INDEX(Vöruskrá!$H:$H,MATCH($B12,Vöruskrá!$B:$B,0))),"")</f>
        <v>Engir skráðir fyrirvarar í vörulýsingu.</v>
      </c>
      <c r="G12" s="432">
        <v>20</v>
      </c>
      <c r="H12" s="432">
        <v>30</v>
      </c>
      <c r="I12" s="432">
        <f>IFERROR(IFERROR(INDEX(Réttabanki!$G:$G,MATCH($B12,Réttabanki!$A:$A,0)),INDEX(Vöruskrá!$J:$J,MATCH($B12,Vöruskrá!$B:$B,0))),"")</f>
        <v>181</v>
      </c>
      <c r="J12" s="433">
        <f>IFERROR(IFERROR(INDEX(Réttabanki!$H:$H,MATCH($B12,Réttabanki!$A:$A,0)),INDEX(Vöruskrá!$K:$K,MATCH($B12,Vöruskrá!$B:$B,0))),"")</f>
        <v>0.5</v>
      </c>
      <c r="K12" s="433">
        <f>IFERROR(IFERROR(INDEX(Réttabanki!$I:$I,MATCH($B12,Réttabanki!$A:$A,0)),INDEX(Vöruskrá!$L:$L,MATCH($B12,Vöruskrá!$B:$B,0))),"")</f>
        <v>0</v>
      </c>
      <c r="L12" s="433">
        <f>IFERROR(IFERROR(INDEX(Réttabanki!$J:$J,MATCH($B12,Réttabanki!$A:$A,0)),INDEX(Vöruskrá!$M:$M,MATCH($B12,Vöruskrá!$B:$B,0))),"")</f>
        <v>43</v>
      </c>
      <c r="M12" s="433">
        <f>IFERROR(IFERROR(INDEX(Réttabanki!$K:$K,MATCH($B12,Réttabanki!$A:$A,0)),INDEX(Vöruskrá!$N:$N,MATCH($B12,Vöruskrá!$B:$B,0))),"")</f>
        <v>39</v>
      </c>
      <c r="N12" s="433">
        <f>IFERROR(IFERROR(INDEX(Réttabanki!$L:$L,MATCH($B12,Réttabanki!$A:$A,0)),INDEX(Vöruskrá!$O:$O,MATCH($B12,Vöruskrá!$B:$B,0))),"")</f>
        <v>0.8</v>
      </c>
      <c r="O12" s="433">
        <f>IFERROR(IFERROR(INDEX(Réttabanki!$M:$M,MATCH($B12,Réttabanki!$A:$A,0)),INDEX(Vöruskrá!$P:$P,MATCH($B12,Vöruskrá!$B:$B,0))),"")</f>
        <v>4</v>
      </c>
    </row>
    <row r="14" spans="1:15">
      <c r="A14" s="428" t="s">
        <v>5831</v>
      </c>
    </row>
    <row r="15" spans="1:15" ht="57.6">
      <c r="A15" s="331" t="s">
        <v>5832</v>
      </c>
      <c r="B15" s="434" t="str" cm="1">
        <f t="array" ref="B15">IF(_xlfn.TEXTJOIN("; ",TRUE,IF($E$6:$E$10="Engir skráðir","",$C$6:$C$10&amp;": "&amp;$E$6:$E$10))="","Engir skráðir ofnæmisvaldar í aðalrétti eða meðlæti",_xlfn.TEXTJOIN("; ",TRUE,IF($E$6:$E$10="Engir skráðir","",$C$6:$C$10&amp;": "&amp;$E$6:$E$10)))</f>
        <v>Teriyaki veganborgari í súrdeigsbrauði með ananas, tómat, iceberg og chilimajónesi: Glúten (bygg), Glúten (hveiti, bygg)., Engir, Sinnep, Glúten (hveiti), Soja, Sesam; Gulróta- og kálsalat: Sinnep</v>
      </c>
    </row>
    <row r="16" spans="1:15">
      <c r="A16" s="331" t="s">
        <v>5833</v>
      </c>
      <c r="B16" s="434" t="str">
        <f>$E$11</f>
        <v>Glúten (hveiti), Egg, Mjólk, Sinnep</v>
      </c>
    </row>
    <row r="17" spans="1:2">
      <c r="A17" s="331" t="s">
        <v>5834</v>
      </c>
      <c r="B17" s="434" t="str">
        <f>$E$12</f>
        <v>Sinnep, Súlfít</v>
      </c>
    </row>
    <row r="18" spans="1:2" ht="57.6">
      <c r="A18" s="331" t="s">
        <v>5835</v>
      </c>
      <c r="B18" s="434" t="str" cm="1">
        <f t="array" ref="B18">_xlfn.TEXTJOIN(" ",TRUE,_xlfn.UNIQUE(IF(LEFT($F$6:$F$12,5)="Engir","",$F$6:$F$12)))</f>
        <v>0 Framleitt á svæði þar sem unnið er með glúten, mjólk og sellerí – snefilmengun möguleg. Framleitt á svæði þar sem unnið er með hveiti, egg, soja, mjólk, sellerí, sinnep, sesamfræ og súlfít.</v>
      </c>
    </row>
    <row r="19" spans="1:2">
      <c r="A19" s="331"/>
      <c r="B19" s="434"/>
    </row>
    <row r="20" spans="1:2">
      <c r="A20" s="428" t="s">
        <v>1793</v>
      </c>
      <c r="B20" s="434"/>
    </row>
    <row r="21" spans="1:2" ht="72">
      <c r="A21" s="331" t="s">
        <v>5836</v>
      </c>
      <c r="B21" s="434" t="str">
        <f>IFERROR(INDEX(Réttabanki!$Q:$Q,MATCH($B$6,Réttabanki!$A:$A,0)),"")</f>
        <v>1. Afþíðið kjúklingalærin í kæli.
2. Stráið hvítlauksblandu yfir kjötið (1,2% af þyngd) og blandið vel.
3. Ofn 180°C í 30–35 mín., kjarnhiti 75°C.
4. Berið fram með meðlæti og sósu.</v>
      </c>
    </row>
    <row r="22" spans="1:2" ht="158.4">
      <c r="A22" s="331" t="s">
        <v>5837</v>
      </c>
      <c r="B22" s="434" t="str">
        <f>IFERROR(INDEX(Réttabanki!$Q:$Q,MATCH($B$7,Réttabanki!$A:$A,0)),"")</f>
        <v>1. Þíðið súrdeigshamborgarabrauðin í ca. 40 mín. við stofuhita.
2. Hitið chiliborgarana – ofn 180°C í 12–15 mín. eða á plötu þar til kjarnhiti nær 75°C.
3. Penslið borgarann með Sweet Teriyaki sósu (ca. 15 g á borgara) og ristið brauðið létt.
4. Byggið upp: brauð, chilimajónes, iceberg, tómatur, glæður borgari, ananas, efri brauðhelmingur.
5. Berið fram með sætkartöflubátunum. Haldið vegan hráefnum aðskildum frá kjötréttinum.</v>
      </c>
    </row>
    <row r="23" spans="1:2" ht="28.8">
      <c r="A23" s="331" t="s">
        <v>5838</v>
      </c>
      <c r="B23" s="434" t="s">
        <v>5839</v>
      </c>
    </row>
    <row r="24" spans="1:2" ht="43.2">
      <c r="A24" s="331" t="s">
        <v>5840</v>
      </c>
      <c r="B24" s="434" t="s">
        <v>5841</v>
      </c>
    </row>
    <row r="25" spans="1:2" ht="115.2">
      <c r="A25" s="331" t="s">
        <v>5842</v>
      </c>
      <c r="B25" s="434" t="str">
        <f>IFERROR(INDEX(Réttabanki!$Q:$Q,MATCH($B$10,Réttabanki!$A:$A,0)),"")</f>
        <v>1. Rífið gulrætur gróft og skerðið hvítkál og rauðkál fínt.
2. Blandið grænmetinu saman í jöfnum hlutföllum.
3. Hrærið vegan majónesi saman við svo salatið sé létt hjúpað.
4. Kryddið með hvítlauksblandu (0,4%) og blandið vel.
5. Geymið við 0–4°C og berið fram kalt.</v>
      </c>
    </row>
    <row r="26" spans="1:2" ht="43.2">
      <c r="A26" s="331" t="s">
        <v>5843</v>
      </c>
      <c r="B26" s="434" t="s">
        <v>5844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1DCD4-759F-4A0C-90A9-1734ED2A55B9}">
  <dimension ref="A1:K900"/>
  <sheetViews>
    <sheetView workbookViewId="0"/>
  </sheetViews>
  <sheetFormatPr defaultRowHeight="14.4"/>
  <sheetData>
    <row r="1" spans="1:11">
      <c r="A1" t="s">
        <v>2321</v>
      </c>
      <c r="B1" t="s">
        <v>0</v>
      </c>
      <c r="C1" t="s">
        <v>2901</v>
      </c>
      <c r="D1" t="s">
        <v>2902</v>
      </c>
      <c r="E1" t="s">
        <v>2903</v>
      </c>
      <c r="F1" t="s">
        <v>1792</v>
      </c>
      <c r="G1" t="s">
        <v>5417</v>
      </c>
      <c r="H1" t="s">
        <v>2905</v>
      </c>
      <c r="I1" t="s">
        <v>5418</v>
      </c>
      <c r="J1" t="s">
        <v>5419</v>
      </c>
      <c r="K1" t="s">
        <v>5420</v>
      </c>
    </row>
    <row r="2" spans="1:11">
      <c r="A2" s="69" t="s">
        <v>5439</v>
      </c>
      <c r="B2" t="s">
        <v>32</v>
      </c>
      <c r="C2" t="s">
        <v>3080</v>
      </c>
      <c r="D2" t="s">
        <v>35</v>
      </c>
      <c r="E2" t="s">
        <v>3081</v>
      </c>
      <c r="F2" t="s">
        <v>3083</v>
      </c>
      <c r="G2" t="s">
        <v>5845</v>
      </c>
      <c r="H2" t="s">
        <v>3081</v>
      </c>
      <c r="I2" t="s">
        <v>4597</v>
      </c>
    </row>
    <row r="3" spans="1:11">
      <c r="A3" s="69" t="s">
        <v>5439</v>
      </c>
      <c r="B3" t="s">
        <v>32</v>
      </c>
      <c r="C3" t="s">
        <v>3088</v>
      </c>
      <c r="D3" t="s">
        <v>42</v>
      </c>
      <c r="E3" t="s">
        <v>3089</v>
      </c>
      <c r="F3" t="s">
        <v>3091</v>
      </c>
      <c r="G3" t="s">
        <v>5845</v>
      </c>
      <c r="H3" t="s">
        <v>3613</v>
      </c>
      <c r="I3" t="s">
        <v>4597</v>
      </c>
    </row>
    <row r="4" spans="1:11">
      <c r="A4" s="69" t="s">
        <v>5439</v>
      </c>
      <c r="B4" t="s">
        <v>32</v>
      </c>
      <c r="C4" t="s">
        <v>3092</v>
      </c>
      <c r="D4" t="s">
        <v>42</v>
      </c>
      <c r="E4" t="s">
        <v>3081</v>
      </c>
      <c r="F4" t="s">
        <v>3083</v>
      </c>
      <c r="G4" t="s">
        <v>5845</v>
      </c>
      <c r="H4" t="s">
        <v>3081</v>
      </c>
      <c r="I4" t="s">
        <v>4597</v>
      </c>
    </row>
    <row r="5" spans="1:11">
      <c r="A5" s="69" t="s">
        <v>5439</v>
      </c>
      <c r="B5" t="s">
        <v>32</v>
      </c>
      <c r="C5" t="s">
        <v>3093</v>
      </c>
      <c r="D5" t="s">
        <v>44</v>
      </c>
      <c r="E5" t="s">
        <v>1902</v>
      </c>
      <c r="F5" t="s">
        <v>3094</v>
      </c>
      <c r="G5" t="s">
        <v>5845</v>
      </c>
      <c r="H5" t="s">
        <v>214</v>
      </c>
      <c r="I5" t="s">
        <v>4597</v>
      </c>
    </row>
    <row r="6" spans="1:11">
      <c r="A6" s="69" t="s">
        <v>5439</v>
      </c>
      <c r="B6" t="s">
        <v>32</v>
      </c>
      <c r="C6" t="s">
        <v>3095</v>
      </c>
      <c r="D6" t="s">
        <v>44</v>
      </c>
      <c r="E6" t="s">
        <v>214</v>
      </c>
      <c r="F6" t="s">
        <v>3096</v>
      </c>
      <c r="G6" t="s">
        <v>5845</v>
      </c>
      <c r="H6" t="s">
        <v>214</v>
      </c>
      <c r="I6" t="s">
        <v>4597</v>
      </c>
    </row>
    <row r="7" spans="1:11">
      <c r="A7" s="69" t="s">
        <v>5439</v>
      </c>
      <c r="B7" t="s">
        <v>55</v>
      </c>
      <c r="C7" t="s">
        <v>2913</v>
      </c>
      <c r="D7" t="s">
        <v>35</v>
      </c>
      <c r="E7" t="s">
        <v>2914</v>
      </c>
      <c r="F7" t="s">
        <v>2917</v>
      </c>
      <c r="G7" t="s">
        <v>5845</v>
      </c>
      <c r="H7" t="s">
        <v>3614</v>
      </c>
      <c r="I7" t="s">
        <v>4601</v>
      </c>
    </row>
    <row r="8" spans="1:11">
      <c r="A8" s="69" t="s">
        <v>5439</v>
      </c>
      <c r="B8" t="s">
        <v>55</v>
      </c>
      <c r="C8" t="s">
        <v>3101</v>
      </c>
      <c r="D8" t="s">
        <v>35</v>
      </c>
      <c r="E8" t="s">
        <v>3102</v>
      </c>
      <c r="F8" t="s">
        <v>3104</v>
      </c>
      <c r="G8" t="s">
        <v>5845</v>
      </c>
      <c r="H8" t="s">
        <v>3338</v>
      </c>
      <c r="I8" t="s">
        <v>4601</v>
      </c>
    </row>
    <row r="9" spans="1:11">
      <c r="A9" s="69" t="s">
        <v>5439</v>
      </c>
      <c r="B9" t="s">
        <v>55</v>
      </c>
      <c r="C9" t="s">
        <v>2918</v>
      </c>
      <c r="D9" t="s">
        <v>36</v>
      </c>
      <c r="E9" t="s">
        <v>2919</v>
      </c>
      <c r="F9" t="s">
        <v>2921</v>
      </c>
      <c r="G9" t="s">
        <v>5845</v>
      </c>
      <c r="H9" t="s">
        <v>3615</v>
      </c>
      <c r="I9" t="s">
        <v>4601</v>
      </c>
    </row>
    <row r="10" spans="1:11">
      <c r="A10" s="69" t="s">
        <v>5439</v>
      </c>
      <c r="B10" t="s">
        <v>55</v>
      </c>
      <c r="C10" t="s">
        <v>3106</v>
      </c>
      <c r="D10" t="s">
        <v>36</v>
      </c>
      <c r="E10" t="s">
        <v>214</v>
      </c>
      <c r="F10" t="s">
        <v>3107</v>
      </c>
      <c r="G10" t="s">
        <v>5845</v>
      </c>
      <c r="H10" t="s">
        <v>214</v>
      </c>
      <c r="I10" t="s">
        <v>4601</v>
      </c>
    </row>
    <row r="11" spans="1:11">
      <c r="A11" s="69" t="s">
        <v>5439</v>
      </c>
      <c r="B11" t="s">
        <v>55</v>
      </c>
      <c r="C11" t="s">
        <v>3112</v>
      </c>
      <c r="D11" t="s">
        <v>38</v>
      </c>
      <c r="E11" t="s">
        <v>3113</v>
      </c>
      <c r="F11" t="s">
        <v>3114</v>
      </c>
      <c r="G11" t="s">
        <v>5845</v>
      </c>
      <c r="H11" t="s">
        <v>1330</v>
      </c>
      <c r="I11" t="s">
        <v>4601</v>
      </c>
    </row>
    <row r="12" spans="1:11">
      <c r="A12" s="69" t="s">
        <v>5439</v>
      </c>
      <c r="B12" t="s">
        <v>55</v>
      </c>
      <c r="C12" t="s">
        <v>2922</v>
      </c>
      <c r="D12" t="s">
        <v>38</v>
      </c>
      <c r="E12" t="s">
        <v>2923</v>
      </c>
      <c r="F12" t="s">
        <v>2924</v>
      </c>
      <c r="G12" t="s">
        <v>5845</v>
      </c>
      <c r="H12" t="s">
        <v>2916</v>
      </c>
      <c r="I12" t="s">
        <v>4601</v>
      </c>
    </row>
    <row r="13" spans="1:11">
      <c r="A13" s="69" t="s">
        <v>5439</v>
      </c>
      <c r="B13" t="s">
        <v>55</v>
      </c>
      <c r="C13" t="s">
        <v>3115</v>
      </c>
      <c r="D13" t="s">
        <v>42</v>
      </c>
      <c r="E13" t="s">
        <v>214</v>
      </c>
      <c r="F13" t="s">
        <v>3116</v>
      </c>
      <c r="G13" t="s">
        <v>5845</v>
      </c>
      <c r="H13" t="s">
        <v>214</v>
      </c>
      <c r="I13" t="s">
        <v>4601</v>
      </c>
    </row>
    <row r="14" spans="1:11">
      <c r="A14" s="69" t="s">
        <v>5439</v>
      </c>
      <c r="B14" t="s">
        <v>55</v>
      </c>
      <c r="C14" t="s">
        <v>2925</v>
      </c>
      <c r="D14" t="s">
        <v>42</v>
      </c>
      <c r="E14" t="s">
        <v>2919</v>
      </c>
      <c r="F14" t="s">
        <v>2926</v>
      </c>
      <c r="G14" t="s">
        <v>5845</v>
      </c>
      <c r="H14" t="s">
        <v>3615</v>
      </c>
      <c r="I14" t="s">
        <v>4601</v>
      </c>
    </row>
    <row r="15" spans="1:11">
      <c r="A15" s="69" t="s">
        <v>5439</v>
      </c>
      <c r="B15" t="s">
        <v>55</v>
      </c>
      <c r="C15" t="s">
        <v>3120</v>
      </c>
      <c r="D15" t="s">
        <v>44</v>
      </c>
      <c r="E15" t="s">
        <v>214</v>
      </c>
      <c r="F15" t="s">
        <v>3121</v>
      </c>
      <c r="G15" t="s">
        <v>5845</v>
      </c>
      <c r="H15" t="s">
        <v>214</v>
      </c>
      <c r="I15" t="s">
        <v>4601</v>
      </c>
    </row>
    <row r="16" spans="1:11">
      <c r="A16" s="69" t="s">
        <v>5439</v>
      </c>
      <c r="B16" t="s">
        <v>55</v>
      </c>
      <c r="C16" t="s">
        <v>2927</v>
      </c>
      <c r="D16" t="s">
        <v>44</v>
      </c>
      <c r="E16" t="s">
        <v>2919</v>
      </c>
      <c r="G16" t="s">
        <v>5845</v>
      </c>
      <c r="H16" t="s">
        <v>3615</v>
      </c>
      <c r="I16" t="s">
        <v>4601</v>
      </c>
    </row>
    <row r="17" spans="1:9">
      <c r="A17" s="69" t="s">
        <v>5439</v>
      </c>
      <c r="B17" t="s">
        <v>55</v>
      </c>
      <c r="C17" t="s">
        <v>2928</v>
      </c>
      <c r="D17" t="s">
        <v>57</v>
      </c>
      <c r="E17" t="s">
        <v>2919</v>
      </c>
      <c r="G17" t="s">
        <v>5845</v>
      </c>
      <c r="H17" t="s">
        <v>3615</v>
      </c>
      <c r="I17" t="s">
        <v>4601</v>
      </c>
    </row>
    <row r="18" spans="1:9">
      <c r="A18" s="69" t="s">
        <v>5439</v>
      </c>
      <c r="B18" t="s">
        <v>55</v>
      </c>
      <c r="C18" t="s">
        <v>2929</v>
      </c>
      <c r="D18" t="s">
        <v>56</v>
      </c>
      <c r="E18" t="s">
        <v>2923</v>
      </c>
      <c r="F18" t="s">
        <v>2924</v>
      </c>
      <c r="G18" t="s">
        <v>5845</v>
      </c>
      <c r="H18" t="s">
        <v>2916</v>
      </c>
      <c r="I18" t="s">
        <v>4601</v>
      </c>
    </row>
    <row r="19" spans="1:9">
      <c r="A19" s="69" t="s">
        <v>5439</v>
      </c>
      <c r="B19" t="s">
        <v>55</v>
      </c>
      <c r="C19" t="s">
        <v>3122</v>
      </c>
      <c r="D19" t="s">
        <v>56</v>
      </c>
      <c r="E19" t="s">
        <v>3081</v>
      </c>
      <c r="F19" t="s">
        <v>3123</v>
      </c>
      <c r="G19" t="s">
        <v>5845</v>
      </c>
      <c r="H19" t="s">
        <v>3081</v>
      </c>
      <c r="I19" t="s">
        <v>4601</v>
      </c>
    </row>
    <row r="20" spans="1:9">
      <c r="A20" s="69" t="s">
        <v>5439</v>
      </c>
      <c r="B20" t="s">
        <v>55</v>
      </c>
      <c r="C20" t="s">
        <v>3124</v>
      </c>
      <c r="D20" t="s">
        <v>57</v>
      </c>
      <c r="E20" t="s">
        <v>3125</v>
      </c>
      <c r="F20" t="s">
        <v>3126</v>
      </c>
      <c r="G20" t="s">
        <v>5845</v>
      </c>
      <c r="H20" t="s">
        <v>214</v>
      </c>
      <c r="I20" t="s">
        <v>4601</v>
      </c>
    </row>
    <row r="21" spans="1:9">
      <c r="A21" s="69" t="s">
        <v>5439</v>
      </c>
      <c r="B21" t="s">
        <v>55</v>
      </c>
      <c r="C21" t="s">
        <v>3127</v>
      </c>
      <c r="D21" t="s">
        <v>58</v>
      </c>
      <c r="E21" t="s">
        <v>3113</v>
      </c>
      <c r="F21" t="s">
        <v>3114</v>
      </c>
      <c r="G21" t="s">
        <v>5845</v>
      </c>
      <c r="H21" t="s">
        <v>1330</v>
      </c>
      <c r="I21" t="s">
        <v>4601</v>
      </c>
    </row>
    <row r="22" spans="1:9">
      <c r="A22" s="69" t="s">
        <v>5439</v>
      </c>
      <c r="B22" t="s">
        <v>55</v>
      </c>
      <c r="C22" t="s">
        <v>2946</v>
      </c>
      <c r="D22" t="s">
        <v>42</v>
      </c>
      <c r="E22" t="s">
        <v>2919</v>
      </c>
      <c r="F22" t="s">
        <v>2947</v>
      </c>
      <c r="G22" t="s">
        <v>5845</v>
      </c>
      <c r="H22" t="s">
        <v>3615</v>
      </c>
      <c r="I22" t="s">
        <v>4601</v>
      </c>
    </row>
    <row r="23" spans="1:9">
      <c r="A23" s="69" t="s">
        <v>5439</v>
      </c>
      <c r="B23" t="s">
        <v>55</v>
      </c>
      <c r="C23" t="s">
        <v>3128</v>
      </c>
      <c r="D23" t="s">
        <v>2949</v>
      </c>
      <c r="E23" t="s">
        <v>3081</v>
      </c>
      <c r="G23" t="s">
        <v>5845</v>
      </c>
      <c r="H23" t="s">
        <v>3081</v>
      </c>
      <c r="I23" t="s">
        <v>4601</v>
      </c>
    </row>
    <row r="24" spans="1:9">
      <c r="A24" s="69" t="s">
        <v>5439</v>
      </c>
      <c r="B24" t="s">
        <v>55</v>
      </c>
      <c r="C24" t="s">
        <v>3129</v>
      </c>
      <c r="D24" t="s">
        <v>36</v>
      </c>
      <c r="E24" t="s">
        <v>3081</v>
      </c>
      <c r="G24" t="s">
        <v>5845</v>
      </c>
      <c r="H24" t="s">
        <v>3081</v>
      </c>
      <c r="I24" t="s">
        <v>4601</v>
      </c>
    </row>
    <row r="25" spans="1:9">
      <c r="A25" s="69" t="s">
        <v>5439</v>
      </c>
      <c r="B25" t="s">
        <v>55</v>
      </c>
      <c r="C25" t="s">
        <v>3132</v>
      </c>
      <c r="D25" t="s">
        <v>33</v>
      </c>
      <c r="E25" t="s">
        <v>3081</v>
      </c>
      <c r="G25" t="s">
        <v>5845</v>
      </c>
      <c r="H25" t="s">
        <v>3081</v>
      </c>
      <c r="I25" t="s">
        <v>4601</v>
      </c>
    </row>
    <row r="26" spans="1:9">
      <c r="A26" s="69" t="s">
        <v>5439</v>
      </c>
      <c r="B26" t="s">
        <v>55</v>
      </c>
      <c r="C26" t="s">
        <v>3133</v>
      </c>
      <c r="D26" t="s">
        <v>3134</v>
      </c>
      <c r="E26" t="s">
        <v>1330</v>
      </c>
      <c r="F26" t="s">
        <v>3135</v>
      </c>
      <c r="G26" t="s">
        <v>5845</v>
      </c>
      <c r="H26" t="s">
        <v>1330</v>
      </c>
      <c r="I26" t="s">
        <v>4601</v>
      </c>
    </row>
    <row r="27" spans="1:9">
      <c r="A27" s="69" t="s">
        <v>5439</v>
      </c>
      <c r="B27" t="s">
        <v>55</v>
      </c>
      <c r="C27" t="s">
        <v>2948</v>
      </c>
      <c r="D27" t="s">
        <v>2949</v>
      </c>
      <c r="E27" t="s">
        <v>2923</v>
      </c>
      <c r="F27" t="s">
        <v>2950</v>
      </c>
      <c r="G27" t="s">
        <v>5845</v>
      </c>
      <c r="H27" t="s">
        <v>2916</v>
      </c>
      <c r="I27" t="s">
        <v>4601</v>
      </c>
    </row>
    <row r="28" spans="1:9">
      <c r="A28" s="69" t="s">
        <v>5439</v>
      </c>
      <c r="B28" t="s">
        <v>59</v>
      </c>
      <c r="C28" t="s">
        <v>3139</v>
      </c>
      <c r="D28" t="s">
        <v>35</v>
      </c>
      <c r="E28" t="s">
        <v>214</v>
      </c>
      <c r="G28" t="s">
        <v>5845</v>
      </c>
      <c r="H28" t="s">
        <v>214</v>
      </c>
      <c r="I28" t="s">
        <v>4605</v>
      </c>
    </row>
    <row r="29" spans="1:9">
      <c r="A29" s="69" t="s">
        <v>5439</v>
      </c>
      <c r="B29" t="s">
        <v>59</v>
      </c>
      <c r="C29" t="s">
        <v>3142</v>
      </c>
      <c r="D29" t="s">
        <v>35</v>
      </c>
      <c r="E29" t="s">
        <v>214</v>
      </c>
      <c r="F29" t="s">
        <v>3143</v>
      </c>
      <c r="G29" t="s">
        <v>5845</v>
      </c>
      <c r="H29" t="s">
        <v>214</v>
      </c>
      <c r="I29" t="s">
        <v>4605</v>
      </c>
    </row>
    <row r="30" spans="1:9">
      <c r="A30" s="69" t="s">
        <v>5439</v>
      </c>
      <c r="B30" t="s">
        <v>59</v>
      </c>
      <c r="C30" t="s">
        <v>3144</v>
      </c>
      <c r="D30" t="s">
        <v>38</v>
      </c>
      <c r="E30" t="s">
        <v>3145</v>
      </c>
      <c r="F30" t="s">
        <v>3146</v>
      </c>
      <c r="G30" t="s">
        <v>5845</v>
      </c>
      <c r="H30" t="s">
        <v>214</v>
      </c>
      <c r="I30" t="s">
        <v>4605</v>
      </c>
    </row>
    <row r="31" spans="1:9">
      <c r="A31" s="69" t="s">
        <v>5439</v>
      </c>
      <c r="B31" t="s">
        <v>59</v>
      </c>
      <c r="C31" t="s">
        <v>3147</v>
      </c>
      <c r="D31" t="s">
        <v>40</v>
      </c>
      <c r="E31" t="s">
        <v>3148</v>
      </c>
      <c r="F31" t="s">
        <v>3149</v>
      </c>
      <c r="G31" t="s">
        <v>5845</v>
      </c>
      <c r="H31" t="s">
        <v>3613</v>
      </c>
      <c r="I31" t="s">
        <v>4605</v>
      </c>
    </row>
    <row r="32" spans="1:9">
      <c r="A32" s="69" t="s">
        <v>5439</v>
      </c>
      <c r="B32" t="s">
        <v>59</v>
      </c>
      <c r="C32" t="s">
        <v>3150</v>
      </c>
      <c r="D32" t="s">
        <v>42</v>
      </c>
      <c r="E32" t="s">
        <v>214</v>
      </c>
      <c r="F32" t="s">
        <v>3151</v>
      </c>
      <c r="G32" t="s">
        <v>5845</v>
      </c>
      <c r="H32" t="s">
        <v>214</v>
      </c>
      <c r="I32" t="s">
        <v>4605</v>
      </c>
    </row>
    <row r="33" spans="1:9">
      <c r="A33" s="69" t="s">
        <v>5439</v>
      </c>
      <c r="B33" t="s">
        <v>59</v>
      </c>
      <c r="C33" t="s">
        <v>3152</v>
      </c>
      <c r="D33" t="s">
        <v>44</v>
      </c>
      <c r="E33" t="s">
        <v>214</v>
      </c>
      <c r="F33" t="s">
        <v>3153</v>
      </c>
      <c r="G33" t="s">
        <v>5845</v>
      </c>
      <c r="H33" t="s">
        <v>214</v>
      </c>
      <c r="I33" t="s">
        <v>4605</v>
      </c>
    </row>
    <row r="34" spans="1:9">
      <c r="A34" s="69" t="s">
        <v>5439</v>
      </c>
      <c r="B34" t="s">
        <v>59</v>
      </c>
      <c r="C34" t="s">
        <v>3154</v>
      </c>
      <c r="D34" t="s">
        <v>44</v>
      </c>
      <c r="E34" t="s">
        <v>214</v>
      </c>
      <c r="F34" t="s">
        <v>3155</v>
      </c>
      <c r="G34" t="s">
        <v>5845</v>
      </c>
      <c r="H34" t="s">
        <v>214</v>
      </c>
      <c r="I34" t="s">
        <v>4605</v>
      </c>
    </row>
    <row r="35" spans="1:9">
      <c r="A35" s="69" t="s">
        <v>5439</v>
      </c>
      <c r="B35" t="s">
        <v>59</v>
      </c>
      <c r="C35" t="s">
        <v>3156</v>
      </c>
      <c r="D35" t="s">
        <v>57</v>
      </c>
      <c r="E35" t="s">
        <v>214</v>
      </c>
      <c r="F35" t="s">
        <v>3157</v>
      </c>
      <c r="G35" t="s">
        <v>5845</v>
      </c>
      <c r="H35" t="s">
        <v>214</v>
      </c>
      <c r="I35" t="s">
        <v>4605</v>
      </c>
    </row>
    <row r="36" spans="1:9">
      <c r="A36" s="69" t="s">
        <v>5439</v>
      </c>
      <c r="B36" t="s">
        <v>59</v>
      </c>
      <c r="C36" t="s">
        <v>3158</v>
      </c>
      <c r="D36" t="s">
        <v>56</v>
      </c>
      <c r="E36" t="s">
        <v>214</v>
      </c>
      <c r="G36" t="s">
        <v>5845</v>
      </c>
      <c r="H36" t="s">
        <v>214</v>
      </c>
      <c r="I36" t="s">
        <v>4605</v>
      </c>
    </row>
    <row r="37" spans="1:9">
      <c r="A37" s="69" t="s">
        <v>5439</v>
      </c>
      <c r="B37" t="s">
        <v>59</v>
      </c>
      <c r="C37" t="s">
        <v>3159</v>
      </c>
      <c r="D37" t="s">
        <v>3160</v>
      </c>
      <c r="E37" t="s">
        <v>3081</v>
      </c>
      <c r="G37" t="s">
        <v>5845</v>
      </c>
      <c r="H37" t="s">
        <v>3081</v>
      </c>
      <c r="I37" t="s">
        <v>4605</v>
      </c>
    </row>
    <row r="38" spans="1:9">
      <c r="A38" s="69" t="s">
        <v>5439</v>
      </c>
      <c r="B38" t="s">
        <v>70</v>
      </c>
      <c r="C38" t="s">
        <v>3163</v>
      </c>
      <c r="D38" t="s">
        <v>36</v>
      </c>
      <c r="E38" t="s">
        <v>3081</v>
      </c>
      <c r="F38" t="s">
        <v>3164</v>
      </c>
      <c r="G38" t="s">
        <v>5845</v>
      </c>
      <c r="H38" t="s">
        <v>3081</v>
      </c>
      <c r="I38" t="s">
        <v>4609</v>
      </c>
    </row>
    <row r="39" spans="1:9">
      <c r="A39" s="69" t="s">
        <v>5439</v>
      </c>
      <c r="B39" t="s">
        <v>70</v>
      </c>
      <c r="C39" t="s">
        <v>3165</v>
      </c>
      <c r="D39" t="s">
        <v>38</v>
      </c>
      <c r="E39" t="s">
        <v>3081</v>
      </c>
      <c r="F39" t="s">
        <v>3166</v>
      </c>
      <c r="G39" t="s">
        <v>5845</v>
      </c>
      <c r="H39" t="s">
        <v>3081</v>
      </c>
      <c r="I39" t="s">
        <v>4609</v>
      </c>
    </row>
    <row r="40" spans="1:9">
      <c r="A40" s="69" t="s">
        <v>5439</v>
      </c>
      <c r="B40" t="s">
        <v>70</v>
      </c>
      <c r="C40" t="s">
        <v>3170</v>
      </c>
      <c r="D40" t="s">
        <v>42</v>
      </c>
      <c r="E40" t="s">
        <v>3171</v>
      </c>
      <c r="F40" t="s">
        <v>3172</v>
      </c>
      <c r="G40" t="s">
        <v>5845</v>
      </c>
      <c r="H40" t="s">
        <v>214</v>
      </c>
      <c r="I40" t="s">
        <v>4609</v>
      </c>
    </row>
    <row r="41" spans="1:9">
      <c r="A41" s="69" t="s">
        <v>5439</v>
      </c>
      <c r="B41" t="s">
        <v>70</v>
      </c>
      <c r="C41" t="s">
        <v>2955</v>
      </c>
      <c r="D41" t="s">
        <v>42</v>
      </c>
      <c r="E41" t="s">
        <v>2919</v>
      </c>
      <c r="F41" t="s">
        <v>2956</v>
      </c>
      <c r="G41" t="s">
        <v>5845</v>
      </c>
      <c r="H41" t="s">
        <v>3615</v>
      </c>
      <c r="I41" t="s">
        <v>4609</v>
      </c>
    </row>
    <row r="42" spans="1:9">
      <c r="A42" s="69" t="s">
        <v>5439</v>
      </c>
      <c r="B42" t="s">
        <v>70</v>
      </c>
      <c r="C42" t="s">
        <v>2957</v>
      </c>
      <c r="D42" t="s">
        <v>42</v>
      </c>
      <c r="E42" t="s">
        <v>2958</v>
      </c>
      <c r="F42" t="s">
        <v>2960</v>
      </c>
      <c r="G42" t="s">
        <v>5845</v>
      </c>
      <c r="H42" t="s">
        <v>2959</v>
      </c>
      <c r="I42" t="s">
        <v>4609</v>
      </c>
    </row>
    <row r="43" spans="1:9">
      <c r="A43" s="69" t="s">
        <v>5439</v>
      </c>
      <c r="B43" t="s">
        <v>70</v>
      </c>
      <c r="C43" t="s">
        <v>3174</v>
      </c>
      <c r="D43" t="s">
        <v>44</v>
      </c>
      <c r="E43" t="s">
        <v>214</v>
      </c>
      <c r="F43" t="s">
        <v>3175</v>
      </c>
      <c r="G43" t="s">
        <v>5845</v>
      </c>
      <c r="H43" t="s">
        <v>214</v>
      </c>
      <c r="I43" t="s">
        <v>4609</v>
      </c>
    </row>
    <row r="44" spans="1:9">
      <c r="A44" s="69" t="s">
        <v>5439</v>
      </c>
      <c r="B44" t="s">
        <v>70</v>
      </c>
      <c r="C44" t="s">
        <v>3176</v>
      </c>
      <c r="D44" t="s">
        <v>44</v>
      </c>
      <c r="E44" t="s">
        <v>214</v>
      </c>
      <c r="G44" t="s">
        <v>5845</v>
      </c>
      <c r="H44" t="s">
        <v>214</v>
      </c>
      <c r="I44" t="s">
        <v>4609</v>
      </c>
    </row>
    <row r="45" spans="1:9">
      <c r="A45" s="69" t="s">
        <v>5439</v>
      </c>
      <c r="B45" t="s">
        <v>70</v>
      </c>
      <c r="C45" t="s">
        <v>3177</v>
      </c>
      <c r="D45" t="s">
        <v>44</v>
      </c>
      <c r="E45" t="s">
        <v>3178</v>
      </c>
      <c r="F45" t="s">
        <v>3179</v>
      </c>
      <c r="G45" t="s">
        <v>5845</v>
      </c>
      <c r="H45" t="s">
        <v>3338</v>
      </c>
      <c r="I45" t="s">
        <v>4609</v>
      </c>
    </row>
    <row r="46" spans="1:9">
      <c r="A46" s="69" t="s">
        <v>5439</v>
      </c>
      <c r="B46" t="s">
        <v>70</v>
      </c>
      <c r="C46" t="s">
        <v>2961</v>
      </c>
      <c r="D46" t="s">
        <v>56</v>
      </c>
      <c r="E46" t="s">
        <v>2919</v>
      </c>
      <c r="F46" t="s">
        <v>2956</v>
      </c>
      <c r="G46" t="s">
        <v>5845</v>
      </c>
      <c r="H46" t="s">
        <v>3615</v>
      </c>
      <c r="I46" t="s">
        <v>4609</v>
      </c>
    </row>
    <row r="47" spans="1:9">
      <c r="A47" s="69" t="s">
        <v>5439</v>
      </c>
      <c r="B47" t="s">
        <v>70</v>
      </c>
      <c r="C47" t="s">
        <v>2962</v>
      </c>
      <c r="D47" t="s">
        <v>57</v>
      </c>
      <c r="E47" t="s">
        <v>2963</v>
      </c>
      <c r="F47" t="s">
        <v>2966</v>
      </c>
      <c r="G47" t="s">
        <v>5845</v>
      </c>
      <c r="H47" t="s">
        <v>3081</v>
      </c>
      <c r="I47" t="s">
        <v>4609</v>
      </c>
    </row>
    <row r="48" spans="1:9">
      <c r="A48" s="69" t="s">
        <v>5439</v>
      </c>
      <c r="B48" t="s">
        <v>70</v>
      </c>
      <c r="C48" t="s">
        <v>3182</v>
      </c>
      <c r="D48" t="s">
        <v>58</v>
      </c>
      <c r="E48" t="s">
        <v>1330</v>
      </c>
      <c r="F48" t="s">
        <v>3183</v>
      </c>
      <c r="G48" t="s">
        <v>5845</v>
      </c>
      <c r="H48" t="s">
        <v>1330</v>
      </c>
      <c r="I48" t="s">
        <v>4609</v>
      </c>
    </row>
    <row r="49" spans="1:9">
      <c r="A49" s="69" t="s">
        <v>5439</v>
      </c>
      <c r="B49" t="s">
        <v>70</v>
      </c>
      <c r="C49" t="s">
        <v>2967</v>
      </c>
      <c r="D49" t="s">
        <v>35</v>
      </c>
      <c r="E49" t="s">
        <v>2919</v>
      </c>
      <c r="G49" t="s">
        <v>5845</v>
      </c>
      <c r="H49" t="s">
        <v>3615</v>
      </c>
      <c r="I49" t="s">
        <v>4609</v>
      </c>
    </row>
    <row r="50" spans="1:9">
      <c r="A50" s="69" t="s">
        <v>5439</v>
      </c>
      <c r="B50" t="s">
        <v>70</v>
      </c>
      <c r="C50" t="s">
        <v>2969</v>
      </c>
      <c r="E50" t="s">
        <v>2923</v>
      </c>
      <c r="F50" t="s">
        <v>2970</v>
      </c>
      <c r="G50" t="s">
        <v>5845</v>
      </c>
      <c r="H50" t="s">
        <v>2916</v>
      </c>
      <c r="I50" t="s">
        <v>4609</v>
      </c>
    </row>
    <row r="51" spans="1:9">
      <c r="A51" s="69" t="s">
        <v>5439</v>
      </c>
      <c r="B51" t="s">
        <v>70</v>
      </c>
      <c r="C51" t="s">
        <v>2971</v>
      </c>
      <c r="D51" t="s">
        <v>2972</v>
      </c>
      <c r="E51" t="s">
        <v>2923</v>
      </c>
      <c r="G51" t="s">
        <v>5845</v>
      </c>
      <c r="H51" t="s">
        <v>2916</v>
      </c>
      <c r="I51" t="s">
        <v>4609</v>
      </c>
    </row>
    <row r="52" spans="1:9">
      <c r="A52" s="69" t="s">
        <v>5439</v>
      </c>
      <c r="B52" t="s">
        <v>70</v>
      </c>
      <c r="C52" t="s">
        <v>2973</v>
      </c>
      <c r="D52" t="s">
        <v>2931</v>
      </c>
      <c r="E52" t="s">
        <v>2923</v>
      </c>
      <c r="F52" t="s">
        <v>2974</v>
      </c>
      <c r="G52" t="s">
        <v>5845</v>
      </c>
      <c r="H52" t="s">
        <v>2916</v>
      </c>
      <c r="I52" t="s">
        <v>4609</v>
      </c>
    </row>
    <row r="53" spans="1:9">
      <c r="A53" s="69" t="s">
        <v>5439</v>
      </c>
      <c r="B53" t="s">
        <v>103</v>
      </c>
      <c r="C53" t="s">
        <v>3188</v>
      </c>
      <c r="D53" t="s">
        <v>38</v>
      </c>
      <c r="E53" t="s">
        <v>214</v>
      </c>
      <c r="F53" t="s">
        <v>3189</v>
      </c>
      <c r="G53" t="s">
        <v>5845</v>
      </c>
      <c r="H53" t="s">
        <v>214</v>
      </c>
      <c r="I53" t="s">
        <v>4613</v>
      </c>
    </row>
    <row r="54" spans="1:9">
      <c r="A54" s="69" t="s">
        <v>5439</v>
      </c>
      <c r="B54" t="s">
        <v>103</v>
      </c>
      <c r="C54" t="s">
        <v>2976</v>
      </c>
      <c r="D54" t="s">
        <v>40</v>
      </c>
      <c r="E54" t="s">
        <v>2919</v>
      </c>
      <c r="G54" t="s">
        <v>5845</v>
      </c>
      <c r="H54" t="s">
        <v>3615</v>
      </c>
      <c r="I54" t="s">
        <v>4613</v>
      </c>
    </row>
    <row r="55" spans="1:9">
      <c r="A55" s="69" t="s">
        <v>5439</v>
      </c>
      <c r="B55" t="s">
        <v>103</v>
      </c>
      <c r="C55" t="s">
        <v>3192</v>
      </c>
      <c r="D55" t="s">
        <v>40</v>
      </c>
      <c r="E55" t="s">
        <v>3081</v>
      </c>
      <c r="F55" t="s">
        <v>3193</v>
      </c>
      <c r="G55" t="s">
        <v>5845</v>
      </c>
      <c r="H55" t="s">
        <v>3081</v>
      </c>
      <c r="I55" t="s">
        <v>4613</v>
      </c>
    </row>
    <row r="56" spans="1:9">
      <c r="A56" s="69" t="s">
        <v>5439</v>
      </c>
      <c r="B56" t="s">
        <v>103</v>
      </c>
      <c r="C56" t="s">
        <v>3196</v>
      </c>
      <c r="D56" t="s">
        <v>40</v>
      </c>
      <c r="E56" t="s">
        <v>214</v>
      </c>
      <c r="F56" t="s">
        <v>3197</v>
      </c>
      <c r="G56" t="s">
        <v>5845</v>
      </c>
      <c r="H56" t="s">
        <v>214</v>
      </c>
      <c r="I56" t="s">
        <v>4613</v>
      </c>
    </row>
    <row r="57" spans="1:9">
      <c r="A57" s="69" t="s">
        <v>5439</v>
      </c>
      <c r="B57" t="s">
        <v>103</v>
      </c>
      <c r="C57" t="s">
        <v>3198</v>
      </c>
      <c r="D57" t="s">
        <v>42</v>
      </c>
      <c r="E57" t="s">
        <v>3081</v>
      </c>
      <c r="F57" t="s">
        <v>3199</v>
      </c>
      <c r="G57" t="s">
        <v>5845</v>
      </c>
      <c r="H57" t="s">
        <v>3081</v>
      </c>
      <c r="I57" t="s">
        <v>4613</v>
      </c>
    </row>
    <row r="58" spans="1:9">
      <c r="A58" s="69" t="s">
        <v>5439</v>
      </c>
      <c r="B58" t="s">
        <v>103</v>
      </c>
      <c r="C58" t="s">
        <v>2977</v>
      </c>
      <c r="D58" t="s">
        <v>42</v>
      </c>
      <c r="E58" t="s">
        <v>2958</v>
      </c>
      <c r="G58" t="s">
        <v>5845</v>
      </c>
      <c r="H58" t="s">
        <v>2959</v>
      </c>
      <c r="I58" t="s">
        <v>4613</v>
      </c>
    </row>
    <row r="59" spans="1:9">
      <c r="A59" s="69" t="s">
        <v>5439</v>
      </c>
      <c r="B59" t="s">
        <v>103</v>
      </c>
      <c r="C59" t="s">
        <v>3200</v>
      </c>
      <c r="D59" t="s">
        <v>44</v>
      </c>
      <c r="E59" t="s">
        <v>214</v>
      </c>
      <c r="F59" t="s">
        <v>3201</v>
      </c>
      <c r="G59" t="s">
        <v>5845</v>
      </c>
      <c r="H59" t="s">
        <v>214</v>
      </c>
      <c r="I59" t="s">
        <v>4613</v>
      </c>
    </row>
    <row r="60" spans="1:9">
      <c r="A60" s="69" t="s">
        <v>5439</v>
      </c>
      <c r="B60" t="s">
        <v>103</v>
      </c>
      <c r="C60" t="s">
        <v>3202</v>
      </c>
      <c r="D60" t="s">
        <v>44</v>
      </c>
      <c r="E60" t="s">
        <v>214</v>
      </c>
      <c r="F60" t="s">
        <v>3203</v>
      </c>
      <c r="G60" t="s">
        <v>5845</v>
      </c>
      <c r="H60" t="s">
        <v>214</v>
      </c>
      <c r="I60" t="s">
        <v>4613</v>
      </c>
    </row>
    <row r="61" spans="1:9">
      <c r="A61" s="69" t="s">
        <v>5439</v>
      </c>
      <c r="B61" t="s">
        <v>103</v>
      </c>
      <c r="C61" t="s">
        <v>3204</v>
      </c>
      <c r="D61" t="s">
        <v>56</v>
      </c>
      <c r="E61" t="s">
        <v>3205</v>
      </c>
      <c r="F61" t="s">
        <v>3206</v>
      </c>
      <c r="G61" t="s">
        <v>5845</v>
      </c>
      <c r="H61" t="s">
        <v>214</v>
      </c>
      <c r="I61" t="s">
        <v>4613</v>
      </c>
    </row>
    <row r="62" spans="1:9">
      <c r="A62" s="69" t="s">
        <v>5439</v>
      </c>
      <c r="B62" t="s">
        <v>103</v>
      </c>
      <c r="C62" t="s">
        <v>3207</v>
      </c>
      <c r="D62" t="s">
        <v>56</v>
      </c>
      <c r="E62" t="s">
        <v>3081</v>
      </c>
      <c r="F62" t="s">
        <v>3208</v>
      </c>
      <c r="G62" t="s">
        <v>5845</v>
      </c>
      <c r="H62" t="s">
        <v>3081</v>
      </c>
      <c r="I62" t="s">
        <v>4613</v>
      </c>
    </row>
    <row r="63" spans="1:9">
      <c r="A63" s="69" t="s">
        <v>5439</v>
      </c>
      <c r="B63" t="s">
        <v>103</v>
      </c>
      <c r="C63" t="s">
        <v>3209</v>
      </c>
      <c r="D63" t="s">
        <v>56</v>
      </c>
      <c r="E63" t="s">
        <v>3210</v>
      </c>
      <c r="F63" t="s">
        <v>3211</v>
      </c>
      <c r="G63" t="s">
        <v>5845</v>
      </c>
      <c r="H63" t="s">
        <v>3081</v>
      </c>
      <c r="I63" t="s">
        <v>4613</v>
      </c>
    </row>
    <row r="64" spans="1:9">
      <c r="A64" s="69" t="s">
        <v>5439</v>
      </c>
      <c r="B64" t="s">
        <v>103</v>
      </c>
      <c r="C64" t="s">
        <v>3212</v>
      </c>
      <c r="D64" t="s">
        <v>57</v>
      </c>
      <c r="E64" t="s">
        <v>3081</v>
      </c>
      <c r="F64" t="s">
        <v>3213</v>
      </c>
      <c r="G64" t="s">
        <v>5845</v>
      </c>
      <c r="H64" t="s">
        <v>3081</v>
      </c>
      <c r="I64" t="s">
        <v>4613</v>
      </c>
    </row>
    <row r="65" spans="1:9">
      <c r="A65" s="69" t="s">
        <v>5439</v>
      </c>
      <c r="B65" t="s">
        <v>103</v>
      </c>
      <c r="C65" t="s">
        <v>2978</v>
      </c>
      <c r="D65" t="s">
        <v>57</v>
      </c>
      <c r="E65" t="s">
        <v>2919</v>
      </c>
      <c r="F65" t="s">
        <v>2979</v>
      </c>
      <c r="G65" t="s">
        <v>5845</v>
      </c>
      <c r="H65" t="s">
        <v>3615</v>
      </c>
      <c r="I65" t="s">
        <v>4613</v>
      </c>
    </row>
    <row r="66" spans="1:9">
      <c r="A66" s="69" t="s">
        <v>5439</v>
      </c>
      <c r="B66" t="s">
        <v>103</v>
      </c>
      <c r="C66" t="s">
        <v>3214</v>
      </c>
      <c r="D66" t="s">
        <v>58</v>
      </c>
      <c r="E66" t="s">
        <v>214</v>
      </c>
      <c r="F66" t="s">
        <v>3215</v>
      </c>
      <c r="G66" t="s">
        <v>5845</v>
      </c>
      <c r="H66" t="s">
        <v>214</v>
      </c>
      <c r="I66" t="s">
        <v>4613</v>
      </c>
    </row>
    <row r="67" spans="1:9">
      <c r="A67" s="69" t="s">
        <v>5439</v>
      </c>
      <c r="B67" t="s">
        <v>103</v>
      </c>
      <c r="C67" t="s">
        <v>3216</v>
      </c>
      <c r="E67" t="s">
        <v>3217</v>
      </c>
      <c r="F67" t="s">
        <v>3218</v>
      </c>
      <c r="G67" t="s">
        <v>5845</v>
      </c>
      <c r="H67" t="s">
        <v>3613</v>
      </c>
      <c r="I67" t="s">
        <v>4613</v>
      </c>
    </row>
    <row r="68" spans="1:9">
      <c r="A68" s="69" t="s">
        <v>5439</v>
      </c>
      <c r="B68" t="s">
        <v>103</v>
      </c>
      <c r="C68" t="s">
        <v>3219</v>
      </c>
      <c r="D68" t="s">
        <v>3220</v>
      </c>
      <c r="E68" t="s">
        <v>1330</v>
      </c>
      <c r="G68" t="s">
        <v>5845</v>
      </c>
      <c r="H68" t="s">
        <v>1330</v>
      </c>
      <c r="I68" t="s">
        <v>4613</v>
      </c>
    </row>
    <row r="69" spans="1:9">
      <c r="A69" s="69" t="s">
        <v>5439</v>
      </c>
      <c r="B69" t="s">
        <v>72</v>
      </c>
      <c r="C69" t="s">
        <v>3223</v>
      </c>
      <c r="D69" t="s">
        <v>36</v>
      </c>
      <c r="E69" t="s">
        <v>3081</v>
      </c>
      <c r="F69" t="s">
        <v>3224</v>
      </c>
      <c r="G69" t="s">
        <v>5845</v>
      </c>
      <c r="H69" t="s">
        <v>3081</v>
      </c>
      <c r="I69" t="s">
        <v>4617</v>
      </c>
    </row>
    <row r="70" spans="1:9">
      <c r="A70" s="69" t="s">
        <v>5439</v>
      </c>
      <c r="B70" t="s">
        <v>72</v>
      </c>
      <c r="C70" t="s">
        <v>3228</v>
      </c>
      <c r="D70" t="s">
        <v>36</v>
      </c>
      <c r="E70" t="s">
        <v>214</v>
      </c>
      <c r="F70" t="s">
        <v>3229</v>
      </c>
      <c r="G70" t="s">
        <v>5845</v>
      </c>
      <c r="H70" t="s">
        <v>214</v>
      </c>
      <c r="I70" t="s">
        <v>4617</v>
      </c>
    </row>
    <row r="71" spans="1:9">
      <c r="A71" s="69" t="s">
        <v>5439</v>
      </c>
      <c r="B71" t="s">
        <v>72</v>
      </c>
      <c r="C71" t="s">
        <v>3230</v>
      </c>
      <c r="D71" t="s">
        <v>36</v>
      </c>
      <c r="E71" t="s">
        <v>3081</v>
      </c>
      <c r="F71" t="s">
        <v>3231</v>
      </c>
      <c r="G71" t="s">
        <v>5845</v>
      </c>
      <c r="H71" t="s">
        <v>3081</v>
      </c>
      <c r="I71" t="s">
        <v>4617</v>
      </c>
    </row>
    <row r="72" spans="1:9">
      <c r="A72" s="69" t="s">
        <v>5439</v>
      </c>
      <c r="B72" t="s">
        <v>72</v>
      </c>
      <c r="C72" t="s">
        <v>2983</v>
      </c>
      <c r="D72" t="s">
        <v>36</v>
      </c>
      <c r="E72" t="s">
        <v>2958</v>
      </c>
      <c r="G72" t="s">
        <v>5845</v>
      </c>
      <c r="H72" t="s">
        <v>2959</v>
      </c>
      <c r="I72" t="s">
        <v>4617</v>
      </c>
    </row>
    <row r="73" spans="1:9">
      <c r="A73" s="69" t="s">
        <v>5439</v>
      </c>
      <c r="B73" t="s">
        <v>72</v>
      </c>
      <c r="C73" t="s">
        <v>3232</v>
      </c>
      <c r="D73" t="s">
        <v>36</v>
      </c>
      <c r="E73" t="s">
        <v>214</v>
      </c>
      <c r="F73" t="s">
        <v>3233</v>
      </c>
      <c r="G73" t="s">
        <v>5845</v>
      </c>
      <c r="H73" t="s">
        <v>214</v>
      </c>
      <c r="I73" t="s">
        <v>4617</v>
      </c>
    </row>
    <row r="74" spans="1:9">
      <c r="A74" s="69" t="s">
        <v>5439</v>
      </c>
      <c r="B74" t="s">
        <v>72</v>
      </c>
      <c r="C74" t="s">
        <v>3237</v>
      </c>
      <c r="D74" t="s">
        <v>40</v>
      </c>
      <c r="E74" t="s">
        <v>3081</v>
      </c>
      <c r="F74" t="s">
        <v>3238</v>
      </c>
      <c r="G74" t="s">
        <v>5845</v>
      </c>
      <c r="H74" t="s">
        <v>3081</v>
      </c>
      <c r="I74" t="s">
        <v>4617</v>
      </c>
    </row>
    <row r="75" spans="1:9">
      <c r="A75" s="69" t="s">
        <v>5439</v>
      </c>
      <c r="B75" t="s">
        <v>72</v>
      </c>
      <c r="C75" t="s">
        <v>3241</v>
      </c>
      <c r="D75" t="s">
        <v>40</v>
      </c>
      <c r="E75" t="s">
        <v>214</v>
      </c>
      <c r="F75" t="s">
        <v>3242</v>
      </c>
      <c r="G75" t="s">
        <v>5845</v>
      </c>
      <c r="H75" t="s">
        <v>214</v>
      </c>
      <c r="I75" t="s">
        <v>4617</v>
      </c>
    </row>
    <row r="76" spans="1:9">
      <c r="A76" s="69" t="s">
        <v>5439</v>
      </c>
      <c r="B76" t="s">
        <v>72</v>
      </c>
      <c r="C76" t="s">
        <v>3245</v>
      </c>
      <c r="D76" t="s">
        <v>42</v>
      </c>
      <c r="E76" t="s">
        <v>3081</v>
      </c>
      <c r="F76" t="s">
        <v>3246</v>
      </c>
      <c r="G76" t="s">
        <v>5845</v>
      </c>
      <c r="H76" t="s">
        <v>3081</v>
      </c>
      <c r="I76" t="s">
        <v>4617</v>
      </c>
    </row>
    <row r="77" spans="1:9">
      <c r="A77" s="69" t="s">
        <v>5439</v>
      </c>
      <c r="B77" t="s">
        <v>72</v>
      </c>
      <c r="C77" t="s">
        <v>2986</v>
      </c>
      <c r="D77" t="s">
        <v>42</v>
      </c>
      <c r="E77" t="s">
        <v>2987</v>
      </c>
      <c r="F77" t="s">
        <v>2988</v>
      </c>
      <c r="G77" t="s">
        <v>5845</v>
      </c>
      <c r="H77" t="s">
        <v>3616</v>
      </c>
      <c r="I77" t="s">
        <v>4617</v>
      </c>
    </row>
    <row r="78" spans="1:9">
      <c r="A78" s="69" t="s">
        <v>5439</v>
      </c>
      <c r="B78" t="s">
        <v>72</v>
      </c>
      <c r="C78" t="s">
        <v>3250</v>
      </c>
      <c r="D78" t="s">
        <v>44</v>
      </c>
      <c r="E78" t="s">
        <v>3081</v>
      </c>
      <c r="F78" t="s">
        <v>3251</v>
      </c>
      <c r="G78" t="s">
        <v>5845</v>
      </c>
      <c r="H78" t="s">
        <v>3081</v>
      </c>
      <c r="I78" t="s">
        <v>4617</v>
      </c>
    </row>
    <row r="79" spans="1:9">
      <c r="A79" s="69" t="s">
        <v>5439</v>
      </c>
      <c r="B79" t="s">
        <v>72</v>
      </c>
      <c r="C79" t="s">
        <v>2989</v>
      </c>
      <c r="D79" t="s">
        <v>44</v>
      </c>
      <c r="E79" t="s">
        <v>2919</v>
      </c>
      <c r="F79" t="s">
        <v>2990</v>
      </c>
      <c r="G79" t="s">
        <v>5845</v>
      </c>
      <c r="H79" t="s">
        <v>3615</v>
      </c>
      <c r="I79" t="s">
        <v>4617</v>
      </c>
    </row>
    <row r="80" spans="1:9">
      <c r="A80" s="69" t="s">
        <v>5439</v>
      </c>
      <c r="B80" t="s">
        <v>72</v>
      </c>
      <c r="C80" t="s">
        <v>3252</v>
      </c>
      <c r="D80" t="s">
        <v>44</v>
      </c>
      <c r="E80" t="s">
        <v>3081</v>
      </c>
      <c r="F80" t="s">
        <v>3253</v>
      </c>
      <c r="G80" t="s">
        <v>5845</v>
      </c>
      <c r="H80" t="s">
        <v>3081</v>
      </c>
      <c r="I80" t="s">
        <v>4617</v>
      </c>
    </row>
    <row r="81" spans="1:9">
      <c r="A81" s="69" t="s">
        <v>5439</v>
      </c>
      <c r="B81" t="s">
        <v>72</v>
      </c>
      <c r="C81" t="s">
        <v>3254</v>
      </c>
      <c r="D81" t="s">
        <v>56</v>
      </c>
      <c r="E81" t="s">
        <v>3081</v>
      </c>
      <c r="F81" t="s">
        <v>3255</v>
      </c>
      <c r="G81" t="s">
        <v>5845</v>
      </c>
      <c r="H81" t="s">
        <v>3081</v>
      </c>
      <c r="I81" t="s">
        <v>4617</v>
      </c>
    </row>
    <row r="82" spans="1:9">
      <c r="A82" s="69" t="s">
        <v>5439</v>
      </c>
      <c r="B82" t="s">
        <v>72</v>
      </c>
      <c r="C82" t="s">
        <v>3256</v>
      </c>
      <c r="D82" t="s">
        <v>57</v>
      </c>
      <c r="E82" t="s">
        <v>3081</v>
      </c>
      <c r="F82" t="s">
        <v>3257</v>
      </c>
      <c r="G82" t="s">
        <v>5845</v>
      </c>
      <c r="H82" t="s">
        <v>3081</v>
      </c>
      <c r="I82" t="s">
        <v>4617</v>
      </c>
    </row>
    <row r="83" spans="1:9">
      <c r="A83" s="69" t="s">
        <v>5439</v>
      </c>
      <c r="B83" t="s">
        <v>72</v>
      </c>
      <c r="C83" t="s">
        <v>3258</v>
      </c>
      <c r="D83" t="s">
        <v>2944</v>
      </c>
      <c r="E83" t="s">
        <v>3259</v>
      </c>
      <c r="F83" t="s">
        <v>3260</v>
      </c>
      <c r="G83" t="s">
        <v>5845</v>
      </c>
      <c r="H83" t="s">
        <v>3081</v>
      </c>
      <c r="I83" t="s">
        <v>4617</v>
      </c>
    </row>
    <row r="84" spans="1:9">
      <c r="A84" s="69" t="s">
        <v>5439</v>
      </c>
      <c r="B84" t="s">
        <v>72</v>
      </c>
      <c r="C84" t="s">
        <v>3261</v>
      </c>
      <c r="D84" t="s">
        <v>3262</v>
      </c>
      <c r="E84" t="s">
        <v>3081</v>
      </c>
      <c r="G84" t="s">
        <v>5845</v>
      </c>
      <c r="H84" t="s">
        <v>3081</v>
      </c>
      <c r="I84" t="s">
        <v>4617</v>
      </c>
    </row>
    <row r="85" spans="1:9">
      <c r="A85" s="69" t="s">
        <v>5439</v>
      </c>
      <c r="B85" t="s">
        <v>72</v>
      </c>
      <c r="C85" t="s">
        <v>3267</v>
      </c>
      <c r="D85" t="s">
        <v>36</v>
      </c>
      <c r="E85" t="s">
        <v>3081</v>
      </c>
      <c r="G85" t="s">
        <v>5845</v>
      </c>
      <c r="H85" t="s">
        <v>3081</v>
      </c>
      <c r="I85" t="s">
        <v>4617</v>
      </c>
    </row>
    <row r="86" spans="1:9">
      <c r="A86" s="69" t="s">
        <v>5439</v>
      </c>
      <c r="B86" t="s">
        <v>72</v>
      </c>
      <c r="C86" t="s">
        <v>3268</v>
      </c>
      <c r="D86" t="s">
        <v>3269</v>
      </c>
      <c r="E86" t="s">
        <v>214</v>
      </c>
      <c r="G86" t="s">
        <v>5845</v>
      </c>
      <c r="H86" t="s">
        <v>214</v>
      </c>
      <c r="I86" t="s">
        <v>4617</v>
      </c>
    </row>
    <row r="87" spans="1:9">
      <c r="A87" s="69" t="s">
        <v>5439</v>
      </c>
      <c r="B87" t="s">
        <v>78</v>
      </c>
      <c r="C87" t="s">
        <v>3271</v>
      </c>
      <c r="D87" t="s">
        <v>35</v>
      </c>
      <c r="E87" t="s">
        <v>214</v>
      </c>
      <c r="F87" t="s">
        <v>3272</v>
      </c>
      <c r="G87" t="s">
        <v>5845</v>
      </c>
      <c r="H87" t="s">
        <v>214</v>
      </c>
      <c r="I87" t="s">
        <v>4621</v>
      </c>
    </row>
    <row r="88" spans="1:9">
      <c r="A88" s="69" t="s">
        <v>5439</v>
      </c>
      <c r="B88" t="s">
        <v>78</v>
      </c>
      <c r="C88" t="s">
        <v>3273</v>
      </c>
      <c r="D88" t="s">
        <v>33</v>
      </c>
      <c r="E88" t="s">
        <v>3081</v>
      </c>
      <c r="F88" t="s">
        <v>3274</v>
      </c>
      <c r="G88" t="s">
        <v>5845</v>
      </c>
      <c r="H88" t="s">
        <v>3081</v>
      </c>
      <c r="I88" t="s">
        <v>4621</v>
      </c>
    </row>
    <row r="89" spans="1:9">
      <c r="A89" s="69" t="s">
        <v>5439</v>
      </c>
      <c r="B89" t="s">
        <v>78</v>
      </c>
      <c r="C89" t="s">
        <v>3277</v>
      </c>
      <c r="D89" t="s">
        <v>40</v>
      </c>
      <c r="E89" t="s">
        <v>214</v>
      </c>
      <c r="F89" t="s">
        <v>3278</v>
      </c>
      <c r="G89" t="s">
        <v>5845</v>
      </c>
      <c r="H89" t="s">
        <v>214</v>
      </c>
      <c r="I89" t="s">
        <v>4621</v>
      </c>
    </row>
    <row r="90" spans="1:9">
      <c r="A90" s="69" t="s">
        <v>5439</v>
      </c>
      <c r="B90" t="s">
        <v>78</v>
      </c>
      <c r="C90" t="s">
        <v>3279</v>
      </c>
      <c r="D90" t="s">
        <v>40</v>
      </c>
      <c r="E90" t="s">
        <v>214</v>
      </c>
      <c r="F90" t="s">
        <v>3280</v>
      </c>
      <c r="G90" t="s">
        <v>5845</v>
      </c>
      <c r="H90" t="s">
        <v>214</v>
      </c>
      <c r="I90" t="s">
        <v>4621</v>
      </c>
    </row>
    <row r="91" spans="1:9">
      <c r="A91" s="69" t="s">
        <v>5439</v>
      </c>
      <c r="B91" t="s">
        <v>78</v>
      </c>
      <c r="C91" t="s">
        <v>3281</v>
      </c>
      <c r="D91" t="s">
        <v>40</v>
      </c>
      <c r="E91" t="s">
        <v>214</v>
      </c>
      <c r="F91" t="s">
        <v>3282</v>
      </c>
      <c r="G91" t="s">
        <v>5845</v>
      </c>
      <c r="H91" t="s">
        <v>214</v>
      </c>
      <c r="I91" t="s">
        <v>4621</v>
      </c>
    </row>
    <row r="92" spans="1:9">
      <c r="A92" s="69" t="s">
        <v>5439</v>
      </c>
      <c r="B92" t="s">
        <v>78</v>
      </c>
      <c r="C92" t="s">
        <v>3283</v>
      </c>
      <c r="D92" t="s">
        <v>33</v>
      </c>
      <c r="E92" t="s">
        <v>214</v>
      </c>
      <c r="F92" t="s">
        <v>3284</v>
      </c>
      <c r="G92" t="s">
        <v>5845</v>
      </c>
      <c r="H92" t="s">
        <v>214</v>
      </c>
      <c r="I92" t="s">
        <v>4621</v>
      </c>
    </row>
    <row r="93" spans="1:9">
      <c r="A93" s="69" t="s">
        <v>5439</v>
      </c>
      <c r="B93" t="s">
        <v>78</v>
      </c>
      <c r="C93" t="s">
        <v>3462</v>
      </c>
      <c r="D93" t="s">
        <v>44</v>
      </c>
      <c r="E93" t="s">
        <v>3463</v>
      </c>
      <c r="F93" t="s">
        <v>3464</v>
      </c>
      <c r="G93" t="s">
        <v>5845</v>
      </c>
      <c r="H93" t="s">
        <v>3617</v>
      </c>
      <c r="I93" t="s">
        <v>4621</v>
      </c>
    </row>
    <row r="94" spans="1:9">
      <c r="A94" s="69" t="s">
        <v>5439</v>
      </c>
      <c r="B94" t="s">
        <v>78</v>
      </c>
      <c r="C94" t="s">
        <v>3285</v>
      </c>
      <c r="D94" t="s">
        <v>56</v>
      </c>
      <c r="E94" t="s">
        <v>214</v>
      </c>
      <c r="F94" t="s">
        <v>3280</v>
      </c>
      <c r="G94" t="s">
        <v>5845</v>
      </c>
      <c r="H94" t="s">
        <v>214</v>
      </c>
      <c r="I94" t="s">
        <v>4621</v>
      </c>
    </row>
    <row r="95" spans="1:9">
      <c r="A95" s="69" t="s">
        <v>5439</v>
      </c>
      <c r="B95" t="s">
        <v>78</v>
      </c>
      <c r="C95" t="s">
        <v>3286</v>
      </c>
      <c r="D95" t="s">
        <v>57</v>
      </c>
      <c r="E95" t="s">
        <v>3081</v>
      </c>
      <c r="F95" t="s">
        <v>3287</v>
      </c>
      <c r="G95" t="s">
        <v>5845</v>
      </c>
      <c r="H95" t="s">
        <v>3081</v>
      </c>
      <c r="I95" t="s">
        <v>4621</v>
      </c>
    </row>
    <row r="96" spans="1:9">
      <c r="A96" s="69" t="s">
        <v>5439</v>
      </c>
      <c r="B96" t="s">
        <v>78</v>
      </c>
      <c r="C96" t="s">
        <v>3288</v>
      </c>
      <c r="D96" t="s">
        <v>57</v>
      </c>
      <c r="E96" t="s">
        <v>3081</v>
      </c>
      <c r="F96" t="s">
        <v>3289</v>
      </c>
      <c r="G96" t="s">
        <v>5845</v>
      </c>
      <c r="H96" t="s">
        <v>3081</v>
      </c>
      <c r="I96" t="s">
        <v>4621</v>
      </c>
    </row>
    <row r="97" spans="1:9">
      <c r="A97" s="69" t="s">
        <v>5439</v>
      </c>
      <c r="B97" t="s">
        <v>78</v>
      </c>
      <c r="C97" t="s">
        <v>3290</v>
      </c>
      <c r="D97" t="s">
        <v>58</v>
      </c>
      <c r="E97" t="s">
        <v>214</v>
      </c>
      <c r="F97" t="s">
        <v>3291</v>
      </c>
      <c r="G97" t="s">
        <v>5845</v>
      </c>
      <c r="H97" t="s">
        <v>214</v>
      </c>
      <c r="I97" t="s">
        <v>4621</v>
      </c>
    </row>
    <row r="98" spans="1:9">
      <c r="A98" s="69" t="s">
        <v>5439</v>
      </c>
      <c r="B98" t="s">
        <v>78</v>
      </c>
      <c r="C98" t="s">
        <v>3292</v>
      </c>
      <c r="D98" t="s">
        <v>42</v>
      </c>
      <c r="E98" t="s">
        <v>3293</v>
      </c>
      <c r="G98" t="s">
        <v>5845</v>
      </c>
      <c r="H98" t="s">
        <v>214</v>
      </c>
      <c r="I98" t="s">
        <v>4621</v>
      </c>
    </row>
    <row r="99" spans="1:9">
      <c r="A99" s="69" t="s">
        <v>5439</v>
      </c>
      <c r="B99" t="s">
        <v>78</v>
      </c>
      <c r="C99" t="s">
        <v>3294</v>
      </c>
      <c r="D99" t="s">
        <v>38</v>
      </c>
      <c r="E99" t="s">
        <v>3081</v>
      </c>
      <c r="G99" t="s">
        <v>5845</v>
      </c>
      <c r="H99" t="s">
        <v>3081</v>
      </c>
      <c r="I99" t="s">
        <v>4621</v>
      </c>
    </row>
    <row r="100" spans="1:9">
      <c r="A100" s="69" t="s">
        <v>5439</v>
      </c>
      <c r="B100" t="s">
        <v>78</v>
      </c>
      <c r="C100" t="s">
        <v>3295</v>
      </c>
      <c r="D100" t="s">
        <v>33</v>
      </c>
      <c r="E100" t="s">
        <v>214</v>
      </c>
      <c r="G100" t="s">
        <v>5845</v>
      </c>
      <c r="H100" t="s">
        <v>214</v>
      </c>
      <c r="I100" t="s">
        <v>4621</v>
      </c>
    </row>
    <row r="101" spans="1:9">
      <c r="A101" s="69" t="s">
        <v>5439</v>
      </c>
      <c r="B101" t="s">
        <v>97</v>
      </c>
      <c r="C101" t="s">
        <v>3299</v>
      </c>
      <c r="D101" t="s">
        <v>38</v>
      </c>
      <c r="E101" t="s">
        <v>214</v>
      </c>
      <c r="F101" t="s">
        <v>3291</v>
      </c>
      <c r="G101" t="s">
        <v>5845</v>
      </c>
      <c r="H101" t="s">
        <v>214</v>
      </c>
      <c r="I101" t="s">
        <v>4625</v>
      </c>
    </row>
    <row r="102" spans="1:9">
      <c r="A102" s="69" t="s">
        <v>5439</v>
      </c>
      <c r="B102" t="s">
        <v>97</v>
      </c>
      <c r="C102" t="s">
        <v>3300</v>
      </c>
      <c r="D102" t="s">
        <v>42</v>
      </c>
      <c r="E102" t="s">
        <v>3081</v>
      </c>
      <c r="F102" t="s">
        <v>3301</v>
      </c>
      <c r="G102" t="s">
        <v>5845</v>
      </c>
      <c r="H102" t="s">
        <v>3081</v>
      </c>
      <c r="I102" t="s">
        <v>4625</v>
      </c>
    </row>
    <row r="103" spans="1:9">
      <c r="A103" s="69" t="s">
        <v>5439</v>
      </c>
      <c r="B103" t="s">
        <v>97</v>
      </c>
      <c r="C103" t="s">
        <v>3302</v>
      </c>
      <c r="D103" t="s">
        <v>42</v>
      </c>
      <c r="E103" t="s">
        <v>3081</v>
      </c>
      <c r="F103" t="s">
        <v>3303</v>
      </c>
      <c r="G103" t="s">
        <v>5845</v>
      </c>
      <c r="H103" t="s">
        <v>3081</v>
      </c>
      <c r="I103" t="s">
        <v>4625</v>
      </c>
    </row>
    <row r="104" spans="1:9">
      <c r="A104" s="69" t="s">
        <v>5439</v>
      </c>
      <c r="B104" t="s">
        <v>97</v>
      </c>
      <c r="C104" t="s">
        <v>3304</v>
      </c>
      <c r="D104" t="s">
        <v>44</v>
      </c>
      <c r="E104" t="s">
        <v>214</v>
      </c>
      <c r="F104" t="s">
        <v>3305</v>
      </c>
      <c r="G104" t="s">
        <v>5845</v>
      </c>
      <c r="H104" t="s">
        <v>214</v>
      </c>
      <c r="I104" t="s">
        <v>4625</v>
      </c>
    </row>
    <row r="105" spans="1:9">
      <c r="A105" s="69" t="s">
        <v>5439</v>
      </c>
      <c r="B105" t="s">
        <v>97</v>
      </c>
      <c r="C105" t="s">
        <v>3306</v>
      </c>
      <c r="D105" t="s">
        <v>56</v>
      </c>
      <c r="E105" t="s">
        <v>3307</v>
      </c>
      <c r="F105" t="s">
        <v>3308</v>
      </c>
      <c r="G105" t="s">
        <v>5845</v>
      </c>
      <c r="H105" t="s">
        <v>214</v>
      </c>
      <c r="I105" t="s">
        <v>4625</v>
      </c>
    </row>
    <row r="106" spans="1:9">
      <c r="A106" s="69" t="s">
        <v>5439</v>
      </c>
      <c r="B106" t="s">
        <v>97</v>
      </c>
      <c r="C106" t="s">
        <v>3309</v>
      </c>
      <c r="D106" t="s">
        <v>56</v>
      </c>
      <c r="E106" t="s">
        <v>3307</v>
      </c>
      <c r="F106" t="s">
        <v>3308</v>
      </c>
      <c r="G106" t="s">
        <v>5845</v>
      </c>
      <c r="H106" t="s">
        <v>214</v>
      </c>
      <c r="I106" t="s">
        <v>4625</v>
      </c>
    </row>
    <row r="107" spans="1:9">
      <c r="A107" s="69" t="s">
        <v>5439</v>
      </c>
      <c r="B107" t="s">
        <v>97</v>
      </c>
      <c r="C107" t="s">
        <v>3310</v>
      </c>
      <c r="D107" t="s">
        <v>56</v>
      </c>
      <c r="E107" t="s">
        <v>214</v>
      </c>
      <c r="F107" t="s">
        <v>3311</v>
      </c>
      <c r="G107" t="s">
        <v>5845</v>
      </c>
      <c r="H107" t="s">
        <v>214</v>
      </c>
      <c r="I107" t="s">
        <v>4625</v>
      </c>
    </row>
    <row r="108" spans="1:9">
      <c r="A108" s="69" t="s">
        <v>5439</v>
      </c>
      <c r="B108" t="s">
        <v>97</v>
      </c>
      <c r="C108" t="s">
        <v>3312</v>
      </c>
      <c r="D108" t="s">
        <v>57</v>
      </c>
      <c r="E108" t="s">
        <v>3081</v>
      </c>
      <c r="F108" t="s">
        <v>3313</v>
      </c>
      <c r="G108" t="s">
        <v>5845</v>
      </c>
      <c r="H108" t="s">
        <v>3081</v>
      </c>
      <c r="I108" t="s">
        <v>4625</v>
      </c>
    </row>
    <row r="109" spans="1:9">
      <c r="A109" s="69" t="s">
        <v>5439</v>
      </c>
      <c r="B109" t="s">
        <v>97</v>
      </c>
      <c r="C109" t="s">
        <v>3010</v>
      </c>
      <c r="D109" t="s">
        <v>58</v>
      </c>
      <c r="E109" t="s">
        <v>2914</v>
      </c>
      <c r="F109" t="s">
        <v>3011</v>
      </c>
      <c r="G109" t="s">
        <v>5845</v>
      </c>
      <c r="H109" t="s">
        <v>3614</v>
      </c>
      <c r="I109" t="s">
        <v>4625</v>
      </c>
    </row>
    <row r="110" spans="1:9">
      <c r="A110" s="69" t="s">
        <v>5439</v>
      </c>
      <c r="B110" t="s">
        <v>97</v>
      </c>
      <c r="C110" t="s">
        <v>3317</v>
      </c>
      <c r="D110" t="s">
        <v>58</v>
      </c>
      <c r="E110" t="s">
        <v>3081</v>
      </c>
      <c r="F110" t="s">
        <v>3318</v>
      </c>
      <c r="G110" t="s">
        <v>5845</v>
      </c>
      <c r="H110" t="s">
        <v>3081</v>
      </c>
      <c r="I110" t="s">
        <v>4625</v>
      </c>
    </row>
    <row r="111" spans="1:9">
      <c r="A111" s="69" t="s">
        <v>5439</v>
      </c>
      <c r="B111" t="s">
        <v>97</v>
      </c>
      <c r="C111" t="s">
        <v>3319</v>
      </c>
      <c r="D111" t="s">
        <v>58</v>
      </c>
      <c r="E111" t="s">
        <v>214</v>
      </c>
      <c r="F111" t="s">
        <v>3320</v>
      </c>
      <c r="G111" t="s">
        <v>5845</v>
      </c>
      <c r="H111" t="s">
        <v>214</v>
      </c>
      <c r="I111" t="s">
        <v>4625</v>
      </c>
    </row>
    <row r="112" spans="1:9">
      <c r="A112" s="69" t="s">
        <v>5439</v>
      </c>
      <c r="B112" t="s">
        <v>97</v>
      </c>
      <c r="C112" t="s">
        <v>3321</v>
      </c>
      <c r="D112" t="s">
        <v>3322</v>
      </c>
      <c r="E112" t="s">
        <v>214</v>
      </c>
      <c r="F112" t="s">
        <v>3323</v>
      </c>
      <c r="G112" t="s">
        <v>5845</v>
      </c>
      <c r="H112" t="s">
        <v>214</v>
      </c>
      <c r="I112" t="s">
        <v>4625</v>
      </c>
    </row>
    <row r="113" spans="1:9">
      <c r="A113" s="69" t="s">
        <v>5439</v>
      </c>
      <c r="B113" t="s">
        <v>97</v>
      </c>
      <c r="C113" t="s">
        <v>3324</v>
      </c>
      <c r="D113" t="s">
        <v>3325</v>
      </c>
      <c r="E113" t="s">
        <v>3081</v>
      </c>
      <c r="F113" t="s">
        <v>3326</v>
      </c>
      <c r="G113" t="s">
        <v>5845</v>
      </c>
      <c r="H113" t="s">
        <v>3081</v>
      </c>
      <c r="I113" t="s">
        <v>4625</v>
      </c>
    </row>
    <row r="114" spans="1:9">
      <c r="A114" s="69" t="s">
        <v>5439</v>
      </c>
      <c r="B114" t="s">
        <v>97</v>
      </c>
      <c r="C114" t="s">
        <v>3327</v>
      </c>
      <c r="D114" t="s">
        <v>3328</v>
      </c>
      <c r="E114" t="s">
        <v>1330</v>
      </c>
      <c r="G114" t="s">
        <v>5845</v>
      </c>
      <c r="H114" t="s">
        <v>1330</v>
      </c>
      <c r="I114" t="s">
        <v>4625</v>
      </c>
    </row>
    <row r="115" spans="1:9">
      <c r="A115" s="69" t="s">
        <v>5439</v>
      </c>
      <c r="B115" t="s">
        <v>97</v>
      </c>
      <c r="C115" t="s">
        <v>3329</v>
      </c>
      <c r="D115" t="s">
        <v>3328</v>
      </c>
      <c r="E115" t="s">
        <v>1330</v>
      </c>
      <c r="G115" t="s">
        <v>5845</v>
      </c>
      <c r="H115" t="s">
        <v>1330</v>
      </c>
      <c r="I115" t="s">
        <v>4625</v>
      </c>
    </row>
    <row r="116" spans="1:9">
      <c r="A116" s="69" t="s">
        <v>5439</v>
      </c>
      <c r="B116" t="s">
        <v>97</v>
      </c>
      <c r="C116" t="s">
        <v>3330</v>
      </c>
      <c r="D116" t="s">
        <v>40</v>
      </c>
      <c r="E116" t="s">
        <v>214</v>
      </c>
      <c r="F116" t="s">
        <v>3331</v>
      </c>
      <c r="G116" t="s">
        <v>5845</v>
      </c>
      <c r="H116" t="s">
        <v>214</v>
      </c>
      <c r="I116" t="s">
        <v>4625</v>
      </c>
    </row>
    <row r="117" spans="1:9">
      <c r="A117" s="69" t="s">
        <v>5439</v>
      </c>
      <c r="B117" t="s">
        <v>97</v>
      </c>
      <c r="C117" t="s">
        <v>3332</v>
      </c>
      <c r="E117" t="s">
        <v>214</v>
      </c>
      <c r="G117" t="s">
        <v>5845</v>
      </c>
      <c r="H117" t="s">
        <v>214</v>
      </c>
      <c r="I117" t="s">
        <v>4625</v>
      </c>
    </row>
    <row r="118" spans="1:9">
      <c r="A118" s="69" t="s">
        <v>5439</v>
      </c>
      <c r="B118" t="s">
        <v>14</v>
      </c>
      <c r="C118" t="s">
        <v>3014</v>
      </c>
      <c r="D118" t="s">
        <v>17</v>
      </c>
      <c r="E118" t="s">
        <v>2923</v>
      </c>
      <c r="F118" t="s">
        <v>3015</v>
      </c>
      <c r="G118" t="s">
        <v>5845</v>
      </c>
      <c r="H118" t="s">
        <v>2916</v>
      </c>
      <c r="I118" t="s">
        <v>4628</v>
      </c>
    </row>
    <row r="119" spans="1:9">
      <c r="A119" s="69" t="s">
        <v>5439</v>
      </c>
      <c r="B119" t="s">
        <v>14</v>
      </c>
      <c r="C119" t="s">
        <v>3336</v>
      </c>
      <c r="D119" t="s">
        <v>3018</v>
      </c>
      <c r="E119" t="s">
        <v>1330</v>
      </c>
      <c r="G119" t="s">
        <v>5845</v>
      </c>
      <c r="H119" t="s">
        <v>1330</v>
      </c>
      <c r="I119" t="s">
        <v>4628</v>
      </c>
    </row>
    <row r="120" spans="1:9">
      <c r="A120" s="69" t="s">
        <v>5439</v>
      </c>
      <c r="B120" t="s">
        <v>14</v>
      </c>
      <c r="C120" t="s">
        <v>3337</v>
      </c>
      <c r="E120" t="s">
        <v>3338</v>
      </c>
      <c r="G120" t="s">
        <v>5845</v>
      </c>
      <c r="H120" t="s">
        <v>3338</v>
      </c>
      <c r="I120" t="s">
        <v>4628</v>
      </c>
    </row>
    <row r="121" spans="1:9">
      <c r="A121" s="69" t="s">
        <v>5439</v>
      </c>
      <c r="B121" t="s">
        <v>14</v>
      </c>
      <c r="C121" t="s">
        <v>3339</v>
      </c>
      <c r="D121" t="s">
        <v>3340</v>
      </c>
      <c r="E121" t="s">
        <v>3081</v>
      </c>
      <c r="F121" t="s">
        <v>3341</v>
      </c>
      <c r="G121" t="s">
        <v>5845</v>
      </c>
      <c r="H121" t="s">
        <v>3081</v>
      </c>
      <c r="I121" t="s">
        <v>4628</v>
      </c>
    </row>
    <row r="122" spans="1:9">
      <c r="A122" s="69" t="s">
        <v>5439</v>
      </c>
      <c r="B122" t="s">
        <v>14</v>
      </c>
      <c r="C122" t="s">
        <v>3342</v>
      </c>
      <c r="E122" t="s">
        <v>214</v>
      </c>
      <c r="G122" t="s">
        <v>5845</v>
      </c>
      <c r="H122" t="s">
        <v>214</v>
      </c>
      <c r="I122" t="s">
        <v>4628</v>
      </c>
    </row>
    <row r="123" spans="1:9">
      <c r="A123" s="69" t="s">
        <v>5439</v>
      </c>
      <c r="B123" t="s">
        <v>7</v>
      </c>
      <c r="C123" t="s">
        <v>3344</v>
      </c>
      <c r="D123" t="s">
        <v>10</v>
      </c>
      <c r="E123" t="s">
        <v>214</v>
      </c>
      <c r="G123" t="s">
        <v>5845</v>
      </c>
      <c r="H123" t="s">
        <v>214</v>
      </c>
      <c r="I123" t="s">
        <v>4632</v>
      </c>
    </row>
    <row r="124" spans="1:9">
      <c r="A124" s="69" t="s">
        <v>5439</v>
      </c>
      <c r="B124" t="s">
        <v>7</v>
      </c>
      <c r="C124" t="s">
        <v>3345</v>
      </c>
      <c r="D124" t="s">
        <v>3346</v>
      </c>
      <c r="E124" t="s">
        <v>214</v>
      </c>
      <c r="F124" t="s">
        <v>3347</v>
      </c>
      <c r="G124" t="s">
        <v>5845</v>
      </c>
      <c r="H124" t="s">
        <v>214</v>
      </c>
      <c r="I124" t="s">
        <v>4632</v>
      </c>
    </row>
    <row r="125" spans="1:9">
      <c r="A125" s="69" t="s">
        <v>5439</v>
      </c>
      <c r="B125" t="s">
        <v>7</v>
      </c>
      <c r="C125" t="s">
        <v>3348</v>
      </c>
      <c r="D125" t="s">
        <v>3346</v>
      </c>
      <c r="E125" t="s">
        <v>214</v>
      </c>
      <c r="G125" t="s">
        <v>5845</v>
      </c>
      <c r="H125" t="s">
        <v>214</v>
      </c>
      <c r="I125" t="s">
        <v>4632</v>
      </c>
    </row>
    <row r="126" spans="1:9">
      <c r="A126" s="69" t="s">
        <v>5439</v>
      </c>
      <c r="B126" t="s">
        <v>7</v>
      </c>
      <c r="C126" t="s">
        <v>3349</v>
      </c>
      <c r="D126" t="s">
        <v>12</v>
      </c>
      <c r="E126" t="s">
        <v>214</v>
      </c>
      <c r="F126" t="s">
        <v>3350</v>
      </c>
      <c r="G126" t="s">
        <v>5845</v>
      </c>
      <c r="H126" t="s">
        <v>214</v>
      </c>
      <c r="I126" t="s">
        <v>4632</v>
      </c>
    </row>
    <row r="127" spans="1:9">
      <c r="A127" s="69" t="s">
        <v>5439</v>
      </c>
      <c r="B127" t="s">
        <v>7</v>
      </c>
      <c r="C127" t="s">
        <v>3017</v>
      </c>
      <c r="D127" t="s">
        <v>3018</v>
      </c>
      <c r="E127" t="s">
        <v>2919</v>
      </c>
      <c r="G127" t="s">
        <v>5845</v>
      </c>
      <c r="H127" t="s">
        <v>3615</v>
      </c>
      <c r="I127" t="s">
        <v>4632</v>
      </c>
    </row>
    <row r="128" spans="1:9">
      <c r="A128" s="69" t="s">
        <v>5439</v>
      </c>
      <c r="B128" t="s">
        <v>4363</v>
      </c>
      <c r="C128" t="s">
        <v>3352</v>
      </c>
      <c r="D128" t="s">
        <v>3045</v>
      </c>
      <c r="E128" t="s">
        <v>214</v>
      </c>
      <c r="G128" t="s">
        <v>5845</v>
      </c>
      <c r="H128" t="s">
        <v>214</v>
      </c>
      <c r="I128" t="s">
        <v>4636</v>
      </c>
    </row>
    <row r="129" spans="1:9">
      <c r="A129" s="69" t="s">
        <v>5439</v>
      </c>
      <c r="B129" t="s">
        <v>4363</v>
      </c>
      <c r="C129" t="s">
        <v>3353</v>
      </c>
      <c r="D129" t="s">
        <v>3045</v>
      </c>
      <c r="E129" t="s">
        <v>3354</v>
      </c>
      <c r="G129" t="s">
        <v>5845</v>
      </c>
      <c r="H129" t="s">
        <v>3613</v>
      </c>
      <c r="I129" t="s">
        <v>4636</v>
      </c>
    </row>
    <row r="130" spans="1:9">
      <c r="A130" s="69" t="s">
        <v>5439</v>
      </c>
      <c r="B130" t="s">
        <v>4363</v>
      </c>
      <c r="C130" t="s">
        <v>3355</v>
      </c>
      <c r="D130" t="s">
        <v>3045</v>
      </c>
      <c r="E130" t="s">
        <v>3293</v>
      </c>
      <c r="F130" t="s">
        <v>3356</v>
      </c>
      <c r="G130" t="s">
        <v>5845</v>
      </c>
      <c r="H130" t="s">
        <v>214</v>
      </c>
      <c r="I130" t="s">
        <v>4636</v>
      </c>
    </row>
    <row r="131" spans="1:9">
      <c r="A131" s="69" t="s">
        <v>5439</v>
      </c>
      <c r="B131" t="s">
        <v>4363</v>
      </c>
      <c r="C131" t="s">
        <v>3357</v>
      </c>
      <c r="D131" t="s">
        <v>3045</v>
      </c>
      <c r="E131" t="s">
        <v>214</v>
      </c>
      <c r="G131" t="s">
        <v>5845</v>
      </c>
      <c r="H131" t="s">
        <v>214</v>
      </c>
      <c r="I131" t="s">
        <v>4636</v>
      </c>
    </row>
    <row r="132" spans="1:9">
      <c r="A132" s="69" t="s">
        <v>5439</v>
      </c>
      <c r="B132" t="s">
        <v>47</v>
      </c>
      <c r="C132" t="s">
        <v>3359</v>
      </c>
      <c r="D132" t="s">
        <v>3360</v>
      </c>
      <c r="E132" t="s">
        <v>3361</v>
      </c>
      <c r="G132" t="s">
        <v>5845</v>
      </c>
      <c r="H132" t="s">
        <v>214</v>
      </c>
      <c r="I132" t="s">
        <v>4640</v>
      </c>
    </row>
    <row r="133" spans="1:9">
      <c r="A133" s="69" t="s">
        <v>5439</v>
      </c>
      <c r="B133" t="s">
        <v>47</v>
      </c>
      <c r="C133" t="s">
        <v>3364</v>
      </c>
      <c r="D133" t="s">
        <v>3365</v>
      </c>
      <c r="E133" t="s">
        <v>3366</v>
      </c>
      <c r="G133" t="s">
        <v>5845</v>
      </c>
      <c r="H133" t="s">
        <v>214</v>
      </c>
      <c r="I133" t="s">
        <v>4640</v>
      </c>
    </row>
    <row r="134" spans="1:9">
      <c r="A134" s="69" t="s">
        <v>5439</v>
      </c>
      <c r="B134" t="s">
        <v>47</v>
      </c>
      <c r="C134" t="s">
        <v>3367</v>
      </c>
      <c r="D134" t="s">
        <v>3368</v>
      </c>
      <c r="E134" t="s">
        <v>214</v>
      </c>
      <c r="G134" t="s">
        <v>5845</v>
      </c>
      <c r="H134" t="s">
        <v>214</v>
      </c>
      <c r="I134" t="s">
        <v>4640</v>
      </c>
    </row>
    <row r="135" spans="1:9">
      <c r="A135" s="69" t="s">
        <v>5439</v>
      </c>
      <c r="B135" t="s">
        <v>47</v>
      </c>
      <c r="C135" t="s">
        <v>3371</v>
      </c>
      <c r="D135" t="s">
        <v>3372</v>
      </c>
      <c r="E135" t="s">
        <v>214</v>
      </c>
      <c r="G135" t="s">
        <v>5845</v>
      </c>
      <c r="H135" t="s">
        <v>214</v>
      </c>
      <c r="I135" t="s">
        <v>4640</v>
      </c>
    </row>
    <row r="136" spans="1:9">
      <c r="A136" s="69" t="s">
        <v>5439</v>
      </c>
      <c r="B136" t="s">
        <v>47</v>
      </c>
      <c r="C136" t="s">
        <v>3373</v>
      </c>
      <c r="D136" t="s">
        <v>3368</v>
      </c>
      <c r="E136" t="s">
        <v>214</v>
      </c>
      <c r="G136" t="s">
        <v>5845</v>
      </c>
      <c r="H136" t="s">
        <v>214</v>
      </c>
      <c r="I136" t="s">
        <v>4640</v>
      </c>
    </row>
    <row r="137" spans="1:9">
      <c r="A137" s="69" t="s">
        <v>5439</v>
      </c>
      <c r="B137" t="s">
        <v>47</v>
      </c>
      <c r="C137" t="s">
        <v>3374</v>
      </c>
      <c r="D137" t="s">
        <v>3368</v>
      </c>
      <c r="E137" t="s">
        <v>214</v>
      </c>
      <c r="G137" t="s">
        <v>5845</v>
      </c>
      <c r="H137" t="s">
        <v>214</v>
      </c>
      <c r="I137" t="s">
        <v>4640</v>
      </c>
    </row>
    <row r="138" spans="1:9">
      <c r="A138" s="69" t="s">
        <v>5439</v>
      </c>
      <c r="B138" t="s">
        <v>60</v>
      </c>
      <c r="C138" t="s">
        <v>3376</v>
      </c>
      <c r="D138" t="s">
        <v>10</v>
      </c>
      <c r="E138" t="s">
        <v>214</v>
      </c>
      <c r="G138" t="s">
        <v>5845</v>
      </c>
      <c r="H138" t="s">
        <v>214</v>
      </c>
      <c r="I138" t="s">
        <v>4644</v>
      </c>
    </row>
    <row r="139" spans="1:9">
      <c r="A139" s="69" t="s">
        <v>5439</v>
      </c>
      <c r="B139" t="s">
        <v>60</v>
      </c>
      <c r="C139" t="s">
        <v>3020</v>
      </c>
      <c r="D139" t="s">
        <v>10</v>
      </c>
      <c r="E139" t="s">
        <v>2919</v>
      </c>
      <c r="G139" t="s">
        <v>5845</v>
      </c>
      <c r="H139" t="s">
        <v>3615</v>
      </c>
      <c r="I139" t="s">
        <v>4644</v>
      </c>
    </row>
    <row r="140" spans="1:9">
      <c r="A140" s="69" t="s">
        <v>5439</v>
      </c>
      <c r="B140" t="s">
        <v>60</v>
      </c>
      <c r="C140" t="s">
        <v>3021</v>
      </c>
      <c r="D140" t="s">
        <v>10</v>
      </c>
      <c r="E140" t="s">
        <v>2919</v>
      </c>
      <c r="G140" t="s">
        <v>5845</v>
      </c>
      <c r="H140" t="s">
        <v>3615</v>
      </c>
      <c r="I140" t="s">
        <v>4644</v>
      </c>
    </row>
    <row r="141" spans="1:9">
      <c r="A141" s="69" t="s">
        <v>5439</v>
      </c>
      <c r="B141" t="s">
        <v>60</v>
      </c>
      <c r="C141" t="s">
        <v>3022</v>
      </c>
      <c r="D141" t="s">
        <v>10</v>
      </c>
      <c r="E141" t="s">
        <v>2919</v>
      </c>
      <c r="G141" t="s">
        <v>5845</v>
      </c>
      <c r="H141" t="s">
        <v>3615</v>
      </c>
      <c r="I141" t="s">
        <v>4644</v>
      </c>
    </row>
    <row r="142" spans="1:9">
      <c r="A142" s="69" t="s">
        <v>5439</v>
      </c>
      <c r="B142" t="s">
        <v>60</v>
      </c>
      <c r="C142" t="s">
        <v>3023</v>
      </c>
      <c r="D142" t="s">
        <v>10</v>
      </c>
      <c r="E142" t="s">
        <v>2919</v>
      </c>
      <c r="G142" t="s">
        <v>5845</v>
      </c>
      <c r="H142" t="s">
        <v>3615</v>
      </c>
      <c r="I142" t="s">
        <v>4644</v>
      </c>
    </row>
    <row r="143" spans="1:9">
      <c r="A143" s="69" t="s">
        <v>5439</v>
      </c>
      <c r="B143" t="s">
        <v>60</v>
      </c>
      <c r="C143" t="s">
        <v>3377</v>
      </c>
      <c r="D143" t="s">
        <v>61</v>
      </c>
      <c r="E143" t="s">
        <v>214</v>
      </c>
      <c r="F143" t="s">
        <v>3378</v>
      </c>
      <c r="G143" t="s">
        <v>5845</v>
      </c>
      <c r="H143" t="s">
        <v>214</v>
      </c>
      <c r="I143" t="s">
        <v>4644</v>
      </c>
    </row>
    <row r="144" spans="1:9">
      <c r="A144" s="69" t="s">
        <v>5439</v>
      </c>
      <c r="B144" t="s">
        <v>60</v>
      </c>
      <c r="C144" t="s">
        <v>3379</v>
      </c>
      <c r="D144" t="s">
        <v>61</v>
      </c>
      <c r="E144" t="s">
        <v>214</v>
      </c>
      <c r="G144" t="s">
        <v>5845</v>
      </c>
      <c r="H144" t="s">
        <v>214</v>
      </c>
      <c r="I144" t="s">
        <v>4644</v>
      </c>
    </row>
    <row r="145" spans="1:9">
      <c r="A145" s="69" t="s">
        <v>5439</v>
      </c>
      <c r="B145" t="s">
        <v>54</v>
      </c>
      <c r="C145" t="s">
        <v>3381</v>
      </c>
      <c r="D145" t="s">
        <v>74</v>
      </c>
      <c r="E145" t="s">
        <v>214</v>
      </c>
      <c r="G145" t="s">
        <v>5845</v>
      </c>
      <c r="H145" t="s">
        <v>214</v>
      </c>
      <c r="I145" t="s">
        <v>4646</v>
      </c>
    </row>
    <row r="146" spans="1:9">
      <c r="A146" s="69" t="s">
        <v>5439</v>
      </c>
      <c r="B146" t="s">
        <v>54</v>
      </c>
      <c r="C146" t="s">
        <v>3382</v>
      </c>
      <c r="D146" t="s">
        <v>3383</v>
      </c>
      <c r="E146" t="s">
        <v>3361</v>
      </c>
      <c r="G146" t="s">
        <v>5845</v>
      </c>
      <c r="H146" t="s">
        <v>214</v>
      </c>
      <c r="I146" t="s">
        <v>4646</v>
      </c>
    </row>
    <row r="147" spans="1:9">
      <c r="A147" s="69" t="s">
        <v>5439</v>
      </c>
      <c r="B147" t="s">
        <v>54</v>
      </c>
      <c r="C147" t="s">
        <v>3384</v>
      </c>
      <c r="D147" t="s">
        <v>74</v>
      </c>
      <c r="E147" t="s">
        <v>3385</v>
      </c>
      <c r="F147" t="s">
        <v>3386</v>
      </c>
      <c r="G147" t="s">
        <v>5845</v>
      </c>
      <c r="H147" t="s">
        <v>214</v>
      </c>
      <c r="I147" t="s">
        <v>4646</v>
      </c>
    </row>
    <row r="148" spans="1:9">
      <c r="A148" s="69" t="s">
        <v>5439</v>
      </c>
      <c r="B148" t="s">
        <v>54</v>
      </c>
      <c r="C148" t="s">
        <v>3025</v>
      </c>
      <c r="D148" t="s">
        <v>3018</v>
      </c>
      <c r="E148" t="s">
        <v>3026</v>
      </c>
      <c r="G148" t="s">
        <v>5845</v>
      </c>
      <c r="H148" t="s">
        <v>214</v>
      </c>
      <c r="I148" t="s">
        <v>4646</v>
      </c>
    </row>
    <row r="149" spans="1:9">
      <c r="A149" s="69" t="s">
        <v>5439</v>
      </c>
      <c r="B149" t="s">
        <v>54</v>
      </c>
      <c r="C149" t="s">
        <v>3028</v>
      </c>
      <c r="D149" t="s">
        <v>3018</v>
      </c>
      <c r="E149" t="s">
        <v>2919</v>
      </c>
      <c r="G149" t="s">
        <v>5845</v>
      </c>
      <c r="H149" t="s">
        <v>3615</v>
      </c>
      <c r="I149" t="s">
        <v>4646</v>
      </c>
    </row>
    <row r="150" spans="1:9">
      <c r="A150" s="69" t="s">
        <v>5439</v>
      </c>
      <c r="B150" t="s">
        <v>54</v>
      </c>
      <c r="C150" t="s">
        <v>3029</v>
      </c>
      <c r="D150" t="s">
        <v>3018</v>
      </c>
      <c r="E150" t="s">
        <v>2919</v>
      </c>
      <c r="G150" t="s">
        <v>5845</v>
      </c>
      <c r="H150" t="s">
        <v>3615</v>
      </c>
      <c r="I150" t="s">
        <v>4646</v>
      </c>
    </row>
    <row r="151" spans="1:9">
      <c r="A151" s="69" t="s">
        <v>5439</v>
      </c>
      <c r="B151" t="s">
        <v>54</v>
      </c>
      <c r="C151" t="s">
        <v>3030</v>
      </c>
      <c r="D151" t="s">
        <v>3018</v>
      </c>
      <c r="E151" t="s">
        <v>2919</v>
      </c>
      <c r="G151" t="s">
        <v>5845</v>
      </c>
      <c r="H151" t="s">
        <v>3615</v>
      </c>
      <c r="I151" t="s">
        <v>4646</v>
      </c>
    </row>
    <row r="152" spans="1:9">
      <c r="A152" s="69" t="s">
        <v>5439</v>
      </c>
      <c r="B152" t="s">
        <v>54</v>
      </c>
      <c r="C152" t="s">
        <v>3387</v>
      </c>
      <c r="D152" t="s">
        <v>74</v>
      </c>
      <c r="E152" t="s">
        <v>3081</v>
      </c>
      <c r="G152" t="s">
        <v>5845</v>
      </c>
      <c r="H152" t="s">
        <v>3081</v>
      </c>
      <c r="I152" t="s">
        <v>4646</v>
      </c>
    </row>
    <row r="153" spans="1:9">
      <c r="A153" s="69" t="s">
        <v>5439</v>
      </c>
      <c r="B153" t="s">
        <v>54</v>
      </c>
      <c r="C153" t="s">
        <v>3388</v>
      </c>
      <c r="D153" t="s">
        <v>83</v>
      </c>
      <c r="E153" t="s">
        <v>214</v>
      </c>
      <c r="G153" t="s">
        <v>5845</v>
      </c>
      <c r="H153" t="s">
        <v>214</v>
      </c>
      <c r="I153" t="s">
        <v>4646</v>
      </c>
    </row>
    <row r="154" spans="1:9">
      <c r="A154" s="69" t="s">
        <v>5439</v>
      </c>
      <c r="B154" t="s">
        <v>54</v>
      </c>
      <c r="C154" t="s">
        <v>3389</v>
      </c>
      <c r="D154" t="s">
        <v>3383</v>
      </c>
      <c r="E154" t="s">
        <v>214</v>
      </c>
      <c r="G154" t="s">
        <v>5845</v>
      </c>
      <c r="H154" t="s">
        <v>214</v>
      </c>
      <c r="I154" t="s">
        <v>4646</v>
      </c>
    </row>
    <row r="155" spans="1:9">
      <c r="A155" s="69" t="s">
        <v>5439</v>
      </c>
      <c r="B155" t="s">
        <v>73</v>
      </c>
      <c r="C155" t="s">
        <v>3391</v>
      </c>
      <c r="D155" t="s">
        <v>3018</v>
      </c>
      <c r="E155" t="s">
        <v>3081</v>
      </c>
      <c r="G155" t="s">
        <v>5845</v>
      </c>
      <c r="H155" t="s">
        <v>3081</v>
      </c>
      <c r="I155" t="s">
        <v>4648</v>
      </c>
    </row>
    <row r="156" spans="1:9">
      <c r="A156" s="69" t="s">
        <v>5439</v>
      </c>
      <c r="B156" t="s">
        <v>73</v>
      </c>
      <c r="C156" t="s">
        <v>3392</v>
      </c>
      <c r="D156" t="s">
        <v>3018</v>
      </c>
      <c r="E156" t="s">
        <v>3393</v>
      </c>
      <c r="G156" t="s">
        <v>5845</v>
      </c>
      <c r="H156" t="s">
        <v>3081</v>
      </c>
      <c r="I156" t="s">
        <v>4648</v>
      </c>
    </row>
    <row r="157" spans="1:9">
      <c r="A157" s="69" t="s">
        <v>5439</v>
      </c>
      <c r="B157" t="s">
        <v>73</v>
      </c>
      <c r="C157" t="s">
        <v>3394</v>
      </c>
      <c r="D157" t="s">
        <v>74</v>
      </c>
      <c r="E157" t="s">
        <v>214</v>
      </c>
      <c r="G157" t="s">
        <v>5845</v>
      </c>
      <c r="H157" t="s">
        <v>214</v>
      </c>
      <c r="I157" t="s">
        <v>4648</v>
      </c>
    </row>
    <row r="158" spans="1:9">
      <c r="A158" s="69" t="s">
        <v>5439</v>
      </c>
      <c r="B158" t="s">
        <v>73</v>
      </c>
      <c r="C158" t="s">
        <v>3395</v>
      </c>
      <c r="D158" t="s">
        <v>74</v>
      </c>
      <c r="E158" t="s">
        <v>214</v>
      </c>
      <c r="G158" t="s">
        <v>5845</v>
      </c>
      <c r="H158" t="s">
        <v>214</v>
      </c>
      <c r="I158" t="s">
        <v>4648</v>
      </c>
    </row>
    <row r="159" spans="1:9">
      <c r="A159" s="69" t="s">
        <v>5439</v>
      </c>
      <c r="B159" t="s">
        <v>73</v>
      </c>
      <c r="C159" t="s">
        <v>3396</v>
      </c>
      <c r="D159" t="s">
        <v>61</v>
      </c>
      <c r="E159" t="s">
        <v>214</v>
      </c>
      <c r="G159" t="s">
        <v>5845</v>
      </c>
      <c r="H159" t="s">
        <v>214</v>
      </c>
      <c r="I159" t="s">
        <v>4648</v>
      </c>
    </row>
    <row r="160" spans="1:9">
      <c r="A160" s="69" t="s">
        <v>5439</v>
      </c>
      <c r="B160" t="s">
        <v>73</v>
      </c>
      <c r="C160" t="s">
        <v>3397</v>
      </c>
      <c r="D160" t="s">
        <v>75</v>
      </c>
      <c r="E160" t="s">
        <v>3081</v>
      </c>
      <c r="G160" t="s">
        <v>5845</v>
      </c>
      <c r="H160" t="s">
        <v>3081</v>
      </c>
      <c r="I160" t="s">
        <v>4648</v>
      </c>
    </row>
    <row r="161" spans="1:9">
      <c r="A161" s="69" t="s">
        <v>5439</v>
      </c>
      <c r="B161" t="s">
        <v>73</v>
      </c>
      <c r="C161" t="s">
        <v>3398</v>
      </c>
      <c r="D161" t="s">
        <v>75</v>
      </c>
      <c r="E161" t="s">
        <v>3081</v>
      </c>
      <c r="G161" t="s">
        <v>5845</v>
      </c>
      <c r="H161" t="s">
        <v>3081</v>
      </c>
      <c r="I161" t="s">
        <v>4648</v>
      </c>
    </row>
    <row r="162" spans="1:9">
      <c r="A162" s="69" t="s">
        <v>5439</v>
      </c>
      <c r="B162" t="s">
        <v>73</v>
      </c>
      <c r="C162" t="s">
        <v>3035</v>
      </c>
      <c r="D162" t="s">
        <v>3018</v>
      </c>
      <c r="E162" t="s">
        <v>2919</v>
      </c>
      <c r="G162" t="s">
        <v>5845</v>
      </c>
      <c r="H162" t="s">
        <v>3615</v>
      </c>
      <c r="I162" t="s">
        <v>4648</v>
      </c>
    </row>
    <row r="163" spans="1:9">
      <c r="A163" s="69" t="s">
        <v>5439</v>
      </c>
      <c r="B163" t="s">
        <v>73</v>
      </c>
      <c r="C163" t="s">
        <v>3399</v>
      </c>
      <c r="D163" t="s">
        <v>75</v>
      </c>
      <c r="E163" t="s">
        <v>214</v>
      </c>
      <c r="F163" t="s">
        <v>3400</v>
      </c>
      <c r="G163" t="s">
        <v>5845</v>
      </c>
      <c r="H163" t="s">
        <v>214</v>
      </c>
      <c r="I163" t="s">
        <v>4648</v>
      </c>
    </row>
    <row r="164" spans="1:9">
      <c r="A164" s="69" t="s">
        <v>5439</v>
      </c>
      <c r="B164" t="s">
        <v>73</v>
      </c>
      <c r="C164" t="s">
        <v>3036</v>
      </c>
      <c r="D164" t="s">
        <v>3018</v>
      </c>
      <c r="E164" t="s">
        <v>2919</v>
      </c>
      <c r="G164" t="s">
        <v>5845</v>
      </c>
      <c r="H164" t="s">
        <v>3615</v>
      </c>
      <c r="I164" t="s">
        <v>4648</v>
      </c>
    </row>
    <row r="165" spans="1:9">
      <c r="A165" s="69" t="s">
        <v>5439</v>
      </c>
      <c r="B165" t="s">
        <v>81</v>
      </c>
      <c r="C165" t="s">
        <v>3402</v>
      </c>
      <c r="D165" t="s">
        <v>82</v>
      </c>
      <c r="E165" t="s">
        <v>214</v>
      </c>
      <c r="G165" t="s">
        <v>5845</v>
      </c>
      <c r="H165" t="s">
        <v>214</v>
      </c>
      <c r="I165" t="s">
        <v>4652</v>
      </c>
    </row>
    <row r="166" spans="1:9">
      <c r="A166" s="69" t="s">
        <v>5439</v>
      </c>
      <c r="B166" t="s">
        <v>81</v>
      </c>
      <c r="C166" t="s">
        <v>3403</v>
      </c>
      <c r="D166" t="s">
        <v>84</v>
      </c>
      <c r="E166" t="s">
        <v>214</v>
      </c>
      <c r="G166" t="s">
        <v>5845</v>
      </c>
      <c r="H166" t="s">
        <v>214</v>
      </c>
      <c r="I166" t="s">
        <v>4652</v>
      </c>
    </row>
    <row r="167" spans="1:9">
      <c r="A167" s="69" t="s">
        <v>5439</v>
      </c>
      <c r="B167" t="s">
        <v>86</v>
      </c>
      <c r="C167" t="s">
        <v>3038</v>
      </c>
      <c r="D167" t="s">
        <v>3039</v>
      </c>
      <c r="E167" t="s">
        <v>2923</v>
      </c>
      <c r="F167" t="s">
        <v>3040</v>
      </c>
      <c r="G167" t="s">
        <v>5845</v>
      </c>
      <c r="H167" t="s">
        <v>2916</v>
      </c>
      <c r="I167" t="s">
        <v>4656</v>
      </c>
    </row>
    <row r="168" spans="1:9">
      <c r="A168" s="69" t="s">
        <v>5439</v>
      </c>
      <c r="B168" t="s">
        <v>86</v>
      </c>
      <c r="C168" t="s">
        <v>3041</v>
      </c>
      <c r="D168" t="s">
        <v>3042</v>
      </c>
      <c r="E168" t="s">
        <v>2923</v>
      </c>
      <c r="F168" t="s">
        <v>3043</v>
      </c>
      <c r="G168" t="s">
        <v>5845</v>
      </c>
      <c r="H168" t="s">
        <v>2916</v>
      </c>
      <c r="I168" t="s">
        <v>4656</v>
      </c>
    </row>
    <row r="169" spans="1:9">
      <c r="A169" s="69" t="s">
        <v>5439</v>
      </c>
      <c r="B169" t="s">
        <v>86</v>
      </c>
      <c r="C169" t="s">
        <v>3412</v>
      </c>
      <c r="D169" t="s">
        <v>3039</v>
      </c>
      <c r="E169" t="s">
        <v>3081</v>
      </c>
      <c r="F169" t="s">
        <v>3413</v>
      </c>
      <c r="G169" t="s">
        <v>5845</v>
      </c>
      <c r="H169" t="s">
        <v>3081</v>
      </c>
      <c r="I169" t="s">
        <v>4656</v>
      </c>
    </row>
    <row r="170" spans="1:9">
      <c r="A170" s="69" t="s">
        <v>5439</v>
      </c>
      <c r="B170" t="s">
        <v>86</v>
      </c>
      <c r="C170" t="s">
        <v>3414</v>
      </c>
      <c r="D170" t="s">
        <v>88</v>
      </c>
      <c r="E170" t="s">
        <v>214</v>
      </c>
      <c r="F170" t="s">
        <v>3415</v>
      </c>
      <c r="G170" t="s">
        <v>5845</v>
      </c>
      <c r="H170" t="s">
        <v>214</v>
      </c>
      <c r="I170" t="s">
        <v>4656</v>
      </c>
    </row>
    <row r="171" spans="1:9">
      <c r="A171" s="69" t="s">
        <v>5439</v>
      </c>
      <c r="B171" t="s">
        <v>86</v>
      </c>
      <c r="C171" t="s">
        <v>3416</v>
      </c>
      <c r="D171" t="s">
        <v>3417</v>
      </c>
      <c r="E171" t="s">
        <v>214</v>
      </c>
      <c r="F171" t="s">
        <v>3418</v>
      </c>
      <c r="G171" t="s">
        <v>5845</v>
      </c>
      <c r="H171" t="s">
        <v>214</v>
      </c>
      <c r="I171" t="s">
        <v>4656</v>
      </c>
    </row>
    <row r="172" spans="1:9">
      <c r="A172" s="69" t="s">
        <v>5439</v>
      </c>
      <c r="B172" t="s">
        <v>86</v>
      </c>
      <c r="C172" t="s">
        <v>3049</v>
      </c>
      <c r="D172" t="s">
        <v>88</v>
      </c>
      <c r="E172" t="s">
        <v>2923</v>
      </c>
      <c r="F172" t="s">
        <v>3050</v>
      </c>
      <c r="G172" t="s">
        <v>5845</v>
      </c>
      <c r="H172" t="s">
        <v>2916</v>
      </c>
      <c r="I172" t="s">
        <v>4656</v>
      </c>
    </row>
    <row r="173" spans="1:9">
      <c r="A173" s="69" t="s">
        <v>5439</v>
      </c>
      <c r="B173" t="s">
        <v>86</v>
      </c>
      <c r="C173" t="s">
        <v>3420</v>
      </c>
      <c r="D173" t="s">
        <v>3417</v>
      </c>
      <c r="E173" t="s">
        <v>1902</v>
      </c>
      <c r="G173" t="s">
        <v>5845</v>
      </c>
      <c r="H173" t="s">
        <v>214</v>
      </c>
      <c r="I173" t="s">
        <v>4656</v>
      </c>
    </row>
    <row r="174" spans="1:9">
      <c r="A174" s="69" t="s">
        <v>5439</v>
      </c>
      <c r="B174" t="s">
        <v>86</v>
      </c>
      <c r="C174" t="s">
        <v>3055</v>
      </c>
      <c r="D174" t="s">
        <v>3018</v>
      </c>
      <c r="E174" t="s">
        <v>2958</v>
      </c>
      <c r="G174" t="s">
        <v>5845</v>
      </c>
      <c r="H174" t="s">
        <v>2959</v>
      </c>
      <c r="I174" t="s">
        <v>4656</v>
      </c>
    </row>
    <row r="175" spans="1:9">
      <c r="A175" s="69" t="s">
        <v>5439</v>
      </c>
      <c r="B175" t="s">
        <v>86</v>
      </c>
      <c r="C175" t="s">
        <v>3056</v>
      </c>
      <c r="D175" t="s">
        <v>3018</v>
      </c>
      <c r="E175" t="s">
        <v>2923</v>
      </c>
      <c r="G175" t="s">
        <v>5845</v>
      </c>
      <c r="H175" t="s">
        <v>2916</v>
      </c>
      <c r="I175" t="s">
        <v>4656</v>
      </c>
    </row>
    <row r="176" spans="1:9">
      <c r="A176" s="69" t="s">
        <v>5439</v>
      </c>
      <c r="B176" t="s">
        <v>86</v>
      </c>
      <c r="C176" t="s">
        <v>3421</v>
      </c>
      <c r="D176" t="s">
        <v>85</v>
      </c>
      <c r="E176" t="s">
        <v>214</v>
      </c>
      <c r="G176" t="s">
        <v>5845</v>
      </c>
      <c r="H176" t="s">
        <v>214</v>
      </c>
      <c r="I176" t="s">
        <v>4656</v>
      </c>
    </row>
    <row r="177" spans="1:9">
      <c r="A177" s="69" t="s">
        <v>5439</v>
      </c>
      <c r="B177" t="s">
        <v>86</v>
      </c>
      <c r="C177" t="s">
        <v>3057</v>
      </c>
      <c r="D177" t="s">
        <v>3058</v>
      </c>
      <c r="E177" t="s">
        <v>2919</v>
      </c>
      <c r="G177" t="s">
        <v>5845</v>
      </c>
      <c r="H177" t="s">
        <v>3615</v>
      </c>
      <c r="I177" t="s">
        <v>4656</v>
      </c>
    </row>
    <row r="178" spans="1:9">
      <c r="A178" s="69" t="s">
        <v>5439</v>
      </c>
      <c r="B178" t="s">
        <v>86</v>
      </c>
      <c r="C178" t="s">
        <v>3057</v>
      </c>
      <c r="D178" t="s">
        <v>3058</v>
      </c>
      <c r="E178" t="s">
        <v>2919</v>
      </c>
      <c r="G178" t="s">
        <v>5845</v>
      </c>
      <c r="H178" t="s">
        <v>3615</v>
      </c>
      <c r="I178" t="s">
        <v>4656</v>
      </c>
    </row>
    <row r="179" spans="1:9">
      <c r="A179" s="69" t="s">
        <v>5439</v>
      </c>
      <c r="B179" t="s">
        <v>87</v>
      </c>
      <c r="C179" t="s">
        <v>3423</v>
      </c>
      <c r="D179" t="s">
        <v>90</v>
      </c>
      <c r="E179" t="s">
        <v>3081</v>
      </c>
      <c r="G179" t="s">
        <v>5845</v>
      </c>
      <c r="H179" t="s">
        <v>3081</v>
      </c>
      <c r="I179" t="s">
        <v>4660</v>
      </c>
    </row>
    <row r="180" spans="1:9">
      <c r="A180" s="69" t="s">
        <v>5439</v>
      </c>
      <c r="B180" t="s">
        <v>87</v>
      </c>
      <c r="C180" t="s">
        <v>3060</v>
      </c>
      <c r="D180" t="s">
        <v>3018</v>
      </c>
      <c r="E180" t="s">
        <v>2923</v>
      </c>
      <c r="G180" t="s">
        <v>5845</v>
      </c>
      <c r="H180" t="s">
        <v>2916</v>
      </c>
      <c r="I180" t="s">
        <v>4660</v>
      </c>
    </row>
    <row r="181" spans="1:9">
      <c r="A181" s="69" t="s">
        <v>5439</v>
      </c>
      <c r="B181" t="s">
        <v>87</v>
      </c>
      <c r="C181" t="s">
        <v>3424</v>
      </c>
      <c r="D181" t="s">
        <v>88</v>
      </c>
      <c r="E181" t="s">
        <v>214</v>
      </c>
      <c r="G181" t="s">
        <v>5845</v>
      </c>
      <c r="H181" t="s">
        <v>214</v>
      </c>
      <c r="I181" t="s">
        <v>4660</v>
      </c>
    </row>
    <row r="182" spans="1:9">
      <c r="A182" s="69" t="s">
        <v>5439</v>
      </c>
      <c r="B182" t="s">
        <v>92</v>
      </c>
      <c r="C182" t="s">
        <v>3428</v>
      </c>
      <c r="D182" t="s">
        <v>93</v>
      </c>
      <c r="E182" t="s">
        <v>214</v>
      </c>
      <c r="G182" t="s">
        <v>5845</v>
      </c>
      <c r="H182" t="s">
        <v>214</v>
      </c>
      <c r="I182" t="s">
        <v>4664</v>
      </c>
    </row>
    <row r="183" spans="1:9">
      <c r="A183" s="69" t="s">
        <v>5439</v>
      </c>
      <c r="B183" t="s">
        <v>92</v>
      </c>
      <c r="C183" t="s">
        <v>3429</v>
      </c>
      <c r="D183" t="s">
        <v>93</v>
      </c>
      <c r="E183" t="s">
        <v>3081</v>
      </c>
      <c r="F183" t="s">
        <v>3430</v>
      </c>
      <c r="G183" t="s">
        <v>5845</v>
      </c>
      <c r="H183" t="s">
        <v>3081</v>
      </c>
      <c r="I183" t="s">
        <v>4664</v>
      </c>
    </row>
    <row r="184" spans="1:9">
      <c r="A184" s="69" t="s">
        <v>5439</v>
      </c>
      <c r="B184" t="s">
        <v>92</v>
      </c>
      <c r="C184" t="s">
        <v>3431</v>
      </c>
      <c r="D184" t="s">
        <v>94</v>
      </c>
      <c r="E184" t="s">
        <v>3432</v>
      </c>
      <c r="F184" t="s">
        <v>3434</v>
      </c>
      <c r="G184" t="s">
        <v>5845</v>
      </c>
      <c r="H184" t="s">
        <v>3625</v>
      </c>
      <c r="I184" t="s">
        <v>4664</v>
      </c>
    </row>
    <row r="185" spans="1:9">
      <c r="A185" s="69" t="s">
        <v>5439</v>
      </c>
      <c r="B185" t="s">
        <v>92</v>
      </c>
      <c r="C185" t="s">
        <v>3435</v>
      </c>
      <c r="D185" t="s">
        <v>94</v>
      </c>
      <c r="E185" t="s">
        <v>3293</v>
      </c>
      <c r="F185" t="s">
        <v>3436</v>
      </c>
      <c r="G185" t="s">
        <v>5845</v>
      </c>
      <c r="H185" t="s">
        <v>214</v>
      </c>
      <c r="I185" t="s">
        <v>4664</v>
      </c>
    </row>
    <row r="186" spans="1:9">
      <c r="A186" s="69" t="s">
        <v>5439</v>
      </c>
      <c r="B186" t="s">
        <v>92</v>
      </c>
      <c r="C186" t="s">
        <v>3437</v>
      </c>
      <c r="D186" t="s">
        <v>93</v>
      </c>
      <c r="E186" t="s">
        <v>3438</v>
      </c>
      <c r="G186" t="s">
        <v>5845</v>
      </c>
      <c r="H186" t="s">
        <v>214</v>
      </c>
      <c r="I186" t="s">
        <v>4664</v>
      </c>
    </row>
    <row r="187" spans="1:9">
      <c r="A187" s="69" t="s">
        <v>5439</v>
      </c>
      <c r="B187" t="s">
        <v>92</v>
      </c>
      <c r="C187" t="s">
        <v>3439</v>
      </c>
      <c r="D187" t="s">
        <v>93</v>
      </c>
      <c r="E187" t="s">
        <v>3440</v>
      </c>
      <c r="F187" t="s">
        <v>3441</v>
      </c>
      <c r="G187" t="s">
        <v>5845</v>
      </c>
      <c r="H187" t="s">
        <v>214</v>
      </c>
      <c r="I187" t="s">
        <v>4664</v>
      </c>
    </row>
    <row r="188" spans="1:9">
      <c r="A188" s="69" t="s">
        <v>5439</v>
      </c>
      <c r="B188" t="s">
        <v>92</v>
      </c>
      <c r="C188" t="s">
        <v>3442</v>
      </c>
      <c r="D188" t="s">
        <v>93</v>
      </c>
      <c r="E188" t="s">
        <v>3443</v>
      </c>
      <c r="F188" t="s">
        <v>3444</v>
      </c>
      <c r="G188" t="s">
        <v>5845</v>
      </c>
      <c r="H188" t="s">
        <v>214</v>
      </c>
      <c r="I188" t="s">
        <v>4664</v>
      </c>
    </row>
    <row r="189" spans="1:9">
      <c r="A189" s="69" t="s">
        <v>5439</v>
      </c>
      <c r="B189" t="s">
        <v>98</v>
      </c>
      <c r="C189" t="s">
        <v>3072</v>
      </c>
      <c r="D189" t="s">
        <v>3018</v>
      </c>
      <c r="E189" t="s">
        <v>2923</v>
      </c>
      <c r="F189" t="s">
        <v>3073</v>
      </c>
      <c r="G189" t="s">
        <v>5845</v>
      </c>
      <c r="H189" t="s">
        <v>2916</v>
      </c>
      <c r="I189" t="s">
        <v>4668</v>
      </c>
    </row>
    <row r="190" spans="1:9">
      <c r="A190" s="69" t="s">
        <v>5439</v>
      </c>
      <c r="B190" t="s">
        <v>98</v>
      </c>
      <c r="C190" t="s">
        <v>3446</v>
      </c>
      <c r="D190" t="s">
        <v>99</v>
      </c>
      <c r="E190" t="s">
        <v>3447</v>
      </c>
      <c r="F190" t="s">
        <v>3448</v>
      </c>
      <c r="G190" t="s">
        <v>5845</v>
      </c>
      <c r="H190" t="s">
        <v>214</v>
      </c>
      <c r="I190" t="s">
        <v>4668</v>
      </c>
    </row>
    <row r="191" spans="1:9">
      <c r="A191" s="69" t="s">
        <v>5439</v>
      </c>
      <c r="B191" t="s">
        <v>98</v>
      </c>
      <c r="C191" t="s">
        <v>3074</v>
      </c>
      <c r="D191" t="s">
        <v>102</v>
      </c>
      <c r="E191" t="s">
        <v>2919</v>
      </c>
      <c r="G191" t="s">
        <v>5845</v>
      </c>
      <c r="H191" t="s">
        <v>3615</v>
      </c>
      <c r="I191" t="s">
        <v>4668</v>
      </c>
    </row>
    <row r="192" spans="1:9">
      <c r="A192" s="69" t="s">
        <v>5439</v>
      </c>
      <c r="B192" t="s">
        <v>98</v>
      </c>
      <c r="C192" t="s">
        <v>3075</v>
      </c>
      <c r="D192" t="s">
        <v>100</v>
      </c>
      <c r="E192" t="s">
        <v>3076</v>
      </c>
      <c r="F192" t="s">
        <v>3077</v>
      </c>
      <c r="G192" t="s">
        <v>5845</v>
      </c>
      <c r="H192" t="s">
        <v>3614</v>
      </c>
      <c r="I192" t="s">
        <v>4668</v>
      </c>
    </row>
    <row r="193" spans="1:11">
      <c r="A193" s="69" t="s">
        <v>5439</v>
      </c>
      <c r="B193" t="s">
        <v>98</v>
      </c>
      <c r="C193" t="s">
        <v>3078</v>
      </c>
      <c r="D193" t="s">
        <v>3018</v>
      </c>
      <c r="E193" t="s">
        <v>2919</v>
      </c>
      <c r="G193" t="s">
        <v>5845</v>
      </c>
      <c r="H193" t="s">
        <v>3615</v>
      </c>
      <c r="I193" t="s">
        <v>4668</v>
      </c>
    </row>
    <row r="194" spans="1:11">
      <c r="A194" s="69" t="s">
        <v>5439</v>
      </c>
      <c r="B194" t="s">
        <v>98</v>
      </c>
      <c r="C194" t="s">
        <v>3449</v>
      </c>
      <c r="D194" t="s">
        <v>3018</v>
      </c>
      <c r="E194" t="s">
        <v>214</v>
      </c>
      <c r="G194" t="s">
        <v>5845</v>
      </c>
      <c r="H194" t="s">
        <v>214</v>
      </c>
      <c r="I194" t="s">
        <v>4668</v>
      </c>
    </row>
    <row r="195" spans="1:11">
      <c r="A195" s="69" t="s">
        <v>5168</v>
      </c>
      <c r="B195" t="s">
        <v>78</v>
      </c>
      <c r="C195" t="s">
        <v>3462</v>
      </c>
      <c r="D195" t="s">
        <v>44</v>
      </c>
      <c r="E195" t="s">
        <v>3463</v>
      </c>
      <c r="F195" t="s">
        <v>3464</v>
      </c>
      <c r="G195" t="s">
        <v>5845</v>
      </c>
      <c r="H195" t="s">
        <v>2663</v>
      </c>
      <c r="I195" t="s">
        <v>4621</v>
      </c>
    </row>
    <row r="196" spans="1:11">
      <c r="A196" s="69" t="s">
        <v>4811</v>
      </c>
      <c r="B196" t="s">
        <v>78</v>
      </c>
      <c r="C196" t="s">
        <v>3462</v>
      </c>
      <c r="D196" t="s">
        <v>44</v>
      </c>
      <c r="E196" t="s">
        <v>3463</v>
      </c>
      <c r="F196" t="s">
        <v>3464</v>
      </c>
      <c r="G196" t="s">
        <v>5845</v>
      </c>
      <c r="H196" t="s">
        <v>2663</v>
      </c>
      <c r="I196" t="s">
        <v>4621</v>
      </c>
    </row>
    <row r="197" spans="1:11">
      <c r="A197" s="69" t="s">
        <v>4811</v>
      </c>
      <c r="B197" t="s">
        <v>4363</v>
      </c>
      <c r="C197" t="s">
        <v>3353</v>
      </c>
      <c r="D197" t="s">
        <v>3045</v>
      </c>
      <c r="E197" t="s">
        <v>3354</v>
      </c>
      <c r="G197" t="s">
        <v>5846</v>
      </c>
      <c r="H197" t="s">
        <v>3631</v>
      </c>
      <c r="I197" t="s">
        <v>4636</v>
      </c>
    </row>
    <row r="198" spans="1:11">
      <c r="A198" s="69" t="s">
        <v>5448</v>
      </c>
      <c r="B198" t="s">
        <v>32</v>
      </c>
      <c r="C198" t="s">
        <v>3080</v>
      </c>
      <c r="D198" t="s">
        <v>35</v>
      </c>
      <c r="E198" t="s">
        <v>3081</v>
      </c>
      <c r="F198" t="s">
        <v>3083</v>
      </c>
      <c r="G198" t="s">
        <v>5847</v>
      </c>
      <c r="H198" t="s">
        <v>3081</v>
      </c>
      <c r="I198" t="s">
        <v>4597</v>
      </c>
      <c r="J198" t="s">
        <v>221</v>
      </c>
      <c r="K198" t="s">
        <v>222</v>
      </c>
    </row>
    <row r="199" spans="1:11">
      <c r="A199" s="69" t="s">
        <v>5448</v>
      </c>
      <c r="B199" t="s">
        <v>32</v>
      </c>
      <c r="C199" t="s">
        <v>3088</v>
      </c>
      <c r="D199" t="s">
        <v>42</v>
      </c>
      <c r="E199" t="s">
        <v>3089</v>
      </c>
      <c r="F199" t="s">
        <v>3091</v>
      </c>
      <c r="G199" t="s">
        <v>5845</v>
      </c>
      <c r="H199" t="s">
        <v>214</v>
      </c>
      <c r="I199" t="s">
        <v>4597</v>
      </c>
    </row>
    <row r="200" spans="1:11">
      <c r="A200" s="69" t="s">
        <v>5448</v>
      </c>
      <c r="B200" t="s">
        <v>32</v>
      </c>
      <c r="C200" t="s">
        <v>3092</v>
      </c>
      <c r="D200" t="s">
        <v>42</v>
      </c>
      <c r="E200" t="s">
        <v>3081</v>
      </c>
      <c r="F200" t="s">
        <v>3083</v>
      </c>
      <c r="G200" t="s">
        <v>5847</v>
      </c>
      <c r="H200" t="s">
        <v>3081</v>
      </c>
      <c r="I200" t="s">
        <v>4597</v>
      </c>
      <c r="J200" t="s">
        <v>221</v>
      </c>
      <c r="K200" t="s">
        <v>222</v>
      </c>
    </row>
    <row r="201" spans="1:11">
      <c r="A201" s="69" t="s">
        <v>5448</v>
      </c>
      <c r="B201" t="s">
        <v>32</v>
      </c>
      <c r="C201" t="s">
        <v>3093</v>
      </c>
      <c r="D201" t="s">
        <v>44</v>
      </c>
      <c r="E201" t="s">
        <v>1902</v>
      </c>
      <c r="F201" t="s">
        <v>3094</v>
      </c>
      <c r="G201" t="s">
        <v>5847</v>
      </c>
      <c r="H201" t="s">
        <v>214</v>
      </c>
      <c r="I201" t="s">
        <v>4597</v>
      </c>
      <c r="J201" t="s">
        <v>221</v>
      </c>
      <c r="K201" t="s">
        <v>222</v>
      </c>
    </row>
    <row r="202" spans="1:11">
      <c r="A202" s="69" t="s">
        <v>5448</v>
      </c>
      <c r="B202" t="s">
        <v>32</v>
      </c>
      <c r="C202" t="s">
        <v>3095</v>
      </c>
      <c r="D202" t="s">
        <v>44</v>
      </c>
      <c r="E202" t="s">
        <v>214</v>
      </c>
      <c r="F202" t="s">
        <v>3096</v>
      </c>
      <c r="G202" t="s">
        <v>5847</v>
      </c>
      <c r="H202" t="s">
        <v>214</v>
      </c>
      <c r="I202" t="s">
        <v>4597</v>
      </c>
      <c r="J202" t="s">
        <v>221</v>
      </c>
      <c r="K202" t="s">
        <v>222</v>
      </c>
    </row>
    <row r="203" spans="1:11">
      <c r="A203" s="69" t="s">
        <v>5448</v>
      </c>
      <c r="B203" t="s">
        <v>55</v>
      </c>
      <c r="C203" t="s">
        <v>2913</v>
      </c>
      <c r="D203" t="s">
        <v>35</v>
      </c>
      <c r="E203" t="s">
        <v>2914</v>
      </c>
      <c r="F203" t="s">
        <v>2917</v>
      </c>
      <c r="G203" t="s">
        <v>5847</v>
      </c>
      <c r="H203" t="s">
        <v>214</v>
      </c>
      <c r="I203" t="s">
        <v>4601</v>
      </c>
      <c r="J203" t="s">
        <v>221</v>
      </c>
      <c r="K203" t="s">
        <v>222</v>
      </c>
    </row>
    <row r="204" spans="1:11">
      <c r="A204" s="69" t="s">
        <v>5448</v>
      </c>
      <c r="B204" t="s">
        <v>55</v>
      </c>
      <c r="C204" t="s">
        <v>3101</v>
      </c>
      <c r="D204" t="s">
        <v>35</v>
      </c>
      <c r="E204" t="s">
        <v>3102</v>
      </c>
      <c r="F204" t="s">
        <v>3104</v>
      </c>
      <c r="G204" t="s">
        <v>5845</v>
      </c>
      <c r="H204" t="s">
        <v>214</v>
      </c>
      <c r="I204" t="s">
        <v>4601</v>
      </c>
    </row>
    <row r="205" spans="1:11">
      <c r="A205" s="69" t="s">
        <v>5448</v>
      </c>
      <c r="B205" t="s">
        <v>55</v>
      </c>
      <c r="C205" t="s">
        <v>2918</v>
      </c>
      <c r="D205" t="s">
        <v>36</v>
      </c>
      <c r="E205" t="s">
        <v>2919</v>
      </c>
      <c r="F205" t="s">
        <v>2921</v>
      </c>
      <c r="G205" t="s">
        <v>5847</v>
      </c>
      <c r="H205" t="s">
        <v>3554</v>
      </c>
      <c r="I205" t="s">
        <v>4601</v>
      </c>
      <c r="J205" t="s">
        <v>221</v>
      </c>
      <c r="K205" t="s">
        <v>222</v>
      </c>
    </row>
    <row r="206" spans="1:11">
      <c r="A206" s="69" t="s">
        <v>5448</v>
      </c>
      <c r="B206" t="s">
        <v>55</v>
      </c>
      <c r="C206" t="s">
        <v>3106</v>
      </c>
      <c r="D206" t="s">
        <v>36</v>
      </c>
      <c r="E206" t="s">
        <v>214</v>
      </c>
      <c r="F206" t="s">
        <v>3107</v>
      </c>
      <c r="G206" t="s">
        <v>5847</v>
      </c>
      <c r="H206" t="s">
        <v>214</v>
      </c>
      <c r="I206" t="s">
        <v>4601</v>
      </c>
      <c r="J206" t="s">
        <v>221</v>
      </c>
      <c r="K206" t="s">
        <v>222</v>
      </c>
    </row>
    <row r="207" spans="1:11">
      <c r="A207" s="69" t="s">
        <v>5448</v>
      </c>
      <c r="B207" t="s">
        <v>55</v>
      </c>
      <c r="C207" t="s">
        <v>3115</v>
      </c>
      <c r="D207" t="s">
        <v>42</v>
      </c>
      <c r="E207" t="s">
        <v>214</v>
      </c>
      <c r="F207" t="s">
        <v>3116</v>
      </c>
      <c r="G207" t="s">
        <v>5847</v>
      </c>
      <c r="H207" t="s">
        <v>214</v>
      </c>
      <c r="I207" t="s">
        <v>4601</v>
      </c>
      <c r="J207" t="s">
        <v>221</v>
      </c>
      <c r="K207" t="s">
        <v>222</v>
      </c>
    </row>
    <row r="208" spans="1:11">
      <c r="A208" s="69" t="s">
        <v>5448</v>
      </c>
      <c r="B208" t="s">
        <v>55</v>
      </c>
      <c r="C208" t="s">
        <v>2925</v>
      </c>
      <c r="D208" t="s">
        <v>42</v>
      </c>
      <c r="E208" t="s">
        <v>2919</v>
      </c>
      <c r="F208" t="s">
        <v>2926</v>
      </c>
      <c r="G208" t="s">
        <v>5847</v>
      </c>
      <c r="H208" t="s">
        <v>3554</v>
      </c>
      <c r="I208" t="s">
        <v>4601</v>
      </c>
      <c r="J208" t="s">
        <v>221</v>
      </c>
      <c r="K208" t="s">
        <v>222</v>
      </c>
    </row>
    <row r="209" spans="1:11">
      <c r="A209" s="69" t="s">
        <v>5448</v>
      </c>
      <c r="B209" t="s">
        <v>55</v>
      </c>
      <c r="C209" t="s">
        <v>3120</v>
      </c>
      <c r="D209" t="s">
        <v>44</v>
      </c>
      <c r="E209" t="s">
        <v>214</v>
      </c>
      <c r="F209" t="s">
        <v>3121</v>
      </c>
      <c r="G209" t="s">
        <v>5847</v>
      </c>
      <c r="H209" t="s">
        <v>214</v>
      </c>
      <c r="I209" t="s">
        <v>4601</v>
      </c>
      <c r="J209" t="s">
        <v>221</v>
      </c>
      <c r="K209" t="s">
        <v>222</v>
      </c>
    </row>
    <row r="210" spans="1:11">
      <c r="A210" s="69" t="s">
        <v>5448</v>
      </c>
      <c r="B210" t="s">
        <v>55</v>
      </c>
      <c r="C210" t="s">
        <v>2927</v>
      </c>
      <c r="D210" t="s">
        <v>44</v>
      </c>
      <c r="E210" t="s">
        <v>2919</v>
      </c>
      <c r="G210" t="s">
        <v>5847</v>
      </c>
      <c r="H210" t="s">
        <v>3554</v>
      </c>
      <c r="I210" t="s">
        <v>4601</v>
      </c>
      <c r="J210" t="s">
        <v>221</v>
      </c>
      <c r="K210" t="s">
        <v>222</v>
      </c>
    </row>
    <row r="211" spans="1:11">
      <c r="A211" s="69" t="s">
        <v>5448</v>
      </c>
      <c r="B211" t="s">
        <v>55</v>
      </c>
      <c r="C211" t="s">
        <v>2928</v>
      </c>
      <c r="D211" t="s">
        <v>57</v>
      </c>
      <c r="E211" t="s">
        <v>2919</v>
      </c>
      <c r="G211" t="s">
        <v>5847</v>
      </c>
      <c r="H211" t="s">
        <v>3554</v>
      </c>
      <c r="I211" t="s">
        <v>4601</v>
      </c>
      <c r="J211" t="s">
        <v>221</v>
      </c>
      <c r="K211" t="s">
        <v>222</v>
      </c>
    </row>
    <row r="212" spans="1:11">
      <c r="A212" s="69" t="s">
        <v>5448</v>
      </c>
      <c r="B212" t="s">
        <v>55</v>
      </c>
      <c r="C212" t="s">
        <v>3122</v>
      </c>
      <c r="D212" t="s">
        <v>56</v>
      </c>
      <c r="E212" t="s">
        <v>3081</v>
      </c>
      <c r="F212" t="s">
        <v>3123</v>
      </c>
      <c r="G212" t="s">
        <v>5847</v>
      </c>
      <c r="H212" t="s">
        <v>3081</v>
      </c>
      <c r="I212" t="s">
        <v>4601</v>
      </c>
      <c r="J212" t="s">
        <v>221</v>
      </c>
      <c r="K212" t="s">
        <v>222</v>
      </c>
    </row>
    <row r="213" spans="1:11">
      <c r="A213" s="69" t="s">
        <v>5448</v>
      </c>
      <c r="B213" t="s">
        <v>55</v>
      </c>
      <c r="C213" t="s">
        <v>3124</v>
      </c>
      <c r="D213" t="s">
        <v>57</v>
      </c>
      <c r="E213" t="s">
        <v>3125</v>
      </c>
      <c r="F213" t="s">
        <v>3126</v>
      </c>
      <c r="G213" t="s">
        <v>5847</v>
      </c>
      <c r="H213" t="s">
        <v>214</v>
      </c>
      <c r="I213" t="s">
        <v>4601</v>
      </c>
      <c r="J213" t="s">
        <v>221</v>
      </c>
      <c r="K213" t="s">
        <v>222</v>
      </c>
    </row>
    <row r="214" spans="1:11">
      <c r="A214" s="69" t="s">
        <v>5448</v>
      </c>
      <c r="B214" t="s">
        <v>55</v>
      </c>
      <c r="C214" t="s">
        <v>2946</v>
      </c>
      <c r="D214" t="s">
        <v>42</v>
      </c>
      <c r="E214" t="s">
        <v>2919</v>
      </c>
      <c r="F214" t="s">
        <v>2947</v>
      </c>
      <c r="G214" t="s">
        <v>5847</v>
      </c>
      <c r="H214" t="s">
        <v>3554</v>
      </c>
      <c r="I214" t="s">
        <v>4601</v>
      </c>
      <c r="J214" t="s">
        <v>221</v>
      </c>
      <c r="K214" t="s">
        <v>222</v>
      </c>
    </row>
    <row r="215" spans="1:11">
      <c r="A215" s="69" t="s">
        <v>5448</v>
      </c>
      <c r="B215" t="s">
        <v>55</v>
      </c>
      <c r="C215" t="s">
        <v>3128</v>
      </c>
      <c r="D215" t="s">
        <v>2949</v>
      </c>
      <c r="E215" t="s">
        <v>3081</v>
      </c>
      <c r="G215" t="s">
        <v>5847</v>
      </c>
      <c r="H215" t="s">
        <v>3081</v>
      </c>
      <c r="I215" t="s">
        <v>4601</v>
      </c>
      <c r="J215" t="s">
        <v>221</v>
      </c>
      <c r="K215" t="s">
        <v>222</v>
      </c>
    </row>
    <row r="216" spans="1:11">
      <c r="A216" s="69" t="s">
        <v>5448</v>
      </c>
      <c r="B216" t="s">
        <v>55</v>
      </c>
      <c r="C216" t="s">
        <v>3129</v>
      </c>
      <c r="D216" t="s">
        <v>36</v>
      </c>
      <c r="E216" t="s">
        <v>3081</v>
      </c>
      <c r="G216" t="s">
        <v>5847</v>
      </c>
      <c r="H216" t="s">
        <v>3081</v>
      </c>
      <c r="I216" t="s">
        <v>4601</v>
      </c>
      <c r="J216" t="s">
        <v>221</v>
      </c>
      <c r="K216" t="s">
        <v>222</v>
      </c>
    </row>
    <row r="217" spans="1:11">
      <c r="A217" s="69" t="s">
        <v>5448</v>
      </c>
      <c r="B217" t="s">
        <v>55</v>
      </c>
      <c r="C217" t="s">
        <v>3132</v>
      </c>
      <c r="D217" t="s">
        <v>33</v>
      </c>
      <c r="E217" t="s">
        <v>3081</v>
      </c>
      <c r="G217" t="s">
        <v>5847</v>
      </c>
      <c r="H217" t="s">
        <v>3081</v>
      </c>
      <c r="I217" t="s">
        <v>4601</v>
      </c>
      <c r="J217" t="s">
        <v>221</v>
      </c>
      <c r="K217" t="s">
        <v>222</v>
      </c>
    </row>
    <row r="218" spans="1:11">
      <c r="A218" s="69" t="s">
        <v>5448</v>
      </c>
      <c r="B218" t="s">
        <v>59</v>
      </c>
      <c r="C218" t="s">
        <v>3139</v>
      </c>
      <c r="D218" t="s">
        <v>35</v>
      </c>
      <c r="E218" t="s">
        <v>214</v>
      </c>
      <c r="G218" t="s">
        <v>5847</v>
      </c>
      <c r="H218" t="s">
        <v>214</v>
      </c>
      <c r="I218" t="s">
        <v>4605</v>
      </c>
      <c r="J218" t="s">
        <v>221</v>
      </c>
      <c r="K218" t="s">
        <v>222</v>
      </c>
    </row>
    <row r="219" spans="1:11">
      <c r="A219" s="69" t="s">
        <v>5448</v>
      </c>
      <c r="B219" t="s">
        <v>59</v>
      </c>
      <c r="C219" t="s">
        <v>3142</v>
      </c>
      <c r="D219" t="s">
        <v>35</v>
      </c>
      <c r="E219" t="s">
        <v>214</v>
      </c>
      <c r="F219" t="s">
        <v>3143</v>
      </c>
      <c r="G219" t="s">
        <v>5847</v>
      </c>
      <c r="H219" t="s">
        <v>214</v>
      </c>
      <c r="I219" t="s">
        <v>4605</v>
      </c>
      <c r="J219" t="s">
        <v>221</v>
      </c>
      <c r="K219" t="s">
        <v>222</v>
      </c>
    </row>
    <row r="220" spans="1:11">
      <c r="A220" s="69" t="s">
        <v>5448</v>
      </c>
      <c r="B220" t="s">
        <v>59</v>
      </c>
      <c r="C220" t="s">
        <v>3144</v>
      </c>
      <c r="D220" t="s">
        <v>38</v>
      </c>
      <c r="E220" t="s">
        <v>3145</v>
      </c>
      <c r="F220" t="s">
        <v>3146</v>
      </c>
      <c r="G220" t="s">
        <v>5847</v>
      </c>
      <c r="H220" t="s">
        <v>214</v>
      </c>
      <c r="I220" t="s">
        <v>4605</v>
      </c>
      <c r="J220" t="s">
        <v>221</v>
      </c>
      <c r="K220" t="s">
        <v>222</v>
      </c>
    </row>
    <row r="221" spans="1:11">
      <c r="A221" s="69" t="s">
        <v>5448</v>
      </c>
      <c r="B221" t="s">
        <v>59</v>
      </c>
      <c r="C221" t="s">
        <v>3147</v>
      </c>
      <c r="D221" t="s">
        <v>40</v>
      </c>
      <c r="E221" t="s">
        <v>3148</v>
      </c>
      <c r="F221" t="s">
        <v>3149</v>
      </c>
      <c r="G221" t="s">
        <v>5845</v>
      </c>
      <c r="H221" t="s">
        <v>214</v>
      </c>
      <c r="I221" t="s">
        <v>4605</v>
      </c>
    </row>
    <row r="222" spans="1:11">
      <c r="A222" s="69" t="s">
        <v>5448</v>
      </c>
      <c r="B222" t="s">
        <v>59</v>
      </c>
      <c r="C222" t="s">
        <v>3150</v>
      </c>
      <c r="D222" t="s">
        <v>42</v>
      </c>
      <c r="E222" t="s">
        <v>214</v>
      </c>
      <c r="F222" t="s">
        <v>3151</v>
      </c>
      <c r="G222" t="s">
        <v>5847</v>
      </c>
      <c r="H222" t="s">
        <v>214</v>
      </c>
      <c r="I222" t="s">
        <v>4605</v>
      </c>
      <c r="J222" t="s">
        <v>221</v>
      </c>
      <c r="K222" t="s">
        <v>222</v>
      </c>
    </row>
    <row r="223" spans="1:11">
      <c r="A223" s="69" t="s">
        <v>5448</v>
      </c>
      <c r="B223" t="s">
        <v>59</v>
      </c>
      <c r="C223" t="s">
        <v>3152</v>
      </c>
      <c r="D223" t="s">
        <v>44</v>
      </c>
      <c r="E223" t="s">
        <v>214</v>
      </c>
      <c r="F223" t="s">
        <v>3153</v>
      </c>
      <c r="G223" t="s">
        <v>5847</v>
      </c>
      <c r="H223" t="s">
        <v>214</v>
      </c>
      <c r="I223" t="s">
        <v>4605</v>
      </c>
      <c r="J223" t="s">
        <v>221</v>
      </c>
      <c r="K223" t="s">
        <v>222</v>
      </c>
    </row>
    <row r="224" spans="1:11">
      <c r="A224" s="69" t="s">
        <v>5448</v>
      </c>
      <c r="B224" t="s">
        <v>59</v>
      </c>
      <c r="C224" t="s">
        <v>3154</v>
      </c>
      <c r="D224" t="s">
        <v>44</v>
      </c>
      <c r="E224" t="s">
        <v>214</v>
      </c>
      <c r="F224" t="s">
        <v>3155</v>
      </c>
      <c r="G224" t="s">
        <v>5847</v>
      </c>
      <c r="H224" t="s">
        <v>214</v>
      </c>
      <c r="I224" t="s">
        <v>4605</v>
      </c>
      <c r="J224" t="s">
        <v>221</v>
      </c>
      <c r="K224" t="s">
        <v>222</v>
      </c>
    </row>
    <row r="225" spans="1:11">
      <c r="A225" s="69" t="s">
        <v>5448</v>
      </c>
      <c r="B225" t="s">
        <v>59</v>
      </c>
      <c r="C225" t="s">
        <v>3156</v>
      </c>
      <c r="D225" t="s">
        <v>57</v>
      </c>
      <c r="E225" t="s">
        <v>214</v>
      </c>
      <c r="F225" t="s">
        <v>3157</v>
      </c>
      <c r="G225" t="s">
        <v>5847</v>
      </c>
      <c r="H225" t="s">
        <v>214</v>
      </c>
      <c r="I225" t="s">
        <v>4605</v>
      </c>
      <c r="J225" t="s">
        <v>221</v>
      </c>
      <c r="K225" t="s">
        <v>222</v>
      </c>
    </row>
    <row r="226" spans="1:11">
      <c r="A226" s="69" t="s">
        <v>5448</v>
      </c>
      <c r="B226" t="s">
        <v>59</v>
      </c>
      <c r="C226" t="s">
        <v>3158</v>
      </c>
      <c r="D226" t="s">
        <v>56</v>
      </c>
      <c r="E226" t="s">
        <v>214</v>
      </c>
      <c r="G226" t="s">
        <v>5847</v>
      </c>
      <c r="H226" t="s">
        <v>214</v>
      </c>
      <c r="I226" t="s">
        <v>4605</v>
      </c>
      <c r="J226" t="s">
        <v>221</v>
      </c>
      <c r="K226" t="s">
        <v>222</v>
      </c>
    </row>
    <row r="227" spans="1:11">
      <c r="A227" s="69" t="s">
        <v>5448</v>
      </c>
      <c r="B227" t="s">
        <v>59</v>
      </c>
      <c r="C227" t="s">
        <v>3159</v>
      </c>
      <c r="D227" t="s">
        <v>3160</v>
      </c>
      <c r="E227" t="s">
        <v>3081</v>
      </c>
      <c r="G227" t="s">
        <v>5847</v>
      </c>
      <c r="H227" t="s">
        <v>3081</v>
      </c>
      <c r="I227" t="s">
        <v>4605</v>
      </c>
      <c r="J227" t="s">
        <v>221</v>
      </c>
      <c r="K227" t="s">
        <v>222</v>
      </c>
    </row>
    <row r="228" spans="1:11">
      <c r="A228" s="69" t="s">
        <v>5448</v>
      </c>
      <c r="B228" t="s">
        <v>70</v>
      </c>
      <c r="C228" t="s">
        <v>3163</v>
      </c>
      <c r="D228" t="s">
        <v>36</v>
      </c>
      <c r="E228" t="s">
        <v>3081</v>
      </c>
      <c r="F228" t="s">
        <v>3164</v>
      </c>
      <c r="G228" t="s">
        <v>5847</v>
      </c>
      <c r="H228" t="s">
        <v>3081</v>
      </c>
      <c r="I228" t="s">
        <v>4609</v>
      </c>
      <c r="J228" t="s">
        <v>221</v>
      </c>
      <c r="K228" t="s">
        <v>222</v>
      </c>
    </row>
    <row r="229" spans="1:11">
      <c r="A229" s="69" t="s">
        <v>5448</v>
      </c>
      <c r="B229" t="s">
        <v>70</v>
      </c>
      <c r="C229" t="s">
        <v>3165</v>
      </c>
      <c r="D229" t="s">
        <v>38</v>
      </c>
      <c r="E229" t="s">
        <v>3081</v>
      </c>
      <c r="F229" t="s">
        <v>3166</v>
      </c>
      <c r="G229" t="s">
        <v>5847</v>
      </c>
      <c r="H229" t="s">
        <v>3081</v>
      </c>
      <c r="I229" t="s">
        <v>4609</v>
      </c>
      <c r="J229" t="s">
        <v>221</v>
      </c>
      <c r="K229" t="s">
        <v>222</v>
      </c>
    </row>
    <row r="230" spans="1:11">
      <c r="A230" s="69" t="s">
        <v>5448</v>
      </c>
      <c r="B230" t="s">
        <v>70</v>
      </c>
      <c r="C230" t="s">
        <v>3170</v>
      </c>
      <c r="D230" t="s">
        <v>42</v>
      </c>
      <c r="E230" t="s">
        <v>3171</v>
      </c>
      <c r="F230" t="s">
        <v>3172</v>
      </c>
      <c r="G230" t="s">
        <v>5847</v>
      </c>
      <c r="H230" t="s">
        <v>214</v>
      </c>
      <c r="I230" t="s">
        <v>4609</v>
      </c>
      <c r="J230" t="s">
        <v>221</v>
      </c>
      <c r="K230" t="s">
        <v>222</v>
      </c>
    </row>
    <row r="231" spans="1:11">
      <c r="A231" s="69" t="s">
        <v>5448</v>
      </c>
      <c r="B231" t="s">
        <v>70</v>
      </c>
      <c r="C231" t="s">
        <v>2955</v>
      </c>
      <c r="D231" t="s">
        <v>42</v>
      </c>
      <c r="E231" t="s">
        <v>2919</v>
      </c>
      <c r="F231" t="s">
        <v>2956</v>
      </c>
      <c r="G231" t="s">
        <v>5847</v>
      </c>
      <c r="H231" t="s">
        <v>3554</v>
      </c>
      <c r="I231" t="s">
        <v>4609</v>
      </c>
      <c r="J231" t="s">
        <v>221</v>
      </c>
      <c r="K231" t="s">
        <v>222</v>
      </c>
    </row>
    <row r="232" spans="1:11">
      <c r="A232" s="69" t="s">
        <v>5448</v>
      </c>
      <c r="B232" t="s">
        <v>70</v>
      </c>
      <c r="C232" t="s">
        <v>3174</v>
      </c>
      <c r="D232" t="s">
        <v>44</v>
      </c>
      <c r="E232" t="s">
        <v>214</v>
      </c>
      <c r="F232" t="s">
        <v>3175</v>
      </c>
      <c r="G232" t="s">
        <v>5847</v>
      </c>
      <c r="H232" t="s">
        <v>214</v>
      </c>
      <c r="I232" t="s">
        <v>4609</v>
      </c>
      <c r="J232" t="s">
        <v>221</v>
      </c>
      <c r="K232" t="s">
        <v>222</v>
      </c>
    </row>
    <row r="233" spans="1:11">
      <c r="A233" s="69" t="s">
        <v>5448</v>
      </c>
      <c r="B233" t="s">
        <v>70</v>
      </c>
      <c r="C233" t="s">
        <v>3176</v>
      </c>
      <c r="D233" t="s">
        <v>44</v>
      </c>
      <c r="E233" t="s">
        <v>214</v>
      </c>
      <c r="G233" t="s">
        <v>5847</v>
      </c>
      <c r="H233" t="s">
        <v>214</v>
      </c>
      <c r="I233" t="s">
        <v>4609</v>
      </c>
      <c r="J233" t="s">
        <v>221</v>
      </c>
      <c r="K233" t="s">
        <v>222</v>
      </c>
    </row>
    <row r="234" spans="1:11">
      <c r="A234" s="69" t="s">
        <v>5448</v>
      </c>
      <c r="B234" t="s">
        <v>70</v>
      </c>
      <c r="C234" t="s">
        <v>3177</v>
      </c>
      <c r="D234" t="s">
        <v>44</v>
      </c>
      <c r="E234" t="s">
        <v>3178</v>
      </c>
      <c r="F234" t="s">
        <v>3179</v>
      </c>
      <c r="G234" t="s">
        <v>5845</v>
      </c>
      <c r="H234" t="s">
        <v>214</v>
      </c>
      <c r="I234" t="s">
        <v>4609</v>
      </c>
    </row>
    <row r="235" spans="1:11">
      <c r="A235" s="69" t="s">
        <v>5448</v>
      </c>
      <c r="B235" t="s">
        <v>70</v>
      </c>
      <c r="C235" t="s">
        <v>2961</v>
      </c>
      <c r="D235" t="s">
        <v>56</v>
      </c>
      <c r="E235" t="s">
        <v>2919</v>
      </c>
      <c r="F235" t="s">
        <v>2956</v>
      </c>
      <c r="G235" t="s">
        <v>5847</v>
      </c>
      <c r="H235" t="s">
        <v>3554</v>
      </c>
      <c r="I235" t="s">
        <v>4609</v>
      </c>
      <c r="J235" t="s">
        <v>221</v>
      </c>
      <c r="K235" t="s">
        <v>222</v>
      </c>
    </row>
    <row r="236" spans="1:11">
      <c r="A236" s="69" t="s">
        <v>5448</v>
      </c>
      <c r="B236" t="s">
        <v>70</v>
      </c>
      <c r="C236" t="s">
        <v>2962</v>
      </c>
      <c r="D236" t="s">
        <v>57</v>
      </c>
      <c r="E236" t="s">
        <v>2963</v>
      </c>
      <c r="F236" t="s">
        <v>2966</v>
      </c>
      <c r="G236" t="s">
        <v>5845</v>
      </c>
      <c r="H236" t="s">
        <v>3081</v>
      </c>
      <c r="I236" t="s">
        <v>4609</v>
      </c>
    </row>
    <row r="237" spans="1:11">
      <c r="A237" s="69" t="s">
        <v>5448</v>
      </c>
      <c r="B237" t="s">
        <v>70</v>
      </c>
      <c r="C237" t="s">
        <v>2967</v>
      </c>
      <c r="D237" t="s">
        <v>35</v>
      </c>
      <c r="E237" t="s">
        <v>2919</v>
      </c>
      <c r="G237" t="s">
        <v>5847</v>
      </c>
      <c r="H237" t="s">
        <v>3554</v>
      </c>
      <c r="I237" t="s">
        <v>4609</v>
      </c>
      <c r="J237" t="s">
        <v>221</v>
      </c>
      <c r="K237" t="s">
        <v>222</v>
      </c>
    </row>
    <row r="238" spans="1:11">
      <c r="A238" s="69" t="s">
        <v>5448</v>
      </c>
      <c r="B238" t="s">
        <v>103</v>
      </c>
      <c r="C238" t="s">
        <v>3188</v>
      </c>
      <c r="D238" t="s">
        <v>38</v>
      </c>
      <c r="E238" t="s">
        <v>214</v>
      </c>
      <c r="F238" t="s">
        <v>3189</v>
      </c>
      <c r="G238" t="s">
        <v>5847</v>
      </c>
      <c r="H238" t="s">
        <v>214</v>
      </c>
      <c r="I238" t="s">
        <v>4613</v>
      </c>
      <c r="J238" t="s">
        <v>221</v>
      </c>
      <c r="K238" t="s">
        <v>222</v>
      </c>
    </row>
    <row r="239" spans="1:11">
      <c r="A239" s="69" t="s">
        <v>5448</v>
      </c>
      <c r="B239" t="s">
        <v>103</v>
      </c>
      <c r="C239" t="s">
        <v>2976</v>
      </c>
      <c r="D239" t="s">
        <v>40</v>
      </c>
      <c r="E239" t="s">
        <v>2919</v>
      </c>
      <c r="G239" t="s">
        <v>5847</v>
      </c>
      <c r="H239" t="s">
        <v>3554</v>
      </c>
      <c r="I239" t="s">
        <v>4613</v>
      </c>
      <c r="J239" t="s">
        <v>221</v>
      </c>
      <c r="K239" t="s">
        <v>222</v>
      </c>
    </row>
    <row r="240" spans="1:11">
      <c r="A240" s="69" t="s">
        <v>5448</v>
      </c>
      <c r="B240" t="s">
        <v>103</v>
      </c>
      <c r="C240" t="s">
        <v>3192</v>
      </c>
      <c r="D240" t="s">
        <v>40</v>
      </c>
      <c r="E240" t="s">
        <v>3081</v>
      </c>
      <c r="F240" t="s">
        <v>3193</v>
      </c>
      <c r="G240" t="s">
        <v>5847</v>
      </c>
      <c r="H240" t="s">
        <v>3081</v>
      </c>
      <c r="I240" t="s">
        <v>4613</v>
      </c>
      <c r="J240" t="s">
        <v>221</v>
      </c>
      <c r="K240" t="s">
        <v>222</v>
      </c>
    </row>
    <row r="241" spans="1:11">
      <c r="A241" s="69" t="s">
        <v>5448</v>
      </c>
      <c r="B241" t="s">
        <v>103</v>
      </c>
      <c r="C241" t="s">
        <v>3196</v>
      </c>
      <c r="D241" t="s">
        <v>40</v>
      </c>
      <c r="E241" t="s">
        <v>214</v>
      </c>
      <c r="F241" t="s">
        <v>3197</v>
      </c>
      <c r="G241" t="s">
        <v>5847</v>
      </c>
      <c r="H241" t="s">
        <v>214</v>
      </c>
      <c r="I241" t="s">
        <v>4613</v>
      </c>
      <c r="J241" t="s">
        <v>221</v>
      </c>
      <c r="K241" t="s">
        <v>222</v>
      </c>
    </row>
    <row r="242" spans="1:11">
      <c r="A242" s="69" t="s">
        <v>5448</v>
      </c>
      <c r="B242" t="s">
        <v>103</v>
      </c>
      <c r="C242" t="s">
        <v>3198</v>
      </c>
      <c r="D242" t="s">
        <v>42</v>
      </c>
      <c r="E242" t="s">
        <v>3081</v>
      </c>
      <c r="F242" t="s">
        <v>3199</v>
      </c>
      <c r="G242" t="s">
        <v>5847</v>
      </c>
      <c r="H242" t="s">
        <v>3081</v>
      </c>
      <c r="I242" t="s">
        <v>4613</v>
      </c>
      <c r="J242" t="s">
        <v>221</v>
      </c>
      <c r="K242" t="s">
        <v>222</v>
      </c>
    </row>
    <row r="243" spans="1:11">
      <c r="A243" s="69" t="s">
        <v>5448</v>
      </c>
      <c r="B243" t="s">
        <v>103</v>
      </c>
      <c r="C243" t="s">
        <v>3200</v>
      </c>
      <c r="D243" t="s">
        <v>44</v>
      </c>
      <c r="E243" t="s">
        <v>214</v>
      </c>
      <c r="F243" t="s">
        <v>3201</v>
      </c>
      <c r="G243" t="s">
        <v>5847</v>
      </c>
      <c r="H243" t="s">
        <v>214</v>
      </c>
      <c r="I243" t="s">
        <v>4613</v>
      </c>
      <c r="J243" t="s">
        <v>221</v>
      </c>
      <c r="K243" t="s">
        <v>222</v>
      </c>
    </row>
    <row r="244" spans="1:11">
      <c r="A244" s="69" t="s">
        <v>5448</v>
      </c>
      <c r="B244" t="s">
        <v>103</v>
      </c>
      <c r="C244" t="s">
        <v>3202</v>
      </c>
      <c r="D244" t="s">
        <v>44</v>
      </c>
      <c r="E244" t="s">
        <v>214</v>
      </c>
      <c r="F244" t="s">
        <v>3203</v>
      </c>
      <c r="G244" t="s">
        <v>5847</v>
      </c>
      <c r="H244" t="s">
        <v>214</v>
      </c>
      <c r="I244" t="s">
        <v>4613</v>
      </c>
      <c r="J244" t="s">
        <v>221</v>
      </c>
      <c r="K244" t="s">
        <v>222</v>
      </c>
    </row>
    <row r="245" spans="1:11">
      <c r="A245" s="69" t="s">
        <v>5448</v>
      </c>
      <c r="B245" t="s">
        <v>103</v>
      </c>
      <c r="C245" t="s">
        <v>3204</v>
      </c>
      <c r="D245" t="s">
        <v>56</v>
      </c>
      <c r="E245" t="s">
        <v>3205</v>
      </c>
      <c r="F245" t="s">
        <v>3206</v>
      </c>
      <c r="G245" t="s">
        <v>5847</v>
      </c>
      <c r="H245" t="s">
        <v>214</v>
      </c>
      <c r="I245" t="s">
        <v>4613</v>
      </c>
      <c r="J245" t="s">
        <v>221</v>
      </c>
      <c r="K245" t="s">
        <v>222</v>
      </c>
    </row>
    <row r="246" spans="1:11">
      <c r="A246" s="69" t="s">
        <v>5448</v>
      </c>
      <c r="B246" t="s">
        <v>103</v>
      </c>
      <c r="C246" t="s">
        <v>3207</v>
      </c>
      <c r="D246" t="s">
        <v>56</v>
      </c>
      <c r="E246" t="s">
        <v>3081</v>
      </c>
      <c r="F246" t="s">
        <v>3208</v>
      </c>
      <c r="G246" t="s">
        <v>5847</v>
      </c>
      <c r="H246" t="s">
        <v>3081</v>
      </c>
      <c r="I246" t="s">
        <v>4613</v>
      </c>
      <c r="J246" t="s">
        <v>221</v>
      </c>
      <c r="K246" t="s">
        <v>222</v>
      </c>
    </row>
    <row r="247" spans="1:11">
      <c r="A247" s="69" t="s">
        <v>5448</v>
      </c>
      <c r="B247" t="s">
        <v>103</v>
      </c>
      <c r="C247" t="s">
        <v>3209</v>
      </c>
      <c r="D247" t="s">
        <v>56</v>
      </c>
      <c r="E247" t="s">
        <v>3210</v>
      </c>
      <c r="F247" t="s">
        <v>3211</v>
      </c>
      <c r="G247" t="s">
        <v>5847</v>
      </c>
      <c r="H247" t="s">
        <v>3081</v>
      </c>
      <c r="I247" t="s">
        <v>4613</v>
      </c>
      <c r="J247" t="s">
        <v>221</v>
      </c>
      <c r="K247" t="s">
        <v>222</v>
      </c>
    </row>
    <row r="248" spans="1:11">
      <c r="A248" s="69" t="s">
        <v>5448</v>
      </c>
      <c r="B248" t="s">
        <v>103</v>
      </c>
      <c r="C248" t="s">
        <v>3212</v>
      </c>
      <c r="D248" t="s">
        <v>57</v>
      </c>
      <c r="E248" t="s">
        <v>3081</v>
      </c>
      <c r="F248" t="s">
        <v>3213</v>
      </c>
      <c r="G248" t="s">
        <v>5847</v>
      </c>
      <c r="H248" t="s">
        <v>3081</v>
      </c>
      <c r="I248" t="s">
        <v>4613</v>
      </c>
      <c r="J248" t="s">
        <v>221</v>
      </c>
      <c r="K248" t="s">
        <v>222</v>
      </c>
    </row>
    <row r="249" spans="1:11">
      <c r="A249" s="69" t="s">
        <v>5448</v>
      </c>
      <c r="B249" t="s">
        <v>103</v>
      </c>
      <c r="C249" t="s">
        <v>2978</v>
      </c>
      <c r="D249" t="s">
        <v>57</v>
      </c>
      <c r="E249" t="s">
        <v>2919</v>
      </c>
      <c r="F249" t="s">
        <v>2979</v>
      </c>
      <c r="G249" t="s">
        <v>5847</v>
      </c>
      <c r="H249" t="s">
        <v>3554</v>
      </c>
      <c r="I249" t="s">
        <v>4613</v>
      </c>
      <c r="J249" t="s">
        <v>221</v>
      </c>
      <c r="K249" t="s">
        <v>222</v>
      </c>
    </row>
    <row r="250" spans="1:11">
      <c r="A250" s="69" t="s">
        <v>5448</v>
      </c>
      <c r="B250" t="s">
        <v>103</v>
      </c>
      <c r="C250" t="s">
        <v>3214</v>
      </c>
      <c r="D250" t="s">
        <v>58</v>
      </c>
      <c r="E250" t="s">
        <v>214</v>
      </c>
      <c r="F250" t="s">
        <v>3215</v>
      </c>
      <c r="G250" t="s">
        <v>5847</v>
      </c>
      <c r="H250" t="s">
        <v>214</v>
      </c>
      <c r="I250" t="s">
        <v>4613</v>
      </c>
      <c r="J250" t="s">
        <v>221</v>
      </c>
      <c r="K250" t="s">
        <v>222</v>
      </c>
    </row>
    <row r="251" spans="1:11">
      <c r="A251" s="69" t="s">
        <v>5448</v>
      </c>
      <c r="B251" t="s">
        <v>103</v>
      </c>
      <c r="C251" t="s">
        <v>3216</v>
      </c>
      <c r="E251" t="s">
        <v>3217</v>
      </c>
      <c r="F251" t="s">
        <v>3218</v>
      </c>
      <c r="G251" t="s">
        <v>5845</v>
      </c>
      <c r="H251" t="s">
        <v>214</v>
      </c>
      <c r="I251" t="s">
        <v>4613</v>
      </c>
    </row>
    <row r="252" spans="1:11">
      <c r="A252" s="69" t="s">
        <v>5448</v>
      </c>
      <c r="B252" t="s">
        <v>72</v>
      </c>
      <c r="C252" t="s">
        <v>3223</v>
      </c>
      <c r="D252" t="s">
        <v>36</v>
      </c>
      <c r="E252" t="s">
        <v>3081</v>
      </c>
      <c r="F252" t="s">
        <v>3224</v>
      </c>
      <c r="G252" t="s">
        <v>5847</v>
      </c>
      <c r="H252" t="s">
        <v>3081</v>
      </c>
      <c r="I252" t="s">
        <v>4617</v>
      </c>
      <c r="J252" t="s">
        <v>221</v>
      </c>
      <c r="K252" t="s">
        <v>222</v>
      </c>
    </row>
    <row r="253" spans="1:11">
      <c r="A253" s="69" t="s">
        <v>5448</v>
      </c>
      <c r="B253" t="s">
        <v>72</v>
      </c>
      <c r="C253" t="s">
        <v>3228</v>
      </c>
      <c r="D253" t="s">
        <v>36</v>
      </c>
      <c r="E253" t="s">
        <v>214</v>
      </c>
      <c r="F253" t="s">
        <v>3229</v>
      </c>
      <c r="G253" t="s">
        <v>5847</v>
      </c>
      <c r="H253" t="s">
        <v>214</v>
      </c>
      <c r="I253" t="s">
        <v>4617</v>
      </c>
      <c r="J253" t="s">
        <v>221</v>
      </c>
      <c r="K253" t="s">
        <v>222</v>
      </c>
    </row>
    <row r="254" spans="1:11">
      <c r="A254" s="69" t="s">
        <v>5448</v>
      </c>
      <c r="B254" t="s">
        <v>72</v>
      </c>
      <c r="C254" t="s">
        <v>3230</v>
      </c>
      <c r="D254" t="s">
        <v>36</v>
      </c>
      <c r="E254" t="s">
        <v>3081</v>
      </c>
      <c r="F254" t="s">
        <v>3231</v>
      </c>
      <c r="G254" t="s">
        <v>5847</v>
      </c>
      <c r="H254" t="s">
        <v>3081</v>
      </c>
      <c r="I254" t="s">
        <v>4617</v>
      </c>
      <c r="J254" t="s">
        <v>221</v>
      </c>
      <c r="K254" t="s">
        <v>222</v>
      </c>
    </row>
    <row r="255" spans="1:11">
      <c r="A255" s="69" t="s">
        <v>5448</v>
      </c>
      <c r="B255" t="s">
        <v>72</v>
      </c>
      <c r="C255" t="s">
        <v>3232</v>
      </c>
      <c r="D255" t="s">
        <v>36</v>
      </c>
      <c r="E255" t="s">
        <v>214</v>
      </c>
      <c r="F255" t="s">
        <v>3233</v>
      </c>
      <c r="G255" t="s">
        <v>5847</v>
      </c>
      <c r="H255" t="s">
        <v>214</v>
      </c>
      <c r="I255" t="s">
        <v>4617</v>
      </c>
      <c r="J255" t="s">
        <v>221</v>
      </c>
      <c r="K255" t="s">
        <v>222</v>
      </c>
    </row>
    <row r="256" spans="1:11">
      <c r="A256" s="69" t="s">
        <v>5448</v>
      </c>
      <c r="B256" t="s">
        <v>72</v>
      </c>
      <c r="C256" t="s">
        <v>3237</v>
      </c>
      <c r="D256" t="s">
        <v>40</v>
      </c>
      <c r="E256" t="s">
        <v>3081</v>
      </c>
      <c r="F256" t="s">
        <v>3238</v>
      </c>
      <c r="G256" t="s">
        <v>5847</v>
      </c>
      <c r="H256" t="s">
        <v>3081</v>
      </c>
      <c r="I256" t="s">
        <v>4617</v>
      </c>
      <c r="J256" t="s">
        <v>221</v>
      </c>
      <c r="K256" t="s">
        <v>222</v>
      </c>
    </row>
    <row r="257" spans="1:11">
      <c r="A257" s="69" t="s">
        <v>5448</v>
      </c>
      <c r="B257" t="s">
        <v>72</v>
      </c>
      <c r="C257" t="s">
        <v>3241</v>
      </c>
      <c r="D257" t="s">
        <v>40</v>
      </c>
      <c r="E257" t="s">
        <v>214</v>
      </c>
      <c r="F257" t="s">
        <v>3242</v>
      </c>
      <c r="G257" t="s">
        <v>5847</v>
      </c>
      <c r="H257" t="s">
        <v>214</v>
      </c>
      <c r="I257" t="s">
        <v>4617</v>
      </c>
      <c r="J257" t="s">
        <v>221</v>
      </c>
      <c r="K257" t="s">
        <v>222</v>
      </c>
    </row>
    <row r="258" spans="1:11">
      <c r="A258" s="69" t="s">
        <v>5448</v>
      </c>
      <c r="B258" t="s">
        <v>72</v>
      </c>
      <c r="C258" t="s">
        <v>3245</v>
      </c>
      <c r="D258" t="s">
        <v>42</v>
      </c>
      <c r="E258" t="s">
        <v>3081</v>
      </c>
      <c r="F258" t="s">
        <v>3246</v>
      </c>
      <c r="G258" t="s">
        <v>5847</v>
      </c>
      <c r="H258" t="s">
        <v>3081</v>
      </c>
      <c r="I258" t="s">
        <v>4617</v>
      </c>
      <c r="J258" t="s">
        <v>221</v>
      </c>
      <c r="K258" t="s">
        <v>222</v>
      </c>
    </row>
    <row r="259" spans="1:11">
      <c r="A259" s="69" t="s">
        <v>5448</v>
      </c>
      <c r="B259" t="s">
        <v>72</v>
      </c>
      <c r="C259" t="s">
        <v>2986</v>
      </c>
      <c r="D259" t="s">
        <v>42</v>
      </c>
      <c r="E259" t="s">
        <v>2987</v>
      </c>
      <c r="F259" t="s">
        <v>2988</v>
      </c>
      <c r="G259" t="s">
        <v>5847</v>
      </c>
      <c r="H259" t="s">
        <v>3559</v>
      </c>
      <c r="I259" t="s">
        <v>4617</v>
      </c>
      <c r="J259" t="s">
        <v>221</v>
      </c>
      <c r="K259" t="s">
        <v>222</v>
      </c>
    </row>
    <row r="260" spans="1:11">
      <c r="A260" s="69" t="s">
        <v>5448</v>
      </c>
      <c r="B260" t="s">
        <v>72</v>
      </c>
      <c r="C260" t="s">
        <v>3250</v>
      </c>
      <c r="D260" t="s">
        <v>44</v>
      </c>
      <c r="E260" t="s">
        <v>3081</v>
      </c>
      <c r="F260" t="s">
        <v>3251</v>
      </c>
      <c r="G260" t="s">
        <v>5847</v>
      </c>
      <c r="H260" t="s">
        <v>3081</v>
      </c>
      <c r="I260" t="s">
        <v>4617</v>
      </c>
      <c r="J260" t="s">
        <v>221</v>
      </c>
      <c r="K260" t="s">
        <v>222</v>
      </c>
    </row>
    <row r="261" spans="1:11">
      <c r="A261" s="69" t="s">
        <v>5448</v>
      </c>
      <c r="B261" t="s">
        <v>72</v>
      </c>
      <c r="C261" t="s">
        <v>2989</v>
      </c>
      <c r="D261" t="s">
        <v>44</v>
      </c>
      <c r="E261" t="s">
        <v>2919</v>
      </c>
      <c r="F261" t="s">
        <v>2990</v>
      </c>
      <c r="G261" t="s">
        <v>5847</v>
      </c>
      <c r="H261" t="s">
        <v>3554</v>
      </c>
      <c r="I261" t="s">
        <v>4617</v>
      </c>
      <c r="J261" t="s">
        <v>221</v>
      </c>
      <c r="K261" t="s">
        <v>222</v>
      </c>
    </row>
    <row r="262" spans="1:11">
      <c r="A262" s="69" t="s">
        <v>5448</v>
      </c>
      <c r="B262" t="s">
        <v>72</v>
      </c>
      <c r="C262" t="s">
        <v>3252</v>
      </c>
      <c r="D262" t="s">
        <v>44</v>
      </c>
      <c r="E262" t="s">
        <v>3081</v>
      </c>
      <c r="F262" t="s">
        <v>3253</v>
      </c>
      <c r="G262" t="s">
        <v>5847</v>
      </c>
      <c r="H262" t="s">
        <v>3081</v>
      </c>
      <c r="I262" t="s">
        <v>4617</v>
      </c>
      <c r="J262" t="s">
        <v>221</v>
      </c>
      <c r="K262" t="s">
        <v>222</v>
      </c>
    </row>
    <row r="263" spans="1:11">
      <c r="A263" s="69" t="s">
        <v>5448</v>
      </c>
      <c r="B263" t="s">
        <v>72</v>
      </c>
      <c r="C263" t="s">
        <v>3254</v>
      </c>
      <c r="D263" t="s">
        <v>56</v>
      </c>
      <c r="E263" t="s">
        <v>3081</v>
      </c>
      <c r="F263" t="s">
        <v>3255</v>
      </c>
      <c r="G263" t="s">
        <v>5847</v>
      </c>
      <c r="H263" t="s">
        <v>3081</v>
      </c>
      <c r="I263" t="s">
        <v>4617</v>
      </c>
      <c r="J263" t="s">
        <v>221</v>
      </c>
      <c r="K263" t="s">
        <v>222</v>
      </c>
    </row>
    <row r="264" spans="1:11">
      <c r="A264" s="69" t="s">
        <v>5448</v>
      </c>
      <c r="B264" t="s">
        <v>72</v>
      </c>
      <c r="C264" t="s">
        <v>3256</v>
      </c>
      <c r="D264" t="s">
        <v>57</v>
      </c>
      <c r="E264" t="s">
        <v>3081</v>
      </c>
      <c r="F264" t="s">
        <v>3257</v>
      </c>
      <c r="G264" t="s">
        <v>5847</v>
      </c>
      <c r="H264" t="s">
        <v>3081</v>
      </c>
      <c r="I264" t="s">
        <v>4617</v>
      </c>
      <c r="J264" t="s">
        <v>221</v>
      </c>
      <c r="K264" t="s">
        <v>222</v>
      </c>
    </row>
    <row r="265" spans="1:11">
      <c r="A265" s="69" t="s">
        <v>5448</v>
      </c>
      <c r="B265" t="s">
        <v>72</v>
      </c>
      <c r="C265" t="s">
        <v>3258</v>
      </c>
      <c r="D265" t="s">
        <v>2944</v>
      </c>
      <c r="E265" t="s">
        <v>3259</v>
      </c>
      <c r="F265" t="s">
        <v>3260</v>
      </c>
      <c r="G265" t="s">
        <v>5847</v>
      </c>
      <c r="H265" t="s">
        <v>3081</v>
      </c>
      <c r="I265" t="s">
        <v>4617</v>
      </c>
      <c r="J265" t="s">
        <v>221</v>
      </c>
      <c r="K265" t="s">
        <v>222</v>
      </c>
    </row>
    <row r="266" spans="1:11">
      <c r="A266" s="69" t="s">
        <v>5448</v>
      </c>
      <c r="B266" t="s">
        <v>72</v>
      </c>
      <c r="C266" t="s">
        <v>3261</v>
      </c>
      <c r="D266" t="s">
        <v>3262</v>
      </c>
      <c r="E266" t="s">
        <v>3081</v>
      </c>
      <c r="G266" t="s">
        <v>5847</v>
      </c>
      <c r="H266" t="s">
        <v>3081</v>
      </c>
      <c r="I266" t="s">
        <v>4617</v>
      </c>
      <c r="J266" t="s">
        <v>221</v>
      </c>
      <c r="K266" t="s">
        <v>222</v>
      </c>
    </row>
    <row r="267" spans="1:11">
      <c r="A267" s="69" t="s">
        <v>5448</v>
      </c>
      <c r="B267" t="s">
        <v>72</v>
      </c>
      <c r="C267" t="s">
        <v>3267</v>
      </c>
      <c r="D267" t="s">
        <v>36</v>
      </c>
      <c r="E267" t="s">
        <v>3081</v>
      </c>
      <c r="G267" t="s">
        <v>5847</v>
      </c>
      <c r="H267" t="s">
        <v>3081</v>
      </c>
      <c r="I267" t="s">
        <v>4617</v>
      </c>
      <c r="J267" t="s">
        <v>221</v>
      </c>
      <c r="K267" t="s">
        <v>222</v>
      </c>
    </row>
    <row r="268" spans="1:11">
      <c r="A268" s="69" t="s">
        <v>5448</v>
      </c>
      <c r="B268" t="s">
        <v>72</v>
      </c>
      <c r="C268" t="s">
        <v>3268</v>
      </c>
      <c r="D268" t="s">
        <v>3269</v>
      </c>
      <c r="E268" t="s">
        <v>214</v>
      </c>
      <c r="G268" t="s">
        <v>5847</v>
      </c>
      <c r="H268" t="s">
        <v>214</v>
      </c>
      <c r="I268" t="s">
        <v>4617</v>
      </c>
      <c r="J268" t="s">
        <v>221</v>
      </c>
      <c r="K268" t="s">
        <v>222</v>
      </c>
    </row>
    <row r="269" spans="1:11">
      <c r="A269" s="69" t="s">
        <v>5448</v>
      </c>
      <c r="B269" t="s">
        <v>78</v>
      </c>
      <c r="C269" t="s">
        <v>3271</v>
      </c>
      <c r="D269" t="s">
        <v>35</v>
      </c>
      <c r="E269" t="s">
        <v>214</v>
      </c>
      <c r="F269" t="s">
        <v>3272</v>
      </c>
      <c r="G269" t="s">
        <v>5847</v>
      </c>
      <c r="H269" t="s">
        <v>214</v>
      </c>
      <c r="I269" t="s">
        <v>4621</v>
      </c>
      <c r="J269" t="s">
        <v>221</v>
      </c>
      <c r="K269" t="s">
        <v>222</v>
      </c>
    </row>
    <row r="270" spans="1:11">
      <c r="A270" s="69" t="s">
        <v>5448</v>
      </c>
      <c r="B270" t="s">
        <v>78</v>
      </c>
      <c r="C270" t="s">
        <v>3273</v>
      </c>
      <c r="D270" t="s">
        <v>33</v>
      </c>
      <c r="E270" t="s">
        <v>3081</v>
      </c>
      <c r="F270" t="s">
        <v>3274</v>
      </c>
      <c r="G270" t="s">
        <v>5847</v>
      </c>
      <c r="H270" t="s">
        <v>3081</v>
      </c>
      <c r="I270" t="s">
        <v>4621</v>
      </c>
      <c r="J270" t="s">
        <v>221</v>
      </c>
      <c r="K270" t="s">
        <v>222</v>
      </c>
    </row>
    <row r="271" spans="1:11">
      <c r="A271" s="69" t="s">
        <v>5448</v>
      </c>
      <c r="B271" t="s">
        <v>78</v>
      </c>
      <c r="C271" t="s">
        <v>3277</v>
      </c>
      <c r="D271" t="s">
        <v>40</v>
      </c>
      <c r="E271" t="s">
        <v>214</v>
      </c>
      <c r="F271" t="s">
        <v>3278</v>
      </c>
      <c r="G271" t="s">
        <v>5847</v>
      </c>
      <c r="H271" t="s">
        <v>214</v>
      </c>
      <c r="I271" t="s">
        <v>4621</v>
      </c>
      <c r="J271" t="s">
        <v>221</v>
      </c>
      <c r="K271" t="s">
        <v>222</v>
      </c>
    </row>
    <row r="272" spans="1:11">
      <c r="A272" s="69" t="s">
        <v>5448</v>
      </c>
      <c r="B272" t="s">
        <v>78</v>
      </c>
      <c r="C272" t="s">
        <v>3279</v>
      </c>
      <c r="D272" t="s">
        <v>40</v>
      </c>
      <c r="E272" t="s">
        <v>214</v>
      </c>
      <c r="F272" t="s">
        <v>3280</v>
      </c>
      <c r="G272" t="s">
        <v>5847</v>
      </c>
      <c r="H272" t="s">
        <v>214</v>
      </c>
      <c r="I272" t="s">
        <v>4621</v>
      </c>
      <c r="J272" t="s">
        <v>221</v>
      </c>
      <c r="K272" t="s">
        <v>222</v>
      </c>
    </row>
    <row r="273" spans="1:11">
      <c r="A273" s="69" t="s">
        <v>5448</v>
      </c>
      <c r="B273" t="s">
        <v>78</v>
      </c>
      <c r="C273" t="s">
        <v>3281</v>
      </c>
      <c r="D273" t="s">
        <v>40</v>
      </c>
      <c r="E273" t="s">
        <v>214</v>
      </c>
      <c r="F273" t="s">
        <v>3282</v>
      </c>
      <c r="G273" t="s">
        <v>5847</v>
      </c>
      <c r="H273" t="s">
        <v>214</v>
      </c>
      <c r="I273" t="s">
        <v>4621</v>
      </c>
      <c r="J273" t="s">
        <v>221</v>
      </c>
      <c r="K273" t="s">
        <v>222</v>
      </c>
    </row>
    <row r="274" spans="1:11">
      <c r="A274" s="69" t="s">
        <v>5448</v>
      </c>
      <c r="B274" t="s">
        <v>78</v>
      </c>
      <c r="C274" t="s">
        <v>3283</v>
      </c>
      <c r="D274" t="s">
        <v>33</v>
      </c>
      <c r="E274" t="s">
        <v>214</v>
      </c>
      <c r="F274" t="s">
        <v>3284</v>
      </c>
      <c r="G274" t="s">
        <v>5847</v>
      </c>
      <c r="H274" t="s">
        <v>214</v>
      </c>
      <c r="I274" t="s">
        <v>4621</v>
      </c>
      <c r="J274" t="s">
        <v>221</v>
      </c>
      <c r="K274" t="s">
        <v>222</v>
      </c>
    </row>
    <row r="275" spans="1:11">
      <c r="A275" s="69" t="s">
        <v>5448</v>
      </c>
      <c r="B275" t="s">
        <v>78</v>
      </c>
      <c r="C275" t="s">
        <v>3462</v>
      </c>
      <c r="D275" t="s">
        <v>44</v>
      </c>
      <c r="E275" t="s">
        <v>3463</v>
      </c>
      <c r="F275" t="s">
        <v>3464</v>
      </c>
      <c r="G275" t="s">
        <v>5845</v>
      </c>
      <c r="H275" t="s">
        <v>2663</v>
      </c>
      <c r="I275" t="s">
        <v>4621</v>
      </c>
    </row>
    <row r="276" spans="1:11">
      <c r="A276" s="69" t="s">
        <v>5448</v>
      </c>
      <c r="B276" t="s">
        <v>78</v>
      </c>
      <c r="C276" t="s">
        <v>3285</v>
      </c>
      <c r="D276" t="s">
        <v>56</v>
      </c>
      <c r="E276" t="s">
        <v>214</v>
      </c>
      <c r="F276" t="s">
        <v>3280</v>
      </c>
      <c r="G276" t="s">
        <v>5847</v>
      </c>
      <c r="H276" t="s">
        <v>214</v>
      </c>
      <c r="I276" t="s">
        <v>4621</v>
      </c>
      <c r="J276" t="s">
        <v>221</v>
      </c>
      <c r="K276" t="s">
        <v>222</v>
      </c>
    </row>
    <row r="277" spans="1:11">
      <c r="A277" s="69" t="s">
        <v>5448</v>
      </c>
      <c r="B277" t="s">
        <v>78</v>
      </c>
      <c r="C277" t="s">
        <v>3286</v>
      </c>
      <c r="D277" t="s">
        <v>57</v>
      </c>
      <c r="E277" t="s">
        <v>3081</v>
      </c>
      <c r="F277" t="s">
        <v>3287</v>
      </c>
      <c r="G277" t="s">
        <v>5847</v>
      </c>
      <c r="H277" t="s">
        <v>3081</v>
      </c>
      <c r="I277" t="s">
        <v>4621</v>
      </c>
      <c r="J277" t="s">
        <v>221</v>
      </c>
      <c r="K277" t="s">
        <v>222</v>
      </c>
    </row>
    <row r="278" spans="1:11">
      <c r="A278" s="69" t="s">
        <v>5448</v>
      </c>
      <c r="B278" t="s">
        <v>78</v>
      </c>
      <c r="C278" t="s">
        <v>3288</v>
      </c>
      <c r="D278" t="s">
        <v>57</v>
      </c>
      <c r="E278" t="s">
        <v>3081</v>
      </c>
      <c r="F278" t="s">
        <v>3289</v>
      </c>
      <c r="G278" t="s">
        <v>5847</v>
      </c>
      <c r="H278" t="s">
        <v>3081</v>
      </c>
      <c r="I278" t="s">
        <v>4621</v>
      </c>
      <c r="J278" t="s">
        <v>221</v>
      </c>
      <c r="K278" t="s">
        <v>222</v>
      </c>
    </row>
    <row r="279" spans="1:11">
      <c r="A279" s="69" t="s">
        <v>5448</v>
      </c>
      <c r="B279" t="s">
        <v>78</v>
      </c>
      <c r="C279" t="s">
        <v>3290</v>
      </c>
      <c r="D279" t="s">
        <v>58</v>
      </c>
      <c r="E279" t="s">
        <v>214</v>
      </c>
      <c r="F279" t="s">
        <v>3291</v>
      </c>
      <c r="G279" t="s">
        <v>5847</v>
      </c>
      <c r="H279" t="s">
        <v>214</v>
      </c>
      <c r="I279" t="s">
        <v>4621</v>
      </c>
      <c r="J279" t="s">
        <v>221</v>
      </c>
      <c r="K279" t="s">
        <v>222</v>
      </c>
    </row>
    <row r="280" spans="1:11">
      <c r="A280" s="69" t="s">
        <v>5448</v>
      </c>
      <c r="B280" t="s">
        <v>78</v>
      </c>
      <c r="C280" t="s">
        <v>3292</v>
      </c>
      <c r="D280" t="s">
        <v>42</v>
      </c>
      <c r="E280" t="s">
        <v>3293</v>
      </c>
      <c r="G280" t="s">
        <v>5847</v>
      </c>
      <c r="H280" t="s">
        <v>214</v>
      </c>
      <c r="I280" t="s">
        <v>4621</v>
      </c>
      <c r="J280" t="s">
        <v>221</v>
      </c>
      <c r="K280" t="s">
        <v>222</v>
      </c>
    </row>
    <row r="281" spans="1:11">
      <c r="A281" s="69" t="s">
        <v>5448</v>
      </c>
      <c r="B281" t="s">
        <v>78</v>
      </c>
      <c r="C281" t="s">
        <v>3294</v>
      </c>
      <c r="D281" t="s">
        <v>38</v>
      </c>
      <c r="E281" t="s">
        <v>3081</v>
      </c>
      <c r="G281" t="s">
        <v>5847</v>
      </c>
      <c r="H281" t="s">
        <v>3081</v>
      </c>
      <c r="I281" t="s">
        <v>4621</v>
      </c>
      <c r="J281" t="s">
        <v>221</v>
      </c>
      <c r="K281" t="s">
        <v>222</v>
      </c>
    </row>
    <row r="282" spans="1:11">
      <c r="A282" s="69" t="s">
        <v>5448</v>
      </c>
      <c r="B282" t="s">
        <v>78</v>
      </c>
      <c r="C282" t="s">
        <v>3295</v>
      </c>
      <c r="D282" t="s">
        <v>33</v>
      </c>
      <c r="E282" t="s">
        <v>214</v>
      </c>
      <c r="G282" t="s">
        <v>5847</v>
      </c>
      <c r="H282" t="s">
        <v>214</v>
      </c>
      <c r="I282" t="s">
        <v>4621</v>
      </c>
      <c r="J282" t="s">
        <v>221</v>
      </c>
      <c r="K282" t="s">
        <v>222</v>
      </c>
    </row>
    <row r="283" spans="1:11">
      <c r="A283" s="69" t="s">
        <v>5448</v>
      </c>
      <c r="B283" t="s">
        <v>97</v>
      </c>
      <c r="C283" t="s">
        <v>3299</v>
      </c>
      <c r="D283" t="s">
        <v>38</v>
      </c>
      <c r="E283" t="s">
        <v>214</v>
      </c>
      <c r="F283" t="s">
        <v>3291</v>
      </c>
      <c r="G283" t="s">
        <v>5847</v>
      </c>
      <c r="H283" t="s">
        <v>214</v>
      </c>
      <c r="I283" t="s">
        <v>4625</v>
      </c>
      <c r="J283" t="s">
        <v>221</v>
      </c>
      <c r="K283" t="s">
        <v>222</v>
      </c>
    </row>
    <row r="284" spans="1:11">
      <c r="A284" s="69" t="s">
        <v>5448</v>
      </c>
      <c r="B284" t="s">
        <v>97</v>
      </c>
      <c r="C284" t="s">
        <v>3300</v>
      </c>
      <c r="D284" t="s">
        <v>42</v>
      </c>
      <c r="E284" t="s">
        <v>3081</v>
      </c>
      <c r="F284" t="s">
        <v>3301</v>
      </c>
      <c r="G284" t="s">
        <v>5847</v>
      </c>
      <c r="H284" t="s">
        <v>3081</v>
      </c>
      <c r="I284" t="s">
        <v>4625</v>
      </c>
      <c r="J284" t="s">
        <v>221</v>
      </c>
      <c r="K284" t="s">
        <v>222</v>
      </c>
    </row>
    <row r="285" spans="1:11">
      <c r="A285" s="69" t="s">
        <v>5448</v>
      </c>
      <c r="B285" t="s">
        <v>97</v>
      </c>
      <c r="C285" t="s">
        <v>3302</v>
      </c>
      <c r="D285" t="s">
        <v>42</v>
      </c>
      <c r="E285" t="s">
        <v>3081</v>
      </c>
      <c r="F285" t="s">
        <v>3303</v>
      </c>
      <c r="G285" t="s">
        <v>5847</v>
      </c>
      <c r="H285" t="s">
        <v>3081</v>
      </c>
      <c r="I285" t="s">
        <v>4625</v>
      </c>
      <c r="J285" t="s">
        <v>221</v>
      </c>
      <c r="K285" t="s">
        <v>222</v>
      </c>
    </row>
    <row r="286" spans="1:11">
      <c r="A286" s="69" t="s">
        <v>5448</v>
      </c>
      <c r="B286" t="s">
        <v>97</v>
      </c>
      <c r="C286" t="s">
        <v>3304</v>
      </c>
      <c r="D286" t="s">
        <v>44</v>
      </c>
      <c r="E286" t="s">
        <v>214</v>
      </c>
      <c r="F286" t="s">
        <v>3305</v>
      </c>
      <c r="G286" t="s">
        <v>5847</v>
      </c>
      <c r="H286" t="s">
        <v>214</v>
      </c>
      <c r="I286" t="s">
        <v>4625</v>
      </c>
      <c r="J286" t="s">
        <v>221</v>
      </c>
      <c r="K286" t="s">
        <v>222</v>
      </c>
    </row>
    <row r="287" spans="1:11">
      <c r="A287" s="69" t="s">
        <v>5448</v>
      </c>
      <c r="B287" t="s">
        <v>97</v>
      </c>
      <c r="C287" t="s">
        <v>3306</v>
      </c>
      <c r="D287" t="s">
        <v>56</v>
      </c>
      <c r="E287" t="s">
        <v>3307</v>
      </c>
      <c r="F287" t="s">
        <v>3308</v>
      </c>
      <c r="G287" t="s">
        <v>5847</v>
      </c>
      <c r="H287" t="s">
        <v>214</v>
      </c>
      <c r="I287" t="s">
        <v>4625</v>
      </c>
      <c r="J287" t="s">
        <v>221</v>
      </c>
      <c r="K287" t="s">
        <v>222</v>
      </c>
    </row>
    <row r="288" spans="1:11">
      <c r="A288" s="69" t="s">
        <v>5448</v>
      </c>
      <c r="B288" t="s">
        <v>97</v>
      </c>
      <c r="C288" t="s">
        <v>3309</v>
      </c>
      <c r="D288" t="s">
        <v>56</v>
      </c>
      <c r="E288" t="s">
        <v>3307</v>
      </c>
      <c r="F288" t="s">
        <v>3308</v>
      </c>
      <c r="G288" t="s">
        <v>5847</v>
      </c>
      <c r="H288" t="s">
        <v>214</v>
      </c>
      <c r="I288" t="s">
        <v>4625</v>
      </c>
      <c r="J288" t="s">
        <v>221</v>
      </c>
      <c r="K288" t="s">
        <v>222</v>
      </c>
    </row>
    <row r="289" spans="1:11">
      <c r="A289" s="69" t="s">
        <v>5448</v>
      </c>
      <c r="B289" t="s">
        <v>97</v>
      </c>
      <c r="C289" t="s">
        <v>3310</v>
      </c>
      <c r="D289" t="s">
        <v>56</v>
      </c>
      <c r="E289" t="s">
        <v>214</v>
      </c>
      <c r="F289" t="s">
        <v>3311</v>
      </c>
      <c r="G289" t="s">
        <v>5847</v>
      </c>
      <c r="H289" t="s">
        <v>214</v>
      </c>
      <c r="I289" t="s">
        <v>4625</v>
      </c>
      <c r="J289" t="s">
        <v>221</v>
      </c>
      <c r="K289" t="s">
        <v>222</v>
      </c>
    </row>
    <row r="290" spans="1:11">
      <c r="A290" s="69" t="s">
        <v>5448</v>
      </c>
      <c r="B290" t="s">
        <v>97</v>
      </c>
      <c r="C290" t="s">
        <v>3312</v>
      </c>
      <c r="D290" t="s">
        <v>57</v>
      </c>
      <c r="E290" t="s">
        <v>3081</v>
      </c>
      <c r="F290" t="s">
        <v>3313</v>
      </c>
      <c r="G290" t="s">
        <v>5847</v>
      </c>
      <c r="H290" t="s">
        <v>3081</v>
      </c>
      <c r="I290" t="s">
        <v>4625</v>
      </c>
      <c r="J290" t="s">
        <v>221</v>
      </c>
      <c r="K290" t="s">
        <v>222</v>
      </c>
    </row>
    <row r="291" spans="1:11">
      <c r="A291" s="69" t="s">
        <v>5448</v>
      </c>
      <c r="B291" t="s">
        <v>97</v>
      </c>
      <c r="C291" t="s">
        <v>3010</v>
      </c>
      <c r="D291" t="s">
        <v>58</v>
      </c>
      <c r="E291" t="s">
        <v>2914</v>
      </c>
      <c r="F291" t="s">
        <v>3011</v>
      </c>
      <c r="G291" t="s">
        <v>5847</v>
      </c>
      <c r="H291" t="s">
        <v>214</v>
      </c>
      <c r="I291" t="s">
        <v>4625</v>
      </c>
      <c r="J291" t="s">
        <v>221</v>
      </c>
      <c r="K291" t="s">
        <v>222</v>
      </c>
    </row>
    <row r="292" spans="1:11">
      <c r="A292" s="69" t="s">
        <v>5448</v>
      </c>
      <c r="B292" t="s">
        <v>97</v>
      </c>
      <c r="C292" t="s">
        <v>3317</v>
      </c>
      <c r="D292" t="s">
        <v>58</v>
      </c>
      <c r="E292" t="s">
        <v>3081</v>
      </c>
      <c r="F292" t="s">
        <v>3318</v>
      </c>
      <c r="G292" t="s">
        <v>5847</v>
      </c>
      <c r="H292" t="s">
        <v>3081</v>
      </c>
      <c r="I292" t="s">
        <v>4625</v>
      </c>
      <c r="J292" t="s">
        <v>221</v>
      </c>
      <c r="K292" t="s">
        <v>222</v>
      </c>
    </row>
    <row r="293" spans="1:11">
      <c r="A293" s="69" t="s">
        <v>5448</v>
      </c>
      <c r="B293" t="s">
        <v>97</v>
      </c>
      <c r="C293" t="s">
        <v>3319</v>
      </c>
      <c r="D293" t="s">
        <v>58</v>
      </c>
      <c r="E293" t="s">
        <v>214</v>
      </c>
      <c r="F293" t="s">
        <v>3320</v>
      </c>
      <c r="G293" t="s">
        <v>5847</v>
      </c>
      <c r="H293" t="s">
        <v>214</v>
      </c>
      <c r="I293" t="s">
        <v>4625</v>
      </c>
      <c r="J293" t="s">
        <v>221</v>
      </c>
      <c r="K293" t="s">
        <v>222</v>
      </c>
    </row>
    <row r="294" spans="1:11">
      <c r="A294" s="69" t="s">
        <v>5448</v>
      </c>
      <c r="B294" t="s">
        <v>97</v>
      </c>
      <c r="C294" t="s">
        <v>3321</v>
      </c>
      <c r="D294" t="s">
        <v>3322</v>
      </c>
      <c r="E294" t="s">
        <v>214</v>
      </c>
      <c r="F294" t="s">
        <v>3323</v>
      </c>
      <c r="G294" t="s">
        <v>5847</v>
      </c>
      <c r="H294" t="s">
        <v>214</v>
      </c>
      <c r="I294" t="s">
        <v>4625</v>
      </c>
      <c r="J294" t="s">
        <v>221</v>
      </c>
      <c r="K294" t="s">
        <v>222</v>
      </c>
    </row>
    <row r="295" spans="1:11">
      <c r="A295" s="69" t="s">
        <v>5448</v>
      </c>
      <c r="B295" t="s">
        <v>97</v>
      </c>
      <c r="C295" t="s">
        <v>3324</v>
      </c>
      <c r="D295" t="s">
        <v>3325</v>
      </c>
      <c r="E295" t="s">
        <v>3081</v>
      </c>
      <c r="F295" t="s">
        <v>3326</v>
      </c>
      <c r="G295" t="s">
        <v>5847</v>
      </c>
      <c r="H295" t="s">
        <v>3081</v>
      </c>
      <c r="I295" t="s">
        <v>4625</v>
      </c>
      <c r="J295" t="s">
        <v>221</v>
      </c>
      <c r="K295" t="s">
        <v>222</v>
      </c>
    </row>
    <row r="296" spans="1:11">
      <c r="A296" s="69" t="s">
        <v>5448</v>
      </c>
      <c r="B296" t="s">
        <v>97</v>
      </c>
      <c r="C296" t="s">
        <v>3330</v>
      </c>
      <c r="D296" t="s">
        <v>40</v>
      </c>
      <c r="E296" t="s">
        <v>214</v>
      </c>
      <c r="F296" t="s">
        <v>3331</v>
      </c>
      <c r="G296" t="s">
        <v>5847</v>
      </c>
      <c r="H296" t="s">
        <v>214</v>
      </c>
      <c r="I296" t="s">
        <v>4625</v>
      </c>
      <c r="J296" t="s">
        <v>221</v>
      </c>
      <c r="K296" t="s">
        <v>222</v>
      </c>
    </row>
    <row r="297" spans="1:11">
      <c r="A297" s="69" t="s">
        <v>5448</v>
      </c>
      <c r="B297" t="s">
        <v>97</v>
      </c>
      <c r="C297" t="s">
        <v>3332</v>
      </c>
      <c r="E297" t="s">
        <v>214</v>
      </c>
      <c r="G297" t="s">
        <v>5847</v>
      </c>
      <c r="H297" t="s">
        <v>214</v>
      </c>
      <c r="I297" t="s">
        <v>4625</v>
      </c>
      <c r="J297" t="s">
        <v>221</v>
      </c>
      <c r="K297" t="s">
        <v>222</v>
      </c>
    </row>
    <row r="298" spans="1:11">
      <c r="A298" s="69" t="s">
        <v>5448</v>
      </c>
      <c r="B298" t="s">
        <v>14</v>
      </c>
      <c r="C298" t="s">
        <v>3337</v>
      </c>
      <c r="E298" t="s">
        <v>3338</v>
      </c>
      <c r="G298" t="s">
        <v>5846</v>
      </c>
      <c r="H298" t="s">
        <v>214</v>
      </c>
      <c r="I298" t="s">
        <v>4628</v>
      </c>
    </row>
    <row r="299" spans="1:11">
      <c r="A299" s="69" t="s">
        <v>5448</v>
      </c>
      <c r="B299" t="s">
        <v>14</v>
      </c>
      <c r="C299" t="s">
        <v>3339</v>
      </c>
      <c r="D299" t="s">
        <v>3340</v>
      </c>
      <c r="E299" t="s">
        <v>3081</v>
      </c>
      <c r="F299" t="s">
        <v>3341</v>
      </c>
      <c r="G299" t="s">
        <v>5848</v>
      </c>
      <c r="H299" t="s">
        <v>3081</v>
      </c>
      <c r="I299" t="s">
        <v>4628</v>
      </c>
      <c r="J299" t="s">
        <v>221</v>
      </c>
      <c r="K299" t="s">
        <v>222</v>
      </c>
    </row>
    <row r="300" spans="1:11">
      <c r="A300" s="69" t="s">
        <v>5448</v>
      </c>
      <c r="B300" t="s">
        <v>14</v>
      </c>
      <c r="C300" t="s">
        <v>3342</v>
      </c>
      <c r="E300" t="s">
        <v>214</v>
      </c>
      <c r="G300" t="s">
        <v>5848</v>
      </c>
      <c r="H300" t="s">
        <v>214</v>
      </c>
      <c r="I300" t="s">
        <v>4628</v>
      </c>
      <c r="J300" t="s">
        <v>221</v>
      </c>
      <c r="K300" t="s">
        <v>222</v>
      </c>
    </row>
    <row r="301" spans="1:11">
      <c r="A301" s="69" t="s">
        <v>5448</v>
      </c>
      <c r="B301" t="s">
        <v>7</v>
      </c>
      <c r="C301" t="s">
        <v>3344</v>
      </c>
      <c r="D301" t="s">
        <v>10</v>
      </c>
      <c r="E301" t="s">
        <v>214</v>
      </c>
      <c r="G301" t="s">
        <v>5848</v>
      </c>
      <c r="H301" t="s">
        <v>214</v>
      </c>
      <c r="I301" t="s">
        <v>4632</v>
      </c>
      <c r="J301" t="s">
        <v>221</v>
      </c>
      <c r="K301" t="s">
        <v>222</v>
      </c>
    </row>
    <row r="302" spans="1:11">
      <c r="A302" s="69" t="s">
        <v>5448</v>
      </c>
      <c r="B302" t="s">
        <v>7</v>
      </c>
      <c r="C302" t="s">
        <v>3345</v>
      </c>
      <c r="D302" t="s">
        <v>3346</v>
      </c>
      <c r="E302" t="s">
        <v>214</v>
      </c>
      <c r="F302" t="s">
        <v>3347</v>
      </c>
      <c r="G302" t="s">
        <v>5848</v>
      </c>
      <c r="H302" t="s">
        <v>214</v>
      </c>
      <c r="I302" t="s">
        <v>4632</v>
      </c>
      <c r="J302" t="s">
        <v>221</v>
      </c>
      <c r="K302" t="s">
        <v>222</v>
      </c>
    </row>
    <row r="303" spans="1:11">
      <c r="A303" s="69" t="s">
        <v>5448</v>
      </c>
      <c r="B303" t="s">
        <v>7</v>
      </c>
      <c r="C303" t="s">
        <v>3348</v>
      </c>
      <c r="D303" t="s">
        <v>3346</v>
      </c>
      <c r="E303" t="s">
        <v>214</v>
      </c>
      <c r="G303" t="s">
        <v>5848</v>
      </c>
      <c r="H303" t="s">
        <v>214</v>
      </c>
      <c r="I303" t="s">
        <v>4632</v>
      </c>
      <c r="J303" t="s">
        <v>221</v>
      </c>
      <c r="K303" t="s">
        <v>222</v>
      </c>
    </row>
    <row r="304" spans="1:11">
      <c r="A304" s="69" t="s">
        <v>5448</v>
      </c>
      <c r="B304" t="s">
        <v>7</v>
      </c>
      <c r="C304" t="s">
        <v>3349</v>
      </c>
      <c r="D304" t="s">
        <v>12</v>
      </c>
      <c r="E304" t="s">
        <v>214</v>
      </c>
      <c r="F304" t="s">
        <v>3350</v>
      </c>
      <c r="G304" t="s">
        <v>5848</v>
      </c>
      <c r="H304" t="s">
        <v>214</v>
      </c>
      <c r="I304" t="s">
        <v>4632</v>
      </c>
      <c r="J304" t="s">
        <v>221</v>
      </c>
      <c r="K304" t="s">
        <v>222</v>
      </c>
    </row>
    <row r="305" spans="1:11">
      <c r="A305" s="69" t="s">
        <v>5448</v>
      </c>
      <c r="B305" t="s">
        <v>7</v>
      </c>
      <c r="C305" t="s">
        <v>3017</v>
      </c>
      <c r="D305" t="s">
        <v>3018</v>
      </c>
      <c r="E305" t="s">
        <v>2919</v>
      </c>
      <c r="G305" t="s">
        <v>5848</v>
      </c>
      <c r="H305" t="s">
        <v>3554</v>
      </c>
      <c r="I305" t="s">
        <v>4632</v>
      </c>
      <c r="J305" t="s">
        <v>221</v>
      </c>
      <c r="K305" t="s">
        <v>222</v>
      </c>
    </row>
    <row r="306" spans="1:11">
      <c r="A306" s="69" t="s">
        <v>5448</v>
      </c>
      <c r="B306" t="s">
        <v>4363</v>
      </c>
      <c r="C306" t="s">
        <v>3352</v>
      </c>
      <c r="D306" t="s">
        <v>3045</v>
      </c>
      <c r="E306" t="s">
        <v>214</v>
      </c>
      <c r="G306" t="s">
        <v>5848</v>
      </c>
      <c r="H306" t="s">
        <v>214</v>
      </c>
      <c r="I306" t="s">
        <v>4636</v>
      </c>
      <c r="J306" t="s">
        <v>221</v>
      </c>
      <c r="K306" t="s">
        <v>222</v>
      </c>
    </row>
    <row r="307" spans="1:11">
      <c r="A307" s="69" t="s">
        <v>5448</v>
      </c>
      <c r="B307" t="s">
        <v>4363</v>
      </c>
      <c r="C307" t="s">
        <v>3353</v>
      </c>
      <c r="D307" t="s">
        <v>3045</v>
      </c>
      <c r="E307" t="s">
        <v>3354</v>
      </c>
      <c r="G307" t="s">
        <v>5846</v>
      </c>
      <c r="H307" t="s">
        <v>214</v>
      </c>
      <c r="I307" t="s">
        <v>4636</v>
      </c>
    </row>
    <row r="308" spans="1:11">
      <c r="A308" s="69" t="s">
        <v>5448</v>
      </c>
      <c r="B308" t="s">
        <v>4363</v>
      </c>
      <c r="C308" t="s">
        <v>3355</v>
      </c>
      <c r="D308" t="s">
        <v>3045</v>
      </c>
      <c r="E308" t="s">
        <v>3293</v>
      </c>
      <c r="F308" t="s">
        <v>3356</v>
      </c>
      <c r="G308" t="s">
        <v>5848</v>
      </c>
      <c r="H308" t="s">
        <v>214</v>
      </c>
      <c r="I308" t="s">
        <v>4636</v>
      </c>
      <c r="J308" t="s">
        <v>221</v>
      </c>
      <c r="K308" t="s">
        <v>222</v>
      </c>
    </row>
    <row r="309" spans="1:11">
      <c r="A309" s="69" t="s">
        <v>5448</v>
      </c>
      <c r="B309" t="s">
        <v>4363</v>
      </c>
      <c r="C309" t="s">
        <v>3357</v>
      </c>
      <c r="D309" t="s">
        <v>3045</v>
      </c>
      <c r="E309" t="s">
        <v>214</v>
      </c>
      <c r="G309" t="s">
        <v>5848</v>
      </c>
      <c r="H309" t="s">
        <v>214</v>
      </c>
      <c r="I309" t="s">
        <v>4636</v>
      </c>
      <c r="J309" t="s">
        <v>221</v>
      </c>
      <c r="K309" t="s">
        <v>222</v>
      </c>
    </row>
    <row r="310" spans="1:11">
      <c r="A310" s="69" t="s">
        <v>5448</v>
      </c>
      <c r="B310" t="s">
        <v>47</v>
      </c>
      <c r="C310" t="s">
        <v>3359</v>
      </c>
      <c r="D310" t="s">
        <v>3360</v>
      </c>
      <c r="E310" t="s">
        <v>3361</v>
      </c>
      <c r="G310" t="s">
        <v>5848</v>
      </c>
      <c r="H310" t="s">
        <v>214</v>
      </c>
      <c r="I310" t="s">
        <v>4640</v>
      </c>
      <c r="J310" t="s">
        <v>221</v>
      </c>
      <c r="K310" t="s">
        <v>222</v>
      </c>
    </row>
    <row r="311" spans="1:11">
      <c r="A311" s="69" t="s">
        <v>5448</v>
      </c>
      <c r="B311" t="s">
        <v>47</v>
      </c>
      <c r="C311" t="s">
        <v>3364</v>
      </c>
      <c r="D311" t="s">
        <v>3365</v>
      </c>
      <c r="E311" t="s">
        <v>3366</v>
      </c>
      <c r="G311" t="s">
        <v>5848</v>
      </c>
      <c r="H311" t="s">
        <v>214</v>
      </c>
      <c r="I311" t="s">
        <v>4640</v>
      </c>
      <c r="J311" t="s">
        <v>221</v>
      </c>
      <c r="K311" t="s">
        <v>222</v>
      </c>
    </row>
    <row r="312" spans="1:11">
      <c r="A312" s="69" t="s">
        <v>5448</v>
      </c>
      <c r="B312" t="s">
        <v>47</v>
      </c>
      <c r="C312" t="s">
        <v>3367</v>
      </c>
      <c r="D312" t="s">
        <v>3368</v>
      </c>
      <c r="E312" t="s">
        <v>214</v>
      </c>
      <c r="G312" t="s">
        <v>5848</v>
      </c>
      <c r="H312" t="s">
        <v>214</v>
      </c>
      <c r="I312" t="s">
        <v>4640</v>
      </c>
      <c r="J312" t="s">
        <v>221</v>
      </c>
      <c r="K312" t="s">
        <v>222</v>
      </c>
    </row>
    <row r="313" spans="1:11">
      <c r="A313" s="69" t="s">
        <v>5448</v>
      </c>
      <c r="B313" t="s">
        <v>47</v>
      </c>
      <c r="C313" t="s">
        <v>3371</v>
      </c>
      <c r="D313" t="s">
        <v>3372</v>
      </c>
      <c r="E313" t="s">
        <v>214</v>
      </c>
      <c r="G313" t="s">
        <v>5848</v>
      </c>
      <c r="H313" t="s">
        <v>214</v>
      </c>
      <c r="I313" t="s">
        <v>4640</v>
      </c>
      <c r="J313" t="s">
        <v>221</v>
      </c>
      <c r="K313" t="s">
        <v>222</v>
      </c>
    </row>
    <row r="314" spans="1:11">
      <c r="A314" s="69" t="s">
        <v>5448</v>
      </c>
      <c r="B314" t="s">
        <v>47</v>
      </c>
      <c r="C314" t="s">
        <v>3373</v>
      </c>
      <c r="D314" t="s">
        <v>3368</v>
      </c>
      <c r="E314" t="s">
        <v>214</v>
      </c>
      <c r="G314" t="s">
        <v>5848</v>
      </c>
      <c r="H314" t="s">
        <v>214</v>
      </c>
      <c r="I314" t="s">
        <v>4640</v>
      </c>
      <c r="J314" t="s">
        <v>221</v>
      </c>
      <c r="K314" t="s">
        <v>222</v>
      </c>
    </row>
    <row r="315" spans="1:11">
      <c r="A315" s="69" t="s">
        <v>5448</v>
      </c>
      <c r="B315" t="s">
        <v>47</v>
      </c>
      <c r="C315" t="s">
        <v>3374</v>
      </c>
      <c r="D315" t="s">
        <v>3368</v>
      </c>
      <c r="E315" t="s">
        <v>214</v>
      </c>
      <c r="G315" t="s">
        <v>5848</v>
      </c>
      <c r="H315" t="s">
        <v>214</v>
      </c>
      <c r="I315" t="s">
        <v>4640</v>
      </c>
      <c r="J315" t="s">
        <v>221</v>
      </c>
      <c r="K315" t="s">
        <v>222</v>
      </c>
    </row>
    <row r="316" spans="1:11">
      <c r="A316" s="69" t="s">
        <v>5448</v>
      </c>
      <c r="B316" t="s">
        <v>60</v>
      </c>
      <c r="C316" t="s">
        <v>3376</v>
      </c>
      <c r="D316" t="s">
        <v>10</v>
      </c>
      <c r="E316" t="s">
        <v>214</v>
      </c>
      <c r="G316" t="s">
        <v>5848</v>
      </c>
      <c r="H316" t="s">
        <v>214</v>
      </c>
      <c r="I316" t="s">
        <v>4644</v>
      </c>
      <c r="J316" t="s">
        <v>221</v>
      </c>
      <c r="K316" t="s">
        <v>222</v>
      </c>
    </row>
    <row r="317" spans="1:11">
      <c r="A317" s="69" t="s">
        <v>5448</v>
      </c>
      <c r="B317" t="s">
        <v>60</v>
      </c>
      <c r="C317" t="s">
        <v>3020</v>
      </c>
      <c r="D317" t="s">
        <v>10</v>
      </c>
      <c r="E317" t="s">
        <v>2919</v>
      </c>
      <c r="G317" t="s">
        <v>5848</v>
      </c>
      <c r="H317" t="s">
        <v>3554</v>
      </c>
      <c r="I317" t="s">
        <v>4644</v>
      </c>
      <c r="J317" t="s">
        <v>221</v>
      </c>
      <c r="K317" t="s">
        <v>222</v>
      </c>
    </row>
    <row r="318" spans="1:11">
      <c r="A318" s="69" t="s">
        <v>5448</v>
      </c>
      <c r="B318" t="s">
        <v>60</v>
      </c>
      <c r="C318" t="s">
        <v>3021</v>
      </c>
      <c r="D318" t="s">
        <v>10</v>
      </c>
      <c r="E318" t="s">
        <v>2919</v>
      </c>
      <c r="G318" t="s">
        <v>5848</v>
      </c>
      <c r="H318" t="s">
        <v>3554</v>
      </c>
      <c r="I318" t="s">
        <v>4644</v>
      </c>
      <c r="J318" t="s">
        <v>221</v>
      </c>
      <c r="K318" t="s">
        <v>222</v>
      </c>
    </row>
    <row r="319" spans="1:11">
      <c r="A319" s="69" t="s">
        <v>5448</v>
      </c>
      <c r="B319" t="s">
        <v>60</v>
      </c>
      <c r="C319" t="s">
        <v>3022</v>
      </c>
      <c r="D319" t="s">
        <v>10</v>
      </c>
      <c r="E319" t="s">
        <v>2919</v>
      </c>
      <c r="G319" t="s">
        <v>5848</v>
      </c>
      <c r="H319" t="s">
        <v>3554</v>
      </c>
      <c r="I319" t="s">
        <v>4644</v>
      </c>
      <c r="J319" t="s">
        <v>221</v>
      </c>
      <c r="K319" t="s">
        <v>222</v>
      </c>
    </row>
    <row r="320" spans="1:11">
      <c r="A320" s="69" t="s">
        <v>5448</v>
      </c>
      <c r="B320" t="s">
        <v>60</v>
      </c>
      <c r="C320" t="s">
        <v>3023</v>
      </c>
      <c r="D320" t="s">
        <v>10</v>
      </c>
      <c r="E320" t="s">
        <v>2919</v>
      </c>
      <c r="G320" t="s">
        <v>5848</v>
      </c>
      <c r="H320" t="s">
        <v>3554</v>
      </c>
      <c r="I320" t="s">
        <v>4644</v>
      </c>
      <c r="J320" t="s">
        <v>221</v>
      </c>
      <c r="K320" t="s">
        <v>222</v>
      </c>
    </row>
    <row r="321" spans="1:11">
      <c r="A321" s="69" t="s">
        <v>5448</v>
      </c>
      <c r="B321" t="s">
        <v>60</v>
      </c>
      <c r="C321" t="s">
        <v>3377</v>
      </c>
      <c r="D321" t="s">
        <v>61</v>
      </c>
      <c r="E321" t="s">
        <v>214</v>
      </c>
      <c r="F321" t="s">
        <v>3378</v>
      </c>
      <c r="G321" t="s">
        <v>5848</v>
      </c>
      <c r="H321" t="s">
        <v>214</v>
      </c>
      <c r="I321" t="s">
        <v>4644</v>
      </c>
      <c r="J321" t="s">
        <v>221</v>
      </c>
      <c r="K321" t="s">
        <v>222</v>
      </c>
    </row>
    <row r="322" spans="1:11">
      <c r="A322" s="69" t="s">
        <v>5448</v>
      </c>
      <c r="B322" t="s">
        <v>60</v>
      </c>
      <c r="C322" t="s">
        <v>3379</v>
      </c>
      <c r="D322" t="s">
        <v>61</v>
      </c>
      <c r="E322" t="s">
        <v>214</v>
      </c>
      <c r="G322" t="s">
        <v>5848</v>
      </c>
      <c r="H322" t="s">
        <v>214</v>
      </c>
      <c r="I322" t="s">
        <v>4644</v>
      </c>
      <c r="J322" t="s">
        <v>221</v>
      </c>
      <c r="K322" t="s">
        <v>222</v>
      </c>
    </row>
    <row r="323" spans="1:11">
      <c r="A323" s="69" t="s">
        <v>5448</v>
      </c>
      <c r="B323" t="s">
        <v>54</v>
      </c>
      <c r="C323" t="s">
        <v>3381</v>
      </c>
      <c r="D323" t="s">
        <v>74</v>
      </c>
      <c r="E323" t="s">
        <v>214</v>
      </c>
      <c r="G323" t="s">
        <v>5848</v>
      </c>
      <c r="H323" t="s">
        <v>214</v>
      </c>
      <c r="I323" t="s">
        <v>4646</v>
      </c>
      <c r="J323" t="s">
        <v>221</v>
      </c>
      <c r="K323" t="s">
        <v>222</v>
      </c>
    </row>
    <row r="324" spans="1:11">
      <c r="A324" s="69" t="s">
        <v>5448</v>
      </c>
      <c r="B324" t="s">
        <v>54</v>
      </c>
      <c r="C324" t="s">
        <v>3382</v>
      </c>
      <c r="D324" t="s">
        <v>3383</v>
      </c>
      <c r="E324" t="s">
        <v>3361</v>
      </c>
      <c r="G324" t="s">
        <v>5848</v>
      </c>
      <c r="H324" t="s">
        <v>214</v>
      </c>
      <c r="I324" t="s">
        <v>4646</v>
      </c>
      <c r="J324" t="s">
        <v>221</v>
      </c>
      <c r="K324" t="s">
        <v>222</v>
      </c>
    </row>
    <row r="325" spans="1:11">
      <c r="A325" s="69" t="s">
        <v>5448</v>
      </c>
      <c r="B325" t="s">
        <v>54</v>
      </c>
      <c r="C325" t="s">
        <v>3384</v>
      </c>
      <c r="D325" t="s">
        <v>74</v>
      </c>
      <c r="E325" t="s">
        <v>3385</v>
      </c>
      <c r="F325" t="s">
        <v>3386</v>
      </c>
      <c r="G325" t="s">
        <v>5848</v>
      </c>
      <c r="H325" t="s">
        <v>214</v>
      </c>
      <c r="I325" t="s">
        <v>4646</v>
      </c>
      <c r="J325" t="s">
        <v>221</v>
      </c>
      <c r="K325" t="s">
        <v>222</v>
      </c>
    </row>
    <row r="326" spans="1:11">
      <c r="A326" s="69" t="s">
        <v>5448</v>
      </c>
      <c r="B326" t="s">
        <v>54</v>
      </c>
      <c r="C326" t="s">
        <v>3025</v>
      </c>
      <c r="D326" t="s">
        <v>3018</v>
      </c>
      <c r="E326" t="s">
        <v>3026</v>
      </c>
      <c r="G326" t="s">
        <v>5846</v>
      </c>
      <c r="H326" t="s">
        <v>214</v>
      </c>
      <c r="I326" t="s">
        <v>4646</v>
      </c>
    </row>
    <row r="327" spans="1:11">
      <c r="A327" s="69" t="s">
        <v>5448</v>
      </c>
      <c r="B327" t="s">
        <v>54</v>
      </c>
      <c r="C327" t="s">
        <v>3028</v>
      </c>
      <c r="D327" t="s">
        <v>3018</v>
      </c>
      <c r="E327" t="s">
        <v>2919</v>
      </c>
      <c r="G327" t="s">
        <v>5848</v>
      </c>
      <c r="H327" t="s">
        <v>3554</v>
      </c>
      <c r="I327" t="s">
        <v>4646</v>
      </c>
      <c r="J327" t="s">
        <v>221</v>
      </c>
      <c r="K327" t="s">
        <v>222</v>
      </c>
    </row>
    <row r="328" spans="1:11">
      <c r="A328" s="69" t="s">
        <v>5448</v>
      </c>
      <c r="B328" t="s">
        <v>54</v>
      </c>
      <c r="C328" t="s">
        <v>3029</v>
      </c>
      <c r="D328" t="s">
        <v>3018</v>
      </c>
      <c r="E328" t="s">
        <v>2919</v>
      </c>
      <c r="G328" t="s">
        <v>5848</v>
      </c>
      <c r="H328" t="s">
        <v>3554</v>
      </c>
      <c r="I328" t="s">
        <v>4646</v>
      </c>
      <c r="J328" t="s">
        <v>221</v>
      </c>
      <c r="K328" t="s">
        <v>222</v>
      </c>
    </row>
    <row r="329" spans="1:11">
      <c r="A329" s="69" t="s">
        <v>5448</v>
      </c>
      <c r="B329" t="s">
        <v>54</v>
      </c>
      <c r="C329" t="s">
        <v>3030</v>
      </c>
      <c r="D329" t="s">
        <v>3018</v>
      </c>
      <c r="E329" t="s">
        <v>2919</v>
      </c>
      <c r="G329" t="s">
        <v>5848</v>
      </c>
      <c r="H329" t="s">
        <v>3554</v>
      </c>
      <c r="I329" t="s">
        <v>4646</v>
      </c>
      <c r="J329" t="s">
        <v>221</v>
      </c>
      <c r="K329" t="s">
        <v>222</v>
      </c>
    </row>
    <row r="330" spans="1:11">
      <c r="A330" s="69" t="s">
        <v>5448</v>
      </c>
      <c r="B330" t="s">
        <v>54</v>
      </c>
      <c r="C330" t="s">
        <v>3387</v>
      </c>
      <c r="D330" t="s">
        <v>74</v>
      </c>
      <c r="E330" t="s">
        <v>3081</v>
      </c>
      <c r="G330" t="s">
        <v>5848</v>
      </c>
      <c r="H330" t="s">
        <v>3081</v>
      </c>
      <c r="I330" t="s">
        <v>4646</v>
      </c>
      <c r="J330" t="s">
        <v>221</v>
      </c>
      <c r="K330" t="s">
        <v>222</v>
      </c>
    </row>
    <row r="331" spans="1:11">
      <c r="A331" s="69" t="s">
        <v>5448</v>
      </c>
      <c r="B331" t="s">
        <v>54</v>
      </c>
      <c r="C331" t="s">
        <v>3388</v>
      </c>
      <c r="D331" t="s">
        <v>83</v>
      </c>
      <c r="E331" t="s">
        <v>214</v>
      </c>
      <c r="G331" t="s">
        <v>5848</v>
      </c>
      <c r="H331" t="s">
        <v>214</v>
      </c>
      <c r="I331" t="s">
        <v>4646</v>
      </c>
      <c r="J331" t="s">
        <v>221</v>
      </c>
      <c r="K331" t="s">
        <v>222</v>
      </c>
    </row>
    <row r="332" spans="1:11">
      <c r="A332" s="69" t="s">
        <v>5448</v>
      </c>
      <c r="B332" t="s">
        <v>54</v>
      </c>
      <c r="C332" t="s">
        <v>3389</v>
      </c>
      <c r="D332" t="s">
        <v>3383</v>
      </c>
      <c r="E332" t="s">
        <v>214</v>
      </c>
      <c r="G332" t="s">
        <v>5848</v>
      </c>
      <c r="H332" t="s">
        <v>214</v>
      </c>
      <c r="I332" t="s">
        <v>4646</v>
      </c>
      <c r="J332" t="s">
        <v>221</v>
      </c>
      <c r="K332" t="s">
        <v>222</v>
      </c>
    </row>
    <row r="333" spans="1:11">
      <c r="A333" s="69" t="s">
        <v>5448</v>
      </c>
      <c r="B333" t="s">
        <v>73</v>
      </c>
      <c r="C333" t="s">
        <v>3391</v>
      </c>
      <c r="D333" t="s">
        <v>3018</v>
      </c>
      <c r="E333" t="s">
        <v>3081</v>
      </c>
      <c r="G333" t="s">
        <v>5848</v>
      </c>
      <c r="H333" t="s">
        <v>3081</v>
      </c>
      <c r="I333" t="s">
        <v>4648</v>
      </c>
      <c r="J333" t="s">
        <v>221</v>
      </c>
      <c r="K333" t="s">
        <v>222</v>
      </c>
    </row>
    <row r="334" spans="1:11">
      <c r="A334" s="69" t="s">
        <v>5448</v>
      </c>
      <c r="B334" t="s">
        <v>73</v>
      </c>
      <c r="C334" t="s">
        <v>3392</v>
      </c>
      <c r="D334" t="s">
        <v>3018</v>
      </c>
      <c r="E334" t="s">
        <v>3393</v>
      </c>
      <c r="G334" t="s">
        <v>5848</v>
      </c>
      <c r="H334" t="s">
        <v>3081</v>
      </c>
      <c r="I334" t="s">
        <v>4648</v>
      </c>
      <c r="J334" t="s">
        <v>221</v>
      </c>
      <c r="K334" t="s">
        <v>222</v>
      </c>
    </row>
    <row r="335" spans="1:11">
      <c r="A335" s="69" t="s">
        <v>5448</v>
      </c>
      <c r="B335" t="s">
        <v>73</v>
      </c>
      <c r="C335" t="s">
        <v>3394</v>
      </c>
      <c r="D335" t="s">
        <v>74</v>
      </c>
      <c r="E335" t="s">
        <v>214</v>
      </c>
      <c r="G335" t="s">
        <v>5848</v>
      </c>
      <c r="H335" t="s">
        <v>214</v>
      </c>
      <c r="I335" t="s">
        <v>4648</v>
      </c>
      <c r="J335" t="s">
        <v>221</v>
      </c>
      <c r="K335" t="s">
        <v>222</v>
      </c>
    </row>
    <row r="336" spans="1:11">
      <c r="A336" s="69" t="s">
        <v>5448</v>
      </c>
      <c r="B336" t="s">
        <v>73</v>
      </c>
      <c r="C336" t="s">
        <v>3395</v>
      </c>
      <c r="D336" t="s">
        <v>74</v>
      </c>
      <c r="E336" t="s">
        <v>214</v>
      </c>
      <c r="G336" t="s">
        <v>5848</v>
      </c>
      <c r="H336" t="s">
        <v>214</v>
      </c>
      <c r="I336" t="s">
        <v>4648</v>
      </c>
      <c r="J336" t="s">
        <v>221</v>
      </c>
      <c r="K336" t="s">
        <v>222</v>
      </c>
    </row>
    <row r="337" spans="1:11">
      <c r="A337" s="69" t="s">
        <v>5448</v>
      </c>
      <c r="B337" t="s">
        <v>73</v>
      </c>
      <c r="C337" t="s">
        <v>3396</v>
      </c>
      <c r="D337" t="s">
        <v>61</v>
      </c>
      <c r="E337" t="s">
        <v>214</v>
      </c>
      <c r="G337" t="s">
        <v>5848</v>
      </c>
      <c r="H337" t="s">
        <v>214</v>
      </c>
      <c r="I337" t="s">
        <v>4648</v>
      </c>
      <c r="J337" t="s">
        <v>221</v>
      </c>
      <c r="K337" t="s">
        <v>222</v>
      </c>
    </row>
    <row r="338" spans="1:11">
      <c r="A338" s="69" t="s">
        <v>5448</v>
      </c>
      <c r="B338" t="s">
        <v>73</v>
      </c>
      <c r="C338" t="s">
        <v>3397</v>
      </c>
      <c r="D338" t="s">
        <v>75</v>
      </c>
      <c r="E338" t="s">
        <v>3081</v>
      </c>
      <c r="G338" t="s">
        <v>5848</v>
      </c>
      <c r="H338" t="s">
        <v>3081</v>
      </c>
      <c r="I338" t="s">
        <v>4648</v>
      </c>
      <c r="J338" t="s">
        <v>221</v>
      </c>
      <c r="K338" t="s">
        <v>222</v>
      </c>
    </row>
    <row r="339" spans="1:11">
      <c r="A339" s="69" t="s">
        <v>5448</v>
      </c>
      <c r="B339" t="s">
        <v>73</v>
      </c>
      <c r="C339" t="s">
        <v>3398</v>
      </c>
      <c r="D339" t="s">
        <v>75</v>
      </c>
      <c r="E339" t="s">
        <v>3081</v>
      </c>
      <c r="G339" t="s">
        <v>5848</v>
      </c>
      <c r="H339" t="s">
        <v>3081</v>
      </c>
      <c r="I339" t="s">
        <v>4648</v>
      </c>
      <c r="J339" t="s">
        <v>221</v>
      </c>
      <c r="K339" t="s">
        <v>222</v>
      </c>
    </row>
    <row r="340" spans="1:11">
      <c r="A340" s="69" t="s">
        <v>5448</v>
      </c>
      <c r="B340" t="s">
        <v>73</v>
      </c>
      <c r="C340" t="s">
        <v>3035</v>
      </c>
      <c r="D340" t="s">
        <v>3018</v>
      </c>
      <c r="E340" t="s">
        <v>2919</v>
      </c>
      <c r="G340" t="s">
        <v>5848</v>
      </c>
      <c r="H340" t="s">
        <v>3554</v>
      </c>
      <c r="I340" t="s">
        <v>4648</v>
      </c>
      <c r="J340" t="s">
        <v>221</v>
      </c>
      <c r="K340" t="s">
        <v>222</v>
      </c>
    </row>
    <row r="341" spans="1:11">
      <c r="A341" s="69" t="s">
        <v>5448</v>
      </c>
      <c r="B341" t="s">
        <v>73</v>
      </c>
      <c r="C341" t="s">
        <v>3399</v>
      </c>
      <c r="D341" t="s">
        <v>75</v>
      </c>
      <c r="E341" t="s">
        <v>214</v>
      </c>
      <c r="F341" t="s">
        <v>3400</v>
      </c>
      <c r="G341" t="s">
        <v>5848</v>
      </c>
      <c r="H341" t="s">
        <v>214</v>
      </c>
      <c r="I341" t="s">
        <v>4648</v>
      </c>
      <c r="J341" t="s">
        <v>221</v>
      </c>
      <c r="K341" t="s">
        <v>222</v>
      </c>
    </row>
    <row r="342" spans="1:11">
      <c r="A342" s="69" t="s">
        <v>5448</v>
      </c>
      <c r="B342" t="s">
        <v>73</v>
      </c>
      <c r="C342" t="s">
        <v>3036</v>
      </c>
      <c r="D342" t="s">
        <v>3018</v>
      </c>
      <c r="E342" t="s">
        <v>2919</v>
      </c>
      <c r="G342" t="s">
        <v>5848</v>
      </c>
      <c r="H342" t="s">
        <v>3554</v>
      </c>
      <c r="I342" t="s">
        <v>4648</v>
      </c>
      <c r="J342" t="s">
        <v>221</v>
      </c>
      <c r="K342" t="s">
        <v>222</v>
      </c>
    </row>
    <row r="343" spans="1:11">
      <c r="A343" s="69" t="s">
        <v>5448</v>
      </c>
      <c r="B343" t="s">
        <v>81</v>
      </c>
      <c r="C343" t="s">
        <v>3402</v>
      </c>
      <c r="D343" t="s">
        <v>82</v>
      </c>
      <c r="E343" t="s">
        <v>214</v>
      </c>
      <c r="G343" t="s">
        <v>5848</v>
      </c>
      <c r="H343" t="s">
        <v>214</v>
      </c>
      <c r="I343" t="s">
        <v>4652</v>
      </c>
      <c r="J343" t="s">
        <v>221</v>
      </c>
      <c r="K343" t="s">
        <v>222</v>
      </c>
    </row>
    <row r="344" spans="1:11">
      <c r="A344" s="69" t="s">
        <v>5448</v>
      </c>
      <c r="B344" t="s">
        <v>81</v>
      </c>
      <c r="C344" t="s">
        <v>3403</v>
      </c>
      <c r="D344" t="s">
        <v>84</v>
      </c>
      <c r="E344" t="s">
        <v>214</v>
      </c>
      <c r="G344" t="s">
        <v>5848</v>
      </c>
      <c r="H344" t="s">
        <v>214</v>
      </c>
      <c r="I344" t="s">
        <v>4652</v>
      </c>
      <c r="J344" t="s">
        <v>221</v>
      </c>
      <c r="K344" t="s">
        <v>222</v>
      </c>
    </row>
    <row r="345" spans="1:11">
      <c r="A345" s="69" t="s">
        <v>5448</v>
      </c>
      <c r="B345" t="s">
        <v>86</v>
      </c>
      <c r="C345" t="s">
        <v>3412</v>
      </c>
      <c r="D345" t="s">
        <v>3039</v>
      </c>
      <c r="E345" t="s">
        <v>3081</v>
      </c>
      <c r="F345" t="s">
        <v>3413</v>
      </c>
      <c r="G345" t="s">
        <v>5848</v>
      </c>
      <c r="H345" t="s">
        <v>3081</v>
      </c>
      <c r="I345" t="s">
        <v>4656</v>
      </c>
      <c r="J345" t="s">
        <v>221</v>
      </c>
      <c r="K345" t="s">
        <v>222</v>
      </c>
    </row>
    <row r="346" spans="1:11">
      <c r="A346" s="69" t="s">
        <v>5448</v>
      </c>
      <c r="B346" t="s">
        <v>86</v>
      </c>
      <c r="C346" t="s">
        <v>3414</v>
      </c>
      <c r="D346" t="s">
        <v>88</v>
      </c>
      <c r="E346" t="s">
        <v>214</v>
      </c>
      <c r="F346" t="s">
        <v>3415</v>
      </c>
      <c r="G346" t="s">
        <v>5848</v>
      </c>
      <c r="H346" t="s">
        <v>214</v>
      </c>
      <c r="I346" t="s">
        <v>4656</v>
      </c>
      <c r="J346" t="s">
        <v>221</v>
      </c>
      <c r="K346" t="s">
        <v>222</v>
      </c>
    </row>
    <row r="347" spans="1:11">
      <c r="A347" s="69" t="s">
        <v>5448</v>
      </c>
      <c r="B347" t="s">
        <v>86</v>
      </c>
      <c r="C347" t="s">
        <v>3416</v>
      </c>
      <c r="D347" t="s">
        <v>3417</v>
      </c>
      <c r="E347" t="s">
        <v>214</v>
      </c>
      <c r="F347" t="s">
        <v>3418</v>
      </c>
      <c r="G347" t="s">
        <v>5848</v>
      </c>
      <c r="H347" t="s">
        <v>214</v>
      </c>
      <c r="I347" t="s">
        <v>4656</v>
      </c>
      <c r="J347" t="s">
        <v>221</v>
      </c>
      <c r="K347" t="s">
        <v>222</v>
      </c>
    </row>
    <row r="348" spans="1:11">
      <c r="A348" s="69" t="s">
        <v>5448</v>
      </c>
      <c r="B348" t="s">
        <v>86</v>
      </c>
      <c r="C348" t="s">
        <v>3420</v>
      </c>
      <c r="D348" t="s">
        <v>3417</v>
      </c>
      <c r="E348" t="s">
        <v>1902</v>
      </c>
      <c r="G348" t="s">
        <v>5848</v>
      </c>
      <c r="H348" t="s">
        <v>214</v>
      </c>
      <c r="I348" t="s">
        <v>4656</v>
      </c>
      <c r="J348" t="s">
        <v>221</v>
      </c>
      <c r="K348" t="s">
        <v>222</v>
      </c>
    </row>
    <row r="349" spans="1:11">
      <c r="A349" s="69" t="s">
        <v>5448</v>
      </c>
      <c r="B349" t="s">
        <v>86</v>
      </c>
      <c r="C349" t="s">
        <v>3421</v>
      </c>
      <c r="D349" t="s">
        <v>85</v>
      </c>
      <c r="E349" t="s">
        <v>214</v>
      </c>
      <c r="G349" t="s">
        <v>5848</v>
      </c>
      <c r="H349" t="s">
        <v>214</v>
      </c>
      <c r="I349" t="s">
        <v>4656</v>
      </c>
      <c r="J349" t="s">
        <v>221</v>
      </c>
      <c r="K349" t="s">
        <v>222</v>
      </c>
    </row>
    <row r="350" spans="1:11">
      <c r="A350" s="69" t="s">
        <v>5448</v>
      </c>
      <c r="B350" t="s">
        <v>86</v>
      </c>
      <c r="C350" t="s">
        <v>3057</v>
      </c>
      <c r="D350" t="s">
        <v>3058</v>
      </c>
      <c r="E350" t="s">
        <v>2919</v>
      </c>
      <c r="G350" t="s">
        <v>5848</v>
      </c>
      <c r="H350" t="s">
        <v>3554</v>
      </c>
      <c r="I350" t="s">
        <v>4656</v>
      </c>
      <c r="J350" t="s">
        <v>221</v>
      </c>
      <c r="K350" t="s">
        <v>222</v>
      </c>
    </row>
    <row r="351" spans="1:11">
      <c r="A351" s="69" t="s">
        <v>5448</v>
      </c>
      <c r="B351" t="s">
        <v>86</v>
      </c>
      <c r="C351" t="s">
        <v>3057</v>
      </c>
      <c r="D351" t="s">
        <v>3058</v>
      </c>
      <c r="E351" t="s">
        <v>2919</v>
      </c>
      <c r="G351" t="s">
        <v>5848</v>
      </c>
      <c r="H351" t="s">
        <v>3554</v>
      </c>
      <c r="I351" t="s">
        <v>4656</v>
      </c>
      <c r="J351" t="s">
        <v>221</v>
      </c>
      <c r="K351" t="s">
        <v>222</v>
      </c>
    </row>
    <row r="352" spans="1:11">
      <c r="A352" s="69" t="s">
        <v>5448</v>
      </c>
      <c r="B352" t="s">
        <v>87</v>
      </c>
      <c r="C352" t="s">
        <v>3423</v>
      </c>
      <c r="D352" t="s">
        <v>90</v>
      </c>
      <c r="E352" t="s">
        <v>3081</v>
      </c>
      <c r="G352" t="s">
        <v>5848</v>
      </c>
      <c r="H352" t="s">
        <v>3081</v>
      </c>
      <c r="I352" t="s">
        <v>4660</v>
      </c>
      <c r="J352" t="s">
        <v>221</v>
      </c>
      <c r="K352" t="s">
        <v>222</v>
      </c>
    </row>
    <row r="353" spans="1:11">
      <c r="A353" s="69" t="s">
        <v>5448</v>
      </c>
      <c r="B353" t="s">
        <v>87</v>
      </c>
      <c r="C353" t="s">
        <v>3424</v>
      </c>
      <c r="D353" t="s">
        <v>88</v>
      </c>
      <c r="E353" t="s">
        <v>214</v>
      </c>
      <c r="G353" t="s">
        <v>5848</v>
      </c>
      <c r="H353" t="s">
        <v>214</v>
      </c>
      <c r="I353" t="s">
        <v>4660</v>
      </c>
      <c r="J353" t="s">
        <v>221</v>
      </c>
      <c r="K353" t="s">
        <v>222</v>
      </c>
    </row>
    <row r="354" spans="1:11">
      <c r="A354" s="69" t="s">
        <v>5448</v>
      </c>
      <c r="B354" t="s">
        <v>92</v>
      </c>
      <c r="C354" t="s">
        <v>3428</v>
      </c>
      <c r="D354" t="s">
        <v>93</v>
      </c>
      <c r="E354" t="s">
        <v>214</v>
      </c>
      <c r="G354" t="s">
        <v>5848</v>
      </c>
      <c r="H354" t="s">
        <v>214</v>
      </c>
      <c r="I354" t="s">
        <v>4664</v>
      </c>
      <c r="J354" t="s">
        <v>221</v>
      </c>
      <c r="K354" t="s">
        <v>222</v>
      </c>
    </row>
    <row r="355" spans="1:11">
      <c r="A355" s="69" t="s">
        <v>5448</v>
      </c>
      <c r="B355" t="s">
        <v>92</v>
      </c>
      <c r="C355" t="s">
        <v>3429</v>
      </c>
      <c r="D355" t="s">
        <v>93</v>
      </c>
      <c r="E355" t="s">
        <v>3081</v>
      </c>
      <c r="F355" t="s">
        <v>3430</v>
      </c>
      <c r="G355" t="s">
        <v>5848</v>
      </c>
      <c r="H355" t="s">
        <v>3081</v>
      </c>
      <c r="I355" t="s">
        <v>4664</v>
      </c>
      <c r="J355" t="s">
        <v>221</v>
      </c>
      <c r="K355" t="s">
        <v>222</v>
      </c>
    </row>
    <row r="356" spans="1:11">
      <c r="A356" s="69" t="s">
        <v>5448</v>
      </c>
      <c r="B356" t="s">
        <v>92</v>
      </c>
      <c r="C356" t="s">
        <v>3435</v>
      </c>
      <c r="D356" t="s">
        <v>94</v>
      </c>
      <c r="E356" t="s">
        <v>3293</v>
      </c>
      <c r="F356" t="s">
        <v>3436</v>
      </c>
      <c r="G356" t="s">
        <v>5848</v>
      </c>
      <c r="H356" t="s">
        <v>214</v>
      </c>
      <c r="I356" t="s">
        <v>4664</v>
      </c>
      <c r="J356" t="s">
        <v>221</v>
      </c>
      <c r="K356" t="s">
        <v>222</v>
      </c>
    </row>
    <row r="357" spans="1:11">
      <c r="A357" s="69" t="s">
        <v>5448</v>
      </c>
      <c r="B357" t="s">
        <v>92</v>
      </c>
      <c r="C357" t="s">
        <v>3437</v>
      </c>
      <c r="D357" t="s">
        <v>93</v>
      </c>
      <c r="E357" t="s">
        <v>3438</v>
      </c>
      <c r="G357" t="s">
        <v>5848</v>
      </c>
      <c r="H357" t="s">
        <v>214</v>
      </c>
      <c r="I357" t="s">
        <v>4664</v>
      </c>
      <c r="J357" t="s">
        <v>221</v>
      </c>
      <c r="K357" t="s">
        <v>222</v>
      </c>
    </row>
    <row r="358" spans="1:11">
      <c r="A358" s="69" t="s">
        <v>5448</v>
      </c>
      <c r="B358" t="s">
        <v>92</v>
      </c>
      <c r="C358" t="s">
        <v>3439</v>
      </c>
      <c r="D358" t="s">
        <v>93</v>
      </c>
      <c r="E358" t="s">
        <v>3440</v>
      </c>
      <c r="F358" t="s">
        <v>3441</v>
      </c>
      <c r="G358" t="s">
        <v>5848</v>
      </c>
      <c r="H358" t="s">
        <v>214</v>
      </c>
      <c r="I358" t="s">
        <v>4664</v>
      </c>
      <c r="J358" t="s">
        <v>221</v>
      </c>
      <c r="K358" t="s">
        <v>222</v>
      </c>
    </row>
    <row r="359" spans="1:11">
      <c r="A359" s="69" t="s">
        <v>5448</v>
      </c>
      <c r="B359" t="s">
        <v>92</v>
      </c>
      <c r="C359" t="s">
        <v>3442</v>
      </c>
      <c r="D359" t="s">
        <v>93</v>
      </c>
      <c r="E359" t="s">
        <v>3443</v>
      </c>
      <c r="F359" t="s">
        <v>3444</v>
      </c>
      <c r="G359" t="s">
        <v>5848</v>
      </c>
      <c r="H359" t="s">
        <v>214</v>
      </c>
      <c r="I359" t="s">
        <v>4664</v>
      </c>
      <c r="J359" t="s">
        <v>221</v>
      </c>
      <c r="K359" t="s">
        <v>222</v>
      </c>
    </row>
    <row r="360" spans="1:11">
      <c r="A360" s="69" t="s">
        <v>5448</v>
      </c>
      <c r="B360" t="s">
        <v>98</v>
      </c>
      <c r="C360" t="s">
        <v>3446</v>
      </c>
      <c r="D360" t="s">
        <v>99</v>
      </c>
      <c r="E360" t="s">
        <v>3447</v>
      </c>
      <c r="F360" t="s">
        <v>3448</v>
      </c>
      <c r="G360" t="s">
        <v>5848</v>
      </c>
      <c r="H360" t="s">
        <v>214</v>
      </c>
      <c r="I360" t="s">
        <v>4668</v>
      </c>
      <c r="J360" t="s">
        <v>221</v>
      </c>
      <c r="K360" t="s">
        <v>222</v>
      </c>
    </row>
    <row r="361" spans="1:11">
      <c r="A361" s="69" t="s">
        <v>5448</v>
      </c>
      <c r="B361" t="s">
        <v>98</v>
      </c>
      <c r="C361" t="s">
        <v>3074</v>
      </c>
      <c r="D361" t="s">
        <v>102</v>
      </c>
      <c r="E361" t="s">
        <v>2919</v>
      </c>
      <c r="G361" t="s">
        <v>5848</v>
      </c>
      <c r="H361" t="s">
        <v>3554</v>
      </c>
      <c r="I361" t="s">
        <v>4668</v>
      </c>
      <c r="J361" t="s">
        <v>221</v>
      </c>
      <c r="K361" t="s">
        <v>222</v>
      </c>
    </row>
    <row r="362" spans="1:11">
      <c r="A362" s="69" t="s">
        <v>5448</v>
      </c>
      <c r="B362" t="s">
        <v>98</v>
      </c>
      <c r="C362" t="s">
        <v>3075</v>
      </c>
      <c r="D362" t="s">
        <v>100</v>
      </c>
      <c r="E362" t="s">
        <v>3076</v>
      </c>
      <c r="F362" t="s">
        <v>3077</v>
      </c>
      <c r="G362" t="s">
        <v>5848</v>
      </c>
      <c r="H362" t="s">
        <v>214</v>
      </c>
      <c r="I362" t="s">
        <v>4668</v>
      </c>
      <c r="J362" t="s">
        <v>221</v>
      </c>
      <c r="K362" t="s">
        <v>222</v>
      </c>
    </row>
    <row r="363" spans="1:11">
      <c r="A363" s="69" t="s">
        <v>5448</v>
      </c>
      <c r="B363" t="s">
        <v>98</v>
      </c>
      <c r="C363" t="s">
        <v>3078</v>
      </c>
      <c r="D363" t="s">
        <v>3018</v>
      </c>
      <c r="E363" t="s">
        <v>2919</v>
      </c>
      <c r="G363" t="s">
        <v>5848</v>
      </c>
      <c r="H363" t="s">
        <v>3554</v>
      </c>
      <c r="I363" t="s">
        <v>4668</v>
      </c>
      <c r="J363" t="s">
        <v>221</v>
      </c>
      <c r="K363" t="s">
        <v>222</v>
      </c>
    </row>
    <row r="364" spans="1:11">
      <c r="A364" s="69" t="s">
        <v>5448</v>
      </c>
      <c r="B364" t="s">
        <v>98</v>
      </c>
      <c r="C364" t="s">
        <v>3449</v>
      </c>
      <c r="D364" t="s">
        <v>3018</v>
      </c>
      <c r="E364" t="s">
        <v>214</v>
      </c>
      <c r="G364" t="s">
        <v>5848</v>
      </c>
      <c r="H364" t="s">
        <v>214</v>
      </c>
      <c r="I364" t="s">
        <v>4668</v>
      </c>
      <c r="J364" t="s">
        <v>221</v>
      </c>
      <c r="K364" t="s">
        <v>222</v>
      </c>
    </row>
    <row r="365" spans="1:11">
      <c r="A365" s="69" t="s">
        <v>5449</v>
      </c>
      <c r="B365" t="s">
        <v>32</v>
      </c>
      <c r="C365" t="s">
        <v>3080</v>
      </c>
      <c r="D365" t="s">
        <v>35</v>
      </c>
      <c r="E365" t="s">
        <v>3081</v>
      </c>
      <c r="F365" t="s">
        <v>3083</v>
      </c>
      <c r="G365" t="s">
        <v>5845</v>
      </c>
      <c r="H365" t="s">
        <v>3081</v>
      </c>
      <c r="I365" t="s">
        <v>4597</v>
      </c>
    </row>
    <row r="366" spans="1:11">
      <c r="A366" s="69" t="s">
        <v>5449</v>
      </c>
      <c r="B366" t="s">
        <v>32</v>
      </c>
      <c r="C366" t="s">
        <v>3088</v>
      </c>
      <c r="D366" t="s">
        <v>42</v>
      </c>
      <c r="E366" t="s">
        <v>3089</v>
      </c>
      <c r="F366" t="s">
        <v>3091</v>
      </c>
      <c r="G366" t="s">
        <v>5845</v>
      </c>
      <c r="H366" t="s">
        <v>214</v>
      </c>
      <c r="I366" t="s">
        <v>4597</v>
      </c>
    </row>
    <row r="367" spans="1:11">
      <c r="A367" s="69" t="s">
        <v>5449</v>
      </c>
      <c r="B367" t="s">
        <v>32</v>
      </c>
      <c r="C367" t="s">
        <v>3092</v>
      </c>
      <c r="D367" t="s">
        <v>42</v>
      </c>
      <c r="E367" t="s">
        <v>3081</v>
      </c>
      <c r="F367" t="s">
        <v>3083</v>
      </c>
      <c r="G367" t="s">
        <v>5845</v>
      </c>
      <c r="H367" t="s">
        <v>3081</v>
      </c>
      <c r="I367" t="s">
        <v>4597</v>
      </c>
    </row>
    <row r="368" spans="1:11">
      <c r="A368" s="69" t="s">
        <v>5449</v>
      </c>
      <c r="B368" t="s">
        <v>32</v>
      </c>
      <c r="C368" t="s">
        <v>3093</v>
      </c>
      <c r="D368" t="s">
        <v>44</v>
      </c>
      <c r="E368" t="s">
        <v>1902</v>
      </c>
      <c r="F368" t="s">
        <v>3094</v>
      </c>
      <c r="G368" t="s">
        <v>5845</v>
      </c>
      <c r="H368" t="s">
        <v>214</v>
      </c>
      <c r="I368" t="s">
        <v>4597</v>
      </c>
    </row>
    <row r="369" spans="1:9">
      <c r="A369" s="69" t="s">
        <v>5449</v>
      </c>
      <c r="B369" t="s">
        <v>32</v>
      </c>
      <c r="C369" t="s">
        <v>3095</v>
      </c>
      <c r="D369" t="s">
        <v>44</v>
      </c>
      <c r="E369" t="s">
        <v>214</v>
      </c>
      <c r="F369" t="s">
        <v>3096</v>
      </c>
      <c r="G369" t="s">
        <v>5845</v>
      </c>
      <c r="H369" t="s">
        <v>214</v>
      </c>
      <c r="I369" t="s">
        <v>4597</v>
      </c>
    </row>
    <row r="370" spans="1:9">
      <c r="A370" s="69" t="s">
        <v>5449</v>
      </c>
      <c r="B370" t="s">
        <v>55</v>
      </c>
      <c r="C370" t="s">
        <v>2913</v>
      </c>
      <c r="D370" t="s">
        <v>35</v>
      </c>
      <c r="E370" t="s">
        <v>2914</v>
      </c>
      <c r="F370" t="s">
        <v>2917</v>
      </c>
      <c r="G370" t="s">
        <v>5845</v>
      </c>
      <c r="H370" t="s">
        <v>214</v>
      </c>
      <c r="I370" t="s">
        <v>4601</v>
      </c>
    </row>
    <row r="371" spans="1:9">
      <c r="A371" s="69" t="s">
        <v>5449</v>
      </c>
      <c r="B371" t="s">
        <v>55</v>
      </c>
      <c r="C371" t="s">
        <v>3101</v>
      </c>
      <c r="D371" t="s">
        <v>35</v>
      </c>
      <c r="E371" t="s">
        <v>3102</v>
      </c>
      <c r="F371" t="s">
        <v>3104</v>
      </c>
      <c r="G371" t="s">
        <v>5845</v>
      </c>
      <c r="H371" t="s">
        <v>3338</v>
      </c>
      <c r="I371" t="s">
        <v>4601</v>
      </c>
    </row>
    <row r="372" spans="1:9">
      <c r="A372" s="69" t="s">
        <v>5449</v>
      </c>
      <c r="B372" t="s">
        <v>55</v>
      </c>
      <c r="C372" t="s">
        <v>2918</v>
      </c>
      <c r="D372" t="s">
        <v>36</v>
      </c>
      <c r="E372" t="s">
        <v>2919</v>
      </c>
      <c r="F372" t="s">
        <v>2921</v>
      </c>
      <c r="G372" t="s">
        <v>5845</v>
      </c>
      <c r="H372" t="s">
        <v>3554</v>
      </c>
      <c r="I372" t="s">
        <v>4601</v>
      </c>
    </row>
    <row r="373" spans="1:9">
      <c r="A373" s="69" t="s">
        <v>5449</v>
      </c>
      <c r="B373" t="s">
        <v>55</v>
      </c>
      <c r="C373" t="s">
        <v>3106</v>
      </c>
      <c r="D373" t="s">
        <v>36</v>
      </c>
      <c r="E373" t="s">
        <v>214</v>
      </c>
      <c r="F373" t="s">
        <v>3107</v>
      </c>
      <c r="G373" t="s">
        <v>5845</v>
      </c>
      <c r="H373" t="s">
        <v>214</v>
      </c>
      <c r="I373" t="s">
        <v>4601</v>
      </c>
    </row>
    <row r="374" spans="1:9">
      <c r="A374" s="69" t="s">
        <v>5449</v>
      </c>
      <c r="B374" t="s">
        <v>55</v>
      </c>
      <c r="C374" t="s">
        <v>3112</v>
      </c>
      <c r="D374" t="s">
        <v>38</v>
      </c>
      <c r="E374" t="s">
        <v>3113</v>
      </c>
      <c r="F374" t="s">
        <v>3114</v>
      </c>
      <c r="G374" t="s">
        <v>5845</v>
      </c>
      <c r="H374" t="s">
        <v>1330</v>
      </c>
      <c r="I374" t="s">
        <v>4601</v>
      </c>
    </row>
    <row r="375" spans="1:9">
      <c r="A375" s="69" t="s">
        <v>5449</v>
      </c>
      <c r="B375" t="s">
        <v>55</v>
      </c>
      <c r="C375" t="s">
        <v>3115</v>
      </c>
      <c r="D375" t="s">
        <v>42</v>
      </c>
      <c r="E375" t="s">
        <v>214</v>
      </c>
      <c r="F375" t="s">
        <v>3116</v>
      </c>
      <c r="G375" t="s">
        <v>5845</v>
      </c>
      <c r="H375" t="s">
        <v>214</v>
      </c>
      <c r="I375" t="s">
        <v>4601</v>
      </c>
    </row>
    <row r="376" spans="1:9">
      <c r="A376" s="69" t="s">
        <v>5449</v>
      </c>
      <c r="B376" t="s">
        <v>55</v>
      </c>
      <c r="C376" t="s">
        <v>2925</v>
      </c>
      <c r="D376" t="s">
        <v>42</v>
      </c>
      <c r="E376" t="s">
        <v>2919</v>
      </c>
      <c r="F376" t="s">
        <v>2926</v>
      </c>
      <c r="G376" t="s">
        <v>5845</v>
      </c>
      <c r="H376" t="s">
        <v>3554</v>
      </c>
      <c r="I376" t="s">
        <v>4601</v>
      </c>
    </row>
    <row r="377" spans="1:9">
      <c r="A377" s="69" t="s">
        <v>5449</v>
      </c>
      <c r="B377" t="s">
        <v>55</v>
      </c>
      <c r="C377" t="s">
        <v>3120</v>
      </c>
      <c r="D377" t="s">
        <v>44</v>
      </c>
      <c r="E377" t="s">
        <v>214</v>
      </c>
      <c r="F377" t="s">
        <v>3121</v>
      </c>
      <c r="G377" t="s">
        <v>5845</v>
      </c>
      <c r="H377" t="s">
        <v>214</v>
      </c>
      <c r="I377" t="s">
        <v>4601</v>
      </c>
    </row>
    <row r="378" spans="1:9">
      <c r="A378" s="69" t="s">
        <v>5449</v>
      </c>
      <c r="B378" t="s">
        <v>55</v>
      </c>
      <c r="C378" t="s">
        <v>2927</v>
      </c>
      <c r="D378" t="s">
        <v>44</v>
      </c>
      <c r="E378" t="s">
        <v>2919</v>
      </c>
      <c r="G378" t="s">
        <v>5845</v>
      </c>
      <c r="H378" t="s">
        <v>3554</v>
      </c>
      <c r="I378" t="s">
        <v>4601</v>
      </c>
    </row>
    <row r="379" spans="1:9">
      <c r="A379" s="69" t="s">
        <v>5449</v>
      </c>
      <c r="B379" t="s">
        <v>55</v>
      </c>
      <c r="C379" t="s">
        <v>2928</v>
      </c>
      <c r="D379" t="s">
        <v>57</v>
      </c>
      <c r="E379" t="s">
        <v>2919</v>
      </c>
      <c r="G379" t="s">
        <v>5845</v>
      </c>
      <c r="H379" t="s">
        <v>3554</v>
      </c>
      <c r="I379" t="s">
        <v>4601</v>
      </c>
    </row>
    <row r="380" spans="1:9">
      <c r="A380" s="69" t="s">
        <v>5449</v>
      </c>
      <c r="B380" t="s">
        <v>55</v>
      </c>
      <c r="C380" t="s">
        <v>3122</v>
      </c>
      <c r="D380" t="s">
        <v>56</v>
      </c>
      <c r="E380" t="s">
        <v>3081</v>
      </c>
      <c r="F380" t="s">
        <v>3123</v>
      </c>
      <c r="G380" t="s">
        <v>5845</v>
      </c>
      <c r="H380" t="s">
        <v>3081</v>
      </c>
      <c r="I380" t="s">
        <v>4601</v>
      </c>
    </row>
    <row r="381" spans="1:9">
      <c r="A381" s="69" t="s">
        <v>5449</v>
      </c>
      <c r="B381" t="s">
        <v>55</v>
      </c>
      <c r="C381" t="s">
        <v>3124</v>
      </c>
      <c r="D381" t="s">
        <v>57</v>
      </c>
      <c r="E381" t="s">
        <v>3125</v>
      </c>
      <c r="F381" t="s">
        <v>3126</v>
      </c>
      <c r="G381" t="s">
        <v>5845</v>
      </c>
      <c r="H381" t="s">
        <v>214</v>
      </c>
      <c r="I381" t="s">
        <v>4601</v>
      </c>
    </row>
    <row r="382" spans="1:9">
      <c r="A382" s="69" t="s">
        <v>5449</v>
      </c>
      <c r="B382" t="s">
        <v>55</v>
      </c>
      <c r="C382" t="s">
        <v>3127</v>
      </c>
      <c r="D382" t="s">
        <v>58</v>
      </c>
      <c r="E382" t="s">
        <v>3113</v>
      </c>
      <c r="F382" t="s">
        <v>3114</v>
      </c>
      <c r="G382" t="s">
        <v>5845</v>
      </c>
      <c r="H382" t="s">
        <v>1330</v>
      </c>
      <c r="I382" t="s">
        <v>4601</v>
      </c>
    </row>
    <row r="383" spans="1:9">
      <c r="A383" s="69" t="s">
        <v>5449</v>
      </c>
      <c r="B383" t="s">
        <v>55</v>
      </c>
      <c r="C383" t="s">
        <v>2946</v>
      </c>
      <c r="D383" t="s">
        <v>42</v>
      </c>
      <c r="E383" t="s">
        <v>2919</v>
      </c>
      <c r="F383" t="s">
        <v>2947</v>
      </c>
      <c r="G383" t="s">
        <v>5845</v>
      </c>
      <c r="H383" t="s">
        <v>3554</v>
      </c>
      <c r="I383" t="s">
        <v>4601</v>
      </c>
    </row>
    <row r="384" spans="1:9">
      <c r="A384" s="69" t="s">
        <v>5449</v>
      </c>
      <c r="B384" t="s">
        <v>55</v>
      </c>
      <c r="C384" t="s">
        <v>3128</v>
      </c>
      <c r="D384" t="s">
        <v>2949</v>
      </c>
      <c r="E384" t="s">
        <v>3081</v>
      </c>
      <c r="G384" t="s">
        <v>5845</v>
      </c>
      <c r="H384" t="s">
        <v>3081</v>
      </c>
      <c r="I384" t="s">
        <v>4601</v>
      </c>
    </row>
    <row r="385" spans="1:9">
      <c r="A385" s="69" t="s">
        <v>5449</v>
      </c>
      <c r="B385" t="s">
        <v>55</v>
      </c>
      <c r="C385" t="s">
        <v>3129</v>
      </c>
      <c r="D385" t="s">
        <v>36</v>
      </c>
      <c r="E385" t="s">
        <v>3081</v>
      </c>
      <c r="G385" t="s">
        <v>5845</v>
      </c>
      <c r="H385" t="s">
        <v>3081</v>
      </c>
      <c r="I385" t="s">
        <v>4601</v>
      </c>
    </row>
    <row r="386" spans="1:9">
      <c r="A386" s="69" t="s">
        <v>5449</v>
      </c>
      <c r="B386" t="s">
        <v>55</v>
      </c>
      <c r="C386" t="s">
        <v>3132</v>
      </c>
      <c r="D386" t="s">
        <v>33</v>
      </c>
      <c r="E386" t="s">
        <v>3081</v>
      </c>
      <c r="G386" t="s">
        <v>5845</v>
      </c>
      <c r="H386" t="s">
        <v>3081</v>
      </c>
      <c r="I386" t="s">
        <v>4601</v>
      </c>
    </row>
    <row r="387" spans="1:9">
      <c r="A387" s="69" t="s">
        <v>5449</v>
      </c>
      <c r="B387" t="s">
        <v>55</v>
      </c>
      <c r="C387" t="s">
        <v>3133</v>
      </c>
      <c r="D387" t="s">
        <v>3134</v>
      </c>
      <c r="E387" t="s">
        <v>1330</v>
      </c>
      <c r="F387" t="s">
        <v>3135</v>
      </c>
      <c r="G387" t="s">
        <v>5845</v>
      </c>
      <c r="H387" t="s">
        <v>1330</v>
      </c>
      <c r="I387" t="s">
        <v>4601</v>
      </c>
    </row>
    <row r="388" spans="1:9">
      <c r="A388" s="69" t="s">
        <v>5449</v>
      </c>
      <c r="B388" t="s">
        <v>59</v>
      </c>
      <c r="C388" t="s">
        <v>3139</v>
      </c>
      <c r="D388" t="s">
        <v>35</v>
      </c>
      <c r="E388" t="s">
        <v>214</v>
      </c>
      <c r="G388" t="s">
        <v>5845</v>
      </c>
      <c r="H388" t="s">
        <v>214</v>
      </c>
      <c r="I388" t="s">
        <v>4605</v>
      </c>
    </row>
    <row r="389" spans="1:9">
      <c r="A389" s="69" t="s">
        <v>5449</v>
      </c>
      <c r="B389" t="s">
        <v>59</v>
      </c>
      <c r="C389" t="s">
        <v>3142</v>
      </c>
      <c r="D389" t="s">
        <v>35</v>
      </c>
      <c r="E389" t="s">
        <v>214</v>
      </c>
      <c r="F389" t="s">
        <v>3143</v>
      </c>
      <c r="G389" t="s">
        <v>5845</v>
      </c>
      <c r="H389" t="s">
        <v>214</v>
      </c>
      <c r="I389" t="s">
        <v>4605</v>
      </c>
    </row>
    <row r="390" spans="1:9">
      <c r="A390" s="69" t="s">
        <v>5449</v>
      </c>
      <c r="B390" t="s">
        <v>59</v>
      </c>
      <c r="C390" t="s">
        <v>3144</v>
      </c>
      <c r="D390" t="s">
        <v>38</v>
      </c>
      <c r="E390" t="s">
        <v>3145</v>
      </c>
      <c r="F390" t="s">
        <v>3146</v>
      </c>
      <c r="G390" t="s">
        <v>5845</v>
      </c>
      <c r="H390" t="s">
        <v>214</v>
      </c>
      <c r="I390" t="s">
        <v>4605</v>
      </c>
    </row>
    <row r="391" spans="1:9">
      <c r="A391" s="69" t="s">
        <v>5449</v>
      </c>
      <c r="B391" t="s">
        <v>59</v>
      </c>
      <c r="C391" t="s">
        <v>3147</v>
      </c>
      <c r="D391" t="s">
        <v>40</v>
      </c>
      <c r="E391" t="s">
        <v>3148</v>
      </c>
      <c r="F391" t="s">
        <v>3149</v>
      </c>
      <c r="G391" t="s">
        <v>5845</v>
      </c>
      <c r="H391" t="s">
        <v>214</v>
      </c>
      <c r="I391" t="s">
        <v>4605</v>
      </c>
    </row>
    <row r="392" spans="1:9">
      <c r="A392" s="69" t="s">
        <v>5449</v>
      </c>
      <c r="B392" t="s">
        <v>59</v>
      </c>
      <c r="C392" t="s">
        <v>3150</v>
      </c>
      <c r="D392" t="s">
        <v>42</v>
      </c>
      <c r="E392" t="s">
        <v>214</v>
      </c>
      <c r="F392" t="s">
        <v>3151</v>
      </c>
      <c r="G392" t="s">
        <v>5845</v>
      </c>
      <c r="H392" t="s">
        <v>214</v>
      </c>
      <c r="I392" t="s">
        <v>4605</v>
      </c>
    </row>
    <row r="393" spans="1:9">
      <c r="A393" s="69" t="s">
        <v>5449</v>
      </c>
      <c r="B393" t="s">
        <v>59</v>
      </c>
      <c r="C393" t="s">
        <v>3152</v>
      </c>
      <c r="D393" t="s">
        <v>44</v>
      </c>
      <c r="E393" t="s">
        <v>214</v>
      </c>
      <c r="F393" t="s">
        <v>3153</v>
      </c>
      <c r="G393" t="s">
        <v>5845</v>
      </c>
      <c r="H393" t="s">
        <v>214</v>
      </c>
      <c r="I393" t="s">
        <v>4605</v>
      </c>
    </row>
    <row r="394" spans="1:9">
      <c r="A394" s="69" t="s">
        <v>5449</v>
      </c>
      <c r="B394" t="s">
        <v>59</v>
      </c>
      <c r="C394" t="s">
        <v>3154</v>
      </c>
      <c r="D394" t="s">
        <v>44</v>
      </c>
      <c r="E394" t="s">
        <v>214</v>
      </c>
      <c r="F394" t="s">
        <v>3155</v>
      </c>
      <c r="G394" t="s">
        <v>5845</v>
      </c>
      <c r="H394" t="s">
        <v>214</v>
      </c>
      <c r="I394" t="s">
        <v>4605</v>
      </c>
    </row>
    <row r="395" spans="1:9">
      <c r="A395" s="69" t="s">
        <v>5449</v>
      </c>
      <c r="B395" t="s">
        <v>59</v>
      </c>
      <c r="C395" t="s">
        <v>3156</v>
      </c>
      <c r="D395" t="s">
        <v>57</v>
      </c>
      <c r="E395" t="s">
        <v>214</v>
      </c>
      <c r="F395" t="s">
        <v>3157</v>
      </c>
      <c r="G395" t="s">
        <v>5845</v>
      </c>
      <c r="H395" t="s">
        <v>214</v>
      </c>
      <c r="I395" t="s">
        <v>4605</v>
      </c>
    </row>
    <row r="396" spans="1:9">
      <c r="A396" s="69" t="s">
        <v>5449</v>
      </c>
      <c r="B396" t="s">
        <v>59</v>
      </c>
      <c r="C396" t="s">
        <v>3158</v>
      </c>
      <c r="D396" t="s">
        <v>56</v>
      </c>
      <c r="E396" t="s">
        <v>214</v>
      </c>
      <c r="G396" t="s">
        <v>5845</v>
      </c>
      <c r="H396" t="s">
        <v>214</v>
      </c>
      <c r="I396" t="s">
        <v>4605</v>
      </c>
    </row>
    <row r="397" spans="1:9">
      <c r="A397" s="69" t="s">
        <v>5449</v>
      </c>
      <c r="B397" t="s">
        <v>59</v>
      </c>
      <c r="C397" t="s">
        <v>3159</v>
      </c>
      <c r="D397" t="s">
        <v>3160</v>
      </c>
      <c r="E397" t="s">
        <v>3081</v>
      </c>
      <c r="G397" t="s">
        <v>5845</v>
      </c>
      <c r="H397" t="s">
        <v>3081</v>
      </c>
      <c r="I397" t="s">
        <v>4605</v>
      </c>
    </row>
    <row r="398" spans="1:9">
      <c r="A398" s="69" t="s">
        <v>5449</v>
      </c>
      <c r="B398" t="s">
        <v>70</v>
      </c>
      <c r="C398" t="s">
        <v>3163</v>
      </c>
      <c r="D398" t="s">
        <v>36</v>
      </c>
      <c r="E398" t="s">
        <v>3081</v>
      </c>
      <c r="F398" t="s">
        <v>3164</v>
      </c>
      <c r="G398" t="s">
        <v>5845</v>
      </c>
      <c r="H398" t="s">
        <v>3081</v>
      </c>
      <c r="I398" t="s">
        <v>4609</v>
      </c>
    </row>
    <row r="399" spans="1:9">
      <c r="A399" s="69" t="s">
        <v>5449</v>
      </c>
      <c r="B399" t="s">
        <v>70</v>
      </c>
      <c r="C399" t="s">
        <v>3165</v>
      </c>
      <c r="D399" t="s">
        <v>38</v>
      </c>
      <c r="E399" t="s">
        <v>3081</v>
      </c>
      <c r="F399" t="s">
        <v>3166</v>
      </c>
      <c r="G399" t="s">
        <v>5845</v>
      </c>
      <c r="H399" t="s">
        <v>3081</v>
      </c>
      <c r="I399" t="s">
        <v>4609</v>
      </c>
    </row>
    <row r="400" spans="1:9">
      <c r="A400" s="69" t="s">
        <v>5449</v>
      </c>
      <c r="B400" t="s">
        <v>70</v>
      </c>
      <c r="C400" t="s">
        <v>3170</v>
      </c>
      <c r="D400" t="s">
        <v>42</v>
      </c>
      <c r="E400" t="s">
        <v>3171</v>
      </c>
      <c r="F400" t="s">
        <v>3172</v>
      </c>
      <c r="G400" t="s">
        <v>5845</v>
      </c>
      <c r="H400" t="s">
        <v>214</v>
      </c>
      <c r="I400" t="s">
        <v>4609</v>
      </c>
    </row>
    <row r="401" spans="1:9">
      <c r="A401" s="69" t="s">
        <v>5449</v>
      </c>
      <c r="B401" t="s">
        <v>70</v>
      </c>
      <c r="C401" t="s">
        <v>2955</v>
      </c>
      <c r="D401" t="s">
        <v>42</v>
      </c>
      <c r="E401" t="s">
        <v>2919</v>
      </c>
      <c r="F401" t="s">
        <v>2956</v>
      </c>
      <c r="G401" t="s">
        <v>5845</v>
      </c>
      <c r="H401" t="s">
        <v>3554</v>
      </c>
      <c r="I401" t="s">
        <v>4609</v>
      </c>
    </row>
    <row r="402" spans="1:9">
      <c r="A402" s="69" t="s">
        <v>5449</v>
      </c>
      <c r="B402" t="s">
        <v>70</v>
      </c>
      <c r="C402" t="s">
        <v>3174</v>
      </c>
      <c r="D402" t="s">
        <v>44</v>
      </c>
      <c r="E402" t="s">
        <v>214</v>
      </c>
      <c r="F402" t="s">
        <v>3175</v>
      </c>
      <c r="G402" t="s">
        <v>5845</v>
      </c>
      <c r="H402" t="s">
        <v>214</v>
      </c>
      <c r="I402" t="s">
        <v>4609</v>
      </c>
    </row>
    <row r="403" spans="1:9">
      <c r="A403" s="69" t="s">
        <v>5449</v>
      </c>
      <c r="B403" t="s">
        <v>70</v>
      </c>
      <c r="C403" t="s">
        <v>3176</v>
      </c>
      <c r="D403" t="s">
        <v>44</v>
      </c>
      <c r="E403" t="s">
        <v>214</v>
      </c>
      <c r="G403" t="s">
        <v>5845</v>
      </c>
      <c r="H403" t="s">
        <v>214</v>
      </c>
      <c r="I403" t="s">
        <v>4609</v>
      </c>
    </row>
    <row r="404" spans="1:9">
      <c r="A404" s="69" t="s">
        <v>5449</v>
      </c>
      <c r="B404" t="s">
        <v>70</v>
      </c>
      <c r="C404" t="s">
        <v>3177</v>
      </c>
      <c r="D404" t="s">
        <v>44</v>
      </c>
      <c r="E404" t="s">
        <v>3178</v>
      </c>
      <c r="F404" t="s">
        <v>3179</v>
      </c>
      <c r="G404" t="s">
        <v>5845</v>
      </c>
      <c r="H404" t="s">
        <v>3338</v>
      </c>
      <c r="I404" t="s">
        <v>4609</v>
      </c>
    </row>
    <row r="405" spans="1:9">
      <c r="A405" s="69" t="s">
        <v>5449</v>
      </c>
      <c r="B405" t="s">
        <v>70</v>
      </c>
      <c r="C405" t="s">
        <v>2961</v>
      </c>
      <c r="D405" t="s">
        <v>56</v>
      </c>
      <c r="E405" t="s">
        <v>2919</v>
      </c>
      <c r="F405" t="s">
        <v>2956</v>
      </c>
      <c r="G405" t="s">
        <v>5845</v>
      </c>
      <c r="H405" t="s">
        <v>3554</v>
      </c>
      <c r="I405" t="s">
        <v>4609</v>
      </c>
    </row>
    <row r="406" spans="1:9">
      <c r="A406" s="69" t="s">
        <v>5449</v>
      </c>
      <c r="B406" t="s">
        <v>70</v>
      </c>
      <c r="C406" t="s">
        <v>2962</v>
      </c>
      <c r="D406" t="s">
        <v>57</v>
      </c>
      <c r="E406" t="s">
        <v>2963</v>
      </c>
      <c r="F406" t="s">
        <v>2966</v>
      </c>
      <c r="G406" t="s">
        <v>5845</v>
      </c>
      <c r="H406" t="s">
        <v>3081</v>
      </c>
      <c r="I406" t="s">
        <v>4609</v>
      </c>
    </row>
    <row r="407" spans="1:9">
      <c r="A407" s="69" t="s">
        <v>5449</v>
      </c>
      <c r="B407" t="s">
        <v>70</v>
      </c>
      <c r="C407" t="s">
        <v>3182</v>
      </c>
      <c r="D407" t="s">
        <v>58</v>
      </c>
      <c r="E407" t="s">
        <v>1330</v>
      </c>
      <c r="F407" t="s">
        <v>3183</v>
      </c>
      <c r="G407" t="s">
        <v>5845</v>
      </c>
      <c r="H407" t="s">
        <v>1330</v>
      </c>
      <c r="I407" t="s">
        <v>4609</v>
      </c>
    </row>
    <row r="408" spans="1:9">
      <c r="A408" s="69" t="s">
        <v>5449</v>
      </c>
      <c r="B408" t="s">
        <v>70</v>
      </c>
      <c r="C408" t="s">
        <v>2967</v>
      </c>
      <c r="D408" t="s">
        <v>35</v>
      </c>
      <c r="E408" t="s">
        <v>2919</v>
      </c>
      <c r="G408" t="s">
        <v>5845</v>
      </c>
      <c r="H408" t="s">
        <v>3554</v>
      </c>
      <c r="I408" t="s">
        <v>4609</v>
      </c>
    </row>
    <row r="409" spans="1:9">
      <c r="A409" s="69" t="s">
        <v>5449</v>
      </c>
      <c r="B409" t="s">
        <v>103</v>
      </c>
      <c r="C409" t="s">
        <v>3188</v>
      </c>
      <c r="D409" t="s">
        <v>38</v>
      </c>
      <c r="E409" t="s">
        <v>214</v>
      </c>
      <c r="F409" t="s">
        <v>3189</v>
      </c>
      <c r="G409" t="s">
        <v>5845</v>
      </c>
      <c r="H409" t="s">
        <v>214</v>
      </c>
      <c r="I409" t="s">
        <v>4613</v>
      </c>
    </row>
    <row r="410" spans="1:9">
      <c r="A410" s="69" t="s">
        <v>5449</v>
      </c>
      <c r="B410" t="s">
        <v>103</v>
      </c>
      <c r="C410" t="s">
        <v>2976</v>
      </c>
      <c r="D410" t="s">
        <v>40</v>
      </c>
      <c r="E410" t="s">
        <v>2919</v>
      </c>
      <c r="G410" t="s">
        <v>5845</v>
      </c>
      <c r="H410" t="s">
        <v>3554</v>
      </c>
      <c r="I410" t="s">
        <v>4613</v>
      </c>
    </row>
    <row r="411" spans="1:9">
      <c r="A411" s="69" t="s">
        <v>5449</v>
      </c>
      <c r="B411" t="s">
        <v>103</v>
      </c>
      <c r="C411" t="s">
        <v>3192</v>
      </c>
      <c r="D411" t="s">
        <v>40</v>
      </c>
      <c r="E411" t="s">
        <v>3081</v>
      </c>
      <c r="F411" t="s">
        <v>3193</v>
      </c>
      <c r="G411" t="s">
        <v>5845</v>
      </c>
      <c r="H411" t="s">
        <v>3081</v>
      </c>
      <c r="I411" t="s">
        <v>4613</v>
      </c>
    </row>
    <row r="412" spans="1:9">
      <c r="A412" s="69" t="s">
        <v>5449</v>
      </c>
      <c r="B412" t="s">
        <v>103</v>
      </c>
      <c r="C412" t="s">
        <v>3196</v>
      </c>
      <c r="D412" t="s">
        <v>40</v>
      </c>
      <c r="E412" t="s">
        <v>214</v>
      </c>
      <c r="F412" t="s">
        <v>3197</v>
      </c>
      <c r="G412" t="s">
        <v>5845</v>
      </c>
      <c r="H412" t="s">
        <v>214</v>
      </c>
      <c r="I412" t="s">
        <v>4613</v>
      </c>
    </row>
    <row r="413" spans="1:9">
      <c r="A413" s="69" t="s">
        <v>5449</v>
      </c>
      <c r="B413" t="s">
        <v>103</v>
      </c>
      <c r="C413" t="s">
        <v>3198</v>
      </c>
      <c r="D413" t="s">
        <v>42</v>
      </c>
      <c r="E413" t="s">
        <v>3081</v>
      </c>
      <c r="F413" t="s">
        <v>3199</v>
      </c>
      <c r="G413" t="s">
        <v>5845</v>
      </c>
      <c r="H413" t="s">
        <v>3081</v>
      </c>
      <c r="I413" t="s">
        <v>4613</v>
      </c>
    </row>
    <row r="414" spans="1:9">
      <c r="A414" s="69" t="s">
        <v>5449</v>
      </c>
      <c r="B414" t="s">
        <v>103</v>
      </c>
      <c r="C414" t="s">
        <v>3200</v>
      </c>
      <c r="D414" t="s">
        <v>44</v>
      </c>
      <c r="E414" t="s">
        <v>214</v>
      </c>
      <c r="F414" t="s">
        <v>3201</v>
      </c>
      <c r="G414" t="s">
        <v>5845</v>
      </c>
      <c r="H414" t="s">
        <v>214</v>
      </c>
      <c r="I414" t="s">
        <v>4613</v>
      </c>
    </row>
    <row r="415" spans="1:9">
      <c r="A415" s="69" t="s">
        <v>5449</v>
      </c>
      <c r="B415" t="s">
        <v>103</v>
      </c>
      <c r="C415" t="s">
        <v>3202</v>
      </c>
      <c r="D415" t="s">
        <v>44</v>
      </c>
      <c r="E415" t="s">
        <v>214</v>
      </c>
      <c r="F415" t="s">
        <v>3203</v>
      </c>
      <c r="G415" t="s">
        <v>5845</v>
      </c>
      <c r="H415" t="s">
        <v>214</v>
      </c>
      <c r="I415" t="s">
        <v>4613</v>
      </c>
    </row>
    <row r="416" spans="1:9">
      <c r="A416" s="69" t="s">
        <v>5449</v>
      </c>
      <c r="B416" t="s">
        <v>103</v>
      </c>
      <c r="C416" t="s">
        <v>3204</v>
      </c>
      <c r="D416" t="s">
        <v>56</v>
      </c>
      <c r="E416" t="s">
        <v>3205</v>
      </c>
      <c r="F416" t="s">
        <v>3206</v>
      </c>
      <c r="G416" t="s">
        <v>5845</v>
      </c>
      <c r="H416" t="s">
        <v>214</v>
      </c>
      <c r="I416" t="s">
        <v>4613</v>
      </c>
    </row>
    <row r="417" spans="1:9">
      <c r="A417" s="69" t="s">
        <v>5449</v>
      </c>
      <c r="B417" t="s">
        <v>103</v>
      </c>
      <c r="C417" t="s">
        <v>3207</v>
      </c>
      <c r="D417" t="s">
        <v>56</v>
      </c>
      <c r="E417" t="s">
        <v>3081</v>
      </c>
      <c r="F417" t="s">
        <v>3208</v>
      </c>
      <c r="G417" t="s">
        <v>5845</v>
      </c>
      <c r="H417" t="s">
        <v>3081</v>
      </c>
      <c r="I417" t="s">
        <v>4613</v>
      </c>
    </row>
    <row r="418" spans="1:9">
      <c r="A418" s="69" t="s">
        <v>5449</v>
      </c>
      <c r="B418" t="s">
        <v>103</v>
      </c>
      <c r="C418" t="s">
        <v>3209</v>
      </c>
      <c r="D418" t="s">
        <v>56</v>
      </c>
      <c r="E418" t="s">
        <v>3210</v>
      </c>
      <c r="F418" t="s">
        <v>3211</v>
      </c>
      <c r="G418" t="s">
        <v>5845</v>
      </c>
      <c r="H418" t="s">
        <v>3081</v>
      </c>
      <c r="I418" t="s">
        <v>4613</v>
      </c>
    </row>
    <row r="419" spans="1:9">
      <c r="A419" s="69" t="s">
        <v>5449</v>
      </c>
      <c r="B419" t="s">
        <v>103</v>
      </c>
      <c r="C419" t="s">
        <v>3212</v>
      </c>
      <c r="D419" t="s">
        <v>57</v>
      </c>
      <c r="E419" t="s">
        <v>3081</v>
      </c>
      <c r="F419" t="s">
        <v>3213</v>
      </c>
      <c r="G419" t="s">
        <v>5845</v>
      </c>
      <c r="H419" t="s">
        <v>3081</v>
      </c>
      <c r="I419" t="s">
        <v>4613</v>
      </c>
    </row>
    <row r="420" spans="1:9">
      <c r="A420" s="69" t="s">
        <v>5449</v>
      </c>
      <c r="B420" t="s">
        <v>103</v>
      </c>
      <c r="C420" t="s">
        <v>2978</v>
      </c>
      <c r="D420" t="s">
        <v>57</v>
      </c>
      <c r="E420" t="s">
        <v>2919</v>
      </c>
      <c r="F420" t="s">
        <v>2979</v>
      </c>
      <c r="G420" t="s">
        <v>5845</v>
      </c>
      <c r="H420" t="s">
        <v>3554</v>
      </c>
      <c r="I420" t="s">
        <v>4613</v>
      </c>
    </row>
    <row r="421" spans="1:9">
      <c r="A421" s="69" t="s">
        <v>5449</v>
      </c>
      <c r="B421" t="s">
        <v>103</v>
      </c>
      <c r="C421" t="s">
        <v>3214</v>
      </c>
      <c r="D421" t="s">
        <v>58</v>
      </c>
      <c r="E421" t="s">
        <v>214</v>
      </c>
      <c r="F421" t="s">
        <v>3215</v>
      </c>
      <c r="G421" t="s">
        <v>5845</v>
      </c>
      <c r="H421" t="s">
        <v>214</v>
      </c>
      <c r="I421" t="s">
        <v>4613</v>
      </c>
    </row>
    <row r="422" spans="1:9">
      <c r="A422" s="69" t="s">
        <v>5449</v>
      </c>
      <c r="B422" t="s">
        <v>103</v>
      </c>
      <c r="C422" t="s">
        <v>3216</v>
      </c>
      <c r="E422" t="s">
        <v>3217</v>
      </c>
      <c r="F422" t="s">
        <v>3218</v>
      </c>
      <c r="G422" t="s">
        <v>5845</v>
      </c>
      <c r="H422" t="s">
        <v>214</v>
      </c>
      <c r="I422" t="s">
        <v>4613</v>
      </c>
    </row>
    <row r="423" spans="1:9">
      <c r="A423" s="69" t="s">
        <v>5449</v>
      </c>
      <c r="B423" t="s">
        <v>103</v>
      </c>
      <c r="C423" t="s">
        <v>3219</v>
      </c>
      <c r="D423" t="s">
        <v>3220</v>
      </c>
      <c r="E423" t="s">
        <v>1330</v>
      </c>
      <c r="G423" t="s">
        <v>5845</v>
      </c>
      <c r="H423" t="s">
        <v>1330</v>
      </c>
      <c r="I423" t="s">
        <v>4613</v>
      </c>
    </row>
    <row r="424" spans="1:9">
      <c r="A424" s="69" t="s">
        <v>5449</v>
      </c>
      <c r="B424" t="s">
        <v>72</v>
      </c>
      <c r="C424" t="s">
        <v>3223</v>
      </c>
      <c r="D424" t="s">
        <v>36</v>
      </c>
      <c r="E424" t="s">
        <v>3081</v>
      </c>
      <c r="F424" t="s">
        <v>3224</v>
      </c>
      <c r="G424" t="s">
        <v>5845</v>
      </c>
      <c r="H424" t="s">
        <v>3081</v>
      </c>
      <c r="I424" t="s">
        <v>4617</v>
      </c>
    </row>
    <row r="425" spans="1:9">
      <c r="A425" s="69" t="s">
        <v>5449</v>
      </c>
      <c r="B425" t="s">
        <v>72</v>
      </c>
      <c r="C425" t="s">
        <v>3228</v>
      </c>
      <c r="D425" t="s">
        <v>36</v>
      </c>
      <c r="E425" t="s">
        <v>214</v>
      </c>
      <c r="F425" t="s">
        <v>3229</v>
      </c>
      <c r="G425" t="s">
        <v>5845</v>
      </c>
      <c r="H425" t="s">
        <v>214</v>
      </c>
      <c r="I425" t="s">
        <v>4617</v>
      </c>
    </row>
    <row r="426" spans="1:9">
      <c r="A426" s="69" t="s">
        <v>5449</v>
      </c>
      <c r="B426" t="s">
        <v>72</v>
      </c>
      <c r="C426" t="s">
        <v>3230</v>
      </c>
      <c r="D426" t="s">
        <v>36</v>
      </c>
      <c r="E426" t="s">
        <v>3081</v>
      </c>
      <c r="F426" t="s">
        <v>3231</v>
      </c>
      <c r="G426" t="s">
        <v>5845</v>
      </c>
      <c r="H426" t="s">
        <v>3081</v>
      </c>
      <c r="I426" t="s">
        <v>4617</v>
      </c>
    </row>
    <row r="427" spans="1:9">
      <c r="A427" s="69" t="s">
        <v>5449</v>
      </c>
      <c r="B427" t="s">
        <v>72</v>
      </c>
      <c r="C427" t="s">
        <v>3232</v>
      </c>
      <c r="D427" t="s">
        <v>36</v>
      </c>
      <c r="E427" t="s">
        <v>214</v>
      </c>
      <c r="F427" t="s">
        <v>3233</v>
      </c>
      <c r="G427" t="s">
        <v>5845</v>
      </c>
      <c r="H427" t="s">
        <v>214</v>
      </c>
      <c r="I427" t="s">
        <v>4617</v>
      </c>
    </row>
    <row r="428" spans="1:9">
      <c r="A428" s="69" t="s">
        <v>5449</v>
      </c>
      <c r="B428" t="s">
        <v>72</v>
      </c>
      <c r="C428" t="s">
        <v>3237</v>
      </c>
      <c r="D428" t="s">
        <v>40</v>
      </c>
      <c r="E428" t="s">
        <v>3081</v>
      </c>
      <c r="F428" t="s">
        <v>3238</v>
      </c>
      <c r="G428" t="s">
        <v>5845</v>
      </c>
      <c r="H428" t="s">
        <v>3081</v>
      </c>
      <c r="I428" t="s">
        <v>4617</v>
      </c>
    </row>
    <row r="429" spans="1:9">
      <c r="A429" s="69" t="s">
        <v>5449</v>
      </c>
      <c r="B429" t="s">
        <v>72</v>
      </c>
      <c r="C429" t="s">
        <v>3241</v>
      </c>
      <c r="D429" t="s">
        <v>40</v>
      </c>
      <c r="E429" t="s">
        <v>214</v>
      </c>
      <c r="F429" t="s">
        <v>3242</v>
      </c>
      <c r="G429" t="s">
        <v>5845</v>
      </c>
      <c r="H429" t="s">
        <v>214</v>
      </c>
      <c r="I429" t="s">
        <v>4617</v>
      </c>
    </row>
    <row r="430" spans="1:9">
      <c r="A430" s="69" t="s">
        <v>5449</v>
      </c>
      <c r="B430" t="s">
        <v>72</v>
      </c>
      <c r="C430" t="s">
        <v>3245</v>
      </c>
      <c r="D430" t="s">
        <v>42</v>
      </c>
      <c r="E430" t="s">
        <v>3081</v>
      </c>
      <c r="F430" t="s">
        <v>3246</v>
      </c>
      <c r="G430" t="s">
        <v>5845</v>
      </c>
      <c r="H430" t="s">
        <v>3081</v>
      </c>
      <c r="I430" t="s">
        <v>4617</v>
      </c>
    </row>
    <row r="431" spans="1:9">
      <c r="A431" s="69" t="s">
        <v>5449</v>
      </c>
      <c r="B431" t="s">
        <v>72</v>
      </c>
      <c r="C431" t="s">
        <v>2986</v>
      </c>
      <c r="D431" t="s">
        <v>42</v>
      </c>
      <c r="E431" t="s">
        <v>2987</v>
      </c>
      <c r="F431" t="s">
        <v>2988</v>
      </c>
      <c r="G431" t="s">
        <v>5845</v>
      </c>
      <c r="H431" t="s">
        <v>3559</v>
      </c>
      <c r="I431" t="s">
        <v>4617</v>
      </c>
    </row>
    <row r="432" spans="1:9">
      <c r="A432" s="69" t="s">
        <v>5449</v>
      </c>
      <c r="B432" t="s">
        <v>72</v>
      </c>
      <c r="C432" t="s">
        <v>3250</v>
      </c>
      <c r="D432" t="s">
        <v>44</v>
      </c>
      <c r="E432" t="s">
        <v>3081</v>
      </c>
      <c r="F432" t="s">
        <v>3251</v>
      </c>
      <c r="G432" t="s">
        <v>5845</v>
      </c>
      <c r="H432" t="s">
        <v>3081</v>
      </c>
      <c r="I432" t="s">
        <v>4617</v>
      </c>
    </row>
    <row r="433" spans="1:9">
      <c r="A433" s="69" t="s">
        <v>5449</v>
      </c>
      <c r="B433" t="s">
        <v>72</v>
      </c>
      <c r="C433" t="s">
        <v>2989</v>
      </c>
      <c r="D433" t="s">
        <v>44</v>
      </c>
      <c r="E433" t="s">
        <v>2919</v>
      </c>
      <c r="F433" t="s">
        <v>2990</v>
      </c>
      <c r="G433" t="s">
        <v>5845</v>
      </c>
      <c r="H433" t="s">
        <v>3554</v>
      </c>
      <c r="I433" t="s">
        <v>4617</v>
      </c>
    </row>
    <row r="434" spans="1:9">
      <c r="A434" s="69" t="s">
        <v>5449</v>
      </c>
      <c r="B434" t="s">
        <v>72</v>
      </c>
      <c r="C434" t="s">
        <v>3252</v>
      </c>
      <c r="D434" t="s">
        <v>44</v>
      </c>
      <c r="E434" t="s">
        <v>3081</v>
      </c>
      <c r="F434" t="s">
        <v>3253</v>
      </c>
      <c r="G434" t="s">
        <v>5845</v>
      </c>
      <c r="H434" t="s">
        <v>3081</v>
      </c>
      <c r="I434" t="s">
        <v>4617</v>
      </c>
    </row>
    <row r="435" spans="1:9">
      <c r="A435" s="69" t="s">
        <v>5449</v>
      </c>
      <c r="B435" t="s">
        <v>72</v>
      </c>
      <c r="C435" t="s">
        <v>3254</v>
      </c>
      <c r="D435" t="s">
        <v>56</v>
      </c>
      <c r="E435" t="s">
        <v>3081</v>
      </c>
      <c r="F435" t="s">
        <v>3255</v>
      </c>
      <c r="G435" t="s">
        <v>5845</v>
      </c>
      <c r="H435" t="s">
        <v>3081</v>
      </c>
      <c r="I435" t="s">
        <v>4617</v>
      </c>
    </row>
    <row r="436" spans="1:9">
      <c r="A436" s="69" t="s">
        <v>5449</v>
      </c>
      <c r="B436" t="s">
        <v>72</v>
      </c>
      <c r="C436" t="s">
        <v>3256</v>
      </c>
      <c r="D436" t="s">
        <v>57</v>
      </c>
      <c r="E436" t="s">
        <v>3081</v>
      </c>
      <c r="F436" t="s">
        <v>3257</v>
      </c>
      <c r="G436" t="s">
        <v>5845</v>
      </c>
      <c r="H436" t="s">
        <v>3081</v>
      </c>
      <c r="I436" t="s">
        <v>4617</v>
      </c>
    </row>
    <row r="437" spans="1:9">
      <c r="A437" s="69" t="s">
        <v>5449</v>
      </c>
      <c r="B437" t="s">
        <v>72</v>
      </c>
      <c r="C437" t="s">
        <v>3258</v>
      </c>
      <c r="D437" t="s">
        <v>2944</v>
      </c>
      <c r="E437" t="s">
        <v>3259</v>
      </c>
      <c r="F437" t="s">
        <v>3260</v>
      </c>
      <c r="G437" t="s">
        <v>5845</v>
      </c>
      <c r="H437" t="s">
        <v>3081</v>
      </c>
      <c r="I437" t="s">
        <v>4617</v>
      </c>
    </row>
    <row r="438" spans="1:9">
      <c r="A438" s="69" t="s">
        <v>5449</v>
      </c>
      <c r="B438" t="s">
        <v>72</v>
      </c>
      <c r="C438" t="s">
        <v>3261</v>
      </c>
      <c r="D438" t="s">
        <v>3262</v>
      </c>
      <c r="E438" t="s">
        <v>3081</v>
      </c>
      <c r="G438" t="s">
        <v>5845</v>
      </c>
      <c r="H438" t="s">
        <v>3081</v>
      </c>
      <c r="I438" t="s">
        <v>4617</v>
      </c>
    </row>
    <row r="439" spans="1:9">
      <c r="A439" s="69" t="s">
        <v>5449</v>
      </c>
      <c r="B439" t="s">
        <v>72</v>
      </c>
      <c r="C439" t="s">
        <v>3267</v>
      </c>
      <c r="D439" t="s">
        <v>36</v>
      </c>
      <c r="E439" t="s">
        <v>3081</v>
      </c>
      <c r="G439" t="s">
        <v>5845</v>
      </c>
      <c r="H439" t="s">
        <v>3081</v>
      </c>
      <c r="I439" t="s">
        <v>4617</v>
      </c>
    </row>
    <row r="440" spans="1:9">
      <c r="A440" s="69" t="s">
        <v>5449</v>
      </c>
      <c r="B440" t="s">
        <v>72</v>
      </c>
      <c r="C440" t="s">
        <v>3268</v>
      </c>
      <c r="D440" t="s">
        <v>3269</v>
      </c>
      <c r="E440" t="s">
        <v>214</v>
      </c>
      <c r="G440" t="s">
        <v>5845</v>
      </c>
      <c r="H440" t="s">
        <v>214</v>
      </c>
      <c r="I440" t="s">
        <v>4617</v>
      </c>
    </row>
    <row r="441" spans="1:9">
      <c r="A441" s="69" t="s">
        <v>5449</v>
      </c>
      <c r="B441" t="s">
        <v>78</v>
      </c>
      <c r="C441" t="s">
        <v>3271</v>
      </c>
      <c r="D441" t="s">
        <v>35</v>
      </c>
      <c r="E441" t="s">
        <v>214</v>
      </c>
      <c r="F441" t="s">
        <v>3272</v>
      </c>
      <c r="G441" t="s">
        <v>5845</v>
      </c>
      <c r="H441" t="s">
        <v>214</v>
      </c>
      <c r="I441" t="s">
        <v>4621</v>
      </c>
    </row>
    <row r="442" spans="1:9">
      <c r="A442" s="69" t="s">
        <v>5449</v>
      </c>
      <c r="B442" t="s">
        <v>78</v>
      </c>
      <c r="C442" t="s">
        <v>3273</v>
      </c>
      <c r="D442" t="s">
        <v>33</v>
      </c>
      <c r="E442" t="s">
        <v>3081</v>
      </c>
      <c r="F442" t="s">
        <v>3274</v>
      </c>
      <c r="G442" t="s">
        <v>5845</v>
      </c>
      <c r="H442" t="s">
        <v>3081</v>
      </c>
      <c r="I442" t="s">
        <v>4621</v>
      </c>
    </row>
    <row r="443" spans="1:9">
      <c r="A443" s="69" t="s">
        <v>5449</v>
      </c>
      <c r="B443" t="s">
        <v>78</v>
      </c>
      <c r="C443" t="s">
        <v>3277</v>
      </c>
      <c r="D443" t="s">
        <v>40</v>
      </c>
      <c r="E443" t="s">
        <v>214</v>
      </c>
      <c r="F443" t="s">
        <v>3278</v>
      </c>
      <c r="G443" t="s">
        <v>5845</v>
      </c>
      <c r="H443" t="s">
        <v>214</v>
      </c>
      <c r="I443" t="s">
        <v>4621</v>
      </c>
    </row>
    <row r="444" spans="1:9">
      <c r="A444" s="69" t="s">
        <v>5449</v>
      </c>
      <c r="B444" t="s">
        <v>78</v>
      </c>
      <c r="C444" t="s">
        <v>3279</v>
      </c>
      <c r="D444" t="s">
        <v>40</v>
      </c>
      <c r="E444" t="s">
        <v>214</v>
      </c>
      <c r="F444" t="s">
        <v>3280</v>
      </c>
      <c r="G444" t="s">
        <v>5845</v>
      </c>
      <c r="H444" t="s">
        <v>214</v>
      </c>
      <c r="I444" t="s">
        <v>4621</v>
      </c>
    </row>
    <row r="445" spans="1:9">
      <c r="A445" s="69" t="s">
        <v>5449</v>
      </c>
      <c r="B445" t="s">
        <v>78</v>
      </c>
      <c r="C445" t="s">
        <v>3281</v>
      </c>
      <c r="D445" t="s">
        <v>40</v>
      </c>
      <c r="E445" t="s">
        <v>214</v>
      </c>
      <c r="F445" t="s">
        <v>3282</v>
      </c>
      <c r="G445" t="s">
        <v>5845</v>
      </c>
      <c r="H445" t="s">
        <v>214</v>
      </c>
      <c r="I445" t="s">
        <v>4621</v>
      </c>
    </row>
    <row r="446" spans="1:9">
      <c r="A446" s="69" t="s">
        <v>5449</v>
      </c>
      <c r="B446" t="s">
        <v>78</v>
      </c>
      <c r="C446" t="s">
        <v>3283</v>
      </c>
      <c r="D446" t="s">
        <v>33</v>
      </c>
      <c r="E446" t="s">
        <v>214</v>
      </c>
      <c r="F446" t="s">
        <v>3284</v>
      </c>
      <c r="G446" t="s">
        <v>5845</v>
      </c>
      <c r="H446" t="s">
        <v>214</v>
      </c>
      <c r="I446" t="s">
        <v>4621</v>
      </c>
    </row>
    <row r="447" spans="1:9">
      <c r="A447" s="69" t="s">
        <v>5449</v>
      </c>
      <c r="B447" t="s">
        <v>78</v>
      </c>
      <c r="C447" t="s">
        <v>3285</v>
      </c>
      <c r="D447" t="s">
        <v>56</v>
      </c>
      <c r="E447" t="s">
        <v>214</v>
      </c>
      <c r="F447" t="s">
        <v>3280</v>
      </c>
      <c r="G447" t="s">
        <v>5845</v>
      </c>
      <c r="H447" t="s">
        <v>214</v>
      </c>
      <c r="I447" t="s">
        <v>4621</v>
      </c>
    </row>
    <row r="448" spans="1:9">
      <c r="A448" s="69" t="s">
        <v>5449</v>
      </c>
      <c r="B448" t="s">
        <v>78</v>
      </c>
      <c r="C448" t="s">
        <v>3286</v>
      </c>
      <c r="D448" t="s">
        <v>57</v>
      </c>
      <c r="E448" t="s">
        <v>3081</v>
      </c>
      <c r="F448" t="s">
        <v>3287</v>
      </c>
      <c r="G448" t="s">
        <v>5845</v>
      </c>
      <c r="H448" t="s">
        <v>3081</v>
      </c>
      <c r="I448" t="s">
        <v>4621</v>
      </c>
    </row>
    <row r="449" spans="1:9">
      <c r="A449" s="69" t="s">
        <v>5449</v>
      </c>
      <c r="B449" t="s">
        <v>78</v>
      </c>
      <c r="C449" t="s">
        <v>3288</v>
      </c>
      <c r="D449" t="s">
        <v>57</v>
      </c>
      <c r="E449" t="s">
        <v>3081</v>
      </c>
      <c r="F449" t="s">
        <v>3289</v>
      </c>
      <c r="G449" t="s">
        <v>5845</v>
      </c>
      <c r="H449" t="s">
        <v>3081</v>
      </c>
      <c r="I449" t="s">
        <v>4621</v>
      </c>
    </row>
    <row r="450" spans="1:9">
      <c r="A450" s="69" t="s">
        <v>5449</v>
      </c>
      <c r="B450" t="s">
        <v>78</v>
      </c>
      <c r="C450" t="s">
        <v>3290</v>
      </c>
      <c r="D450" t="s">
        <v>58</v>
      </c>
      <c r="E450" t="s">
        <v>214</v>
      </c>
      <c r="F450" t="s">
        <v>3291</v>
      </c>
      <c r="G450" t="s">
        <v>5845</v>
      </c>
      <c r="H450" t="s">
        <v>214</v>
      </c>
      <c r="I450" t="s">
        <v>4621</v>
      </c>
    </row>
    <row r="451" spans="1:9">
      <c r="A451" s="69" t="s">
        <v>5449</v>
      </c>
      <c r="B451" t="s">
        <v>78</v>
      </c>
      <c r="C451" t="s">
        <v>3292</v>
      </c>
      <c r="D451" t="s">
        <v>42</v>
      </c>
      <c r="E451" t="s">
        <v>3293</v>
      </c>
      <c r="G451" t="s">
        <v>5845</v>
      </c>
      <c r="H451" t="s">
        <v>214</v>
      </c>
      <c r="I451" t="s">
        <v>4621</v>
      </c>
    </row>
    <row r="452" spans="1:9">
      <c r="A452" s="69" t="s">
        <v>5449</v>
      </c>
      <c r="B452" t="s">
        <v>78</v>
      </c>
      <c r="C452" t="s">
        <v>3294</v>
      </c>
      <c r="D452" t="s">
        <v>38</v>
      </c>
      <c r="E452" t="s">
        <v>3081</v>
      </c>
      <c r="G452" t="s">
        <v>5845</v>
      </c>
      <c r="H452" t="s">
        <v>3081</v>
      </c>
      <c r="I452" t="s">
        <v>4621</v>
      </c>
    </row>
    <row r="453" spans="1:9">
      <c r="A453" s="69" t="s">
        <v>5449</v>
      </c>
      <c r="B453" t="s">
        <v>78</v>
      </c>
      <c r="C453" t="s">
        <v>3295</v>
      </c>
      <c r="D453" t="s">
        <v>33</v>
      </c>
      <c r="E453" t="s">
        <v>214</v>
      </c>
      <c r="G453" t="s">
        <v>5845</v>
      </c>
      <c r="H453" t="s">
        <v>214</v>
      </c>
      <c r="I453" t="s">
        <v>4621</v>
      </c>
    </row>
    <row r="454" spans="1:9">
      <c r="A454" s="69" t="s">
        <v>5449</v>
      </c>
      <c r="B454" t="s">
        <v>97</v>
      </c>
      <c r="C454" t="s">
        <v>3299</v>
      </c>
      <c r="D454" t="s">
        <v>38</v>
      </c>
      <c r="E454" t="s">
        <v>214</v>
      </c>
      <c r="F454" t="s">
        <v>3291</v>
      </c>
      <c r="G454" t="s">
        <v>5845</v>
      </c>
      <c r="H454" t="s">
        <v>214</v>
      </c>
      <c r="I454" t="s">
        <v>4625</v>
      </c>
    </row>
    <row r="455" spans="1:9">
      <c r="A455" s="69" t="s">
        <v>5449</v>
      </c>
      <c r="B455" t="s">
        <v>97</v>
      </c>
      <c r="C455" t="s">
        <v>3300</v>
      </c>
      <c r="D455" t="s">
        <v>42</v>
      </c>
      <c r="E455" t="s">
        <v>3081</v>
      </c>
      <c r="F455" t="s">
        <v>3301</v>
      </c>
      <c r="G455" t="s">
        <v>5845</v>
      </c>
      <c r="H455" t="s">
        <v>3081</v>
      </c>
      <c r="I455" t="s">
        <v>4625</v>
      </c>
    </row>
    <row r="456" spans="1:9">
      <c r="A456" s="69" t="s">
        <v>5449</v>
      </c>
      <c r="B456" t="s">
        <v>97</v>
      </c>
      <c r="C456" t="s">
        <v>3302</v>
      </c>
      <c r="D456" t="s">
        <v>42</v>
      </c>
      <c r="E456" t="s">
        <v>3081</v>
      </c>
      <c r="F456" t="s">
        <v>3303</v>
      </c>
      <c r="G456" t="s">
        <v>5845</v>
      </c>
      <c r="H456" t="s">
        <v>3081</v>
      </c>
      <c r="I456" t="s">
        <v>4625</v>
      </c>
    </row>
    <row r="457" spans="1:9">
      <c r="A457" s="69" t="s">
        <v>5449</v>
      </c>
      <c r="B457" t="s">
        <v>97</v>
      </c>
      <c r="C457" t="s">
        <v>3304</v>
      </c>
      <c r="D457" t="s">
        <v>44</v>
      </c>
      <c r="E457" t="s">
        <v>214</v>
      </c>
      <c r="F457" t="s">
        <v>3305</v>
      </c>
      <c r="G457" t="s">
        <v>5845</v>
      </c>
      <c r="H457" t="s">
        <v>214</v>
      </c>
      <c r="I457" t="s">
        <v>4625</v>
      </c>
    </row>
    <row r="458" spans="1:9">
      <c r="A458" s="69" t="s">
        <v>5449</v>
      </c>
      <c r="B458" t="s">
        <v>97</v>
      </c>
      <c r="C458" t="s">
        <v>3306</v>
      </c>
      <c r="D458" t="s">
        <v>56</v>
      </c>
      <c r="E458" t="s">
        <v>3307</v>
      </c>
      <c r="F458" t="s">
        <v>3308</v>
      </c>
      <c r="G458" t="s">
        <v>5845</v>
      </c>
      <c r="H458" t="s">
        <v>214</v>
      </c>
      <c r="I458" t="s">
        <v>4625</v>
      </c>
    </row>
    <row r="459" spans="1:9">
      <c r="A459" s="69" t="s">
        <v>5449</v>
      </c>
      <c r="B459" t="s">
        <v>97</v>
      </c>
      <c r="C459" t="s">
        <v>3309</v>
      </c>
      <c r="D459" t="s">
        <v>56</v>
      </c>
      <c r="E459" t="s">
        <v>3307</v>
      </c>
      <c r="F459" t="s">
        <v>3308</v>
      </c>
      <c r="G459" t="s">
        <v>5845</v>
      </c>
      <c r="H459" t="s">
        <v>214</v>
      </c>
      <c r="I459" t="s">
        <v>4625</v>
      </c>
    </row>
    <row r="460" spans="1:9">
      <c r="A460" s="69" t="s">
        <v>5449</v>
      </c>
      <c r="B460" t="s">
        <v>97</v>
      </c>
      <c r="C460" t="s">
        <v>3310</v>
      </c>
      <c r="D460" t="s">
        <v>56</v>
      </c>
      <c r="E460" t="s">
        <v>214</v>
      </c>
      <c r="F460" t="s">
        <v>3311</v>
      </c>
      <c r="G460" t="s">
        <v>5845</v>
      </c>
      <c r="H460" t="s">
        <v>214</v>
      </c>
      <c r="I460" t="s">
        <v>4625</v>
      </c>
    </row>
    <row r="461" spans="1:9">
      <c r="A461" s="69" t="s">
        <v>5449</v>
      </c>
      <c r="B461" t="s">
        <v>97</v>
      </c>
      <c r="C461" t="s">
        <v>3312</v>
      </c>
      <c r="D461" t="s">
        <v>57</v>
      </c>
      <c r="E461" t="s">
        <v>3081</v>
      </c>
      <c r="F461" t="s">
        <v>3313</v>
      </c>
      <c r="G461" t="s">
        <v>5845</v>
      </c>
      <c r="H461" t="s">
        <v>3081</v>
      </c>
      <c r="I461" t="s">
        <v>4625</v>
      </c>
    </row>
    <row r="462" spans="1:9">
      <c r="A462" s="69" t="s">
        <v>5449</v>
      </c>
      <c r="B462" t="s">
        <v>97</v>
      </c>
      <c r="C462" t="s">
        <v>3010</v>
      </c>
      <c r="D462" t="s">
        <v>58</v>
      </c>
      <c r="E462" t="s">
        <v>2914</v>
      </c>
      <c r="F462" t="s">
        <v>3011</v>
      </c>
      <c r="G462" t="s">
        <v>5845</v>
      </c>
      <c r="H462" t="s">
        <v>214</v>
      </c>
      <c r="I462" t="s">
        <v>4625</v>
      </c>
    </row>
    <row r="463" spans="1:9">
      <c r="A463" s="69" t="s">
        <v>5449</v>
      </c>
      <c r="B463" t="s">
        <v>97</v>
      </c>
      <c r="C463" t="s">
        <v>3317</v>
      </c>
      <c r="D463" t="s">
        <v>58</v>
      </c>
      <c r="E463" t="s">
        <v>3081</v>
      </c>
      <c r="F463" t="s">
        <v>3318</v>
      </c>
      <c r="G463" t="s">
        <v>5845</v>
      </c>
      <c r="H463" t="s">
        <v>3081</v>
      </c>
      <c r="I463" t="s">
        <v>4625</v>
      </c>
    </row>
    <row r="464" spans="1:9">
      <c r="A464" s="69" t="s">
        <v>5449</v>
      </c>
      <c r="B464" t="s">
        <v>97</v>
      </c>
      <c r="C464" t="s">
        <v>3319</v>
      </c>
      <c r="D464" t="s">
        <v>58</v>
      </c>
      <c r="E464" t="s">
        <v>214</v>
      </c>
      <c r="F464" t="s">
        <v>3320</v>
      </c>
      <c r="G464" t="s">
        <v>5845</v>
      </c>
      <c r="H464" t="s">
        <v>214</v>
      </c>
      <c r="I464" t="s">
        <v>4625</v>
      </c>
    </row>
    <row r="465" spans="1:9">
      <c r="A465" s="69" t="s">
        <v>5449</v>
      </c>
      <c r="B465" t="s">
        <v>97</v>
      </c>
      <c r="C465" t="s">
        <v>3321</v>
      </c>
      <c r="D465" t="s">
        <v>3322</v>
      </c>
      <c r="E465" t="s">
        <v>214</v>
      </c>
      <c r="F465" t="s">
        <v>3323</v>
      </c>
      <c r="G465" t="s">
        <v>5845</v>
      </c>
      <c r="H465" t="s">
        <v>214</v>
      </c>
      <c r="I465" t="s">
        <v>4625</v>
      </c>
    </row>
    <row r="466" spans="1:9">
      <c r="A466" s="69" t="s">
        <v>5449</v>
      </c>
      <c r="B466" t="s">
        <v>97</v>
      </c>
      <c r="C466" t="s">
        <v>3324</v>
      </c>
      <c r="D466" t="s">
        <v>3325</v>
      </c>
      <c r="E466" t="s">
        <v>3081</v>
      </c>
      <c r="F466" t="s">
        <v>3326</v>
      </c>
      <c r="G466" t="s">
        <v>5845</v>
      </c>
      <c r="H466" t="s">
        <v>3081</v>
      </c>
      <c r="I466" t="s">
        <v>4625</v>
      </c>
    </row>
    <row r="467" spans="1:9">
      <c r="A467" s="69" t="s">
        <v>5449</v>
      </c>
      <c r="B467" t="s">
        <v>97</v>
      </c>
      <c r="C467" t="s">
        <v>3327</v>
      </c>
      <c r="D467" t="s">
        <v>3328</v>
      </c>
      <c r="E467" t="s">
        <v>1330</v>
      </c>
      <c r="G467" t="s">
        <v>5845</v>
      </c>
      <c r="H467" t="s">
        <v>1330</v>
      </c>
      <c r="I467" t="s">
        <v>4625</v>
      </c>
    </row>
    <row r="468" spans="1:9">
      <c r="A468" s="69" t="s">
        <v>5449</v>
      </c>
      <c r="B468" t="s">
        <v>97</v>
      </c>
      <c r="C468" t="s">
        <v>3329</v>
      </c>
      <c r="D468" t="s">
        <v>3328</v>
      </c>
      <c r="E468" t="s">
        <v>1330</v>
      </c>
      <c r="G468" t="s">
        <v>5845</v>
      </c>
      <c r="H468" t="s">
        <v>1330</v>
      </c>
      <c r="I468" t="s">
        <v>4625</v>
      </c>
    </row>
    <row r="469" spans="1:9">
      <c r="A469" s="69" t="s">
        <v>5449</v>
      </c>
      <c r="B469" t="s">
        <v>97</v>
      </c>
      <c r="C469" t="s">
        <v>3330</v>
      </c>
      <c r="D469" t="s">
        <v>40</v>
      </c>
      <c r="E469" t="s">
        <v>214</v>
      </c>
      <c r="F469" t="s">
        <v>3331</v>
      </c>
      <c r="G469" t="s">
        <v>5845</v>
      </c>
      <c r="H469" t="s">
        <v>214</v>
      </c>
      <c r="I469" t="s">
        <v>4625</v>
      </c>
    </row>
    <row r="470" spans="1:9">
      <c r="A470" s="69" t="s">
        <v>5449</v>
      </c>
      <c r="B470" t="s">
        <v>97</v>
      </c>
      <c r="C470" t="s">
        <v>3332</v>
      </c>
      <c r="E470" t="s">
        <v>214</v>
      </c>
      <c r="G470" t="s">
        <v>5845</v>
      </c>
      <c r="H470" t="s">
        <v>214</v>
      </c>
      <c r="I470" t="s">
        <v>4625</v>
      </c>
    </row>
    <row r="471" spans="1:9">
      <c r="A471" s="69" t="s">
        <v>5449</v>
      </c>
      <c r="B471" t="s">
        <v>14</v>
      </c>
      <c r="C471" t="s">
        <v>3337</v>
      </c>
      <c r="E471" t="s">
        <v>3338</v>
      </c>
      <c r="G471" t="s">
        <v>5846</v>
      </c>
      <c r="H471" t="s">
        <v>214</v>
      </c>
      <c r="I471" t="s">
        <v>4628</v>
      </c>
    </row>
    <row r="472" spans="1:9">
      <c r="A472" s="69" t="s">
        <v>5449</v>
      </c>
      <c r="B472" t="s">
        <v>14</v>
      </c>
      <c r="C472" t="s">
        <v>3339</v>
      </c>
      <c r="D472" t="s">
        <v>3340</v>
      </c>
      <c r="E472" t="s">
        <v>3081</v>
      </c>
      <c r="F472" t="s">
        <v>3341</v>
      </c>
      <c r="G472" t="s">
        <v>5846</v>
      </c>
      <c r="H472" t="s">
        <v>3081</v>
      </c>
      <c r="I472" t="s">
        <v>4628</v>
      </c>
    </row>
    <row r="473" spans="1:9">
      <c r="A473" s="69" t="s">
        <v>5449</v>
      </c>
      <c r="B473" t="s">
        <v>14</v>
      </c>
      <c r="C473" t="s">
        <v>3342</v>
      </c>
      <c r="E473" t="s">
        <v>214</v>
      </c>
      <c r="G473" t="s">
        <v>5846</v>
      </c>
      <c r="H473" t="s">
        <v>214</v>
      </c>
      <c r="I473" t="s">
        <v>4628</v>
      </c>
    </row>
    <row r="474" spans="1:9">
      <c r="A474" s="69" t="s">
        <v>5449</v>
      </c>
      <c r="B474" t="s">
        <v>7</v>
      </c>
      <c r="C474" t="s">
        <v>3344</v>
      </c>
      <c r="D474" t="s">
        <v>10</v>
      </c>
      <c r="E474" t="s">
        <v>214</v>
      </c>
      <c r="G474" t="s">
        <v>5846</v>
      </c>
      <c r="H474" t="s">
        <v>214</v>
      </c>
      <c r="I474" t="s">
        <v>4632</v>
      </c>
    </row>
    <row r="475" spans="1:9">
      <c r="A475" s="69" t="s">
        <v>5449</v>
      </c>
      <c r="B475" t="s">
        <v>7</v>
      </c>
      <c r="C475" t="s">
        <v>3345</v>
      </c>
      <c r="D475" t="s">
        <v>3346</v>
      </c>
      <c r="E475" t="s">
        <v>214</v>
      </c>
      <c r="F475" t="s">
        <v>3347</v>
      </c>
      <c r="G475" t="s">
        <v>5846</v>
      </c>
      <c r="H475" t="s">
        <v>214</v>
      </c>
      <c r="I475" t="s">
        <v>4632</v>
      </c>
    </row>
    <row r="476" spans="1:9">
      <c r="A476" s="69" t="s">
        <v>5449</v>
      </c>
      <c r="B476" t="s">
        <v>7</v>
      </c>
      <c r="C476" t="s">
        <v>3348</v>
      </c>
      <c r="D476" t="s">
        <v>3346</v>
      </c>
      <c r="E476" t="s">
        <v>214</v>
      </c>
      <c r="G476" t="s">
        <v>5846</v>
      </c>
      <c r="H476" t="s">
        <v>214</v>
      </c>
      <c r="I476" t="s">
        <v>4632</v>
      </c>
    </row>
    <row r="477" spans="1:9">
      <c r="A477" s="69" t="s">
        <v>5449</v>
      </c>
      <c r="B477" t="s">
        <v>7</v>
      </c>
      <c r="C477" t="s">
        <v>3349</v>
      </c>
      <c r="D477" t="s">
        <v>12</v>
      </c>
      <c r="E477" t="s">
        <v>214</v>
      </c>
      <c r="F477" t="s">
        <v>3350</v>
      </c>
      <c r="G477" t="s">
        <v>5846</v>
      </c>
      <c r="H477" t="s">
        <v>214</v>
      </c>
      <c r="I477" t="s">
        <v>4632</v>
      </c>
    </row>
    <row r="478" spans="1:9">
      <c r="A478" s="69" t="s">
        <v>5449</v>
      </c>
      <c r="B478" t="s">
        <v>7</v>
      </c>
      <c r="C478" t="s">
        <v>3017</v>
      </c>
      <c r="D478" t="s">
        <v>3018</v>
      </c>
      <c r="E478" t="s">
        <v>2919</v>
      </c>
      <c r="G478" t="s">
        <v>5846</v>
      </c>
      <c r="H478" t="s">
        <v>3554</v>
      </c>
      <c r="I478" t="s">
        <v>4632</v>
      </c>
    </row>
    <row r="479" spans="1:9">
      <c r="A479" s="69" t="s">
        <v>5449</v>
      </c>
      <c r="B479" t="s">
        <v>4363</v>
      </c>
      <c r="C479" t="s">
        <v>3352</v>
      </c>
      <c r="D479" t="s">
        <v>3045</v>
      </c>
      <c r="E479" t="s">
        <v>214</v>
      </c>
      <c r="G479" t="s">
        <v>5846</v>
      </c>
      <c r="H479" t="s">
        <v>214</v>
      </c>
      <c r="I479" t="s">
        <v>4636</v>
      </c>
    </row>
    <row r="480" spans="1:9">
      <c r="A480" s="69" t="s">
        <v>5449</v>
      </c>
      <c r="B480" t="s">
        <v>4363</v>
      </c>
      <c r="C480" t="s">
        <v>3353</v>
      </c>
      <c r="D480" t="s">
        <v>3045</v>
      </c>
      <c r="E480" t="s">
        <v>3354</v>
      </c>
      <c r="G480" t="s">
        <v>5846</v>
      </c>
      <c r="H480" t="s">
        <v>214</v>
      </c>
      <c r="I480" t="s">
        <v>4636</v>
      </c>
    </row>
    <row r="481" spans="1:9">
      <c r="A481" s="69" t="s">
        <v>5449</v>
      </c>
      <c r="B481" t="s">
        <v>4363</v>
      </c>
      <c r="C481" t="s">
        <v>3355</v>
      </c>
      <c r="D481" t="s">
        <v>3045</v>
      </c>
      <c r="E481" t="s">
        <v>3293</v>
      </c>
      <c r="F481" t="s">
        <v>3356</v>
      </c>
      <c r="G481" t="s">
        <v>5846</v>
      </c>
      <c r="H481" t="s">
        <v>214</v>
      </c>
      <c r="I481" t="s">
        <v>4636</v>
      </c>
    </row>
    <row r="482" spans="1:9">
      <c r="A482" s="69" t="s">
        <v>5449</v>
      </c>
      <c r="B482" t="s">
        <v>4363</v>
      </c>
      <c r="C482" t="s">
        <v>3357</v>
      </c>
      <c r="D482" t="s">
        <v>3045</v>
      </c>
      <c r="E482" t="s">
        <v>214</v>
      </c>
      <c r="G482" t="s">
        <v>5846</v>
      </c>
      <c r="H482" t="s">
        <v>214</v>
      </c>
      <c r="I482" t="s">
        <v>4636</v>
      </c>
    </row>
    <row r="483" spans="1:9">
      <c r="A483" s="69" t="s">
        <v>5449</v>
      </c>
      <c r="B483" t="s">
        <v>47</v>
      </c>
      <c r="C483" t="s">
        <v>3359</v>
      </c>
      <c r="D483" t="s">
        <v>3360</v>
      </c>
      <c r="E483" t="s">
        <v>3361</v>
      </c>
      <c r="G483" t="s">
        <v>5846</v>
      </c>
      <c r="H483" t="s">
        <v>214</v>
      </c>
      <c r="I483" t="s">
        <v>4640</v>
      </c>
    </row>
    <row r="484" spans="1:9">
      <c r="A484" s="69" t="s">
        <v>5449</v>
      </c>
      <c r="B484" t="s">
        <v>47</v>
      </c>
      <c r="C484" t="s">
        <v>3364</v>
      </c>
      <c r="D484" t="s">
        <v>3365</v>
      </c>
      <c r="E484" t="s">
        <v>3366</v>
      </c>
      <c r="G484" t="s">
        <v>5846</v>
      </c>
      <c r="H484" t="s">
        <v>214</v>
      </c>
      <c r="I484" t="s">
        <v>4640</v>
      </c>
    </row>
    <row r="485" spans="1:9">
      <c r="A485" s="69" t="s">
        <v>5449</v>
      </c>
      <c r="B485" t="s">
        <v>47</v>
      </c>
      <c r="C485" t="s">
        <v>3367</v>
      </c>
      <c r="D485" t="s">
        <v>3368</v>
      </c>
      <c r="E485" t="s">
        <v>214</v>
      </c>
      <c r="G485" t="s">
        <v>5846</v>
      </c>
      <c r="H485" t="s">
        <v>214</v>
      </c>
      <c r="I485" t="s">
        <v>4640</v>
      </c>
    </row>
    <row r="486" spans="1:9">
      <c r="A486" s="69" t="s">
        <v>5449</v>
      </c>
      <c r="B486" t="s">
        <v>47</v>
      </c>
      <c r="C486" t="s">
        <v>3371</v>
      </c>
      <c r="D486" t="s">
        <v>3372</v>
      </c>
      <c r="E486" t="s">
        <v>214</v>
      </c>
      <c r="G486" t="s">
        <v>5846</v>
      </c>
      <c r="H486" t="s">
        <v>214</v>
      </c>
      <c r="I486" t="s">
        <v>4640</v>
      </c>
    </row>
    <row r="487" spans="1:9">
      <c r="A487" s="69" t="s">
        <v>5449</v>
      </c>
      <c r="B487" t="s">
        <v>47</v>
      </c>
      <c r="C487" t="s">
        <v>3373</v>
      </c>
      <c r="D487" t="s">
        <v>3368</v>
      </c>
      <c r="E487" t="s">
        <v>214</v>
      </c>
      <c r="G487" t="s">
        <v>5846</v>
      </c>
      <c r="H487" t="s">
        <v>214</v>
      </c>
      <c r="I487" t="s">
        <v>4640</v>
      </c>
    </row>
    <row r="488" spans="1:9">
      <c r="A488" s="69" t="s">
        <v>5449</v>
      </c>
      <c r="B488" t="s">
        <v>47</v>
      </c>
      <c r="C488" t="s">
        <v>3374</v>
      </c>
      <c r="D488" t="s">
        <v>3368</v>
      </c>
      <c r="E488" t="s">
        <v>214</v>
      </c>
      <c r="G488" t="s">
        <v>5846</v>
      </c>
      <c r="H488" t="s">
        <v>214</v>
      </c>
      <c r="I488" t="s">
        <v>4640</v>
      </c>
    </row>
    <row r="489" spans="1:9">
      <c r="A489" s="69" t="s">
        <v>5449</v>
      </c>
      <c r="B489" t="s">
        <v>60</v>
      </c>
      <c r="C489" t="s">
        <v>3376</v>
      </c>
      <c r="D489" t="s">
        <v>10</v>
      </c>
      <c r="E489" t="s">
        <v>214</v>
      </c>
      <c r="G489" t="s">
        <v>5846</v>
      </c>
      <c r="H489" t="s">
        <v>214</v>
      </c>
      <c r="I489" t="s">
        <v>4644</v>
      </c>
    </row>
    <row r="490" spans="1:9">
      <c r="A490" s="69" t="s">
        <v>5449</v>
      </c>
      <c r="B490" t="s">
        <v>60</v>
      </c>
      <c r="C490" t="s">
        <v>3020</v>
      </c>
      <c r="D490" t="s">
        <v>10</v>
      </c>
      <c r="E490" t="s">
        <v>2919</v>
      </c>
      <c r="G490" t="s">
        <v>5846</v>
      </c>
      <c r="H490" t="s">
        <v>3554</v>
      </c>
      <c r="I490" t="s">
        <v>4644</v>
      </c>
    </row>
    <row r="491" spans="1:9">
      <c r="A491" s="69" t="s">
        <v>5449</v>
      </c>
      <c r="B491" t="s">
        <v>60</v>
      </c>
      <c r="C491" t="s">
        <v>3021</v>
      </c>
      <c r="D491" t="s">
        <v>10</v>
      </c>
      <c r="E491" t="s">
        <v>2919</v>
      </c>
      <c r="G491" t="s">
        <v>5846</v>
      </c>
      <c r="H491" t="s">
        <v>3554</v>
      </c>
      <c r="I491" t="s">
        <v>4644</v>
      </c>
    </row>
    <row r="492" spans="1:9">
      <c r="A492" s="69" t="s">
        <v>5449</v>
      </c>
      <c r="B492" t="s">
        <v>60</v>
      </c>
      <c r="C492" t="s">
        <v>3022</v>
      </c>
      <c r="D492" t="s">
        <v>10</v>
      </c>
      <c r="E492" t="s">
        <v>2919</v>
      </c>
      <c r="G492" t="s">
        <v>5846</v>
      </c>
      <c r="H492" t="s">
        <v>3554</v>
      </c>
      <c r="I492" t="s">
        <v>4644</v>
      </c>
    </row>
    <row r="493" spans="1:9">
      <c r="A493" s="69" t="s">
        <v>5449</v>
      </c>
      <c r="B493" t="s">
        <v>60</v>
      </c>
      <c r="C493" t="s">
        <v>3023</v>
      </c>
      <c r="D493" t="s">
        <v>10</v>
      </c>
      <c r="E493" t="s">
        <v>2919</v>
      </c>
      <c r="G493" t="s">
        <v>5846</v>
      </c>
      <c r="H493" t="s">
        <v>3554</v>
      </c>
      <c r="I493" t="s">
        <v>4644</v>
      </c>
    </row>
    <row r="494" spans="1:9">
      <c r="A494" s="69" t="s">
        <v>5449</v>
      </c>
      <c r="B494" t="s">
        <v>60</v>
      </c>
      <c r="C494" t="s">
        <v>3377</v>
      </c>
      <c r="D494" t="s">
        <v>61</v>
      </c>
      <c r="E494" t="s">
        <v>214</v>
      </c>
      <c r="F494" t="s">
        <v>3378</v>
      </c>
      <c r="G494" t="s">
        <v>5846</v>
      </c>
      <c r="H494" t="s">
        <v>214</v>
      </c>
      <c r="I494" t="s">
        <v>4644</v>
      </c>
    </row>
    <row r="495" spans="1:9">
      <c r="A495" s="69" t="s">
        <v>5449</v>
      </c>
      <c r="B495" t="s">
        <v>60</v>
      </c>
      <c r="C495" t="s">
        <v>3379</v>
      </c>
      <c r="D495" t="s">
        <v>61</v>
      </c>
      <c r="E495" t="s">
        <v>214</v>
      </c>
      <c r="G495" t="s">
        <v>5846</v>
      </c>
      <c r="H495" t="s">
        <v>214</v>
      </c>
      <c r="I495" t="s">
        <v>4644</v>
      </c>
    </row>
    <row r="496" spans="1:9">
      <c r="A496" s="69" t="s">
        <v>5449</v>
      </c>
      <c r="B496" t="s">
        <v>54</v>
      </c>
      <c r="C496" t="s">
        <v>3381</v>
      </c>
      <c r="D496" t="s">
        <v>74</v>
      </c>
      <c r="E496" t="s">
        <v>214</v>
      </c>
      <c r="G496" t="s">
        <v>5846</v>
      </c>
      <c r="H496" t="s">
        <v>214</v>
      </c>
      <c r="I496" t="s">
        <v>4646</v>
      </c>
    </row>
    <row r="497" spans="1:9">
      <c r="A497" s="69" t="s">
        <v>5449</v>
      </c>
      <c r="B497" t="s">
        <v>54</v>
      </c>
      <c r="C497" t="s">
        <v>3382</v>
      </c>
      <c r="D497" t="s">
        <v>3383</v>
      </c>
      <c r="E497" t="s">
        <v>3361</v>
      </c>
      <c r="G497" t="s">
        <v>5846</v>
      </c>
      <c r="H497" t="s">
        <v>214</v>
      </c>
      <c r="I497" t="s">
        <v>4646</v>
      </c>
    </row>
    <row r="498" spans="1:9">
      <c r="A498" s="69" t="s">
        <v>5449</v>
      </c>
      <c r="B498" t="s">
        <v>54</v>
      </c>
      <c r="C498" t="s">
        <v>3384</v>
      </c>
      <c r="D498" t="s">
        <v>74</v>
      </c>
      <c r="E498" t="s">
        <v>3385</v>
      </c>
      <c r="F498" t="s">
        <v>3386</v>
      </c>
      <c r="G498" t="s">
        <v>5846</v>
      </c>
      <c r="H498" t="s">
        <v>214</v>
      </c>
      <c r="I498" t="s">
        <v>4646</v>
      </c>
    </row>
    <row r="499" spans="1:9">
      <c r="A499" s="69" t="s">
        <v>5449</v>
      </c>
      <c r="B499" t="s">
        <v>54</v>
      </c>
      <c r="C499" t="s">
        <v>3025</v>
      </c>
      <c r="D499" t="s">
        <v>3018</v>
      </c>
      <c r="E499" t="s">
        <v>3026</v>
      </c>
      <c r="G499" t="s">
        <v>5846</v>
      </c>
      <c r="H499" t="s">
        <v>214</v>
      </c>
      <c r="I499" t="s">
        <v>4646</v>
      </c>
    </row>
    <row r="500" spans="1:9">
      <c r="A500" s="69" t="s">
        <v>5449</v>
      </c>
      <c r="B500" t="s">
        <v>54</v>
      </c>
      <c r="C500" t="s">
        <v>3028</v>
      </c>
      <c r="D500" t="s">
        <v>3018</v>
      </c>
      <c r="E500" t="s">
        <v>2919</v>
      </c>
      <c r="G500" t="s">
        <v>5846</v>
      </c>
      <c r="H500" t="s">
        <v>3554</v>
      </c>
      <c r="I500" t="s">
        <v>4646</v>
      </c>
    </row>
    <row r="501" spans="1:9">
      <c r="A501" s="69" t="s">
        <v>5449</v>
      </c>
      <c r="B501" t="s">
        <v>54</v>
      </c>
      <c r="C501" t="s">
        <v>3029</v>
      </c>
      <c r="D501" t="s">
        <v>3018</v>
      </c>
      <c r="E501" t="s">
        <v>2919</v>
      </c>
      <c r="G501" t="s">
        <v>5846</v>
      </c>
      <c r="H501" t="s">
        <v>3554</v>
      </c>
      <c r="I501" t="s">
        <v>4646</v>
      </c>
    </row>
    <row r="502" spans="1:9">
      <c r="A502" s="69" t="s">
        <v>5449</v>
      </c>
      <c r="B502" t="s">
        <v>54</v>
      </c>
      <c r="C502" t="s">
        <v>3030</v>
      </c>
      <c r="D502" t="s">
        <v>3018</v>
      </c>
      <c r="E502" t="s">
        <v>2919</v>
      </c>
      <c r="G502" t="s">
        <v>5846</v>
      </c>
      <c r="H502" t="s">
        <v>3554</v>
      </c>
      <c r="I502" t="s">
        <v>4646</v>
      </c>
    </row>
    <row r="503" spans="1:9">
      <c r="A503" s="69" t="s">
        <v>5449</v>
      </c>
      <c r="B503" t="s">
        <v>54</v>
      </c>
      <c r="C503" t="s">
        <v>3387</v>
      </c>
      <c r="D503" t="s">
        <v>74</v>
      </c>
      <c r="E503" t="s">
        <v>3081</v>
      </c>
      <c r="G503" t="s">
        <v>5846</v>
      </c>
      <c r="H503" t="s">
        <v>3081</v>
      </c>
      <c r="I503" t="s">
        <v>4646</v>
      </c>
    </row>
    <row r="504" spans="1:9">
      <c r="A504" s="69" t="s">
        <v>5449</v>
      </c>
      <c r="B504" t="s">
        <v>54</v>
      </c>
      <c r="C504" t="s">
        <v>3388</v>
      </c>
      <c r="D504" t="s">
        <v>83</v>
      </c>
      <c r="E504" t="s">
        <v>214</v>
      </c>
      <c r="G504" t="s">
        <v>5846</v>
      </c>
      <c r="H504" t="s">
        <v>214</v>
      </c>
      <c r="I504" t="s">
        <v>4646</v>
      </c>
    </row>
    <row r="505" spans="1:9">
      <c r="A505" s="69" t="s">
        <v>5449</v>
      </c>
      <c r="B505" t="s">
        <v>54</v>
      </c>
      <c r="C505" t="s">
        <v>3389</v>
      </c>
      <c r="D505" t="s">
        <v>3383</v>
      </c>
      <c r="E505" t="s">
        <v>214</v>
      </c>
      <c r="G505" t="s">
        <v>5846</v>
      </c>
      <c r="H505" t="s">
        <v>214</v>
      </c>
      <c r="I505" t="s">
        <v>4646</v>
      </c>
    </row>
    <row r="506" spans="1:9">
      <c r="A506" s="69" t="s">
        <v>5449</v>
      </c>
      <c r="B506" t="s">
        <v>73</v>
      </c>
      <c r="C506" t="s">
        <v>3391</v>
      </c>
      <c r="D506" t="s">
        <v>3018</v>
      </c>
      <c r="E506" t="s">
        <v>3081</v>
      </c>
      <c r="G506" t="s">
        <v>5846</v>
      </c>
      <c r="H506" t="s">
        <v>3081</v>
      </c>
      <c r="I506" t="s">
        <v>4648</v>
      </c>
    </row>
    <row r="507" spans="1:9">
      <c r="A507" s="69" t="s">
        <v>5449</v>
      </c>
      <c r="B507" t="s">
        <v>73</v>
      </c>
      <c r="C507" t="s">
        <v>3392</v>
      </c>
      <c r="D507" t="s">
        <v>3018</v>
      </c>
      <c r="E507" t="s">
        <v>3393</v>
      </c>
      <c r="G507" t="s">
        <v>5846</v>
      </c>
      <c r="H507" t="s">
        <v>3081</v>
      </c>
      <c r="I507" t="s">
        <v>4648</v>
      </c>
    </row>
    <row r="508" spans="1:9">
      <c r="A508" s="69" t="s">
        <v>5449</v>
      </c>
      <c r="B508" t="s">
        <v>73</v>
      </c>
      <c r="C508" t="s">
        <v>3394</v>
      </c>
      <c r="D508" t="s">
        <v>74</v>
      </c>
      <c r="E508" t="s">
        <v>214</v>
      </c>
      <c r="G508" t="s">
        <v>5846</v>
      </c>
      <c r="H508" t="s">
        <v>214</v>
      </c>
      <c r="I508" t="s">
        <v>4648</v>
      </c>
    </row>
    <row r="509" spans="1:9">
      <c r="A509" s="69" t="s">
        <v>5449</v>
      </c>
      <c r="B509" t="s">
        <v>73</v>
      </c>
      <c r="C509" t="s">
        <v>3395</v>
      </c>
      <c r="D509" t="s">
        <v>74</v>
      </c>
      <c r="E509" t="s">
        <v>214</v>
      </c>
      <c r="G509" t="s">
        <v>5846</v>
      </c>
      <c r="H509" t="s">
        <v>214</v>
      </c>
      <c r="I509" t="s">
        <v>4648</v>
      </c>
    </row>
    <row r="510" spans="1:9">
      <c r="A510" s="69" t="s">
        <v>5449</v>
      </c>
      <c r="B510" t="s">
        <v>73</v>
      </c>
      <c r="C510" t="s">
        <v>3396</v>
      </c>
      <c r="D510" t="s">
        <v>61</v>
      </c>
      <c r="E510" t="s">
        <v>214</v>
      </c>
      <c r="G510" t="s">
        <v>5846</v>
      </c>
      <c r="H510" t="s">
        <v>214</v>
      </c>
      <c r="I510" t="s">
        <v>4648</v>
      </c>
    </row>
    <row r="511" spans="1:9">
      <c r="A511" s="69" t="s">
        <v>5449</v>
      </c>
      <c r="B511" t="s">
        <v>73</v>
      </c>
      <c r="C511" t="s">
        <v>3397</v>
      </c>
      <c r="D511" t="s">
        <v>75</v>
      </c>
      <c r="E511" t="s">
        <v>3081</v>
      </c>
      <c r="G511" t="s">
        <v>5846</v>
      </c>
      <c r="H511" t="s">
        <v>3081</v>
      </c>
      <c r="I511" t="s">
        <v>4648</v>
      </c>
    </row>
    <row r="512" spans="1:9">
      <c r="A512" s="69" t="s">
        <v>5449</v>
      </c>
      <c r="B512" t="s">
        <v>73</v>
      </c>
      <c r="C512" t="s">
        <v>3398</v>
      </c>
      <c r="D512" t="s">
        <v>75</v>
      </c>
      <c r="E512" t="s">
        <v>3081</v>
      </c>
      <c r="G512" t="s">
        <v>5846</v>
      </c>
      <c r="H512" t="s">
        <v>3081</v>
      </c>
      <c r="I512" t="s">
        <v>4648</v>
      </c>
    </row>
    <row r="513" spans="1:9">
      <c r="A513" s="69" t="s">
        <v>5449</v>
      </c>
      <c r="B513" t="s">
        <v>73</v>
      </c>
      <c r="C513" t="s">
        <v>3035</v>
      </c>
      <c r="D513" t="s">
        <v>3018</v>
      </c>
      <c r="E513" t="s">
        <v>2919</v>
      </c>
      <c r="G513" t="s">
        <v>5846</v>
      </c>
      <c r="H513" t="s">
        <v>3554</v>
      </c>
      <c r="I513" t="s">
        <v>4648</v>
      </c>
    </row>
    <row r="514" spans="1:9">
      <c r="A514" s="69" t="s">
        <v>5449</v>
      </c>
      <c r="B514" t="s">
        <v>73</v>
      </c>
      <c r="C514" t="s">
        <v>3399</v>
      </c>
      <c r="D514" t="s">
        <v>75</v>
      </c>
      <c r="E514" t="s">
        <v>214</v>
      </c>
      <c r="F514" t="s">
        <v>3400</v>
      </c>
      <c r="G514" t="s">
        <v>5846</v>
      </c>
      <c r="H514" t="s">
        <v>214</v>
      </c>
      <c r="I514" t="s">
        <v>4648</v>
      </c>
    </row>
    <row r="515" spans="1:9">
      <c r="A515" s="69" t="s">
        <v>5449</v>
      </c>
      <c r="B515" t="s">
        <v>73</v>
      </c>
      <c r="C515" t="s">
        <v>3036</v>
      </c>
      <c r="D515" t="s">
        <v>3018</v>
      </c>
      <c r="E515" t="s">
        <v>2919</v>
      </c>
      <c r="G515" t="s">
        <v>5846</v>
      </c>
      <c r="H515" t="s">
        <v>3554</v>
      </c>
      <c r="I515" t="s">
        <v>4648</v>
      </c>
    </row>
    <row r="516" spans="1:9">
      <c r="A516" s="69" t="s">
        <v>5449</v>
      </c>
      <c r="B516" t="s">
        <v>81</v>
      </c>
      <c r="C516" t="s">
        <v>3402</v>
      </c>
      <c r="D516" t="s">
        <v>82</v>
      </c>
      <c r="E516" t="s">
        <v>214</v>
      </c>
      <c r="G516" t="s">
        <v>5846</v>
      </c>
      <c r="H516" t="s">
        <v>214</v>
      </c>
      <c r="I516" t="s">
        <v>4652</v>
      </c>
    </row>
    <row r="517" spans="1:9">
      <c r="A517" s="69" t="s">
        <v>5449</v>
      </c>
      <c r="B517" t="s">
        <v>81</v>
      </c>
      <c r="C517" t="s">
        <v>3403</v>
      </c>
      <c r="D517" t="s">
        <v>84</v>
      </c>
      <c r="E517" t="s">
        <v>214</v>
      </c>
      <c r="G517" t="s">
        <v>5846</v>
      </c>
      <c r="H517" t="s">
        <v>214</v>
      </c>
      <c r="I517" t="s">
        <v>4652</v>
      </c>
    </row>
    <row r="518" spans="1:9">
      <c r="A518" s="69" t="s">
        <v>5449</v>
      </c>
      <c r="B518" t="s">
        <v>86</v>
      </c>
      <c r="C518" t="s">
        <v>3412</v>
      </c>
      <c r="D518" t="s">
        <v>3039</v>
      </c>
      <c r="E518" t="s">
        <v>3081</v>
      </c>
      <c r="F518" t="s">
        <v>3413</v>
      </c>
      <c r="G518" t="s">
        <v>5846</v>
      </c>
      <c r="H518" t="s">
        <v>3081</v>
      </c>
      <c r="I518" t="s">
        <v>4656</v>
      </c>
    </row>
    <row r="519" spans="1:9">
      <c r="A519" s="69" t="s">
        <v>5449</v>
      </c>
      <c r="B519" t="s">
        <v>86</v>
      </c>
      <c r="C519" t="s">
        <v>3414</v>
      </c>
      <c r="D519" t="s">
        <v>88</v>
      </c>
      <c r="E519" t="s">
        <v>214</v>
      </c>
      <c r="F519" t="s">
        <v>3415</v>
      </c>
      <c r="G519" t="s">
        <v>5846</v>
      </c>
      <c r="H519" t="s">
        <v>214</v>
      </c>
      <c r="I519" t="s">
        <v>4656</v>
      </c>
    </row>
    <row r="520" spans="1:9">
      <c r="A520" s="69" t="s">
        <v>5449</v>
      </c>
      <c r="B520" t="s">
        <v>86</v>
      </c>
      <c r="C520" t="s">
        <v>3416</v>
      </c>
      <c r="D520" t="s">
        <v>3417</v>
      </c>
      <c r="E520" t="s">
        <v>214</v>
      </c>
      <c r="F520" t="s">
        <v>3418</v>
      </c>
      <c r="G520" t="s">
        <v>5846</v>
      </c>
      <c r="H520" t="s">
        <v>214</v>
      </c>
      <c r="I520" t="s">
        <v>4656</v>
      </c>
    </row>
    <row r="521" spans="1:9">
      <c r="A521" s="69" t="s">
        <v>5449</v>
      </c>
      <c r="B521" t="s">
        <v>86</v>
      </c>
      <c r="C521" t="s">
        <v>3420</v>
      </c>
      <c r="D521" t="s">
        <v>3417</v>
      </c>
      <c r="E521" t="s">
        <v>1902</v>
      </c>
      <c r="G521" t="s">
        <v>5846</v>
      </c>
      <c r="H521" t="s">
        <v>214</v>
      </c>
      <c r="I521" t="s">
        <v>4656</v>
      </c>
    </row>
    <row r="522" spans="1:9">
      <c r="A522" s="69" t="s">
        <v>5449</v>
      </c>
      <c r="B522" t="s">
        <v>86</v>
      </c>
      <c r="C522" t="s">
        <v>3421</v>
      </c>
      <c r="D522" t="s">
        <v>85</v>
      </c>
      <c r="E522" t="s">
        <v>214</v>
      </c>
      <c r="G522" t="s">
        <v>5846</v>
      </c>
      <c r="H522" t="s">
        <v>214</v>
      </c>
      <c r="I522" t="s">
        <v>4656</v>
      </c>
    </row>
    <row r="523" spans="1:9">
      <c r="A523" s="69" t="s">
        <v>5449</v>
      </c>
      <c r="B523" t="s">
        <v>86</v>
      </c>
      <c r="C523" t="s">
        <v>3057</v>
      </c>
      <c r="D523" t="s">
        <v>3058</v>
      </c>
      <c r="E523" t="s">
        <v>2919</v>
      </c>
      <c r="G523" t="s">
        <v>5846</v>
      </c>
      <c r="H523" t="s">
        <v>3554</v>
      </c>
      <c r="I523" t="s">
        <v>4656</v>
      </c>
    </row>
    <row r="524" spans="1:9">
      <c r="A524" s="69" t="s">
        <v>5449</v>
      </c>
      <c r="B524" t="s">
        <v>86</v>
      </c>
      <c r="C524" t="s">
        <v>3057</v>
      </c>
      <c r="D524" t="s">
        <v>3058</v>
      </c>
      <c r="E524" t="s">
        <v>2919</v>
      </c>
      <c r="G524" t="s">
        <v>5846</v>
      </c>
      <c r="H524" t="s">
        <v>3554</v>
      </c>
      <c r="I524" t="s">
        <v>4656</v>
      </c>
    </row>
    <row r="525" spans="1:9">
      <c r="A525" s="69" t="s">
        <v>5449</v>
      </c>
      <c r="B525" t="s">
        <v>87</v>
      </c>
      <c r="C525" t="s">
        <v>3423</v>
      </c>
      <c r="D525" t="s">
        <v>90</v>
      </c>
      <c r="E525" t="s">
        <v>3081</v>
      </c>
      <c r="G525" t="s">
        <v>5846</v>
      </c>
      <c r="H525" t="s">
        <v>3081</v>
      </c>
      <c r="I525" t="s">
        <v>4660</v>
      </c>
    </row>
    <row r="526" spans="1:9">
      <c r="A526" s="69" t="s">
        <v>5449</v>
      </c>
      <c r="B526" t="s">
        <v>87</v>
      </c>
      <c r="C526" t="s">
        <v>3424</v>
      </c>
      <c r="D526" t="s">
        <v>88</v>
      </c>
      <c r="E526" t="s">
        <v>214</v>
      </c>
      <c r="G526" t="s">
        <v>5846</v>
      </c>
      <c r="H526" t="s">
        <v>214</v>
      </c>
      <c r="I526" t="s">
        <v>4660</v>
      </c>
    </row>
    <row r="527" spans="1:9">
      <c r="A527" s="69" t="s">
        <v>5449</v>
      </c>
      <c r="B527" t="s">
        <v>92</v>
      </c>
      <c r="C527" t="s">
        <v>3428</v>
      </c>
      <c r="D527" t="s">
        <v>93</v>
      </c>
      <c r="E527" t="s">
        <v>214</v>
      </c>
      <c r="G527" t="s">
        <v>5846</v>
      </c>
      <c r="H527" t="s">
        <v>214</v>
      </c>
      <c r="I527" t="s">
        <v>4664</v>
      </c>
    </row>
    <row r="528" spans="1:9">
      <c r="A528" s="69" t="s">
        <v>5449</v>
      </c>
      <c r="B528" t="s">
        <v>92</v>
      </c>
      <c r="C528" t="s">
        <v>3429</v>
      </c>
      <c r="D528" t="s">
        <v>93</v>
      </c>
      <c r="E528" t="s">
        <v>3081</v>
      </c>
      <c r="F528" t="s">
        <v>3430</v>
      </c>
      <c r="G528" t="s">
        <v>5846</v>
      </c>
      <c r="H528" t="s">
        <v>3081</v>
      </c>
      <c r="I528" t="s">
        <v>4664</v>
      </c>
    </row>
    <row r="529" spans="1:9">
      <c r="A529" s="69" t="s">
        <v>5449</v>
      </c>
      <c r="B529" t="s">
        <v>92</v>
      </c>
      <c r="C529" t="s">
        <v>3435</v>
      </c>
      <c r="D529" t="s">
        <v>94</v>
      </c>
      <c r="E529" t="s">
        <v>3293</v>
      </c>
      <c r="F529" t="s">
        <v>3436</v>
      </c>
      <c r="G529" t="s">
        <v>5846</v>
      </c>
      <c r="H529" t="s">
        <v>214</v>
      </c>
      <c r="I529" t="s">
        <v>4664</v>
      </c>
    </row>
    <row r="530" spans="1:9">
      <c r="A530" s="69" t="s">
        <v>5449</v>
      </c>
      <c r="B530" t="s">
        <v>92</v>
      </c>
      <c r="C530" t="s">
        <v>3437</v>
      </c>
      <c r="D530" t="s">
        <v>93</v>
      </c>
      <c r="E530" t="s">
        <v>3438</v>
      </c>
      <c r="G530" t="s">
        <v>5846</v>
      </c>
      <c r="H530" t="s">
        <v>214</v>
      </c>
      <c r="I530" t="s">
        <v>4664</v>
      </c>
    </row>
    <row r="531" spans="1:9">
      <c r="A531" s="69" t="s">
        <v>5449</v>
      </c>
      <c r="B531" t="s">
        <v>92</v>
      </c>
      <c r="C531" t="s">
        <v>3439</v>
      </c>
      <c r="D531" t="s">
        <v>93</v>
      </c>
      <c r="E531" t="s">
        <v>3440</v>
      </c>
      <c r="F531" t="s">
        <v>3441</v>
      </c>
      <c r="G531" t="s">
        <v>5846</v>
      </c>
      <c r="H531" t="s">
        <v>214</v>
      </c>
      <c r="I531" t="s">
        <v>4664</v>
      </c>
    </row>
    <row r="532" spans="1:9">
      <c r="A532" s="69" t="s">
        <v>5449</v>
      </c>
      <c r="B532" t="s">
        <v>92</v>
      </c>
      <c r="C532" t="s">
        <v>3442</v>
      </c>
      <c r="D532" t="s">
        <v>93</v>
      </c>
      <c r="E532" t="s">
        <v>3443</v>
      </c>
      <c r="F532" t="s">
        <v>3444</v>
      </c>
      <c r="G532" t="s">
        <v>5846</v>
      </c>
      <c r="H532" t="s">
        <v>214</v>
      </c>
      <c r="I532" t="s">
        <v>4664</v>
      </c>
    </row>
    <row r="533" spans="1:9">
      <c r="A533" s="69" t="s">
        <v>5449</v>
      </c>
      <c r="B533" t="s">
        <v>98</v>
      </c>
      <c r="C533" t="s">
        <v>3446</v>
      </c>
      <c r="D533" t="s">
        <v>99</v>
      </c>
      <c r="E533" t="s">
        <v>3447</v>
      </c>
      <c r="F533" t="s">
        <v>3448</v>
      </c>
      <c r="G533" t="s">
        <v>5846</v>
      </c>
      <c r="H533" t="s">
        <v>214</v>
      </c>
      <c r="I533" t="s">
        <v>4668</v>
      </c>
    </row>
    <row r="534" spans="1:9">
      <c r="A534" s="69" t="s">
        <v>5449</v>
      </c>
      <c r="B534" t="s">
        <v>98</v>
      </c>
      <c r="C534" t="s">
        <v>3074</v>
      </c>
      <c r="D534" t="s">
        <v>102</v>
      </c>
      <c r="E534" t="s">
        <v>2919</v>
      </c>
      <c r="G534" t="s">
        <v>5846</v>
      </c>
      <c r="H534" t="s">
        <v>3554</v>
      </c>
      <c r="I534" t="s">
        <v>4668</v>
      </c>
    </row>
    <row r="535" spans="1:9">
      <c r="A535" s="69" t="s">
        <v>5449</v>
      </c>
      <c r="B535" t="s">
        <v>98</v>
      </c>
      <c r="C535" t="s">
        <v>3075</v>
      </c>
      <c r="D535" t="s">
        <v>100</v>
      </c>
      <c r="E535" t="s">
        <v>3076</v>
      </c>
      <c r="F535" t="s">
        <v>3077</v>
      </c>
      <c r="G535" t="s">
        <v>5846</v>
      </c>
      <c r="H535" t="s">
        <v>214</v>
      </c>
      <c r="I535" t="s">
        <v>4668</v>
      </c>
    </row>
    <row r="536" spans="1:9">
      <c r="A536" s="69" t="s">
        <v>5449</v>
      </c>
      <c r="B536" t="s">
        <v>98</v>
      </c>
      <c r="C536" t="s">
        <v>3078</v>
      </c>
      <c r="D536" t="s">
        <v>3018</v>
      </c>
      <c r="E536" t="s">
        <v>2919</v>
      </c>
      <c r="G536" t="s">
        <v>5846</v>
      </c>
      <c r="H536" t="s">
        <v>3554</v>
      </c>
      <c r="I536" t="s">
        <v>4668</v>
      </c>
    </row>
    <row r="537" spans="1:9">
      <c r="A537" s="69" t="s">
        <v>5449</v>
      </c>
      <c r="B537" t="s">
        <v>98</v>
      </c>
      <c r="C537" t="s">
        <v>3449</v>
      </c>
      <c r="D537" t="s">
        <v>3018</v>
      </c>
      <c r="E537" t="s">
        <v>214</v>
      </c>
      <c r="G537" t="s">
        <v>5846</v>
      </c>
      <c r="H537" t="s">
        <v>214</v>
      </c>
      <c r="I537" t="s">
        <v>4668</v>
      </c>
    </row>
    <row r="538" spans="1:9">
      <c r="A538" s="69" t="s">
        <v>5453</v>
      </c>
      <c r="B538" t="s">
        <v>32</v>
      </c>
      <c r="C538" t="s">
        <v>3080</v>
      </c>
      <c r="D538" t="s">
        <v>35</v>
      </c>
      <c r="E538" t="s">
        <v>3081</v>
      </c>
      <c r="F538" t="s">
        <v>3083</v>
      </c>
      <c r="G538" t="s">
        <v>5845</v>
      </c>
      <c r="H538" t="s">
        <v>3081</v>
      </c>
      <c r="I538" t="s">
        <v>4597</v>
      </c>
    </row>
    <row r="539" spans="1:9">
      <c r="A539" s="69" t="s">
        <v>5453</v>
      </c>
      <c r="B539" t="s">
        <v>32</v>
      </c>
      <c r="C539" t="s">
        <v>3088</v>
      </c>
      <c r="D539" t="s">
        <v>42</v>
      </c>
      <c r="E539" t="s">
        <v>3089</v>
      </c>
      <c r="F539" t="s">
        <v>3091</v>
      </c>
      <c r="G539" t="s">
        <v>5845</v>
      </c>
      <c r="H539" t="s">
        <v>3613</v>
      </c>
      <c r="I539" t="s">
        <v>4597</v>
      </c>
    </row>
    <row r="540" spans="1:9">
      <c r="A540" s="69" t="s">
        <v>5453</v>
      </c>
      <c r="B540" t="s">
        <v>32</v>
      </c>
      <c r="C540" t="s">
        <v>3092</v>
      </c>
      <c r="D540" t="s">
        <v>42</v>
      </c>
      <c r="E540" t="s">
        <v>3081</v>
      </c>
      <c r="F540" t="s">
        <v>3083</v>
      </c>
      <c r="G540" t="s">
        <v>5845</v>
      </c>
      <c r="H540" t="s">
        <v>3081</v>
      </c>
      <c r="I540" t="s">
        <v>4597</v>
      </c>
    </row>
    <row r="541" spans="1:9">
      <c r="A541" s="69" t="s">
        <v>5453</v>
      </c>
      <c r="B541" t="s">
        <v>32</v>
      </c>
      <c r="C541" t="s">
        <v>3093</v>
      </c>
      <c r="D541" t="s">
        <v>44</v>
      </c>
      <c r="E541" t="s">
        <v>1902</v>
      </c>
      <c r="F541" t="s">
        <v>3094</v>
      </c>
      <c r="G541" t="s">
        <v>5845</v>
      </c>
      <c r="H541" t="s">
        <v>214</v>
      </c>
      <c r="I541" t="s">
        <v>4597</v>
      </c>
    </row>
    <row r="542" spans="1:9">
      <c r="A542" s="69" t="s">
        <v>5453</v>
      </c>
      <c r="B542" t="s">
        <v>32</v>
      </c>
      <c r="C542" t="s">
        <v>3095</v>
      </c>
      <c r="D542" t="s">
        <v>44</v>
      </c>
      <c r="E542" t="s">
        <v>214</v>
      </c>
      <c r="F542" t="s">
        <v>3096</v>
      </c>
      <c r="G542" t="s">
        <v>5845</v>
      </c>
      <c r="H542" t="s">
        <v>214</v>
      </c>
      <c r="I542" t="s">
        <v>4597</v>
      </c>
    </row>
    <row r="543" spans="1:9">
      <c r="A543" s="69" t="s">
        <v>5453</v>
      </c>
      <c r="B543" t="s">
        <v>55</v>
      </c>
      <c r="C543" t="s">
        <v>2913</v>
      </c>
      <c r="D543" t="s">
        <v>35</v>
      </c>
      <c r="E543" t="s">
        <v>2914</v>
      </c>
      <c r="F543" t="s">
        <v>2917</v>
      </c>
      <c r="G543" t="s">
        <v>5845</v>
      </c>
      <c r="H543" t="s">
        <v>214</v>
      </c>
      <c r="I543" t="s">
        <v>4601</v>
      </c>
    </row>
    <row r="544" spans="1:9">
      <c r="A544" s="69" t="s">
        <v>5453</v>
      </c>
      <c r="B544" t="s">
        <v>55</v>
      </c>
      <c r="C544" t="s">
        <v>3101</v>
      </c>
      <c r="D544" t="s">
        <v>35</v>
      </c>
      <c r="E544" t="s">
        <v>3102</v>
      </c>
      <c r="F544" t="s">
        <v>3104</v>
      </c>
      <c r="G544" t="s">
        <v>5845</v>
      </c>
      <c r="H544" t="s">
        <v>3338</v>
      </c>
      <c r="I544" t="s">
        <v>4601</v>
      </c>
    </row>
    <row r="545" spans="1:9">
      <c r="A545" s="69" t="s">
        <v>5453</v>
      </c>
      <c r="B545" t="s">
        <v>55</v>
      </c>
      <c r="C545" t="s">
        <v>2918</v>
      </c>
      <c r="D545" t="s">
        <v>36</v>
      </c>
      <c r="E545" t="s">
        <v>2919</v>
      </c>
      <c r="F545" t="s">
        <v>2921</v>
      </c>
      <c r="G545" t="s">
        <v>5845</v>
      </c>
      <c r="H545" t="s">
        <v>3554</v>
      </c>
      <c r="I545" t="s">
        <v>4601</v>
      </c>
    </row>
    <row r="546" spans="1:9">
      <c r="A546" s="69" t="s">
        <v>5453</v>
      </c>
      <c r="B546" t="s">
        <v>55</v>
      </c>
      <c r="C546" t="s">
        <v>3106</v>
      </c>
      <c r="D546" t="s">
        <v>36</v>
      </c>
      <c r="E546" t="s">
        <v>214</v>
      </c>
      <c r="F546" t="s">
        <v>3107</v>
      </c>
      <c r="G546" t="s">
        <v>5845</v>
      </c>
      <c r="H546" t="s">
        <v>214</v>
      </c>
      <c r="I546" t="s">
        <v>4601</v>
      </c>
    </row>
    <row r="547" spans="1:9">
      <c r="A547" s="69" t="s">
        <v>5453</v>
      </c>
      <c r="B547" t="s">
        <v>55</v>
      </c>
      <c r="C547" t="s">
        <v>3112</v>
      </c>
      <c r="D547" t="s">
        <v>38</v>
      </c>
      <c r="E547" t="s">
        <v>3113</v>
      </c>
      <c r="F547" t="s">
        <v>3114</v>
      </c>
      <c r="G547" t="s">
        <v>5845</v>
      </c>
      <c r="H547" t="s">
        <v>1330</v>
      </c>
      <c r="I547" t="s">
        <v>4601</v>
      </c>
    </row>
    <row r="548" spans="1:9">
      <c r="A548" s="69" t="s">
        <v>5453</v>
      </c>
      <c r="B548" t="s">
        <v>55</v>
      </c>
      <c r="C548" t="s">
        <v>3115</v>
      </c>
      <c r="D548" t="s">
        <v>42</v>
      </c>
      <c r="E548" t="s">
        <v>214</v>
      </c>
      <c r="F548" t="s">
        <v>3116</v>
      </c>
      <c r="G548" t="s">
        <v>5845</v>
      </c>
      <c r="H548" t="s">
        <v>214</v>
      </c>
      <c r="I548" t="s">
        <v>4601</v>
      </c>
    </row>
    <row r="549" spans="1:9">
      <c r="A549" s="69" t="s">
        <v>5453</v>
      </c>
      <c r="B549" t="s">
        <v>55</v>
      </c>
      <c r="C549" t="s">
        <v>2925</v>
      </c>
      <c r="D549" t="s">
        <v>42</v>
      </c>
      <c r="E549" t="s">
        <v>2919</v>
      </c>
      <c r="F549" t="s">
        <v>2926</v>
      </c>
      <c r="G549" t="s">
        <v>5845</v>
      </c>
      <c r="H549" t="s">
        <v>3554</v>
      </c>
      <c r="I549" t="s">
        <v>4601</v>
      </c>
    </row>
    <row r="550" spans="1:9">
      <c r="A550" s="69" t="s">
        <v>5453</v>
      </c>
      <c r="B550" t="s">
        <v>55</v>
      </c>
      <c r="C550" t="s">
        <v>3120</v>
      </c>
      <c r="D550" t="s">
        <v>44</v>
      </c>
      <c r="E550" t="s">
        <v>214</v>
      </c>
      <c r="F550" t="s">
        <v>3121</v>
      </c>
      <c r="G550" t="s">
        <v>5845</v>
      </c>
      <c r="H550" t="s">
        <v>214</v>
      </c>
      <c r="I550" t="s">
        <v>4601</v>
      </c>
    </row>
    <row r="551" spans="1:9">
      <c r="A551" s="69" t="s">
        <v>5453</v>
      </c>
      <c r="B551" t="s">
        <v>55</v>
      </c>
      <c r="C551" t="s">
        <v>2927</v>
      </c>
      <c r="D551" t="s">
        <v>44</v>
      </c>
      <c r="E551" t="s">
        <v>2919</v>
      </c>
      <c r="G551" t="s">
        <v>5845</v>
      </c>
      <c r="H551" t="s">
        <v>3554</v>
      </c>
      <c r="I551" t="s">
        <v>4601</v>
      </c>
    </row>
    <row r="552" spans="1:9">
      <c r="A552" s="69" t="s">
        <v>5453</v>
      </c>
      <c r="B552" t="s">
        <v>55</v>
      </c>
      <c r="C552" t="s">
        <v>2928</v>
      </c>
      <c r="D552" t="s">
        <v>57</v>
      </c>
      <c r="E552" t="s">
        <v>2919</v>
      </c>
      <c r="G552" t="s">
        <v>5845</v>
      </c>
      <c r="H552" t="s">
        <v>3554</v>
      </c>
      <c r="I552" t="s">
        <v>4601</v>
      </c>
    </row>
    <row r="553" spans="1:9">
      <c r="A553" s="69" t="s">
        <v>5453</v>
      </c>
      <c r="B553" t="s">
        <v>55</v>
      </c>
      <c r="C553" t="s">
        <v>3122</v>
      </c>
      <c r="D553" t="s">
        <v>56</v>
      </c>
      <c r="E553" t="s">
        <v>3081</v>
      </c>
      <c r="F553" t="s">
        <v>3123</v>
      </c>
      <c r="G553" t="s">
        <v>5845</v>
      </c>
      <c r="H553" t="s">
        <v>3081</v>
      </c>
      <c r="I553" t="s">
        <v>4601</v>
      </c>
    </row>
    <row r="554" spans="1:9">
      <c r="A554" s="69" t="s">
        <v>5453</v>
      </c>
      <c r="B554" t="s">
        <v>55</v>
      </c>
      <c r="C554" t="s">
        <v>3124</v>
      </c>
      <c r="D554" t="s">
        <v>57</v>
      </c>
      <c r="E554" t="s">
        <v>3125</v>
      </c>
      <c r="F554" t="s">
        <v>3126</v>
      </c>
      <c r="G554" t="s">
        <v>5845</v>
      </c>
      <c r="H554" t="s">
        <v>214</v>
      </c>
      <c r="I554" t="s">
        <v>4601</v>
      </c>
    </row>
    <row r="555" spans="1:9">
      <c r="A555" s="69" t="s">
        <v>5453</v>
      </c>
      <c r="B555" t="s">
        <v>55</v>
      </c>
      <c r="C555" t="s">
        <v>3127</v>
      </c>
      <c r="D555" t="s">
        <v>58</v>
      </c>
      <c r="E555" t="s">
        <v>3113</v>
      </c>
      <c r="F555" t="s">
        <v>3114</v>
      </c>
      <c r="G555" t="s">
        <v>5845</v>
      </c>
      <c r="H555" t="s">
        <v>1330</v>
      </c>
      <c r="I555" t="s">
        <v>4601</v>
      </c>
    </row>
    <row r="556" spans="1:9">
      <c r="A556" s="69" t="s">
        <v>5453</v>
      </c>
      <c r="B556" t="s">
        <v>55</v>
      </c>
      <c r="C556" t="s">
        <v>2946</v>
      </c>
      <c r="D556" t="s">
        <v>42</v>
      </c>
      <c r="E556" t="s">
        <v>2919</v>
      </c>
      <c r="F556" t="s">
        <v>2947</v>
      </c>
      <c r="G556" t="s">
        <v>5845</v>
      </c>
      <c r="H556" t="s">
        <v>3554</v>
      </c>
      <c r="I556" t="s">
        <v>4601</v>
      </c>
    </row>
    <row r="557" spans="1:9">
      <c r="A557" s="69" t="s">
        <v>5453</v>
      </c>
      <c r="B557" t="s">
        <v>55</v>
      </c>
      <c r="C557" t="s">
        <v>3128</v>
      </c>
      <c r="D557" t="s">
        <v>2949</v>
      </c>
      <c r="E557" t="s">
        <v>3081</v>
      </c>
      <c r="G557" t="s">
        <v>5845</v>
      </c>
      <c r="H557" t="s">
        <v>3081</v>
      </c>
      <c r="I557" t="s">
        <v>4601</v>
      </c>
    </row>
    <row r="558" spans="1:9">
      <c r="A558" s="69" t="s">
        <v>5453</v>
      </c>
      <c r="B558" t="s">
        <v>55</v>
      </c>
      <c r="C558" t="s">
        <v>3129</v>
      </c>
      <c r="D558" t="s">
        <v>36</v>
      </c>
      <c r="E558" t="s">
        <v>3081</v>
      </c>
      <c r="G558" t="s">
        <v>5845</v>
      </c>
      <c r="H558" t="s">
        <v>3081</v>
      </c>
      <c r="I558" t="s">
        <v>4601</v>
      </c>
    </row>
    <row r="559" spans="1:9">
      <c r="A559" s="69" t="s">
        <v>5453</v>
      </c>
      <c r="B559" t="s">
        <v>55</v>
      </c>
      <c r="C559" t="s">
        <v>3132</v>
      </c>
      <c r="D559" t="s">
        <v>33</v>
      </c>
      <c r="E559" t="s">
        <v>3081</v>
      </c>
      <c r="G559" t="s">
        <v>5845</v>
      </c>
      <c r="H559" t="s">
        <v>3081</v>
      </c>
      <c r="I559" t="s">
        <v>4601</v>
      </c>
    </row>
    <row r="560" spans="1:9">
      <c r="A560" s="69" t="s">
        <v>5453</v>
      </c>
      <c r="B560" t="s">
        <v>55</v>
      </c>
      <c r="C560" t="s">
        <v>3133</v>
      </c>
      <c r="D560" t="s">
        <v>3134</v>
      </c>
      <c r="E560" t="s">
        <v>1330</v>
      </c>
      <c r="F560" t="s">
        <v>3135</v>
      </c>
      <c r="G560" t="s">
        <v>5845</v>
      </c>
      <c r="H560" t="s">
        <v>1330</v>
      </c>
      <c r="I560" t="s">
        <v>4601</v>
      </c>
    </row>
    <row r="561" spans="1:9">
      <c r="A561" s="69" t="s">
        <v>5453</v>
      </c>
      <c r="B561" t="s">
        <v>59</v>
      </c>
      <c r="C561" t="s">
        <v>3139</v>
      </c>
      <c r="D561" t="s">
        <v>35</v>
      </c>
      <c r="E561" t="s">
        <v>214</v>
      </c>
      <c r="G561" t="s">
        <v>5845</v>
      </c>
      <c r="H561" t="s">
        <v>214</v>
      </c>
      <c r="I561" t="s">
        <v>4605</v>
      </c>
    </row>
    <row r="562" spans="1:9">
      <c r="A562" s="69" t="s">
        <v>5453</v>
      </c>
      <c r="B562" t="s">
        <v>59</v>
      </c>
      <c r="C562" t="s">
        <v>3142</v>
      </c>
      <c r="D562" t="s">
        <v>35</v>
      </c>
      <c r="E562" t="s">
        <v>214</v>
      </c>
      <c r="F562" t="s">
        <v>3143</v>
      </c>
      <c r="G562" t="s">
        <v>5845</v>
      </c>
      <c r="H562" t="s">
        <v>214</v>
      </c>
      <c r="I562" t="s">
        <v>4605</v>
      </c>
    </row>
    <row r="563" spans="1:9">
      <c r="A563" s="69" t="s">
        <v>5453</v>
      </c>
      <c r="B563" t="s">
        <v>59</v>
      </c>
      <c r="C563" t="s">
        <v>3144</v>
      </c>
      <c r="D563" t="s">
        <v>38</v>
      </c>
      <c r="E563" t="s">
        <v>3145</v>
      </c>
      <c r="F563" t="s">
        <v>3146</v>
      </c>
      <c r="G563" t="s">
        <v>5845</v>
      </c>
      <c r="H563" t="s">
        <v>214</v>
      </c>
      <c r="I563" t="s">
        <v>4605</v>
      </c>
    </row>
    <row r="564" spans="1:9">
      <c r="A564" s="69" t="s">
        <v>5453</v>
      </c>
      <c r="B564" t="s">
        <v>59</v>
      </c>
      <c r="C564" t="s">
        <v>3147</v>
      </c>
      <c r="D564" t="s">
        <v>40</v>
      </c>
      <c r="E564" t="s">
        <v>3148</v>
      </c>
      <c r="F564" t="s">
        <v>3149</v>
      </c>
      <c r="G564" t="s">
        <v>5845</v>
      </c>
      <c r="H564" t="s">
        <v>3613</v>
      </c>
      <c r="I564" t="s">
        <v>4605</v>
      </c>
    </row>
    <row r="565" spans="1:9">
      <c r="A565" s="69" t="s">
        <v>5453</v>
      </c>
      <c r="B565" t="s">
        <v>59</v>
      </c>
      <c r="C565" t="s">
        <v>3150</v>
      </c>
      <c r="D565" t="s">
        <v>42</v>
      </c>
      <c r="E565" t="s">
        <v>214</v>
      </c>
      <c r="F565" t="s">
        <v>3151</v>
      </c>
      <c r="G565" t="s">
        <v>5845</v>
      </c>
      <c r="H565" t="s">
        <v>214</v>
      </c>
      <c r="I565" t="s">
        <v>4605</v>
      </c>
    </row>
    <row r="566" spans="1:9">
      <c r="A566" s="69" t="s">
        <v>5453</v>
      </c>
      <c r="B566" t="s">
        <v>59</v>
      </c>
      <c r="C566" t="s">
        <v>3152</v>
      </c>
      <c r="D566" t="s">
        <v>44</v>
      </c>
      <c r="E566" t="s">
        <v>214</v>
      </c>
      <c r="F566" t="s">
        <v>3153</v>
      </c>
      <c r="G566" t="s">
        <v>5845</v>
      </c>
      <c r="H566" t="s">
        <v>214</v>
      </c>
      <c r="I566" t="s">
        <v>4605</v>
      </c>
    </row>
    <row r="567" spans="1:9">
      <c r="A567" s="69" t="s">
        <v>5453</v>
      </c>
      <c r="B567" t="s">
        <v>59</v>
      </c>
      <c r="C567" t="s">
        <v>3154</v>
      </c>
      <c r="D567" t="s">
        <v>44</v>
      </c>
      <c r="E567" t="s">
        <v>214</v>
      </c>
      <c r="F567" t="s">
        <v>3155</v>
      </c>
      <c r="G567" t="s">
        <v>5845</v>
      </c>
      <c r="H567" t="s">
        <v>214</v>
      </c>
      <c r="I567" t="s">
        <v>4605</v>
      </c>
    </row>
    <row r="568" spans="1:9">
      <c r="A568" s="69" t="s">
        <v>5453</v>
      </c>
      <c r="B568" t="s">
        <v>59</v>
      </c>
      <c r="C568" t="s">
        <v>3156</v>
      </c>
      <c r="D568" t="s">
        <v>57</v>
      </c>
      <c r="E568" t="s">
        <v>214</v>
      </c>
      <c r="F568" t="s">
        <v>3157</v>
      </c>
      <c r="G568" t="s">
        <v>5845</v>
      </c>
      <c r="H568" t="s">
        <v>214</v>
      </c>
      <c r="I568" t="s">
        <v>4605</v>
      </c>
    </row>
    <row r="569" spans="1:9">
      <c r="A569" s="69" t="s">
        <v>5453</v>
      </c>
      <c r="B569" t="s">
        <v>59</v>
      </c>
      <c r="C569" t="s">
        <v>3158</v>
      </c>
      <c r="D569" t="s">
        <v>56</v>
      </c>
      <c r="E569" t="s">
        <v>214</v>
      </c>
      <c r="G569" t="s">
        <v>5845</v>
      </c>
      <c r="H569" t="s">
        <v>214</v>
      </c>
      <c r="I569" t="s">
        <v>4605</v>
      </c>
    </row>
    <row r="570" spans="1:9">
      <c r="A570" s="69" t="s">
        <v>5453</v>
      </c>
      <c r="B570" t="s">
        <v>59</v>
      </c>
      <c r="C570" t="s">
        <v>3159</v>
      </c>
      <c r="D570" t="s">
        <v>3160</v>
      </c>
      <c r="E570" t="s">
        <v>3081</v>
      </c>
      <c r="G570" t="s">
        <v>5845</v>
      </c>
      <c r="H570" t="s">
        <v>3081</v>
      </c>
      <c r="I570" t="s">
        <v>4605</v>
      </c>
    </row>
    <row r="571" spans="1:9">
      <c r="A571" s="69" t="s">
        <v>5453</v>
      </c>
      <c r="B571" t="s">
        <v>70</v>
      </c>
      <c r="C571" t="s">
        <v>3163</v>
      </c>
      <c r="D571" t="s">
        <v>36</v>
      </c>
      <c r="E571" t="s">
        <v>3081</v>
      </c>
      <c r="F571" t="s">
        <v>3164</v>
      </c>
      <c r="G571" t="s">
        <v>5845</v>
      </c>
      <c r="H571" t="s">
        <v>3081</v>
      </c>
      <c r="I571" t="s">
        <v>4609</v>
      </c>
    </row>
    <row r="572" spans="1:9">
      <c r="A572" s="69" t="s">
        <v>5453</v>
      </c>
      <c r="B572" t="s">
        <v>70</v>
      </c>
      <c r="C572" t="s">
        <v>3165</v>
      </c>
      <c r="D572" t="s">
        <v>38</v>
      </c>
      <c r="E572" t="s">
        <v>3081</v>
      </c>
      <c r="F572" t="s">
        <v>3166</v>
      </c>
      <c r="G572" t="s">
        <v>5845</v>
      </c>
      <c r="H572" t="s">
        <v>3081</v>
      </c>
      <c r="I572" t="s">
        <v>4609</v>
      </c>
    </row>
    <row r="573" spans="1:9">
      <c r="A573" s="69" t="s">
        <v>5453</v>
      </c>
      <c r="B573" t="s">
        <v>70</v>
      </c>
      <c r="C573" t="s">
        <v>3170</v>
      </c>
      <c r="D573" t="s">
        <v>42</v>
      </c>
      <c r="E573" t="s">
        <v>3171</v>
      </c>
      <c r="F573" t="s">
        <v>3172</v>
      </c>
      <c r="G573" t="s">
        <v>5845</v>
      </c>
      <c r="H573" t="s">
        <v>214</v>
      </c>
      <c r="I573" t="s">
        <v>4609</v>
      </c>
    </row>
    <row r="574" spans="1:9">
      <c r="A574" s="69" t="s">
        <v>5453</v>
      </c>
      <c r="B574" t="s">
        <v>70</v>
      </c>
      <c r="C574" t="s">
        <v>2955</v>
      </c>
      <c r="D574" t="s">
        <v>42</v>
      </c>
      <c r="E574" t="s">
        <v>2919</v>
      </c>
      <c r="F574" t="s">
        <v>2956</v>
      </c>
      <c r="G574" t="s">
        <v>5845</v>
      </c>
      <c r="H574" t="s">
        <v>3554</v>
      </c>
      <c r="I574" t="s">
        <v>4609</v>
      </c>
    </row>
    <row r="575" spans="1:9">
      <c r="A575" s="69" t="s">
        <v>5453</v>
      </c>
      <c r="B575" t="s">
        <v>70</v>
      </c>
      <c r="C575" t="s">
        <v>3174</v>
      </c>
      <c r="D575" t="s">
        <v>44</v>
      </c>
      <c r="E575" t="s">
        <v>214</v>
      </c>
      <c r="F575" t="s">
        <v>3175</v>
      </c>
      <c r="G575" t="s">
        <v>5845</v>
      </c>
      <c r="H575" t="s">
        <v>214</v>
      </c>
      <c r="I575" t="s">
        <v>4609</v>
      </c>
    </row>
    <row r="576" spans="1:9">
      <c r="A576" s="69" t="s">
        <v>5453</v>
      </c>
      <c r="B576" t="s">
        <v>70</v>
      </c>
      <c r="C576" t="s">
        <v>3176</v>
      </c>
      <c r="D576" t="s">
        <v>44</v>
      </c>
      <c r="E576" t="s">
        <v>214</v>
      </c>
      <c r="G576" t="s">
        <v>5845</v>
      </c>
      <c r="H576" t="s">
        <v>214</v>
      </c>
      <c r="I576" t="s">
        <v>4609</v>
      </c>
    </row>
    <row r="577" spans="1:9">
      <c r="A577" s="69" t="s">
        <v>5453</v>
      </c>
      <c r="B577" t="s">
        <v>70</v>
      </c>
      <c r="C577" t="s">
        <v>3177</v>
      </c>
      <c r="D577" t="s">
        <v>44</v>
      </c>
      <c r="E577" t="s">
        <v>3178</v>
      </c>
      <c r="F577" t="s">
        <v>3179</v>
      </c>
      <c r="G577" t="s">
        <v>5845</v>
      </c>
      <c r="H577" t="s">
        <v>3338</v>
      </c>
      <c r="I577" t="s">
        <v>4609</v>
      </c>
    </row>
    <row r="578" spans="1:9">
      <c r="A578" s="69" t="s">
        <v>5453</v>
      </c>
      <c r="B578" t="s">
        <v>70</v>
      </c>
      <c r="C578" t="s">
        <v>2961</v>
      </c>
      <c r="D578" t="s">
        <v>56</v>
      </c>
      <c r="E578" t="s">
        <v>2919</v>
      </c>
      <c r="F578" t="s">
        <v>2956</v>
      </c>
      <c r="G578" t="s">
        <v>5845</v>
      </c>
      <c r="H578" t="s">
        <v>3554</v>
      </c>
      <c r="I578" t="s">
        <v>4609</v>
      </c>
    </row>
    <row r="579" spans="1:9">
      <c r="A579" s="69" t="s">
        <v>5453</v>
      </c>
      <c r="B579" t="s">
        <v>70</v>
      </c>
      <c r="C579" t="s">
        <v>2962</v>
      </c>
      <c r="D579" t="s">
        <v>57</v>
      </c>
      <c r="E579" t="s">
        <v>2963</v>
      </c>
      <c r="F579" t="s">
        <v>2966</v>
      </c>
      <c r="G579" t="s">
        <v>5845</v>
      </c>
      <c r="H579" t="s">
        <v>3081</v>
      </c>
      <c r="I579" t="s">
        <v>4609</v>
      </c>
    </row>
    <row r="580" spans="1:9">
      <c r="A580" s="69" t="s">
        <v>5453</v>
      </c>
      <c r="B580" t="s">
        <v>70</v>
      </c>
      <c r="C580" t="s">
        <v>3182</v>
      </c>
      <c r="D580" t="s">
        <v>58</v>
      </c>
      <c r="E580" t="s">
        <v>1330</v>
      </c>
      <c r="F580" t="s">
        <v>3183</v>
      </c>
      <c r="G580" t="s">
        <v>5845</v>
      </c>
      <c r="H580" t="s">
        <v>1330</v>
      </c>
      <c r="I580" t="s">
        <v>4609</v>
      </c>
    </row>
    <row r="581" spans="1:9">
      <c r="A581" s="69" t="s">
        <v>5453</v>
      </c>
      <c r="B581" t="s">
        <v>70</v>
      </c>
      <c r="C581" t="s">
        <v>2967</v>
      </c>
      <c r="D581" t="s">
        <v>35</v>
      </c>
      <c r="E581" t="s">
        <v>2919</v>
      </c>
      <c r="G581" t="s">
        <v>5845</v>
      </c>
      <c r="H581" t="s">
        <v>3554</v>
      </c>
      <c r="I581" t="s">
        <v>4609</v>
      </c>
    </row>
    <row r="582" spans="1:9">
      <c r="A582" s="69" t="s">
        <v>5453</v>
      </c>
      <c r="B582" t="s">
        <v>103</v>
      </c>
      <c r="C582" t="s">
        <v>3188</v>
      </c>
      <c r="D582" t="s">
        <v>38</v>
      </c>
      <c r="E582" t="s">
        <v>214</v>
      </c>
      <c r="F582" t="s">
        <v>3189</v>
      </c>
      <c r="G582" t="s">
        <v>5845</v>
      </c>
      <c r="H582" t="s">
        <v>214</v>
      </c>
      <c r="I582" t="s">
        <v>4613</v>
      </c>
    </row>
    <row r="583" spans="1:9">
      <c r="A583" s="69" t="s">
        <v>5453</v>
      </c>
      <c r="B583" t="s">
        <v>103</v>
      </c>
      <c r="C583" t="s">
        <v>2976</v>
      </c>
      <c r="D583" t="s">
        <v>40</v>
      </c>
      <c r="E583" t="s">
        <v>2919</v>
      </c>
      <c r="G583" t="s">
        <v>5845</v>
      </c>
      <c r="H583" t="s">
        <v>3554</v>
      </c>
      <c r="I583" t="s">
        <v>4613</v>
      </c>
    </row>
    <row r="584" spans="1:9">
      <c r="A584" s="69" t="s">
        <v>5453</v>
      </c>
      <c r="B584" t="s">
        <v>103</v>
      </c>
      <c r="C584" t="s">
        <v>3192</v>
      </c>
      <c r="D584" t="s">
        <v>40</v>
      </c>
      <c r="E584" t="s">
        <v>3081</v>
      </c>
      <c r="F584" t="s">
        <v>3193</v>
      </c>
      <c r="G584" t="s">
        <v>5845</v>
      </c>
      <c r="H584" t="s">
        <v>3081</v>
      </c>
      <c r="I584" t="s">
        <v>4613</v>
      </c>
    </row>
    <row r="585" spans="1:9">
      <c r="A585" s="69" t="s">
        <v>5453</v>
      </c>
      <c r="B585" t="s">
        <v>103</v>
      </c>
      <c r="C585" t="s">
        <v>3196</v>
      </c>
      <c r="D585" t="s">
        <v>40</v>
      </c>
      <c r="E585" t="s">
        <v>214</v>
      </c>
      <c r="F585" t="s">
        <v>3197</v>
      </c>
      <c r="G585" t="s">
        <v>5845</v>
      </c>
      <c r="H585" t="s">
        <v>214</v>
      </c>
      <c r="I585" t="s">
        <v>4613</v>
      </c>
    </row>
    <row r="586" spans="1:9">
      <c r="A586" s="69" t="s">
        <v>5453</v>
      </c>
      <c r="B586" t="s">
        <v>103</v>
      </c>
      <c r="C586" t="s">
        <v>3198</v>
      </c>
      <c r="D586" t="s">
        <v>42</v>
      </c>
      <c r="E586" t="s">
        <v>3081</v>
      </c>
      <c r="F586" t="s">
        <v>3199</v>
      </c>
      <c r="G586" t="s">
        <v>5845</v>
      </c>
      <c r="H586" t="s">
        <v>3081</v>
      </c>
      <c r="I586" t="s">
        <v>4613</v>
      </c>
    </row>
    <row r="587" spans="1:9">
      <c r="A587" s="69" t="s">
        <v>5453</v>
      </c>
      <c r="B587" t="s">
        <v>103</v>
      </c>
      <c r="C587" t="s">
        <v>3200</v>
      </c>
      <c r="D587" t="s">
        <v>44</v>
      </c>
      <c r="E587" t="s">
        <v>214</v>
      </c>
      <c r="F587" t="s">
        <v>3201</v>
      </c>
      <c r="G587" t="s">
        <v>5845</v>
      </c>
      <c r="H587" t="s">
        <v>214</v>
      </c>
      <c r="I587" t="s">
        <v>4613</v>
      </c>
    </row>
    <row r="588" spans="1:9">
      <c r="A588" s="69" t="s">
        <v>5453</v>
      </c>
      <c r="B588" t="s">
        <v>103</v>
      </c>
      <c r="C588" t="s">
        <v>3202</v>
      </c>
      <c r="D588" t="s">
        <v>44</v>
      </c>
      <c r="E588" t="s">
        <v>214</v>
      </c>
      <c r="F588" t="s">
        <v>3203</v>
      </c>
      <c r="G588" t="s">
        <v>5845</v>
      </c>
      <c r="H588" t="s">
        <v>214</v>
      </c>
      <c r="I588" t="s">
        <v>4613</v>
      </c>
    </row>
    <row r="589" spans="1:9">
      <c r="A589" s="69" t="s">
        <v>5453</v>
      </c>
      <c r="B589" t="s">
        <v>103</v>
      </c>
      <c r="C589" t="s">
        <v>3204</v>
      </c>
      <c r="D589" t="s">
        <v>56</v>
      </c>
      <c r="E589" t="s">
        <v>3205</v>
      </c>
      <c r="F589" t="s">
        <v>3206</v>
      </c>
      <c r="G589" t="s">
        <v>5845</v>
      </c>
      <c r="H589" t="s">
        <v>214</v>
      </c>
      <c r="I589" t="s">
        <v>4613</v>
      </c>
    </row>
    <row r="590" spans="1:9">
      <c r="A590" s="69" t="s">
        <v>5453</v>
      </c>
      <c r="B590" t="s">
        <v>103</v>
      </c>
      <c r="C590" t="s">
        <v>3207</v>
      </c>
      <c r="D590" t="s">
        <v>56</v>
      </c>
      <c r="E590" t="s">
        <v>3081</v>
      </c>
      <c r="F590" t="s">
        <v>3208</v>
      </c>
      <c r="G590" t="s">
        <v>5845</v>
      </c>
      <c r="H590" t="s">
        <v>3081</v>
      </c>
      <c r="I590" t="s">
        <v>4613</v>
      </c>
    </row>
    <row r="591" spans="1:9">
      <c r="A591" s="69" t="s">
        <v>5453</v>
      </c>
      <c r="B591" t="s">
        <v>103</v>
      </c>
      <c r="C591" t="s">
        <v>3209</v>
      </c>
      <c r="D591" t="s">
        <v>56</v>
      </c>
      <c r="E591" t="s">
        <v>3210</v>
      </c>
      <c r="F591" t="s">
        <v>3211</v>
      </c>
      <c r="G591" t="s">
        <v>5845</v>
      </c>
      <c r="H591" t="s">
        <v>3081</v>
      </c>
      <c r="I591" t="s">
        <v>4613</v>
      </c>
    </row>
    <row r="592" spans="1:9">
      <c r="A592" s="69" t="s">
        <v>5453</v>
      </c>
      <c r="B592" t="s">
        <v>103</v>
      </c>
      <c r="C592" t="s">
        <v>3212</v>
      </c>
      <c r="D592" t="s">
        <v>57</v>
      </c>
      <c r="E592" t="s">
        <v>3081</v>
      </c>
      <c r="F592" t="s">
        <v>3213</v>
      </c>
      <c r="G592" t="s">
        <v>5845</v>
      </c>
      <c r="H592" t="s">
        <v>3081</v>
      </c>
      <c r="I592" t="s">
        <v>4613</v>
      </c>
    </row>
    <row r="593" spans="1:9">
      <c r="A593" s="69" t="s">
        <v>5453</v>
      </c>
      <c r="B593" t="s">
        <v>103</v>
      </c>
      <c r="C593" t="s">
        <v>2978</v>
      </c>
      <c r="D593" t="s">
        <v>57</v>
      </c>
      <c r="E593" t="s">
        <v>2919</v>
      </c>
      <c r="F593" t="s">
        <v>2979</v>
      </c>
      <c r="G593" t="s">
        <v>5845</v>
      </c>
      <c r="H593" t="s">
        <v>3554</v>
      </c>
      <c r="I593" t="s">
        <v>4613</v>
      </c>
    </row>
    <row r="594" spans="1:9">
      <c r="A594" s="69" t="s">
        <v>5453</v>
      </c>
      <c r="B594" t="s">
        <v>103</v>
      </c>
      <c r="C594" t="s">
        <v>3214</v>
      </c>
      <c r="D594" t="s">
        <v>58</v>
      </c>
      <c r="E594" t="s">
        <v>214</v>
      </c>
      <c r="F594" t="s">
        <v>3215</v>
      </c>
      <c r="G594" t="s">
        <v>5845</v>
      </c>
      <c r="H594" t="s">
        <v>214</v>
      </c>
      <c r="I594" t="s">
        <v>4613</v>
      </c>
    </row>
    <row r="595" spans="1:9">
      <c r="A595" s="69" t="s">
        <v>5453</v>
      </c>
      <c r="B595" t="s">
        <v>103</v>
      </c>
      <c r="C595" t="s">
        <v>3216</v>
      </c>
      <c r="E595" t="s">
        <v>3217</v>
      </c>
      <c r="F595" t="s">
        <v>3218</v>
      </c>
      <c r="G595" t="s">
        <v>5845</v>
      </c>
      <c r="H595" t="s">
        <v>3613</v>
      </c>
      <c r="I595" t="s">
        <v>4613</v>
      </c>
    </row>
    <row r="596" spans="1:9">
      <c r="A596" s="69" t="s">
        <v>5453</v>
      </c>
      <c r="B596" t="s">
        <v>103</v>
      </c>
      <c r="C596" t="s">
        <v>3219</v>
      </c>
      <c r="D596" t="s">
        <v>3220</v>
      </c>
      <c r="E596" t="s">
        <v>1330</v>
      </c>
      <c r="G596" t="s">
        <v>5845</v>
      </c>
      <c r="H596" t="s">
        <v>1330</v>
      </c>
      <c r="I596" t="s">
        <v>4613</v>
      </c>
    </row>
    <row r="597" spans="1:9">
      <c r="A597" s="69" t="s">
        <v>5453</v>
      </c>
      <c r="B597" t="s">
        <v>72</v>
      </c>
      <c r="C597" t="s">
        <v>3223</v>
      </c>
      <c r="D597" t="s">
        <v>36</v>
      </c>
      <c r="E597" t="s">
        <v>3081</v>
      </c>
      <c r="F597" t="s">
        <v>3224</v>
      </c>
      <c r="G597" t="s">
        <v>5845</v>
      </c>
      <c r="H597" t="s">
        <v>3081</v>
      </c>
      <c r="I597" t="s">
        <v>4617</v>
      </c>
    </row>
    <row r="598" spans="1:9">
      <c r="A598" s="69" t="s">
        <v>5453</v>
      </c>
      <c r="B598" t="s">
        <v>72</v>
      </c>
      <c r="C598" t="s">
        <v>3228</v>
      </c>
      <c r="D598" t="s">
        <v>36</v>
      </c>
      <c r="E598" t="s">
        <v>214</v>
      </c>
      <c r="F598" t="s">
        <v>3229</v>
      </c>
      <c r="G598" t="s">
        <v>5845</v>
      </c>
      <c r="H598" t="s">
        <v>214</v>
      </c>
      <c r="I598" t="s">
        <v>4617</v>
      </c>
    </row>
    <row r="599" spans="1:9">
      <c r="A599" s="69" t="s">
        <v>5453</v>
      </c>
      <c r="B599" t="s">
        <v>72</v>
      </c>
      <c r="C599" t="s">
        <v>3230</v>
      </c>
      <c r="D599" t="s">
        <v>36</v>
      </c>
      <c r="E599" t="s">
        <v>3081</v>
      </c>
      <c r="F599" t="s">
        <v>3231</v>
      </c>
      <c r="G599" t="s">
        <v>5845</v>
      </c>
      <c r="H599" t="s">
        <v>3081</v>
      </c>
      <c r="I599" t="s">
        <v>4617</v>
      </c>
    </row>
    <row r="600" spans="1:9">
      <c r="A600" s="69" t="s">
        <v>5453</v>
      </c>
      <c r="B600" t="s">
        <v>72</v>
      </c>
      <c r="C600" t="s">
        <v>3232</v>
      </c>
      <c r="D600" t="s">
        <v>36</v>
      </c>
      <c r="E600" t="s">
        <v>214</v>
      </c>
      <c r="F600" t="s">
        <v>3233</v>
      </c>
      <c r="G600" t="s">
        <v>5845</v>
      </c>
      <c r="H600" t="s">
        <v>214</v>
      </c>
      <c r="I600" t="s">
        <v>4617</v>
      </c>
    </row>
    <row r="601" spans="1:9">
      <c r="A601" s="69" t="s">
        <v>5453</v>
      </c>
      <c r="B601" t="s">
        <v>72</v>
      </c>
      <c r="C601" t="s">
        <v>3237</v>
      </c>
      <c r="D601" t="s">
        <v>40</v>
      </c>
      <c r="E601" t="s">
        <v>3081</v>
      </c>
      <c r="F601" t="s">
        <v>3238</v>
      </c>
      <c r="G601" t="s">
        <v>5845</v>
      </c>
      <c r="H601" t="s">
        <v>3081</v>
      </c>
      <c r="I601" t="s">
        <v>4617</v>
      </c>
    </row>
    <row r="602" spans="1:9">
      <c r="A602" s="69" t="s">
        <v>5453</v>
      </c>
      <c r="B602" t="s">
        <v>72</v>
      </c>
      <c r="C602" t="s">
        <v>3241</v>
      </c>
      <c r="D602" t="s">
        <v>40</v>
      </c>
      <c r="E602" t="s">
        <v>214</v>
      </c>
      <c r="F602" t="s">
        <v>3242</v>
      </c>
      <c r="G602" t="s">
        <v>5845</v>
      </c>
      <c r="H602" t="s">
        <v>214</v>
      </c>
      <c r="I602" t="s">
        <v>4617</v>
      </c>
    </row>
    <row r="603" spans="1:9">
      <c r="A603" s="69" t="s">
        <v>5453</v>
      </c>
      <c r="B603" t="s">
        <v>72</v>
      </c>
      <c r="C603" t="s">
        <v>3245</v>
      </c>
      <c r="D603" t="s">
        <v>42</v>
      </c>
      <c r="E603" t="s">
        <v>3081</v>
      </c>
      <c r="F603" t="s">
        <v>3246</v>
      </c>
      <c r="G603" t="s">
        <v>5845</v>
      </c>
      <c r="H603" t="s">
        <v>3081</v>
      </c>
      <c r="I603" t="s">
        <v>4617</v>
      </c>
    </row>
    <row r="604" spans="1:9">
      <c r="A604" s="69" t="s">
        <v>5453</v>
      </c>
      <c r="B604" t="s">
        <v>72</v>
      </c>
      <c r="C604" t="s">
        <v>2986</v>
      </c>
      <c r="D604" t="s">
        <v>42</v>
      </c>
      <c r="E604" t="s">
        <v>2987</v>
      </c>
      <c r="F604" t="s">
        <v>2988</v>
      </c>
      <c r="G604" t="s">
        <v>5845</v>
      </c>
      <c r="H604" t="s">
        <v>3559</v>
      </c>
      <c r="I604" t="s">
        <v>4617</v>
      </c>
    </row>
    <row r="605" spans="1:9">
      <c r="A605" s="69" t="s">
        <v>5453</v>
      </c>
      <c r="B605" t="s">
        <v>72</v>
      </c>
      <c r="C605" t="s">
        <v>3250</v>
      </c>
      <c r="D605" t="s">
        <v>44</v>
      </c>
      <c r="E605" t="s">
        <v>3081</v>
      </c>
      <c r="F605" t="s">
        <v>3251</v>
      </c>
      <c r="G605" t="s">
        <v>5845</v>
      </c>
      <c r="H605" t="s">
        <v>3081</v>
      </c>
      <c r="I605" t="s">
        <v>4617</v>
      </c>
    </row>
    <row r="606" spans="1:9">
      <c r="A606" s="69" t="s">
        <v>5453</v>
      </c>
      <c r="B606" t="s">
        <v>72</v>
      </c>
      <c r="C606" t="s">
        <v>2989</v>
      </c>
      <c r="D606" t="s">
        <v>44</v>
      </c>
      <c r="E606" t="s">
        <v>2919</v>
      </c>
      <c r="F606" t="s">
        <v>2990</v>
      </c>
      <c r="G606" t="s">
        <v>5845</v>
      </c>
      <c r="H606" t="s">
        <v>3554</v>
      </c>
      <c r="I606" t="s">
        <v>4617</v>
      </c>
    </row>
    <row r="607" spans="1:9">
      <c r="A607" s="69" t="s">
        <v>5453</v>
      </c>
      <c r="B607" t="s">
        <v>72</v>
      </c>
      <c r="C607" t="s">
        <v>3252</v>
      </c>
      <c r="D607" t="s">
        <v>44</v>
      </c>
      <c r="E607" t="s">
        <v>3081</v>
      </c>
      <c r="F607" t="s">
        <v>3253</v>
      </c>
      <c r="G607" t="s">
        <v>5845</v>
      </c>
      <c r="H607" t="s">
        <v>3081</v>
      </c>
      <c r="I607" t="s">
        <v>4617</v>
      </c>
    </row>
    <row r="608" spans="1:9">
      <c r="A608" s="69" t="s">
        <v>5453</v>
      </c>
      <c r="B608" t="s">
        <v>72</v>
      </c>
      <c r="C608" t="s">
        <v>3254</v>
      </c>
      <c r="D608" t="s">
        <v>56</v>
      </c>
      <c r="E608" t="s">
        <v>3081</v>
      </c>
      <c r="F608" t="s">
        <v>3255</v>
      </c>
      <c r="G608" t="s">
        <v>5845</v>
      </c>
      <c r="H608" t="s">
        <v>3081</v>
      </c>
      <c r="I608" t="s">
        <v>4617</v>
      </c>
    </row>
    <row r="609" spans="1:9">
      <c r="A609" s="69" t="s">
        <v>5453</v>
      </c>
      <c r="B609" t="s">
        <v>72</v>
      </c>
      <c r="C609" t="s">
        <v>3256</v>
      </c>
      <c r="D609" t="s">
        <v>57</v>
      </c>
      <c r="E609" t="s">
        <v>3081</v>
      </c>
      <c r="F609" t="s">
        <v>3257</v>
      </c>
      <c r="G609" t="s">
        <v>5845</v>
      </c>
      <c r="H609" t="s">
        <v>3081</v>
      </c>
      <c r="I609" t="s">
        <v>4617</v>
      </c>
    </row>
    <row r="610" spans="1:9">
      <c r="A610" s="69" t="s">
        <v>5453</v>
      </c>
      <c r="B610" t="s">
        <v>72</v>
      </c>
      <c r="C610" t="s">
        <v>3258</v>
      </c>
      <c r="D610" t="s">
        <v>2944</v>
      </c>
      <c r="E610" t="s">
        <v>3259</v>
      </c>
      <c r="F610" t="s">
        <v>3260</v>
      </c>
      <c r="G610" t="s">
        <v>5845</v>
      </c>
      <c r="H610" t="s">
        <v>3081</v>
      </c>
      <c r="I610" t="s">
        <v>4617</v>
      </c>
    </row>
    <row r="611" spans="1:9">
      <c r="A611" s="69" t="s">
        <v>5453</v>
      </c>
      <c r="B611" t="s">
        <v>72</v>
      </c>
      <c r="C611" t="s">
        <v>3261</v>
      </c>
      <c r="D611" t="s">
        <v>3262</v>
      </c>
      <c r="E611" t="s">
        <v>3081</v>
      </c>
      <c r="G611" t="s">
        <v>5845</v>
      </c>
      <c r="H611" t="s">
        <v>3081</v>
      </c>
      <c r="I611" t="s">
        <v>4617</v>
      </c>
    </row>
    <row r="612" spans="1:9">
      <c r="A612" s="69" t="s">
        <v>5453</v>
      </c>
      <c r="B612" t="s">
        <v>72</v>
      </c>
      <c r="C612" t="s">
        <v>3267</v>
      </c>
      <c r="D612" t="s">
        <v>36</v>
      </c>
      <c r="E612" t="s">
        <v>3081</v>
      </c>
      <c r="G612" t="s">
        <v>5845</v>
      </c>
      <c r="H612" t="s">
        <v>3081</v>
      </c>
      <c r="I612" t="s">
        <v>4617</v>
      </c>
    </row>
    <row r="613" spans="1:9">
      <c r="A613" s="69" t="s">
        <v>5453</v>
      </c>
      <c r="B613" t="s">
        <v>72</v>
      </c>
      <c r="C613" t="s">
        <v>3268</v>
      </c>
      <c r="D613" t="s">
        <v>3269</v>
      </c>
      <c r="E613" t="s">
        <v>214</v>
      </c>
      <c r="G613" t="s">
        <v>5845</v>
      </c>
      <c r="H613" t="s">
        <v>214</v>
      </c>
      <c r="I613" t="s">
        <v>4617</v>
      </c>
    </row>
    <row r="614" spans="1:9">
      <c r="A614" s="69" t="s">
        <v>5453</v>
      </c>
      <c r="B614" t="s">
        <v>78</v>
      </c>
      <c r="C614" t="s">
        <v>3271</v>
      </c>
      <c r="D614" t="s">
        <v>35</v>
      </c>
      <c r="E614" t="s">
        <v>214</v>
      </c>
      <c r="F614" t="s">
        <v>3272</v>
      </c>
      <c r="G614" t="s">
        <v>5845</v>
      </c>
      <c r="H614" t="s">
        <v>214</v>
      </c>
      <c r="I614" t="s">
        <v>4621</v>
      </c>
    </row>
    <row r="615" spans="1:9">
      <c r="A615" s="69" t="s">
        <v>5453</v>
      </c>
      <c r="B615" t="s">
        <v>78</v>
      </c>
      <c r="C615" t="s">
        <v>3273</v>
      </c>
      <c r="D615" t="s">
        <v>33</v>
      </c>
      <c r="E615" t="s">
        <v>3081</v>
      </c>
      <c r="F615" t="s">
        <v>3274</v>
      </c>
      <c r="G615" t="s">
        <v>5845</v>
      </c>
      <c r="H615" t="s">
        <v>3081</v>
      </c>
      <c r="I615" t="s">
        <v>4621</v>
      </c>
    </row>
    <row r="616" spans="1:9">
      <c r="A616" s="69" t="s">
        <v>5453</v>
      </c>
      <c r="B616" t="s">
        <v>78</v>
      </c>
      <c r="C616" t="s">
        <v>3277</v>
      </c>
      <c r="D616" t="s">
        <v>40</v>
      </c>
      <c r="E616" t="s">
        <v>214</v>
      </c>
      <c r="F616" t="s">
        <v>3278</v>
      </c>
      <c r="G616" t="s">
        <v>5845</v>
      </c>
      <c r="H616" t="s">
        <v>214</v>
      </c>
      <c r="I616" t="s">
        <v>4621</v>
      </c>
    </row>
    <row r="617" spans="1:9">
      <c r="A617" s="69" t="s">
        <v>5453</v>
      </c>
      <c r="B617" t="s">
        <v>78</v>
      </c>
      <c r="C617" t="s">
        <v>3279</v>
      </c>
      <c r="D617" t="s">
        <v>40</v>
      </c>
      <c r="E617" t="s">
        <v>214</v>
      </c>
      <c r="F617" t="s">
        <v>3280</v>
      </c>
      <c r="G617" t="s">
        <v>5845</v>
      </c>
      <c r="H617" t="s">
        <v>214</v>
      </c>
      <c r="I617" t="s">
        <v>4621</v>
      </c>
    </row>
    <row r="618" spans="1:9">
      <c r="A618" s="69" t="s">
        <v>5453</v>
      </c>
      <c r="B618" t="s">
        <v>78</v>
      </c>
      <c r="C618" t="s">
        <v>3281</v>
      </c>
      <c r="D618" t="s">
        <v>40</v>
      </c>
      <c r="E618" t="s">
        <v>214</v>
      </c>
      <c r="F618" t="s">
        <v>3282</v>
      </c>
      <c r="G618" t="s">
        <v>5845</v>
      </c>
      <c r="H618" t="s">
        <v>214</v>
      </c>
      <c r="I618" t="s">
        <v>4621</v>
      </c>
    </row>
    <row r="619" spans="1:9">
      <c r="A619" s="69" t="s">
        <v>5453</v>
      </c>
      <c r="B619" t="s">
        <v>78</v>
      </c>
      <c r="C619" t="s">
        <v>3283</v>
      </c>
      <c r="D619" t="s">
        <v>33</v>
      </c>
      <c r="E619" t="s">
        <v>214</v>
      </c>
      <c r="F619" t="s">
        <v>3284</v>
      </c>
      <c r="G619" t="s">
        <v>5845</v>
      </c>
      <c r="H619" t="s">
        <v>214</v>
      </c>
      <c r="I619" t="s">
        <v>4621</v>
      </c>
    </row>
    <row r="620" spans="1:9">
      <c r="A620" s="69" t="s">
        <v>5453</v>
      </c>
      <c r="B620" t="s">
        <v>78</v>
      </c>
      <c r="C620" t="s">
        <v>3462</v>
      </c>
      <c r="D620" t="s">
        <v>44</v>
      </c>
      <c r="E620" t="s">
        <v>3463</v>
      </c>
      <c r="F620" t="s">
        <v>3464</v>
      </c>
      <c r="G620" t="s">
        <v>5845</v>
      </c>
      <c r="H620" t="s">
        <v>3617</v>
      </c>
      <c r="I620" t="s">
        <v>4621</v>
      </c>
    </row>
    <row r="621" spans="1:9">
      <c r="A621" s="69" t="s">
        <v>5453</v>
      </c>
      <c r="B621" t="s">
        <v>78</v>
      </c>
      <c r="C621" t="s">
        <v>3285</v>
      </c>
      <c r="D621" t="s">
        <v>56</v>
      </c>
      <c r="E621" t="s">
        <v>214</v>
      </c>
      <c r="F621" t="s">
        <v>3280</v>
      </c>
      <c r="G621" t="s">
        <v>5845</v>
      </c>
      <c r="H621" t="s">
        <v>214</v>
      </c>
      <c r="I621" t="s">
        <v>4621</v>
      </c>
    </row>
    <row r="622" spans="1:9">
      <c r="A622" s="69" t="s">
        <v>5453</v>
      </c>
      <c r="B622" t="s">
        <v>78</v>
      </c>
      <c r="C622" t="s">
        <v>3286</v>
      </c>
      <c r="D622" t="s">
        <v>57</v>
      </c>
      <c r="E622" t="s">
        <v>3081</v>
      </c>
      <c r="F622" t="s">
        <v>3287</v>
      </c>
      <c r="G622" t="s">
        <v>5845</v>
      </c>
      <c r="H622" t="s">
        <v>3081</v>
      </c>
      <c r="I622" t="s">
        <v>4621</v>
      </c>
    </row>
    <row r="623" spans="1:9">
      <c r="A623" s="69" t="s">
        <v>5453</v>
      </c>
      <c r="B623" t="s">
        <v>78</v>
      </c>
      <c r="C623" t="s">
        <v>3288</v>
      </c>
      <c r="D623" t="s">
        <v>57</v>
      </c>
      <c r="E623" t="s">
        <v>3081</v>
      </c>
      <c r="F623" t="s">
        <v>3289</v>
      </c>
      <c r="G623" t="s">
        <v>5845</v>
      </c>
      <c r="H623" t="s">
        <v>3081</v>
      </c>
      <c r="I623" t="s">
        <v>4621</v>
      </c>
    </row>
    <row r="624" spans="1:9">
      <c r="A624" s="69" t="s">
        <v>5453</v>
      </c>
      <c r="B624" t="s">
        <v>78</v>
      </c>
      <c r="C624" t="s">
        <v>3290</v>
      </c>
      <c r="D624" t="s">
        <v>58</v>
      </c>
      <c r="E624" t="s">
        <v>214</v>
      </c>
      <c r="F624" t="s">
        <v>3291</v>
      </c>
      <c r="G624" t="s">
        <v>5845</v>
      </c>
      <c r="H624" t="s">
        <v>214</v>
      </c>
      <c r="I624" t="s">
        <v>4621</v>
      </c>
    </row>
    <row r="625" spans="1:9">
      <c r="A625" s="69" t="s">
        <v>5453</v>
      </c>
      <c r="B625" t="s">
        <v>78</v>
      </c>
      <c r="C625" t="s">
        <v>3292</v>
      </c>
      <c r="D625" t="s">
        <v>42</v>
      </c>
      <c r="E625" t="s">
        <v>3293</v>
      </c>
      <c r="G625" t="s">
        <v>5845</v>
      </c>
      <c r="H625" t="s">
        <v>214</v>
      </c>
      <c r="I625" t="s">
        <v>4621</v>
      </c>
    </row>
    <row r="626" spans="1:9">
      <c r="A626" s="69" t="s">
        <v>5453</v>
      </c>
      <c r="B626" t="s">
        <v>78</v>
      </c>
      <c r="C626" t="s">
        <v>3294</v>
      </c>
      <c r="D626" t="s">
        <v>38</v>
      </c>
      <c r="E626" t="s">
        <v>3081</v>
      </c>
      <c r="G626" t="s">
        <v>5845</v>
      </c>
      <c r="H626" t="s">
        <v>3081</v>
      </c>
      <c r="I626" t="s">
        <v>4621</v>
      </c>
    </row>
    <row r="627" spans="1:9">
      <c r="A627" s="69" t="s">
        <v>5453</v>
      </c>
      <c r="B627" t="s">
        <v>78</v>
      </c>
      <c r="C627" t="s">
        <v>3295</v>
      </c>
      <c r="D627" t="s">
        <v>33</v>
      </c>
      <c r="E627" t="s">
        <v>214</v>
      </c>
      <c r="G627" t="s">
        <v>5845</v>
      </c>
      <c r="H627" t="s">
        <v>214</v>
      </c>
      <c r="I627" t="s">
        <v>4621</v>
      </c>
    </row>
    <row r="628" spans="1:9">
      <c r="A628" s="69" t="s">
        <v>5453</v>
      </c>
      <c r="B628" t="s">
        <v>97</v>
      </c>
      <c r="C628" t="s">
        <v>3299</v>
      </c>
      <c r="D628" t="s">
        <v>38</v>
      </c>
      <c r="E628" t="s">
        <v>214</v>
      </c>
      <c r="F628" t="s">
        <v>3291</v>
      </c>
      <c r="G628" t="s">
        <v>5845</v>
      </c>
      <c r="H628" t="s">
        <v>214</v>
      </c>
      <c r="I628" t="s">
        <v>4625</v>
      </c>
    </row>
    <row r="629" spans="1:9">
      <c r="A629" s="69" t="s">
        <v>5453</v>
      </c>
      <c r="B629" t="s">
        <v>97</v>
      </c>
      <c r="C629" t="s">
        <v>3300</v>
      </c>
      <c r="D629" t="s">
        <v>42</v>
      </c>
      <c r="E629" t="s">
        <v>3081</v>
      </c>
      <c r="F629" t="s">
        <v>3301</v>
      </c>
      <c r="G629" t="s">
        <v>5845</v>
      </c>
      <c r="H629" t="s">
        <v>3081</v>
      </c>
      <c r="I629" t="s">
        <v>4625</v>
      </c>
    </row>
    <row r="630" spans="1:9">
      <c r="A630" s="69" t="s">
        <v>5453</v>
      </c>
      <c r="B630" t="s">
        <v>97</v>
      </c>
      <c r="C630" t="s">
        <v>3302</v>
      </c>
      <c r="D630" t="s">
        <v>42</v>
      </c>
      <c r="E630" t="s">
        <v>3081</v>
      </c>
      <c r="F630" t="s">
        <v>3303</v>
      </c>
      <c r="G630" t="s">
        <v>5845</v>
      </c>
      <c r="H630" t="s">
        <v>3081</v>
      </c>
      <c r="I630" t="s">
        <v>4625</v>
      </c>
    </row>
    <row r="631" spans="1:9">
      <c r="A631" s="69" t="s">
        <v>5453</v>
      </c>
      <c r="B631" t="s">
        <v>97</v>
      </c>
      <c r="C631" t="s">
        <v>3304</v>
      </c>
      <c r="D631" t="s">
        <v>44</v>
      </c>
      <c r="E631" t="s">
        <v>214</v>
      </c>
      <c r="F631" t="s">
        <v>3305</v>
      </c>
      <c r="G631" t="s">
        <v>5845</v>
      </c>
      <c r="H631" t="s">
        <v>214</v>
      </c>
      <c r="I631" t="s">
        <v>4625</v>
      </c>
    </row>
    <row r="632" spans="1:9">
      <c r="A632" s="69" t="s">
        <v>5453</v>
      </c>
      <c r="B632" t="s">
        <v>97</v>
      </c>
      <c r="C632" t="s">
        <v>3306</v>
      </c>
      <c r="D632" t="s">
        <v>56</v>
      </c>
      <c r="E632" t="s">
        <v>3307</v>
      </c>
      <c r="F632" t="s">
        <v>3308</v>
      </c>
      <c r="G632" t="s">
        <v>5845</v>
      </c>
      <c r="H632" t="s">
        <v>214</v>
      </c>
      <c r="I632" t="s">
        <v>4625</v>
      </c>
    </row>
    <row r="633" spans="1:9">
      <c r="A633" s="69" t="s">
        <v>5453</v>
      </c>
      <c r="B633" t="s">
        <v>97</v>
      </c>
      <c r="C633" t="s">
        <v>3309</v>
      </c>
      <c r="D633" t="s">
        <v>56</v>
      </c>
      <c r="E633" t="s">
        <v>3307</v>
      </c>
      <c r="F633" t="s">
        <v>3308</v>
      </c>
      <c r="G633" t="s">
        <v>5845</v>
      </c>
      <c r="H633" t="s">
        <v>214</v>
      </c>
      <c r="I633" t="s">
        <v>4625</v>
      </c>
    </row>
    <row r="634" spans="1:9">
      <c r="A634" s="69" t="s">
        <v>5453</v>
      </c>
      <c r="B634" t="s">
        <v>97</v>
      </c>
      <c r="C634" t="s">
        <v>3310</v>
      </c>
      <c r="D634" t="s">
        <v>56</v>
      </c>
      <c r="E634" t="s">
        <v>214</v>
      </c>
      <c r="F634" t="s">
        <v>3311</v>
      </c>
      <c r="G634" t="s">
        <v>5845</v>
      </c>
      <c r="H634" t="s">
        <v>214</v>
      </c>
      <c r="I634" t="s">
        <v>4625</v>
      </c>
    </row>
    <row r="635" spans="1:9">
      <c r="A635" s="69" t="s">
        <v>5453</v>
      </c>
      <c r="B635" t="s">
        <v>97</v>
      </c>
      <c r="C635" t="s">
        <v>3312</v>
      </c>
      <c r="D635" t="s">
        <v>57</v>
      </c>
      <c r="E635" t="s">
        <v>3081</v>
      </c>
      <c r="F635" t="s">
        <v>3313</v>
      </c>
      <c r="G635" t="s">
        <v>5845</v>
      </c>
      <c r="H635" t="s">
        <v>3081</v>
      </c>
      <c r="I635" t="s">
        <v>4625</v>
      </c>
    </row>
    <row r="636" spans="1:9">
      <c r="A636" s="69" t="s">
        <v>5453</v>
      </c>
      <c r="B636" t="s">
        <v>97</v>
      </c>
      <c r="C636" t="s">
        <v>3010</v>
      </c>
      <c r="D636" t="s">
        <v>58</v>
      </c>
      <c r="E636" t="s">
        <v>2914</v>
      </c>
      <c r="F636" t="s">
        <v>3011</v>
      </c>
      <c r="G636" t="s">
        <v>5845</v>
      </c>
      <c r="H636" t="s">
        <v>214</v>
      </c>
      <c r="I636" t="s">
        <v>4625</v>
      </c>
    </row>
    <row r="637" spans="1:9">
      <c r="A637" s="69" t="s">
        <v>5453</v>
      </c>
      <c r="B637" t="s">
        <v>97</v>
      </c>
      <c r="C637" t="s">
        <v>3317</v>
      </c>
      <c r="D637" t="s">
        <v>58</v>
      </c>
      <c r="E637" t="s">
        <v>3081</v>
      </c>
      <c r="F637" t="s">
        <v>3318</v>
      </c>
      <c r="G637" t="s">
        <v>5845</v>
      </c>
      <c r="H637" t="s">
        <v>3081</v>
      </c>
      <c r="I637" t="s">
        <v>4625</v>
      </c>
    </row>
    <row r="638" spans="1:9">
      <c r="A638" s="69" t="s">
        <v>5453</v>
      </c>
      <c r="B638" t="s">
        <v>97</v>
      </c>
      <c r="C638" t="s">
        <v>3319</v>
      </c>
      <c r="D638" t="s">
        <v>58</v>
      </c>
      <c r="E638" t="s">
        <v>214</v>
      </c>
      <c r="F638" t="s">
        <v>3320</v>
      </c>
      <c r="G638" t="s">
        <v>5845</v>
      </c>
      <c r="H638" t="s">
        <v>214</v>
      </c>
      <c r="I638" t="s">
        <v>4625</v>
      </c>
    </row>
    <row r="639" spans="1:9">
      <c r="A639" s="69" t="s">
        <v>5453</v>
      </c>
      <c r="B639" t="s">
        <v>97</v>
      </c>
      <c r="C639" t="s">
        <v>3321</v>
      </c>
      <c r="D639" t="s">
        <v>3322</v>
      </c>
      <c r="E639" t="s">
        <v>214</v>
      </c>
      <c r="F639" t="s">
        <v>3323</v>
      </c>
      <c r="G639" t="s">
        <v>5845</v>
      </c>
      <c r="H639" t="s">
        <v>214</v>
      </c>
      <c r="I639" t="s">
        <v>4625</v>
      </c>
    </row>
    <row r="640" spans="1:9">
      <c r="A640" s="69" t="s">
        <v>5453</v>
      </c>
      <c r="B640" t="s">
        <v>97</v>
      </c>
      <c r="C640" t="s">
        <v>3324</v>
      </c>
      <c r="D640" t="s">
        <v>3325</v>
      </c>
      <c r="E640" t="s">
        <v>3081</v>
      </c>
      <c r="F640" t="s">
        <v>3326</v>
      </c>
      <c r="G640" t="s">
        <v>5845</v>
      </c>
      <c r="H640" t="s">
        <v>3081</v>
      </c>
      <c r="I640" t="s">
        <v>4625</v>
      </c>
    </row>
    <row r="641" spans="1:11">
      <c r="A641" s="69" t="s">
        <v>5453</v>
      </c>
      <c r="B641" t="s">
        <v>97</v>
      </c>
      <c r="C641" t="s">
        <v>3327</v>
      </c>
      <c r="D641" t="s">
        <v>3328</v>
      </c>
      <c r="E641" t="s">
        <v>1330</v>
      </c>
      <c r="G641" t="s">
        <v>5845</v>
      </c>
      <c r="H641" t="s">
        <v>1330</v>
      </c>
      <c r="I641" t="s">
        <v>4625</v>
      </c>
    </row>
    <row r="642" spans="1:11">
      <c r="A642" s="69" t="s">
        <v>5453</v>
      </c>
      <c r="B642" t="s">
        <v>97</v>
      </c>
      <c r="C642" t="s">
        <v>3329</v>
      </c>
      <c r="D642" t="s">
        <v>3328</v>
      </c>
      <c r="E642" t="s">
        <v>1330</v>
      </c>
      <c r="G642" t="s">
        <v>5845</v>
      </c>
      <c r="H642" t="s">
        <v>1330</v>
      </c>
      <c r="I642" t="s">
        <v>4625</v>
      </c>
    </row>
    <row r="643" spans="1:11">
      <c r="A643" s="69" t="s">
        <v>5453</v>
      </c>
      <c r="B643" t="s">
        <v>97</v>
      </c>
      <c r="C643" t="s">
        <v>3330</v>
      </c>
      <c r="D643" t="s">
        <v>40</v>
      </c>
      <c r="E643" t="s">
        <v>214</v>
      </c>
      <c r="F643" t="s">
        <v>3331</v>
      </c>
      <c r="G643" t="s">
        <v>5845</v>
      </c>
      <c r="H643" t="s">
        <v>214</v>
      </c>
      <c r="I643" t="s">
        <v>4625</v>
      </c>
    </row>
    <row r="644" spans="1:11">
      <c r="A644" s="69" t="s">
        <v>5453</v>
      </c>
      <c r="B644" t="s">
        <v>97</v>
      </c>
      <c r="C644" t="s">
        <v>3332</v>
      </c>
      <c r="E644" t="s">
        <v>214</v>
      </c>
      <c r="G644" t="s">
        <v>5845</v>
      </c>
      <c r="H644" t="s">
        <v>214</v>
      </c>
      <c r="I644" t="s">
        <v>4625</v>
      </c>
    </row>
    <row r="645" spans="1:11">
      <c r="A645" s="69" t="s">
        <v>5453</v>
      </c>
      <c r="B645" t="s">
        <v>14</v>
      </c>
      <c r="C645" t="s">
        <v>3336</v>
      </c>
      <c r="D645" t="s">
        <v>3018</v>
      </c>
      <c r="E645" t="s">
        <v>1330</v>
      </c>
      <c r="G645" t="s">
        <v>5849</v>
      </c>
      <c r="H645" t="s">
        <v>1330</v>
      </c>
      <c r="I645" t="s">
        <v>4628</v>
      </c>
      <c r="J645" t="s">
        <v>1312</v>
      </c>
      <c r="K645" t="s">
        <v>228</v>
      </c>
    </row>
    <row r="646" spans="1:11">
      <c r="A646" s="69" t="s">
        <v>5453</v>
      </c>
      <c r="B646" t="s">
        <v>14</v>
      </c>
      <c r="C646" t="s">
        <v>3337</v>
      </c>
      <c r="E646" t="s">
        <v>3338</v>
      </c>
      <c r="G646" t="s">
        <v>5849</v>
      </c>
      <c r="H646" t="s">
        <v>3338</v>
      </c>
      <c r="I646" t="s">
        <v>4628</v>
      </c>
      <c r="J646" t="s">
        <v>1312</v>
      </c>
      <c r="K646" t="s">
        <v>228</v>
      </c>
    </row>
    <row r="647" spans="1:11">
      <c r="A647" s="69" t="s">
        <v>5453</v>
      </c>
      <c r="B647" t="s">
        <v>14</v>
      </c>
      <c r="C647" t="s">
        <v>3339</v>
      </c>
      <c r="D647" t="s">
        <v>3340</v>
      </c>
      <c r="E647" t="s">
        <v>3081</v>
      </c>
      <c r="F647" t="s">
        <v>3341</v>
      </c>
      <c r="G647" t="s">
        <v>5849</v>
      </c>
      <c r="H647" t="s">
        <v>3081</v>
      </c>
      <c r="I647" t="s">
        <v>4628</v>
      </c>
      <c r="J647" t="s">
        <v>1312</v>
      </c>
      <c r="K647" t="s">
        <v>228</v>
      </c>
    </row>
    <row r="648" spans="1:11">
      <c r="A648" s="69" t="s">
        <v>5453</v>
      </c>
      <c r="B648" t="s">
        <v>14</v>
      </c>
      <c r="C648" t="s">
        <v>3342</v>
      </c>
      <c r="E648" t="s">
        <v>214</v>
      </c>
      <c r="G648" t="s">
        <v>5849</v>
      </c>
      <c r="H648" t="s">
        <v>214</v>
      </c>
      <c r="I648" t="s">
        <v>4628</v>
      </c>
      <c r="J648" t="s">
        <v>1312</v>
      </c>
      <c r="K648" t="s">
        <v>228</v>
      </c>
    </row>
    <row r="649" spans="1:11">
      <c r="A649" s="69" t="s">
        <v>5453</v>
      </c>
      <c r="B649" t="s">
        <v>7</v>
      </c>
      <c r="C649" t="s">
        <v>3344</v>
      </c>
      <c r="D649" t="s">
        <v>10</v>
      </c>
      <c r="E649" t="s">
        <v>214</v>
      </c>
      <c r="G649" t="s">
        <v>5849</v>
      </c>
      <c r="H649" t="s">
        <v>214</v>
      </c>
      <c r="I649" t="s">
        <v>4632</v>
      </c>
      <c r="J649" t="s">
        <v>1312</v>
      </c>
      <c r="K649" t="s">
        <v>228</v>
      </c>
    </row>
    <row r="650" spans="1:11">
      <c r="A650" s="69" t="s">
        <v>5453</v>
      </c>
      <c r="B650" t="s">
        <v>7</v>
      </c>
      <c r="C650" t="s">
        <v>3345</v>
      </c>
      <c r="D650" t="s">
        <v>3346</v>
      </c>
      <c r="E650" t="s">
        <v>214</v>
      </c>
      <c r="F650" t="s">
        <v>3347</v>
      </c>
      <c r="G650" t="s">
        <v>5849</v>
      </c>
      <c r="H650" t="s">
        <v>214</v>
      </c>
      <c r="I650" t="s">
        <v>4632</v>
      </c>
      <c r="J650" t="s">
        <v>1312</v>
      </c>
      <c r="K650" t="s">
        <v>228</v>
      </c>
    </row>
    <row r="651" spans="1:11">
      <c r="A651" s="69" t="s">
        <v>5453</v>
      </c>
      <c r="B651" t="s">
        <v>7</v>
      </c>
      <c r="C651" t="s">
        <v>3348</v>
      </c>
      <c r="D651" t="s">
        <v>3346</v>
      </c>
      <c r="E651" t="s">
        <v>214</v>
      </c>
      <c r="G651" t="s">
        <v>5849</v>
      </c>
      <c r="H651" t="s">
        <v>214</v>
      </c>
      <c r="I651" t="s">
        <v>4632</v>
      </c>
      <c r="J651" t="s">
        <v>1312</v>
      </c>
      <c r="K651" t="s">
        <v>228</v>
      </c>
    </row>
    <row r="652" spans="1:11">
      <c r="A652" s="69" t="s">
        <v>5453</v>
      </c>
      <c r="B652" t="s">
        <v>7</v>
      </c>
      <c r="C652" t="s">
        <v>3349</v>
      </c>
      <c r="D652" t="s">
        <v>12</v>
      </c>
      <c r="E652" t="s">
        <v>214</v>
      </c>
      <c r="F652" t="s">
        <v>3350</v>
      </c>
      <c r="G652" t="s">
        <v>5849</v>
      </c>
      <c r="H652" t="s">
        <v>214</v>
      </c>
      <c r="I652" t="s">
        <v>4632</v>
      </c>
      <c r="J652" t="s">
        <v>1312</v>
      </c>
      <c r="K652" t="s">
        <v>228</v>
      </c>
    </row>
    <row r="653" spans="1:11">
      <c r="A653" s="69" t="s">
        <v>5453</v>
      </c>
      <c r="B653" t="s">
        <v>7</v>
      </c>
      <c r="C653" t="s">
        <v>3017</v>
      </c>
      <c r="D653" t="s">
        <v>3018</v>
      </c>
      <c r="E653" t="s">
        <v>2919</v>
      </c>
      <c r="G653" t="s">
        <v>5849</v>
      </c>
      <c r="H653" t="s">
        <v>3554</v>
      </c>
      <c r="I653" t="s">
        <v>4632</v>
      </c>
      <c r="J653" t="s">
        <v>1312</v>
      </c>
      <c r="K653" t="s">
        <v>228</v>
      </c>
    </row>
    <row r="654" spans="1:11">
      <c r="A654" s="69" t="s">
        <v>5453</v>
      </c>
      <c r="B654" t="s">
        <v>4363</v>
      </c>
      <c r="C654" t="s">
        <v>3352</v>
      </c>
      <c r="D654" t="s">
        <v>3045</v>
      </c>
      <c r="E654" t="s">
        <v>214</v>
      </c>
      <c r="G654" t="s">
        <v>5849</v>
      </c>
      <c r="H654" t="s">
        <v>214</v>
      </c>
      <c r="I654" t="s">
        <v>4636</v>
      </c>
      <c r="J654" t="s">
        <v>1312</v>
      </c>
      <c r="K654" t="s">
        <v>228</v>
      </c>
    </row>
    <row r="655" spans="1:11">
      <c r="A655" s="69" t="s">
        <v>5453</v>
      </c>
      <c r="B655" t="s">
        <v>4363</v>
      </c>
      <c r="C655" t="s">
        <v>3353</v>
      </c>
      <c r="D655" t="s">
        <v>3045</v>
      </c>
      <c r="E655" t="s">
        <v>3354</v>
      </c>
      <c r="G655" t="s">
        <v>5849</v>
      </c>
      <c r="H655" t="s">
        <v>214</v>
      </c>
      <c r="I655" t="s">
        <v>4636</v>
      </c>
      <c r="J655" t="s">
        <v>1312</v>
      </c>
      <c r="K655" t="s">
        <v>228</v>
      </c>
    </row>
    <row r="656" spans="1:11">
      <c r="A656" s="69" t="s">
        <v>5453</v>
      </c>
      <c r="B656" t="s">
        <v>4363</v>
      </c>
      <c r="C656" t="s">
        <v>3355</v>
      </c>
      <c r="D656" t="s">
        <v>3045</v>
      </c>
      <c r="E656" t="s">
        <v>3293</v>
      </c>
      <c r="F656" t="s">
        <v>3356</v>
      </c>
      <c r="G656" t="s">
        <v>5849</v>
      </c>
      <c r="H656" t="s">
        <v>214</v>
      </c>
      <c r="I656" t="s">
        <v>4636</v>
      </c>
      <c r="J656" t="s">
        <v>1312</v>
      </c>
      <c r="K656" t="s">
        <v>228</v>
      </c>
    </row>
    <row r="657" spans="1:11">
      <c r="A657" s="69" t="s">
        <v>5453</v>
      </c>
      <c r="B657" t="s">
        <v>4363</v>
      </c>
      <c r="C657" t="s">
        <v>3357</v>
      </c>
      <c r="D657" t="s">
        <v>3045</v>
      </c>
      <c r="E657" t="s">
        <v>214</v>
      </c>
      <c r="G657" t="s">
        <v>5849</v>
      </c>
      <c r="H657" t="s">
        <v>214</v>
      </c>
      <c r="I657" t="s">
        <v>4636</v>
      </c>
      <c r="J657" t="s">
        <v>1312</v>
      </c>
      <c r="K657" t="s">
        <v>228</v>
      </c>
    </row>
    <row r="658" spans="1:11">
      <c r="A658" s="69" t="s">
        <v>5453</v>
      </c>
      <c r="B658" t="s">
        <v>47</v>
      </c>
      <c r="C658" t="s">
        <v>3359</v>
      </c>
      <c r="D658" t="s">
        <v>3360</v>
      </c>
      <c r="E658" t="s">
        <v>3361</v>
      </c>
      <c r="G658" t="s">
        <v>5849</v>
      </c>
      <c r="H658" t="s">
        <v>214</v>
      </c>
      <c r="I658" t="s">
        <v>4640</v>
      </c>
      <c r="J658" t="s">
        <v>1312</v>
      </c>
      <c r="K658" t="s">
        <v>228</v>
      </c>
    </row>
    <row r="659" spans="1:11">
      <c r="A659" s="69" t="s">
        <v>5453</v>
      </c>
      <c r="B659" t="s">
        <v>47</v>
      </c>
      <c r="C659" t="s">
        <v>3364</v>
      </c>
      <c r="D659" t="s">
        <v>3365</v>
      </c>
      <c r="E659" t="s">
        <v>3366</v>
      </c>
      <c r="G659" t="s">
        <v>5849</v>
      </c>
      <c r="H659" t="s">
        <v>214</v>
      </c>
      <c r="I659" t="s">
        <v>4640</v>
      </c>
      <c r="J659" t="s">
        <v>1312</v>
      </c>
      <c r="K659" t="s">
        <v>228</v>
      </c>
    </row>
    <row r="660" spans="1:11">
      <c r="A660" s="69" t="s">
        <v>5453</v>
      </c>
      <c r="B660" t="s">
        <v>47</v>
      </c>
      <c r="C660" t="s">
        <v>3367</v>
      </c>
      <c r="D660" t="s">
        <v>3368</v>
      </c>
      <c r="E660" t="s">
        <v>214</v>
      </c>
      <c r="G660" t="s">
        <v>5849</v>
      </c>
      <c r="H660" t="s">
        <v>214</v>
      </c>
      <c r="I660" t="s">
        <v>4640</v>
      </c>
      <c r="J660" t="s">
        <v>1312</v>
      </c>
      <c r="K660" t="s">
        <v>228</v>
      </c>
    </row>
    <row r="661" spans="1:11">
      <c r="A661" s="69" t="s">
        <v>5453</v>
      </c>
      <c r="B661" t="s">
        <v>47</v>
      </c>
      <c r="C661" t="s">
        <v>3371</v>
      </c>
      <c r="D661" t="s">
        <v>3372</v>
      </c>
      <c r="E661" t="s">
        <v>214</v>
      </c>
      <c r="G661" t="s">
        <v>5849</v>
      </c>
      <c r="H661" t="s">
        <v>214</v>
      </c>
      <c r="I661" t="s">
        <v>4640</v>
      </c>
      <c r="J661" t="s">
        <v>1312</v>
      </c>
      <c r="K661" t="s">
        <v>228</v>
      </c>
    </row>
    <row r="662" spans="1:11">
      <c r="A662" s="69" t="s">
        <v>5453</v>
      </c>
      <c r="B662" t="s">
        <v>47</v>
      </c>
      <c r="C662" t="s">
        <v>3373</v>
      </c>
      <c r="D662" t="s">
        <v>3368</v>
      </c>
      <c r="E662" t="s">
        <v>214</v>
      </c>
      <c r="G662" t="s">
        <v>5849</v>
      </c>
      <c r="H662" t="s">
        <v>214</v>
      </c>
      <c r="I662" t="s">
        <v>4640</v>
      </c>
      <c r="J662" t="s">
        <v>1312</v>
      </c>
      <c r="K662" t="s">
        <v>228</v>
      </c>
    </row>
    <row r="663" spans="1:11">
      <c r="A663" s="69" t="s">
        <v>5453</v>
      </c>
      <c r="B663" t="s">
        <v>47</v>
      </c>
      <c r="C663" t="s">
        <v>3374</v>
      </c>
      <c r="D663" t="s">
        <v>3368</v>
      </c>
      <c r="E663" t="s">
        <v>214</v>
      </c>
      <c r="G663" t="s">
        <v>5849</v>
      </c>
      <c r="H663" t="s">
        <v>214</v>
      </c>
      <c r="I663" t="s">
        <v>4640</v>
      </c>
      <c r="J663" t="s">
        <v>1312</v>
      </c>
      <c r="K663" t="s">
        <v>228</v>
      </c>
    </row>
    <row r="664" spans="1:11">
      <c r="A664" s="69" t="s">
        <v>5453</v>
      </c>
      <c r="B664" t="s">
        <v>60</v>
      </c>
      <c r="C664" t="s">
        <v>3376</v>
      </c>
      <c r="D664" t="s">
        <v>10</v>
      </c>
      <c r="E664" t="s">
        <v>214</v>
      </c>
      <c r="G664" t="s">
        <v>5849</v>
      </c>
      <c r="H664" t="s">
        <v>214</v>
      </c>
      <c r="I664" t="s">
        <v>4644</v>
      </c>
      <c r="J664" t="s">
        <v>1312</v>
      </c>
      <c r="K664" t="s">
        <v>228</v>
      </c>
    </row>
    <row r="665" spans="1:11">
      <c r="A665" s="69" t="s">
        <v>5453</v>
      </c>
      <c r="B665" t="s">
        <v>60</v>
      </c>
      <c r="C665" t="s">
        <v>3020</v>
      </c>
      <c r="D665" t="s">
        <v>10</v>
      </c>
      <c r="E665" t="s">
        <v>2919</v>
      </c>
      <c r="G665" t="s">
        <v>5849</v>
      </c>
      <c r="H665" t="s">
        <v>3554</v>
      </c>
      <c r="I665" t="s">
        <v>4644</v>
      </c>
      <c r="J665" t="s">
        <v>1312</v>
      </c>
      <c r="K665" t="s">
        <v>228</v>
      </c>
    </row>
    <row r="666" spans="1:11">
      <c r="A666" s="69" t="s">
        <v>5453</v>
      </c>
      <c r="B666" t="s">
        <v>60</v>
      </c>
      <c r="C666" t="s">
        <v>3021</v>
      </c>
      <c r="D666" t="s">
        <v>10</v>
      </c>
      <c r="E666" t="s">
        <v>2919</v>
      </c>
      <c r="G666" t="s">
        <v>5849</v>
      </c>
      <c r="H666" t="s">
        <v>3554</v>
      </c>
      <c r="I666" t="s">
        <v>4644</v>
      </c>
      <c r="J666" t="s">
        <v>1312</v>
      </c>
      <c r="K666" t="s">
        <v>228</v>
      </c>
    </row>
    <row r="667" spans="1:11">
      <c r="A667" s="69" t="s">
        <v>5453</v>
      </c>
      <c r="B667" t="s">
        <v>60</v>
      </c>
      <c r="C667" t="s">
        <v>3022</v>
      </c>
      <c r="D667" t="s">
        <v>10</v>
      </c>
      <c r="E667" t="s">
        <v>2919</v>
      </c>
      <c r="G667" t="s">
        <v>5849</v>
      </c>
      <c r="H667" t="s">
        <v>3554</v>
      </c>
      <c r="I667" t="s">
        <v>4644</v>
      </c>
      <c r="J667" t="s">
        <v>1312</v>
      </c>
      <c r="K667" t="s">
        <v>228</v>
      </c>
    </row>
    <row r="668" spans="1:11">
      <c r="A668" s="69" t="s">
        <v>5453</v>
      </c>
      <c r="B668" t="s">
        <v>60</v>
      </c>
      <c r="C668" t="s">
        <v>3023</v>
      </c>
      <c r="D668" t="s">
        <v>10</v>
      </c>
      <c r="E668" t="s">
        <v>2919</v>
      </c>
      <c r="G668" t="s">
        <v>5849</v>
      </c>
      <c r="H668" t="s">
        <v>3554</v>
      </c>
      <c r="I668" t="s">
        <v>4644</v>
      </c>
      <c r="J668" t="s">
        <v>1312</v>
      </c>
      <c r="K668" t="s">
        <v>228</v>
      </c>
    </row>
    <row r="669" spans="1:11">
      <c r="A669" s="69" t="s">
        <v>5453</v>
      </c>
      <c r="B669" t="s">
        <v>60</v>
      </c>
      <c r="C669" t="s">
        <v>3377</v>
      </c>
      <c r="D669" t="s">
        <v>61</v>
      </c>
      <c r="E669" t="s">
        <v>214</v>
      </c>
      <c r="F669" t="s">
        <v>3378</v>
      </c>
      <c r="G669" t="s">
        <v>5849</v>
      </c>
      <c r="H669" t="s">
        <v>214</v>
      </c>
      <c r="I669" t="s">
        <v>4644</v>
      </c>
      <c r="J669" t="s">
        <v>1312</v>
      </c>
      <c r="K669" t="s">
        <v>228</v>
      </c>
    </row>
    <row r="670" spans="1:11">
      <c r="A670" s="69" t="s">
        <v>5453</v>
      </c>
      <c r="B670" t="s">
        <v>60</v>
      </c>
      <c r="C670" t="s">
        <v>3379</v>
      </c>
      <c r="D670" t="s">
        <v>61</v>
      </c>
      <c r="E670" t="s">
        <v>214</v>
      </c>
      <c r="G670" t="s">
        <v>5849</v>
      </c>
      <c r="H670" t="s">
        <v>214</v>
      </c>
      <c r="I670" t="s">
        <v>4644</v>
      </c>
      <c r="J670" t="s">
        <v>1312</v>
      </c>
      <c r="K670" t="s">
        <v>228</v>
      </c>
    </row>
    <row r="671" spans="1:11">
      <c r="A671" s="69" t="s">
        <v>5453</v>
      </c>
      <c r="B671" t="s">
        <v>54</v>
      </c>
      <c r="C671" t="s">
        <v>3381</v>
      </c>
      <c r="D671" t="s">
        <v>74</v>
      </c>
      <c r="E671" t="s">
        <v>214</v>
      </c>
      <c r="G671" t="s">
        <v>5849</v>
      </c>
      <c r="H671" t="s">
        <v>214</v>
      </c>
      <c r="I671" t="s">
        <v>4646</v>
      </c>
      <c r="J671" t="s">
        <v>1312</v>
      </c>
      <c r="K671" t="s">
        <v>228</v>
      </c>
    </row>
    <row r="672" spans="1:11">
      <c r="A672" s="69" t="s">
        <v>5453</v>
      </c>
      <c r="B672" t="s">
        <v>54</v>
      </c>
      <c r="C672" t="s">
        <v>3382</v>
      </c>
      <c r="D672" t="s">
        <v>3383</v>
      </c>
      <c r="E672" t="s">
        <v>3361</v>
      </c>
      <c r="G672" t="s">
        <v>5849</v>
      </c>
      <c r="H672" t="s">
        <v>214</v>
      </c>
      <c r="I672" t="s">
        <v>4646</v>
      </c>
      <c r="J672" t="s">
        <v>1312</v>
      </c>
      <c r="K672" t="s">
        <v>228</v>
      </c>
    </row>
    <row r="673" spans="1:11">
      <c r="A673" s="69" t="s">
        <v>5453</v>
      </c>
      <c r="B673" t="s">
        <v>54</v>
      </c>
      <c r="C673" t="s">
        <v>3384</v>
      </c>
      <c r="D673" t="s">
        <v>74</v>
      </c>
      <c r="E673" t="s">
        <v>3385</v>
      </c>
      <c r="F673" t="s">
        <v>3386</v>
      </c>
      <c r="G673" t="s">
        <v>5849</v>
      </c>
      <c r="H673" t="s">
        <v>214</v>
      </c>
      <c r="I673" t="s">
        <v>4646</v>
      </c>
      <c r="J673" t="s">
        <v>1312</v>
      </c>
      <c r="K673" t="s">
        <v>228</v>
      </c>
    </row>
    <row r="674" spans="1:11">
      <c r="A674" s="69" t="s">
        <v>5453</v>
      </c>
      <c r="B674" t="s">
        <v>54</v>
      </c>
      <c r="C674" t="s">
        <v>3025</v>
      </c>
      <c r="D674" t="s">
        <v>3018</v>
      </c>
      <c r="E674" t="s">
        <v>3026</v>
      </c>
      <c r="G674" t="s">
        <v>5849</v>
      </c>
      <c r="H674" t="s">
        <v>214</v>
      </c>
      <c r="I674" t="s">
        <v>4646</v>
      </c>
      <c r="J674" t="s">
        <v>1312</v>
      </c>
      <c r="K674" t="s">
        <v>228</v>
      </c>
    </row>
    <row r="675" spans="1:11">
      <c r="A675" s="69" t="s">
        <v>5453</v>
      </c>
      <c r="B675" t="s">
        <v>54</v>
      </c>
      <c r="C675" t="s">
        <v>3028</v>
      </c>
      <c r="D675" t="s">
        <v>3018</v>
      </c>
      <c r="E675" t="s">
        <v>2919</v>
      </c>
      <c r="G675" t="s">
        <v>5849</v>
      </c>
      <c r="H675" t="s">
        <v>3554</v>
      </c>
      <c r="I675" t="s">
        <v>4646</v>
      </c>
      <c r="J675" t="s">
        <v>1312</v>
      </c>
      <c r="K675" t="s">
        <v>228</v>
      </c>
    </row>
    <row r="676" spans="1:11">
      <c r="A676" s="69" t="s">
        <v>5453</v>
      </c>
      <c r="B676" t="s">
        <v>54</v>
      </c>
      <c r="C676" t="s">
        <v>3029</v>
      </c>
      <c r="D676" t="s">
        <v>3018</v>
      </c>
      <c r="E676" t="s">
        <v>2919</v>
      </c>
      <c r="G676" t="s">
        <v>5849</v>
      </c>
      <c r="H676" t="s">
        <v>3554</v>
      </c>
      <c r="I676" t="s">
        <v>4646</v>
      </c>
      <c r="J676" t="s">
        <v>1312</v>
      </c>
      <c r="K676" t="s">
        <v>228</v>
      </c>
    </row>
    <row r="677" spans="1:11">
      <c r="A677" s="69" t="s">
        <v>5453</v>
      </c>
      <c r="B677" t="s">
        <v>54</v>
      </c>
      <c r="C677" t="s">
        <v>3030</v>
      </c>
      <c r="D677" t="s">
        <v>3018</v>
      </c>
      <c r="E677" t="s">
        <v>2919</v>
      </c>
      <c r="G677" t="s">
        <v>5849</v>
      </c>
      <c r="H677" t="s">
        <v>3554</v>
      </c>
      <c r="I677" t="s">
        <v>4646</v>
      </c>
      <c r="J677" t="s">
        <v>1312</v>
      </c>
      <c r="K677" t="s">
        <v>228</v>
      </c>
    </row>
    <row r="678" spans="1:11">
      <c r="A678" s="69" t="s">
        <v>5453</v>
      </c>
      <c r="B678" t="s">
        <v>54</v>
      </c>
      <c r="C678" t="s">
        <v>3387</v>
      </c>
      <c r="D678" t="s">
        <v>74</v>
      </c>
      <c r="E678" t="s">
        <v>3081</v>
      </c>
      <c r="G678" t="s">
        <v>5849</v>
      </c>
      <c r="H678" t="s">
        <v>3081</v>
      </c>
      <c r="I678" t="s">
        <v>4646</v>
      </c>
      <c r="J678" t="s">
        <v>1312</v>
      </c>
      <c r="K678" t="s">
        <v>228</v>
      </c>
    </row>
    <row r="679" spans="1:11">
      <c r="A679" s="69" t="s">
        <v>5453</v>
      </c>
      <c r="B679" t="s">
        <v>54</v>
      </c>
      <c r="C679" t="s">
        <v>3388</v>
      </c>
      <c r="D679" t="s">
        <v>83</v>
      </c>
      <c r="E679" t="s">
        <v>214</v>
      </c>
      <c r="G679" t="s">
        <v>5849</v>
      </c>
      <c r="H679" t="s">
        <v>214</v>
      </c>
      <c r="I679" t="s">
        <v>4646</v>
      </c>
      <c r="J679" t="s">
        <v>1312</v>
      </c>
      <c r="K679" t="s">
        <v>228</v>
      </c>
    </row>
    <row r="680" spans="1:11">
      <c r="A680" s="69" t="s">
        <v>5453</v>
      </c>
      <c r="B680" t="s">
        <v>54</v>
      </c>
      <c r="C680" t="s">
        <v>3389</v>
      </c>
      <c r="D680" t="s">
        <v>3383</v>
      </c>
      <c r="E680" t="s">
        <v>214</v>
      </c>
      <c r="G680" t="s">
        <v>5849</v>
      </c>
      <c r="H680" t="s">
        <v>214</v>
      </c>
      <c r="I680" t="s">
        <v>4646</v>
      </c>
      <c r="J680" t="s">
        <v>1312</v>
      </c>
      <c r="K680" t="s">
        <v>228</v>
      </c>
    </row>
    <row r="681" spans="1:11">
      <c r="A681" s="69" t="s">
        <v>5453</v>
      </c>
      <c r="B681" t="s">
        <v>73</v>
      </c>
      <c r="C681" t="s">
        <v>3391</v>
      </c>
      <c r="D681" t="s">
        <v>3018</v>
      </c>
      <c r="E681" t="s">
        <v>3081</v>
      </c>
      <c r="G681" t="s">
        <v>5849</v>
      </c>
      <c r="H681" t="s">
        <v>3081</v>
      </c>
      <c r="I681" t="s">
        <v>4648</v>
      </c>
      <c r="J681" t="s">
        <v>1312</v>
      </c>
      <c r="K681" t="s">
        <v>228</v>
      </c>
    </row>
    <row r="682" spans="1:11">
      <c r="A682" s="69" t="s">
        <v>5453</v>
      </c>
      <c r="B682" t="s">
        <v>73</v>
      </c>
      <c r="C682" t="s">
        <v>3392</v>
      </c>
      <c r="D682" t="s">
        <v>3018</v>
      </c>
      <c r="E682" t="s">
        <v>3393</v>
      </c>
      <c r="G682" t="s">
        <v>5849</v>
      </c>
      <c r="H682" t="s">
        <v>3081</v>
      </c>
      <c r="I682" t="s">
        <v>4648</v>
      </c>
      <c r="J682" t="s">
        <v>1312</v>
      </c>
      <c r="K682" t="s">
        <v>228</v>
      </c>
    </row>
    <row r="683" spans="1:11">
      <c r="A683" s="69" t="s">
        <v>5453</v>
      </c>
      <c r="B683" t="s">
        <v>73</v>
      </c>
      <c r="C683" t="s">
        <v>3394</v>
      </c>
      <c r="D683" t="s">
        <v>74</v>
      </c>
      <c r="E683" t="s">
        <v>214</v>
      </c>
      <c r="G683" t="s">
        <v>5849</v>
      </c>
      <c r="H683" t="s">
        <v>214</v>
      </c>
      <c r="I683" t="s">
        <v>4648</v>
      </c>
      <c r="J683" t="s">
        <v>1312</v>
      </c>
      <c r="K683" t="s">
        <v>228</v>
      </c>
    </row>
    <row r="684" spans="1:11">
      <c r="A684" s="69" t="s">
        <v>5453</v>
      </c>
      <c r="B684" t="s">
        <v>73</v>
      </c>
      <c r="C684" t="s">
        <v>3395</v>
      </c>
      <c r="D684" t="s">
        <v>74</v>
      </c>
      <c r="E684" t="s">
        <v>214</v>
      </c>
      <c r="G684" t="s">
        <v>5849</v>
      </c>
      <c r="H684" t="s">
        <v>214</v>
      </c>
      <c r="I684" t="s">
        <v>4648</v>
      </c>
      <c r="J684" t="s">
        <v>1312</v>
      </c>
      <c r="K684" t="s">
        <v>228</v>
      </c>
    </row>
    <row r="685" spans="1:11">
      <c r="A685" s="69" t="s">
        <v>5453</v>
      </c>
      <c r="B685" t="s">
        <v>73</v>
      </c>
      <c r="C685" t="s">
        <v>3396</v>
      </c>
      <c r="D685" t="s">
        <v>61</v>
      </c>
      <c r="E685" t="s">
        <v>214</v>
      </c>
      <c r="G685" t="s">
        <v>5849</v>
      </c>
      <c r="H685" t="s">
        <v>214</v>
      </c>
      <c r="I685" t="s">
        <v>4648</v>
      </c>
      <c r="J685" t="s">
        <v>1312</v>
      </c>
      <c r="K685" t="s">
        <v>228</v>
      </c>
    </row>
    <row r="686" spans="1:11">
      <c r="A686" s="69" t="s">
        <v>5453</v>
      </c>
      <c r="B686" t="s">
        <v>73</v>
      </c>
      <c r="C686" t="s">
        <v>3397</v>
      </c>
      <c r="D686" t="s">
        <v>75</v>
      </c>
      <c r="E686" t="s">
        <v>3081</v>
      </c>
      <c r="G686" t="s">
        <v>5849</v>
      </c>
      <c r="H686" t="s">
        <v>3081</v>
      </c>
      <c r="I686" t="s">
        <v>4648</v>
      </c>
      <c r="J686" t="s">
        <v>1312</v>
      </c>
      <c r="K686" t="s">
        <v>228</v>
      </c>
    </row>
    <row r="687" spans="1:11">
      <c r="A687" s="69" t="s">
        <v>5453</v>
      </c>
      <c r="B687" t="s">
        <v>73</v>
      </c>
      <c r="C687" t="s">
        <v>3398</v>
      </c>
      <c r="D687" t="s">
        <v>75</v>
      </c>
      <c r="E687" t="s">
        <v>3081</v>
      </c>
      <c r="G687" t="s">
        <v>5849</v>
      </c>
      <c r="H687" t="s">
        <v>3081</v>
      </c>
      <c r="I687" t="s">
        <v>4648</v>
      </c>
      <c r="J687" t="s">
        <v>1312</v>
      </c>
      <c r="K687" t="s">
        <v>228</v>
      </c>
    </row>
    <row r="688" spans="1:11">
      <c r="A688" s="69" t="s">
        <v>5453</v>
      </c>
      <c r="B688" t="s">
        <v>73</v>
      </c>
      <c r="C688" t="s">
        <v>3035</v>
      </c>
      <c r="D688" t="s">
        <v>3018</v>
      </c>
      <c r="E688" t="s">
        <v>2919</v>
      </c>
      <c r="G688" t="s">
        <v>5849</v>
      </c>
      <c r="H688" t="s">
        <v>3554</v>
      </c>
      <c r="I688" t="s">
        <v>4648</v>
      </c>
      <c r="J688" t="s">
        <v>1312</v>
      </c>
      <c r="K688" t="s">
        <v>228</v>
      </c>
    </row>
    <row r="689" spans="1:11">
      <c r="A689" s="69" t="s">
        <v>5453</v>
      </c>
      <c r="B689" t="s">
        <v>73</v>
      </c>
      <c r="C689" t="s">
        <v>3399</v>
      </c>
      <c r="D689" t="s">
        <v>75</v>
      </c>
      <c r="E689" t="s">
        <v>214</v>
      </c>
      <c r="F689" t="s">
        <v>3400</v>
      </c>
      <c r="G689" t="s">
        <v>5849</v>
      </c>
      <c r="H689" t="s">
        <v>214</v>
      </c>
      <c r="I689" t="s">
        <v>4648</v>
      </c>
      <c r="J689" t="s">
        <v>1312</v>
      </c>
      <c r="K689" t="s">
        <v>228</v>
      </c>
    </row>
    <row r="690" spans="1:11">
      <c r="A690" s="69" t="s">
        <v>5453</v>
      </c>
      <c r="B690" t="s">
        <v>73</v>
      </c>
      <c r="C690" t="s">
        <v>3036</v>
      </c>
      <c r="D690" t="s">
        <v>3018</v>
      </c>
      <c r="E690" t="s">
        <v>2919</v>
      </c>
      <c r="G690" t="s">
        <v>5849</v>
      </c>
      <c r="H690" t="s">
        <v>3554</v>
      </c>
      <c r="I690" t="s">
        <v>4648</v>
      </c>
      <c r="J690" t="s">
        <v>1312</v>
      </c>
      <c r="K690" t="s">
        <v>228</v>
      </c>
    </row>
    <row r="691" spans="1:11">
      <c r="A691" s="69" t="s">
        <v>5453</v>
      </c>
      <c r="B691" t="s">
        <v>81</v>
      </c>
      <c r="C691" t="s">
        <v>3402</v>
      </c>
      <c r="D691" t="s">
        <v>82</v>
      </c>
      <c r="E691" t="s">
        <v>214</v>
      </c>
      <c r="G691" t="s">
        <v>5849</v>
      </c>
      <c r="H691" t="s">
        <v>214</v>
      </c>
      <c r="I691" t="s">
        <v>4652</v>
      </c>
      <c r="J691" t="s">
        <v>1312</v>
      </c>
      <c r="K691" t="s">
        <v>228</v>
      </c>
    </row>
    <row r="692" spans="1:11">
      <c r="A692" s="69" t="s">
        <v>5453</v>
      </c>
      <c r="B692" t="s">
        <v>81</v>
      </c>
      <c r="C692" t="s">
        <v>3403</v>
      </c>
      <c r="D692" t="s">
        <v>84</v>
      </c>
      <c r="E692" t="s">
        <v>214</v>
      </c>
      <c r="G692" t="s">
        <v>5849</v>
      </c>
      <c r="H692" t="s">
        <v>214</v>
      </c>
      <c r="I692" t="s">
        <v>4652</v>
      </c>
      <c r="J692" t="s">
        <v>1312</v>
      </c>
      <c r="K692" t="s">
        <v>228</v>
      </c>
    </row>
    <row r="693" spans="1:11">
      <c r="A693" s="69" t="s">
        <v>5453</v>
      </c>
      <c r="B693" t="s">
        <v>86</v>
      </c>
      <c r="C693" t="s">
        <v>3412</v>
      </c>
      <c r="D693" t="s">
        <v>3039</v>
      </c>
      <c r="E693" t="s">
        <v>3081</v>
      </c>
      <c r="F693" t="s">
        <v>3413</v>
      </c>
      <c r="G693" t="s">
        <v>5849</v>
      </c>
      <c r="H693" t="s">
        <v>3081</v>
      </c>
      <c r="I693" t="s">
        <v>4656</v>
      </c>
      <c r="J693" t="s">
        <v>1312</v>
      </c>
      <c r="K693" t="s">
        <v>228</v>
      </c>
    </row>
    <row r="694" spans="1:11">
      <c r="A694" s="69" t="s">
        <v>5453</v>
      </c>
      <c r="B694" t="s">
        <v>86</v>
      </c>
      <c r="C694" t="s">
        <v>3414</v>
      </c>
      <c r="D694" t="s">
        <v>88</v>
      </c>
      <c r="E694" t="s">
        <v>214</v>
      </c>
      <c r="F694" t="s">
        <v>3415</v>
      </c>
      <c r="G694" t="s">
        <v>5849</v>
      </c>
      <c r="H694" t="s">
        <v>214</v>
      </c>
      <c r="I694" t="s">
        <v>4656</v>
      </c>
      <c r="J694" t="s">
        <v>1312</v>
      </c>
      <c r="K694" t="s">
        <v>228</v>
      </c>
    </row>
    <row r="695" spans="1:11">
      <c r="A695" s="69" t="s">
        <v>5453</v>
      </c>
      <c r="B695" t="s">
        <v>86</v>
      </c>
      <c r="C695" t="s">
        <v>3416</v>
      </c>
      <c r="D695" t="s">
        <v>3417</v>
      </c>
      <c r="E695" t="s">
        <v>214</v>
      </c>
      <c r="F695" t="s">
        <v>3418</v>
      </c>
      <c r="G695" t="s">
        <v>5849</v>
      </c>
      <c r="H695" t="s">
        <v>214</v>
      </c>
      <c r="I695" t="s">
        <v>4656</v>
      </c>
      <c r="J695" t="s">
        <v>1312</v>
      </c>
      <c r="K695" t="s">
        <v>228</v>
      </c>
    </row>
    <row r="696" spans="1:11">
      <c r="A696" s="69" t="s">
        <v>5453</v>
      </c>
      <c r="B696" t="s">
        <v>86</v>
      </c>
      <c r="C696" t="s">
        <v>3420</v>
      </c>
      <c r="D696" t="s">
        <v>3417</v>
      </c>
      <c r="E696" t="s">
        <v>1902</v>
      </c>
      <c r="G696" t="s">
        <v>5849</v>
      </c>
      <c r="H696" t="s">
        <v>214</v>
      </c>
      <c r="I696" t="s">
        <v>4656</v>
      </c>
      <c r="J696" t="s">
        <v>1312</v>
      </c>
      <c r="K696" t="s">
        <v>228</v>
      </c>
    </row>
    <row r="697" spans="1:11">
      <c r="A697" s="69" t="s">
        <v>5453</v>
      </c>
      <c r="B697" t="s">
        <v>86</v>
      </c>
      <c r="C697" t="s">
        <v>3421</v>
      </c>
      <c r="D697" t="s">
        <v>85</v>
      </c>
      <c r="E697" t="s">
        <v>214</v>
      </c>
      <c r="G697" t="s">
        <v>5849</v>
      </c>
      <c r="H697" t="s">
        <v>214</v>
      </c>
      <c r="I697" t="s">
        <v>4656</v>
      </c>
      <c r="J697" t="s">
        <v>1312</v>
      </c>
      <c r="K697" t="s">
        <v>228</v>
      </c>
    </row>
    <row r="698" spans="1:11">
      <c r="A698" s="69" t="s">
        <v>5453</v>
      </c>
      <c r="B698" t="s">
        <v>86</v>
      </c>
      <c r="C698" t="s">
        <v>3057</v>
      </c>
      <c r="D698" t="s">
        <v>3058</v>
      </c>
      <c r="E698" t="s">
        <v>2919</v>
      </c>
      <c r="G698" t="s">
        <v>5849</v>
      </c>
      <c r="H698" t="s">
        <v>3554</v>
      </c>
      <c r="I698" t="s">
        <v>4656</v>
      </c>
      <c r="J698" t="s">
        <v>1312</v>
      </c>
      <c r="K698" t="s">
        <v>228</v>
      </c>
    </row>
    <row r="699" spans="1:11">
      <c r="A699" s="69" t="s">
        <v>5453</v>
      </c>
      <c r="B699" t="s">
        <v>86</v>
      </c>
      <c r="C699" t="s">
        <v>3057</v>
      </c>
      <c r="D699" t="s">
        <v>3058</v>
      </c>
      <c r="E699" t="s">
        <v>2919</v>
      </c>
      <c r="G699" t="s">
        <v>5849</v>
      </c>
      <c r="H699" t="s">
        <v>3554</v>
      </c>
      <c r="I699" t="s">
        <v>4656</v>
      </c>
      <c r="J699" t="s">
        <v>1312</v>
      </c>
      <c r="K699" t="s">
        <v>228</v>
      </c>
    </row>
    <row r="700" spans="1:11">
      <c r="A700" s="69" t="s">
        <v>5453</v>
      </c>
      <c r="B700" t="s">
        <v>87</v>
      </c>
      <c r="C700" t="s">
        <v>3423</v>
      </c>
      <c r="D700" t="s">
        <v>90</v>
      </c>
      <c r="E700" t="s">
        <v>3081</v>
      </c>
      <c r="G700" t="s">
        <v>5849</v>
      </c>
      <c r="H700" t="s">
        <v>3081</v>
      </c>
      <c r="I700" t="s">
        <v>4660</v>
      </c>
      <c r="J700" t="s">
        <v>1312</v>
      </c>
      <c r="K700" t="s">
        <v>228</v>
      </c>
    </row>
    <row r="701" spans="1:11">
      <c r="A701" s="69" t="s">
        <v>5453</v>
      </c>
      <c r="B701" t="s">
        <v>87</v>
      </c>
      <c r="C701" t="s">
        <v>3424</v>
      </c>
      <c r="D701" t="s">
        <v>88</v>
      </c>
      <c r="E701" t="s">
        <v>214</v>
      </c>
      <c r="G701" t="s">
        <v>5849</v>
      </c>
      <c r="H701" t="s">
        <v>214</v>
      </c>
      <c r="I701" t="s">
        <v>4660</v>
      </c>
      <c r="J701" t="s">
        <v>1312</v>
      </c>
      <c r="K701" t="s">
        <v>228</v>
      </c>
    </row>
    <row r="702" spans="1:11">
      <c r="A702" s="69" t="s">
        <v>5453</v>
      </c>
      <c r="B702" t="s">
        <v>92</v>
      </c>
      <c r="C702" t="s">
        <v>3428</v>
      </c>
      <c r="D702" t="s">
        <v>93</v>
      </c>
      <c r="E702" t="s">
        <v>214</v>
      </c>
      <c r="G702" t="s">
        <v>5849</v>
      </c>
      <c r="H702" t="s">
        <v>214</v>
      </c>
      <c r="I702" t="s">
        <v>4664</v>
      </c>
      <c r="J702" t="s">
        <v>1312</v>
      </c>
      <c r="K702" t="s">
        <v>228</v>
      </c>
    </row>
    <row r="703" spans="1:11">
      <c r="A703" s="69" t="s">
        <v>5453</v>
      </c>
      <c r="B703" t="s">
        <v>92</v>
      </c>
      <c r="C703" t="s">
        <v>3429</v>
      </c>
      <c r="D703" t="s">
        <v>93</v>
      </c>
      <c r="E703" t="s">
        <v>3081</v>
      </c>
      <c r="F703" t="s">
        <v>3430</v>
      </c>
      <c r="G703" t="s">
        <v>5849</v>
      </c>
      <c r="H703" t="s">
        <v>3081</v>
      </c>
      <c r="I703" t="s">
        <v>4664</v>
      </c>
      <c r="J703" t="s">
        <v>1312</v>
      </c>
      <c r="K703" t="s">
        <v>228</v>
      </c>
    </row>
    <row r="704" spans="1:11">
      <c r="A704" s="69" t="s">
        <v>5453</v>
      </c>
      <c r="B704" t="s">
        <v>92</v>
      </c>
      <c r="C704" t="s">
        <v>3431</v>
      </c>
      <c r="D704" t="s">
        <v>94</v>
      </c>
      <c r="E704" t="s">
        <v>3432</v>
      </c>
      <c r="F704" t="s">
        <v>3434</v>
      </c>
      <c r="G704" t="s">
        <v>5849</v>
      </c>
      <c r="H704" t="s">
        <v>3433</v>
      </c>
      <c r="I704" t="s">
        <v>4664</v>
      </c>
      <c r="J704" t="s">
        <v>1312</v>
      </c>
      <c r="K704" t="s">
        <v>228</v>
      </c>
    </row>
    <row r="705" spans="1:11">
      <c r="A705" s="69" t="s">
        <v>5453</v>
      </c>
      <c r="B705" t="s">
        <v>92</v>
      </c>
      <c r="C705" t="s">
        <v>3435</v>
      </c>
      <c r="D705" t="s">
        <v>94</v>
      </c>
      <c r="E705" t="s">
        <v>3293</v>
      </c>
      <c r="F705" t="s">
        <v>3436</v>
      </c>
      <c r="G705" t="s">
        <v>5849</v>
      </c>
      <c r="H705" t="s">
        <v>214</v>
      </c>
      <c r="I705" t="s">
        <v>4664</v>
      </c>
      <c r="J705" t="s">
        <v>1312</v>
      </c>
      <c r="K705" t="s">
        <v>228</v>
      </c>
    </row>
    <row r="706" spans="1:11">
      <c r="A706" s="69" t="s">
        <v>5453</v>
      </c>
      <c r="B706" t="s">
        <v>92</v>
      </c>
      <c r="C706" t="s">
        <v>3437</v>
      </c>
      <c r="D706" t="s">
        <v>93</v>
      </c>
      <c r="E706" t="s">
        <v>3438</v>
      </c>
      <c r="G706" t="s">
        <v>5849</v>
      </c>
      <c r="H706" t="s">
        <v>214</v>
      </c>
      <c r="I706" t="s">
        <v>4664</v>
      </c>
      <c r="J706" t="s">
        <v>1312</v>
      </c>
      <c r="K706" t="s">
        <v>228</v>
      </c>
    </row>
    <row r="707" spans="1:11">
      <c r="A707" s="69" t="s">
        <v>5453</v>
      </c>
      <c r="B707" t="s">
        <v>92</v>
      </c>
      <c r="C707" t="s">
        <v>3439</v>
      </c>
      <c r="D707" t="s">
        <v>93</v>
      </c>
      <c r="E707" t="s">
        <v>3440</v>
      </c>
      <c r="F707" t="s">
        <v>3441</v>
      </c>
      <c r="G707" t="s">
        <v>5849</v>
      </c>
      <c r="H707" t="s">
        <v>214</v>
      </c>
      <c r="I707" t="s">
        <v>4664</v>
      </c>
      <c r="J707" t="s">
        <v>1312</v>
      </c>
      <c r="K707" t="s">
        <v>228</v>
      </c>
    </row>
    <row r="708" spans="1:11">
      <c r="A708" s="69" t="s">
        <v>5453</v>
      </c>
      <c r="B708" t="s">
        <v>92</v>
      </c>
      <c r="C708" t="s">
        <v>3442</v>
      </c>
      <c r="D708" t="s">
        <v>93</v>
      </c>
      <c r="E708" t="s">
        <v>3443</v>
      </c>
      <c r="F708" t="s">
        <v>3444</v>
      </c>
      <c r="G708" t="s">
        <v>5849</v>
      </c>
      <c r="H708" t="s">
        <v>214</v>
      </c>
      <c r="I708" t="s">
        <v>4664</v>
      </c>
      <c r="J708" t="s">
        <v>1312</v>
      </c>
      <c r="K708" t="s">
        <v>228</v>
      </c>
    </row>
    <row r="709" spans="1:11">
      <c r="A709" s="69" t="s">
        <v>5453</v>
      </c>
      <c r="B709" t="s">
        <v>98</v>
      </c>
      <c r="C709" t="s">
        <v>3446</v>
      </c>
      <c r="D709" t="s">
        <v>99</v>
      </c>
      <c r="E709" t="s">
        <v>3447</v>
      </c>
      <c r="F709" t="s">
        <v>3448</v>
      </c>
      <c r="G709" t="s">
        <v>5849</v>
      </c>
      <c r="H709" t="s">
        <v>214</v>
      </c>
      <c r="I709" t="s">
        <v>4668</v>
      </c>
      <c r="J709" t="s">
        <v>1312</v>
      </c>
      <c r="K709" t="s">
        <v>228</v>
      </c>
    </row>
    <row r="710" spans="1:11">
      <c r="A710" s="69" t="s">
        <v>5453</v>
      </c>
      <c r="B710" t="s">
        <v>98</v>
      </c>
      <c r="C710" t="s">
        <v>3074</v>
      </c>
      <c r="D710" t="s">
        <v>102</v>
      </c>
      <c r="E710" t="s">
        <v>2919</v>
      </c>
      <c r="G710" t="s">
        <v>5849</v>
      </c>
      <c r="H710" t="s">
        <v>3554</v>
      </c>
      <c r="I710" t="s">
        <v>4668</v>
      </c>
      <c r="J710" t="s">
        <v>1312</v>
      </c>
      <c r="K710" t="s">
        <v>228</v>
      </c>
    </row>
    <row r="711" spans="1:11">
      <c r="A711" s="69" t="s">
        <v>5453</v>
      </c>
      <c r="B711" t="s">
        <v>98</v>
      </c>
      <c r="C711" t="s">
        <v>3075</v>
      </c>
      <c r="D711" t="s">
        <v>100</v>
      </c>
      <c r="E711" t="s">
        <v>3076</v>
      </c>
      <c r="F711" t="s">
        <v>3077</v>
      </c>
      <c r="G711" t="s">
        <v>5849</v>
      </c>
      <c r="H711" t="s">
        <v>214</v>
      </c>
      <c r="I711" t="s">
        <v>4668</v>
      </c>
      <c r="J711" t="s">
        <v>1312</v>
      </c>
      <c r="K711" t="s">
        <v>228</v>
      </c>
    </row>
    <row r="712" spans="1:11">
      <c r="A712" s="69" t="s">
        <v>5453</v>
      </c>
      <c r="B712" t="s">
        <v>98</v>
      </c>
      <c r="C712" t="s">
        <v>3078</v>
      </c>
      <c r="D712" t="s">
        <v>3018</v>
      </c>
      <c r="E712" t="s">
        <v>2919</v>
      </c>
      <c r="G712" t="s">
        <v>5849</v>
      </c>
      <c r="H712" t="s">
        <v>3554</v>
      </c>
      <c r="I712" t="s">
        <v>4668</v>
      </c>
      <c r="J712" t="s">
        <v>1312</v>
      </c>
      <c r="K712" t="s">
        <v>228</v>
      </c>
    </row>
    <row r="713" spans="1:11">
      <c r="A713" s="69" t="s">
        <v>5453</v>
      </c>
      <c r="B713" t="s">
        <v>98</v>
      </c>
      <c r="C713" t="s">
        <v>3449</v>
      </c>
      <c r="D713" t="s">
        <v>3018</v>
      </c>
      <c r="E713" t="s">
        <v>214</v>
      </c>
      <c r="G713" t="s">
        <v>5849</v>
      </c>
      <c r="H713" t="s">
        <v>214</v>
      </c>
      <c r="I713" t="s">
        <v>4668</v>
      </c>
      <c r="J713" t="s">
        <v>1312</v>
      </c>
      <c r="K713" t="s">
        <v>228</v>
      </c>
    </row>
    <row r="714" spans="1:11">
      <c r="A714" s="69" t="s">
        <v>5457</v>
      </c>
      <c r="B714" t="s">
        <v>78</v>
      </c>
      <c r="C714" t="s">
        <v>3462</v>
      </c>
      <c r="D714" t="s">
        <v>44</v>
      </c>
      <c r="E714" t="s">
        <v>3463</v>
      </c>
      <c r="F714" t="s">
        <v>3464</v>
      </c>
      <c r="G714" t="s">
        <v>5845</v>
      </c>
      <c r="H714" t="s">
        <v>2663</v>
      </c>
      <c r="I714" t="s">
        <v>4621</v>
      </c>
    </row>
    <row r="715" spans="1:11">
      <c r="A715" s="69"/>
    </row>
    <row r="716" spans="1:11">
      <c r="A716" s="69"/>
    </row>
    <row r="717" spans="1:11">
      <c r="A717" s="69"/>
    </row>
    <row r="718" spans="1:11">
      <c r="A718" s="69"/>
    </row>
    <row r="719" spans="1:11">
      <c r="A719" s="69"/>
    </row>
    <row r="720" spans="1:11">
      <c r="A720" s="69"/>
    </row>
    <row r="721" spans="1:1">
      <c r="A721" s="69"/>
    </row>
    <row r="722" spans="1:1">
      <c r="A722" s="69"/>
    </row>
    <row r="723" spans="1:1">
      <c r="A723" s="69"/>
    </row>
    <row r="724" spans="1:1">
      <c r="A724" s="69"/>
    </row>
    <row r="725" spans="1:1">
      <c r="A725" s="69"/>
    </row>
    <row r="726" spans="1:1">
      <c r="A726" s="69"/>
    </row>
    <row r="727" spans="1:1">
      <c r="A727" s="69"/>
    </row>
    <row r="728" spans="1:1">
      <c r="A728" s="69"/>
    </row>
    <row r="729" spans="1:1">
      <c r="A729" s="69"/>
    </row>
    <row r="730" spans="1:1">
      <c r="A730" s="69"/>
    </row>
    <row r="731" spans="1:1">
      <c r="A731" s="69"/>
    </row>
    <row r="732" spans="1:1">
      <c r="A732" s="69"/>
    </row>
    <row r="733" spans="1:1">
      <c r="A733" s="69"/>
    </row>
    <row r="734" spans="1:1">
      <c r="A734" s="69"/>
    </row>
    <row r="735" spans="1:1">
      <c r="A735" s="69"/>
    </row>
    <row r="736" spans="1:1">
      <c r="A736" s="69"/>
    </row>
    <row r="737" spans="1:1">
      <c r="A737" s="69"/>
    </row>
    <row r="738" spans="1:1">
      <c r="A738" s="69"/>
    </row>
    <row r="739" spans="1:1">
      <c r="A739" s="69"/>
    </row>
    <row r="740" spans="1:1">
      <c r="A740" s="69"/>
    </row>
    <row r="741" spans="1:1">
      <c r="A741" s="69"/>
    </row>
    <row r="742" spans="1:1">
      <c r="A742" s="69"/>
    </row>
    <row r="743" spans="1:1">
      <c r="A743" s="69"/>
    </row>
    <row r="744" spans="1:1">
      <c r="A744" s="69"/>
    </row>
    <row r="745" spans="1:1">
      <c r="A745" s="69"/>
    </row>
    <row r="746" spans="1:1">
      <c r="A746" s="69"/>
    </row>
    <row r="747" spans="1:1">
      <c r="A747" s="69"/>
    </row>
    <row r="748" spans="1:1">
      <c r="A748" s="69"/>
    </row>
    <row r="749" spans="1:1">
      <c r="A749" s="69"/>
    </row>
    <row r="750" spans="1:1">
      <c r="A750" s="69"/>
    </row>
    <row r="751" spans="1:1">
      <c r="A751" s="69"/>
    </row>
    <row r="752" spans="1:1">
      <c r="A752" s="69"/>
    </row>
    <row r="753" spans="1:1">
      <c r="A753" s="69"/>
    </row>
    <row r="754" spans="1:1">
      <c r="A754" s="69"/>
    </row>
    <row r="755" spans="1:1">
      <c r="A755" s="69"/>
    </row>
    <row r="756" spans="1:1">
      <c r="A756" s="69"/>
    </row>
    <row r="757" spans="1:1">
      <c r="A757" s="69"/>
    </row>
    <row r="758" spans="1:1">
      <c r="A758" s="69"/>
    </row>
    <row r="759" spans="1:1">
      <c r="A759" s="69"/>
    </row>
    <row r="760" spans="1:1">
      <c r="A760" s="69"/>
    </row>
    <row r="761" spans="1:1">
      <c r="A761" s="69"/>
    </row>
    <row r="762" spans="1:1">
      <c r="A762" s="69"/>
    </row>
    <row r="763" spans="1:1">
      <c r="A763" s="69"/>
    </row>
    <row r="764" spans="1:1">
      <c r="A764" s="69"/>
    </row>
    <row r="765" spans="1:1">
      <c r="A765" s="69"/>
    </row>
    <row r="766" spans="1:1">
      <c r="A766" s="69"/>
    </row>
    <row r="767" spans="1:1">
      <c r="A767" s="69"/>
    </row>
    <row r="768" spans="1:1">
      <c r="A768" s="69"/>
    </row>
    <row r="769" spans="1:1">
      <c r="A769" s="69"/>
    </row>
    <row r="770" spans="1:1">
      <c r="A770" s="69"/>
    </row>
    <row r="771" spans="1:1">
      <c r="A771" s="69"/>
    </row>
    <row r="772" spans="1:1">
      <c r="A772" s="69"/>
    </row>
    <row r="773" spans="1:1">
      <c r="A773" s="69"/>
    </row>
    <row r="774" spans="1:1">
      <c r="A774" s="69"/>
    </row>
    <row r="775" spans="1:1">
      <c r="A775" s="69"/>
    </row>
    <row r="776" spans="1:1">
      <c r="A776" s="69"/>
    </row>
    <row r="777" spans="1:1">
      <c r="A777" s="69"/>
    </row>
    <row r="778" spans="1:1">
      <c r="A778" s="69"/>
    </row>
    <row r="779" spans="1:1">
      <c r="A779" s="69"/>
    </row>
    <row r="780" spans="1:1">
      <c r="A780" s="69"/>
    </row>
    <row r="781" spans="1:1">
      <c r="A781" s="69"/>
    </row>
    <row r="782" spans="1:1">
      <c r="A782" s="69"/>
    </row>
    <row r="783" spans="1:1">
      <c r="A783" s="69"/>
    </row>
    <row r="784" spans="1:1">
      <c r="A784" s="69"/>
    </row>
    <row r="785" spans="1:1">
      <c r="A785" s="69"/>
    </row>
    <row r="786" spans="1:1">
      <c r="A786" s="69"/>
    </row>
    <row r="787" spans="1:1">
      <c r="A787" s="69"/>
    </row>
    <row r="788" spans="1:1">
      <c r="A788" s="69"/>
    </row>
    <row r="789" spans="1:1">
      <c r="A789" s="69"/>
    </row>
    <row r="790" spans="1:1">
      <c r="A790" s="69"/>
    </row>
    <row r="791" spans="1:1">
      <c r="A791" s="69"/>
    </row>
    <row r="792" spans="1:1">
      <c r="A792" s="69"/>
    </row>
    <row r="793" spans="1:1">
      <c r="A793" s="69"/>
    </row>
    <row r="794" spans="1:1">
      <c r="A794" s="69"/>
    </row>
    <row r="795" spans="1:1">
      <c r="A795" s="69"/>
    </row>
    <row r="796" spans="1:1">
      <c r="A796" s="69"/>
    </row>
    <row r="797" spans="1:1">
      <c r="A797" s="69"/>
    </row>
    <row r="798" spans="1:1">
      <c r="A798" s="69"/>
    </row>
    <row r="799" spans="1:1">
      <c r="A799" s="69"/>
    </row>
    <row r="800" spans="1:1">
      <c r="A800" s="69"/>
    </row>
    <row r="801" spans="1:1">
      <c r="A801" s="69"/>
    </row>
    <row r="802" spans="1:1">
      <c r="A802" s="69"/>
    </row>
    <row r="803" spans="1:1">
      <c r="A803" s="69"/>
    </row>
    <row r="804" spans="1:1">
      <c r="A804" s="69"/>
    </row>
    <row r="805" spans="1:1">
      <c r="A805" s="69"/>
    </row>
    <row r="806" spans="1:1">
      <c r="A806" s="69"/>
    </row>
    <row r="807" spans="1:1">
      <c r="A807" s="69"/>
    </row>
    <row r="808" spans="1:1">
      <c r="A808" s="69"/>
    </row>
    <row r="809" spans="1:1">
      <c r="A809" s="69"/>
    </row>
    <row r="810" spans="1:1">
      <c r="A810" s="69"/>
    </row>
    <row r="811" spans="1:1">
      <c r="A811" s="69"/>
    </row>
    <row r="812" spans="1:1">
      <c r="A812" s="69"/>
    </row>
    <row r="813" spans="1:1">
      <c r="A813" s="69"/>
    </row>
    <row r="814" spans="1:1">
      <c r="A814" s="69"/>
    </row>
    <row r="815" spans="1:1">
      <c r="A815" s="69"/>
    </row>
    <row r="816" spans="1:1">
      <c r="A816" s="69"/>
    </row>
    <row r="817" spans="1:1">
      <c r="A817" s="69"/>
    </row>
    <row r="818" spans="1:1">
      <c r="A818" s="69"/>
    </row>
    <row r="819" spans="1:1">
      <c r="A819" s="69"/>
    </row>
    <row r="820" spans="1:1">
      <c r="A820" s="69"/>
    </row>
    <row r="821" spans="1:1">
      <c r="A821" s="69"/>
    </row>
    <row r="822" spans="1:1">
      <c r="A822" s="69"/>
    </row>
    <row r="823" spans="1:1">
      <c r="A823" s="69"/>
    </row>
    <row r="824" spans="1:1">
      <c r="A824" s="69"/>
    </row>
    <row r="825" spans="1:1">
      <c r="A825" s="69"/>
    </row>
    <row r="826" spans="1:1">
      <c r="A826" s="69"/>
    </row>
    <row r="827" spans="1:1">
      <c r="A827" s="69"/>
    </row>
    <row r="828" spans="1:1">
      <c r="A828" s="69"/>
    </row>
    <row r="829" spans="1:1">
      <c r="A829" s="69"/>
    </row>
    <row r="830" spans="1:1">
      <c r="A830" s="69"/>
    </row>
    <row r="831" spans="1:1">
      <c r="A831" s="69"/>
    </row>
    <row r="832" spans="1:1">
      <c r="A832" s="69"/>
    </row>
    <row r="833" spans="1:1">
      <c r="A833" s="69"/>
    </row>
    <row r="834" spans="1:1">
      <c r="A834" s="69"/>
    </row>
    <row r="835" spans="1:1">
      <c r="A835" s="69"/>
    </row>
    <row r="836" spans="1:1">
      <c r="A836" s="69"/>
    </row>
    <row r="837" spans="1:1">
      <c r="A837" s="69"/>
    </row>
    <row r="838" spans="1:1">
      <c r="A838" s="69"/>
    </row>
    <row r="839" spans="1:1">
      <c r="A839" s="69"/>
    </row>
    <row r="840" spans="1:1">
      <c r="A840" s="69"/>
    </row>
    <row r="841" spans="1:1">
      <c r="A841" s="69"/>
    </row>
    <row r="842" spans="1:1">
      <c r="A842" s="69"/>
    </row>
    <row r="843" spans="1:1">
      <c r="A843" s="69"/>
    </row>
    <row r="844" spans="1:1">
      <c r="A844" s="69"/>
    </row>
    <row r="845" spans="1:1">
      <c r="A845" s="69"/>
    </row>
    <row r="846" spans="1:1">
      <c r="A846" s="69"/>
    </row>
    <row r="847" spans="1:1">
      <c r="A847" s="69"/>
    </row>
    <row r="848" spans="1:1">
      <c r="A848" s="69"/>
    </row>
    <row r="849" spans="1:1">
      <c r="A849" s="69"/>
    </row>
    <row r="850" spans="1:1">
      <c r="A850" s="69"/>
    </row>
    <row r="851" spans="1:1">
      <c r="A851" s="69"/>
    </row>
    <row r="852" spans="1:1">
      <c r="A852" s="69"/>
    </row>
    <row r="853" spans="1:1">
      <c r="A853" s="69"/>
    </row>
    <row r="854" spans="1:1">
      <c r="A854" s="69"/>
    </row>
    <row r="855" spans="1:1">
      <c r="A855" s="69"/>
    </row>
    <row r="856" spans="1:1">
      <c r="A856" s="69"/>
    </row>
    <row r="857" spans="1:1">
      <c r="A857" s="69"/>
    </row>
    <row r="858" spans="1:1">
      <c r="A858" s="69"/>
    </row>
    <row r="859" spans="1:1">
      <c r="A859" s="69"/>
    </row>
    <row r="860" spans="1:1">
      <c r="A860" s="69"/>
    </row>
    <row r="861" spans="1:1">
      <c r="A861" s="69"/>
    </row>
    <row r="862" spans="1:1">
      <c r="A862" s="69"/>
    </row>
    <row r="863" spans="1:1">
      <c r="A863" s="69"/>
    </row>
    <row r="864" spans="1:1">
      <c r="A864" s="69"/>
    </row>
    <row r="865" spans="1:1">
      <c r="A865" s="69"/>
    </row>
    <row r="866" spans="1:1">
      <c r="A866" s="69"/>
    </row>
    <row r="867" spans="1:1">
      <c r="A867" s="69"/>
    </row>
    <row r="868" spans="1:1">
      <c r="A868" s="69"/>
    </row>
    <row r="869" spans="1:1">
      <c r="A869" s="69"/>
    </row>
    <row r="870" spans="1:1">
      <c r="A870" s="69"/>
    </row>
    <row r="871" spans="1:1">
      <c r="A871" s="69"/>
    </row>
    <row r="872" spans="1:1">
      <c r="A872" s="69"/>
    </row>
    <row r="873" spans="1:1">
      <c r="A873" s="69"/>
    </row>
    <row r="874" spans="1:1">
      <c r="A874" s="69"/>
    </row>
    <row r="875" spans="1:1">
      <c r="A875" s="69"/>
    </row>
    <row r="876" spans="1:1">
      <c r="A876" s="69"/>
    </row>
    <row r="877" spans="1:1">
      <c r="A877" s="69"/>
    </row>
    <row r="878" spans="1:1">
      <c r="A878" s="69"/>
    </row>
    <row r="879" spans="1:1">
      <c r="A879" s="69"/>
    </row>
    <row r="880" spans="1:1">
      <c r="A880" s="69"/>
    </row>
    <row r="881" spans="1:1">
      <c r="A881" s="69"/>
    </row>
    <row r="882" spans="1:1">
      <c r="A882" s="69"/>
    </row>
    <row r="883" spans="1:1">
      <c r="A883" s="69"/>
    </row>
    <row r="884" spans="1:1">
      <c r="A884" s="69"/>
    </row>
    <row r="885" spans="1:1">
      <c r="A885" s="69"/>
    </row>
    <row r="886" spans="1:1">
      <c r="A886" s="69"/>
    </row>
    <row r="887" spans="1:1">
      <c r="A887" s="69"/>
    </row>
    <row r="888" spans="1:1">
      <c r="A888" s="69"/>
    </row>
    <row r="889" spans="1:1">
      <c r="A889" s="69"/>
    </row>
    <row r="890" spans="1:1">
      <c r="A890" s="69"/>
    </row>
    <row r="891" spans="1:1">
      <c r="A891" s="69"/>
    </row>
    <row r="892" spans="1:1">
      <c r="A892" s="69"/>
    </row>
    <row r="893" spans="1:1">
      <c r="A893" s="69"/>
    </row>
    <row r="894" spans="1:1">
      <c r="A894" s="69"/>
    </row>
    <row r="895" spans="1:1">
      <c r="A895" s="69"/>
    </row>
    <row r="896" spans="1:1">
      <c r="A896" s="69"/>
    </row>
    <row r="897" spans="1:1">
      <c r="A897" s="69"/>
    </row>
    <row r="898" spans="1:1">
      <c r="A898" s="69"/>
    </row>
    <row r="899" spans="1:1">
      <c r="A899" s="69"/>
    </row>
    <row r="900" spans="1:1">
      <c r="A900" s="69"/>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6DF58-7618-449F-A91D-1CD8DC80D7A7}">
  <dimension ref="A1:M77"/>
  <sheetViews>
    <sheetView workbookViewId="0">
      <pane ySplit="10" topLeftCell="A11" activePane="bottomLeft" state="frozen"/>
      <selection pane="bottomLeft" activeCell="F15" sqref="F15"/>
    </sheetView>
  </sheetViews>
  <sheetFormatPr defaultRowHeight="14.4"/>
  <cols>
    <col min="1" max="1" width="52.6640625" customWidth="1"/>
    <col min="2" max="10" width="15.44140625" customWidth="1"/>
    <col min="11" max="13" width="27.33203125" customWidth="1"/>
  </cols>
  <sheetData>
    <row r="1" spans="1:13" ht="18">
      <c r="A1" s="176" t="s">
        <v>5850</v>
      </c>
    </row>
    <row r="3" spans="1:13">
      <c r="A3" s="177" t="s">
        <v>5851</v>
      </c>
      <c r="B3" s="114"/>
    </row>
    <row r="4" spans="1:13">
      <c r="A4" t="s">
        <v>5852</v>
      </c>
      <c r="B4" s="178">
        <v>1150</v>
      </c>
    </row>
    <row r="5" spans="1:13">
      <c r="A5" t="s">
        <v>5853</v>
      </c>
      <c r="B5" s="179">
        <v>0.3</v>
      </c>
    </row>
    <row r="6" spans="1:13">
      <c r="A6" t="s">
        <v>5854</v>
      </c>
      <c r="B6" s="180">
        <f>B4*B5</f>
        <v>345</v>
      </c>
    </row>
    <row r="7" spans="1:13">
      <c r="A7" t="s">
        <v>5855</v>
      </c>
      <c r="B7" s="181">
        <v>0.3</v>
      </c>
    </row>
    <row r="8" spans="1:13">
      <c r="A8" t="s">
        <v>5856</v>
      </c>
      <c r="B8" s="179">
        <v>0.5</v>
      </c>
    </row>
    <row r="9" spans="1:13">
      <c r="D9" s="193" t="s">
        <v>5857</v>
      </c>
    </row>
    <row r="10" spans="1:13" ht="28.8">
      <c r="A10" s="182" t="s">
        <v>5413</v>
      </c>
      <c r="B10" s="182" t="s">
        <v>5471</v>
      </c>
      <c r="C10" s="182" t="s">
        <v>5858</v>
      </c>
      <c r="D10" s="182" t="s">
        <v>5859</v>
      </c>
      <c r="E10" s="182" t="s">
        <v>5860</v>
      </c>
      <c r="F10" s="182" t="s">
        <v>5861</v>
      </c>
      <c r="G10" s="182" t="s">
        <v>5470</v>
      </c>
      <c r="H10" s="182" t="s">
        <v>5472</v>
      </c>
      <c r="I10" s="182" t="s">
        <v>5862</v>
      </c>
      <c r="J10" s="182" t="s">
        <v>5863</v>
      </c>
      <c r="K10" s="182" t="s">
        <v>5864</v>
      </c>
      <c r="L10" s="182" t="s">
        <v>5865</v>
      </c>
      <c r="M10" s="182" t="s">
        <v>5866</v>
      </c>
    </row>
    <row r="11" spans="1:13">
      <c r="A11" s="183" t="s">
        <v>1799</v>
      </c>
      <c r="B11" s="184">
        <f>SUMIF(Hraefnaskra[Réttur],$A11,Hraefnaskra[Magn (g)])/1000</f>
        <v>60</v>
      </c>
      <c r="C11" s="184">
        <f>(SUMIFS(Hraefnaskra[Magn (g)],Hraefnaskra[Réttur],$A11,Hraefnaskra[Vöruflokkur],"Grænmeti*")+SUMIFS(Hraefnaskra[Magn (g)],Hraefnaskra[Réttur],$A11,Hraefnaskra[Vöruflokkur],"Ávextir*")+SUMIFS(Hraefnaskra[Magn (g)],Hraefnaskra[Réttur],$A11,Hraefnaskra[Vöruflokkur],"Frosnar blöndur*"))/1000</f>
        <v>8.3000000000000007</v>
      </c>
      <c r="D11" s="185">
        <f t="shared" ref="D11:D42" si="0">IFERROR(C11/B11,"")</f>
        <v>0.13833333333333334</v>
      </c>
      <c r="E11" s="184">
        <f>(SUMIFS(Hraefnaskra[Magn (g)],Hraefnaskra[Réttur],$A11,Hraefnaskra[Vöruflokkur],"Kjöt*")+SUMIFS(Hraefnaskra[Magn (g)],Hraefnaskra[Réttur],$A11,Hraefnaskra[Vöruflokkur],"Fiskur*")+SUMIFS(Hraefnaskra[Magn (g)],Hraefnaskra[Réttur],$A11,Hraefnaskra[Vöruflokkur],"Plöntubasað*"))/1000</f>
        <v>25</v>
      </c>
      <c r="F11" s="185">
        <f t="shared" ref="F11:F42" si="1">IFERROR(E11/B11,"")</f>
        <v>0.41666666666666669</v>
      </c>
      <c r="G11" s="186">
        <f>SUMIF(Hraefnaskra[Réttur],$A11,Hraefnaskra[Kostnaður (kr)])</f>
        <v>58641</v>
      </c>
      <c r="H11" s="186">
        <f t="shared" ref="H11:H42" si="2">IFERROR(G11/B11,"")</f>
        <v>977.35</v>
      </c>
      <c r="I11" s="186">
        <f t="shared" ref="I11:I42" si="3">IFERROR(H11*$B$7,"")</f>
        <v>293.20499999999998</v>
      </c>
      <c r="J11" s="185">
        <f t="shared" ref="J11:J42" si="4">IFERROR(I11/$B$4,"")</f>
        <v>0.25496086956521735</v>
      </c>
      <c r="K11" s="187" t="str">
        <f t="shared" ref="K11:K42" si="5">IF(D11="","",IF(D11&gt;=$B$8,"Já","Nei"))</f>
        <v>Nei</v>
      </c>
      <c r="L11" s="187" t="str">
        <f t="shared" ref="L11:L42" si="6">IF(J11="","",IF(J11&lt;=$B$5,"Já","Nei"))</f>
        <v>Já</v>
      </c>
      <c r="M11" s="187" t="str">
        <f t="shared" ref="M11:M42" si="7">IF(K11="","",IF(AND(K11="Já",L11="Já"),"Í lagi",IF(L11="Nei","Bæta við grænmeti – lækka próteinkostnað","Undir grænmetismarkmiði")))</f>
        <v>Undir grænmetismarkmiði</v>
      </c>
    </row>
    <row r="12" spans="1:13">
      <c r="A12" s="183" t="s">
        <v>982</v>
      </c>
      <c r="B12" s="184">
        <f>SUMIF(Hraefnaskra[Réttur],$A12,Hraefnaskra[Magn (g)])/1000</f>
        <v>99.98</v>
      </c>
      <c r="C12" s="184">
        <f>(SUMIFS(Hraefnaskra[Magn (g)],Hraefnaskra[Réttur],$A12,Hraefnaskra[Vöruflokkur],"Grænmeti*")+SUMIFS(Hraefnaskra[Magn (g)],Hraefnaskra[Réttur],$A12,Hraefnaskra[Vöruflokkur],"Ávextir*")+SUMIFS(Hraefnaskra[Magn (g)],Hraefnaskra[Réttur],$A12,Hraefnaskra[Vöruflokkur],"Frosnar blöndur*"))/1000</f>
        <v>50</v>
      </c>
      <c r="D12" s="185">
        <f t="shared" si="0"/>
        <v>0.50010002000400078</v>
      </c>
      <c r="E12" s="184">
        <f>(SUMIFS(Hraefnaskra[Magn (g)],Hraefnaskra[Réttur],$A12,Hraefnaskra[Vöruflokkur],"Kjöt*")+SUMIFS(Hraefnaskra[Magn (g)],Hraefnaskra[Réttur],$A12,Hraefnaskra[Vöruflokkur],"Fiskur*")+SUMIFS(Hraefnaskra[Magn (g)],Hraefnaskra[Réttur],$A12,Hraefnaskra[Vöruflokkur],"Plöntubasað*"))/1000</f>
        <v>35</v>
      </c>
      <c r="F12" s="185">
        <f t="shared" si="1"/>
        <v>0.35007001400280052</v>
      </c>
      <c r="G12" s="186">
        <f>SUMIF(Hraefnaskra[Réttur],$A12,Hraefnaskra[Kostnaður (kr)])</f>
        <v>165860</v>
      </c>
      <c r="H12" s="186">
        <f t="shared" si="2"/>
        <v>1658.9317863572714</v>
      </c>
      <c r="I12" s="186">
        <f t="shared" si="3"/>
        <v>497.67953590718139</v>
      </c>
      <c r="J12" s="185">
        <f t="shared" si="4"/>
        <v>0.43276481383233162</v>
      </c>
      <c r="K12" s="187" t="str">
        <f t="shared" si="5"/>
        <v>Já</v>
      </c>
      <c r="L12" s="187" t="str">
        <f t="shared" si="6"/>
        <v>Nei</v>
      </c>
      <c r="M12" s="187" t="str">
        <f t="shared" si="7"/>
        <v>Bæta við grænmeti – lækka próteinkostnað</v>
      </c>
    </row>
    <row r="13" spans="1:13">
      <c r="A13" s="183" t="s">
        <v>984</v>
      </c>
      <c r="B13" s="184">
        <f>SUMIF(Hraefnaskra[Réttur],$A13,Hraefnaskra[Magn (g)])/1000</f>
        <v>80.5</v>
      </c>
      <c r="C13" s="184">
        <f>(SUMIFS(Hraefnaskra[Magn (g)],Hraefnaskra[Réttur],$A13,Hraefnaskra[Vöruflokkur],"Grænmeti*")+SUMIFS(Hraefnaskra[Magn (g)],Hraefnaskra[Réttur],$A13,Hraefnaskra[Vöruflokkur],"Ávextir*")+SUMIFS(Hraefnaskra[Magn (g)],Hraefnaskra[Réttur],$A13,Hraefnaskra[Vöruflokkur],"Frosnar blöndur*"))/1000</f>
        <v>22</v>
      </c>
      <c r="D13" s="185">
        <f t="shared" si="0"/>
        <v>0.27329192546583853</v>
      </c>
      <c r="E13" s="184">
        <f>(SUMIFS(Hraefnaskra[Magn (g)],Hraefnaskra[Réttur],$A13,Hraefnaskra[Vöruflokkur],"Kjöt*")+SUMIFS(Hraefnaskra[Magn (g)],Hraefnaskra[Réttur],$A13,Hraefnaskra[Vöruflokkur],"Fiskur*")+SUMIFS(Hraefnaskra[Magn (g)],Hraefnaskra[Réttur],$A13,Hraefnaskra[Vöruflokkur],"Plöntubasað*"))/1000</f>
        <v>35</v>
      </c>
      <c r="F13" s="185">
        <f t="shared" si="1"/>
        <v>0.43478260869565216</v>
      </c>
      <c r="G13" s="186">
        <f>SUMIF(Hraefnaskra[Réttur],$A13,Hraefnaskra[Kostnaður (kr)])</f>
        <v>82399</v>
      </c>
      <c r="H13" s="186">
        <f t="shared" si="2"/>
        <v>1023.5900621118012</v>
      </c>
      <c r="I13" s="186">
        <f t="shared" si="3"/>
        <v>307.07701863354038</v>
      </c>
      <c r="J13" s="185">
        <f t="shared" si="4"/>
        <v>0.26702349446394813</v>
      </c>
      <c r="K13" s="187" t="str">
        <f t="shared" si="5"/>
        <v>Nei</v>
      </c>
      <c r="L13" s="187" t="str">
        <f t="shared" si="6"/>
        <v>Já</v>
      </c>
      <c r="M13" s="187" t="str">
        <f t="shared" si="7"/>
        <v>Undir grænmetismarkmiði</v>
      </c>
    </row>
    <row r="14" spans="1:13">
      <c r="A14" s="183" t="s">
        <v>986</v>
      </c>
      <c r="B14" s="184">
        <f>SUMIF(Hraefnaskra[Réttur],$A14,Hraefnaskra[Magn (g)])/1000</f>
        <v>0</v>
      </c>
      <c r="C14" s="184">
        <f>(SUMIFS(Hraefnaskra[Magn (g)],Hraefnaskra[Réttur],$A14,Hraefnaskra[Vöruflokkur],"Grænmeti*")+SUMIFS(Hraefnaskra[Magn (g)],Hraefnaskra[Réttur],$A14,Hraefnaskra[Vöruflokkur],"Ávextir*")+SUMIFS(Hraefnaskra[Magn (g)],Hraefnaskra[Réttur],$A14,Hraefnaskra[Vöruflokkur],"Frosnar blöndur*"))/1000</f>
        <v>0</v>
      </c>
      <c r="D14" s="185" t="str">
        <f t="shared" si="0"/>
        <v/>
      </c>
      <c r="E14" s="184">
        <f>(SUMIFS(Hraefnaskra[Magn (g)],Hraefnaskra[Réttur],$A14,Hraefnaskra[Vöruflokkur],"Kjöt*")+SUMIFS(Hraefnaskra[Magn (g)],Hraefnaskra[Réttur],$A14,Hraefnaskra[Vöruflokkur],"Fiskur*")+SUMIFS(Hraefnaskra[Magn (g)],Hraefnaskra[Réttur],$A14,Hraefnaskra[Vöruflokkur],"Plöntubasað*"))/1000</f>
        <v>0</v>
      </c>
      <c r="F14" s="185" t="str">
        <f t="shared" si="1"/>
        <v/>
      </c>
      <c r="G14" s="186">
        <f>SUMIF(Hraefnaskra[Réttur],$A14,Hraefnaskra[Kostnaður (kr)])</f>
        <v>0</v>
      </c>
      <c r="H14" s="186" t="str">
        <f t="shared" si="2"/>
        <v/>
      </c>
      <c r="I14" s="186" t="str">
        <f t="shared" si="3"/>
        <v/>
      </c>
      <c r="J14" s="185" t="str">
        <f t="shared" si="4"/>
        <v/>
      </c>
      <c r="K14" s="187" t="str">
        <f t="shared" si="5"/>
        <v/>
      </c>
      <c r="L14" s="187" t="str">
        <f t="shared" si="6"/>
        <v/>
      </c>
      <c r="M14" s="187" t="str">
        <f t="shared" si="7"/>
        <v/>
      </c>
    </row>
    <row r="15" spans="1:13">
      <c r="A15" s="183" t="s">
        <v>1184</v>
      </c>
      <c r="B15" s="184">
        <f>SUMIF(Hraefnaskra[Réttur],$A15,Hraefnaskra[Magn (g)])/1000</f>
        <v>100</v>
      </c>
      <c r="C15" s="184">
        <f>(SUMIFS(Hraefnaskra[Magn (g)],Hraefnaskra[Réttur],$A15,Hraefnaskra[Vöruflokkur],"Grænmeti*")+SUMIFS(Hraefnaskra[Magn (g)],Hraefnaskra[Réttur],$A15,Hraefnaskra[Vöruflokkur],"Ávextir*")+SUMIFS(Hraefnaskra[Magn (g)],Hraefnaskra[Réttur],$A15,Hraefnaskra[Vöruflokkur],"Frosnar blöndur*"))/1000</f>
        <v>11</v>
      </c>
      <c r="D15" s="185">
        <f t="shared" si="0"/>
        <v>0.11</v>
      </c>
      <c r="E15" s="184">
        <f>(SUMIFS(Hraefnaskra[Magn (g)],Hraefnaskra[Réttur],$A15,Hraefnaskra[Vöruflokkur],"Kjöt*")+SUMIFS(Hraefnaskra[Magn (g)],Hraefnaskra[Réttur],$A15,Hraefnaskra[Vöruflokkur],"Fiskur*")+SUMIFS(Hraefnaskra[Magn (g)],Hraefnaskra[Réttur],$A15,Hraefnaskra[Vöruflokkur],"Plöntubasað*"))/1000</f>
        <v>25</v>
      </c>
      <c r="F15" s="185">
        <f t="shared" si="1"/>
        <v>0.25</v>
      </c>
      <c r="G15" s="186">
        <f>SUMIF(Hraefnaskra[Réttur],$A15,Hraefnaskra[Kostnaður (kr)])</f>
        <v>82203</v>
      </c>
      <c r="H15" s="186">
        <f t="shared" si="2"/>
        <v>822.03</v>
      </c>
      <c r="I15" s="186">
        <f t="shared" si="3"/>
        <v>246.60899999999998</v>
      </c>
      <c r="J15" s="185">
        <f t="shared" si="4"/>
        <v>0.21444260869565215</v>
      </c>
      <c r="K15" s="187" t="str">
        <f t="shared" si="5"/>
        <v>Nei</v>
      </c>
      <c r="L15" s="187" t="str">
        <f t="shared" si="6"/>
        <v>Já</v>
      </c>
      <c r="M15" s="187" t="str">
        <f t="shared" si="7"/>
        <v>Undir grænmetismarkmiði</v>
      </c>
    </row>
    <row r="16" spans="1:13">
      <c r="A16" s="183" t="s">
        <v>1824</v>
      </c>
      <c r="B16" s="184">
        <f>SUMIF(Hraefnaskra[Réttur],$A16,Hraefnaskra[Magn (g)])/1000</f>
        <v>65</v>
      </c>
      <c r="C16" s="184">
        <f>(SUMIFS(Hraefnaskra[Magn (g)],Hraefnaskra[Réttur],$A16,Hraefnaskra[Vöruflokkur],"Grænmeti*")+SUMIFS(Hraefnaskra[Magn (g)],Hraefnaskra[Réttur],$A16,Hraefnaskra[Vöruflokkur],"Ávextir*")+SUMIFS(Hraefnaskra[Magn (g)],Hraefnaskra[Réttur],$A16,Hraefnaskra[Vöruflokkur],"Frosnar blöndur*"))/1000</f>
        <v>14</v>
      </c>
      <c r="D16" s="185">
        <f t="shared" si="0"/>
        <v>0.2153846153846154</v>
      </c>
      <c r="E16" s="184">
        <f>(SUMIFS(Hraefnaskra[Magn (g)],Hraefnaskra[Réttur],$A16,Hraefnaskra[Vöruflokkur],"Kjöt*")+SUMIFS(Hraefnaskra[Magn (g)],Hraefnaskra[Réttur],$A16,Hraefnaskra[Vöruflokkur],"Fiskur*")+SUMIFS(Hraefnaskra[Magn (g)],Hraefnaskra[Réttur],$A16,Hraefnaskra[Vöruflokkur],"Plöntubasað*"))/1000</f>
        <v>0</v>
      </c>
      <c r="F16" s="185">
        <f t="shared" si="1"/>
        <v>0</v>
      </c>
      <c r="G16" s="186">
        <f>SUMIF(Hraefnaskra[Réttur],$A16,Hraefnaskra[Kostnaður (kr)])</f>
        <v>50669</v>
      </c>
      <c r="H16" s="186">
        <f t="shared" si="2"/>
        <v>779.52307692307693</v>
      </c>
      <c r="I16" s="186">
        <f t="shared" si="3"/>
        <v>233.85692307692307</v>
      </c>
      <c r="J16" s="185">
        <f t="shared" si="4"/>
        <v>0.20335384615384614</v>
      </c>
      <c r="K16" s="187" t="str">
        <f t="shared" si="5"/>
        <v>Nei</v>
      </c>
      <c r="L16" s="187" t="str">
        <f t="shared" si="6"/>
        <v>Já</v>
      </c>
      <c r="M16" s="187" t="str">
        <f t="shared" si="7"/>
        <v>Undir grænmetismarkmiði</v>
      </c>
    </row>
    <row r="17" spans="1:13">
      <c r="A17" s="183" t="s">
        <v>1831</v>
      </c>
      <c r="B17" s="184">
        <f>SUMIF(Hraefnaskra[Réttur],$A17,Hraefnaskra[Magn (g)])/1000</f>
        <v>90.676000000000002</v>
      </c>
      <c r="C17" s="184">
        <f>(SUMIFS(Hraefnaskra[Magn (g)],Hraefnaskra[Réttur],$A17,Hraefnaskra[Vöruflokkur],"Grænmeti*")+SUMIFS(Hraefnaskra[Magn (g)],Hraefnaskra[Réttur],$A17,Hraefnaskra[Vöruflokkur],"Ávextir*")+SUMIFS(Hraefnaskra[Magn (g)],Hraefnaskra[Réttur],$A17,Hraefnaskra[Vöruflokkur],"Frosnar blöndur*"))/1000</f>
        <v>15.15</v>
      </c>
      <c r="D17" s="185">
        <f t="shared" si="0"/>
        <v>0.16707838898936875</v>
      </c>
      <c r="E17" s="184">
        <f>(SUMIFS(Hraefnaskra[Magn (g)],Hraefnaskra[Réttur],$A17,Hraefnaskra[Vöruflokkur],"Kjöt*")+SUMIFS(Hraefnaskra[Magn (g)],Hraefnaskra[Réttur],$A17,Hraefnaskra[Vöruflokkur],"Fiskur*")+SUMIFS(Hraefnaskra[Magn (g)],Hraefnaskra[Réttur],$A17,Hraefnaskra[Vöruflokkur],"Plöntubasað*"))/1000</f>
        <v>0</v>
      </c>
      <c r="F17" s="185">
        <f t="shared" si="1"/>
        <v>0</v>
      </c>
      <c r="G17" s="186">
        <f>SUMIF(Hraefnaskra[Réttur],$A17,Hraefnaskra[Kostnaður (kr)])</f>
        <v>19313</v>
      </c>
      <c r="H17" s="186">
        <f t="shared" si="2"/>
        <v>212.98910406281706</v>
      </c>
      <c r="I17" s="186">
        <f t="shared" si="3"/>
        <v>63.896731218845119</v>
      </c>
      <c r="J17" s="185">
        <f t="shared" si="4"/>
        <v>5.55623749729088E-2</v>
      </c>
      <c r="K17" s="187" t="str">
        <f t="shared" si="5"/>
        <v>Nei</v>
      </c>
      <c r="L17" s="187" t="str">
        <f t="shared" si="6"/>
        <v>Já</v>
      </c>
      <c r="M17" s="187" t="str">
        <f t="shared" si="7"/>
        <v>Undir grænmetismarkmiði</v>
      </c>
    </row>
    <row r="18" spans="1:13">
      <c r="A18" s="183" t="s">
        <v>1837</v>
      </c>
      <c r="B18" s="184">
        <f>SUMIF(Hraefnaskra[Réttur],$A18,Hraefnaskra[Magn (g)])/1000</f>
        <v>99.5</v>
      </c>
      <c r="C18" s="184">
        <f>(SUMIFS(Hraefnaskra[Magn (g)],Hraefnaskra[Réttur],$A18,Hraefnaskra[Vöruflokkur],"Grænmeti*")+SUMIFS(Hraefnaskra[Magn (g)],Hraefnaskra[Réttur],$A18,Hraefnaskra[Vöruflokkur],"Ávextir*")+SUMIFS(Hraefnaskra[Magn (g)],Hraefnaskra[Réttur],$A18,Hraefnaskra[Vöruflokkur],"Frosnar blöndur*"))/1000</f>
        <v>40.5</v>
      </c>
      <c r="D18" s="185">
        <f t="shared" si="0"/>
        <v>0.40703517587939697</v>
      </c>
      <c r="E18" s="184">
        <f>(SUMIFS(Hraefnaskra[Magn (g)],Hraefnaskra[Réttur],$A18,Hraefnaskra[Vöruflokkur],"Kjöt*")+SUMIFS(Hraefnaskra[Magn (g)],Hraefnaskra[Réttur],$A18,Hraefnaskra[Vöruflokkur],"Fiskur*")+SUMIFS(Hraefnaskra[Magn (g)],Hraefnaskra[Réttur],$A18,Hraefnaskra[Vöruflokkur],"Plöntubasað*"))/1000</f>
        <v>50</v>
      </c>
      <c r="F18" s="185">
        <f t="shared" si="1"/>
        <v>0.50251256281407031</v>
      </c>
      <c r="G18" s="186">
        <f>SUMIF(Hraefnaskra[Réttur],$A18,Hraefnaskra[Kostnaður (kr)])</f>
        <v>112892</v>
      </c>
      <c r="H18" s="186">
        <f t="shared" si="2"/>
        <v>1134.5929648241206</v>
      </c>
      <c r="I18" s="186">
        <f t="shared" si="3"/>
        <v>340.37788944723616</v>
      </c>
      <c r="J18" s="185">
        <f t="shared" si="4"/>
        <v>0.29598077343237927</v>
      </c>
      <c r="K18" s="187" t="str">
        <f t="shared" si="5"/>
        <v>Nei</v>
      </c>
      <c r="L18" s="187" t="str">
        <f t="shared" si="6"/>
        <v>Já</v>
      </c>
      <c r="M18" s="187" t="str">
        <f t="shared" si="7"/>
        <v>Undir grænmetismarkmiði</v>
      </c>
    </row>
    <row r="19" spans="1:13">
      <c r="A19" s="183" t="s">
        <v>970</v>
      </c>
      <c r="B19" s="184">
        <f>SUMIF(Hraefnaskra[Réttur],$A19,Hraefnaskra[Magn (g)])/1000</f>
        <v>115.5</v>
      </c>
      <c r="C19" s="184">
        <f>(SUMIFS(Hraefnaskra[Magn (g)],Hraefnaskra[Réttur],$A19,Hraefnaskra[Vöruflokkur],"Grænmeti*")+SUMIFS(Hraefnaskra[Magn (g)],Hraefnaskra[Réttur],$A19,Hraefnaskra[Vöruflokkur],"Ávextir*")+SUMIFS(Hraefnaskra[Magn (g)],Hraefnaskra[Réttur],$A19,Hraefnaskra[Vöruflokkur],"Frosnar blöndur*"))/1000</f>
        <v>10.5</v>
      </c>
      <c r="D19" s="185">
        <f t="shared" si="0"/>
        <v>9.0909090909090912E-2</v>
      </c>
      <c r="E19" s="184">
        <f>(SUMIFS(Hraefnaskra[Magn (g)],Hraefnaskra[Réttur],$A19,Hraefnaskra[Vöruflokkur],"Kjöt*")+SUMIFS(Hraefnaskra[Magn (g)],Hraefnaskra[Réttur],$A19,Hraefnaskra[Vöruflokkur],"Fiskur*")+SUMIFS(Hraefnaskra[Magn (g)],Hraefnaskra[Réttur],$A19,Hraefnaskra[Vöruflokkur],"Plöntubasað*"))/1000</f>
        <v>35</v>
      </c>
      <c r="F19" s="185">
        <f t="shared" si="1"/>
        <v>0.30303030303030304</v>
      </c>
      <c r="G19" s="186">
        <f>SUMIF(Hraefnaskra[Réttur],$A19,Hraefnaskra[Kostnaður (kr)])</f>
        <v>99933</v>
      </c>
      <c r="H19" s="186">
        <f t="shared" si="2"/>
        <v>865.22077922077926</v>
      </c>
      <c r="I19" s="186">
        <f t="shared" si="3"/>
        <v>259.56623376623378</v>
      </c>
      <c r="J19" s="185">
        <f t="shared" si="4"/>
        <v>0.2257097684923772</v>
      </c>
      <c r="K19" s="187" t="str">
        <f t="shared" si="5"/>
        <v>Nei</v>
      </c>
      <c r="L19" s="187" t="str">
        <f t="shared" si="6"/>
        <v>Já</v>
      </c>
      <c r="M19" s="187" t="str">
        <f t="shared" si="7"/>
        <v>Undir grænmetismarkmiði</v>
      </c>
    </row>
    <row r="20" spans="1:13">
      <c r="A20" s="183" t="s">
        <v>975</v>
      </c>
      <c r="B20" s="184">
        <f>SUMIF(Hraefnaskra[Réttur],$A20,Hraefnaskra[Magn (g)])/1000</f>
        <v>108.75</v>
      </c>
      <c r="C20" s="184">
        <f>(SUMIFS(Hraefnaskra[Magn (g)],Hraefnaskra[Réttur],$A20,Hraefnaskra[Vöruflokkur],"Grænmeti*")+SUMIFS(Hraefnaskra[Magn (g)],Hraefnaskra[Réttur],$A20,Hraefnaskra[Vöruflokkur],"Ávextir*")+SUMIFS(Hraefnaskra[Magn (g)],Hraefnaskra[Réttur],$A20,Hraefnaskra[Vöruflokkur],"Frosnar blöndur*"))/1000</f>
        <v>48</v>
      </c>
      <c r="D20" s="185">
        <f t="shared" si="0"/>
        <v>0.44137931034482758</v>
      </c>
      <c r="E20" s="184">
        <f>(SUMIFS(Hraefnaskra[Magn (g)],Hraefnaskra[Réttur],$A20,Hraefnaskra[Vöruflokkur],"Kjöt*")+SUMIFS(Hraefnaskra[Magn (g)],Hraefnaskra[Réttur],$A20,Hraefnaskra[Vöruflokkur],"Fiskur*")+SUMIFS(Hraefnaskra[Magn (g)],Hraefnaskra[Réttur],$A20,Hraefnaskra[Vöruflokkur],"Plöntubasað*"))/1000</f>
        <v>30</v>
      </c>
      <c r="F20" s="185">
        <f t="shared" si="1"/>
        <v>0.27586206896551724</v>
      </c>
      <c r="G20" s="186">
        <f>SUMIF(Hraefnaskra[Réttur],$A20,Hraefnaskra[Kostnaður (kr)])</f>
        <v>81400</v>
      </c>
      <c r="H20" s="186">
        <f t="shared" si="2"/>
        <v>748.50574712643675</v>
      </c>
      <c r="I20" s="186">
        <f t="shared" si="3"/>
        <v>224.55172413793102</v>
      </c>
      <c r="J20" s="185">
        <f t="shared" si="4"/>
        <v>0.1952623688155922</v>
      </c>
      <c r="K20" s="187" t="str">
        <f t="shared" si="5"/>
        <v>Nei</v>
      </c>
      <c r="L20" s="187" t="str">
        <f t="shared" si="6"/>
        <v>Já</v>
      </c>
      <c r="M20" s="187" t="str">
        <f t="shared" si="7"/>
        <v>Undir grænmetismarkmiði</v>
      </c>
    </row>
    <row r="21" spans="1:13">
      <c r="A21" s="183" t="s">
        <v>1855</v>
      </c>
      <c r="B21" s="184">
        <f>SUMIF(Hraefnaskra[Réttur],$A21,Hraefnaskra[Magn (g)])/1000</f>
        <v>75.2</v>
      </c>
      <c r="C21" s="184">
        <f>(SUMIFS(Hraefnaskra[Magn (g)],Hraefnaskra[Réttur],$A21,Hraefnaskra[Vöruflokkur],"Grænmeti*")+SUMIFS(Hraefnaskra[Magn (g)],Hraefnaskra[Réttur],$A21,Hraefnaskra[Vöruflokkur],"Ávextir*")+SUMIFS(Hraefnaskra[Magn (g)],Hraefnaskra[Réttur],$A21,Hraefnaskra[Vöruflokkur],"Frosnar blöndur*"))/1000</f>
        <v>15</v>
      </c>
      <c r="D21" s="185">
        <f t="shared" si="0"/>
        <v>0.19946808510638298</v>
      </c>
      <c r="E21" s="184">
        <f>(SUMIFS(Hraefnaskra[Magn (g)],Hraefnaskra[Réttur],$A21,Hraefnaskra[Vöruflokkur],"Kjöt*")+SUMIFS(Hraefnaskra[Magn (g)],Hraefnaskra[Réttur],$A21,Hraefnaskra[Vöruflokkur],"Fiskur*")+SUMIFS(Hraefnaskra[Magn (g)],Hraefnaskra[Réttur],$A21,Hraefnaskra[Vöruflokkur],"Plöntubasað*"))/1000</f>
        <v>25</v>
      </c>
      <c r="F21" s="185">
        <f t="shared" si="1"/>
        <v>0.33244680851063829</v>
      </c>
      <c r="G21" s="186">
        <f>SUMIF(Hraefnaskra[Réttur],$A21,Hraefnaskra[Kostnaður (kr)])</f>
        <v>90380</v>
      </c>
      <c r="H21" s="186">
        <f t="shared" si="2"/>
        <v>1201.8617021276596</v>
      </c>
      <c r="I21" s="186">
        <f t="shared" si="3"/>
        <v>360.55851063829783</v>
      </c>
      <c r="J21" s="185">
        <f t="shared" si="4"/>
        <v>0.31352913968547635</v>
      </c>
      <c r="K21" s="187" t="str">
        <f t="shared" si="5"/>
        <v>Nei</v>
      </c>
      <c r="L21" s="187" t="str">
        <f t="shared" si="6"/>
        <v>Nei</v>
      </c>
      <c r="M21" s="187" t="str">
        <f t="shared" si="7"/>
        <v>Bæta við grænmeti – lækka próteinkostnað</v>
      </c>
    </row>
    <row r="22" spans="1:13">
      <c r="A22" s="183" t="s">
        <v>1861</v>
      </c>
      <c r="B22" s="184">
        <f>SUMIF(Hraefnaskra[Réttur],$A22,Hraefnaskra[Magn (g)])/1000</f>
        <v>63.2</v>
      </c>
      <c r="C22" s="184">
        <f>(SUMIFS(Hraefnaskra[Magn (g)],Hraefnaskra[Réttur],$A22,Hraefnaskra[Vöruflokkur],"Grænmeti*")+SUMIFS(Hraefnaskra[Magn (g)],Hraefnaskra[Réttur],$A22,Hraefnaskra[Vöruflokkur],"Ávextir*")+SUMIFS(Hraefnaskra[Magn (g)],Hraefnaskra[Réttur],$A22,Hraefnaskra[Vöruflokkur],"Frosnar blöndur*"))/1000</f>
        <v>16</v>
      </c>
      <c r="D22" s="185">
        <f t="shared" si="0"/>
        <v>0.25316455696202528</v>
      </c>
      <c r="E22" s="184">
        <f>(SUMIFS(Hraefnaskra[Magn (g)],Hraefnaskra[Réttur],$A22,Hraefnaskra[Vöruflokkur],"Kjöt*")+SUMIFS(Hraefnaskra[Magn (g)],Hraefnaskra[Réttur],$A22,Hraefnaskra[Vöruflokkur],"Fiskur*")+SUMIFS(Hraefnaskra[Magn (g)],Hraefnaskra[Réttur],$A22,Hraefnaskra[Vöruflokkur],"Plöntubasað*"))/1000</f>
        <v>25</v>
      </c>
      <c r="F22" s="185">
        <f t="shared" si="1"/>
        <v>0.39556962025316456</v>
      </c>
      <c r="G22" s="186">
        <f>SUMIF(Hraefnaskra[Réttur],$A22,Hraefnaskra[Kostnaður (kr)])</f>
        <v>30489</v>
      </c>
      <c r="H22" s="186">
        <f t="shared" si="2"/>
        <v>482.42088607594934</v>
      </c>
      <c r="I22" s="186">
        <f t="shared" si="3"/>
        <v>144.7262658227848</v>
      </c>
      <c r="J22" s="185">
        <f t="shared" si="4"/>
        <v>0.12584892680242157</v>
      </c>
      <c r="K22" s="187" t="str">
        <f t="shared" si="5"/>
        <v>Nei</v>
      </c>
      <c r="L22" s="187" t="str">
        <f t="shared" si="6"/>
        <v>Já</v>
      </c>
      <c r="M22" s="187" t="str">
        <f t="shared" si="7"/>
        <v>Undir grænmetismarkmiði</v>
      </c>
    </row>
    <row r="23" spans="1:13">
      <c r="A23" s="183" t="s">
        <v>5867</v>
      </c>
      <c r="B23" s="184">
        <f>SUMIF(Hraefnaskra[Réttur],$A23,Hraefnaskra[Magn (g)])/1000</f>
        <v>0</v>
      </c>
      <c r="C23" s="184">
        <f>(SUMIFS(Hraefnaskra[Magn (g)],Hraefnaskra[Réttur],$A23,Hraefnaskra[Vöruflokkur],"Grænmeti*")+SUMIFS(Hraefnaskra[Magn (g)],Hraefnaskra[Réttur],$A23,Hraefnaskra[Vöruflokkur],"Ávextir*")+SUMIFS(Hraefnaskra[Magn (g)],Hraefnaskra[Réttur],$A23,Hraefnaskra[Vöruflokkur],"Frosnar blöndur*"))/1000</f>
        <v>0</v>
      </c>
      <c r="D23" s="185" t="str">
        <f t="shared" si="0"/>
        <v/>
      </c>
      <c r="E23" s="184">
        <f>(SUMIFS(Hraefnaskra[Magn (g)],Hraefnaskra[Réttur],$A23,Hraefnaskra[Vöruflokkur],"Kjöt*")+SUMIFS(Hraefnaskra[Magn (g)],Hraefnaskra[Réttur],$A23,Hraefnaskra[Vöruflokkur],"Fiskur*")+SUMIFS(Hraefnaskra[Magn (g)],Hraefnaskra[Réttur],$A23,Hraefnaskra[Vöruflokkur],"Plöntubasað*"))/1000</f>
        <v>0</v>
      </c>
      <c r="F23" s="185" t="str">
        <f t="shared" si="1"/>
        <v/>
      </c>
      <c r="G23" s="186">
        <f>SUMIF(Hraefnaskra[Réttur],$A23,Hraefnaskra[Kostnaður (kr)])</f>
        <v>0</v>
      </c>
      <c r="H23" s="186" t="str">
        <f t="shared" si="2"/>
        <v/>
      </c>
      <c r="I23" s="186" t="str">
        <f t="shared" si="3"/>
        <v/>
      </c>
      <c r="J23" s="185" t="str">
        <f t="shared" si="4"/>
        <v/>
      </c>
      <c r="K23" s="187" t="str">
        <f t="shared" si="5"/>
        <v/>
      </c>
      <c r="L23" s="187" t="str">
        <f t="shared" si="6"/>
        <v/>
      </c>
      <c r="M23" s="187" t="str">
        <f t="shared" si="7"/>
        <v/>
      </c>
    </row>
    <row r="24" spans="1:13">
      <c r="A24" s="183" t="s">
        <v>1867</v>
      </c>
      <c r="B24" s="184">
        <f>SUMIF(Hraefnaskra[Réttur],$A24,Hraefnaskra[Magn (g)])/1000</f>
        <v>100</v>
      </c>
      <c r="C24" s="184">
        <f>(SUMIFS(Hraefnaskra[Magn (g)],Hraefnaskra[Réttur],$A24,Hraefnaskra[Vöruflokkur],"Grænmeti*")+SUMIFS(Hraefnaskra[Magn (g)],Hraefnaskra[Réttur],$A24,Hraefnaskra[Vöruflokkur],"Ávextir*")+SUMIFS(Hraefnaskra[Magn (g)],Hraefnaskra[Réttur],$A24,Hraefnaskra[Vöruflokkur],"Frosnar blöndur*"))/1000</f>
        <v>11.05</v>
      </c>
      <c r="D24" s="185">
        <f t="shared" si="0"/>
        <v>0.1105</v>
      </c>
      <c r="E24" s="184">
        <f>(SUMIFS(Hraefnaskra[Magn (g)],Hraefnaskra[Réttur],$A24,Hraefnaskra[Vöruflokkur],"Kjöt*")+SUMIFS(Hraefnaskra[Magn (g)],Hraefnaskra[Réttur],$A24,Hraefnaskra[Vöruflokkur],"Fiskur*")+SUMIFS(Hraefnaskra[Magn (g)],Hraefnaskra[Réttur],$A24,Hraefnaskra[Vöruflokkur],"Plöntubasað*"))/1000</f>
        <v>39</v>
      </c>
      <c r="F24" s="185">
        <f t="shared" si="1"/>
        <v>0.39</v>
      </c>
      <c r="G24" s="186">
        <f>SUMIF(Hraefnaskra[Réttur],$A24,Hraefnaskra[Kostnaður (kr)])</f>
        <v>99633</v>
      </c>
      <c r="H24" s="186">
        <f t="shared" si="2"/>
        <v>996.33</v>
      </c>
      <c r="I24" s="186">
        <f t="shared" si="3"/>
        <v>298.899</v>
      </c>
      <c r="J24" s="185">
        <f t="shared" si="4"/>
        <v>0.2599121739130435</v>
      </c>
      <c r="K24" s="187" t="str">
        <f t="shared" si="5"/>
        <v>Nei</v>
      </c>
      <c r="L24" s="187" t="str">
        <f t="shared" si="6"/>
        <v>Já</v>
      </c>
      <c r="M24" s="187" t="str">
        <f t="shared" si="7"/>
        <v>Undir grænmetismarkmiði</v>
      </c>
    </row>
    <row r="25" spans="1:13">
      <c r="A25" s="183" t="s">
        <v>1873</v>
      </c>
      <c r="B25" s="184">
        <f>SUMIF(Hraefnaskra[Réttur],$A25,Hraefnaskra[Magn (g)])/1000</f>
        <v>100</v>
      </c>
      <c r="C25" s="184">
        <f>(SUMIFS(Hraefnaskra[Magn (g)],Hraefnaskra[Réttur],$A25,Hraefnaskra[Vöruflokkur],"Grænmeti*")+SUMIFS(Hraefnaskra[Magn (g)],Hraefnaskra[Réttur],$A25,Hraefnaskra[Vöruflokkur],"Ávextir*")+SUMIFS(Hraefnaskra[Magn (g)],Hraefnaskra[Réttur],$A25,Hraefnaskra[Vöruflokkur],"Frosnar blöndur*"))/1000</f>
        <v>18.600000000000001</v>
      </c>
      <c r="D25" s="185">
        <f t="shared" si="0"/>
        <v>0.18600000000000003</v>
      </c>
      <c r="E25" s="184">
        <f>(SUMIFS(Hraefnaskra[Magn (g)],Hraefnaskra[Réttur],$A25,Hraefnaskra[Vöruflokkur],"Kjöt*")+SUMIFS(Hraefnaskra[Magn (g)],Hraefnaskra[Réttur],$A25,Hraefnaskra[Vöruflokkur],"Fiskur*")+SUMIFS(Hraefnaskra[Magn (g)],Hraefnaskra[Réttur],$A25,Hraefnaskra[Vöruflokkur],"Plöntubasað*"))/1000</f>
        <v>46.7</v>
      </c>
      <c r="F25" s="185">
        <f t="shared" si="1"/>
        <v>0.46700000000000003</v>
      </c>
      <c r="G25" s="186">
        <f>SUMIF(Hraefnaskra[Réttur],$A25,Hraefnaskra[Kostnaður (kr)])</f>
        <v>150112</v>
      </c>
      <c r="H25" s="186">
        <f t="shared" si="2"/>
        <v>1501.12</v>
      </c>
      <c r="I25" s="186">
        <f t="shared" si="3"/>
        <v>450.33599999999996</v>
      </c>
      <c r="J25" s="185">
        <f t="shared" si="4"/>
        <v>0.3915965217391304</v>
      </c>
      <c r="K25" s="187" t="str">
        <f t="shared" si="5"/>
        <v>Nei</v>
      </c>
      <c r="L25" s="187" t="str">
        <f t="shared" si="6"/>
        <v>Nei</v>
      </c>
      <c r="M25" s="187" t="str">
        <f t="shared" si="7"/>
        <v>Bæta við grænmeti – lækka próteinkostnað</v>
      </c>
    </row>
    <row r="26" spans="1:13">
      <c r="A26" s="183" t="s">
        <v>1880</v>
      </c>
      <c r="B26" s="184">
        <f>SUMIF(Hraefnaskra[Réttur],$A26,Hraefnaskra[Magn (g)])/1000</f>
        <v>100</v>
      </c>
      <c r="C26" s="184">
        <f>(SUMIFS(Hraefnaskra[Magn (g)],Hraefnaskra[Réttur],$A26,Hraefnaskra[Vöruflokkur],"Grænmeti*")+SUMIFS(Hraefnaskra[Magn (g)],Hraefnaskra[Réttur],$A26,Hraefnaskra[Vöruflokkur],"Ávextir*")+SUMIFS(Hraefnaskra[Magn (g)],Hraefnaskra[Réttur],$A26,Hraefnaskra[Vöruflokkur],"Frosnar blöndur*"))/1000</f>
        <v>19.13</v>
      </c>
      <c r="D26" s="185">
        <f t="shared" si="0"/>
        <v>0.1913</v>
      </c>
      <c r="E26" s="184">
        <f>(SUMIFS(Hraefnaskra[Magn (g)],Hraefnaskra[Réttur],$A26,Hraefnaskra[Vöruflokkur],"Kjöt*")+SUMIFS(Hraefnaskra[Magn (g)],Hraefnaskra[Réttur],$A26,Hraefnaskra[Vöruflokkur],"Fiskur*")+SUMIFS(Hraefnaskra[Magn (g)],Hraefnaskra[Réttur],$A26,Hraefnaskra[Vöruflokkur],"Plöntubasað*"))/1000</f>
        <v>50</v>
      </c>
      <c r="F26" s="185">
        <f t="shared" si="1"/>
        <v>0.5</v>
      </c>
      <c r="G26" s="186">
        <f>SUMIF(Hraefnaskra[Réttur],$A26,Hraefnaskra[Kostnaður (kr)])</f>
        <v>122368</v>
      </c>
      <c r="H26" s="186">
        <f t="shared" si="2"/>
        <v>1223.68</v>
      </c>
      <c r="I26" s="186">
        <f t="shared" si="3"/>
        <v>367.10399999999998</v>
      </c>
      <c r="J26" s="185">
        <f t="shared" si="4"/>
        <v>0.31922086956521739</v>
      </c>
      <c r="K26" s="187" t="str">
        <f t="shared" si="5"/>
        <v>Nei</v>
      </c>
      <c r="L26" s="187" t="str">
        <f t="shared" si="6"/>
        <v>Nei</v>
      </c>
      <c r="M26" s="187" t="str">
        <f t="shared" si="7"/>
        <v>Bæta við grænmeti – lækka próteinkostnað</v>
      </c>
    </row>
    <row r="27" spans="1:13">
      <c r="A27" s="183" t="s">
        <v>1887</v>
      </c>
      <c r="B27" s="184">
        <f>SUMIF(Hraefnaskra[Réttur],$A27,Hraefnaskra[Magn (g)])/1000</f>
        <v>100</v>
      </c>
      <c r="C27" s="184">
        <f>(SUMIFS(Hraefnaskra[Magn (g)],Hraefnaskra[Réttur],$A27,Hraefnaskra[Vöruflokkur],"Grænmeti*")+SUMIFS(Hraefnaskra[Magn (g)],Hraefnaskra[Réttur],$A27,Hraefnaskra[Vöruflokkur],"Ávextir*")+SUMIFS(Hraefnaskra[Magn (g)],Hraefnaskra[Réttur],$A27,Hraefnaskra[Vöruflokkur],"Frosnar blöndur*"))/1000</f>
        <v>1.3</v>
      </c>
      <c r="D27" s="185">
        <f t="shared" si="0"/>
        <v>1.3000000000000001E-2</v>
      </c>
      <c r="E27" s="184">
        <f>(SUMIFS(Hraefnaskra[Magn (g)],Hraefnaskra[Réttur],$A27,Hraefnaskra[Vöruflokkur],"Kjöt*")+SUMIFS(Hraefnaskra[Magn (g)],Hraefnaskra[Réttur],$A27,Hraefnaskra[Vöruflokkur],"Fiskur*")+SUMIFS(Hraefnaskra[Magn (g)],Hraefnaskra[Réttur],$A27,Hraefnaskra[Vöruflokkur],"Plöntubasað*"))/1000</f>
        <v>90</v>
      </c>
      <c r="F27" s="185">
        <f t="shared" si="1"/>
        <v>0.9</v>
      </c>
      <c r="G27" s="186">
        <f>SUMIF(Hraefnaskra[Réttur],$A27,Hraefnaskra[Kostnaður (kr)])</f>
        <v>227736</v>
      </c>
      <c r="H27" s="186">
        <f t="shared" si="2"/>
        <v>2277.36</v>
      </c>
      <c r="I27" s="186">
        <f t="shared" si="3"/>
        <v>683.20799999999997</v>
      </c>
      <c r="J27" s="185">
        <f t="shared" si="4"/>
        <v>0.59409391304347825</v>
      </c>
      <c r="K27" s="187" t="str">
        <f t="shared" si="5"/>
        <v>Nei</v>
      </c>
      <c r="L27" s="187" t="str">
        <f t="shared" si="6"/>
        <v>Nei</v>
      </c>
      <c r="M27" s="187" t="str">
        <f t="shared" si="7"/>
        <v>Bæta við grænmeti – lækka próteinkostnað</v>
      </c>
    </row>
    <row r="28" spans="1:13">
      <c r="A28" s="183" t="s">
        <v>1893</v>
      </c>
      <c r="B28" s="184">
        <f>SUMIF(Hraefnaskra[Réttur],$A28,Hraefnaskra[Magn (g)])/1000</f>
        <v>100</v>
      </c>
      <c r="C28" s="184">
        <f>(SUMIFS(Hraefnaskra[Magn (g)],Hraefnaskra[Réttur],$A28,Hraefnaskra[Vöruflokkur],"Grænmeti*")+SUMIFS(Hraefnaskra[Magn (g)],Hraefnaskra[Réttur],$A28,Hraefnaskra[Vöruflokkur],"Ávextir*")+SUMIFS(Hraefnaskra[Magn (g)],Hraefnaskra[Réttur],$A28,Hraefnaskra[Vöruflokkur],"Frosnar blöndur*"))/1000</f>
        <v>23.13</v>
      </c>
      <c r="D28" s="185">
        <f t="shared" si="0"/>
        <v>0.23129999999999998</v>
      </c>
      <c r="E28" s="184">
        <f>(SUMIFS(Hraefnaskra[Magn (g)],Hraefnaskra[Réttur],$A28,Hraefnaskra[Vöruflokkur],"Kjöt*")+SUMIFS(Hraefnaskra[Magn (g)],Hraefnaskra[Réttur],$A28,Hraefnaskra[Vöruflokkur],"Fiskur*")+SUMIFS(Hraefnaskra[Magn (g)],Hraefnaskra[Réttur],$A28,Hraefnaskra[Vöruflokkur],"Plöntubasað*"))/1000</f>
        <v>37.5</v>
      </c>
      <c r="F28" s="185">
        <f t="shared" si="1"/>
        <v>0.375</v>
      </c>
      <c r="G28" s="186">
        <f>SUMIF(Hraefnaskra[Réttur],$A28,Hraefnaskra[Kostnaður (kr)])</f>
        <v>131436</v>
      </c>
      <c r="H28" s="186">
        <f t="shared" si="2"/>
        <v>1314.36</v>
      </c>
      <c r="I28" s="186">
        <f t="shared" si="3"/>
        <v>394.30799999999994</v>
      </c>
      <c r="J28" s="185">
        <f t="shared" si="4"/>
        <v>0.34287652173913036</v>
      </c>
      <c r="K28" s="187" t="str">
        <f t="shared" si="5"/>
        <v>Nei</v>
      </c>
      <c r="L28" s="187" t="str">
        <f t="shared" si="6"/>
        <v>Nei</v>
      </c>
      <c r="M28" s="187" t="str">
        <f t="shared" si="7"/>
        <v>Bæta við grænmeti – lækka próteinkostnað</v>
      </c>
    </row>
    <row r="29" spans="1:13">
      <c r="A29" s="183" t="s">
        <v>1900</v>
      </c>
      <c r="B29" s="184">
        <f>SUMIF(Hraefnaskra[Réttur],$A29,Hraefnaskra[Magn (g)])/1000</f>
        <v>100</v>
      </c>
      <c r="C29" s="184">
        <f>(SUMIFS(Hraefnaskra[Magn (g)],Hraefnaskra[Réttur],$A29,Hraefnaskra[Vöruflokkur],"Grænmeti*")+SUMIFS(Hraefnaskra[Magn (g)],Hraefnaskra[Réttur],$A29,Hraefnaskra[Vöruflokkur],"Ávextir*")+SUMIFS(Hraefnaskra[Magn (g)],Hraefnaskra[Réttur],$A29,Hraefnaskra[Vöruflokkur],"Frosnar blöndur*"))/1000</f>
        <v>37.5</v>
      </c>
      <c r="D29" s="185">
        <f t="shared" si="0"/>
        <v>0.375</v>
      </c>
      <c r="E29" s="184">
        <f>(SUMIFS(Hraefnaskra[Magn (g)],Hraefnaskra[Réttur],$A29,Hraefnaskra[Vöruflokkur],"Kjöt*")+SUMIFS(Hraefnaskra[Magn (g)],Hraefnaskra[Réttur],$A29,Hraefnaskra[Vöruflokkur],"Fiskur*")+SUMIFS(Hraefnaskra[Magn (g)],Hraefnaskra[Réttur],$A29,Hraefnaskra[Vöruflokkur],"Plöntubasað*"))/1000</f>
        <v>43.5</v>
      </c>
      <c r="F29" s="185">
        <f t="shared" si="1"/>
        <v>0.435</v>
      </c>
      <c r="G29" s="186">
        <f>SUMIF(Hraefnaskra[Réttur],$A29,Hraefnaskra[Kostnaður (kr)])</f>
        <v>110092</v>
      </c>
      <c r="H29" s="186">
        <f t="shared" si="2"/>
        <v>1100.92</v>
      </c>
      <c r="I29" s="186">
        <f t="shared" si="3"/>
        <v>330.27600000000001</v>
      </c>
      <c r="J29" s="185">
        <f t="shared" si="4"/>
        <v>0.28719652173913046</v>
      </c>
      <c r="K29" s="187" t="str">
        <f t="shared" si="5"/>
        <v>Nei</v>
      </c>
      <c r="L29" s="187" t="str">
        <f t="shared" si="6"/>
        <v>Já</v>
      </c>
      <c r="M29" s="187" t="str">
        <f t="shared" si="7"/>
        <v>Undir grænmetismarkmiði</v>
      </c>
    </row>
    <row r="30" spans="1:13">
      <c r="A30" s="183" t="s">
        <v>1907</v>
      </c>
      <c r="B30" s="184">
        <f>SUMIF(Hraefnaskra[Réttur],$A30,Hraefnaskra[Magn (g)])/1000</f>
        <v>97</v>
      </c>
      <c r="C30" s="184">
        <f>(SUMIFS(Hraefnaskra[Magn (g)],Hraefnaskra[Réttur],$A30,Hraefnaskra[Vöruflokkur],"Grænmeti*")+SUMIFS(Hraefnaskra[Magn (g)],Hraefnaskra[Réttur],$A30,Hraefnaskra[Vöruflokkur],"Ávextir*")+SUMIFS(Hraefnaskra[Magn (g)],Hraefnaskra[Réttur],$A30,Hraefnaskra[Vöruflokkur],"Frosnar blöndur*"))/1000</f>
        <v>0</v>
      </c>
      <c r="D30" s="185">
        <f t="shared" si="0"/>
        <v>0</v>
      </c>
      <c r="E30" s="184">
        <f>(SUMIFS(Hraefnaskra[Magn (g)],Hraefnaskra[Réttur],$A30,Hraefnaskra[Vöruflokkur],"Kjöt*")+SUMIFS(Hraefnaskra[Magn (g)],Hraefnaskra[Réttur],$A30,Hraefnaskra[Vöruflokkur],"Fiskur*")+SUMIFS(Hraefnaskra[Magn (g)],Hraefnaskra[Réttur],$A30,Hraefnaskra[Vöruflokkur],"Plöntubasað*"))/1000</f>
        <v>10</v>
      </c>
      <c r="F30" s="185">
        <f t="shared" si="1"/>
        <v>0.10309278350515463</v>
      </c>
      <c r="G30" s="186">
        <f>SUMIF(Hraefnaskra[Réttur],$A30,Hraefnaskra[Kostnaður (kr)])</f>
        <v>52210</v>
      </c>
      <c r="H30" s="186">
        <f t="shared" si="2"/>
        <v>538.24742268041234</v>
      </c>
      <c r="I30" s="186">
        <f t="shared" si="3"/>
        <v>161.4742268041237</v>
      </c>
      <c r="J30" s="185">
        <f t="shared" si="4"/>
        <v>0.14041237113402061</v>
      </c>
      <c r="K30" s="187" t="str">
        <f t="shared" si="5"/>
        <v>Nei</v>
      </c>
      <c r="L30" s="187" t="str">
        <f t="shared" si="6"/>
        <v>Já</v>
      </c>
      <c r="M30" s="187" t="str">
        <f t="shared" si="7"/>
        <v>Undir grænmetismarkmiði</v>
      </c>
    </row>
    <row r="31" spans="1:13">
      <c r="A31" s="183" t="s">
        <v>1913</v>
      </c>
      <c r="B31" s="184">
        <f>SUMIF(Hraefnaskra[Réttur],$A31,Hraefnaskra[Magn (g)])/1000</f>
        <v>100</v>
      </c>
      <c r="C31" s="184">
        <f>(SUMIFS(Hraefnaskra[Magn (g)],Hraefnaskra[Réttur],$A31,Hraefnaskra[Vöruflokkur],"Grænmeti*")+SUMIFS(Hraefnaskra[Magn (g)],Hraefnaskra[Réttur],$A31,Hraefnaskra[Vöruflokkur],"Ávextir*")+SUMIFS(Hraefnaskra[Magn (g)],Hraefnaskra[Réttur],$A31,Hraefnaskra[Vöruflokkur],"Frosnar blöndur*"))/1000</f>
        <v>1.0329999999999999</v>
      </c>
      <c r="D31" s="185">
        <f t="shared" si="0"/>
        <v>1.0329999999999999E-2</v>
      </c>
      <c r="E31" s="184">
        <f>(SUMIFS(Hraefnaskra[Magn (g)],Hraefnaskra[Réttur],$A31,Hraefnaskra[Vöruflokkur],"Kjöt*")+SUMIFS(Hraefnaskra[Magn (g)],Hraefnaskra[Réttur],$A31,Hraefnaskra[Vöruflokkur],"Fiskur*")+SUMIFS(Hraefnaskra[Magn (g)],Hraefnaskra[Réttur],$A31,Hraefnaskra[Vöruflokkur],"Plöntubasað*"))/1000</f>
        <v>82.644999999999996</v>
      </c>
      <c r="F31" s="185">
        <f t="shared" si="1"/>
        <v>0.82644999999999991</v>
      </c>
      <c r="G31" s="186">
        <f>SUMIF(Hraefnaskra[Réttur],$A31,Hraefnaskra[Kostnaður (kr)])</f>
        <v>188623</v>
      </c>
      <c r="H31" s="186">
        <f t="shared" si="2"/>
        <v>1886.23</v>
      </c>
      <c r="I31" s="186">
        <f t="shared" si="3"/>
        <v>565.86900000000003</v>
      </c>
      <c r="J31" s="185">
        <f t="shared" si="4"/>
        <v>0.49206</v>
      </c>
      <c r="K31" s="187" t="str">
        <f t="shared" si="5"/>
        <v>Nei</v>
      </c>
      <c r="L31" s="187" t="str">
        <f t="shared" si="6"/>
        <v>Nei</v>
      </c>
      <c r="M31" s="187" t="str">
        <f t="shared" si="7"/>
        <v>Bæta við grænmeti – lækka próteinkostnað</v>
      </c>
    </row>
    <row r="32" spans="1:13">
      <c r="A32" s="183" t="s">
        <v>1919</v>
      </c>
      <c r="B32" s="184">
        <f>SUMIF(Hraefnaskra[Réttur],$A32,Hraefnaskra[Magn (g)])/1000</f>
        <v>100</v>
      </c>
      <c r="C32" s="184">
        <f>(SUMIFS(Hraefnaskra[Magn (g)],Hraefnaskra[Réttur],$A32,Hraefnaskra[Vöruflokkur],"Grænmeti*")+SUMIFS(Hraefnaskra[Magn (g)],Hraefnaskra[Réttur],$A32,Hraefnaskra[Vöruflokkur],"Ávextir*")+SUMIFS(Hraefnaskra[Magn (g)],Hraefnaskra[Réttur],$A32,Hraefnaskra[Vöruflokkur],"Frosnar blöndur*"))/1000</f>
        <v>1.712</v>
      </c>
      <c r="D32" s="185">
        <f t="shared" si="0"/>
        <v>1.712E-2</v>
      </c>
      <c r="E32" s="184">
        <f>(SUMIFS(Hraefnaskra[Magn (g)],Hraefnaskra[Réttur],$A32,Hraefnaskra[Vöruflokkur],"Kjöt*")+SUMIFS(Hraefnaskra[Magn (g)],Hraefnaskra[Réttur],$A32,Hraefnaskra[Vöruflokkur],"Fiskur*")+SUMIFS(Hraefnaskra[Magn (g)],Hraefnaskra[Réttur],$A32,Hraefnaskra[Vöruflokkur],"Plöntubasað*"))/1000</f>
        <v>91.323999999999998</v>
      </c>
      <c r="F32" s="185">
        <f t="shared" si="1"/>
        <v>0.91323999999999994</v>
      </c>
      <c r="G32" s="186">
        <f>SUMIF(Hraefnaskra[Réttur],$A32,Hraefnaskra[Kostnaður (kr)])</f>
        <v>201160</v>
      </c>
      <c r="H32" s="186">
        <f t="shared" si="2"/>
        <v>2011.6</v>
      </c>
      <c r="I32" s="186">
        <f t="shared" si="3"/>
        <v>603.4799999999999</v>
      </c>
      <c r="J32" s="185">
        <f t="shared" si="4"/>
        <v>0.52476521739130422</v>
      </c>
      <c r="K32" s="187" t="str">
        <f t="shared" si="5"/>
        <v>Nei</v>
      </c>
      <c r="L32" s="187" t="str">
        <f t="shared" si="6"/>
        <v>Nei</v>
      </c>
      <c r="M32" s="187" t="str">
        <f t="shared" si="7"/>
        <v>Bæta við grænmeti – lækka próteinkostnað</v>
      </c>
    </row>
    <row r="33" spans="1:13">
      <c r="A33" s="183" t="s">
        <v>1926</v>
      </c>
      <c r="B33" s="184">
        <f>SUMIF(Hraefnaskra[Réttur],$A33,Hraefnaskra[Magn (g)])/1000</f>
        <v>100.001</v>
      </c>
      <c r="C33" s="184">
        <f>(SUMIFS(Hraefnaskra[Magn (g)],Hraefnaskra[Réttur],$A33,Hraefnaskra[Vöruflokkur],"Grænmeti*")+SUMIFS(Hraefnaskra[Magn (g)],Hraefnaskra[Réttur],$A33,Hraefnaskra[Vöruflokkur],"Ávextir*")+SUMIFS(Hraefnaskra[Magn (g)],Hraefnaskra[Réttur],$A33,Hraefnaskra[Vöruflokkur],"Frosnar blöndur*"))/1000</f>
        <v>1.1419999999999999</v>
      </c>
      <c r="D33" s="185">
        <f t="shared" si="0"/>
        <v>1.1419885801141987E-2</v>
      </c>
      <c r="E33" s="184">
        <f>(SUMIFS(Hraefnaskra[Magn (g)],Hraefnaskra[Réttur],$A33,Hraefnaskra[Vöruflokkur],"Kjöt*")+SUMIFS(Hraefnaskra[Magn (g)],Hraefnaskra[Réttur],$A33,Hraefnaskra[Vöruflokkur],"Fiskur*")+SUMIFS(Hraefnaskra[Magn (g)],Hraefnaskra[Réttur],$A33,Hraefnaskra[Vöruflokkur],"Plöntubasað*"))/1000</f>
        <v>91.323999999999998</v>
      </c>
      <c r="F33" s="185">
        <f t="shared" si="1"/>
        <v>0.913230867691323</v>
      </c>
      <c r="G33" s="186">
        <f>SUMIF(Hraefnaskra[Réttur],$A33,Hraefnaskra[Kostnaður (kr)])</f>
        <v>202018</v>
      </c>
      <c r="H33" s="186">
        <f t="shared" si="2"/>
        <v>2020.1597984020159</v>
      </c>
      <c r="I33" s="186">
        <f t="shared" si="3"/>
        <v>606.0479395206047</v>
      </c>
      <c r="J33" s="185">
        <f t="shared" si="4"/>
        <v>0.52699820827878674</v>
      </c>
      <c r="K33" s="187" t="str">
        <f t="shared" si="5"/>
        <v>Nei</v>
      </c>
      <c r="L33" s="187" t="str">
        <f t="shared" si="6"/>
        <v>Nei</v>
      </c>
      <c r="M33" s="187" t="str">
        <f t="shared" si="7"/>
        <v>Bæta við grænmeti – lækka próteinkostnað</v>
      </c>
    </row>
    <row r="34" spans="1:13">
      <c r="A34" s="183" t="s">
        <v>1932</v>
      </c>
      <c r="B34" s="184">
        <f>SUMIF(Hraefnaskra[Réttur],$A34,Hraefnaskra[Magn (g)])/1000</f>
        <v>99.998999999999995</v>
      </c>
      <c r="C34" s="184">
        <f>(SUMIFS(Hraefnaskra[Magn (g)],Hraefnaskra[Réttur],$A34,Hraefnaskra[Vöruflokkur],"Grænmeti*")+SUMIFS(Hraefnaskra[Magn (g)],Hraefnaskra[Réttur],$A34,Hraefnaskra[Vöruflokkur],"Ávextir*")+SUMIFS(Hraefnaskra[Magn (g)],Hraefnaskra[Réttur],$A34,Hraefnaskra[Vöruflokkur],"Frosnar blöndur*"))/1000</f>
        <v>0.91</v>
      </c>
      <c r="D34" s="185">
        <f t="shared" si="0"/>
        <v>9.1000910009100093E-3</v>
      </c>
      <c r="E34" s="184">
        <f>(SUMIFS(Hraefnaskra[Magn (g)],Hraefnaskra[Réttur],$A34,Hraefnaskra[Vöruflokkur],"Kjöt*")+SUMIFS(Hraefnaskra[Magn (g)],Hraefnaskra[Réttur],$A34,Hraefnaskra[Vöruflokkur],"Fiskur*")+SUMIFS(Hraefnaskra[Magn (g)],Hraefnaskra[Réttur],$A34,Hraefnaskra[Vöruflokkur],"Plöntubasað*"))/1000</f>
        <v>91.013000000000005</v>
      </c>
      <c r="F34" s="185">
        <f t="shared" si="1"/>
        <v>0.91013910139101406</v>
      </c>
      <c r="G34" s="186">
        <f>SUMIF(Hraefnaskra[Réttur],$A34,Hraefnaskra[Kostnaður (kr)])</f>
        <v>201482</v>
      </c>
      <c r="H34" s="186">
        <f t="shared" si="2"/>
        <v>2014.8401484014842</v>
      </c>
      <c r="I34" s="186">
        <f t="shared" si="3"/>
        <v>604.45204452044527</v>
      </c>
      <c r="J34" s="185">
        <f t="shared" si="4"/>
        <v>0.5256104734960394</v>
      </c>
      <c r="K34" s="187" t="str">
        <f t="shared" si="5"/>
        <v>Nei</v>
      </c>
      <c r="L34" s="187" t="str">
        <f t="shared" si="6"/>
        <v>Nei</v>
      </c>
      <c r="M34" s="187" t="str">
        <f t="shared" si="7"/>
        <v>Bæta við grænmeti – lækka próteinkostnað</v>
      </c>
    </row>
    <row r="35" spans="1:13">
      <c r="A35" s="183" t="s">
        <v>5868</v>
      </c>
      <c r="B35" s="184">
        <f>SUMIF(Hraefnaskra[Réttur],$A35,Hraefnaskra[Magn (g)])/1000</f>
        <v>0</v>
      </c>
      <c r="C35" s="184">
        <f>(SUMIFS(Hraefnaskra[Magn (g)],Hraefnaskra[Réttur],$A35,Hraefnaskra[Vöruflokkur],"Grænmeti*")+SUMIFS(Hraefnaskra[Magn (g)],Hraefnaskra[Réttur],$A35,Hraefnaskra[Vöruflokkur],"Ávextir*")+SUMIFS(Hraefnaskra[Magn (g)],Hraefnaskra[Réttur],$A35,Hraefnaskra[Vöruflokkur],"Frosnar blöndur*"))/1000</f>
        <v>0</v>
      </c>
      <c r="D35" s="185" t="str">
        <f t="shared" si="0"/>
        <v/>
      </c>
      <c r="E35" s="184">
        <f>(SUMIFS(Hraefnaskra[Magn (g)],Hraefnaskra[Réttur],$A35,Hraefnaskra[Vöruflokkur],"Kjöt*")+SUMIFS(Hraefnaskra[Magn (g)],Hraefnaskra[Réttur],$A35,Hraefnaskra[Vöruflokkur],"Fiskur*")+SUMIFS(Hraefnaskra[Magn (g)],Hraefnaskra[Réttur],$A35,Hraefnaskra[Vöruflokkur],"Plöntubasað*"))/1000</f>
        <v>0</v>
      </c>
      <c r="F35" s="185" t="str">
        <f t="shared" si="1"/>
        <v/>
      </c>
      <c r="G35" s="186">
        <f>SUMIF(Hraefnaskra[Réttur],$A35,Hraefnaskra[Kostnaður (kr)])</f>
        <v>0</v>
      </c>
      <c r="H35" s="186" t="str">
        <f t="shared" si="2"/>
        <v/>
      </c>
      <c r="I35" s="186" t="str">
        <f t="shared" si="3"/>
        <v/>
      </c>
      <c r="J35" s="185" t="str">
        <f t="shared" si="4"/>
        <v/>
      </c>
      <c r="K35" s="187" t="str">
        <f t="shared" si="5"/>
        <v/>
      </c>
      <c r="L35" s="187" t="str">
        <f t="shared" si="6"/>
        <v/>
      </c>
      <c r="M35" s="187" t="str">
        <f t="shared" si="7"/>
        <v/>
      </c>
    </row>
    <row r="36" spans="1:13">
      <c r="A36" s="183" t="s">
        <v>1941</v>
      </c>
      <c r="B36" s="184">
        <f>SUMIF(Hraefnaskra[Réttur],$A36,Hraefnaskra[Magn (g)])/1000</f>
        <v>100</v>
      </c>
      <c r="C36" s="184">
        <f>(SUMIFS(Hraefnaskra[Magn (g)],Hraefnaskra[Réttur],$A36,Hraefnaskra[Vöruflokkur],"Grænmeti*")+SUMIFS(Hraefnaskra[Magn (g)],Hraefnaskra[Réttur],$A36,Hraefnaskra[Vöruflokkur],"Ávextir*")+SUMIFS(Hraefnaskra[Magn (g)],Hraefnaskra[Réttur],$A36,Hraefnaskra[Vöruflokkur],"Frosnar blöndur*"))/1000</f>
        <v>10.879</v>
      </c>
      <c r="D36" s="185">
        <f t="shared" si="0"/>
        <v>0.10879</v>
      </c>
      <c r="E36" s="184">
        <f>(SUMIFS(Hraefnaskra[Magn (g)],Hraefnaskra[Réttur],$A36,Hraefnaskra[Vöruflokkur],"Kjöt*")+SUMIFS(Hraefnaskra[Magn (g)],Hraefnaskra[Réttur],$A36,Hraefnaskra[Vöruflokkur],"Fiskur*")+SUMIFS(Hraefnaskra[Magn (g)],Hraefnaskra[Réttur],$A36,Hraefnaskra[Vöruflokkur],"Plöntubasað*"))/1000</f>
        <v>54.396999999999998</v>
      </c>
      <c r="F36" s="185">
        <f t="shared" si="1"/>
        <v>0.54396999999999995</v>
      </c>
      <c r="G36" s="186">
        <f>SUMIF(Hraefnaskra[Réttur],$A36,Hraefnaskra[Kostnaður (kr)])</f>
        <v>139772</v>
      </c>
      <c r="H36" s="186">
        <f t="shared" si="2"/>
        <v>1397.72</v>
      </c>
      <c r="I36" s="186">
        <f t="shared" si="3"/>
        <v>419.31599999999997</v>
      </c>
      <c r="J36" s="185">
        <f t="shared" si="4"/>
        <v>0.36462260869565216</v>
      </c>
      <c r="K36" s="187" t="str">
        <f t="shared" si="5"/>
        <v>Nei</v>
      </c>
      <c r="L36" s="187" t="str">
        <f t="shared" si="6"/>
        <v>Nei</v>
      </c>
      <c r="M36" s="187" t="str">
        <f t="shared" si="7"/>
        <v>Bæta við grænmeti – lækka próteinkostnað</v>
      </c>
    </row>
    <row r="37" spans="1:13">
      <c r="A37" s="183" t="s">
        <v>1947</v>
      </c>
      <c r="B37" s="184">
        <f>SUMIF(Hraefnaskra[Réttur],$A37,Hraefnaskra[Magn (g)])/1000</f>
        <v>100.001</v>
      </c>
      <c r="C37" s="184">
        <f>(SUMIFS(Hraefnaskra[Magn (g)],Hraefnaskra[Réttur],$A37,Hraefnaskra[Vöruflokkur],"Grænmeti*")+SUMIFS(Hraefnaskra[Magn (g)],Hraefnaskra[Réttur],$A37,Hraefnaskra[Vöruflokkur],"Ávextir*")+SUMIFS(Hraefnaskra[Magn (g)],Hraefnaskra[Réttur],$A37,Hraefnaskra[Vöruflokkur],"Frosnar blöndur*"))/1000</f>
        <v>2.2200000000000002</v>
      </c>
      <c r="D37" s="185">
        <f t="shared" si="0"/>
        <v>2.2199778002219978E-2</v>
      </c>
      <c r="E37" s="184">
        <f>(SUMIFS(Hraefnaskra[Magn (g)],Hraefnaskra[Réttur],$A37,Hraefnaskra[Vöruflokkur],"Kjöt*")+SUMIFS(Hraefnaskra[Magn (g)],Hraefnaskra[Réttur],$A37,Hraefnaskra[Vöruflokkur],"Fiskur*")+SUMIFS(Hraefnaskra[Magn (g)],Hraefnaskra[Réttur],$A37,Hraefnaskra[Vöruflokkur],"Plöntubasað*"))/1000</f>
        <v>88.79</v>
      </c>
      <c r="F37" s="185">
        <f t="shared" si="1"/>
        <v>0.88789112108878909</v>
      </c>
      <c r="G37" s="186">
        <f>SUMIF(Hraefnaskra[Réttur],$A37,Hraefnaskra[Kostnaður (kr)])</f>
        <v>189343</v>
      </c>
      <c r="H37" s="186">
        <f t="shared" si="2"/>
        <v>1893.411065889341</v>
      </c>
      <c r="I37" s="186">
        <f t="shared" si="3"/>
        <v>568.02331976680227</v>
      </c>
      <c r="J37" s="185">
        <f t="shared" si="4"/>
        <v>0.49393332153634978</v>
      </c>
      <c r="K37" s="187" t="str">
        <f t="shared" si="5"/>
        <v>Nei</v>
      </c>
      <c r="L37" s="187" t="str">
        <f t="shared" si="6"/>
        <v>Nei</v>
      </c>
      <c r="M37" s="187" t="str">
        <f t="shared" si="7"/>
        <v>Bæta við grænmeti – lækka próteinkostnað</v>
      </c>
    </row>
    <row r="38" spans="1:13">
      <c r="A38" s="183" t="s">
        <v>1954</v>
      </c>
      <c r="B38" s="184">
        <f>SUMIF(Hraefnaskra[Réttur],$A38,Hraefnaskra[Magn (g)])/1000</f>
        <v>129.851</v>
      </c>
      <c r="C38" s="184">
        <f>(SUMIFS(Hraefnaskra[Magn (g)],Hraefnaskra[Réttur],$A38,Hraefnaskra[Vöruflokkur],"Grænmeti*")+SUMIFS(Hraefnaskra[Magn (g)],Hraefnaskra[Réttur],$A38,Hraefnaskra[Vöruflokkur],"Ávextir*")+SUMIFS(Hraefnaskra[Magn (g)],Hraefnaskra[Réttur],$A38,Hraefnaskra[Vöruflokkur],"Frosnar blöndur*"))/1000</f>
        <v>37.299999999999997</v>
      </c>
      <c r="D38" s="185">
        <f t="shared" si="0"/>
        <v>0.28725231226559672</v>
      </c>
      <c r="E38" s="184">
        <f>(SUMIFS(Hraefnaskra[Magn (g)],Hraefnaskra[Réttur],$A38,Hraefnaskra[Vöruflokkur],"Kjöt*")+SUMIFS(Hraefnaskra[Magn (g)],Hraefnaskra[Réttur],$A38,Hraefnaskra[Vöruflokkur],"Fiskur*")+SUMIFS(Hraefnaskra[Magn (g)],Hraefnaskra[Réttur],$A38,Hraefnaskra[Vöruflokkur],"Plöntubasað*"))/1000</f>
        <v>31.2</v>
      </c>
      <c r="F38" s="185">
        <f t="shared" si="1"/>
        <v>0.24027539256532487</v>
      </c>
      <c r="G38" s="186">
        <f>SUMIF(Hraefnaskra[Réttur],$A38,Hraefnaskra[Kostnaður (kr)])</f>
        <v>120294</v>
      </c>
      <c r="H38" s="186">
        <f t="shared" si="2"/>
        <v>926.40025875811511</v>
      </c>
      <c r="I38" s="186">
        <f t="shared" si="3"/>
        <v>277.92007762743452</v>
      </c>
      <c r="J38" s="185">
        <f t="shared" si="4"/>
        <v>0.24166963271950828</v>
      </c>
      <c r="K38" s="187" t="str">
        <f t="shared" si="5"/>
        <v>Nei</v>
      </c>
      <c r="L38" s="187" t="str">
        <f t="shared" si="6"/>
        <v>Já</v>
      </c>
      <c r="M38" s="187" t="str">
        <f t="shared" si="7"/>
        <v>Undir grænmetismarkmiði</v>
      </c>
    </row>
    <row r="39" spans="1:13">
      <c r="A39" s="183" t="s">
        <v>1961</v>
      </c>
      <c r="B39" s="184">
        <f>SUMIF(Hraefnaskra[Réttur],$A39,Hraefnaskra[Magn (g)])/1000</f>
        <v>109.89700000000001</v>
      </c>
      <c r="C39" s="184">
        <f>(SUMIFS(Hraefnaskra[Magn (g)],Hraefnaskra[Réttur],$A39,Hraefnaskra[Vöruflokkur],"Grænmeti*")+SUMIFS(Hraefnaskra[Magn (g)],Hraefnaskra[Réttur],$A39,Hraefnaskra[Vöruflokkur],"Ávextir*")+SUMIFS(Hraefnaskra[Magn (g)],Hraefnaskra[Réttur],$A39,Hraefnaskra[Vöruflokkur],"Frosnar blöndur*"))/1000</f>
        <v>17.655000000000001</v>
      </c>
      <c r="D39" s="185">
        <f t="shared" si="0"/>
        <v>0.16065042721821343</v>
      </c>
      <c r="E39" s="184">
        <f>(SUMIFS(Hraefnaskra[Magn (g)],Hraefnaskra[Réttur],$A39,Hraefnaskra[Vöruflokkur],"Kjöt*")+SUMIFS(Hraefnaskra[Magn (g)],Hraefnaskra[Réttur],$A39,Hraefnaskra[Vöruflokkur],"Fiskur*")+SUMIFS(Hraefnaskra[Magn (g)],Hraefnaskra[Réttur],$A39,Hraefnaskra[Vöruflokkur],"Plöntubasað*"))/1000</f>
        <v>40</v>
      </c>
      <c r="F39" s="185">
        <f t="shared" si="1"/>
        <v>0.36397717863089984</v>
      </c>
      <c r="G39" s="186">
        <f>SUMIF(Hraefnaskra[Réttur],$A39,Hraefnaskra[Kostnaður (kr)])</f>
        <v>133440</v>
      </c>
      <c r="H39" s="186">
        <f t="shared" si="2"/>
        <v>1214.2278679126819</v>
      </c>
      <c r="I39" s="186">
        <f t="shared" si="3"/>
        <v>364.26836037380457</v>
      </c>
      <c r="J39" s="185">
        <f t="shared" si="4"/>
        <v>0.31675509597722135</v>
      </c>
      <c r="K39" s="187" t="str">
        <f t="shared" si="5"/>
        <v>Nei</v>
      </c>
      <c r="L39" s="187" t="str">
        <f t="shared" si="6"/>
        <v>Nei</v>
      </c>
      <c r="M39" s="187" t="str">
        <f t="shared" si="7"/>
        <v>Bæta við grænmeti – lækka próteinkostnað</v>
      </c>
    </row>
    <row r="40" spans="1:13">
      <c r="A40" s="183" t="s">
        <v>1968</v>
      </c>
      <c r="B40" s="184">
        <f>SUMIF(Hraefnaskra[Réttur],$A40,Hraefnaskra[Magn (g)])/1000</f>
        <v>100</v>
      </c>
      <c r="C40" s="184">
        <f>(SUMIFS(Hraefnaskra[Magn (g)],Hraefnaskra[Réttur],$A40,Hraefnaskra[Vöruflokkur],"Grænmeti*")+SUMIFS(Hraefnaskra[Magn (g)],Hraefnaskra[Réttur],$A40,Hraefnaskra[Vöruflokkur],"Ávextir*")+SUMIFS(Hraefnaskra[Magn (g)],Hraefnaskra[Réttur],$A40,Hraefnaskra[Vöruflokkur],"Frosnar blöndur*"))/1000</f>
        <v>5.65</v>
      </c>
      <c r="D40" s="185">
        <f t="shared" si="0"/>
        <v>5.6500000000000002E-2</v>
      </c>
      <c r="E40" s="184">
        <f>(SUMIFS(Hraefnaskra[Magn (g)],Hraefnaskra[Réttur],$A40,Hraefnaskra[Vöruflokkur],"Kjöt*")+SUMIFS(Hraefnaskra[Magn (g)],Hraefnaskra[Réttur],$A40,Hraefnaskra[Vöruflokkur],"Fiskur*")+SUMIFS(Hraefnaskra[Magn (g)],Hraefnaskra[Réttur],$A40,Hraefnaskra[Vöruflokkur],"Plöntubasað*"))/1000</f>
        <v>33.898000000000003</v>
      </c>
      <c r="F40" s="185">
        <f t="shared" si="1"/>
        <v>0.33898000000000006</v>
      </c>
      <c r="G40" s="186">
        <f>SUMIF(Hraefnaskra[Réttur],$A40,Hraefnaskra[Kostnaður (kr)])</f>
        <v>105312</v>
      </c>
      <c r="H40" s="186">
        <f t="shared" si="2"/>
        <v>1053.1199999999999</v>
      </c>
      <c r="I40" s="186">
        <f t="shared" si="3"/>
        <v>315.93599999999998</v>
      </c>
      <c r="J40" s="185">
        <f t="shared" si="4"/>
        <v>0.27472695652173912</v>
      </c>
      <c r="K40" s="187" t="str">
        <f t="shared" si="5"/>
        <v>Nei</v>
      </c>
      <c r="L40" s="187" t="str">
        <f t="shared" si="6"/>
        <v>Já</v>
      </c>
      <c r="M40" s="187" t="str">
        <f t="shared" si="7"/>
        <v>Undir grænmetismarkmiði</v>
      </c>
    </row>
    <row r="41" spans="1:13">
      <c r="A41" s="183" t="s">
        <v>1975</v>
      </c>
      <c r="B41" s="184">
        <f>SUMIF(Hraefnaskra[Réttur],$A41,Hraefnaskra[Magn (g)])/1000</f>
        <v>99.998999999999995</v>
      </c>
      <c r="C41" s="184">
        <f>(SUMIFS(Hraefnaskra[Magn (g)],Hraefnaskra[Réttur],$A41,Hraefnaskra[Vöruflokkur],"Grænmeti*")+SUMIFS(Hraefnaskra[Magn (g)],Hraefnaskra[Réttur],$A41,Hraefnaskra[Vöruflokkur],"Ávextir*")+SUMIFS(Hraefnaskra[Magn (g)],Hraefnaskra[Réttur],$A41,Hraefnaskra[Vöruflokkur],"Frosnar blöndur*"))/1000</f>
        <v>7.53</v>
      </c>
      <c r="D41" s="185">
        <f t="shared" si="0"/>
        <v>7.5300753007530086E-2</v>
      </c>
      <c r="E41" s="184">
        <f>(SUMIFS(Hraefnaskra[Magn (g)],Hraefnaskra[Réttur],$A41,Hraefnaskra[Vöruflokkur],"Kjöt*")+SUMIFS(Hraefnaskra[Magn (g)],Hraefnaskra[Réttur],$A41,Hraefnaskra[Vöruflokkur],"Fiskur*")+SUMIFS(Hraefnaskra[Magn (g)],Hraefnaskra[Réttur],$A41,Hraefnaskra[Vöruflokkur],"Plöntubasað*"))/1000</f>
        <v>45.180999999999997</v>
      </c>
      <c r="F41" s="185">
        <f t="shared" si="1"/>
        <v>0.45181451814518142</v>
      </c>
      <c r="G41" s="186">
        <f>SUMIF(Hraefnaskra[Réttur],$A41,Hraefnaskra[Kostnaður (kr)])</f>
        <v>130567</v>
      </c>
      <c r="H41" s="186">
        <f t="shared" si="2"/>
        <v>1305.6830568305684</v>
      </c>
      <c r="I41" s="186">
        <f t="shared" si="3"/>
        <v>391.70491704917049</v>
      </c>
      <c r="J41" s="185">
        <f t="shared" si="4"/>
        <v>0.34061297134710478</v>
      </c>
      <c r="K41" s="187" t="str">
        <f t="shared" si="5"/>
        <v>Nei</v>
      </c>
      <c r="L41" s="187" t="str">
        <f t="shared" si="6"/>
        <v>Nei</v>
      </c>
      <c r="M41" s="187" t="str">
        <f t="shared" si="7"/>
        <v>Bæta við grænmeti – lækka próteinkostnað</v>
      </c>
    </row>
    <row r="42" spans="1:13">
      <c r="A42" s="183" t="s">
        <v>1982</v>
      </c>
      <c r="B42" s="184">
        <f>SUMIF(Hraefnaskra[Réttur],$A42,Hraefnaskra[Magn (g)])/1000</f>
        <v>100.001</v>
      </c>
      <c r="C42" s="184">
        <f>(SUMIFS(Hraefnaskra[Magn (g)],Hraefnaskra[Réttur],$A42,Hraefnaskra[Vöruflokkur],"Grænmeti*")+SUMIFS(Hraefnaskra[Magn (g)],Hraefnaskra[Réttur],$A42,Hraefnaskra[Vöruflokkur],"Ávextir*")+SUMIFS(Hraefnaskra[Magn (g)],Hraefnaskra[Réttur],$A42,Hraefnaskra[Vöruflokkur],"Frosnar blöndur*"))/1000</f>
        <v>15.441000000000001</v>
      </c>
      <c r="D42" s="185">
        <f t="shared" si="0"/>
        <v>0.15440845591544083</v>
      </c>
      <c r="E42" s="184">
        <f>(SUMIFS(Hraefnaskra[Magn (g)],Hraefnaskra[Réttur],$A42,Hraefnaskra[Vöruflokkur],"Kjöt*")+SUMIFS(Hraefnaskra[Magn (g)],Hraefnaskra[Réttur],$A42,Hraefnaskra[Vöruflokkur],"Fiskur*")+SUMIFS(Hraefnaskra[Magn (g)],Hraefnaskra[Réttur],$A42,Hraefnaskra[Vöruflokkur],"Plöntubasað*"))/1000</f>
        <v>0</v>
      </c>
      <c r="F42" s="185">
        <f t="shared" si="1"/>
        <v>0</v>
      </c>
      <c r="G42" s="186">
        <f>SUMIF(Hraefnaskra[Réttur],$A42,Hraefnaskra[Kostnaður (kr)])</f>
        <v>114265</v>
      </c>
      <c r="H42" s="186">
        <f t="shared" si="2"/>
        <v>1142.6385736142638</v>
      </c>
      <c r="I42" s="186">
        <f t="shared" si="3"/>
        <v>342.79157208427915</v>
      </c>
      <c r="J42" s="185">
        <f t="shared" si="4"/>
        <v>0.2980796278993732</v>
      </c>
      <c r="K42" s="187" t="str">
        <f t="shared" si="5"/>
        <v>Nei</v>
      </c>
      <c r="L42" s="187" t="str">
        <f t="shared" si="6"/>
        <v>Já</v>
      </c>
      <c r="M42" s="187" t="str">
        <f t="shared" si="7"/>
        <v>Undir grænmetismarkmiði</v>
      </c>
    </row>
    <row r="43" spans="1:13">
      <c r="A43" s="183" t="s">
        <v>1988</v>
      </c>
      <c r="B43" s="184">
        <f>SUMIF(Hraefnaskra[Réttur],$A43,Hraefnaskra[Magn (g)])/1000</f>
        <v>107.827</v>
      </c>
      <c r="C43" s="184">
        <f>(SUMIFS(Hraefnaskra[Magn (g)],Hraefnaskra[Réttur],$A43,Hraefnaskra[Vöruflokkur],"Grænmeti*")+SUMIFS(Hraefnaskra[Magn (g)],Hraefnaskra[Réttur],$A43,Hraefnaskra[Vöruflokkur],"Ávextir*")+SUMIFS(Hraefnaskra[Magn (g)],Hraefnaskra[Réttur],$A43,Hraefnaskra[Vöruflokkur],"Frosnar blöndur*"))/1000</f>
        <v>15.521000000000001</v>
      </c>
      <c r="D43" s="185">
        <f t="shared" ref="D43:D74" si="8">IFERROR(C43/B43,"")</f>
        <v>0.14394353918777303</v>
      </c>
      <c r="E43" s="184">
        <f>(SUMIFS(Hraefnaskra[Magn (g)],Hraefnaskra[Réttur],$A43,Hraefnaskra[Vöruflokkur],"Kjöt*")+SUMIFS(Hraefnaskra[Magn (g)],Hraefnaskra[Réttur],$A43,Hraefnaskra[Vöruflokkur],"Fiskur*")+SUMIFS(Hraefnaskra[Magn (g)],Hraefnaskra[Réttur],$A43,Hraefnaskra[Vöruflokkur],"Plöntubasað*"))/1000</f>
        <v>59.128</v>
      </c>
      <c r="F43" s="185">
        <f t="shared" ref="F43:F74" si="9">IFERROR(E43/B43,"")</f>
        <v>0.548359872759142</v>
      </c>
      <c r="G43" s="186">
        <f>SUMIF(Hraefnaskra[Réttur],$A43,Hraefnaskra[Kostnaður (kr)])</f>
        <v>202228</v>
      </c>
      <c r="H43" s="186">
        <f t="shared" ref="H43:H74" si="10">IFERROR(G43/B43,"")</f>
        <v>1875.4857317740455</v>
      </c>
      <c r="I43" s="186">
        <f t="shared" ref="I43:I74" si="11">IFERROR(H43*$B$7,"")</f>
        <v>562.64571953221366</v>
      </c>
      <c r="J43" s="185">
        <f t="shared" ref="J43:J74" si="12">IFERROR(I43/$B$4,"")</f>
        <v>0.48925714741931625</v>
      </c>
      <c r="K43" s="187" t="str">
        <f t="shared" ref="K43:K77" si="13">IF(D43="","",IF(D43&gt;=$B$8,"Já","Nei"))</f>
        <v>Nei</v>
      </c>
      <c r="L43" s="187" t="str">
        <f t="shared" ref="L43:L77" si="14">IF(J43="","",IF(J43&lt;=$B$5,"Já","Nei"))</f>
        <v>Nei</v>
      </c>
      <c r="M43" s="187" t="str">
        <f t="shared" ref="M43:M74" si="15">IF(K43="","",IF(AND(K43="Já",L43="Já"),"Í lagi",IF(L43="Nei","Bæta við grænmeti – lækka próteinkostnað","Undir grænmetismarkmiði")))</f>
        <v>Bæta við grænmeti – lækka próteinkostnað</v>
      </c>
    </row>
    <row r="44" spans="1:13">
      <c r="A44" s="183" t="s">
        <v>1995</v>
      </c>
      <c r="B44" s="184">
        <f>SUMIF(Hraefnaskra[Réttur],$A44,Hraefnaskra[Magn (g)])/1000</f>
        <v>174.46799999999999</v>
      </c>
      <c r="C44" s="184">
        <f>(SUMIFS(Hraefnaskra[Magn (g)],Hraefnaskra[Réttur],$A44,Hraefnaskra[Vöruflokkur],"Grænmeti*")+SUMIFS(Hraefnaskra[Magn (g)],Hraefnaskra[Réttur],$A44,Hraefnaskra[Vöruflokkur],"Ávextir*")+SUMIFS(Hraefnaskra[Magn (g)],Hraefnaskra[Réttur],$A44,Hraefnaskra[Vöruflokkur],"Frosnar blöndur*"))/1000</f>
        <v>20.800999999999998</v>
      </c>
      <c r="D44" s="185">
        <f t="shared" si="8"/>
        <v>0.11922530206112296</v>
      </c>
      <c r="E44" s="184">
        <f>(SUMIFS(Hraefnaskra[Magn (g)],Hraefnaskra[Réttur],$A44,Hraefnaskra[Vöruflokkur],"Kjöt*")+SUMIFS(Hraefnaskra[Magn (g)],Hraefnaskra[Réttur],$A44,Hraefnaskra[Vöruflokkur],"Fiskur*")+SUMIFS(Hraefnaskra[Magn (g)],Hraefnaskra[Réttur],$A44,Hraefnaskra[Vöruflokkur],"Plöntubasað*"))/1000</f>
        <v>132.50700000000001</v>
      </c>
      <c r="F44" s="185">
        <f t="shared" si="9"/>
        <v>0.75949171194717668</v>
      </c>
      <c r="G44" s="186">
        <f>SUMIF(Hraefnaskra[Réttur],$A44,Hraefnaskra[Kostnaður (kr)])</f>
        <v>383799</v>
      </c>
      <c r="H44" s="186">
        <f t="shared" si="10"/>
        <v>2199.8246096705416</v>
      </c>
      <c r="I44" s="186">
        <f t="shared" si="11"/>
        <v>659.94738290116243</v>
      </c>
      <c r="J44" s="185">
        <f t="shared" si="12"/>
        <v>0.57386728947927168</v>
      </c>
      <c r="K44" s="187" t="str">
        <f t="shared" si="13"/>
        <v>Nei</v>
      </c>
      <c r="L44" s="187" t="str">
        <f t="shared" si="14"/>
        <v>Nei</v>
      </c>
      <c r="M44" s="187" t="str">
        <f t="shared" si="15"/>
        <v>Bæta við grænmeti – lækka próteinkostnað</v>
      </c>
    </row>
    <row r="45" spans="1:13">
      <c r="A45" s="183" t="s">
        <v>2006</v>
      </c>
      <c r="B45" s="184">
        <f>SUMIF(Hraefnaskra[Réttur],$A45,Hraefnaskra[Magn (g)])/1000</f>
        <v>68.718999999999994</v>
      </c>
      <c r="C45" s="184">
        <f>(SUMIFS(Hraefnaskra[Magn (g)],Hraefnaskra[Réttur],$A45,Hraefnaskra[Vöruflokkur],"Grænmeti*")+SUMIFS(Hraefnaskra[Magn (g)],Hraefnaskra[Réttur],$A45,Hraefnaskra[Vöruflokkur],"Ávextir*")+SUMIFS(Hraefnaskra[Magn (g)],Hraefnaskra[Réttur],$A45,Hraefnaskra[Vöruflokkur],"Frosnar blöndur*"))/1000</f>
        <v>8.548</v>
      </c>
      <c r="D45" s="185">
        <f t="shared" si="8"/>
        <v>0.12439063432238538</v>
      </c>
      <c r="E45" s="184">
        <f>(SUMIFS(Hraefnaskra[Magn (g)],Hraefnaskra[Réttur],$A45,Hraefnaskra[Vöruflokkur],"Kjöt*")+SUMIFS(Hraefnaskra[Magn (g)],Hraefnaskra[Réttur],$A45,Hraefnaskra[Vöruflokkur],"Fiskur*")+SUMIFS(Hraefnaskra[Magn (g)],Hraefnaskra[Réttur],$A45,Hraefnaskra[Vöruflokkur],"Plöntubasað*"))/1000</f>
        <v>20</v>
      </c>
      <c r="F45" s="185">
        <f t="shared" si="9"/>
        <v>0.2910403236368399</v>
      </c>
      <c r="G45" s="186">
        <f>SUMIF(Hraefnaskra[Réttur],$A45,Hraefnaskra[Kostnaður (kr)])</f>
        <v>77674</v>
      </c>
      <c r="H45" s="186">
        <f t="shared" si="10"/>
        <v>1130.3133049083951</v>
      </c>
      <c r="I45" s="186">
        <f t="shared" si="11"/>
        <v>339.09399147251855</v>
      </c>
      <c r="J45" s="185">
        <f t="shared" si="12"/>
        <v>0.29486434041088572</v>
      </c>
      <c r="K45" s="187" t="str">
        <f t="shared" si="13"/>
        <v>Nei</v>
      </c>
      <c r="L45" s="187" t="str">
        <f t="shared" si="14"/>
        <v>Já</v>
      </c>
      <c r="M45" s="187" t="str">
        <f t="shared" si="15"/>
        <v>Undir grænmetismarkmiði</v>
      </c>
    </row>
    <row r="46" spans="1:13">
      <c r="A46" s="183" t="s">
        <v>5558</v>
      </c>
      <c r="B46" s="184">
        <f>SUMIF(Hraefnaskra[Réttur],$A46,Hraefnaskra[Magn (g)])/1000</f>
        <v>0</v>
      </c>
      <c r="C46" s="184">
        <f>(SUMIFS(Hraefnaskra[Magn (g)],Hraefnaskra[Réttur],$A46,Hraefnaskra[Vöruflokkur],"Grænmeti*")+SUMIFS(Hraefnaskra[Magn (g)],Hraefnaskra[Réttur],$A46,Hraefnaskra[Vöruflokkur],"Ávextir*")+SUMIFS(Hraefnaskra[Magn (g)],Hraefnaskra[Réttur],$A46,Hraefnaskra[Vöruflokkur],"Frosnar blöndur*"))/1000</f>
        <v>0</v>
      </c>
      <c r="D46" s="185" t="str">
        <f t="shared" si="8"/>
        <v/>
      </c>
      <c r="E46" s="184">
        <f>(SUMIFS(Hraefnaskra[Magn (g)],Hraefnaskra[Réttur],$A46,Hraefnaskra[Vöruflokkur],"Kjöt*")+SUMIFS(Hraefnaskra[Magn (g)],Hraefnaskra[Réttur],$A46,Hraefnaskra[Vöruflokkur],"Fiskur*")+SUMIFS(Hraefnaskra[Magn (g)],Hraefnaskra[Réttur],$A46,Hraefnaskra[Vöruflokkur],"Plöntubasað*"))/1000</f>
        <v>0</v>
      </c>
      <c r="F46" s="185" t="str">
        <f t="shared" si="9"/>
        <v/>
      </c>
      <c r="G46" s="186">
        <f>SUMIF(Hraefnaskra[Réttur],$A46,Hraefnaskra[Kostnaður (kr)])</f>
        <v>0</v>
      </c>
      <c r="H46" s="186" t="str">
        <f t="shared" si="10"/>
        <v/>
      </c>
      <c r="I46" s="186" t="str">
        <f t="shared" si="11"/>
        <v/>
      </c>
      <c r="J46" s="185" t="str">
        <f t="shared" si="12"/>
        <v/>
      </c>
      <c r="K46" s="187" t="str">
        <f t="shared" si="13"/>
        <v/>
      </c>
      <c r="L46" s="187" t="str">
        <f t="shared" si="14"/>
        <v/>
      </c>
      <c r="M46" s="187" t="str">
        <f t="shared" si="15"/>
        <v/>
      </c>
    </row>
    <row r="47" spans="1:13">
      <c r="A47" s="183" t="s">
        <v>2019</v>
      </c>
      <c r="B47" s="184">
        <f>SUMIF(Hraefnaskra[Réttur],$A47,Hraefnaskra[Magn (g)])/1000</f>
        <v>100.001</v>
      </c>
      <c r="C47" s="184">
        <f>(SUMIFS(Hraefnaskra[Magn (g)],Hraefnaskra[Réttur],$A47,Hraefnaskra[Vöruflokkur],"Grænmeti*")+SUMIFS(Hraefnaskra[Magn (g)],Hraefnaskra[Réttur],$A47,Hraefnaskra[Vöruflokkur],"Ávextir*")+SUMIFS(Hraefnaskra[Magn (g)],Hraefnaskra[Réttur],$A47,Hraefnaskra[Vöruflokkur],"Frosnar blöndur*"))/1000</f>
        <v>1.0629999999999999</v>
      </c>
      <c r="D47" s="185">
        <f t="shared" si="8"/>
        <v>1.0629893701062989E-2</v>
      </c>
      <c r="E47" s="184">
        <f>(SUMIFS(Hraefnaskra[Magn (g)],Hraefnaskra[Réttur],$A47,Hraefnaskra[Vöruflokkur],"Kjöt*")+SUMIFS(Hraefnaskra[Magn (g)],Hraefnaskra[Réttur],$A47,Hraefnaskra[Vöruflokkur],"Fiskur*")+SUMIFS(Hraefnaskra[Magn (g)],Hraefnaskra[Réttur],$A47,Hraefnaskra[Vöruflokkur],"Plöntubasað*"))/1000</f>
        <v>85.016000000000005</v>
      </c>
      <c r="F47" s="185">
        <f t="shared" si="9"/>
        <v>0.85015149848501514</v>
      </c>
      <c r="G47" s="186">
        <f>SUMIF(Hraefnaskra[Réttur],$A47,Hraefnaskra[Kostnaður (kr)])</f>
        <v>217958</v>
      </c>
      <c r="H47" s="186">
        <f t="shared" si="10"/>
        <v>2179.5582044179555</v>
      </c>
      <c r="I47" s="186">
        <f t="shared" si="11"/>
        <v>653.86746132538667</v>
      </c>
      <c r="J47" s="185">
        <f t="shared" si="12"/>
        <v>0.56858040115251018</v>
      </c>
      <c r="K47" s="187" t="str">
        <f t="shared" si="13"/>
        <v>Nei</v>
      </c>
      <c r="L47" s="187" t="str">
        <f t="shared" si="14"/>
        <v>Nei</v>
      </c>
      <c r="M47" s="187" t="str">
        <f t="shared" si="15"/>
        <v>Bæta við grænmeti – lækka próteinkostnað</v>
      </c>
    </row>
    <row r="48" spans="1:13">
      <c r="A48" s="183" t="s">
        <v>2026</v>
      </c>
      <c r="B48" s="184">
        <f>SUMIF(Hraefnaskra[Réttur],$A48,Hraefnaskra[Magn (g)])/1000</f>
        <v>74.025999999999996</v>
      </c>
      <c r="C48" s="184">
        <f>(SUMIFS(Hraefnaskra[Magn (g)],Hraefnaskra[Réttur],$A48,Hraefnaskra[Vöruflokkur],"Grænmeti*")+SUMIFS(Hraefnaskra[Magn (g)],Hraefnaskra[Réttur],$A48,Hraefnaskra[Vöruflokkur],"Ávextir*")+SUMIFS(Hraefnaskra[Magn (g)],Hraefnaskra[Réttur],$A48,Hraefnaskra[Vöruflokkur],"Frosnar blöndur*"))/1000</f>
        <v>18.181999999999999</v>
      </c>
      <c r="D48" s="185">
        <f t="shared" si="8"/>
        <v>0.2456164050468754</v>
      </c>
      <c r="E48" s="184">
        <f>(SUMIFS(Hraefnaskra[Magn (g)],Hraefnaskra[Réttur],$A48,Hraefnaskra[Vöruflokkur],"Kjöt*")+SUMIFS(Hraefnaskra[Magn (g)],Hraefnaskra[Réttur],$A48,Hraefnaskra[Vöruflokkur],"Fiskur*")+SUMIFS(Hraefnaskra[Magn (g)],Hraefnaskra[Réttur],$A48,Hraefnaskra[Vöruflokkur],"Plöntubasað*"))/1000</f>
        <v>51.948</v>
      </c>
      <c r="F48" s="185">
        <f t="shared" si="9"/>
        <v>0.70175343798124989</v>
      </c>
      <c r="G48" s="186">
        <f>SUMIF(Hraefnaskra[Réttur],$A48,Hraefnaskra[Kostnaður (kr)])</f>
        <v>134165</v>
      </c>
      <c r="H48" s="186">
        <f t="shared" si="10"/>
        <v>1812.403750033772</v>
      </c>
      <c r="I48" s="186">
        <f t="shared" si="11"/>
        <v>543.72112501013157</v>
      </c>
      <c r="J48" s="185">
        <f t="shared" si="12"/>
        <v>0.47280097826967965</v>
      </c>
      <c r="K48" s="187" t="str">
        <f t="shared" si="13"/>
        <v>Nei</v>
      </c>
      <c r="L48" s="187" t="str">
        <f t="shared" si="14"/>
        <v>Nei</v>
      </c>
      <c r="M48" s="187" t="str">
        <f t="shared" si="15"/>
        <v>Bæta við grænmeti – lækka próteinkostnað</v>
      </c>
    </row>
    <row r="49" spans="1:13">
      <c r="A49" s="183" t="s">
        <v>2032</v>
      </c>
      <c r="B49" s="184">
        <f>SUMIF(Hraefnaskra[Réttur],$A49,Hraefnaskra[Magn (g)])/1000</f>
        <v>101.378</v>
      </c>
      <c r="C49" s="184">
        <f>(SUMIFS(Hraefnaskra[Magn (g)],Hraefnaskra[Réttur],$A49,Hraefnaskra[Vöruflokkur],"Grænmeti*")+SUMIFS(Hraefnaskra[Magn (g)],Hraefnaskra[Réttur],$A49,Hraefnaskra[Vöruflokkur],"Ávextir*")+SUMIFS(Hraefnaskra[Magn (g)],Hraefnaskra[Réttur],$A49,Hraefnaskra[Vöruflokkur],"Frosnar blöndur*"))/1000</f>
        <v>7.8739999999999997</v>
      </c>
      <c r="D49" s="185">
        <f t="shared" si="8"/>
        <v>7.7669711377221881E-2</v>
      </c>
      <c r="E49" s="184">
        <f>(SUMIFS(Hraefnaskra[Magn (g)],Hraefnaskra[Réttur],$A49,Hraefnaskra[Vöruflokkur],"Kjöt*")+SUMIFS(Hraefnaskra[Magn (g)],Hraefnaskra[Réttur],$A49,Hraefnaskra[Vöruflokkur],"Fiskur*")+SUMIFS(Hraefnaskra[Magn (g)],Hraefnaskra[Réttur],$A49,Hraefnaskra[Vöruflokkur],"Plöntubasað*"))/1000</f>
        <v>47.244</v>
      </c>
      <c r="F49" s="185">
        <f t="shared" si="9"/>
        <v>0.46601826826333131</v>
      </c>
      <c r="G49" s="186">
        <f>SUMIF(Hraefnaskra[Réttur],$A49,Hraefnaskra[Kostnaður (kr)])</f>
        <v>166716</v>
      </c>
      <c r="H49" s="186">
        <f t="shared" si="10"/>
        <v>1644.4988064471581</v>
      </c>
      <c r="I49" s="186">
        <f t="shared" si="11"/>
        <v>493.34964193414743</v>
      </c>
      <c r="J49" s="185">
        <f t="shared" si="12"/>
        <v>0.42899968863838905</v>
      </c>
      <c r="K49" s="187" t="str">
        <f t="shared" si="13"/>
        <v>Nei</v>
      </c>
      <c r="L49" s="187" t="str">
        <f t="shared" si="14"/>
        <v>Nei</v>
      </c>
      <c r="M49" s="187" t="str">
        <f t="shared" si="15"/>
        <v>Bæta við grænmeti – lækka próteinkostnað</v>
      </c>
    </row>
    <row r="50" spans="1:13">
      <c r="A50" s="183" t="s">
        <v>2047</v>
      </c>
      <c r="B50" s="184">
        <f>SUMIF(Hraefnaskra[Réttur],$A50,Hraefnaskra[Magn (g)])/1000</f>
        <v>73.823999999999998</v>
      </c>
      <c r="C50" s="184">
        <f>(SUMIFS(Hraefnaskra[Magn (g)],Hraefnaskra[Réttur],$A50,Hraefnaskra[Vöruflokkur],"Grænmeti*")+SUMIFS(Hraefnaskra[Magn (g)],Hraefnaskra[Réttur],$A50,Hraefnaskra[Vöruflokkur],"Ávextir*")+SUMIFS(Hraefnaskra[Magn (g)],Hraefnaskra[Réttur],$A50,Hraefnaskra[Vöruflokkur],"Frosnar blöndur*"))/1000</f>
        <v>39.792000000000002</v>
      </c>
      <c r="D50" s="185">
        <f t="shared" si="8"/>
        <v>0.53901170351105332</v>
      </c>
      <c r="E50" s="184">
        <f>(SUMIFS(Hraefnaskra[Magn (g)],Hraefnaskra[Réttur],$A50,Hraefnaskra[Vöruflokkur],"Kjöt*")+SUMIFS(Hraefnaskra[Magn (g)],Hraefnaskra[Réttur],$A50,Hraefnaskra[Vöruflokkur],"Fiskur*")+SUMIFS(Hraefnaskra[Magn (g)],Hraefnaskra[Réttur],$A50,Hraefnaskra[Vöruflokkur],"Plöntubasað*"))/1000</f>
        <v>0</v>
      </c>
      <c r="F50" s="185">
        <f t="shared" si="9"/>
        <v>0</v>
      </c>
      <c r="G50" s="186">
        <f>SUMIF(Hraefnaskra[Réttur],$A50,Hraefnaskra[Kostnaður (kr)])</f>
        <v>32559</v>
      </c>
      <c r="H50" s="186">
        <f t="shared" si="10"/>
        <v>441.03543563068922</v>
      </c>
      <c r="I50" s="186">
        <f t="shared" si="11"/>
        <v>132.31063068920676</v>
      </c>
      <c r="J50" s="185">
        <f t="shared" si="12"/>
        <v>0.11505272233844066</v>
      </c>
      <c r="K50" s="187" t="str">
        <f t="shared" si="13"/>
        <v>Já</v>
      </c>
      <c r="L50" s="187" t="str">
        <f t="shared" si="14"/>
        <v>Já</v>
      </c>
      <c r="M50" s="187" t="str">
        <f t="shared" si="15"/>
        <v>Í lagi</v>
      </c>
    </row>
    <row r="51" spans="1:13">
      <c r="A51" s="183" t="s">
        <v>2053</v>
      </c>
      <c r="B51" s="184">
        <f>SUMIF(Hraefnaskra[Réttur],$A51,Hraefnaskra[Magn (g)])/1000</f>
        <v>99.998000000000005</v>
      </c>
      <c r="C51" s="184">
        <f>(SUMIFS(Hraefnaskra[Magn (g)],Hraefnaskra[Réttur],$A51,Hraefnaskra[Vöruflokkur],"Grænmeti*")+SUMIFS(Hraefnaskra[Magn (g)],Hraefnaskra[Réttur],$A51,Hraefnaskra[Vöruflokkur],"Ávextir*")+SUMIFS(Hraefnaskra[Magn (g)],Hraefnaskra[Réttur],$A51,Hraefnaskra[Vöruflokkur],"Frosnar blöndur*"))/1000</f>
        <v>16.949000000000002</v>
      </c>
      <c r="D51" s="185">
        <f t="shared" si="8"/>
        <v>0.16949338986779736</v>
      </c>
      <c r="E51" s="184">
        <f>(SUMIFS(Hraefnaskra[Magn (g)],Hraefnaskra[Réttur],$A51,Hraefnaskra[Vöruflokkur],"Kjöt*")+SUMIFS(Hraefnaskra[Magn (g)],Hraefnaskra[Réttur],$A51,Hraefnaskra[Vöruflokkur],"Fiskur*")+SUMIFS(Hraefnaskra[Magn (g)],Hraefnaskra[Réttur],$A51,Hraefnaskra[Vöruflokkur],"Plöntubasað*"))/1000</f>
        <v>0</v>
      </c>
      <c r="F51" s="185">
        <f t="shared" si="9"/>
        <v>0</v>
      </c>
      <c r="G51" s="186">
        <f>SUMIF(Hraefnaskra[Réttur],$A51,Hraefnaskra[Kostnaður (kr)])</f>
        <v>103945</v>
      </c>
      <c r="H51" s="186">
        <f t="shared" si="10"/>
        <v>1039.4707894157882</v>
      </c>
      <c r="I51" s="186">
        <f t="shared" si="11"/>
        <v>311.84123682473643</v>
      </c>
      <c r="J51" s="185">
        <f t="shared" si="12"/>
        <v>0.27116629289107513</v>
      </c>
      <c r="K51" s="187" t="str">
        <f t="shared" si="13"/>
        <v>Nei</v>
      </c>
      <c r="L51" s="187" t="str">
        <f t="shared" si="14"/>
        <v>Já</v>
      </c>
      <c r="M51" s="187" t="str">
        <f t="shared" si="15"/>
        <v>Undir grænmetismarkmiði</v>
      </c>
    </row>
    <row r="52" spans="1:13">
      <c r="A52" s="183" t="s">
        <v>2059</v>
      </c>
      <c r="B52" s="184">
        <f>SUMIF(Hraefnaskra[Réttur],$A52,Hraefnaskra[Magn (g)])/1000</f>
        <v>100.001</v>
      </c>
      <c r="C52" s="184">
        <f>(SUMIFS(Hraefnaskra[Magn (g)],Hraefnaskra[Réttur],$A52,Hraefnaskra[Vöruflokkur],"Grænmeti*")+SUMIFS(Hraefnaskra[Magn (g)],Hraefnaskra[Réttur],$A52,Hraefnaskra[Vöruflokkur],"Ávextir*")+SUMIFS(Hraefnaskra[Magn (g)],Hraefnaskra[Réttur],$A52,Hraefnaskra[Vöruflokkur],"Frosnar blöndur*"))/1000</f>
        <v>36.284999999999997</v>
      </c>
      <c r="D52" s="185">
        <f t="shared" si="8"/>
        <v>0.36284637153628457</v>
      </c>
      <c r="E52" s="184">
        <f>(SUMIFS(Hraefnaskra[Magn (g)],Hraefnaskra[Réttur],$A52,Hraefnaskra[Vöruflokkur],"Kjöt*")+SUMIFS(Hraefnaskra[Magn (g)],Hraefnaskra[Réttur],$A52,Hraefnaskra[Vöruflokkur],"Fiskur*")+SUMIFS(Hraefnaskra[Magn (g)],Hraefnaskra[Réttur],$A52,Hraefnaskra[Vöruflokkur],"Plöntubasað*"))/1000</f>
        <v>0</v>
      </c>
      <c r="F52" s="185">
        <f t="shared" si="9"/>
        <v>0</v>
      </c>
      <c r="G52" s="186">
        <f>SUMIF(Hraefnaskra[Réttur],$A52,Hraefnaskra[Kostnaður (kr)])</f>
        <v>60234</v>
      </c>
      <c r="H52" s="186">
        <f t="shared" si="10"/>
        <v>602.33397666023336</v>
      </c>
      <c r="I52" s="186">
        <f t="shared" si="11"/>
        <v>180.70019299807001</v>
      </c>
      <c r="J52" s="185">
        <f t="shared" si="12"/>
        <v>0.15713060260701739</v>
      </c>
      <c r="K52" s="187" t="str">
        <f t="shared" si="13"/>
        <v>Nei</v>
      </c>
      <c r="L52" s="187" t="str">
        <f t="shared" si="14"/>
        <v>Já</v>
      </c>
      <c r="M52" s="187" t="str">
        <f t="shared" si="15"/>
        <v>Undir grænmetismarkmiði</v>
      </c>
    </row>
    <row r="53" spans="1:13">
      <c r="A53" s="183" t="s">
        <v>2065</v>
      </c>
      <c r="B53" s="184">
        <f>SUMIF(Hraefnaskra[Réttur],$A53,Hraefnaskra[Magn (g)])/1000</f>
        <v>87.034999999999997</v>
      </c>
      <c r="C53" s="184">
        <f>(SUMIFS(Hraefnaskra[Magn (g)],Hraefnaskra[Réttur],$A53,Hraefnaskra[Vöruflokkur],"Grænmeti*")+SUMIFS(Hraefnaskra[Magn (g)],Hraefnaskra[Réttur],$A53,Hraefnaskra[Vöruflokkur],"Ávextir*")+SUMIFS(Hraefnaskra[Magn (g)],Hraefnaskra[Réttur],$A53,Hraefnaskra[Vöruflokkur],"Frosnar blöndur*"))/1000</f>
        <v>43.957000000000001</v>
      </c>
      <c r="D53" s="185">
        <f t="shared" si="8"/>
        <v>0.5050496926523812</v>
      </c>
      <c r="E53" s="184">
        <f>(SUMIFS(Hraefnaskra[Magn (g)],Hraefnaskra[Réttur],$A53,Hraefnaskra[Vöruflokkur],"Kjöt*")+SUMIFS(Hraefnaskra[Magn (g)],Hraefnaskra[Réttur],$A53,Hraefnaskra[Vöruflokkur],"Fiskur*")+SUMIFS(Hraefnaskra[Magn (g)],Hraefnaskra[Réttur],$A53,Hraefnaskra[Vöruflokkur],"Plöntubasað*"))/1000</f>
        <v>0</v>
      </c>
      <c r="F53" s="185">
        <f t="shared" si="9"/>
        <v>0</v>
      </c>
      <c r="G53" s="186">
        <f>SUMIF(Hraefnaskra[Réttur],$A53,Hraefnaskra[Kostnaður (kr)])</f>
        <v>70424</v>
      </c>
      <c r="H53" s="186">
        <f t="shared" si="10"/>
        <v>809.14574596426723</v>
      </c>
      <c r="I53" s="186">
        <f t="shared" si="11"/>
        <v>242.74372378928015</v>
      </c>
      <c r="J53" s="185">
        <f t="shared" si="12"/>
        <v>0.21108149894720013</v>
      </c>
      <c r="K53" s="187" t="str">
        <f t="shared" si="13"/>
        <v>Já</v>
      </c>
      <c r="L53" s="187" t="str">
        <f t="shared" si="14"/>
        <v>Já</v>
      </c>
      <c r="M53" s="187" t="str">
        <f t="shared" si="15"/>
        <v>Í lagi</v>
      </c>
    </row>
    <row r="54" spans="1:13">
      <c r="A54" s="183" t="s">
        <v>2072</v>
      </c>
      <c r="B54" s="184">
        <f>SUMIF(Hraefnaskra[Réttur],$A54,Hraefnaskra[Magn (g)])/1000</f>
        <v>100</v>
      </c>
      <c r="C54" s="184">
        <f>(SUMIFS(Hraefnaskra[Magn (g)],Hraefnaskra[Réttur],$A54,Hraefnaskra[Vöruflokkur],"Grænmeti*")+SUMIFS(Hraefnaskra[Magn (g)],Hraefnaskra[Réttur],$A54,Hraefnaskra[Vöruflokkur],"Ávextir*")+SUMIFS(Hraefnaskra[Magn (g)],Hraefnaskra[Réttur],$A54,Hraefnaskra[Vöruflokkur],"Frosnar blöndur*"))/1000</f>
        <v>7.53</v>
      </c>
      <c r="D54" s="185">
        <f t="shared" si="8"/>
        <v>7.5300000000000006E-2</v>
      </c>
      <c r="E54" s="184">
        <f>(SUMIFS(Hraefnaskra[Magn (g)],Hraefnaskra[Réttur],$A54,Hraefnaskra[Vöruflokkur],"Kjöt*")+SUMIFS(Hraefnaskra[Magn (g)],Hraefnaskra[Réttur],$A54,Hraefnaskra[Vöruflokkur],"Fiskur*")+SUMIFS(Hraefnaskra[Magn (g)],Hraefnaskra[Réttur],$A54,Hraefnaskra[Vöruflokkur],"Plöntubasað*"))/1000</f>
        <v>40</v>
      </c>
      <c r="F54" s="185">
        <f t="shared" si="9"/>
        <v>0.4</v>
      </c>
      <c r="G54" s="186">
        <f>SUMIF(Hraefnaskra[Réttur],$A54,Hraefnaskra[Kostnaður (kr)])</f>
        <v>99917</v>
      </c>
      <c r="H54" s="186">
        <f t="shared" si="10"/>
        <v>999.17</v>
      </c>
      <c r="I54" s="186">
        <f t="shared" si="11"/>
        <v>299.75099999999998</v>
      </c>
      <c r="J54" s="185">
        <f t="shared" si="12"/>
        <v>0.26065304347826085</v>
      </c>
      <c r="K54" s="187" t="str">
        <f t="shared" si="13"/>
        <v>Nei</v>
      </c>
      <c r="L54" s="187" t="str">
        <f t="shared" si="14"/>
        <v>Já</v>
      </c>
      <c r="M54" s="187" t="str">
        <f t="shared" si="15"/>
        <v>Undir grænmetismarkmiði</v>
      </c>
    </row>
    <row r="55" spans="1:13">
      <c r="A55" s="183" t="s">
        <v>2079</v>
      </c>
      <c r="B55" s="184">
        <f>SUMIF(Hraefnaskra[Réttur],$A55,Hraefnaskra[Magn (g)])/1000</f>
        <v>100</v>
      </c>
      <c r="C55" s="184">
        <f>(SUMIFS(Hraefnaskra[Magn (g)],Hraefnaskra[Réttur],$A55,Hraefnaskra[Vöruflokkur],"Grænmeti*")+SUMIFS(Hraefnaskra[Magn (g)],Hraefnaskra[Réttur],$A55,Hraefnaskra[Vöruflokkur],"Ávextir*")+SUMIFS(Hraefnaskra[Magn (g)],Hraefnaskra[Réttur],$A55,Hraefnaskra[Vöruflokkur],"Frosnar blöndur*"))/1000</f>
        <v>15</v>
      </c>
      <c r="D55" s="185">
        <f t="shared" si="8"/>
        <v>0.15</v>
      </c>
      <c r="E55" s="184">
        <f>(SUMIFS(Hraefnaskra[Magn (g)],Hraefnaskra[Réttur],$A55,Hraefnaskra[Vöruflokkur],"Kjöt*")+SUMIFS(Hraefnaskra[Magn (g)],Hraefnaskra[Réttur],$A55,Hraefnaskra[Vöruflokkur],"Fiskur*")+SUMIFS(Hraefnaskra[Magn (g)],Hraefnaskra[Réttur],$A55,Hraefnaskra[Vöruflokkur],"Plöntubasað*"))/1000</f>
        <v>0</v>
      </c>
      <c r="F55" s="185">
        <f t="shared" si="9"/>
        <v>0</v>
      </c>
      <c r="G55" s="186">
        <f>SUMIF(Hraefnaskra[Réttur],$A55,Hraefnaskra[Kostnaður (kr)])</f>
        <v>118380</v>
      </c>
      <c r="H55" s="186">
        <f t="shared" si="10"/>
        <v>1183.8</v>
      </c>
      <c r="I55" s="186">
        <f t="shared" si="11"/>
        <v>355.14</v>
      </c>
      <c r="J55" s="185">
        <f t="shared" si="12"/>
        <v>0.30881739130434782</v>
      </c>
      <c r="K55" s="187" t="str">
        <f t="shared" si="13"/>
        <v>Nei</v>
      </c>
      <c r="L55" s="187" t="str">
        <f t="shared" si="14"/>
        <v>Nei</v>
      </c>
      <c r="M55" s="187" t="str">
        <f t="shared" si="15"/>
        <v>Bæta við grænmeti – lækka próteinkostnað</v>
      </c>
    </row>
    <row r="56" spans="1:13">
      <c r="A56" s="183" t="s">
        <v>2086</v>
      </c>
      <c r="B56" s="184">
        <f>SUMIF(Hraefnaskra[Réttur],$A56,Hraefnaskra[Magn (g)])/1000</f>
        <v>100</v>
      </c>
      <c r="C56" s="184">
        <f>(SUMIFS(Hraefnaskra[Magn (g)],Hraefnaskra[Réttur],$A56,Hraefnaskra[Vöruflokkur],"Grænmeti*")+SUMIFS(Hraefnaskra[Magn (g)],Hraefnaskra[Réttur],$A56,Hraefnaskra[Vöruflokkur],"Ávextir*")+SUMIFS(Hraefnaskra[Magn (g)],Hraefnaskra[Réttur],$A56,Hraefnaskra[Vöruflokkur],"Frosnar blöndur*"))/1000</f>
        <v>70</v>
      </c>
      <c r="D56" s="185">
        <f t="shared" si="8"/>
        <v>0.7</v>
      </c>
      <c r="E56" s="184">
        <f>(SUMIFS(Hraefnaskra[Magn (g)],Hraefnaskra[Réttur],$A56,Hraefnaskra[Vöruflokkur],"Kjöt*")+SUMIFS(Hraefnaskra[Magn (g)],Hraefnaskra[Réttur],$A56,Hraefnaskra[Vöruflokkur],"Fiskur*")+SUMIFS(Hraefnaskra[Magn (g)],Hraefnaskra[Réttur],$A56,Hraefnaskra[Vöruflokkur],"Plöntubasað*"))/1000</f>
        <v>0</v>
      </c>
      <c r="F56" s="185">
        <f t="shared" si="9"/>
        <v>0</v>
      </c>
      <c r="G56" s="186">
        <f>SUMIF(Hraefnaskra[Réttur],$A56,Hraefnaskra[Kostnaður (kr)])</f>
        <v>77408</v>
      </c>
      <c r="H56" s="186">
        <f t="shared" si="10"/>
        <v>774.08</v>
      </c>
      <c r="I56" s="186">
        <f t="shared" si="11"/>
        <v>232.22399999999999</v>
      </c>
      <c r="J56" s="185">
        <f t="shared" si="12"/>
        <v>0.20193391304347824</v>
      </c>
      <c r="K56" s="187" t="str">
        <f t="shared" si="13"/>
        <v>Já</v>
      </c>
      <c r="L56" s="187" t="str">
        <f t="shared" si="14"/>
        <v>Já</v>
      </c>
      <c r="M56" s="187" t="str">
        <f t="shared" si="15"/>
        <v>Í lagi</v>
      </c>
    </row>
    <row r="57" spans="1:13">
      <c r="A57" s="183" t="s">
        <v>2093</v>
      </c>
      <c r="B57" s="184">
        <f>SUMIF(Hraefnaskra[Réttur],$A57,Hraefnaskra[Magn (g)])/1000</f>
        <v>70</v>
      </c>
      <c r="C57" s="184">
        <f>(SUMIFS(Hraefnaskra[Magn (g)],Hraefnaskra[Réttur],$A57,Hraefnaskra[Vöruflokkur],"Grænmeti*")+SUMIFS(Hraefnaskra[Magn (g)],Hraefnaskra[Réttur],$A57,Hraefnaskra[Vöruflokkur],"Ávextir*")+SUMIFS(Hraefnaskra[Magn (g)],Hraefnaskra[Réttur],$A57,Hraefnaskra[Vöruflokkur],"Frosnar blöndur*"))/1000</f>
        <v>26</v>
      </c>
      <c r="D57" s="185">
        <f t="shared" si="8"/>
        <v>0.37142857142857144</v>
      </c>
      <c r="E57" s="184">
        <f>(SUMIFS(Hraefnaskra[Magn (g)],Hraefnaskra[Réttur],$A57,Hraefnaskra[Vöruflokkur],"Kjöt*")+SUMIFS(Hraefnaskra[Magn (g)],Hraefnaskra[Réttur],$A57,Hraefnaskra[Vöruflokkur],"Fiskur*")+SUMIFS(Hraefnaskra[Magn (g)],Hraefnaskra[Réttur],$A57,Hraefnaskra[Vöruflokkur],"Plöntubasað*"))/1000</f>
        <v>30</v>
      </c>
      <c r="F57" s="185">
        <f t="shared" si="9"/>
        <v>0.42857142857142855</v>
      </c>
      <c r="G57" s="186">
        <f>SUMIF(Hraefnaskra[Réttur],$A57,Hraefnaskra[Kostnaður (kr)])</f>
        <v>69785</v>
      </c>
      <c r="H57" s="186">
        <f t="shared" si="10"/>
        <v>996.92857142857144</v>
      </c>
      <c r="I57" s="186">
        <f t="shared" si="11"/>
        <v>299.07857142857142</v>
      </c>
      <c r="J57" s="185">
        <f t="shared" si="12"/>
        <v>0.26006832298136645</v>
      </c>
      <c r="K57" s="187" t="str">
        <f t="shared" si="13"/>
        <v>Nei</v>
      </c>
      <c r="L57" s="187" t="str">
        <f t="shared" si="14"/>
        <v>Já</v>
      </c>
      <c r="M57" s="187" t="str">
        <f t="shared" si="15"/>
        <v>Undir grænmetismarkmiði</v>
      </c>
    </row>
    <row r="58" spans="1:13">
      <c r="A58" s="183" t="s">
        <v>2099</v>
      </c>
      <c r="B58" s="184">
        <f>SUMIF(Hraefnaskra[Réttur],$A58,Hraefnaskra[Magn (g)])/1000</f>
        <v>100</v>
      </c>
      <c r="C58" s="184">
        <f>(SUMIFS(Hraefnaskra[Magn (g)],Hraefnaskra[Réttur],$A58,Hraefnaskra[Vöruflokkur],"Grænmeti*")+SUMIFS(Hraefnaskra[Magn (g)],Hraefnaskra[Réttur],$A58,Hraefnaskra[Vöruflokkur],"Ávextir*")+SUMIFS(Hraefnaskra[Magn (g)],Hraefnaskra[Réttur],$A58,Hraefnaskra[Vöruflokkur],"Frosnar blöndur*"))/1000</f>
        <v>15</v>
      </c>
      <c r="D58" s="185">
        <f t="shared" si="8"/>
        <v>0.15</v>
      </c>
      <c r="E58" s="184">
        <f>(SUMIFS(Hraefnaskra[Magn (g)],Hraefnaskra[Réttur],$A58,Hraefnaskra[Vöruflokkur],"Kjöt*")+SUMIFS(Hraefnaskra[Magn (g)],Hraefnaskra[Réttur],$A58,Hraefnaskra[Vöruflokkur],"Fiskur*")+SUMIFS(Hraefnaskra[Magn (g)],Hraefnaskra[Réttur],$A58,Hraefnaskra[Vöruflokkur],"Plöntubasað*"))/1000</f>
        <v>0</v>
      </c>
      <c r="F58" s="185">
        <f t="shared" si="9"/>
        <v>0</v>
      </c>
      <c r="G58" s="186">
        <f>SUMIF(Hraefnaskra[Réttur],$A58,Hraefnaskra[Kostnaður (kr)])</f>
        <v>80560</v>
      </c>
      <c r="H58" s="186">
        <f t="shared" si="10"/>
        <v>805.6</v>
      </c>
      <c r="I58" s="186">
        <f t="shared" si="11"/>
        <v>241.68</v>
      </c>
      <c r="J58" s="185">
        <f t="shared" si="12"/>
        <v>0.21015652173913044</v>
      </c>
      <c r="K58" s="187" t="str">
        <f t="shared" si="13"/>
        <v>Nei</v>
      </c>
      <c r="L58" s="187" t="str">
        <f t="shared" si="14"/>
        <v>Já</v>
      </c>
      <c r="M58" s="187" t="str">
        <f t="shared" si="15"/>
        <v>Undir grænmetismarkmiði</v>
      </c>
    </row>
    <row r="59" spans="1:13">
      <c r="A59" s="183" t="s">
        <v>2106</v>
      </c>
      <c r="B59" s="184">
        <f>SUMIF(Hraefnaskra[Réttur],$A59,Hraefnaskra[Magn (g)])/1000</f>
        <v>100</v>
      </c>
      <c r="C59" s="184">
        <f>(SUMIFS(Hraefnaskra[Magn (g)],Hraefnaskra[Réttur],$A59,Hraefnaskra[Vöruflokkur],"Grænmeti*")+SUMIFS(Hraefnaskra[Magn (g)],Hraefnaskra[Réttur],$A59,Hraefnaskra[Vöruflokkur],"Ávextir*")+SUMIFS(Hraefnaskra[Magn (g)],Hraefnaskra[Réttur],$A59,Hraefnaskra[Vöruflokkur],"Frosnar blöndur*"))/1000</f>
        <v>35.5</v>
      </c>
      <c r="D59" s="185">
        <f t="shared" si="8"/>
        <v>0.35499999999999998</v>
      </c>
      <c r="E59" s="184">
        <f>(SUMIFS(Hraefnaskra[Magn (g)],Hraefnaskra[Réttur],$A59,Hraefnaskra[Vöruflokkur],"Kjöt*")+SUMIFS(Hraefnaskra[Magn (g)],Hraefnaskra[Réttur],$A59,Hraefnaskra[Vöruflokkur],"Fiskur*")+SUMIFS(Hraefnaskra[Magn (g)],Hraefnaskra[Réttur],$A59,Hraefnaskra[Vöruflokkur],"Plöntubasað*"))/1000</f>
        <v>0</v>
      </c>
      <c r="F59" s="185">
        <f t="shared" si="9"/>
        <v>0</v>
      </c>
      <c r="G59" s="186">
        <f>SUMIF(Hraefnaskra[Réttur],$A59,Hraefnaskra[Kostnaður (kr)])</f>
        <v>85618</v>
      </c>
      <c r="H59" s="186">
        <f t="shared" si="10"/>
        <v>856.18</v>
      </c>
      <c r="I59" s="186">
        <f t="shared" si="11"/>
        <v>256.85399999999998</v>
      </c>
      <c r="J59" s="185">
        <f t="shared" si="12"/>
        <v>0.22335130434782607</v>
      </c>
      <c r="K59" s="187" t="str">
        <f t="shared" si="13"/>
        <v>Nei</v>
      </c>
      <c r="L59" s="187" t="str">
        <f t="shared" si="14"/>
        <v>Já</v>
      </c>
      <c r="M59" s="187" t="str">
        <f t="shared" si="15"/>
        <v>Undir grænmetismarkmiði</v>
      </c>
    </row>
    <row r="60" spans="1:13">
      <c r="A60" s="183" t="s">
        <v>2113</v>
      </c>
      <c r="B60" s="184">
        <f>SUMIF(Hraefnaskra[Réttur],$A60,Hraefnaskra[Magn (g)])/1000</f>
        <v>75</v>
      </c>
      <c r="C60" s="184">
        <f>(SUMIFS(Hraefnaskra[Magn (g)],Hraefnaskra[Réttur],$A60,Hraefnaskra[Vöruflokkur],"Grænmeti*")+SUMIFS(Hraefnaskra[Magn (g)],Hraefnaskra[Réttur],$A60,Hraefnaskra[Vöruflokkur],"Ávextir*")+SUMIFS(Hraefnaskra[Magn (g)],Hraefnaskra[Réttur],$A60,Hraefnaskra[Vöruflokkur],"Frosnar blöndur*"))/1000</f>
        <v>6</v>
      </c>
      <c r="D60" s="185">
        <f t="shared" si="8"/>
        <v>0.08</v>
      </c>
      <c r="E60" s="184">
        <f>(SUMIFS(Hraefnaskra[Magn (g)],Hraefnaskra[Réttur],$A60,Hraefnaskra[Vöruflokkur],"Kjöt*")+SUMIFS(Hraefnaskra[Magn (g)],Hraefnaskra[Réttur],$A60,Hraefnaskra[Vöruflokkur],"Fiskur*")+SUMIFS(Hraefnaskra[Magn (g)],Hraefnaskra[Réttur],$A60,Hraefnaskra[Vöruflokkur],"Plöntubasað*"))/1000</f>
        <v>0</v>
      </c>
      <c r="F60" s="185">
        <f t="shared" si="9"/>
        <v>0</v>
      </c>
      <c r="G60" s="186">
        <f>SUMIF(Hraefnaskra[Réttur],$A60,Hraefnaskra[Kostnaður (kr)])</f>
        <v>68743</v>
      </c>
      <c r="H60" s="186">
        <f t="shared" si="10"/>
        <v>916.57333333333338</v>
      </c>
      <c r="I60" s="186">
        <f t="shared" si="11"/>
        <v>274.97199999999998</v>
      </c>
      <c r="J60" s="185">
        <f t="shared" si="12"/>
        <v>0.23910608695652172</v>
      </c>
      <c r="K60" s="187" t="str">
        <f t="shared" si="13"/>
        <v>Nei</v>
      </c>
      <c r="L60" s="187" t="str">
        <f t="shared" si="14"/>
        <v>Já</v>
      </c>
      <c r="M60" s="187" t="str">
        <f t="shared" si="15"/>
        <v>Undir grænmetismarkmiði</v>
      </c>
    </row>
    <row r="61" spans="1:13">
      <c r="A61" s="183" t="s">
        <v>2119</v>
      </c>
      <c r="B61" s="184">
        <f>SUMIF(Hraefnaskra[Réttur],$A61,Hraefnaskra[Magn (g)])/1000</f>
        <v>100</v>
      </c>
      <c r="C61" s="184">
        <f>(SUMIFS(Hraefnaskra[Magn (g)],Hraefnaskra[Réttur],$A61,Hraefnaskra[Vöruflokkur],"Grænmeti*")+SUMIFS(Hraefnaskra[Magn (g)],Hraefnaskra[Réttur],$A61,Hraefnaskra[Vöruflokkur],"Ávextir*")+SUMIFS(Hraefnaskra[Magn (g)],Hraefnaskra[Réttur],$A61,Hraefnaskra[Vöruflokkur],"Frosnar blöndur*"))/1000</f>
        <v>0</v>
      </c>
      <c r="D61" s="185">
        <f t="shared" si="8"/>
        <v>0</v>
      </c>
      <c r="E61" s="184">
        <f>(SUMIFS(Hraefnaskra[Magn (g)],Hraefnaskra[Réttur],$A61,Hraefnaskra[Vöruflokkur],"Kjöt*")+SUMIFS(Hraefnaskra[Magn (g)],Hraefnaskra[Réttur],$A61,Hraefnaskra[Vöruflokkur],"Fiskur*")+SUMIFS(Hraefnaskra[Magn (g)],Hraefnaskra[Réttur],$A61,Hraefnaskra[Vöruflokkur],"Plöntubasað*"))/1000</f>
        <v>0</v>
      </c>
      <c r="F61" s="185">
        <f t="shared" si="9"/>
        <v>0</v>
      </c>
      <c r="G61" s="186">
        <f>SUMIF(Hraefnaskra[Réttur],$A61,Hraefnaskra[Kostnaður (kr)])</f>
        <v>26004</v>
      </c>
      <c r="H61" s="186">
        <f t="shared" si="10"/>
        <v>260.04000000000002</v>
      </c>
      <c r="I61" s="186">
        <f t="shared" si="11"/>
        <v>78.012</v>
      </c>
      <c r="J61" s="185">
        <f t="shared" si="12"/>
        <v>6.7836521739130434E-2</v>
      </c>
      <c r="K61" s="187" t="str">
        <f t="shared" si="13"/>
        <v>Nei</v>
      </c>
      <c r="L61" s="187" t="str">
        <f t="shared" si="14"/>
        <v>Já</v>
      </c>
      <c r="M61" s="187" t="str">
        <f t="shared" si="15"/>
        <v>Undir grænmetismarkmiði</v>
      </c>
    </row>
    <row r="62" spans="1:13">
      <c r="A62" s="183" t="s">
        <v>2125</v>
      </c>
      <c r="B62" s="184">
        <f>SUMIF(Hraefnaskra[Réttur],$A62,Hraefnaskra[Magn (g)])/1000</f>
        <v>46.207000000000001</v>
      </c>
      <c r="C62" s="184">
        <f>(SUMIFS(Hraefnaskra[Magn (g)],Hraefnaskra[Réttur],$A62,Hraefnaskra[Vöruflokkur],"Grænmeti*")+SUMIFS(Hraefnaskra[Magn (g)],Hraefnaskra[Réttur],$A62,Hraefnaskra[Vöruflokkur],"Ávextir*")+SUMIFS(Hraefnaskra[Magn (g)],Hraefnaskra[Réttur],$A62,Hraefnaskra[Vöruflokkur],"Frosnar blöndur*"))/1000</f>
        <v>34.655000000000001</v>
      </c>
      <c r="D62" s="185">
        <f t="shared" si="8"/>
        <v>0.74999458956435172</v>
      </c>
      <c r="E62" s="184">
        <f>(SUMIFS(Hraefnaskra[Magn (g)],Hraefnaskra[Réttur],$A62,Hraefnaskra[Vöruflokkur],"Kjöt*")+SUMIFS(Hraefnaskra[Magn (g)],Hraefnaskra[Réttur],$A62,Hraefnaskra[Vöruflokkur],"Fiskur*")+SUMIFS(Hraefnaskra[Magn (g)],Hraefnaskra[Réttur],$A62,Hraefnaskra[Vöruflokkur],"Plöntubasað*"))/1000</f>
        <v>0</v>
      </c>
      <c r="F62" s="185">
        <f t="shared" si="9"/>
        <v>0</v>
      </c>
      <c r="G62" s="186">
        <f>SUMIF(Hraefnaskra[Réttur],$A62,Hraefnaskra[Kostnaður (kr)])</f>
        <v>8930</v>
      </c>
      <c r="H62" s="186">
        <f t="shared" si="10"/>
        <v>193.26076135650442</v>
      </c>
      <c r="I62" s="186">
        <f t="shared" si="11"/>
        <v>57.978228406951324</v>
      </c>
      <c r="J62" s="185">
        <f t="shared" si="12"/>
        <v>5.0415850788653328E-2</v>
      </c>
      <c r="K62" s="187" t="str">
        <f t="shared" si="13"/>
        <v>Já</v>
      </c>
      <c r="L62" s="187" t="str">
        <f t="shared" si="14"/>
        <v>Já</v>
      </c>
      <c r="M62" s="187" t="str">
        <f t="shared" si="15"/>
        <v>Í lagi</v>
      </c>
    </row>
    <row r="63" spans="1:13">
      <c r="A63" s="183" t="s">
        <v>2133</v>
      </c>
      <c r="B63" s="184">
        <f>SUMIF(Hraefnaskra[Réttur],$A63,Hraefnaskra[Magn (g)])/1000</f>
        <v>100</v>
      </c>
      <c r="C63" s="184">
        <f>(SUMIFS(Hraefnaskra[Magn (g)],Hraefnaskra[Réttur],$A63,Hraefnaskra[Vöruflokkur],"Grænmeti*")+SUMIFS(Hraefnaskra[Magn (g)],Hraefnaskra[Réttur],$A63,Hraefnaskra[Vöruflokkur],"Ávextir*")+SUMIFS(Hraefnaskra[Magn (g)],Hraefnaskra[Réttur],$A63,Hraefnaskra[Vöruflokkur],"Frosnar blöndur*"))/1000</f>
        <v>9.4670000000000005</v>
      </c>
      <c r="D63" s="185">
        <f t="shared" si="8"/>
        <v>9.4670000000000004E-2</v>
      </c>
      <c r="E63" s="184">
        <f>(SUMIFS(Hraefnaskra[Magn (g)],Hraefnaskra[Réttur],$A63,Hraefnaskra[Vöruflokkur],"Kjöt*")+SUMIFS(Hraefnaskra[Magn (g)],Hraefnaskra[Réttur],$A63,Hraefnaskra[Vöruflokkur],"Fiskur*")+SUMIFS(Hraefnaskra[Magn (g)],Hraefnaskra[Réttur],$A63,Hraefnaskra[Vöruflokkur],"Plöntubasað*"))/1000</f>
        <v>5.992</v>
      </c>
      <c r="F63" s="185">
        <f t="shared" si="9"/>
        <v>5.9920000000000001E-2</v>
      </c>
      <c r="G63" s="186">
        <f>SUMIF(Hraefnaskra[Réttur],$A63,Hraefnaskra[Kostnaður (kr)])</f>
        <v>60006</v>
      </c>
      <c r="H63" s="186">
        <f t="shared" si="10"/>
        <v>600.05999999999995</v>
      </c>
      <c r="I63" s="186">
        <f t="shared" si="11"/>
        <v>180.01799999999997</v>
      </c>
      <c r="J63" s="185">
        <f t="shared" si="12"/>
        <v>0.15653739130434779</v>
      </c>
      <c r="K63" s="187" t="str">
        <f t="shared" si="13"/>
        <v>Nei</v>
      </c>
      <c r="L63" s="187" t="str">
        <f t="shared" si="14"/>
        <v>Já</v>
      </c>
      <c r="M63" s="187" t="str">
        <f t="shared" si="15"/>
        <v>Undir grænmetismarkmiði</v>
      </c>
    </row>
    <row r="64" spans="1:13">
      <c r="A64" s="183" t="s">
        <v>2139</v>
      </c>
      <c r="B64" s="184">
        <f>SUMIF(Hraefnaskra[Réttur],$A64,Hraefnaskra[Magn (g)])/1000</f>
        <v>100</v>
      </c>
      <c r="C64" s="184">
        <f>(SUMIFS(Hraefnaskra[Magn (g)],Hraefnaskra[Réttur],$A64,Hraefnaskra[Vöruflokkur],"Grænmeti*")+SUMIFS(Hraefnaskra[Magn (g)],Hraefnaskra[Réttur],$A64,Hraefnaskra[Vöruflokkur],"Ávextir*")+SUMIFS(Hraefnaskra[Magn (g)],Hraefnaskra[Réttur],$A64,Hraefnaskra[Vöruflokkur],"Frosnar blöndur*"))/1000</f>
        <v>6.15</v>
      </c>
      <c r="D64" s="185">
        <f t="shared" si="8"/>
        <v>6.1500000000000006E-2</v>
      </c>
      <c r="E64" s="184">
        <f>(SUMIFS(Hraefnaskra[Magn (g)],Hraefnaskra[Réttur],$A64,Hraefnaskra[Vöruflokkur],"Kjöt*")+SUMIFS(Hraefnaskra[Magn (g)],Hraefnaskra[Réttur],$A64,Hraefnaskra[Vöruflokkur],"Fiskur*")+SUMIFS(Hraefnaskra[Magn (g)],Hraefnaskra[Réttur],$A64,Hraefnaskra[Vöruflokkur],"Plöntubasað*"))/1000</f>
        <v>9</v>
      </c>
      <c r="F64" s="185">
        <f t="shared" si="9"/>
        <v>0.09</v>
      </c>
      <c r="G64" s="186">
        <f>SUMIF(Hraefnaskra[Réttur],$A64,Hraefnaskra[Kostnaður (kr)])</f>
        <v>43459</v>
      </c>
      <c r="H64" s="186">
        <f t="shared" si="10"/>
        <v>434.59</v>
      </c>
      <c r="I64" s="186">
        <f t="shared" si="11"/>
        <v>130.37699999999998</v>
      </c>
      <c r="J64" s="185">
        <f t="shared" si="12"/>
        <v>0.11337130434782607</v>
      </c>
      <c r="K64" s="187" t="str">
        <f t="shared" si="13"/>
        <v>Nei</v>
      </c>
      <c r="L64" s="187" t="str">
        <f t="shared" si="14"/>
        <v>Já</v>
      </c>
      <c r="M64" s="187" t="str">
        <f t="shared" si="15"/>
        <v>Undir grænmetismarkmiði</v>
      </c>
    </row>
    <row r="65" spans="1:13">
      <c r="A65" s="183" t="s">
        <v>2145</v>
      </c>
      <c r="B65" s="184">
        <f>SUMIF(Hraefnaskra[Réttur],$A65,Hraefnaskra[Magn (g)])/1000</f>
        <v>100</v>
      </c>
      <c r="C65" s="184">
        <f>(SUMIFS(Hraefnaskra[Magn (g)],Hraefnaskra[Réttur],$A65,Hraefnaskra[Vöruflokkur],"Grænmeti*")+SUMIFS(Hraefnaskra[Magn (g)],Hraefnaskra[Réttur],$A65,Hraefnaskra[Vöruflokkur],"Ávextir*")+SUMIFS(Hraefnaskra[Magn (g)],Hraefnaskra[Réttur],$A65,Hraefnaskra[Vöruflokkur],"Frosnar blöndur*"))/1000</f>
        <v>53</v>
      </c>
      <c r="D65" s="185">
        <f t="shared" si="8"/>
        <v>0.53</v>
      </c>
      <c r="E65" s="184">
        <f>(SUMIFS(Hraefnaskra[Magn (g)],Hraefnaskra[Réttur],$A65,Hraefnaskra[Vöruflokkur],"Kjöt*")+SUMIFS(Hraefnaskra[Magn (g)],Hraefnaskra[Réttur],$A65,Hraefnaskra[Vöruflokkur],"Fiskur*")+SUMIFS(Hraefnaskra[Magn (g)],Hraefnaskra[Réttur],$A65,Hraefnaskra[Vöruflokkur],"Plöntubasað*"))/1000</f>
        <v>20</v>
      </c>
      <c r="F65" s="185">
        <f t="shared" si="9"/>
        <v>0.2</v>
      </c>
      <c r="G65" s="186">
        <f>SUMIF(Hraefnaskra[Réttur],$A65,Hraefnaskra[Kostnaður (kr)])</f>
        <v>103194</v>
      </c>
      <c r="H65" s="186">
        <f t="shared" si="10"/>
        <v>1031.94</v>
      </c>
      <c r="I65" s="186">
        <f t="shared" si="11"/>
        <v>309.58199999999999</v>
      </c>
      <c r="J65" s="185">
        <f t="shared" si="12"/>
        <v>0.26920173913043477</v>
      </c>
      <c r="K65" s="187" t="str">
        <f t="shared" si="13"/>
        <v>Já</v>
      </c>
      <c r="L65" s="187" t="str">
        <f t="shared" si="14"/>
        <v>Já</v>
      </c>
      <c r="M65" s="187" t="str">
        <f t="shared" si="15"/>
        <v>Í lagi</v>
      </c>
    </row>
    <row r="66" spans="1:13">
      <c r="A66" s="183" t="s">
        <v>2151</v>
      </c>
      <c r="B66" s="184">
        <f>SUMIF(Hraefnaskra[Réttur],$A66,Hraefnaskra[Magn (g)])/1000</f>
        <v>99</v>
      </c>
      <c r="C66" s="184">
        <f>(SUMIFS(Hraefnaskra[Magn (g)],Hraefnaskra[Réttur],$A66,Hraefnaskra[Vöruflokkur],"Grænmeti*")+SUMIFS(Hraefnaskra[Magn (g)],Hraefnaskra[Réttur],$A66,Hraefnaskra[Vöruflokkur],"Ávextir*")+SUMIFS(Hraefnaskra[Magn (g)],Hraefnaskra[Réttur],$A66,Hraefnaskra[Vöruflokkur],"Frosnar blöndur*"))/1000</f>
        <v>8</v>
      </c>
      <c r="D66" s="185">
        <f t="shared" si="8"/>
        <v>8.0808080808080815E-2</v>
      </c>
      <c r="E66" s="184">
        <f>(SUMIFS(Hraefnaskra[Magn (g)],Hraefnaskra[Réttur],$A66,Hraefnaskra[Vöruflokkur],"Kjöt*")+SUMIFS(Hraefnaskra[Magn (g)],Hraefnaskra[Réttur],$A66,Hraefnaskra[Vöruflokkur],"Fiskur*")+SUMIFS(Hraefnaskra[Magn (g)],Hraefnaskra[Réttur],$A66,Hraefnaskra[Vöruflokkur],"Plöntubasað*"))/1000</f>
        <v>0</v>
      </c>
      <c r="F66" s="185">
        <f t="shared" si="9"/>
        <v>0</v>
      </c>
      <c r="G66" s="186">
        <f>SUMIF(Hraefnaskra[Réttur],$A66,Hraefnaskra[Kostnaður (kr)])</f>
        <v>46872</v>
      </c>
      <c r="H66" s="186">
        <f t="shared" si="10"/>
        <v>473.45454545454544</v>
      </c>
      <c r="I66" s="186">
        <f t="shared" si="11"/>
        <v>142.03636363636363</v>
      </c>
      <c r="J66" s="185">
        <f t="shared" si="12"/>
        <v>0.12350988142292489</v>
      </c>
      <c r="K66" s="187" t="str">
        <f t="shared" si="13"/>
        <v>Nei</v>
      </c>
      <c r="L66" s="187" t="str">
        <f t="shared" si="14"/>
        <v>Já</v>
      </c>
      <c r="M66" s="187" t="str">
        <f t="shared" si="15"/>
        <v>Undir grænmetismarkmiði</v>
      </c>
    </row>
    <row r="67" spans="1:13">
      <c r="A67" s="183" t="s">
        <v>2157</v>
      </c>
      <c r="B67" s="184">
        <f>SUMIF(Hraefnaskra[Réttur],$A67,Hraefnaskra[Magn (g)])/1000</f>
        <v>100</v>
      </c>
      <c r="C67" s="184">
        <f>(SUMIFS(Hraefnaskra[Magn (g)],Hraefnaskra[Réttur],$A67,Hraefnaskra[Vöruflokkur],"Grænmeti*")+SUMIFS(Hraefnaskra[Magn (g)],Hraefnaskra[Réttur],$A67,Hraefnaskra[Vöruflokkur],"Ávextir*")+SUMIFS(Hraefnaskra[Magn (g)],Hraefnaskra[Réttur],$A67,Hraefnaskra[Vöruflokkur],"Frosnar blöndur*"))/1000</f>
        <v>40</v>
      </c>
      <c r="D67" s="185">
        <f t="shared" si="8"/>
        <v>0.4</v>
      </c>
      <c r="E67" s="184">
        <f>(SUMIFS(Hraefnaskra[Magn (g)],Hraefnaskra[Réttur],$A67,Hraefnaskra[Vöruflokkur],"Kjöt*")+SUMIFS(Hraefnaskra[Magn (g)],Hraefnaskra[Réttur],$A67,Hraefnaskra[Vöruflokkur],"Fiskur*")+SUMIFS(Hraefnaskra[Magn (g)],Hraefnaskra[Réttur],$A67,Hraefnaskra[Vöruflokkur],"Plöntubasað*"))/1000</f>
        <v>0</v>
      </c>
      <c r="F67" s="185">
        <f t="shared" si="9"/>
        <v>0</v>
      </c>
      <c r="G67" s="186">
        <f>SUMIF(Hraefnaskra[Réttur],$A67,Hraefnaskra[Kostnaður (kr)])</f>
        <v>49966</v>
      </c>
      <c r="H67" s="186">
        <f t="shared" si="10"/>
        <v>499.66</v>
      </c>
      <c r="I67" s="186">
        <f t="shared" si="11"/>
        <v>149.898</v>
      </c>
      <c r="J67" s="185">
        <f t="shared" si="12"/>
        <v>0.13034608695652172</v>
      </c>
      <c r="K67" s="187" t="str">
        <f t="shared" si="13"/>
        <v>Nei</v>
      </c>
      <c r="L67" s="187" t="str">
        <f t="shared" si="14"/>
        <v>Já</v>
      </c>
      <c r="M67" s="187" t="str">
        <f t="shared" si="15"/>
        <v>Undir grænmetismarkmiði</v>
      </c>
    </row>
    <row r="68" spans="1:13">
      <c r="A68" s="183" t="s">
        <v>2163</v>
      </c>
      <c r="B68" s="184">
        <f>SUMIF(Hraefnaskra[Réttur],$A68,Hraefnaskra[Magn (g)])/1000</f>
        <v>101</v>
      </c>
      <c r="C68" s="184">
        <f>(SUMIFS(Hraefnaskra[Magn (g)],Hraefnaskra[Réttur],$A68,Hraefnaskra[Vöruflokkur],"Grænmeti*")+SUMIFS(Hraefnaskra[Magn (g)],Hraefnaskra[Réttur],$A68,Hraefnaskra[Vöruflokkur],"Ávextir*")+SUMIFS(Hraefnaskra[Magn (g)],Hraefnaskra[Réttur],$A68,Hraefnaskra[Vöruflokkur],"Frosnar blöndur*"))/1000</f>
        <v>42</v>
      </c>
      <c r="D68" s="185">
        <f t="shared" si="8"/>
        <v>0.41584158415841582</v>
      </c>
      <c r="E68" s="184">
        <f>(SUMIFS(Hraefnaskra[Magn (g)],Hraefnaskra[Réttur],$A68,Hraefnaskra[Vöruflokkur],"Kjöt*")+SUMIFS(Hraefnaskra[Magn (g)],Hraefnaskra[Réttur],$A68,Hraefnaskra[Vöruflokkur],"Fiskur*")+SUMIFS(Hraefnaskra[Magn (g)],Hraefnaskra[Réttur],$A68,Hraefnaskra[Vöruflokkur],"Plöntubasað*"))/1000</f>
        <v>0</v>
      </c>
      <c r="F68" s="185">
        <f t="shared" si="9"/>
        <v>0</v>
      </c>
      <c r="G68" s="186">
        <f>SUMIF(Hraefnaskra[Réttur],$A68,Hraefnaskra[Kostnaður (kr)])</f>
        <v>66620</v>
      </c>
      <c r="H68" s="186">
        <f t="shared" si="10"/>
        <v>659.60396039603961</v>
      </c>
      <c r="I68" s="186">
        <f t="shared" si="11"/>
        <v>197.88118811881188</v>
      </c>
      <c r="J68" s="185">
        <f t="shared" si="12"/>
        <v>0.17207059836418423</v>
      </c>
      <c r="K68" s="187" t="str">
        <f t="shared" si="13"/>
        <v>Nei</v>
      </c>
      <c r="L68" s="187" t="str">
        <f t="shared" si="14"/>
        <v>Já</v>
      </c>
      <c r="M68" s="187" t="str">
        <f t="shared" si="15"/>
        <v>Undir grænmetismarkmiði</v>
      </c>
    </row>
    <row r="69" spans="1:13">
      <c r="A69" s="183" t="s">
        <v>2169</v>
      </c>
      <c r="B69" s="184">
        <f>SUMIF(Hraefnaskra[Réttur],$A69,Hraefnaskra[Magn (g)])/1000</f>
        <v>100</v>
      </c>
      <c r="C69" s="184">
        <f>(SUMIFS(Hraefnaskra[Magn (g)],Hraefnaskra[Réttur],$A69,Hraefnaskra[Vöruflokkur],"Grænmeti*")+SUMIFS(Hraefnaskra[Magn (g)],Hraefnaskra[Réttur],$A69,Hraefnaskra[Vöruflokkur],"Ávextir*")+SUMIFS(Hraefnaskra[Magn (g)],Hraefnaskra[Réttur],$A69,Hraefnaskra[Vöruflokkur],"Frosnar blöndur*"))/1000</f>
        <v>6</v>
      </c>
      <c r="D69" s="185">
        <f t="shared" si="8"/>
        <v>0.06</v>
      </c>
      <c r="E69" s="184">
        <f>(SUMIFS(Hraefnaskra[Magn (g)],Hraefnaskra[Réttur],$A69,Hraefnaskra[Vöruflokkur],"Kjöt*")+SUMIFS(Hraefnaskra[Magn (g)],Hraefnaskra[Réttur],$A69,Hraefnaskra[Vöruflokkur],"Fiskur*")+SUMIFS(Hraefnaskra[Magn (g)],Hraefnaskra[Réttur],$A69,Hraefnaskra[Vöruflokkur],"Plöntubasað*"))/1000</f>
        <v>0</v>
      </c>
      <c r="F69" s="185">
        <f t="shared" si="9"/>
        <v>0</v>
      </c>
      <c r="G69" s="186">
        <f>SUMIF(Hraefnaskra[Réttur],$A69,Hraefnaskra[Kostnaður (kr)])</f>
        <v>54826</v>
      </c>
      <c r="H69" s="186">
        <f t="shared" si="10"/>
        <v>548.26</v>
      </c>
      <c r="I69" s="186">
        <f t="shared" si="11"/>
        <v>164.47799999999998</v>
      </c>
      <c r="J69" s="185">
        <f t="shared" si="12"/>
        <v>0.14302434782608694</v>
      </c>
      <c r="K69" s="187" t="str">
        <f t="shared" si="13"/>
        <v>Nei</v>
      </c>
      <c r="L69" s="187" t="str">
        <f t="shared" si="14"/>
        <v>Já</v>
      </c>
      <c r="M69" s="187" t="str">
        <f t="shared" si="15"/>
        <v>Undir grænmetismarkmiði</v>
      </c>
    </row>
    <row r="70" spans="1:13">
      <c r="A70" s="183" t="s">
        <v>2175</v>
      </c>
      <c r="B70" s="184">
        <f>SUMIF(Hraefnaskra[Réttur],$A70,Hraefnaskra[Magn (g)])/1000</f>
        <v>100</v>
      </c>
      <c r="C70" s="184">
        <f>(SUMIFS(Hraefnaskra[Magn (g)],Hraefnaskra[Réttur],$A70,Hraefnaskra[Vöruflokkur],"Grænmeti*")+SUMIFS(Hraefnaskra[Magn (g)],Hraefnaskra[Réttur],$A70,Hraefnaskra[Vöruflokkur],"Ávextir*")+SUMIFS(Hraefnaskra[Magn (g)],Hraefnaskra[Réttur],$A70,Hraefnaskra[Vöruflokkur],"Frosnar blöndur*"))/1000</f>
        <v>38.5</v>
      </c>
      <c r="D70" s="185">
        <f t="shared" si="8"/>
        <v>0.38500000000000001</v>
      </c>
      <c r="E70" s="184">
        <f>(SUMIFS(Hraefnaskra[Magn (g)],Hraefnaskra[Réttur],$A70,Hraefnaskra[Vöruflokkur],"Kjöt*")+SUMIFS(Hraefnaskra[Magn (g)],Hraefnaskra[Réttur],$A70,Hraefnaskra[Vöruflokkur],"Fiskur*")+SUMIFS(Hraefnaskra[Magn (g)],Hraefnaskra[Réttur],$A70,Hraefnaskra[Vöruflokkur],"Plöntubasað*"))/1000</f>
        <v>0</v>
      </c>
      <c r="F70" s="185">
        <f t="shared" si="9"/>
        <v>0</v>
      </c>
      <c r="G70" s="186">
        <f>SUMIF(Hraefnaskra[Réttur],$A70,Hraefnaskra[Kostnaður (kr)])</f>
        <v>67210</v>
      </c>
      <c r="H70" s="186">
        <f t="shared" si="10"/>
        <v>672.1</v>
      </c>
      <c r="I70" s="186">
        <f t="shared" si="11"/>
        <v>201.63</v>
      </c>
      <c r="J70" s="185">
        <f t="shared" si="12"/>
        <v>0.17533043478260868</v>
      </c>
      <c r="K70" s="187" t="str">
        <f t="shared" si="13"/>
        <v>Nei</v>
      </c>
      <c r="L70" s="187" t="str">
        <f t="shared" si="14"/>
        <v>Já</v>
      </c>
      <c r="M70" s="187" t="str">
        <f t="shared" si="15"/>
        <v>Undir grænmetismarkmiði</v>
      </c>
    </row>
    <row r="71" spans="1:13">
      <c r="A71" s="183" t="s">
        <v>2182</v>
      </c>
      <c r="B71" s="184">
        <f>SUMIF(Hraefnaskra[Réttur],$A71,Hraefnaskra[Magn (g)])/1000</f>
        <v>100.5</v>
      </c>
      <c r="C71" s="184">
        <f>(SUMIFS(Hraefnaskra[Magn (g)],Hraefnaskra[Réttur],$A71,Hraefnaskra[Vöruflokkur],"Grænmeti*")+SUMIFS(Hraefnaskra[Magn (g)],Hraefnaskra[Réttur],$A71,Hraefnaskra[Vöruflokkur],"Ávextir*")+SUMIFS(Hraefnaskra[Magn (g)],Hraefnaskra[Réttur],$A71,Hraefnaskra[Vöruflokkur],"Frosnar blöndur*"))/1000</f>
        <v>15.5</v>
      </c>
      <c r="D71" s="185">
        <f t="shared" si="8"/>
        <v>0.15422885572139303</v>
      </c>
      <c r="E71" s="184">
        <f>(SUMIFS(Hraefnaskra[Magn (g)],Hraefnaskra[Réttur],$A71,Hraefnaskra[Vöruflokkur],"Kjöt*")+SUMIFS(Hraefnaskra[Magn (g)],Hraefnaskra[Réttur],$A71,Hraefnaskra[Vöruflokkur],"Fiskur*")+SUMIFS(Hraefnaskra[Magn (g)],Hraefnaskra[Réttur],$A71,Hraefnaskra[Vöruflokkur],"Plöntubasað*"))/1000</f>
        <v>0</v>
      </c>
      <c r="F71" s="185">
        <f t="shared" si="9"/>
        <v>0</v>
      </c>
      <c r="G71" s="186">
        <f>SUMIF(Hraefnaskra[Réttur],$A71,Hraefnaskra[Kostnaður (kr)])</f>
        <v>50561</v>
      </c>
      <c r="H71" s="186">
        <f t="shared" si="10"/>
        <v>503.09452736318406</v>
      </c>
      <c r="I71" s="186">
        <f t="shared" si="11"/>
        <v>150.92835820895522</v>
      </c>
      <c r="J71" s="185">
        <f t="shared" si="12"/>
        <v>0.13124205061648281</v>
      </c>
      <c r="K71" s="187" t="str">
        <f t="shared" si="13"/>
        <v>Nei</v>
      </c>
      <c r="L71" s="187" t="str">
        <f t="shared" si="14"/>
        <v>Já</v>
      </c>
      <c r="M71" s="187" t="str">
        <f t="shared" si="15"/>
        <v>Undir grænmetismarkmiði</v>
      </c>
    </row>
    <row r="72" spans="1:13">
      <c r="A72" s="183" t="s">
        <v>2188</v>
      </c>
      <c r="B72" s="184">
        <f>SUMIF(Hraefnaskra[Réttur],$A72,Hraefnaskra[Magn (g)])/1000</f>
        <v>79.98</v>
      </c>
      <c r="C72" s="184">
        <f>(SUMIFS(Hraefnaskra[Magn (g)],Hraefnaskra[Réttur],$A72,Hraefnaskra[Vöruflokkur],"Grænmeti*")+SUMIFS(Hraefnaskra[Magn (g)],Hraefnaskra[Réttur],$A72,Hraefnaskra[Vöruflokkur],"Ávextir*")+SUMIFS(Hraefnaskra[Magn (g)],Hraefnaskra[Réttur],$A72,Hraefnaskra[Vöruflokkur],"Frosnar blöndur*"))/1000</f>
        <v>0</v>
      </c>
      <c r="D72" s="185">
        <f t="shared" si="8"/>
        <v>0</v>
      </c>
      <c r="E72" s="184">
        <f>(SUMIFS(Hraefnaskra[Magn (g)],Hraefnaskra[Réttur],$A72,Hraefnaskra[Vöruflokkur],"Kjöt*")+SUMIFS(Hraefnaskra[Magn (g)],Hraefnaskra[Réttur],$A72,Hraefnaskra[Vöruflokkur],"Fiskur*")+SUMIFS(Hraefnaskra[Magn (g)],Hraefnaskra[Réttur],$A72,Hraefnaskra[Vöruflokkur],"Plöntubasað*"))/1000</f>
        <v>0</v>
      </c>
      <c r="F72" s="185">
        <f t="shared" si="9"/>
        <v>0</v>
      </c>
      <c r="G72" s="186">
        <f>SUMIF(Hraefnaskra[Réttur],$A72,Hraefnaskra[Kostnaður (kr)])</f>
        <v>8202</v>
      </c>
      <c r="H72" s="186">
        <f t="shared" si="10"/>
        <v>102.55063765941485</v>
      </c>
      <c r="I72" s="186">
        <f t="shared" si="11"/>
        <v>30.765191297824451</v>
      </c>
      <c r="J72" s="185">
        <f t="shared" si="12"/>
        <v>2.6752340258977783E-2</v>
      </c>
      <c r="K72" s="187" t="str">
        <f t="shared" si="13"/>
        <v>Nei</v>
      </c>
      <c r="L72" s="187" t="str">
        <f t="shared" si="14"/>
        <v>Já</v>
      </c>
      <c r="M72" s="187" t="str">
        <f t="shared" si="15"/>
        <v>Undir grænmetismarkmiði</v>
      </c>
    </row>
    <row r="73" spans="1:13">
      <c r="A73" s="183" t="s">
        <v>2194</v>
      </c>
      <c r="B73" s="184">
        <f>SUMIF(Hraefnaskra[Réttur],$A73,Hraefnaskra[Magn (g)])/1000</f>
        <v>46.575000000000003</v>
      </c>
      <c r="C73" s="184">
        <f>(SUMIFS(Hraefnaskra[Magn (g)],Hraefnaskra[Réttur],$A73,Hraefnaskra[Vöruflokkur],"Grænmeti*")+SUMIFS(Hraefnaskra[Magn (g)],Hraefnaskra[Réttur],$A73,Hraefnaskra[Vöruflokkur],"Ávextir*")+SUMIFS(Hraefnaskra[Magn (g)],Hraefnaskra[Réttur],$A73,Hraefnaskra[Vöruflokkur],"Frosnar blöndur*"))/1000</f>
        <v>8.75</v>
      </c>
      <c r="D73" s="185">
        <f t="shared" si="8"/>
        <v>0.1878690284487386</v>
      </c>
      <c r="E73" s="184">
        <f>(SUMIFS(Hraefnaskra[Magn (g)],Hraefnaskra[Réttur],$A73,Hraefnaskra[Vöruflokkur],"Kjöt*")+SUMIFS(Hraefnaskra[Magn (g)],Hraefnaskra[Réttur],$A73,Hraefnaskra[Vöruflokkur],"Fiskur*")+SUMIFS(Hraefnaskra[Magn (g)],Hraefnaskra[Réttur],$A73,Hraefnaskra[Vöruflokkur],"Plöntubasað*"))/1000</f>
        <v>0</v>
      </c>
      <c r="F73" s="185">
        <f t="shared" si="9"/>
        <v>0</v>
      </c>
      <c r="G73" s="186">
        <f>SUMIF(Hraefnaskra[Réttur],$A73,Hraefnaskra[Kostnaður (kr)])</f>
        <v>35723</v>
      </c>
      <c r="H73" s="186">
        <f t="shared" si="10"/>
        <v>766.99946323134725</v>
      </c>
      <c r="I73" s="186">
        <f t="shared" si="11"/>
        <v>230.09983896940417</v>
      </c>
      <c r="J73" s="185">
        <f t="shared" si="12"/>
        <v>0.20008681649513407</v>
      </c>
      <c r="K73" s="187" t="str">
        <f t="shared" si="13"/>
        <v>Nei</v>
      </c>
      <c r="L73" s="187" t="str">
        <f t="shared" si="14"/>
        <v>Já</v>
      </c>
      <c r="M73" s="187" t="str">
        <f t="shared" si="15"/>
        <v>Undir grænmetismarkmiði</v>
      </c>
    </row>
    <row r="74" spans="1:13">
      <c r="A74" s="183" t="s">
        <v>2201</v>
      </c>
      <c r="B74" s="184">
        <f>SUMIF(Hraefnaskra[Réttur],$A74,Hraefnaskra[Magn (g)])/1000</f>
        <v>45</v>
      </c>
      <c r="C74" s="184">
        <f>(SUMIFS(Hraefnaskra[Magn (g)],Hraefnaskra[Réttur],$A74,Hraefnaskra[Vöruflokkur],"Grænmeti*")+SUMIFS(Hraefnaskra[Magn (g)],Hraefnaskra[Réttur],$A74,Hraefnaskra[Vöruflokkur],"Ávextir*")+SUMIFS(Hraefnaskra[Magn (g)],Hraefnaskra[Réttur],$A74,Hraefnaskra[Vöruflokkur],"Frosnar blöndur*"))/1000</f>
        <v>8.75</v>
      </c>
      <c r="D74" s="185">
        <f t="shared" si="8"/>
        <v>0.19444444444444445</v>
      </c>
      <c r="E74" s="184">
        <f>(SUMIFS(Hraefnaskra[Magn (g)],Hraefnaskra[Réttur],$A74,Hraefnaskra[Vöruflokkur],"Kjöt*")+SUMIFS(Hraefnaskra[Magn (g)],Hraefnaskra[Réttur],$A74,Hraefnaskra[Vöruflokkur],"Fiskur*")+SUMIFS(Hraefnaskra[Magn (g)],Hraefnaskra[Réttur],$A74,Hraefnaskra[Vöruflokkur],"Plöntubasað*"))/1000</f>
        <v>20</v>
      </c>
      <c r="F74" s="185">
        <f t="shared" si="9"/>
        <v>0.44444444444444442</v>
      </c>
      <c r="G74" s="186">
        <f>SUMIF(Hraefnaskra[Réttur],$A74,Hraefnaskra[Kostnaður (kr)])</f>
        <v>54753</v>
      </c>
      <c r="H74" s="186">
        <f t="shared" si="10"/>
        <v>1216.7333333333333</v>
      </c>
      <c r="I74" s="186">
        <f t="shared" si="11"/>
        <v>365.02</v>
      </c>
      <c r="J74" s="185">
        <f t="shared" si="12"/>
        <v>0.31740869565217389</v>
      </c>
      <c r="K74" s="187" t="str">
        <f t="shared" si="13"/>
        <v>Nei</v>
      </c>
      <c r="L74" s="187" t="str">
        <f t="shared" si="14"/>
        <v>Nei</v>
      </c>
      <c r="M74" s="187" t="str">
        <f t="shared" si="15"/>
        <v>Bæta við grænmeti – lækka próteinkostnað</v>
      </c>
    </row>
    <row r="75" spans="1:13">
      <c r="A75" s="183" t="s">
        <v>2208</v>
      </c>
      <c r="B75" s="184">
        <f>SUMIF(Hraefnaskra[Réttur],$A75,Hraefnaskra[Magn (g)])/1000</f>
        <v>60</v>
      </c>
      <c r="C75" s="184">
        <f>(SUMIFS(Hraefnaskra[Magn (g)],Hraefnaskra[Réttur],$A75,Hraefnaskra[Vöruflokkur],"Grænmeti*")+SUMIFS(Hraefnaskra[Magn (g)],Hraefnaskra[Réttur],$A75,Hraefnaskra[Vöruflokkur],"Ávextir*")+SUMIFS(Hraefnaskra[Magn (g)],Hraefnaskra[Réttur],$A75,Hraefnaskra[Vöruflokkur],"Frosnar blöndur*"))/1000</f>
        <v>15.5</v>
      </c>
      <c r="D75" s="185">
        <f t="shared" ref="D75:D77" si="16">IFERROR(C75/B75,"")</f>
        <v>0.25833333333333336</v>
      </c>
      <c r="E75" s="184">
        <f>(SUMIFS(Hraefnaskra[Magn (g)],Hraefnaskra[Réttur],$A75,Hraefnaskra[Vöruflokkur],"Kjöt*")+SUMIFS(Hraefnaskra[Magn (g)],Hraefnaskra[Réttur],$A75,Hraefnaskra[Vöruflokkur],"Fiskur*")+SUMIFS(Hraefnaskra[Magn (g)],Hraefnaskra[Réttur],$A75,Hraefnaskra[Vöruflokkur],"Plöntubasað*"))/1000</f>
        <v>0</v>
      </c>
      <c r="F75" s="185">
        <f t="shared" ref="F75:F77" si="17">IFERROR(E75/B75,"")</f>
        <v>0</v>
      </c>
      <c r="G75" s="186">
        <f>SUMIF(Hraefnaskra[Réttur],$A75,Hraefnaskra[Kostnaður (kr)])</f>
        <v>64842</v>
      </c>
      <c r="H75" s="186">
        <f t="shared" ref="H75:H77" si="18">IFERROR(G75/B75,"")</f>
        <v>1080.7</v>
      </c>
      <c r="I75" s="186">
        <f t="shared" ref="I75:I77" si="19">IFERROR(H75*$B$7,"")</f>
        <v>324.20999999999998</v>
      </c>
      <c r="J75" s="185">
        <f t="shared" ref="J75:J77" si="20">IFERROR(I75/$B$4,"")</f>
        <v>0.28192173913043478</v>
      </c>
      <c r="K75" s="187" t="str">
        <f t="shared" si="13"/>
        <v>Nei</v>
      </c>
      <c r="L75" s="187" t="str">
        <f t="shared" si="14"/>
        <v>Já</v>
      </c>
      <c r="M75" s="187" t="str">
        <f t="shared" ref="M75:M77" si="21">IF(K75="","",IF(AND(K75="Já",L75="Já"),"Í lagi",IF(L75="Nei","Bæta við grænmeti – lækka próteinkostnað","Undir grænmetismarkmiði")))</f>
        <v>Undir grænmetismarkmiði</v>
      </c>
    </row>
    <row r="76" spans="1:13">
      <c r="A76" s="188" t="s">
        <v>1103</v>
      </c>
      <c r="B76" s="189">
        <f>SUMIF(Hraefnaskra[Réttur],$A76,Hraefnaskra[Magn (g)])/1000</f>
        <v>99</v>
      </c>
      <c r="C76" s="189">
        <f>(SUMIFS(Hraefnaskra[Magn (g)],Hraefnaskra[Réttur],$A76,Hraefnaskra[Vöruflokkur],"Grænmeti*")+SUMIFS(Hraefnaskra[Magn (g)],Hraefnaskra[Réttur],$A76,Hraefnaskra[Vöruflokkur],"Ávextir*")+SUMIFS(Hraefnaskra[Magn (g)],Hraefnaskra[Réttur],$A76,Hraefnaskra[Vöruflokkur],"Frosnar blöndur*"))/1000</f>
        <v>8.1999999999999993</v>
      </c>
      <c r="D76" s="190">
        <f t="shared" si="16"/>
        <v>8.282828282828282E-2</v>
      </c>
      <c r="E76" s="189">
        <f>(SUMIFS(Hraefnaskra[Magn (g)],Hraefnaskra[Réttur],$A76,Hraefnaskra[Vöruflokkur],"Kjöt*")+SUMIFS(Hraefnaskra[Magn (g)],Hraefnaskra[Réttur],$A76,Hraefnaskra[Vöruflokkur],"Fiskur*")+SUMIFS(Hraefnaskra[Magn (g)],Hraefnaskra[Réttur],$A76,Hraefnaskra[Vöruflokkur],"Plöntubasað*"))/1000</f>
        <v>0</v>
      </c>
      <c r="F76" s="190">
        <f t="shared" si="17"/>
        <v>0</v>
      </c>
      <c r="G76" s="191">
        <f>SUMIF(Hraefnaskra[Réttur],$A76,Hraefnaskra[Kostnaður (kr)])</f>
        <v>70120</v>
      </c>
      <c r="H76" s="191">
        <f t="shared" si="18"/>
        <v>708.28282828282829</v>
      </c>
      <c r="I76" s="191">
        <f t="shared" si="19"/>
        <v>212.48484848484847</v>
      </c>
      <c r="J76" s="190">
        <f t="shared" si="20"/>
        <v>0.18476943346508562</v>
      </c>
      <c r="K76" s="192" t="str">
        <f t="shared" si="13"/>
        <v>Nei</v>
      </c>
      <c r="L76" s="192" t="str">
        <f t="shared" si="14"/>
        <v>Já</v>
      </c>
      <c r="M76" s="192" t="str">
        <f t="shared" si="21"/>
        <v>Undir grænmetismarkmiði</v>
      </c>
    </row>
    <row r="77" spans="1:13">
      <c r="A77" s="194" t="s">
        <v>210</v>
      </c>
      <c r="B77" s="189">
        <f>SUMIF(Hraefnaskra[Réttur],$A77,Hraefnaskra[Magn (g)])/1000</f>
        <v>79.98</v>
      </c>
      <c r="C77" s="189">
        <f>(SUMIFS(Hraefnaskra[Magn (g)],Hraefnaskra[Réttur],$A77,Hraefnaskra[Vöruflokkur],"Grænmeti*")+SUMIFS(Hraefnaskra[Magn (g)],Hraefnaskra[Réttur],$A77,Hraefnaskra[Vöruflokkur],"Ávextir*")+SUMIFS(Hraefnaskra[Magn (g)],Hraefnaskra[Réttur],$A77,Hraefnaskra[Vöruflokkur],"Frosnar blöndur*"))/1000</f>
        <v>0</v>
      </c>
      <c r="D77" s="190">
        <f t="shared" si="16"/>
        <v>0</v>
      </c>
      <c r="E77" s="189">
        <f>(SUMIFS(Hraefnaskra[Magn (g)],Hraefnaskra[Réttur],$A77,Hraefnaskra[Vöruflokkur],"Kjöt*")+SUMIFS(Hraefnaskra[Magn (g)],Hraefnaskra[Réttur],$A77,Hraefnaskra[Vöruflokkur],"Fiskur*")+SUMIFS(Hraefnaskra[Magn (g)],Hraefnaskra[Réttur],$A77,Hraefnaskra[Vöruflokkur],"Plöntubasað*"))/1000</f>
        <v>0</v>
      </c>
      <c r="F77" s="190">
        <f t="shared" si="17"/>
        <v>0</v>
      </c>
      <c r="G77" s="191">
        <f>SUMIF(Hraefnaskra[Réttur],$A77,Hraefnaskra[Kostnaður (kr)])</f>
        <v>14301.6</v>
      </c>
      <c r="H77" s="191">
        <f t="shared" si="18"/>
        <v>178.81470367591896</v>
      </c>
      <c r="I77" s="191">
        <f t="shared" si="19"/>
        <v>53.644411102775685</v>
      </c>
      <c r="J77" s="190">
        <f t="shared" si="20"/>
        <v>4.6647314002413641E-2</v>
      </c>
      <c r="K77" s="192" t="str">
        <f t="shared" si="13"/>
        <v>Nei</v>
      </c>
      <c r="L77" s="192" t="str">
        <f t="shared" si="14"/>
        <v>Já</v>
      </c>
      <c r="M77" s="192" t="str">
        <f t="shared" si="21"/>
        <v>Undir grænmetismarkmiði</v>
      </c>
    </row>
  </sheetData>
  <conditionalFormatting sqref="D11:D77">
    <cfRule type="cellIs" dxfId="3" priority="5" operator="lessThan">
      <formula>$B$8</formula>
    </cfRule>
  </conditionalFormatting>
  <conditionalFormatting sqref="K11:L77">
    <cfRule type="containsText" dxfId="2" priority="1" operator="containsText" text="Já">
      <formula>NOT(ISERROR(SEARCH("Já",K11)))</formula>
    </cfRule>
    <cfRule type="containsText" dxfId="1" priority="2" operator="containsText" text="Nei">
      <formula>NOT(ISERROR(SEARCH("Nei",K11)))</formula>
    </cfRule>
  </conditionalFormatting>
  <conditionalFormatting sqref="M11:M77">
    <cfRule type="containsText" dxfId="0" priority="6" operator="containsText" text="Bæta við">
      <formula>NOT(ISERROR(SEARCH("Bæta við",M11)))</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6772-EA22-4F77-A564-C4934C81D127}">
  <dimension ref="A1:K130"/>
  <sheetViews>
    <sheetView workbookViewId="0"/>
  </sheetViews>
  <sheetFormatPr defaultRowHeight="14.4"/>
  <cols>
    <col min="1" max="1" width="17.109375" customWidth="1"/>
    <col min="2" max="2" width="18.109375" customWidth="1"/>
    <col min="3" max="3" width="21" customWidth="1"/>
    <col min="4" max="4" width="22.88671875" customWidth="1"/>
    <col min="5" max="5" width="41.88671875" customWidth="1"/>
    <col min="6" max="7" width="33.33203125" customWidth="1"/>
    <col min="8" max="8" width="38.109375" customWidth="1"/>
    <col min="9" max="9" width="41.88671875" customWidth="1"/>
    <col min="10" max="11" width="21" customWidth="1"/>
  </cols>
  <sheetData>
    <row r="1" spans="1:11">
      <c r="A1" s="46" t="s">
        <v>2321</v>
      </c>
      <c r="B1" s="46" t="s">
        <v>5869</v>
      </c>
      <c r="C1" s="46" t="s">
        <v>2324</v>
      </c>
      <c r="D1" s="46" t="s">
        <v>2325</v>
      </c>
      <c r="E1" s="46" t="s">
        <v>5870</v>
      </c>
      <c r="F1" s="46" t="s">
        <v>5871</v>
      </c>
      <c r="G1" s="46" t="s">
        <v>5872</v>
      </c>
      <c r="H1" s="46" t="s">
        <v>112</v>
      </c>
      <c r="I1" s="46" t="s">
        <v>113</v>
      </c>
      <c r="J1" s="46" t="s">
        <v>5873</v>
      </c>
      <c r="K1" s="46" t="s">
        <v>5874</v>
      </c>
    </row>
    <row r="2" spans="1:11">
      <c r="A2" s="217">
        <v>46279</v>
      </c>
      <c r="B2" t="s">
        <v>2350</v>
      </c>
      <c r="C2" t="s">
        <v>2318</v>
      </c>
      <c r="D2" t="s">
        <v>2352</v>
      </c>
      <c r="E2" t="s">
        <v>2747</v>
      </c>
      <c r="F2" t="s">
        <v>5875</v>
      </c>
      <c r="G2" t="s">
        <v>5876</v>
      </c>
      <c r="H2" t="s">
        <v>989</v>
      </c>
    </row>
    <row r="3" spans="1:11">
      <c r="A3" s="217">
        <v>46279</v>
      </c>
      <c r="B3" t="s">
        <v>2350</v>
      </c>
      <c r="C3" t="s">
        <v>2318</v>
      </c>
      <c r="D3" t="s">
        <v>2376</v>
      </c>
      <c r="E3" t="s">
        <v>2751</v>
      </c>
      <c r="F3" t="s">
        <v>5877</v>
      </c>
      <c r="G3" t="s">
        <v>5878</v>
      </c>
      <c r="H3" t="s">
        <v>1287</v>
      </c>
    </row>
    <row r="4" spans="1:11">
      <c r="A4" s="217">
        <v>46279</v>
      </c>
      <c r="B4" t="s">
        <v>2350</v>
      </c>
      <c r="C4" t="s">
        <v>2356</v>
      </c>
      <c r="D4" t="s">
        <v>2381</v>
      </c>
      <c r="E4" t="s">
        <v>2755</v>
      </c>
      <c r="F4" t="s">
        <v>2756</v>
      </c>
      <c r="H4" t="s">
        <v>1077</v>
      </c>
    </row>
    <row r="5" spans="1:11">
      <c r="A5" s="217">
        <v>46279</v>
      </c>
      <c r="B5" t="s">
        <v>2350</v>
      </c>
      <c r="C5" t="s">
        <v>2344</v>
      </c>
      <c r="D5" t="s">
        <v>2479</v>
      </c>
      <c r="E5" t="s">
        <v>2757</v>
      </c>
      <c r="H5" t="s">
        <v>228</v>
      </c>
    </row>
    <row r="6" spans="1:11">
      <c r="A6" s="217">
        <v>46279</v>
      </c>
      <c r="B6" t="s">
        <v>2350</v>
      </c>
      <c r="C6" t="s">
        <v>2318</v>
      </c>
      <c r="D6" t="s">
        <v>2383</v>
      </c>
      <c r="E6" t="s">
        <v>2758</v>
      </c>
      <c r="F6" t="s">
        <v>5879</v>
      </c>
      <c r="G6" t="s">
        <v>5880</v>
      </c>
      <c r="H6" t="s">
        <v>165</v>
      </c>
      <c r="I6" t="s">
        <v>155</v>
      </c>
    </row>
    <row r="7" spans="1:11">
      <c r="A7" s="217">
        <v>46280</v>
      </c>
      <c r="B7" t="s">
        <v>2350</v>
      </c>
      <c r="C7" t="s">
        <v>2318</v>
      </c>
      <c r="D7" t="s">
        <v>1080</v>
      </c>
      <c r="E7" t="s">
        <v>2760</v>
      </c>
      <c r="F7" t="s">
        <v>5881</v>
      </c>
      <c r="G7" t="s">
        <v>5882</v>
      </c>
      <c r="H7" t="s">
        <v>228</v>
      </c>
    </row>
    <row r="8" spans="1:11">
      <c r="A8" s="217">
        <v>46280</v>
      </c>
      <c r="B8" t="s">
        <v>2396</v>
      </c>
      <c r="C8" t="s">
        <v>2344</v>
      </c>
      <c r="D8" t="s">
        <v>2352</v>
      </c>
      <c r="E8" t="s">
        <v>2397</v>
      </c>
      <c r="F8" t="s">
        <v>5883</v>
      </c>
      <c r="G8" t="s">
        <v>5884</v>
      </c>
      <c r="H8" t="s">
        <v>2407</v>
      </c>
      <c r="I8" t="s">
        <v>443</v>
      </c>
    </row>
    <row r="9" spans="1:11">
      <c r="A9" s="217">
        <v>46280</v>
      </c>
      <c r="B9" t="s">
        <v>2396</v>
      </c>
      <c r="C9" t="s">
        <v>2356</v>
      </c>
      <c r="D9" t="s">
        <v>2352</v>
      </c>
      <c r="E9" t="s">
        <v>2397</v>
      </c>
      <c r="F9" t="s">
        <v>5885</v>
      </c>
      <c r="G9" t="s">
        <v>5886</v>
      </c>
      <c r="H9" t="s">
        <v>2763</v>
      </c>
      <c r="I9" t="s">
        <v>443</v>
      </c>
    </row>
    <row r="10" spans="1:11" ht="86.4">
      <c r="A10" s="217">
        <v>46280</v>
      </c>
      <c r="B10" t="s">
        <v>2396</v>
      </c>
      <c r="C10" t="s">
        <v>2318</v>
      </c>
      <c r="D10" t="s">
        <v>1080</v>
      </c>
      <c r="E10" t="s">
        <v>2408</v>
      </c>
      <c r="F10" s="218" t="s">
        <v>5887</v>
      </c>
      <c r="G10" t="s">
        <v>5888</v>
      </c>
      <c r="H10" t="s">
        <v>1262</v>
      </c>
    </row>
    <row r="11" spans="1:11">
      <c r="A11" s="217">
        <v>46280</v>
      </c>
      <c r="B11" t="s">
        <v>2396</v>
      </c>
      <c r="C11" t="s">
        <v>2318</v>
      </c>
      <c r="D11" t="s">
        <v>1080</v>
      </c>
      <c r="E11" t="s">
        <v>2411</v>
      </c>
      <c r="F11" t="s">
        <v>5889</v>
      </c>
      <c r="G11" t="s">
        <v>5890</v>
      </c>
      <c r="H11" t="s">
        <v>1839</v>
      </c>
    </row>
    <row r="12" spans="1:11">
      <c r="A12" s="217">
        <v>46280</v>
      </c>
      <c r="B12" t="s">
        <v>2396</v>
      </c>
      <c r="C12" t="s">
        <v>2318</v>
      </c>
      <c r="D12" t="s">
        <v>1080</v>
      </c>
      <c r="E12" t="s">
        <v>2413</v>
      </c>
      <c r="F12" t="s">
        <v>5891</v>
      </c>
      <c r="G12" t="s">
        <v>5892</v>
      </c>
      <c r="H12" t="s">
        <v>228</v>
      </c>
    </row>
    <row r="13" spans="1:11">
      <c r="A13" s="217">
        <v>46280</v>
      </c>
      <c r="B13" t="s">
        <v>2396</v>
      </c>
      <c r="C13" t="s">
        <v>2318</v>
      </c>
      <c r="D13" t="s">
        <v>2376</v>
      </c>
      <c r="E13" t="s">
        <v>2764</v>
      </c>
      <c r="F13" t="s">
        <v>5893</v>
      </c>
      <c r="G13" t="s">
        <v>5894</v>
      </c>
      <c r="H13" t="s">
        <v>235</v>
      </c>
      <c r="I13" t="s">
        <v>1210</v>
      </c>
    </row>
    <row r="14" spans="1:11">
      <c r="A14" s="217">
        <v>46280</v>
      </c>
      <c r="B14" t="s">
        <v>2396</v>
      </c>
      <c r="C14" t="s">
        <v>2356</v>
      </c>
      <c r="D14" t="s">
        <v>2381</v>
      </c>
      <c r="E14" t="s">
        <v>2766</v>
      </c>
      <c r="F14" t="s">
        <v>2767</v>
      </c>
      <c r="H14" t="s">
        <v>1077</v>
      </c>
    </row>
    <row r="15" spans="1:11">
      <c r="A15" s="217">
        <v>46280</v>
      </c>
      <c r="B15" t="s">
        <v>2396</v>
      </c>
      <c r="C15" t="s">
        <v>2344</v>
      </c>
      <c r="D15" t="s">
        <v>2479</v>
      </c>
      <c r="E15" t="s">
        <v>2757</v>
      </c>
      <c r="H15" t="s">
        <v>228</v>
      </c>
    </row>
    <row r="16" spans="1:11">
      <c r="A16" s="217">
        <v>46280</v>
      </c>
      <c r="B16" t="s">
        <v>2396</v>
      </c>
      <c r="C16" t="s">
        <v>2318</v>
      </c>
      <c r="D16" t="s">
        <v>2383</v>
      </c>
      <c r="E16" t="s">
        <v>2768</v>
      </c>
      <c r="F16" t="s">
        <v>5895</v>
      </c>
      <c r="G16" t="s">
        <v>5896</v>
      </c>
      <c r="H16" t="s">
        <v>2770</v>
      </c>
    </row>
    <row r="17" spans="1:9">
      <c r="A17" s="217">
        <v>46281</v>
      </c>
      <c r="B17" t="s">
        <v>2396</v>
      </c>
      <c r="C17" t="s">
        <v>2318</v>
      </c>
      <c r="D17" t="s">
        <v>1080</v>
      </c>
      <c r="E17" t="s">
        <v>2532</v>
      </c>
      <c r="F17" t="s">
        <v>5897</v>
      </c>
      <c r="G17" t="s">
        <v>5898</v>
      </c>
      <c r="H17" t="s">
        <v>235</v>
      </c>
    </row>
    <row r="18" spans="1:9">
      <c r="A18" s="217">
        <v>46281</v>
      </c>
      <c r="B18" t="s">
        <v>2423</v>
      </c>
      <c r="C18" t="s">
        <v>2318</v>
      </c>
      <c r="D18" t="s">
        <v>2352</v>
      </c>
      <c r="E18" t="s">
        <v>2773</v>
      </c>
      <c r="F18" t="s">
        <v>5899</v>
      </c>
      <c r="G18" t="s">
        <v>5900</v>
      </c>
      <c r="H18" t="s">
        <v>136</v>
      </c>
    </row>
    <row r="19" spans="1:9">
      <c r="A19" s="217">
        <v>46281</v>
      </c>
      <c r="B19" t="s">
        <v>2423</v>
      </c>
      <c r="C19" t="s">
        <v>2318</v>
      </c>
      <c r="D19" t="s">
        <v>1080</v>
      </c>
      <c r="E19" t="s">
        <v>2775</v>
      </c>
      <c r="F19" t="s">
        <v>5901</v>
      </c>
      <c r="G19" t="s">
        <v>5902</v>
      </c>
      <c r="H19" t="s">
        <v>228</v>
      </c>
    </row>
    <row r="20" spans="1:9">
      <c r="A20" s="217">
        <v>46281</v>
      </c>
      <c r="B20" t="s">
        <v>2423</v>
      </c>
      <c r="C20" t="s">
        <v>2318</v>
      </c>
      <c r="D20" t="s">
        <v>2376</v>
      </c>
      <c r="E20" t="s">
        <v>2773</v>
      </c>
      <c r="F20" t="s">
        <v>5899</v>
      </c>
      <c r="G20" t="s">
        <v>5900</v>
      </c>
      <c r="H20" t="s">
        <v>136</v>
      </c>
    </row>
    <row r="21" spans="1:9">
      <c r="A21" s="217">
        <v>46281</v>
      </c>
      <c r="B21" t="s">
        <v>2423</v>
      </c>
      <c r="C21" t="s">
        <v>2318</v>
      </c>
      <c r="D21" t="s">
        <v>2381</v>
      </c>
      <c r="E21" t="s">
        <v>2776</v>
      </c>
      <c r="F21" t="s">
        <v>5903</v>
      </c>
      <c r="G21" t="s">
        <v>5904</v>
      </c>
      <c r="H21" t="s">
        <v>2778</v>
      </c>
      <c r="I21" t="s">
        <v>155</v>
      </c>
    </row>
    <row r="22" spans="1:9">
      <c r="A22" s="217">
        <v>46281</v>
      </c>
      <c r="B22" t="s">
        <v>2423</v>
      </c>
      <c r="C22" t="s">
        <v>2318</v>
      </c>
      <c r="D22" t="s">
        <v>2383</v>
      </c>
      <c r="E22" t="s">
        <v>2779</v>
      </c>
      <c r="F22" t="s">
        <v>5905</v>
      </c>
      <c r="G22" t="s">
        <v>5906</v>
      </c>
      <c r="H22" t="s">
        <v>2698</v>
      </c>
      <c r="I22" t="s">
        <v>1658</v>
      </c>
    </row>
    <row r="23" spans="1:9">
      <c r="A23" s="217">
        <v>46281</v>
      </c>
      <c r="B23" t="s">
        <v>2423</v>
      </c>
      <c r="C23" t="s">
        <v>2318</v>
      </c>
      <c r="D23" t="s">
        <v>1080</v>
      </c>
      <c r="E23" t="s">
        <v>2782</v>
      </c>
      <c r="H23" t="s">
        <v>228</v>
      </c>
    </row>
    <row r="24" spans="1:9">
      <c r="A24" s="217">
        <v>46282</v>
      </c>
      <c r="B24" t="s">
        <v>2456</v>
      </c>
      <c r="C24" t="s">
        <v>2356</v>
      </c>
      <c r="D24" t="s">
        <v>2352</v>
      </c>
      <c r="E24" t="s">
        <v>2784</v>
      </c>
      <c r="F24" t="s">
        <v>5907</v>
      </c>
      <c r="G24" t="s">
        <v>5908</v>
      </c>
      <c r="H24" t="s">
        <v>2786</v>
      </c>
    </row>
    <row r="25" spans="1:9">
      <c r="A25" s="217">
        <v>46282</v>
      </c>
      <c r="B25" t="s">
        <v>2456</v>
      </c>
      <c r="C25" t="s">
        <v>2356</v>
      </c>
      <c r="D25" t="s">
        <v>1080</v>
      </c>
      <c r="E25" t="s">
        <v>2790</v>
      </c>
      <c r="F25" t="s">
        <v>5909</v>
      </c>
      <c r="G25" t="s">
        <v>5908</v>
      </c>
      <c r="H25" t="s">
        <v>2698</v>
      </c>
    </row>
    <row r="26" spans="1:9">
      <c r="A26" s="217">
        <v>46282</v>
      </c>
      <c r="B26" t="s">
        <v>2456</v>
      </c>
      <c r="C26" t="s">
        <v>2356</v>
      </c>
      <c r="D26" t="s">
        <v>1080</v>
      </c>
      <c r="E26" t="s">
        <v>2792</v>
      </c>
      <c r="F26" t="s">
        <v>5910</v>
      </c>
      <c r="G26" t="s">
        <v>5911</v>
      </c>
      <c r="H26" t="s">
        <v>2794</v>
      </c>
    </row>
    <row r="27" spans="1:9">
      <c r="A27" s="217">
        <v>46282</v>
      </c>
      <c r="B27" t="s">
        <v>2456</v>
      </c>
      <c r="C27" t="s">
        <v>2356</v>
      </c>
      <c r="D27" t="s">
        <v>1080</v>
      </c>
      <c r="E27" t="s">
        <v>2796</v>
      </c>
      <c r="F27" t="s">
        <v>5912</v>
      </c>
      <c r="G27" t="s">
        <v>5911</v>
      </c>
      <c r="H27" t="s">
        <v>2798</v>
      </c>
    </row>
    <row r="28" spans="1:9">
      <c r="A28" s="217">
        <v>46282</v>
      </c>
      <c r="B28" t="s">
        <v>2456</v>
      </c>
      <c r="C28" t="s">
        <v>2344</v>
      </c>
      <c r="D28" t="s">
        <v>2352</v>
      </c>
      <c r="E28" t="s">
        <v>2784</v>
      </c>
      <c r="F28" t="s">
        <v>5913</v>
      </c>
      <c r="G28" t="s">
        <v>5914</v>
      </c>
      <c r="H28" t="s">
        <v>2800</v>
      </c>
    </row>
    <row r="29" spans="1:9">
      <c r="A29" s="217">
        <v>46282</v>
      </c>
      <c r="B29" t="s">
        <v>2456</v>
      </c>
      <c r="C29" t="s">
        <v>2344</v>
      </c>
      <c r="D29" t="s">
        <v>1080</v>
      </c>
      <c r="E29" t="s">
        <v>2790</v>
      </c>
      <c r="F29" t="s">
        <v>5915</v>
      </c>
      <c r="G29" t="s">
        <v>5914</v>
      </c>
      <c r="H29" t="s">
        <v>2698</v>
      </c>
    </row>
    <row r="30" spans="1:9">
      <c r="A30" s="217">
        <v>46282</v>
      </c>
      <c r="B30" t="s">
        <v>2456</v>
      </c>
      <c r="C30" t="s">
        <v>2344</v>
      </c>
      <c r="D30" t="s">
        <v>1080</v>
      </c>
      <c r="E30" t="s">
        <v>2792</v>
      </c>
      <c r="F30" t="s">
        <v>5916</v>
      </c>
      <c r="G30" t="s">
        <v>5917</v>
      </c>
      <c r="H30" t="s">
        <v>2803</v>
      </c>
    </row>
    <row r="31" spans="1:9">
      <c r="A31" s="217">
        <v>46282</v>
      </c>
      <c r="B31" t="s">
        <v>2456</v>
      </c>
      <c r="C31" t="s">
        <v>2344</v>
      </c>
      <c r="D31" t="s">
        <v>1080</v>
      </c>
      <c r="E31" t="s">
        <v>2796</v>
      </c>
      <c r="F31" t="s">
        <v>5918</v>
      </c>
      <c r="G31" t="s">
        <v>5917</v>
      </c>
      <c r="H31" t="s">
        <v>2798</v>
      </c>
    </row>
    <row r="32" spans="1:9">
      <c r="A32" s="217">
        <v>46282</v>
      </c>
      <c r="B32" t="s">
        <v>2456</v>
      </c>
      <c r="C32" t="s">
        <v>2318</v>
      </c>
      <c r="D32" t="s">
        <v>1080</v>
      </c>
      <c r="E32" t="s">
        <v>2805</v>
      </c>
      <c r="F32" t="s">
        <v>5919</v>
      </c>
      <c r="G32" t="s">
        <v>5920</v>
      </c>
      <c r="H32" t="s">
        <v>666</v>
      </c>
    </row>
    <row r="33" spans="1:9">
      <c r="A33" s="217">
        <v>46282</v>
      </c>
      <c r="B33" t="s">
        <v>2456</v>
      </c>
      <c r="C33" t="s">
        <v>2318</v>
      </c>
      <c r="D33" t="s">
        <v>2376</v>
      </c>
      <c r="E33" t="s">
        <v>2807</v>
      </c>
      <c r="F33" t="s">
        <v>5921</v>
      </c>
      <c r="G33" t="s">
        <v>5922</v>
      </c>
      <c r="H33" t="s">
        <v>2809</v>
      </c>
    </row>
    <row r="34" spans="1:9">
      <c r="A34" s="217">
        <v>46282</v>
      </c>
      <c r="B34" t="s">
        <v>2456</v>
      </c>
      <c r="C34" t="s">
        <v>2344</v>
      </c>
      <c r="D34" t="s">
        <v>2376</v>
      </c>
      <c r="E34" t="s">
        <v>2807</v>
      </c>
      <c r="F34" t="s">
        <v>5923</v>
      </c>
      <c r="G34" t="s">
        <v>5924</v>
      </c>
      <c r="H34" t="s">
        <v>2812</v>
      </c>
    </row>
    <row r="35" spans="1:9">
      <c r="A35" s="217">
        <v>46282</v>
      </c>
      <c r="B35" t="s">
        <v>2456</v>
      </c>
      <c r="C35" t="s">
        <v>2356</v>
      </c>
      <c r="D35" t="s">
        <v>2381</v>
      </c>
      <c r="E35" t="s">
        <v>2813</v>
      </c>
      <c r="F35" t="s">
        <v>5925</v>
      </c>
      <c r="G35" t="s">
        <v>5926</v>
      </c>
      <c r="H35" t="s">
        <v>1077</v>
      </c>
    </row>
    <row r="36" spans="1:9">
      <c r="A36" s="217">
        <v>46282</v>
      </c>
      <c r="B36" t="s">
        <v>2456</v>
      </c>
      <c r="C36" t="s">
        <v>2344</v>
      </c>
      <c r="D36" t="s">
        <v>2479</v>
      </c>
      <c r="E36" t="s">
        <v>2757</v>
      </c>
      <c r="H36" t="s">
        <v>228</v>
      </c>
    </row>
    <row r="37" spans="1:9">
      <c r="A37" s="217">
        <v>46282</v>
      </c>
      <c r="B37" t="s">
        <v>2456</v>
      </c>
      <c r="C37" t="s">
        <v>2318</v>
      </c>
      <c r="D37" t="s">
        <v>2383</v>
      </c>
      <c r="E37" t="s">
        <v>2816</v>
      </c>
      <c r="F37" t="s">
        <v>5927</v>
      </c>
      <c r="G37" t="s">
        <v>5928</v>
      </c>
      <c r="H37" t="s">
        <v>2666</v>
      </c>
    </row>
    <row r="38" spans="1:9">
      <c r="A38" s="217">
        <v>46283</v>
      </c>
      <c r="B38" t="s">
        <v>2456</v>
      </c>
      <c r="C38" t="s">
        <v>2318</v>
      </c>
      <c r="D38" t="s">
        <v>1080</v>
      </c>
      <c r="E38" t="s">
        <v>2817</v>
      </c>
      <c r="F38" t="s">
        <v>5929</v>
      </c>
      <c r="G38" t="s">
        <v>5930</v>
      </c>
      <c r="H38" t="s">
        <v>235</v>
      </c>
    </row>
    <row r="39" spans="1:9">
      <c r="A39" s="217">
        <v>46283</v>
      </c>
      <c r="B39" t="s">
        <v>2488</v>
      </c>
      <c r="C39" t="s">
        <v>2318</v>
      </c>
      <c r="D39" t="s">
        <v>2352</v>
      </c>
      <c r="E39" t="s">
        <v>2820</v>
      </c>
      <c r="F39" t="s">
        <v>5931</v>
      </c>
      <c r="G39" t="s">
        <v>5932</v>
      </c>
      <c r="H39" t="s">
        <v>340</v>
      </c>
    </row>
    <row r="40" spans="1:9">
      <c r="A40" s="217">
        <v>46283</v>
      </c>
      <c r="B40" t="s">
        <v>2488</v>
      </c>
      <c r="C40" t="s">
        <v>2318</v>
      </c>
      <c r="D40" t="s">
        <v>1080</v>
      </c>
      <c r="E40" t="s">
        <v>2820</v>
      </c>
      <c r="F40" t="s">
        <v>5933</v>
      </c>
      <c r="G40" t="s">
        <v>5934</v>
      </c>
      <c r="H40" t="s">
        <v>228</v>
      </c>
    </row>
    <row r="41" spans="1:9">
      <c r="A41" s="217">
        <v>46283</v>
      </c>
      <c r="B41" t="s">
        <v>2488</v>
      </c>
      <c r="C41" t="s">
        <v>2318</v>
      </c>
      <c r="D41" t="s">
        <v>2376</v>
      </c>
      <c r="E41" t="s">
        <v>2825</v>
      </c>
      <c r="F41" t="s">
        <v>5935</v>
      </c>
      <c r="G41" t="s">
        <v>5936</v>
      </c>
      <c r="H41" t="s">
        <v>235</v>
      </c>
    </row>
    <row r="42" spans="1:9">
      <c r="A42" s="217">
        <v>46283</v>
      </c>
      <c r="B42" t="s">
        <v>2488</v>
      </c>
      <c r="C42" t="s">
        <v>2356</v>
      </c>
      <c r="D42" t="s">
        <v>2381</v>
      </c>
      <c r="E42" t="s">
        <v>2828</v>
      </c>
      <c r="F42" t="s">
        <v>2829</v>
      </c>
      <c r="H42" t="s">
        <v>1077</v>
      </c>
    </row>
    <row r="43" spans="1:9">
      <c r="A43" s="217">
        <v>46283</v>
      </c>
      <c r="B43" t="s">
        <v>2488</v>
      </c>
      <c r="C43" t="s">
        <v>2344</v>
      </c>
      <c r="D43" t="s">
        <v>2479</v>
      </c>
      <c r="E43" t="s">
        <v>2831</v>
      </c>
      <c r="F43" t="s">
        <v>5937</v>
      </c>
      <c r="G43" t="s">
        <v>5938</v>
      </c>
      <c r="H43" t="s">
        <v>228</v>
      </c>
    </row>
    <row r="44" spans="1:9">
      <c r="A44" s="217">
        <v>46283</v>
      </c>
      <c r="B44" t="s">
        <v>2488</v>
      </c>
      <c r="C44" t="s">
        <v>2318</v>
      </c>
      <c r="D44" t="s">
        <v>2383</v>
      </c>
      <c r="E44" t="s">
        <v>2832</v>
      </c>
      <c r="F44" t="s">
        <v>5939</v>
      </c>
      <c r="G44" t="s">
        <v>5940</v>
      </c>
      <c r="H44" t="s">
        <v>187</v>
      </c>
      <c r="I44" t="s">
        <v>188</v>
      </c>
    </row>
    <row r="45" spans="1:9">
      <c r="A45" s="217">
        <v>46286</v>
      </c>
      <c r="B45" t="s">
        <v>2488</v>
      </c>
      <c r="C45" t="s">
        <v>2318</v>
      </c>
      <c r="D45" t="s">
        <v>1080</v>
      </c>
      <c r="E45" t="s">
        <v>2834</v>
      </c>
      <c r="F45" t="s">
        <v>5941</v>
      </c>
      <c r="G45" t="s">
        <v>5942</v>
      </c>
      <c r="H45" t="s">
        <v>228</v>
      </c>
    </row>
    <row r="46" spans="1:9">
      <c r="A46" s="217">
        <v>46286</v>
      </c>
      <c r="B46" t="s">
        <v>2350</v>
      </c>
      <c r="C46" t="s">
        <v>2318</v>
      </c>
      <c r="D46" t="s">
        <v>2352</v>
      </c>
      <c r="E46" t="s">
        <v>5943</v>
      </c>
      <c r="F46" t="s">
        <v>5944</v>
      </c>
      <c r="G46" t="s">
        <v>5945</v>
      </c>
      <c r="H46" t="s">
        <v>1077</v>
      </c>
    </row>
    <row r="47" spans="1:9">
      <c r="A47" s="217">
        <v>46286</v>
      </c>
      <c r="B47" t="s">
        <v>2350</v>
      </c>
      <c r="C47" t="s">
        <v>2318</v>
      </c>
      <c r="D47" t="s">
        <v>2376</v>
      </c>
      <c r="E47" t="s">
        <v>2837</v>
      </c>
      <c r="F47" t="s">
        <v>5946</v>
      </c>
      <c r="G47" t="s">
        <v>5947</v>
      </c>
      <c r="H47" t="s">
        <v>222</v>
      </c>
    </row>
    <row r="48" spans="1:9">
      <c r="A48" s="217">
        <v>46286</v>
      </c>
      <c r="B48" t="s">
        <v>2350</v>
      </c>
      <c r="C48" t="s">
        <v>2356</v>
      </c>
      <c r="D48" t="s">
        <v>2381</v>
      </c>
      <c r="E48" t="s">
        <v>2839</v>
      </c>
      <c r="F48" t="s">
        <v>5948</v>
      </c>
      <c r="G48" t="s">
        <v>5949</v>
      </c>
      <c r="H48" t="s">
        <v>2841</v>
      </c>
      <c r="I48" t="s">
        <v>296</v>
      </c>
    </row>
    <row r="49" spans="1:11">
      <c r="A49" s="217">
        <v>46286</v>
      </c>
      <c r="B49" t="s">
        <v>2350</v>
      </c>
      <c r="C49" t="s">
        <v>2344</v>
      </c>
      <c r="D49" t="s">
        <v>2479</v>
      </c>
      <c r="E49" t="s">
        <v>2843</v>
      </c>
      <c r="F49" t="s">
        <v>5950</v>
      </c>
      <c r="G49" t="s">
        <v>5949</v>
      </c>
      <c r="H49" t="s">
        <v>2845</v>
      </c>
      <c r="I49" t="s">
        <v>296</v>
      </c>
    </row>
    <row r="50" spans="1:11">
      <c r="A50" s="217">
        <v>46286</v>
      </c>
      <c r="B50" t="s">
        <v>2350</v>
      </c>
      <c r="C50" t="s">
        <v>2318</v>
      </c>
      <c r="D50" t="s">
        <v>2383</v>
      </c>
      <c r="E50" t="s">
        <v>2846</v>
      </c>
      <c r="F50" t="s">
        <v>5951</v>
      </c>
      <c r="G50" t="s">
        <v>5952</v>
      </c>
      <c r="H50" t="s">
        <v>2848</v>
      </c>
    </row>
    <row r="51" spans="1:11">
      <c r="A51" s="217">
        <v>46287</v>
      </c>
      <c r="B51" t="s">
        <v>2350</v>
      </c>
      <c r="C51" t="s">
        <v>2318</v>
      </c>
      <c r="D51" t="s">
        <v>1080</v>
      </c>
      <c r="E51" t="s">
        <v>2849</v>
      </c>
      <c r="F51" t="s">
        <v>5953</v>
      </c>
      <c r="G51" t="s">
        <v>5954</v>
      </c>
      <c r="H51" t="s">
        <v>214</v>
      </c>
    </row>
    <row r="52" spans="1:11">
      <c r="A52" s="217">
        <v>46287</v>
      </c>
      <c r="B52" t="s">
        <v>2396</v>
      </c>
      <c r="C52" t="s">
        <v>2318</v>
      </c>
      <c r="D52" t="s">
        <v>2352</v>
      </c>
      <c r="E52" t="s">
        <v>2851</v>
      </c>
      <c r="F52" t="s">
        <v>5955</v>
      </c>
      <c r="G52" t="s">
        <v>5956</v>
      </c>
      <c r="H52" t="s">
        <v>2853</v>
      </c>
      <c r="I52" t="s">
        <v>443</v>
      </c>
    </row>
    <row r="53" spans="1:11">
      <c r="A53" s="217">
        <v>46287</v>
      </c>
      <c r="B53" t="s">
        <v>2396</v>
      </c>
      <c r="C53" t="s">
        <v>2318</v>
      </c>
      <c r="D53" t="s">
        <v>1080</v>
      </c>
      <c r="E53" t="s">
        <v>2855</v>
      </c>
      <c r="F53" t="s">
        <v>5957</v>
      </c>
      <c r="G53" t="s">
        <v>5958</v>
      </c>
      <c r="H53" t="s">
        <v>666</v>
      </c>
    </row>
    <row r="54" spans="1:11">
      <c r="A54" s="217">
        <v>46287</v>
      </c>
      <c r="B54" t="s">
        <v>2396</v>
      </c>
      <c r="C54" t="s">
        <v>2318</v>
      </c>
      <c r="D54" t="s">
        <v>2376</v>
      </c>
      <c r="E54" t="s">
        <v>2857</v>
      </c>
      <c r="F54" t="s">
        <v>5959</v>
      </c>
      <c r="G54" t="s">
        <v>5960</v>
      </c>
      <c r="H54" t="s">
        <v>228</v>
      </c>
      <c r="I54" t="s">
        <v>296</v>
      </c>
    </row>
    <row r="55" spans="1:11">
      <c r="A55" s="217">
        <v>46287</v>
      </c>
      <c r="B55" t="s">
        <v>2396</v>
      </c>
      <c r="C55" t="s">
        <v>2318</v>
      </c>
      <c r="D55" t="s">
        <v>2376</v>
      </c>
      <c r="E55" t="s">
        <v>2860</v>
      </c>
      <c r="H55" t="s">
        <v>228</v>
      </c>
      <c r="J55">
        <v>25</v>
      </c>
      <c r="K55">
        <v>25</v>
      </c>
    </row>
    <row r="56" spans="1:11">
      <c r="A56" s="217">
        <v>46287</v>
      </c>
      <c r="B56" t="s">
        <v>2396</v>
      </c>
      <c r="C56" t="s">
        <v>2356</v>
      </c>
      <c r="D56" t="s">
        <v>2381</v>
      </c>
      <c r="E56" t="s">
        <v>2861</v>
      </c>
      <c r="F56" t="s">
        <v>5961</v>
      </c>
      <c r="G56" t="s">
        <v>5962</v>
      </c>
      <c r="H56" t="s">
        <v>2863</v>
      </c>
    </row>
    <row r="57" spans="1:11">
      <c r="A57" s="217">
        <v>46287</v>
      </c>
      <c r="B57" t="s">
        <v>2396</v>
      </c>
      <c r="C57" t="s">
        <v>2344</v>
      </c>
      <c r="D57" t="s">
        <v>2479</v>
      </c>
      <c r="E57" t="s">
        <v>2864</v>
      </c>
      <c r="F57" t="s">
        <v>5963</v>
      </c>
      <c r="G57" t="s">
        <v>5964</v>
      </c>
      <c r="H57" t="s">
        <v>214</v>
      </c>
    </row>
    <row r="58" spans="1:11">
      <c r="A58" s="217">
        <v>46287</v>
      </c>
      <c r="B58" t="s">
        <v>2396</v>
      </c>
      <c r="C58" t="s">
        <v>2318</v>
      </c>
      <c r="D58" t="s">
        <v>2383</v>
      </c>
      <c r="E58" t="s">
        <v>2865</v>
      </c>
      <c r="F58" t="s">
        <v>5965</v>
      </c>
      <c r="G58" t="s">
        <v>5966</v>
      </c>
      <c r="H58" t="s">
        <v>142</v>
      </c>
      <c r="I58" t="s">
        <v>155</v>
      </c>
    </row>
    <row r="59" spans="1:11">
      <c r="A59" s="217">
        <v>46288</v>
      </c>
      <c r="B59" t="s">
        <v>2396</v>
      </c>
      <c r="C59" t="s">
        <v>2318</v>
      </c>
      <c r="D59" t="s">
        <v>1080</v>
      </c>
      <c r="E59" t="s">
        <v>2867</v>
      </c>
      <c r="F59" t="s">
        <v>5881</v>
      </c>
      <c r="G59" t="s">
        <v>5882</v>
      </c>
      <c r="H59" t="s">
        <v>228</v>
      </c>
    </row>
    <row r="60" spans="1:11">
      <c r="A60" s="217">
        <v>46288</v>
      </c>
      <c r="B60" t="s">
        <v>2423</v>
      </c>
      <c r="C60" t="s">
        <v>2318</v>
      </c>
      <c r="D60" t="s">
        <v>2352</v>
      </c>
      <c r="E60" t="s">
        <v>2572</v>
      </c>
      <c r="F60" t="s">
        <v>5967</v>
      </c>
      <c r="G60" t="s">
        <v>5968</v>
      </c>
      <c r="H60" t="s">
        <v>207</v>
      </c>
    </row>
    <row r="61" spans="1:11">
      <c r="A61" s="217">
        <v>46288</v>
      </c>
      <c r="B61" t="s">
        <v>2423</v>
      </c>
      <c r="C61" t="s">
        <v>2318</v>
      </c>
      <c r="D61" t="s">
        <v>1080</v>
      </c>
      <c r="E61" t="s">
        <v>2575</v>
      </c>
      <c r="F61" t="s">
        <v>5969</v>
      </c>
      <c r="G61" t="s">
        <v>5970</v>
      </c>
      <c r="H61" t="s">
        <v>222</v>
      </c>
    </row>
    <row r="62" spans="1:11">
      <c r="A62" s="217">
        <v>46288</v>
      </c>
      <c r="B62" t="s">
        <v>2423</v>
      </c>
      <c r="C62" t="s">
        <v>2318</v>
      </c>
      <c r="D62" t="s">
        <v>1080</v>
      </c>
      <c r="E62" t="s">
        <v>2578</v>
      </c>
      <c r="F62" t="s">
        <v>5971</v>
      </c>
      <c r="G62" t="s">
        <v>5972</v>
      </c>
      <c r="H62" t="s">
        <v>228</v>
      </c>
    </row>
    <row r="63" spans="1:11">
      <c r="A63" s="217">
        <v>46288</v>
      </c>
      <c r="B63" t="s">
        <v>2423</v>
      </c>
      <c r="C63" t="s">
        <v>2318</v>
      </c>
      <c r="D63" t="s">
        <v>2376</v>
      </c>
      <c r="E63" t="s">
        <v>2575</v>
      </c>
      <c r="F63" t="s">
        <v>5969</v>
      </c>
      <c r="G63" t="s">
        <v>5970</v>
      </c>
      <c r="H63" t="s">
        <v>222</v>
      </c>
    </row>
    <row r="64" spans="1:11">
      <c r="A64" s="217">
        <v>46288</v>
      </c>
      <c r="B64" t="s">
        <v>2423</v>
      </c>
      <c r="C64" t="s">
        <v>2356</v>
      </c>
      <c r="D64" t="s">
        <v>2381</v>
      </c>
      <c r="E64" t="s">
        <v>2868</v>
      </c>
      <c r="F64" t="s">
        <v>5973</v>
      </c>
      <c r="G64" t="s">
        <v>5974</v>
      </c>
      <c r="H64" t="s">
        <v>2870</v>
      </c>
      <c r="I64" t="s">
        <v>5975</v>
      </c>
    </row>
    <row r="65" spans="1:11">
      <c r="A65" s="217">
        <v>46288</v>
      </c>
      <c r="B65" t="s">
        <v>2423</v>
      </c>
      <c r="C65" t="s">
        <v>2344</v>
      </c>
      <c r="D65" t="s">
        <v>2479</v>
      </c>
      <c r="E65" t="s">
        <v>2871</v>
      </c>
      <c r="F65" t="s">
        <v>5976</v>
      </c>
      <c r="G65" t="s">
        <v>5977</v>
      </c>
      <c r="H65" t="s">
        <v>2443</v>
      </c>
      <c r="I65" t="s">
        <v>143</v>
      </c>
    </row>
    <row r="66" spans="1:11">
      <c r="A66" s="217">
        <v>46288</v>
      </c>
      <c r="B66" t="s">
        <v>2423</v>
      </c>
      <c r="C66" t="s">
        <v>2318</v>
      </c>
      <c r="D66" t="s">
        <v>2383</v>
      </c>
      <c r="E66" t="s">
        <v>2873</v>
      </c>
      <c r="F66" t="s">
        <v>5978</v>
      </c>
      <c r="G66" t="s">
        <v>5979</v>
      </c>
      <c r="H66" t="s">
        <v>2875</v>
      </c>
      <c r="I66" t="s">
        <v>1318</v>
      </c>
    </row>
    <row r="67" spans="1:11">
      <c r="A67" s="217">
        <v>46289</v>
      </c>
      <c r="B67" t="s">
        <v>2423</v>
      </c>
      <c r="C67" t="s">
        <v>2318</v>
      </c>
      <c r="D67" t="s">
        <v>1080</v>
      </c>
      <c r="E67" t="s">
        <v>2876</v>
      </c>
      <c r="F67" t="s">
        <v>5980</v>
      </c>
      <c r="G67" t="s">
        <v>5981</v>
      </c>
      <c r="H67" t="s">
        <v>214</v>
      </c>
    </row>
    <row r="68" spans="1:11">
      <c r="A68" s="217">
        <v>46289</v>
      </c>
      <c r="B68" t="s">
        <v>2456</v>
      </c>
      <c r="C68" t="s">
        <v>2318</v>
      </c>
      <c r="D68" t="s">
        <v>2352</v>
      </c>
      <c r="E68" t="s">
        <v>2877</v>
      </c>
      <c r="H68" t="s">
        <v>228</v>
      </c>
    </row>
    <row r="69" spans="1:11">
      <c r="A69" s="217">
        <v>46289</v>
      </c>
      <c r="B69" t="s">
        <v>2456</v>
      </c>
      <c r="C69" t="s">
        <v>2318</v>
      </c>
      <c r="D69" t="s">
        <v>2352</v>
      </c>
      <c r="E69" t="s">
        <v>2878</v>
      </c>
      <c r="F69" t="s">
        <v>5982</v>
      </c>
      <c r="G69" t="s">
        <v>5983</v>
      </c>
      <c r="H69" t="s">
        <v>240</v>
      </c>
      <c r="J69">
        <v>160</v>
      </c>
      <c r="K69">
        <v>180</v>
      </c>
    </row>
    <row r="70" spans="1:11">
      <c r="A70" s="217">
        <v>46289</v>
      </c>
      <c r="B70" t="s">
        <v>2456</v>
      </c>
      <c r="C70" t="s">
        <v>2318</v>
      </c>
      <c r="D70" t="s">
        <v>1080</v>
      </c>
      <c r="E70" t="s">
        <v>2880</v>
      </c>
      <c r="H70" t="s">
        <v>228</v>
      </c>
    </row>
    <row r="71" spans="1:11">
      <c r="A71" s="217">
        <v>46289</v>
      </c>
      <c r="B71" t="s">
        <v>2456</v>
      </c>
      <c r="C71" t="s">
        <v>2318</v>
      </c>
      <c r="D71" t="s">
        <v>1080</v>
      </c>
      <c r="E71" t="s">
        <v>2805</v>
      </c>
      <c r="F71" s="218"/>
      <c r="G71" s="218"/>
      <c r="H71" t="s">
        <v>228</v>
      </c>
    </row>
    <row r="72" spans="1:11" ht="388.8">
      <c r="A72" s="217">
        <v>46289</v>
      </c>
      <c r="B72" t="s">
        <v>2456</v>
      </c>
      <c r="C72" t="s">
        <v>2318</v>
      </c>
      <c r="D72" t="s">
        <v>2376</v>
      </c>
      <c r="E72" t="s">
        <v>2881</v>
      </c>
      <c r="F72" s="218" t="s">
        <v>5984</v>
      </c>
      <c r="G72" s="218" t="s">
        <v>5985</v>
      </c>
      <c r="H72" t="s">
        <v>240</v>
      </c>
    </row>
    <row r="73" spans="1:11">
      <c r="A73" s="217">
        <v>46289</v>
      </c>
      <c r="B73" t="s">
        <v>2456</v>
      </c>
      <c r="C73" t="s">
        <v>2356</v>
      </c>
      <c r="D73" t="s">
        <v>2381</v>
      </c>
      <c r="E73" t="s">
        <v>2641</v>
      </c>
      <c r="F73" t="s">
        <v>2883</v>
      </c>
      <c r="H73" t="s">
        <v>1077</v>
      </c>
    </row>
    <row r="74" spans="1:11">
      <c r="A74" s="217">
        <v>46289</v>
      </c>
      <c r="B74" t="s">
        <v>2456</v>
      </c>
      <c r="C74" t="s">
        <v>2344</v>
      </c>
      <c r="D74" t="s">
        <v>2479</v>
      </c>
      <c r="E74" t="s">
        <v>2757</v>
      </c>
      <c r="H74" t="s">
        <v>228</v>
      </c>
    </row>
    <row r="75" spans="1:11" ht="144">
      <c r="A75" s="217">
        <v>46289</v>
      </c>
      <c r="B75" t="s">
        <v>2456</v>
      </c>
      <c r="C75" t="s">
        <v>2318</v>
      </c>
      <c r="D75" t="s">
        <v>2383</v>
      </c>
      <c r="E75" t="s">
        <v>2884</v>
      </c>
      <c r="F75" t="s">
        <v>5986</v>
      </c>
      <c r="G75" s="218" t="s">
        <v>5987</v>
      </c>
      <c r="H75" t="s">
        <v>2886</v>
      </c>
      <c r="I75" t="s">
        <v>1460</v>
      </c>
    </row>
    <row r="76" spans="1:11">
      <c r="A76" s="217">
        <v>46290</v>
      </c>
      <c r="B76" t="s">
        <v>2456</v>
      </c>
      <c r="C76" t="s">
        <v>2318</v>
      </c>
      <c r="D76" t="s">
        <v>1080</v>
      </c>
      <c r="E76" t="s">
        <v>2532</v>
      </c>
      <c r="F76" t="s">
        <v>5988</v>
      </c>
      <c r="G76" t="s">
        <v>5989</v>
      </c>
      <c r="H76" t="s">
        <v>235</v>
      </c>
    </row>
    <row r="77" spans="1:11" ht="129.6">
      <c r="A77" s="217">
        <v>46290</v>
      </c>
      <c r="B77" t="s">
        <v>2488</v>
      </c>
      <c r="C77" t="s">
        <v>2318</v>
      </c>
      <c r="D77" t="s">
        <v>2352</v>
      </c>
      <c r="E77" t="s">
        <v>2889</v>
      </c>
      <c r="F77" t="s">
        <v>5990</v>
      </c>
      <c r="G77" s="218" t="s">
        <v>5991</v>
      </c>
      <c r="H77" t="s">
        <v>318</v>
      </c>
      <c r="I77" t="s">
        <v>1036</v>
      </c>
    </row>
    <row r="78" spans="1:11">
      <c r="A78" s="217">
        <v>46290</v>
      </c>
      <c r="B78" t="s">
        <v>2488</v>
      </c>
      <c r="C78" t="s">
        <v>2318</v>
      </c>
      <c r="D78" t="s">
        <v>1080</v>
      </c>
      <c r="E78" t="s">
        <v>2893</v>
      </c>
      <c r="H78" t="s">
        <v>228</v>
      </c>
    </row>
    <row r="79" spans="1:11" ht="43.2">
      <c r="A79" s="217">
        <v>46290</v>
      </c>
      <c r="B79" t="s">
        <v>2488</v>
      </c>
      <c r="C79" t="s">
        <v>2318</v>
      </c>
      <c r="D79" t="s">
        <v>1080</v>
      </c>
      <c r="E79" t="s">
        <v>2891</v>
      </c>
      <c r="F79" t="s">
        <v>5992</v>
      </c>
      <c r="G79" s="218" t="s">
        <v>5993</v>
      </c>
      <c r="H79" t="s">
        <v>228</v>
      </c>
      <c r="J79">
        <v>120</v>
      </c>
      <c r="K79">
        <v>150</v>
      </c>
    </row>
    <row r="80" spans="1:11">
      <c r="A80" s="217">
        <v>46290</v>
      </c>
      <c r="B80" t="s">
        <v>2488</v>
      </c>
      <c r="C80" t="s">
        <v>2318</v>
      </c>
      <c r="D80" t="s">
        <v>2376</v>
      </c>
      <c r="E80" t="s">
        <v>2895</v>
      </c>
      <c r="H80" t="s">
        <v>228</v>
      </c>
    </row>
    <row r="81" spans="1:9">
      <c r="A81" s="217">
        <v>46290</v>
      </c>
      <c r="B81" t="s">
        <v>2488</v>
      </c>
      <c r="C81" t="s">
        <v>2356</v>
      </c>
      <c r="D81" t="s">
        <v>2381</v>
      </c>
      <c r="E81" t="s">
        <v>2897</v>
      </c>
      <c r="F81" t="s">
        <v>5994</v>
      </c>
      <c r="G81" t="s">
        <v>5995</v>
      </c>
      <c r="H81" t="s">
        <v>1077</v>
      </c>
    </row>
    <row r="82" spans="1:9">
      <c r="A82" s="217">
        <v>46290</v>
      </c>
      <c r="B82" t="s">
        <v>2488</v>
      </c>
      <c r="C82" t="s">
        <v>2344</v>
      </c>
      <c r="D82" t="s">
        <v>2479</v>
      </c>
      <c r="E82" t="s">
        <v>2757</v>
      </c>
      <c r="H82" t="s">
        <v>228</v>
      </c>
    </row>
    <row r="83" spans="1:9">
      <c r="A83" s="217">
        <v>46290</v>
      </c>
      <c r="B83" t="s">
        <v>2488</v>
      </c>
      <c r="C83" t="s">
        <v>2318</v>
      </c>
      <c r="D83" t="s">
        <v>2383</v>
      </c>
      <c r="E83" t="s">
        <v>2899</v>
      </c>
      <c r="F83" t="s">
        <v>5996</v>
      </c>
      <c r="G83" t="s">
        <v>5997</v>
      </c>
      <c r="H83" t="s">
        <v>136</v>
      </c>
      <c r="I83" t="s">
        <v>160</v>
      </c>
    </row>
    <row r="84" spans="1:9">
      <c r="A84" s="217">
        <v>46290</v>
      </c>
      <c r="B84" t="s">
        <v>2488</v>
      </c>
      <c r="C84" t="s">
        <v>2318</v>
      </c>
      <c r="D84" t="s">
        <v>1080</v>
      </c>
      <c r="E84" t="s">
        <v>2562</v>
      </c>
      <c r="F84" t="s">
        <v>5953</v>
      </c>
      <c r="G84" t="s">
        <v>5998</v>
      </c>
      <c r="H84" t="s">
        <v>228</v>
      </c>
    </row>
    <row r="85" spans="1:9">
      <c r="A85" s="217"/>
    </row>
    <row r="86" spans="1:9">
      <c r="A86" s="217"/>
    </row>
    <row r="87" spans="1:9">
      <c r="A87" s="217"/>
    </row>
    <row r="88" spans="1:9">
      <c r="A88" s="217"/>
    </row>
    <row r="89" spans="1:9">
      <c r="A89" s="217"/>
    </row>
    <row r="90" spans="1:9">
      <c r="A90" s="217"/>
    </row>
    <row r="91" spans="1:9">
      <c r="A91" s="217"/>
    </row>
    <row r="92" spans="1:9">
      <c r="A92" s="217"/>
    </row>
    <row r="93" spans="1:9">
      <c r="A93" s="217"/>
    </row>
    <row r="94" spans="1:9">
      <c r="A94" s="217"/>
    </row>
    <row r="95" spans="1:9">
      <c r="A95" s="217"/>
    </row>
    <row r="96" spans="1:9">
      <c r="A96" s="217"/>
    </row>
    <row r="97" spans="1:7">
      <c r="A97" s="217"/>
    </row>
    <row r="98" spans="1:7">
      <c r="A98" s="217"/>
    </row>
    <row r="99" spans="1:7">
      <c r="A99" s="217"/>
    </row>
    <row r="100" spans="1:7">
      <c r="A100" s="217"/>
    </row>
    <row r="101" spans="1:7">
      <c r="A101" s="217"/>
    </row>
    <row r="102" spans="1:7">
      <c r="A102" s="217"/>
    </row>
    <row r="103" spans="1:7">
      <c r="A103" s="217"/>
    </row>
    <row r="104" spans="1:7">
      <c r="A104" s="217"/>
    </row>
    <row r="105" spans="1:7">
      <c r="A105" s="217"/>
    </row>
    <row r="106" spans="1:7">
      <c r="A106" s="217"/>
    </row>
    <row r="107" spans="1:7">
      <c r="A107" s="217"/>
    </row>
    <row r="108" spans="1:7">
      <c r="A108" s="217"/>
      <c r="F108" s="218"/>
      <c r="G108" s="218"/>
    </row>
    <row r="109" spans="1:7">
      <c r="A109" s="217"/>
    </row>
    <row r="110" spans="1:7">
      <c r="A110" s="217"/>
    </row>
    <row r="111" spans="1:7">
      <c r="A111" s="217"/>
      <c r="G111" s="218"/>
    </row>
    <row r="112" spans="1:7">
      <c r="A112" s="217"/>
    </row>
    <row r="113" spans="1:7">
      <c r="A113" s="217"/>
    </row>
    <row r="114" spans="1:7">
      <c r="A114" s="217"/>
      <c r="F114" s="218"/>
      <c r="G114" s="218"/>
    </row>
    <row r="115" spans="1:7">
      <c r="A115" s="217"/>
      <c r="F115" s="218"/>
      <c r="G115" s="218"/>
    </row>
    <row r="116" spans="1:7">
      <c r="A116" s="217"/>
    </row>
    <row r="117" spans="1:7">
      <c r="A117" s="217"/>
    </row>
    <row r="118" spans="1:7">
      <c r="A118" s="217"/>
      <c r="G118" s="218"/>
    </row>
    <row r="119" spans="1:7">
      <c r="A119" s="217"/>
      <c r="G119" s="218"/>
    </row>
    <row r="120" spans="1:7">
      <c r="A120" s="217"/>
    </row>
    <row r="121" spans="1:7">
      <c r="A121" s="217"/>
    </row>
    <row r="122" spans="1:7">
      <c r="A122" s="217"/>
    </row>
    <row r="123" spans="1:7">
      <c r="A123" s="217"/>
    </row>
    <row r="124" spans="1:7">
      <c r="A124" s="217"/>
    </row>
    <row r="125" spans="1:7">
      <c r="A125" s="217"/>
    </row>
    <row r="126" spans="1:7">
      <c r="A126" s="217"/>
    </row>
    <row r="127" spans="1:7">
      <c r="A127" s="217"/>
    </row>
    <row r="128" spans="1:7">
      <c r="A128" s="217"/>
    </row>
    <row r="129" spans="1:1">
      <c r="A129" s="217"/>
    </row>
    <row r="130" spans="1:1">
      <c r="A130" s="217"/>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C08B-4A94-44A8-B529-7299F4B9B90A}">
  <dimension ref="A1:J1365"/>
  <sheetViews>
    <sheetView topLeftCell="A38" workbookViewId="0">
      <selection activeCell="E47" sqref="E47"/>
    </sheetView>
  </sheetViews>
  <sheetFormatPr defaultRowHeight="14.4"/>
  <cols>
    <col min="1" max="1" width="17.109375" customWidth="1"/>
    <col min="2" max="2" width="21" customWidth="1"/>
    <col min="3" max="3" width="24.6640625" customWidth="1"/>
    <col min="4" max="4" width="33.33203125" customWidth="1"/>
    <col min="5" max="5" width="11.44140625" customWidth="1"/>
    <col min="6" max="6" width="49.5546875" customWidth="1"/>
    <col min="7" max="7" width="38.109375" customWidth="1"/>
    <col min="8" max="9" width="33.33203125" customWidth="1"/>
    <col min="10" max="10" width="38.109375" customWidth="1"/>
  </cols>
  <sheetData>
    <row r="1" spans="1:10">
      <c r="A1" s="39" t="s">
        <v>2321</v>
      </c>
      <c r="B1" s="39" t="s">
        <v>0</v>
      </c>
      <c r="C1" s="39" t="s">
        <v>5507</v>
      </c>
      <c r="D1" s="39" t="s">
        <v>5999</v>
      </c>
      <c r="E1" s="39" t="s">
        <v>6000</v>
      </c>
      <c r="F1" s="39" t="s">
        <v>6001</v>
      </c>
      <c r="G1" s="39" t="s">
        <v>6002</v>
      </c>
      <c r="H1" s="39" t="s">
        <v>5871</v>
      </c>
      <c r="I1" s="39" t="s">
        <v>5872</v>
      </c>
      <c r="J1" s="39" t="s">
        <v>5420</v>
      </c>
    </row>
    <row r="2" spans="1:10">
      <c r="A2" s="217">
        <v>46279</v>
      </c>
      <c r="B2" t="s">
        <v>55</v>
      </c>
      <c r="C2" t="s">
        <v>6003</v>
      </c>
      <c r="D2" t="s">
        <v>2914</v>
      </c>
      <c r="E2">
        <v>1</v>
      </c>
      <c r="F2" s="218" t="s">
        <v>6004</v>
      </c>
      <c r="G2" t="s">
        <v>2751</v>
      </c>
      <c r="H2" t="s">
        <v>5877</v>
      </c>
      <c r="I2" t="s">
        <v>5878</v>
      </c>
      <c r="J2" t="s">
        <v>1287</v>
      </c>
    </row>
    <row r="3" spans="1:10" ht="72">
      <c r="A3" s="217">
        <v>46279</v>
      </c>
      <c r="B3" t="s">
        <v>55</v>
      </c>
      <c r="C3" t="s">
        <v>6003</v>
      </c>
      <c r="D3" t="s">
        <v>2919</v>
      </c>
      <c r="E3">
        <v>5</v>
      </c>
      <c r="F3" s="218" t="s">
        <v>6005</v>
      </c>
      <c r="G3" t="s">
        <v>2751</v>
      </c>
      <c r="H3" t="s">
        <v>5877</v>
      </c>
      <c r="I3" t="s">
        <v>5878</v>
      </c>
      <c r="J3" t="s">
        <v>1287</v>
      </c>
    </row>
    <row r="4" spans="1:10" ht="43.2">
      <c r="A4" s="217">
        <v>46279</v>
      </c>
      <c r="B4" t="s">
        <v>55</v>
      </c>
      <c r="C4" t="s">
        <v>6003</v>
      </c>
      <c r="D4" t="s">
        <v>2923</v>
      </c>
      <c r="E4">
        <v>3</v>
      </c>
      <c r="F4" s="218" t="s">
        <v>6006</v>
      </c>
      <c r="G4" t="s">
        <v>2751</v>
      </c>
      <c r="H4" t="s">
        <v>5877</v>
      </c>
      <c r="I4" t="s">
        <v>5878</v>
      </c>
      <c r="J4" t="s">
        <v>1287</v>
      </c>
    </row>
    <row r="5" spans="1:10" ht="43.2">
      <c r="A5" s="217">
        <v>46279</v>
      </c>
      <c r="B5" t="s">
        <v>70</v>
      </c>
      <c r="C5" t="s">
        <v>6003</v>
      </c>
      <c r="D5" t="s">
        <v>2919</v>
      </c>
      <c r="E5">
        <v>3</v>
      </c>
      <c r="F5" s="218" t="s">
        <v>6007</v>
      </c>
      <c r="G5" t="s">
        <v>2751</v>
      </c>
      <c r="H5" t="s">
        <v>5877</v>
      </c>
      <c r="I5" t="s">
        <v>5878</v>
      </c>
      <c r="J5" t="s">
        <v>1287</v>
      </c>
    </row>
    <row r="6" spans="1:10">
      <c r="A6" s="217">
        <v>46279</v>
      </c>
      <c r="B6" t="s">
        <v>70</v>
      </c>
      <c r="C6" t="s">
        <v>6003</v>
      </c>
      <c r="D6" t="s">
        <v>2958</v>
      </c>
      <c r="E6">
        <v>1</v>
      </c>
      <c r="F6" s="218" t="s">
        <v>6008</v>
      </c>
      <c r="G6" t="s">
        <v>2751</v>
      </c>
      <c r="H6" t="s">
        <v>5877</v>
      </c>
      <c r="I6" t="s">
        <v>5878</v>
      </c>
      <c r="J6" t="s">
        <v>1287</v>
      </c>
    </row>
    <row r="7" spans="1:10" ht="43.2">
      <c r="A7" s="217">
        <v>46279</v>
      </c>
      <c r="B7" t="s">
        <v>70</v>
      </c>
      <c r="C7" t="s">
        <v>6003</v>
      </c>
      <c r="D7" t="s">
        <v>2923</v>
      </c>
      <c r="E7">
        <v>3</v>
      </c>
      <c r="F7" s="218" t="s">
        <v>6009</v>
      </c>
      <c r="G7" t="s">
        <v>2751</v>
      </c>
      <c r="H7" t="s">
        <v>5877</v>
      </c>
      <c r="I7" t="s">
        <v>5878</v>
      </c>
      <c r="J7" t="s">
        <v>1287</v>
      </c>
    </row>
    <row r="8" spans="1:10" ht="28.8">
      <c r="A8" s="217">
        <v>46279</v>
      </c>
      <c r="B8" t="s">
        <v>103</v>
      </c>
      <c r="C8" t="s">
        <v>6003</v>
      </c>
      <c r="D8" t="s">
        <v>2919</v>
      </c>
      <c r="E8">
        <v>2</v>
      </c>
      <c r="F8" s="218" t="s">
        <v>6010</v>
      </c>
      <c r="G8" t="s">
        <v>2751</v>
      </c>
      <c r="H8" t="s">
        <v>5877</v>
      </c>
      <c r="I8" t="s">
        <v>5878</v>
      </c>
      <c r="J8" t="s">
        <v>1287</v>
      </c>
    </row>
    <row r="9" spans="1:10">
      <c r="A9" s="217">
        <v>46279</v>
      </c>
      <c r="B9" t="s">
        <v>103</v>
      </c>
      <c r="C9" t="s">
        <v>6003</v>
      </c>
      <c r="D9" t="s">
        <v>2958</v>
      </c>
      <c r="E9">
        <v>1</v>
      </c>
      <c r="F9" s="218" t="s">
        <v>6011</v>
      </c>
      <c r="G9" t="s">
        <v>2751</v>
      </c>
      <c r="H9" t="s">
        <v>5877</v>
      </c>
      <c r="I9" t="s">
        <v>5878</v>
      </c>
      <c r="J9" t="s">
        <v>1287</v>
      </c>
    </row>
    <row r="10" spans="1:10">
      <c r="A10" s="217">
        <v>46279</v>
      </c>
      <c r="B10" t="s">
        <v>72</v>
      </c>
      <c r="C10" t="s">
        <v>6003</v>
      </c>
      <c r="D10" t="s">
        <v>2958</v>
      </c>
      <c r="E10">
        <v>1</v>
      </c>
      <c r="F10" s="218" t="s">
        <v>6012</v>
      </c>
      <c r="G10" t="s">
        <v>2751</v>
      </c>
      <c r="H10" t="s">
        <v>5877</v>
      </c>
      <c r="I10" t="s">
        <v>5878</v>
      </c>
      <c r="J10" t="s">
        <v>1287</v>
      </c>
    </row>
    <row r="11" spans="1:10">
      <c r="A11" s="217">
        <v>46279</v>
      </c>
      <c r="B11" t="s">
        <v>72</v>
      </c>
      <c r="C11" t="s">
        <v>6003</v>
      </c>
      <c r="D11" t="s">
        <v>2987</v>
      </c>
      <c r="E11">
        <v>1</v>
      </c>
      <c r="F11" s="218" t="s">
        <v>6013</v>
      </c>
      <c r="G11" t="s">
        <v>2751</v>
      </c>
      <c r="H11" t="s">
        <v>5877</v>
      </c>
      <c r="I11" t="s">
        <v>5878</v>
      </c>
      <c r="J11" t="s">
        <v>1287</v>
      </c>
    </row>
    <row r="12" spans="1:10">
      <c r="A12" s="217">
        <v>46279</v>
      </c>
      <c r="B12" t="s">
        <v>72</v>
      </c>
      <c r="C12" t="s">
        <v>6003</v>
      </c>
      <c r="D12" t="s">
        <v>2919</v>
      </c>
      <c r="E12">
        <v>1</v>
      </c>
      <c r="F12" s="218" t="s">
        <v>6014</v>
      </c>
      <c r="G12" t="s">
        <v>2751</v>
      </c>
      <c r="H12" t="s">
        <v>5877</v>
      </c>
      <c r="I12" t="s">
        <v>5878</v>
      </c>
      <c r="J12" t="s">
        <v>1287</v>
      </c>
    </row>
    <row r="13" spans="1:10">
      <c r="A13" s="217">
        <v>46279</v>
      </c>
      <c r="B13" t="s">
        <v>97</v>
      </c>
      <c r="C13" t="s">
        <v>6003</v>
      </c>
      <c r="D13" t="s">
        <v>2914</v>
      </c>
      <c r="E13">
        <v>1</v>
      </c>
      <c r="F13" s="218" t="s">
        <v>6015</v>
      </c>
      <c r="G13" t="s">
        <v>2751</v>
      </c>
      <c r="H13" t="s">
        <v>5877</v>
      </c>
      <c r="I13" t="s">
        <v>5878</v>
      </c>
      <c r="J13" t="s">
        <v>1287</v>
      </c>
    </row>
    <row r="14" spans="1:10">
      <c r="A14" s="217">
        <v>46279</v>
      </c>
      <c r="B14" t="s">
        <v>14</v>
      </c>
      <c r="C14" t="s">
        <v>6003</v>
      </c>
      <c r="D14" t="s">
        <v>2923</v>
      </c>
      <c r="E14">
        <v>1</v>
      </c>
      <c r="F14" s="218" t="s">
        <v>6016</v>
      </c>
      <c r="G14" t="s">
        <v>2751</v>
      </c>
      <c r="H14" t="s">
        <v>5877</v>
      </c>
      <c r="I14" t="s">
        <v>5878</v>
      </c>
      <c r="J14" t="s">
        <v>1287</v>
      </c>
    </row>
    <row r="15" spans="1:10">
      <c r="A15" s="217">
        <v>46279</v>
      </c>
      <c r="B15" t="s">
        <v>7</v>
      </c>
      <c r="C15" t="s">
        <v>6003</v>
      </c>
      <c r="D15" t="s">
        <v>2919</v>
      </c>
      <c r="E15">
        <v>1</v>
      </c>
      <c r="F15" s="218" t="s">
        <v>6017</v>
      </c>
      <c r="G15" t="s">
        <v>2751</v>
      </c>
      <c r="H15" t="s">
        <v>5877</v>
      </c>
      <c r="I15" t="s">
        <v>5878</v>
      </c>
      <c r="J15" t="s">
        <v>1287</v>
      </c>
    </row>
    <row r="16" spans="1:10" ht="57.6">
      <c r="A16" s="217">
        <v>46279</v>
      </c>
      <c r="B16" t="s">
        <v>60</v>
      </c>
      <c r="C16" t="s">
        <v>6003</v>
      </c>
      <c r="D16" t="s">
        <v>2919</v>
      </c>
      <c r="E16">
        <v>4</v>
      </c>
      <c r="F16" s="218" t="s">
        <v>6018</v>
      </c>
      <c r="G16" t="s">
        <v>2751</v>
      </c>
      <c r="H16" t="s">
        <v>5877</v>
      </c>
      <c r="I16" t="s">
        <v>5878</v>
      </c>
      <c r="J16" t="s">
        <v>1287</v>
      </c>
    </row>
    <row r="17" spans="1:10" ht="43.2">
      <c r="A17" s="217">
        <v>46279</v>
      </c>
      <c r="B17" t="s">
        <v>54</v>
      </c>
      <c r="C17" t="s">
        <v>6003</v>
      </c>
      <c r="D17" t="s">
        <v>2919</v>
      </c>
      <c r="E17">
        <v>3</v>
      </c>
      <c r="F17" s="218" t="s">
        <v>6019</v>
      </c>
      <c r="G17" t="s">
        <v>2751</v>
      </c>
      <c r="H17" t="s">
        <v>5877</v>
      </c>
      <c r="I17" t="s">
        <v>5878</v>
      </c>
      <c r="J17" t="s">
        <v>1287</v>
      </c>
    </row>
    <row r="18" spans="1:10" ht="28.8">
      <c r="A18" s="217">
        <v>46279</v>
      </c>
      <c r="B18" t="s">
        <v>73</v>
      </c>
      <c r="C18" t="s">
        <v>6003</v>
      </c>
      <c r="D18" t="s">
        <v>2919</v>
      </c>
      <c r="E18">
        <v>2</v>
      </c>
      <c r="F18" s="218" t="s">
        <v>6020</v>
      </c>
      <c r="G18" t="s">
        <v>2751</v>
      </c>
      <c r="H18" t="s">
        <v>5877</v>
      </c>
      <c r="I18" t="s">
        <v>5878</v>
      </c>
      <c r="J18" t="s">
        <v>1287</v>
      </c>
    </row>
    <row r="19" spans="1:10" ht="57.6">
      <c r="A19" s="217">
        <v>46279</v>
      </c>
      <c r="B19" t="s">
        <v>86</v>
      </c>
      <c r="C19" t="s">
        <v>6003</v>
      </c>
      <c r="D19" t="s">
        <v>2923</v>
      </c>
      <c r="E19">
        <v>4</v>
      </c>
      <c r="F19" s="218" t="s">
        <v>6021</v>
      </c>
      <c r="G19" t="s">
        <v>2751</v>
      </c>
      <c r="H19" t="s">
        <v>5877</v>
      </c>
      <c r="I19" t="s">
        <v>5878</v>
      </c>
      <c r="J19" t="s">
        <v>1287</v>
      </c>
    </row>
    <row r="20" spans="1:10">
      <c r="A20" s="217">
        <v>46279</v>
      </c>
      <c r="B20" t="s">
        <v>86</v>
      </c>
      <c r="C20" t="s">
        <v>6003</v>
      </c>
      <c r="D20" t="s">
        <v>2958</v>
      </c>
      <c r="E20">
        <v>1</v>
      </c>
      <c r="F20" s="218" t="s">
        <v>6022</v>
      </c>
      <c r="G20" t="s">
        <v>2751</v>
      </c>
      <c r="H20" t="s">
        <v>5877</v>
      </c>
      <c r="I20" t="s">
        <v>5878</v>
      </c>
      <c r="J20" t="s">
        <v>1287</v>
      </c>
    </row>
    <row r="21" spans="1:10" ht="28.8">
      <c r="A21" s="217">
        <v>46279</v>
      </c>
      <c r="B21" t="s">
        <v>86</v>
      </c>
      <c r="C21" t="s">
        <v>6003</v>
      </c>
      <c r="D21" t="s">
        <v>2919</v>
      </c>
      <c r="E21">
        <v>2</v>
      </c>
      <c r="F21" s="218" t="s">
        <v>6023</v>
      </c>
      <c r="G21" t="s">
        <v>2751</v>
      </c>
      <c r="H21" t="s">
        <v>5877</v>
      </c>
      <c r="I21" t="s">
        <v>5878</v>
      </c>
      <c r="J21" t="s">
        <v>1287</v>
      </c>
    </row>
    <row r="22" spans="1:10">
      <c r="A22" s="217">
        <v>46279</v>
      </c>
      <c r="B22" t="s">
        <v>87</v>
      </c>
      <c r="C22" t="s">
        <v>6003</v>
      </c>
      <c r="D22" t="s">
        <v>2923</v>
      </c>
      <c r="E22">
        <v>1</v>
      </c>
      <c r="F22" s="218" t="s">
        <v>6024</v>
      </c>
      <c r="G22" t="s">
        <v>2751</v>
      </c>
      <c r="H22" t="s">
        <v>5877</v>
      </c>
      <c r="I22" t="s">
        <v>5878</v>
      </c>
      <c r="J22" t="s">
        <v>1287</v>
      </c>
    </row>
    <row r="23" spans="1:10">
      <c r="A23" s="217">
        <v>46279</v>
      </c>
      <c r="B23" t="s">
        <v>98</v>
      </c>
      <c r="C23" t="s">
        <v>6003</v>
      </c>
      <c r="D23" t="s">
        <v>2923</v>
      </c>
      <c r="E23">
        <v>1</v>
      </c>
      <c r="F23" s="218" t="s">
        <v>6025</v>
      </c>
      <c r="G23" t="s">
        <v>2751</v>
      </c>
      <c r="H23" t="s">
        <v>5877</v>
      </c>
      <c r="I23" t="s">
        <v>5878</v>
      </c>
      <c r="J23" t="s">
        <v>1287</v>
      </c>
    </row>
    <row r="24" spans="1:10" ht="28.8">
      <c r="A24" s="217">
        <v>46279</v>
      </c>
      <c r="B24" t="s">
        <v>98</v>
      </c>
      <c r="C24" t="s">
        <v>6003</v>
      </c>
      <c r="D24" t="s">
        <v>2919</v>
      </c>
      <c r="E24">
        <v>2</v>
      </c>
      <c r="F24" s="218" t="s">
        <v>6026</v>
      </c>
      <c r="G24" t="s">
        <v>2751</v>
      </c>
      <c r="H24" t="s">
        <v>5877</v>
      </c>
      <c r="I24" t="s">
        <v>5878</v>
      </c>
      <c r="J24" t="s">
        <v>1287</v>
      </c>
    </row>
    <row r="25" spans="1:10">
      <c r="A25" s="217">
        <v>46279</v>
      </c>
      <c r="B25" t="s">
        <v>98</v>
      </c>
      <c r="C25" t="s">
        <v>6003</v>
      </c>
      <c r="D25" t="s">
        <v>3076</v>
      </c>
      <c r="E25">
        <v>1</v>
      </c>
      <c r="F25" s="218" t="s">
        <v>6027</v>
      </c>
      <c r="G25" t="s">
        <v>2751</v>
      </c>
      <c r="H25" t="s">
        <v>5877</v>
      </c>
      <c r="I25" t="s">
        <v>5878</v>
      </c>
      <c r="J25" t="s">
        <v>1287</v>
      </c>
    </row>
    <row r="26" spans="1:10">
      <c r="A26" s="217">
        <v>46279</v>
      </c>
      <c r="B26" t="s">
        <v>55</v>
      </c>
      <c r="C26" t="s">
        <v>2383</v>
      </c>
      <c r="D26" t="s">
        <v>3102</v>
      </c>
      <c r="E26">
        <v>1</v>
      </c>
      <c r="F26" s="218" t="s">
        <v>6028</v>
      </c>
      <c r="G26" t="s">
        <v>2760</v>
      </c>
      <c r="H26" t="s">
        <v>6029</v>
      </c>
      <c r="I26" t="s">
        <v>6030</v>
      </c>
      <c r="J26" t="s">
        <v>228</v>
      </c>
    </row>
    <row r="27" spans="1:10">
      <c r="A27" s="217">
        <v>46279</v>
      </c>
      <c r="B27" t="s">
        <v>14</v>
      </c>
      <c r="C27" t="s">
        <v>2383</v>
      </c>
      <c r="D27" t="s">
        <v>1330</v>
      </c>
      <c r="E27">
        <v>1</v>
      </c>
      <c r="F27" s="218" t="s">
        <v>6031</v>
      </c>
      <c r="G27" t="s">
        <v>2760</v>
      </c>
      <c r="H27" t="s">
        <v>6029</v>
      </c>
      <c r="I27" t="s">
        <v>6030</v>
      </c>
      <c r="J27" t="s">
        <v>228</v>
      </c>
    </row>
    <row r="28" spans="1:10">
      <c r="A28" s="217">
        <v>46279</v>
      </c>
      <c r="B28" t="s">
        <v>14</v>
      </c>
      <c r="C28" t="s">
        <v>2383</v>
      </c>
      <c r="D28" t="s">
        <v>3338</v>
      </c>
      <c r="E28">
        <v>1</v>
      </c>
      <c r="F28" s="218" t="s">
        <v>3337</v>
      </c>
      <c r="G28" t="s">
        <v>2760</v>
      </c>
      <c r="H28" t="s">
        <v>6029</v>
      </c>
      <c r="I28" t="s">
        <v>6030</v>
      </c>
      <c r="J28" t="s">
        <v>228</v>
      </c>
    </row>
    <row r="29" spans="1:10">
      <c r="A29" s="217">
        <v>46279</v>
      </c>
      <c r="B29" t="s">
        <v>4363</v>
      </c>
      <c r="C29" t="s">
        <v>2383</v>
      </c>
      <c r="D29" t="s">
        <v>3354</v>
      </c>
      <c r="E29">
        <v>1</v>
      </c>
      <c r="F29" s="218" t="s">
        <v>6032</v>
      </c>
      <c r="G29" t="s">
        <v>2760</v>
      </c>
      <c r="H29" t="s">
        <v>6029</v>
      </c>
      <c r="I29" t="s">
        <v>6030</v>
      </c>
      <c r="J29" t="s">
        <v>228</v>
      </c>
    </row>
    <row r="30" spans="1:10">
      <c r="A30" s="217">
        <v>46279</v>
      </c>
      <c r="B30" t="s">
        <v>92</v>
      </c>
      <c r="C30" t="s">
        <v>2383</v>
      </c>
      <c r="D30" t="s">
        <v>3432</v>
      </c>
      <c r="E30">
        <v>1</v>
      </c>
      <c r="F30" s="218" t="s">
        <v>6033</v>
      </c>
      <c r="G30" t="s">
        <v>2760</v>
      </c>
      <c r="H30" t="s">
        <v>6029</v>
      </c>
      <c r="I30" t="s">
        <v>6030</v>
      </c>
      <c r="J30" t="s">
        <v>228</v>
      </c>
    </row>
    <row r="31" spans="1:10" ht="28.8">
      <c r="A31" s="217">
        <v>46280</v>
      </c>
      <c r="B31" t="s">
        <v>32</v>
      </c>
      <c r="C31" t="s">
        <v>6003</v>
      </c>
      <c r="D31" t="s">
        <v>3081</v>
      </c>
      <c r="E31">
        <v>2</v>
      </c>
      <c r="F31" s="218" t="s">
        <v>6034</v>
      </c>
      <c r="G31" t="s">
        <v>2411</v>
      </c>
      <c r="H31" t="s">
        <v>5889</v>
      </c>
      <c r="I31" t="s">
        <v>5890</v>
      </c>
      <c r="J31" t="s">
        <v>1839</v>
      </c>
    </row>
    <row r="32" spans="1:10" ht="28.8">
      <c r="A32" s="217">
        <v>46280</v>
      </c>
      <c r="B32" t="s">
        <v>32</v>
      </c>
      <c r="C32" t="s">
        <v>6003</v>
      </c>
      <c r="D32" t="s">
        <v>666</v>
      </c>
      <c r="E32">
        <v>2</v>
      </c>
      <c r="F32" s="218" t="s">
        <v>6035</v>
      </c>
      <c r="G32" t="s">
        <v>2413</v>
      </c>
      <c r="H32" t="s">
        <v>5891</v>
      </c>
      <c r="I32" t="s">
        <v>5892</v>
      </c>
      <c r="J32" t="s">
        <v>228</v>
      </c>
    </row>
    <row r="33" spans="1:10">
      <c r="A33" s="217">
        <v>46280</v>
      </c>
      <c r="B33" t="s">
        <v>32</v>
      </c>
      <c r="C33" t="s">
        <v>6003</v>
      </c>
      <c r="D33" t="s">
        <v>3089</v>
      </c>
      <c r="E33">
        <v>1</v>
      </c>
      <c r="F33" s="218" t="s">
        <v>6036</v>
      </c>
      <c r="G33" t="s">
        <v>2413</v>
      </c>
      <c r="H33" t="s">
        <v>5891</v>
      </c>
      <c r="I33" t="s">
        <v>5892</v>
      </c>
      <c r="J33" t="s">
        <v>228</v>
      </c>
    </row>
    <row r="34" spans="1:10">
      <c r="A34" s="217">
        <v>46280</v>
      </c>
      <c r="B34" t="s">
        <v>32</v>
      </c>
      <c r="C34" t="s">
        <v>6003</v>
      </c>
      <c r="D34" t="s">
        <v>1902</v>
      </c>
      <c r="E34">
        <v>1</v>
      </c>
      <c r="F34" s="218" t="s">
        <v>6037</v>
      </c>
      <c r="G34" t="s">
        <v>2413</v>
      </c>
      <c r="H34" t="s">
        <v>5891</v>
      </c>
      <c r="I34" t="s">
        <v>5892</v>
      </c>
      <c r="J34" t="s">
        <v>228</v>
      </c>
    </row>
    <row r="35" spans="1:10">
      <c r="A35" s="217">
        <v>46280</v>
      </c>
      <c r="B35" t="s">
        <v>32</v>
      </c>
      <c r="C35" t="s">
        <v>6003</v>
      </c>
      <c r="D35" t="s">
        <v>214</v>
      </c>
      <c r="E35">
        <v>1</v>
      </c>
      <c r="F35" s="218" t="s">
        <v>6038</v>
      </c>
      <c r="G35" t="s">
        <v>2411</v>
      </c>
      <c r="H35" t="s">
        <v>5889</v>
      </c>
      <c r="I35" t="s">
        <v>5890</v>
      </c>
      <c r="J35" t="s">
        <v>1839</v>
      </c>
    </row>
    <row r="36" spans="1:10">
      <c r="A36" s="217">
        <v>46280</v>
      </c>
      <c r="B36" t="s">
        <v>55</v>
      </c>
      <c r="C36" t="s">
        <v>6003</v>
      </c>
      <c r="D36" t="s">
        <v>2914</v>
      </c>
      <c r="E36">
        <v>1</v>
      </c>
      <c r="F36" s="218" t="s">
        <v>6004</v>
      </c>
      <c r="G36" t="s">
        <v>2764</v>
      </c>
      <c r="H36" t="s">
        <v>5893</v>
      </c>
      <c r="I36" t="s">
        <v>5894</v>
      </c>
      <c r="J36" t="s">
        <v>235</v>
      </c>
    </row>
    <row r="37" spans="1:10">
      <c r="A37" s="217">
        <v>46280</v>
      </c>
      <c r="B37" t="s">
        <v>55</v>
      </c>
      <c r="C37" t="s">
        <v>6003</v>
      </c>
      <c r="D37" t="s">
        <v>3102</v>
      </c>
      <c r="E37">
        <v>1</v>
      </c>
      <c r="F37" s="218" t="s">
        <v>6028</v>
      </c>
      <c r="G37" t="s">
        <v>2413</v>
      </c>
      <c r="H37" t="s">
        <v>5891</v>
      </c>
      <c r="I37" t="s">
        <v>5892</v>
      </c>
      <c r="J37" t="s">
        <v>228</v>
      </c>
    </row>
    <row r="38" spans="1:10" ht="72">
      <c r="A38" s="217">
        <v>46280</v>
      </c>
      <c r="B38" t="s">
        <v>55</v>
      </c>
      <c r="C38" t="s">
        <v>6003</v>
      </c>
      <c r="D38" t="s">
        <v>2919</v>
      </c>
      <c r="E38">
        <v>5</v>
      </c>
      <c r="F38" s="218" t="s">
        <v>6005</v>
      </c>
      <c r="G38" t="s">
        <v>2764</v>
      </c>
      <c r="H38" t="s">
        <v>5893</v>
      </c>
      <c r="I38" t="s">
        <v>5894</v>
      </c>
      <c r="J38" t="s">
        <v>235</v>
      </c>
    </row>
    <row r="39" spans="1:10" ht="43.2">
      <c r="A39" s="217">
        <v>46280</v>
      </c>
      <c r="B39" t="s">
        <v>55</v>
      </c>
      <c r="C39" t="s">
        <v>6003</v>
      </c>
      <c r="D39" t="s">
        <v>214</v>
      </c>
      <c r="E39">
        <v>3</v>
      </c>
      <c r="F39" s="218" t="s">
        <v>6039</v>
      </c>
      <c r="G39" t="s">
        <v>2411</v>
      </c>
      <c r="H39" t="s">
        <v>5889</v>
      </c>
      <c r="I39" t="s">
        <v>5890</v>
      </c>
      <c r="J39" t="s">
        <v>1839</v>
      </c>
    </row>
    <row r="40" spans="1:10">
      <c r="A40" s="217">
        <v>46280</v>
      </c>
      <c r="B40" t="s">
        <v>55</v>
      </c>
      <c r="C40" t="s">
        <v>6003</v>
      </c>
      <c r="D40" t="s">
        <v>3109</v>
      </c>
      <c r="E40">
        <v>1</v>
      </c>
      <c r="F40" s="218" t="s">
        <v>6040</v>
      </c>
      <c r="G40" t="s">
        <v>2413</v>
      </c>
      <c r="H40" t="s">
        <v>5891</v>
      </c>
      <c r="I40" t="s">
        <v>5892</v>
      </c>
      <c r="J40" t="s">
        <v>228</v>
      </c>
    </row>
    <row r="41" spans="1:10" ht="28.8">
      <c r="A41" s="217">
        <v>46280</v>
      </c>
      <c r="B41" t="s">
        <v>55</v>
      </c>
      <c r="C41" t="s">
        <v>6003</v>
      </c>
      <c r="D41" t="s">
        <v>666</v>
      </c>
      <c r="E41">
        <v>2</v>
      </c>
      <c r="F41" s="218" t="s">
        <v>6041</v>
      </c>
      <c r="G41" t="s">
        <v>2413</v>
      </c>
      <c r="H41" t="s">
        <v>5891</v>
      </c>
      <c r="I41" t="s">
        <v>5892</v>
      </c>
      <c r="J41" t="s">
        <v>228</v>
      </c>
    </row>
    <row r="42" spans="1:10" ht="28.8">
      <c r="A42" s="217">
        <v>46280</v>
      </c>
      <c r="B42" t="s">
        <v>55</v>
      </c>
      <c r="C42" t="s">
        <v>6003</v>
      </c>
      <c r="D42" t="s">
        <v>3113</v>
      </c>
      <c r="E42">
        <v>2</v>
      </c>
      <c r="F42" s="218" t="s">
        <v>6042</v>
      </c>
      <c r="G42" t="s">
        <v>2408</v>
      </c>
      <c r="H42" t="s">
        <v>5887</v>
      </c>
      <c r="I42" t="s">
        <v>5888</v>
      </c>
      <c r="J42" t="s">
        <v>1262</v>
      </c>
    </row>
    <row r="43" spans="1:10">
      <c r="A43" s="217">
        <v>46280</v>
      </c>
      <c r="B43" t="s">
        <v>55</v>
      </c>
      <c r="C43" t="s">
        <v>6003</v>
      </c>
      <c r="D43" t="s">
        <v>3118</v>
      </c>
      <c r="E43">
        <v>1</v>
      </c>
      <c r="F43" s="218" t="s">
        <v>6043</v>
      </c>
      <c r="G43" t="s">
        <v>2413</v>
      </c>
      <c r="H43" t="s">
        <v>5891</v>
      </c>
      <c r="I43" t="s">
        <v>5892</v>
      </c>
      <c r="J43" t="s">
        <v>228</v>
      </c>
    </row>
    <row r="44" spans="1:10" ht="57.6">
      <c r="A44" s="217">
        <v>46280</v>
      </c>
      <c r="B44" t="s">
        <v>55</v>
      </c>
      <c r="C44" t="s">
        <v>6003</v>
      </c>
      <c r="D44" t="s">
        <v>3081</v>
      </c>
      <c r="E44">
        <v>4</v>
      </c>
      <c r="F44" s="218" t="s">
        <v>6044</v>
      </c>
      <c r="G44" t="s">
        <v>2411</v>
      </c>
      <c r="H44" t="s">
        <v>5889</v>
      </c>
      <c r="I44" t="s">
        <v>5890</v>
      </c>
      <c r="J44" t="s">
        <v>1839</v>
      </c>
    </row>
    <row r="45" spans="1:10">
      <c r="A45" s="217">
        <v>46280</v>
      </c>
      <c r="B45" t="s">
        <v>55</v>
      </c>
      <c r="C45" t="s">
        <v>6003</v>
      </c>
      <c r="D45" t="s">
        <v>3125</v>
      </c>
      <c r="E45">
        <v>1</v>
      </c>
      <c r="F45" s="218" t="s">
        <v>6045</v>
      </c>
      <c r="G45" t="s">
        <v>2411</v>
      </c>
      <c r="H45" t="s">
        <v>5889</v>
      </c>
      <c r="I45" t="s">
        <v>5890</v>
      </c>
      <c r="J45" t="s">
        <v>1839</v>
      </c>
    </row>
    <row r="46" spans="1:10">
      <c r="A46" s="217">
        <v>46280</v>
      </c>
      <c r="B46" t="s">
        <v>55</v>
      </c>
      <c r="C46" t="s">
        <v>6003</v>
      </c>
      <c r="D46" t="s">
        <v>1330</v>
      </c>
      <c r="E46">
        <v>1</v>
      </c>
      <c r="F46" s="218" t="s">
        <v>6046</v>
      </c>
      <c r="G46" t="s">
        <v>2408</v>
      </c>
      <c r="H46" t="s">
        <v>5887</v>
      </c>
      <c r="I46" t="s">
        <v>5888</v>
      </c>
      <c r="J46" t="s">
        <v>1262</v>
      </c>
    </row>
    <row r="47" spans="1:10" ht="43.2">
      <c r="A47" s="217">
        <v>46280</v>
      </c>
      <c r="B47" t="s">
        <v>59</v>
      </c>
      <c r="C47" t="s">
        <v>6003</v>
      </c>
      <c r="D47" t="s">
        <v>666</v>
      </c>
      <c r="E47">
        <v>3</v>
      </c>
      <c r="F47" s="218" t="s">
        <v>6047</v>
      </c>
      <c r="G47" t="s">
        <v>2413</v>
      </c>
      <c r="H47" t="s">
        <v>5891</v>
      </c>
      <c r="I47" t="s">
        <v>5892</v>
      </c>
      <c r="J47" t="s">
        <v>228</v>
      </c>
    </row>
    <row r="48" spans="1:10" ht="100.8">
      <c r="A48" s="217">
        <v>46280</v>
      </c>
      <c r="B48" t="s">
        <v>59</v>
      </c>
      <c r="C48" t="s">
        <v>6003</v>
      </c>
      <c r="D48" t="s">
        <v>214</v>
      </c>
      <c r="E48">
        <v>7</v>
      </c>
      <c r="F48" s="218" t="s">
        <v>6048</v>
      </c>
      <c r="G48" t="s">
        <v>2411</v>
      </c>
      <c r="H48" t="s">
        <v>5889</v>
      </c>
      <c r="I48" t="s">
        <v>5890</v>
      </c>
      <c r="J48" t="s">
        <v>1839</v>
      </c>
    </row>
    <row r="49" spans="1:10">
      <c r="A49" s="217">
        <v>46280</v>
      </c>
      <c r="B49" t="s">
        <v>59</v>
      </c>
      <c r="C49" t="s">
        <v>6003</v>
      </c>
      <c r="D49" t="s">
        <v>3145</v>
      </c>
      <c r="E49">
        <v>1</v>
      </c>
      <c r="F49" s="218" t="s">
        <v>6049</v>
      </c>
      <c r="G49" t="s">
        <v>2411</v>
      </c>
      <c r="H49" t="s">
        <v>5889</v>
      </c>
      <c r="I49" t="s">
        <v>5890</v>
      </c>
      <c r="J49" t="s">
        <v>1839</v>
      </c>
    </row>
    <row r="50" spans="1:10">
      <c r="A50" s="217">
        <v>46280</v>
      </c>
      <c r="B50" t="s">
        <v>59</v>
      </c>
      <c r="C50" t="s">
        <v>6003</v>
      </c>
      <c r="D50" t="s">
        <v>3148</v>
      </c>
      <c r="E50">
        <v>1</v>
      </c>
      <c r="F50" s="218" t="s">
        <v>6050</v>
      </c>
      <c r="G50" t="s">
        <v>2411</v>
      </c>
      <c r="H50" t="s">
        <v>5889</v>
      </c>
      <c r="I50" t="s">
        <v>5890</v>
      </c>
      <c r="J50" t="s">
        <v>1839</v>
      </c>
    </row>
    <row r="51" spans="1:10">
      <c r="A51" s="217">
        <v>46280</v>
      </c>
      <c r="B51" t="s">
        <v>59</v>
      </c>
      <c r="C51" t="s">
        <v>6003</v>
      </c>
      <c r="D51" t="s">
        <v>3081</v>
      </c>
      <c r="E51">
        <v>1</v>
      </c>
      <c r="F51" s="218" t="s">
        <v>6051</v>
      </c>
      <c r="G51" t="s">
        <v>2411</v>
      </c>
      <c r="H51" t="s">
        <v>5889</v>
      </c>
      <c r="I51" t="s">
        <v>5890</v>
      </c>
      <c r="J51" t="s">
        <v>1839</v>
      </c>
    </row>
    <row r="52" spans="1:10" ht="28.8">
      <c r="A52" s="217">
        <v>46280</v>
      </c>
      <c r="B52" t="s">
        <v>70</v>
      </c>
      <c r="C52" t="s">
        <v>6003</v>
      </c>
      <c r="D52" t="s">
        <v>3081</v>
      </c>
      <c r="E52">
        <v>2</v>
      </c>
      <c r="F52" s="218" t="s">
        <v>6052</v>
      </c>
      <c r="G52" t="s">
        <v>2411</v>
      </c>
      <c r="H52" t="s">
        <v>5889</v>
      </c>
      <c r="I52" t="s">
        <v>5890</v>
      </c>
      <c r="J52" t="s">
        <v>1839</v>
      </c>
    </row>
    <row r="53" spans="1:10">
      <c r="A53" s="217">
        <v>46280</v>
      </c>
      <c r="B53" t="s">
        <v>70</v>
      </c>
      <c r="C53" t="s">
        <v>6003</v>
      </c>
      <c r="D53" t="s">
        <v>3168</v>
      </c>
      <c r="E53">
        <v>1</v>
      </c>
      <c r="F53" s="218" t="s">
        <v>6053</v>
      </c>
      <c r="G53" t="s">
        <v>2413</v>
      </c>
      <c r="H53" t="s">
        <v>5891</v>
      </c>
      <c r="I53" t="s">
        <v>5892</v>
      </c>
      <c r="J53" t="s">
        <v>228</v>
      </c>
    </row>
    <row r="54" spans="1:10">
      <c r="A54" s="217">
        <v>46280</v>
      </c>
      <c r="B54" t="s">
        <v>70</v>
      </c>
      <c r="C54" t="s">
        <v>6003</v>
      </c>
      <c r="D54" t="s">
        <v>3171</v>
      </c>
      <c r="E54">
        <v>1</v>
      </c>
      <c r="F54" s="218" t="s">
        <v>6054</v>
      </c>
      <c r="G54" t="s">
        <v>2411</v>
      </c>
      <c r="H54" t="s">
        <v>5889</v>
      </c>
      <c r="I54" t="s">
        <v>5890</v>
      </c>
      <c r="J54" t="s">
        <v>1839</v>
      </c>
    </row>
    <row r="55" spans="1:10" ht="43.2">
      <c r="A55" s="217">
        <v>46280</v>
      </c>
      <c r="B55" t="s">
        <v>70</v>
      </c>
      <c r="C55" t="s">
        <v>6003</v>
      </c>
      <c r="D55" t="s">
        <v>2919</v>
      </c>
      <c r="E55">
        <v>3</v>
      </c>
      <c r="F55" s="218" t="s">
        <v>6007</v>
      </c>
      <c r="G55" t="s">
        <v>2764</v>
      </c>
      <c r="H55" t="s">
        <v>5893</v>
      </c>
      <c r="I55" t="s">
        <v>5894</v>
      </c>
      <c r="J55" t="s">
        <v>235</v>
      </c>
    </row>
    <row r="56" spans="1:10">
      <c r="A56" s="217">
        <v>46280</v>
      </c>
      <c r="B56" t="s">
        <v>70</v>
      </c>
      <c r="C56" t="s">
        <v>6003</v>
      </c>
      <c r="D56" t="s">
        <v>2958</v>
      </c>
      <c r="E56">
        <v>1</v>
      </c>
      <c r="F56" s="218" t="s">
        <v>6008</v>
      </c>
      <c r="G56" t="s">
        <v>2764</v>
      </c>
      <c r="H56" t="s">
        <v>5893</v>
      </c>
      <c r="I56" t="s">
        <v>5894</v>
      </c>
      <c r="J56" t="s">
        <v>235</v>
      </c>
    </row>
    <row r="57" spans="1:10" ht="28.8">
      <c r="A57" s="217">
        <v>46280</v>
      </c>
      <c r="B57" t="s">
        <v>70</v>
      </c>
      <c r="C57" t="s">
        <v>6003</v>
      </c>
      <c r="D57" t="s">
        <v>214</v>
      </c>
      <c r="E57">
        <v>2</v>
      </c>
      <c r="F57" s="218" t="s">
        <v>6055</v>
      </c>
      <c r="G57" t="s">
        <v>2411</v>
      </c>
      <c r="H57" t="s">
        <v>5889</v>
      </c>
      <c r="I57" t="s">
        <v>5890</v>
      </c>
      <c r="J57" t="s">
        <v>1839</v>
      </c>
    </row>
    <row r="58" spans="1:10">
      <c r="A58" s="217">
        <v>46280</v>
      </c>
      <c r="B58" t="s">
        <v>70</v>
      </c>
      <c r="C58" t="s">
        <v>6003</v>
      </c>
      <c r="D58" t="s">
        <v>3178</v>
      </c>
      <c r="E58">
        <v>1</v>
      </c>
      <c r="F58" s="218" t="s">
        <v>6056</v>
      </c>
      <c r="G58" t="s">
        <v>2411</v>
      </c>
      <c r="H58" t="s">
        <v>5889</v>
      </c>
      <c r="I58" t="s">
        <v>5890</v>
      </c>
      <c r="J58" t="s">
        <v>1839</v>
      </c>
    </row>
    <row r="59" spans="1:10" ht="28.8">
      <c r="A59" s="217">
        <v>46280</v>
      </c>
      <c r="B59" t="s">
        <v>70</v>
      </c>
      <c r="C59" t="s">
        <v>6003</v>
      </c>
      <c r="D59" t="s">
        <v>666</v>
      </c>
      <c r="E59">
        <v>2</v>
      </c>
      <c r="F59" s="218" t="s">
        <v>6057</v>
      </c>
      <c r="G59" t="s">
        <v>2413</v>
      </c>
      <c r="H59" t="s">
        <v>5891</v>
      </c>
      <c r="I59" t="s">
        <v>5892</v>
      </c>
      <c r="J59" t="s">
        <v>228</v>
      </c>
    </row>
    <row r="60" spans="1:10">
      <c r="A60" s="217">
        <v>46280</v>
      </c>
      <c r="B60" t="s">
        <v>70</v>
      </c>
      <c r="C60" t="s">
        <v>6003</v>
      </c>
      <c r="D60" t="s">
        <v>2963</v>
      </c>
      <c r="E60">
        <v>1</v>
      </c>
      <c r="F60" s="218" t="s">
        <v>6058</v>
      </c>
      <c r="G60" t="s">
        <v>2411</v>
      </c>
      <c r="H60" t="s">
        <v>5889</v>
      </c>
      <c r="I60" t="s">
        <v>5890</v>
      </c>
      <c r="J60" t="s">
        <v>1839</v>
      </c>
    </row>
    <row r="61" spans="1:10">
      <c r="A61" s="217">
        <v>46280</v>
      </c>
      <c r="B61" t="s">
        <v>70</v>
      </c>
      <c r="C61" t="s">
        <v>6003</v>
      </c>
      <c r="D61" t="s">
        <v>1330</v>
      </c>
      <c r="E61">
        <v>1</v>
      </c>
      <c r="F61" s="218" t="s">
        <v>6059</v>
      </c>
      <c r="G61" t="s">
        <v>2408</v>
      </c>
      <c r="H61" t="s">
        <v>5887</v>
      </c>
      <c r="I61" t="s">
        <v>5888</v>
      </c>
      <c r="J61" t="s">
        <v>1262</v>
      </c>
    </row>
    <row r="62" spans="1:10" ht="72">
      <c r="A62" s="217">
        <v>46280</v>
      </c>
      <c r="B62" t="s">
        <v>103</v>
      </c>
      <c r="C62" t="s">
        <v>6003</v>
      </c>
      <c r="D62" t="s">
        <v>214</v>
      </c>
      <c r="E62">
        <v>5</v>
      </c>
      <c r="F62" s="218" t="s">
        <v>6060</v>
      </c>
      <c r="G62" t="s">
        <v>2411</v>
      </c>
      <c r="H62" t="s">
        <v>5889</v>
      </c>
      <c r="I62" t="s">
        <v>5890</v>
      </c>
      <c r="J62" t="s">
        <v>1839</v>
      </c>
    </row>
    <row r="63" spans="1:10" ht="28.8">
      <c r="A63" s="217">
        <v>46280</v>
      </c>
      <c r="B63" t="s">
        <v>103</v>
      </c>
      <c r="C63" t="s">
        <v>6003</v>
      </c>
      <c r="D63" t="s">
        <v>666</v>
      </c>
      <c r="E63">
        <v>2</v>
      </c>
      <c r="F63" s="218" t="s">
        <v>6061</v>
      </c>
      <c r="G63" t="s">
        <v>2413</v>
      </c>
      <c r="H63" t="s">
        <v>5891</v>
      </c>
      <c r="I63" t="s">
        <v>5892</v>
      </c>
      <c r="J63" t="s">
        <v>228</v>
      </c>
    </row>
    <row r="64" spans="1:10" ht="28.8">
      <c r="A64" s="217">
        <v>46280</v>
      </c>
      <c r="B64" t="s">
        <v>103</v>
      </c>
      <c r="C64" t="s">
        <v>6003</v>
      </c>
      <c r="D64" t="s">
        <v>2919</v>
      </c>
      <c r="E64">
        <v>2</v>
      </c>
      <c r="F64" s="218" t="s">
        <v>6010</v>
      </c>
      <c r="G64" t="s">
        <v>2764</v>
      </c>
      <c r="H64" t="s">
        <v>5893</v>
      </c>
      <c r="I64" t="s">
        <v>5894</v>
      </c>
      <c r="J64" t="s">
        <v>235</v>
      </c>
    </row>
    <row r="65" spans="1:10" ht="57.6">
      <c r="A65" s="217">
        <v>46280</v>
      </c>
      <c r="B65" t="s">
        <v>103</v>
      </c>
      <c r="C65" t="s">
        <v>6003</v>
      </c>
      <c r="D65" t="s">
        <v>3081</v>
      </c>
      <c r="E65">
        <v>4</v>
      </c>
      <c r="F65" s="218" t="s">
        <v>6062</v>
      </c>
      <c r="G65" t="s">
        <v>2411</v>
      </c>
      <c r="H65" t="s">
        <v>5889</v>
      </c>
      <c r="I65" t="s">
        <v>5890</v>
      </c>
      <c r="J65" t="s">
        <v>1839</v>
      </c>
    </row>
    <row r="66" spans="1:10">
      <c r="A66" s="217">
        <v>46280</v>
      </c>
      <c r="B66" t="s">
        <v>103</v>
      </c>
      <c r="C66" t="s">
        <v>6003</v>
      </c>
      <c r="D66" t="s">
        <v>2958</v>
      </c>
      <c r="E66">
        <v>1</v>
      </c>
      <c r="F66" s="218" t="s">
        <v>6011</v>
      </c>
      <c r="G66" t="s">
        <v>2764</v>
      </c>
      <c r="H66" t="s">
        <v>5893</v>
      </c>
      <c r="I66" t="s">
        <v>5894</v>
      </c>
      <c r="J66" t="s">
        <v>235</v>
      </c>
    </row>
    <row r="67" spans="1:10">
      <c r="A67" s="217">
        <v>46280</v>
      </c>
      <c r="B67" t="s">
        <v>103</v>
      </c>
      <c r="C67" t="s">
        <v>6003</v>
      </c>
      <c r="D67" t="s">
        <v>3205</v>
      </c>
      <c r="E67">
        <v>1</v>
      </c>
      <c r="F67" s="218" t="s">
        <v>6063</v>
      </c>
      <c r="G67" t="s">
        <v>2411</v>
      </c>
      <c r="H67" t="s">
        <v>5889</v>
      </c>
      <c r="I67" t="s">
        <v>5890</v>
      </c>
      <c r="J67" t="s">
        <v>1839</v>
      </c>
    </row>
    <row r="68" spans="1:10">
      <c r="A68" s="217">
        <v>46280</v>
      </c>
      <c r="B68" t="s">
        <v>103</v>
      </c>
      <c r="C68" t="s">
        <v>6003</v>
      </c>
      <c r="D68" t="s">
        <v>3210</v>
      </c>
      <c r="E68">
        <v>1</v>
      </c>
      <c r="F68" s="218" t="s">
        <v>6064</v>
      </c>
      <c r="G68" t="s">
        <v>2411</v>
      </c>
      <c r="H68" t="s">
        <v>5889</v>
      </c>
      <c r="I68" t="s">
        <v>5890</v>
      </c>
      <c r="J68" t="s">
        <v>1839</v>
      </c>
    </row>
    <row r="69" spans="1:10">
      <c r="A69" s="217">
        <v>46280</v>
      </c>
      <c r="B69" t="s">
        <v>103</v>
      </c>
      <c r="C69" t="s">
        <v>6003</v>
      </c>
      <c r="D69" t="s">
        <v>3217</v>
      </c>
      <c r="E69">
        <v>1</v>
      </c>
      <c r="F69" s="218" t="s">
        <v>3216</v>
      </c>
      <c r="G69" t="s">
        <v>2413</v>
      </c>
      <c r="H69" t="s">
        <v>5891</v>
      </c>
      <c r="I69" t="s">
        <v>5892</v>
      </c>
      <c r="J69" t="s">
        <v>228</v>
      </c>
    </row>
    <row r="70" spans="1:10">
      <c r="A70" s="217">
        <v>46280</v>
      </c>
      <c r="B70" t="s">
        <v>103</v>
      </c>
      <c r="C70" t="s">
        <v>6003</v>
      </c>
      <c r="D70" t="s">
        <v>1330</v>
      </c>
      <c r="E70">
        <v>1</v>
      </c>
      <c r="F70" s="218" t="s">
        <v>6065</v>
      </c>
      <c r="G70" t="s">
        <v>2408</v>
      </c>
      <c r="H70" t="s">
        <v>5887</v>
      </c>
      <c r="I70" t="s">
        <v>5888</v>
      </c>
      <c r="J70" t="s">
        <v>1262</v>
      </c>
    </row>
    <row r="71" spans="1:10" ht="43.2">
      <c r="A71" s="217">
        <v>46280</v>
      </c>
      <c r="B71" t="s">
        <v>72</v>
      </c>
      <c r="C71" t="s">
        <v>6003</v>
      </c>
      <c r="D71" t="s">
        <v>666</v>
      </c>
      <c r="E71">
        <v>3</v>
      </c>
      <c r="F71" s="218" t="s">
        <v>6066</v>
      </c>
      <c r="G71" t="s">
        <v>2413</v>
      </c>
      <c r="H71" t="s">
        <v>5891</v>
      </c>
      <c r="I71" t="s">
        <v>5892</v>
      </c>
      <c r="J71" t="s">
        <v>228</v>
      </c>
    </row>
    <row r="72" spans="1:10" ht="144">
      <c r="A72" s="217">
        <v>46280</v>
      </c>
      <c r="B72" t="s">
        <v>72</v>
      </c>
      <c r="C72" t="s">
        <v>6003</v>
      </c>
      <c r="D72" t="s">
        <v>3081</v>
      </c>
      <c r="E72">
        <v>10</v>
      </c>
      <c r="F72" s="218" t="s">
        <v>6067</v>
      </c>
      <c r="G72" t="s">
        <v>2411</v>
      </c>
      <c r="H72" t="s">
        <v>5889</v>
      </c>
      <c r="I72" t="s">
        <v>5890</v>
      </c>
      <c r="J72" t="s">
        <v>1839</v>
      </c>
    </row>
    <row r="73" spans="1:10">
      <c r="A73" s="217">
        <v>46280</v>
      </c>
      <c r="B73" t="s">
        <v>72</v>
      </c>
      <c r="C73" t="s">
        <v>6003</v>
      </c>
      <c r="D73" t="s">
        <v>3226</v>
      </c>
      <c r="E73">
        <v>1</v>
      </c>
      <c r="F73" s="218" t="s">
        <v>6068</v>
      </c>
      <c r="G73" t="s">
        <v>2413</v>
      </c>
      <c r="H73" t="s">
        <v>5891</v>
      </c>
      <c r="I73" t="s">
        <v>5892</v>
      </c>
      <c r="J73" t="s">
        <v>228</v>
      </c>
    </row>
    <row r="74" spans="1:10" ht="57.6">
      <c r="A74" s="217">
        <v>46280</v>
      </c>
      <c r="B74" t="s">
        <v>72</v>
      </c>
      <c r="C74" t="s">
        <v>6003</v>
      </c>
      <c r="D74" t="s">
        <v>214</v>
      </c>
      <c r="E74">
        <v>4</v>
      </c>
      <c r="F74" s="218" t="s">
        <v>6069</v>
      </c>
      <c r="G74" t="s">
        <v>2411</v>
      </c>
      <c r="H74" t="s">
        <v>5889</v>
      </c>
      <c r="I74" t="s">
        <v>5890</v>
      </c>
      <c r="J74" t="s">
        <v>1839</v>
      </c>
    </row>
    <row r="75" spans="1:10">
      <c r="A75" s="217">
        <v>46280</v>
      </c>
      <c r="B75" t="s">
        <v>72</v>
      </c>
      <c r="C75" t="s">
        <v>6003</v>
      </c>
      <c r="D75" t="s">
        <v>2958</v>
      </c>
      <c r="E75">
        <v>1</v>
      </c>
      <c r="F75" s="218" t="s">
        <v>6012</v>
      </c>
      <c r="G75" t="s">
        <v>2764</v>
      </c>
      <c r="H75" t="s">
        <v>5893</v>
      </c>
      <c r="I75" t="s">
        <v>5894</v>
      </c>
      <c r="J75" t="s">
        <v>235</v>
      </c>
    </row>
    <row r="76" spans="1:10" ht="28.8">
      <c r="A76" s="217">
        <v>46280</v>
      </c>
      <c r="B76" t="s">
        <v>72</v>
      </c>
      <c r="C76" t="s">
        <v>6003</v>
      </c>
      <c r="D76" t="s">
        <v>3235</v>
      </c>
      <c r="E76">
        <v>2</v>
      </c>
      <c r="F76" s="218" t="s">
        <v>6070</v>
      </c>
      <c r="G76" t="s">
        <v>2413</v>
      </c>
      <c r="H76" t="s">
        <v>5891</v>
      </c>
      <c r="I76" t="s">
        <v>5892</v>
      </c>
      <c r="J76" t="s">
        <v>228</v>
      </c>
    </row>
    <row r="77" spans="1:10">
      <c r="A77" s="217">
        <v>46280</v>
      </c>
      <c r="B77" t="s">
        <v>72</v>
      </c>
      <c r="C77" t="s">
        <v>6003</v>
      </c>
      <c r="D77" t="s">
        <v>2987</v>
      </c>
      <c r="E77">
        <v>1</v>
      </c>
      <c r="F77" s="218" t="s">
        <v>6013</v>
      </c>
      <c r="G77" t="s">
        <v>2764</v>
      </c>
      <c r="H77" t="s">
        <v>5893</v>
      </c>
      <c r="I77" t="s">
        <v>5894</v>
      </c>
      <c r="J77" t="s">
        <v>235</v>
      </c>
    </row>
    <row r="78" spans="1:10">
      <c r="A78" s="217">
        <v>46280</v>
      </c>
      <c r="B78" t="s">
        <v>72</v>
      </c>
      <c r="C78" t="s">
        <v>6003</v>
      </c>
      <c r="D78" t="s">
        <v>2919</v>
      </c>
      <c r="E78">
        <v>1</v>
      </c>
      <c r="F78" s="218" t="s">
        <v>6014</v>
      </c>
      <c r="G78" t="s">
        <v>2764</v>
      </c>
      <c r="H78" t="s">
        <v>5893</v>
      </c>
      <c r="I78" t="s">
        <v>5894</v>
      </c>
      <c r="J78" t="s">
        <v>235</v>
      </c>
    </row>
    <row r="79" spans="1:10">
      <c r="A79" s="217">
        <v>46280</v>
      </c>
      <c r="B79" t="s">
        <v>72</v>
      </c>
      <c r="C79" t="s">
        <v>6003</v>
      </c>
      <c r="D79" t="s">
        <v>3259</v>
      </c>
      <c r="E79">
        <v>1</v>
      </c>
      <c r="F79" s="218" t="s">
        <v>6071</v>
      </c>
      <c r="G79" t="s">
        <v>2413</v>
      </c>
      <c r="H79" t="s">
        <v>5891</v>
      </c>
      <c r="I79" t="s">
        <v>5892</v>
      </c>
      <c r="J79" t="s">
        <v>228</v>
      </c>
    </row>
    <row r="80" spans="1:10">
      <c r="A80" s="217">
        <v>46280</v>
      </c>
      <c r="B80" t="s">
        <v>72</v>
      </c>
      <c r="C80" t="s">
        <v>6003</v>
      </c>
      <c r="D80" t="s">
        <v>3264</v>
      </c>
      <c r="E80">
        <v>1</v>
      </c>
      <c r="F80" s="218" t="s">
        <v>6072</v>
      </c>
      <c r="G80" t="s">
        <v>2408</v>
      </c>
      <c r="H80" t="s">
        <v>5887</v>
      </c>
      <c r="I80" t="s">
        <v>5888</v>
      </c>
      <c r="J80" t="s">
        <v>1262</v>
      </c>
    </row>
    <row r="81" spans="1:10" ht="115.2">
      <c r="A81" s="217">
        <v>46280</v>
      </c>
      <c r="B81" t="s">
        <v>78</v>
      </c>
      <c r="C81" t="s">
        <v>6003</v>
      </c>
      <c r="D81" t="s">
        <v>214</v>
      </c>
      <c r="E81">
        <v>8</v>
      </c>
      <c r="F81" s="218" t="s">
        <v>6073</v>
      </c>
      <c r="G81" t="s">
        <v>2411</v>
      </c>
      <c r="H81" t="s">
        <v>5889</v>
      </c>
      <c r="I81" t="s">
        <v>5890</v>
      </c>
      <c r="J81" t="s">
        <v>1839</v>
      </c>
    </row>
    <row r="82" spans="1:10" ht="57.6">
      <c r="A82" s="217">
        <v>46280</v>
      </c>
      <c r="B82" t="s">
        <v>78</v>
      </c>
      <c r="C82" t="s">
        <v>6003</v>
      </c>
      <c r="D82" t="s">
        <v>3081</v>
      </c>
      <c r="E82">
        <v>4</v>
      </c>
      <c r="F82" s="218" t="s">
        <v>6074</v>
      </c>
      <c r="G82" t="s">
        <v>2411</v>
      </c>
      <c r="H82" t="s">
        <v>5889</v>
      </c>
      <c r="I82" t="s">
        <v>5890</v>
      </c>
      <c r="J82" t="s">
        <v>1839</v>
      </c>
    </row>
    <row r="83" spans="1:10">
      <c r="A83" s="217">
        <v>46280</v>
      </c>
      <c r="B83" t="s">
        <v>78</v>
      </c>
      <c r="C83" t="s">
        <v>6003</v>
      </c>
      <c r="D83" t="s">
        <v>666</v>
      </c>
      <c r="E83">
        <v>1</v>
      </c>
      <c r="F83" s="218" t="s">
        <v>6075</v>
      </c>
      <c r="G83" t="s">
        <v>2413</v>
      </c>
      <c r="H83" t="s">
        <v>5891</v>
      </c>
      <c r="I83" t="s">
        <v>5892</v>
      </c>
      <c r="J83" t="s">
        <v>228</v>
      </c>
    </row>
    <row r="84" spans="1:10">
      <c r="A84" s="217">
        <v>46280</v>
      </c>
      <c r="B84" t="s">
        <v>78</v>
      </c>
      <c r="C84" t="s">
        <v>6003</v>
      </c>
      <c r="D84" t="s">
        <v>3293</v>
      </c>
      <c r="E84">
        <v>1</v>
      </c>
      <c r="F84" s="218" t="s">
        <v>6076</v>
      </c>
      <c r="G84" t="s">
        <v>2411</v>
      </c>
      <c r="H84" t="s">
        <v>5889</v>
      </c>
      <c r="I84" t="s">
        <v>5890</v>
      </c>
      <c r="J84" t="s">
        <v>1839</v>
      </c>
    </row>
    <row r="85" spans="1:10">
      <c r="A85" s="217">
        <v>46280</v>
      </c>
      <c r="B85" t="s">
        <v>97</v>
      </c>
      <c r="C85" t="s">
        <v>6003</v>
      </c>
      <c r="D85" t="s">
        <v>3298</v>
      </c>
      <c r="E85">
        <v>1</v>
      </c>
      <c r="F85" s="218" t="s">
        <v>6077</v>
      </c>
      <c r="G85" t="s">
        <v>2413</v>
      </c>
      <c r="H85" t="s">
        <v>5891</v>
      </c>
      <c r="I85" t="s">
        <v>5892</v>
      </c>
      <c r="J85" t="s">
        <v>228</v>
      </c>
    </row>
    <row r="86" spans="1:10" ht="100.8">
      <c r="A86" s="217">
        <v>46280</v>
      </c>
      <c r="B86" t="s">
        <v>97</v>
      </c>
      <c r="C86" t="s">
        <v>6003</v>
      </c>
      <c r="D86" t="s">
        <v>214</v>
      </c>
      <c r="E86">
        <v>7</v>
      </c>
      <c r="F86" s="218" t="s">
        <v>6078</v>
      </c>
      <c r="G86" t="s">
        <v>2411</v>
      </c>
      <c r="H86" t="s">
        <v>5889</v>
      </c>
      <c r="I86" t="s">
        <v>5890</v>
      </c>
      <c r="J86" t="s">
        <v>1839</v>
      </c>
    </row>
    <row r="87" spans="1:10" ht="72">
      <c r="A87" s="217">
        <v>46280</v>
      </c>
      <c r="B87" t="s">
        <v>97</v>
      </c>
      <c r="C87" t="s">
        <v>6003</v>
      </c>
      <c r="D87" t="s">
        <v>3081</v>
      </c>
      <c r="E87">
        <v>5</v>
      </c>
      <c r="F87" s="218" t="s">
        <v>6079</v>
      </c>
      <c r="G87" t="s">
        <v>2411</v>
      </c>
      <c r="H87" t="s">
        <v>5889</v>
      </c>
      <c r="I87" t="s">
        <v>5890</v>
      </c>
      <c r="J87" t="s">
        <v>1839</v>
      </c>
    </row>
    <row r="88" spans="1:10" ht="28.8">
      <c r="A88" s="217">
        <v>46280</v>
      </c>
      <c r="B88" t="s">
        <v>97</v>
      </c>
      <c r="C88" t="s">
        <v>6003</v>
      </c>
      <c r="D88" t="s">
        <v>3307</v>
      </c>
      <c r="E88">
        <v>2</v>
      </c>
      <c r="F88" s="218" t="s">
        <v>6080</v>
      </c>
      <c r="G88" t="s">
        <v>2411</v>
      </c>
      <c r="H88" t="s">
        <v>5889</v>
      </c>
      <c r="I88" t="s">
        <v>5890</v>
      </c>
      <c r="J88" t="s">
        <v>1839</v>
      </c>
    </row>
    <row r="89" spans="1:10">
      <c r="A89" s="217">
        <v>46280</v>
      </c>
      <c r="B89" t="s">
        <v>97</v>
      </c>
      <c r="C89" t="s">
        <v>6003</v>
      </c>
      <c r="D89" t="s">
        <v>3315</v>
      </c>
      <c r="E89">
        <v>1</v>
      </c>
      <c r="F89" s="218" t="s">
        <v>6081</v>
      </c>
      <c r="G89" t="s">
        <v>2413</v>
      </c>
      <c r="H89" t="s">
        <v>5891</v>
      </c>
      <c r="I89" t="s">
        <v>5892</v>
      </c>
      <c r="J89" t="s">
        <v>228</v>
      </c>
    </row>
    <row r="90" spans="1:10">
      <c r="A90" s="217">
        <v>46280</v>
      </c>
      <c r="B90" t="s">
        <v>97</v>
      </c>
      <c r="C90" t="s">
        <v>6003</v>
      </c>
      <c r="D90" t="s">
        <v>2914</v>
      </c>
      <c r="E90">
        <v>1</v>
      </c>
      <c r="F90" s="218" t="s">
        <v>6015</v>
      </c>
      <c r="G90" t="s">
        <v>2764</v>
      </c>
      <c r="H90" t="s">
        <v>5893</v>
      </c>
      <c r="I90" t="s">
        <v>5894</v>
      </c>
      <c r="J90" t="s">
        <v>235</v>
      </c>
    </row>
    <row r="91" spans="1:10" ht="28.8">
      <c r="A91" s="217">
        <v>46280</v>
      </c>
      <c r="B91" t="s">
        <v>97</v>
      </c>
      <c r="C91" t="s">
        <v>6003</v>
      </c>
      <c r="D91" t="s">
        <v>1330</v>
      </c>
      <c r="E91">
        <v>2</v>
      </c>
      <c r="F91" s="218" t="s">
        <v>6082</v>
      </c>
      <c r="G91" t="s">
        <v>2408</v>
      </c>
      <c r="H91" t="s">
        <v>5887</v>
      </c>
      <c r="I91" t="s">
        <v>5888</v>
      </c>
      <c r="J91" t="s">
        <v>1262</v>
      </c>
    </row>
    <row r="92" spans="1:10">
      <c r="A92" s="217">
        <v>46280</v>
      </c>
      <c r="B92" t="s">
        <v>14</v>
      </c>
      <c r="C92" t="s">
        <v>6003</v>
      </c>
      <c r="D92" t="s">
        <v>666</v>
      </c>
      <c r="E92">
        <v>1</v>
      </c>
      <c r="F92" s="218" t="s">
        <v>6083</v>
      </c>
      <c r="G92" t="s">
        <v>2413</v>
      </c>
      <c r="H92" t="s">
        <v>5891</v>
      </c>
      <c r="I92" t="s">
        <v>5892</v>
      </c>
      <c r="J92" t="s">
        <v>228</v>
      </c>
    </row>
    <row r="93" spans="1:10">
      <c r="A93" s="217">
        <v>46280</v>
      </c>
      <c r="B93" t="s">
        <v>14</v>
      </c>
      <c r="C93" t="s">
        <v>6003</v>
      </c>
      <c r="D93" t="s">
        <v>1330</v>
      </c>
      <c r="E93">
        <v>1</v>
      </c>
      <c r="F93" s="218" t="s">
        <v>6031</v>
      </c>
      <c r="G93" t="s">
        <v>2408</v>
      </c>
      <c r="H93" t="s">
        <v>5887</v>
      </c>
      <c r="I93" t="s">
        <v>5888</v>
      </c>
      <c r="J93" t="s">
        <v>1262</v>
      </c>
    </row>
    <row r="94" spans="1:10">
      <c r="A94" s="217">
        <v>46280</v>
      </c>
      <c r="B94" t="s">
        <v>14</v>
      </c>
      <c r="C94" t="s">
        <v>6003</v>
      </c>
      <c r="D94" t="s">
        <v>3338</v>
      </c>
      <c r="E94">
        <v>1</v>
      </c>
      <c r="F94" s="218" t="s">
        <v>3337</v>
      </c>
      <c r="G94" t="s">
        <v>2411</v>
      </c>
      <c r="H94" t="s">
        <v>5889</v>
      </c>
      <c r="I94" t="s">
        <v>5890</v>
      </c>
      <c r="J94" t="s">
        <v>1839</v>
      </c>
    </row>
    <row r="95" spans="1:10">
      <c r="A95" s="217">
        <v>46280</v>
      </c>
      <c r="B95" t="s">
        <v>14</v>
      </c>
      <c r="C95" t="s">
        <v>6003</v>
      </c>
      <c r="D95" t="s">
        <v>3081</v>
      </c>
      <c r="E95">
        <v>1</v>
      </c>
      <c r="F95" s="218" t="s">
        <v>6084</v>
      </c>
      <c r="G95" t="s">
        <v>2411</v>
      </c>
      <c r="H95" t="s">
        <v>5889</v>
      </c>
      <c r="I95" t="s">
        <v>5890</v>
      </c>
      <c r="J95" t="s">
        <v>1839</v>
      </c>
    </row>
    <row r="96" spans="1:10">
      <c r="A96" s="217">
        <v>46280</v>
      </c>
      <c r="B96" t="s">
        <v>14</v>
      </c>
      <c r="C96" t="s">
        <v>6003</v>
      </c>
      <c r="D96" t="s">
        <v>214</v>
      </c>
      <c r="E96">
        <v>1</v>
      </c>
      <c r="F96" s="218" t="s">
        <v>3342</v>
      </c>
      <c r="G96" t="s">
        <v>2411</v>
      </c>
      <c r="H96" t="s">
        <v>5889</v>
      </c>
      <c r="I96" t="s">
        <v>5890</v>
      </c>
      <c r="J96" t="s">
        <v>1839</v>
      </c>
    </row>
    <row r="97" spans="1:10" ht="57.6">
      <c r="A97" s="217">
        <v>46280</v>
      </c>
      <c r="B97" t="s">
        <v>7</v>
      </c>
      <c r="C97" t="s">
        <v>6003</v>
      </c>
      <c r="D97" t="s">
        <v>214</v>
      </c>
      <c r="E97">
        <v>4</v>
      </c>
      <c r="F97" s="218" t="s">
        <v>6085</v>
      </c>
      <c r="G97" t="s">
        <v>2411</v>
      </c>
      <c r="H97" t="s">
        <v>5889</v>
      </c>
      <c r="I97" t="s">
        <v>5890</v>
      </c>
      <c r="J97" t="s">
        <v>1839</v>
      </c>
    </row>
    <row r="98" spans="1:10">
      <c r="A98" s="217">
        <v>46280</v>
      </c>
      <c r="B98" t="s">
        <v>7</v>
      </c>
      <c r="C98" t="s">
        <v>6003</v>
      </c>
      <c r="D98" t="s">
        <v>2919</v>
      </c>
      <c r="E98">
        <v>1</v>
      </c>
      <c r="F98" s="218" t="s">
        <v>6017</v>
      </c>
      <c r="G98" t="s">
        <v>2764</v>
      </c>
      <c r="H98" t="s">
        <v>5893</v>
      </c>
      <c r="I98" t="s">
        <v>5894</v>
      </c>
      <c r="J98" t="s">
        <v>235</v>
      </c>
    </row>
    <row r="99" spans="1:10" ht="28.8">
      <c r="A99" s="217">
        <v>46280</v>
      </c>
      <c r="B99" t="s">
        <v>4363</v>
      </c>
      <c r="C99" t="s">
        <v>6003</v>
      </c>
      <c r="D99" t="s">
        <v>214</v>
      </c>
      <c r="E99">
        <v>2</v>
      </c>
      <c r="F99" s="218" t="s">
        <v>6086</v>
      </c>
      <c r="G99" t="s">
        <v>2411</v>
      </c>
      <c r="H99" t="s">
        <v>5889</v>
      </c>
      <c r="I99" t="s">
        <v>5890</v>
      </c>
      <c r="J99" t="s">
        <v>1839</v>
      </c>
    </row>
    <row r="100" spans="1:10">
      <c r="A100" s="217">
        <v>46280</v>
      </c>
      <c r="B100" t="s">
        <v>4363</v>
      </c>
      <c r="C100" t="s">
        <v>6003</v>
      </c>
      <c r="D100" t="s">
        <v>3354</v>
      </c>
      <c r="E100">
        <v>1</v>
      </c>
      <c r="F100" s="218" t="s">
        <v>6032</v>
      </c>
      <c r="G100" t="s">
        <v>2411</v>
      </c>
      <c r="H100" t="s">
        <v>5889</v>
      </c>
      <c r="I100" t="s">
        <v>5890</v>
      </c>
      <c r="J100" t="s">
        <v>1839</v>
      </c>
    </row>
    <row r="101" spans="1:10">
      <c r="A101" s="217">
        <v>46280</v>
      </c>
      <c r="B101" t="s">
        <v>4363</v>
      </c>
      <c r="C101" t="s">
        <v>6003</v>
      </c>
      <c r="D101" t="s">
        <v>3293</v>
      </c>
      <c r="E101">
        <v>1</v>
      </c>
      <c r="F101" s="218" t="s">
        <v>6087</v>
      </c>
      <c r="G101" t="s">
        <v>2411</v>
      </c>
      <c r="H101" t="s">
        <v>5889</v>
      </c>
      <c r="I101" t="s">
        <v>5890</v>
      </c>
      <c r="J101" t="s">
        <v>1839</v>
      </c>
    </row>
    <row r="102" spans="1:10">
      <c r="A102" s="217">
        <v>46280</v>
      </c>
      <c r="B102" t="s">
        <v>47</v>
      </c>
      <c r="C102" t="s">
        <v>6003</v>
      </c>
      <c r="D102" t="s">
        <v>3361</v>
      </c>
      <c r="E102">
        <v>1</v>
      </c>
      <c r="F102" s="218" t="s">
        <v>6088</v>
      </c>
      <c r="G102" t="s">
        <v>2411</v>
      </c>
      <c r="H102" t="s">
        <v>5889</v>
      </c>
      <c r="I102" t="s">
        <v>5890</v>
      </c>
      <c r="J102" t="s">
        <v>1839</v>
      </c>
    </row>
    <row r="103" spans="1:10" ht="28.8">
      <c r="A103" s="217">
        <v>46280</v>
      </c>
      <c r="B103" t="s">
        <v>47</v>
      </c>
      <c r="C103" t="s">
        <v>6003</v>
      </c>
      <c r="D103" t="s">
        <v>666</v>
      </c>
      <c r="E103">
        <v>2</v>
      </c>
      <c r="F103" s="218" t="s">
        <v>6089</v>
      </c>
      <c r="G103" t="s">
        <v>2413</v>
      </c>
      <c r="H103" t="s">
        <v>5891</v>
      </c>
      <c r="I103" t="s">
        <v>5892</v>
      </c>
      <c r="J103" t="s">
        <v>228</v>
      </c>
    </row>
    <row r="104" spans="1:10">
      <c r="A104" s="217">
        <v>46280</v>
      </c>
      <c r="B104" t="s">
        <v>47</v>
      </c>
      <c r="C104" t="s">
        <v>6003</v>
      </c>
      <c r="D104" t="s">
        <v>3366</v>
      </c>
      <c r="E104">
        <v>1</v>
      </c>
      <c r="F104" s="218" t="s">
        <v>6090</v>
      </c>
      <c r="G104" t="s">
        <v>2411</v>
      </c>
      <c r="H104" t="s">
        <v>5889</v>
      </c>
      <c r="I104" t="s">
        <v>5890</v>
      </c>
      <c r="J104" t="s">
        <v>1839</v>
      </c>
    </row>
    <row r="105" spans="1:10" ht="57.6">
      <c r="A105" s="217">
        <v>46280</v>
      </c>
      <c r="B105" t="s">
        <v>47</v>
      </c>
      <c r="C105" t="s">
        <v>6003</v>
      </c>
      <c r="D105" t="s">
        <v>214</v>
      </c>
      <c r="E105">
        <v>4</v>
      </c>
      <c r="F105" s="218" t="s">
        <v>6091</v>
      </c>
      <c r="G105" t="s">
        <v>2411</v>
      </c>
      <c r="H105" t="s">
        <v>5889</v>
      </c>
      <c r="I105" t="s">
        <v>5890</v>
      </c>
      <c r="J105" t="s">
        <v>1839</v>
      </c>
    </row>
    <row r="106" spans="1:10" ht="43.2">
      <c r="A106" s="217">
        <v>46280</v>
      </c>
      <c r="B106" t="s">
        <v>60</v>
      </c>
      <c r="C106" t="s">
        <v>6003</v>
      </c>
      <c r="D106" t="s">
        <v>214</v>
      </c>
      <c r="E106">
        <v>3</v>
      </c>
      <c r="F106" s="218" t="s">
        <v>6092</v>
      </c>
      <c r="G106" t="s">
        <v>2411</v>
      </c>
      <c r="H106" t="s">
        <v>5889</v>
      </c>
      <c r="I106" t="s">
        <v>5890</v>
      </c>
      <c r="J106" t="s">
        <v>1839</v>
      </c>
    </row>
    <row r="107" spans="1:10" ht="57.6">
      <c r="A107" s="217">
        <v>46280</v>
      </c>
      <c r="B107" t="s">
        <v>60</v>
      </c>
      <c r="C107" t="s">
        <v>6003</v>
      </c>
      <c r="D107" t="s">
        <v>2919</v>
      </c>
      <c r="E107">
        <v>4</v>
      </c>
      <c r="F107" s="218" t="s">
        <v>6018</v>
      </c>
      <c r="G107" t="s">
        <v>2764</v>
      </c>
      <c r="H107" t="s">
        <v>5893</v>
      </c>
      <c r="I107" t="s">
        <v>5894</v>
      </c>
      <c r="J107" t="s">
        <v>235</v>
      </c>
    </row>
    <row r="108" spans="1:10" ht="43.2">
      <c r="A108" s="217">
        <v>46280</v>
      </c>
      <c r="B108" t="s">
        <v>54</v>
      </c>
      <c r="C108" t="s">
        <v>6003</v>
      </c>
      <c r="D108" t="s">
        <v>214</v>
      </c>
      <c r="E108">
        <v>3</v>
      </c>
      <c r="F108" s="218" t="s">
        <v>6093</v>
      </c>
      <c r="G108" t="s">
        <v>2411</v>
      </c>
      <c r="H108" t="s">
        <v>5889</v>
      </c>
      <c r="I108" t="s">
        <v>5890</v>
      </c>
      <c r="J108" t="s">
        <v>1839</v>
      </c>
    </row>
    <row r="109" spans="1:10">
      <c r="A109" s="217">
        <v>46280</v>
      </c>
      <c r="B109" t="s">
        <v>54</v>
      </c>
      <c r="C109" t="s">
        <v>6003</v>
      </c>
      <c r="D109" t="s">
        <v>3361</v>
      </c>
      <c r="E109">
        <v>1</v>
      </c>
      <c r="F109" s="218" t="s">
        <v>6094</v>
      </c>
      <c r="G109" t="s">
        <v>2411</v>
      </c>
      <c r="H109" t="s">
        <v>5889</v>
      </c>
      <c r="I109" t="s">
        <v>5890</v>
      </c>
      <c r="J109" t="s">
        <v>1839</v>
      </c>
    </row>
    <row r="110" spans="1:10">
      <c r="A110" s="217">
        <v>46280</v>
      </c>
      <c r="B110" t="s">
        <v>54</v>
      </c>
      <c r="C110" t="s">
        <v>6003</v>
      </c>
      <c r="D110" t="s">
        <v>3385</v>
      </c>
      <c r="E110">
        <v>1</v>
      </c>
      <c r="F110" s="218" t="s">
        <v>6095</v>
      </c>
      <c r="G110" t="s">
        <v>2411</v>
      </c>
      <c r="H110" t="s">
        <v>5889</v>
      </c>
      <c r="I110" t="s">
        <v>5890</v>
      </c>
      <c r="J110" t="s">
        <v>1839</v>
      </c>
    </row>
    <row r="111" spans="1:10">
      <c r="A111" s="217">
        <v>46280</v>
      </c>
      <c r="B111" t="s">
        <v>54</v>
      </c>
      <c r="C111" t="s">
        <v>6003</v>
      </c>
      <c r="D111" t="s">
        <v>3026</v>
      </c>
      <c r="E111">
        <v>1</v>
      </c>
      <c r="F111" s="218" t="s">
        <v>6096</v>
      </c>
      <c r="G111" t="s">
        <v>2411</v>
      </c>
      <c r="H111" t="s">
        <v>5889</v>
      </c>
      <c r="I111" t="s">
        <v>5890</v>
      </c>
      <c r="J111" t="s">
        <v>1839</v>
      </c>
    </row>
    <row r="112" spans="1:10" ht="43.2">
      <c r="A112" s="217">
        <v>46280</v>
      </c>
      <c r="B112" t="s">
        <v>54</v>
      </c>
      <c r="C112" t="s">
        <v>6003</v>
      </c>
      <c r="D112" t="s">
        <v>2919</v>
      </c>
      <c r="E112">
        <v>3</v>
      </c>
      <c r="F112" s="218" t="s">
        <v>6019</v>
      </c>
      <c r="G112" t="s">
        <v>2764</v>
      </c>
      <c r="H112" t="s">
        <v>5893</v>
      </c>
      <c r="I112" t="s">
        <v>5894</v>
      </c>
      <c r="J112" t="s">
        <v>235</v>
      </c>
    </row>
    <row r="113" spans="1:10">
      <c r="A113" s="217">
        <v>46280</v>
      </c>
      <c r="B113" t="s">
        <v>54</v>
      </c>
      <c r="C113" t="s">
        <v>6003</v>
      </c>
      <c r="D113" t="s">
        <v>3081</v>
      </c>
      <c r="E113">
        <v>1</v>
      </c>
      <c r="F113" s="218" t="s">
        <v>6097</v>
      </c>
      <c r="G113" t="s">
        <v>2411</v>
      </c>
      <c r="H113" t="s">
        <v>5889</v>
      </c>
      <c r="I113" t="s">
        <v>5890</v>
      </c>
      <c r="J113" t="s">
        <v>1839</v>
      </c>
    </row>
    <row r="114" spans="1:10" ht="43.2">
      <c r="A114" s="217">
        <v>46280</v>
      </c>
      <c r="B114" t="s">
        <v>73</v>
      </c>
      <c r="C114" t="s">
        <v>6003</v>
      </c>
      <c r="D114" t="s">
        <v>3081</v>
      </c>
      <c r="E114">
        <v>3</v>
      </c>
      <c r="F114" s="218" t="s">
        <v>6098</v>
      </c>
      <c r="G114" t="s">
        <v>2411</v>
      </c>
      <c r="H114" t="s">
        <v>5889</v>
      </c>
      <c r="I114" t="s">
        <v>5890</v>
      </c>
      <c r="J114" t="s">
        <v>1839</v>
      </c>
    </row>
    <row r="115" spans="1:10">
      <c r="A115" s="217">
        <v>46280</v>
      </c>
      <c r="B115" t="s">
        <v>73</v>
      </c>
      <c r="C115" t="s">
        <v>6003</v>
      </c>
      <c r="D115" t="s">
        <v>3393</v>
      </c>
      <c r="E115">
        <v>1</v>
      </c>
      <c r="F115" s="218" t="s">
        <v>6099</v>
      </c>
      <c r="G115" t="s">
        <v>2413</v>
      </c>
      <c r="H115" t="s">
        <v>5891</v>
      </c>
      <c r="I115" t="s">
        <v>5892</v>
      </c>
      <c r="J115" t="s">
        <v>228</v>
      </c>
    </row>
    <row r="116" spans="1:10" ht="57.6">
      <c r="A116" s="217">
        <v>46280</v>
      </c>
      <c r="B116" t="s">
        <v>73</v>
      </c>
      <c r="C116" t="s">
        <v>6003</v>
      </c>
      <c r="D116" t="s">
        <v>214</v>
      </c>
      <c r="E116">
        <v>4</v>
      </c>
      <c r="F116" s="218" t="s">
        <v>6100</v>
      </c>
      <c r="G116" t="s">
        <v>2411</v>
      </c>
      <c r="H116" t="s">
        <v>5889</v>
      </c>
      <c r="I116" t="s">
        <v>5890</v>
      </c>
      <c r="J116" t="s">
        <v>1839</v>
      </c>
    </row>
    <row r="117" spans="1:10" ht="28.8">
      <c r="A117" s="217">
        <v>46280</v>
      </c>
      <c r="B117" t="s">
        <v>73</v>
      </c>
      <c r="C117" t="s">
        <v>6003</v>
      </c>
      <c r="D117" t="s">
        <v>2919</v>
      </c>
      <c r="E117">
        <v>2</v>
      </c>
      <c r="F117" s="218" t="s">
        <v>6020</v>
      </c>
      <c r="G117" t="s">
        <v>2764</v>
      </c>
      <c r="H117" t="s">
        <v>5893</v>
      </c>
      <c r="I117" t="s">
        <v>5894</v>
      </c>
      <c r="J117" t="s">
        <v>235</v>
      </c>
    </row>
    <row r="118" spans="1:10" ht="28.8">
      <c r="A118" s="217">
        <v>46280</v>
      </c>
      <c r="B118" t="s">
        <v>81</v>
      </c>
      <c r="C118" t="s">
        <v>6003</v>
      </c>
      <c r="D118" t="s">
        <v>214</v>
      </c>
      <c r="E118">
        <v>2</v>
      </c>
      <c r="F118" s="218" t="s">
        <v>6101</v>
      </c>
      <c r="G118" t="s">
        <v>2411</v>
      </c>
      <c r="H118" t="s">
        <v>5889</v>
      </c>
      <c r="I118" t="s">
        <v>5890</v>
      </c>
      <c r="J118" t="s">
        <v>1839</v>
      </c>
    </row>
    <row r="119" spans="1:10" ht="43.2">
      <c r="A119" s="217">
        <v>46280</v>
      </c>
      <c r="B119" t="s">
        <v>86</v>
      </c>
      <c r="C119" t="s">
        <v>6003</v>
      </c>
      <c r="D119" t="s">
        <v>666</v>
      </c>
      <c r="E119">
        <v>3</v>
      </c>
      <c r="F119" s="218" t="s">
        <v>6102</v>
      </c>
      <c r="G119" t="s">
        <v>2413</v>
      </c>
      <c r="H119" t="s">
        <v>5891</v>
      </c>
      <c r="I119" t="s">
        <v>5892</v>
      </c>
      <c r="J119" t="s">
        <v>228</v>
      </c>
    </row>
    <row r="120" spans="1:10">
      <c r="A120" s="217">
        <v>46280</v>
      </c>
      <c r="B120" t="s">
        <v>86</v>
      </c>
      <c r="C120" t="s">
        <v>6003</v>
      </c>
      <c r="D120" t="s">
        <v>3410</v>
      </c>
      <c r="E120">
        <v>1</v>
      </c>
      <c r="F120" s="218" t="s">
        <v>6103</v>
      </c>
      <c r="G120" t="s">
        <v>2413</v>
      </c>
      <c r="H120" t="s">
        <v>5891</v>
      </c>
      <c r="I120" t="s">
        <v>5892</v>
      </c>
      <c r="J120" t="s">
        <v>228</v>
      </c>
    </row>
    <row r="121" spans="1:10">
      <c r="A121" s="217">
        <v>46280</v>
      </c>
      <c r="B121" t="s">
        <v>86</v>
      </c>
      <c r="C121" t="s">
        <v>6003</v>
      </c>
      <c r="D121" t="s">
        <v>3081</v>
      </c>
      <c r="E121">
        <v>1</v>
      </c>
      <c r="F121" s="218" t="s">
        <v>6104</v>
      </c>
      <c r="G121" t="s">
        <v>2411</v>
      </c>
      <c r="H121" t="s">
        <v>5889</v>
      </c>
      <c r="I121" t="s">
        <v>5890</v>
      </c>
      <c r="J121" t="s">
        <v>1839</v>
      </c>
    </row>
    <row r="122" spans="1:10" ht="43.2">
      <c r="A122" s="217">
        <v>46280</v>
      </c>
      <c r="B122" t="s">
        <v>86</v>
      </c>
      <c r="C122" t="s">
        <v>6003</v>
      </c>
      <c r="D122" t="s">
        <v>214</v>
      </c>
      <c r="E122">
        <v>3</v>
      </c>
      <c r="F122" s="218" t="s">
        <v>6105</v>
      </c>
      <c r="G122" t="s">
        <v>2411</v>
      </c>
      <c r="H122" t="s">
        <v>5889</v>
      </c>
      <c r="I122" t="s">
        <v>5890</v>
      </c>
      <c r="J122" t="s">
        <v>1839</v>
      </c>
    </row>
    <row r="123" spans="1:10">
      <c r="A123" s="217">
        <v>46280</v>
      </c>
      <c r="B123" t="s">
        <v>86</v>
      </c>
      <c r="C123" t="s">
        <v>6003</v>
      </c>
      <c r="D123" t="s">
        <v>1902</v>
      </c>
      <c r="E123">
        <v>1</v>
      </c>
      <c r="F123" s="218" t="s">
        <v>6106</v>
      </c>
      <c r="G123" t="s">
        <v>2413</v>
      </c>
      <c r="H123" t="s">
        <v>5891</v>
      </c>
      <c r="I123" t="s">
        <v>5892</v>
      </c>
      <c r="J123" t="s">
        <v>228</v>
      </c>
    </row>
    <row r="124" spans="1:10">
      <c r="A124" s="217">
        <v>46280</v>
      </c>
      <c r="B124" t="s">
        <v>86</v>
      </c>
      <c r="C124" t="s">
        <v>6003</v>
      </c>
      <c r="D124" t="s">
        <v>2958</v>
      </c>
      <c r="E124">
        <v>1</v>
      </c>
      <c r="F124" s="218" t="s">
        <v>6022</v>
      </c>
      <c r="G124" t="s">
        <v>2764</v>
      </c>
      <c r="H124" t="s">
        <v>5893</v>
      </c>
      <c r="I124" t="s">
        <v>5894</v>
      </c>
      <c r="J124" t="s">
        <v>235</v>
      </c>
    </row>
    <row r="125" spans="1:10" ht="28.8">
      <c r="A125" s="217">
        <v>46280</v>
      </c>
      <c r="B125" t="s">
        <v>86</v>
      </c>
      <c r="C125" t="s">
        <v>6003</v>
      </c>
      <c r="D125" t="s">
        <v>2919</v>
      </c>
      <c r="E125">
        <v>2</v>
      </c>
      <c r="F125" s="218" t="s">
        <v>6023</v>
      </c>
      <c r="G125" t="s">
        <v>2764</v>
      </c>
      <c r="H125" t="s">
        <v>5893</v>
      </c>
      <c r="I125" t="s">
        <v>5894</v>
      </c>
      <c r="J125" t="s">
        <v>235</v>
      </c>
    </row>
    <row r="126" spans="1:10">
      <c r="A126" s="217">
        <v>46280</v>
      </c>
      <c r="B126" t="s">
        <v>87</v>
      </c>
      <c r="C126" t="s">
        <v>6003</v>
      </c>
      <c r="D126" t="s">
        <v>3081</v>
      </c>
      <c r="E126">
        <v>1</v>
      </c>
      <c r="F126" s="218" t="s">
        <v>6107</v>
      </c>
      <c r="G126" t="s">
        <v>2411</v>
      </c>
      <c r="H126" t="s">
        <v>5889</v>
      </c>
      <c r="I126" t="s">
        <v>5890</v>
      </c>
      <c r="J126" t="s">
        <v>1839</v>
      </c>
    </row>
    <row r="127" spans="1:10">
      <c r="A127" s="217">
        <v>46280</v>
      </c>
      <c r="B127" t="s">
        <v>87</v>
      </c>
      <c r="C127" t="s">
        <v>6003</v>
      </c>
      <c r="D127" t="s">
        <v>214</v>
      </c>
      <c r="E127">
        <v>1</v>
      </c>
      <c r="F127" s="218" t="s">
        <v>6108</v>
      </c>
      <c r="G127" t="s">
        <v>2411</v>
      </c>
      <c r="H127" t="s">
        <v>5889</v>
      </c>
      <c r="I127" t="s">
        <v>5890</v>
      </c>
      <c r="J127" t="s">
        <v>1839</v>
      </c>
    </row>
    <row r="128" spans="1:10">
      <c r="A128" s="217">
        <v>46280</v>
      </c>
      <c r="B128" t="s">
        <v>87</v>
      </c>
      <c r="C128" t="s">
        <v>6003</v>
      </c>
      <c r="D128" t="s">
        <v>666</v>
      </c>
      <c r="E128">
        <v>1</v>
      </c>
      <c r="F128" s="218" t="s">
        <v>6109</v>
      </c>
      <c r="G128" t="s">
        <v>2413</v>
      </c>
      <c r="H128" t="s">
        <v>5891</v>
      </c>
      <c r="I128" t="s">
        <v>5892</v>
      </c>
      <c r="J128" t="s">
        <v>228</v>
      </c>
    </row>
    <row r="129" spans="1:10">
      <c r="A129" s="217">
        <v>46280</v>
      </c>
      <c r="B129" t="s">
        <v>92</v>
      </c>
      <c r="C129" t="s">
        <v>6003</v>
      </c>
      <c r="D129" t="s">
        <v>666</v>
      </c>
      <c r="E129">
        <v>1</v>
      </c>
      <c r="F129" s="218" t="s">
        <v>3064</v>
      </c>
      <c r="G129" t="s">
        <v>2413</v>
      </c>
      <c r="H129" t="s">
        <v>5891</v>
      </c>
      <c r="I129" t="s">
        <v>5892</v>
      </c>
      <c r="J129" t="s">
        <v>228</v>
      </c>
    </row>
    <row r="130" spans="1:10">
      <c r="A130" s="217">
        <v>46280</v>
      </c>
      <c r="B130" t="s">
        <v>92</v>
      </c>
      <c r="C130" t="s">
        <v>6003</v>
      </c>
      <c r="D130" t="s">
        <v>214</v>
      </c>
      <c r="E130">
        <v>1</v>
      </c>
      <c r="F130" s="218" t="s">
        <v>6110</v>
      </c>
      <c r="G130" t="s">
        <v>2411</v>
      </c>
      <c r="H130" t="s">
        <v>5889</v>
      </c>
      <c r="I130" t="s">
        <v>5890</v>
      </c>
      <c r="J130" t="s">
        <v>1839</v>
      </c>
    </row>
    <row r="131" spans="1:10">
      <c r="A131" s="217">
        <v>46280</v>
      </c>
      <c r="B131" t="s">
        <v>92</v>
      </c>
      <c r="C131" t="s">
        <v>6003</v>
      </c>
      <c r="D131" t="s">
        <v>3081</v>
      </c>
      <c r="E131">
        <v>1</v>
      </c>
      <c r="F131" s="218" t="s">
        <v>6111</v>
      </c>
      <c r="G131" t="s">
        <v>2411</v>
      </c>
      <c r="H131" t="s">
        <v>5889</v>
      </c>
      <c r="I131" t="s">
        <v>5890</v>
      </c>
      <c r="J131" t="s">
        <v>1839</v>
      </c>
    </row>
    <row r="132" spans="1:10">
      <c r="A132" s="217">
        <v>46280</v>
      </c>
      <c r="B132" t="s">
        <v>92</v>
      </c>
      <c r="C132" t="s">
        <v>6003</v>
      </c>
      <c r="D132" t="s">
        <v>3432</v>
      </c>
      <c r="E132">
        <v>1</v>
      </c>
      <c r="F132" s="218" t="s">
        <v>6033</v>
      </c>
      <c r="G132" t="s">
        <v>2408</v>
      </c>
      <c r="H132" t="s">
        <v>5887</v>
      </c>
      <c r="I132" t="s">
        <v>5888</v>
      </c>
      <c r="J132" t="s">
        <v>1262</v>
      </c>
    </row>
    <row r="133" spans="1:10">
      <c r="A133" s="217">
        <v>46280</v>
      </c>
      <c r="B133" t="s">
        <v>92</v>
      </c>
      <c r="C133" t="s">
        <v>6003</v>
      </c>
      <c r="D133" t="s">
        <v>3293</v>
      </c>
      <c r="E133">
        <v>1</v>
      </c>
      <c r="F133" s="218" t="s">
        <v>6112</v>
      </c>
      <c r="G133" t="s">
        <v>2411</v>
      </c>
      <c r="H133" t="s">
        <v>5889</v>
      </c>
      <c r="I133" t="s">
        <v>5890</v>
      </c>
      <c r="J133" t="s">
        <v>1839</v>
      </c>
    </row>
    <row r="134" spans="1:10">
      <c r="A134" s="217">
        <v>46280</v>
      </c>
      <c r="B134" t="s">
        <v>92</v>
      </c>
      <c r="C134" t="s">
        <v>6003</v>
      </c>
      <c r="D134" t="s">
        <v>3438</v>
      </c>
      <c r="E134">
        <v>1</v>
      </c>
      <c r="F134" s="218" t="s">
        <v>6113</v>
      </c>
      <c r="G134" t="s">
        <v>2411</v>
      </c>
      <c r="H134" t="s">
        <v>5889</v>
      </c>
      <c r="I134" t="s">
        <v>5890</v>
      </c>
      <c r="J134" t="s">
        <v>1839</v>
      </c>
    </row>
    <row r="135" spans="1:10">
      <c r="A135" s="217">
        <v>46280</v>
      </c>
      <c r="B135" t="s">
        <v>92</v>
      </c>
      <c r="C135" t="s">
        <v>6003</v>
      </c>
      <c r="D135" t="s">
        <v>3440</v>
      </c>
      <c r="E135">
        <v>1</v>
      </c>
      <c r="F135" s="218" t="s">
        <v>6114</v>
      </c>
      <c r="G135" t="s">
        <v>2411</v>
      </c>
      <c r="H135" t="s">
        <v>5889</v>
      </c>
      <c r="I135" t="s">
        <v>5890</v>
      </c>
      <c r="J135" t="s">
        <v>1839</v>
      </c>
    </row>
    <row r="136" spans="1:10">
      <c r="A136" s="217">
        <v>46280</v>
      </c>
      <c r="B136" t="s">
        <v>92</v>
      </c>
      <c r="C136" t="s">
        <v>6003</v>
      </c>
      <c r="D136" t="s">
        <v>3443</v>
      </c>
      <c r="E136">
        <v>1</v>
      </c>
      <c r="F136" s="218" t="s">
        <v>6115</v>
      </c>
      <c r="G136" t="s">
        <v>2411</v>
      </c>
      <c r="H136" t="s">
        <v>5889</v>
      </c>
      <c r="I136" t="s">
        <v>5890</v>
      </c>
      <c r="J136" t="s">
        <v>1839</v>
      </c>
    </row>
    <row r="137" spans="1:10">
      <c r="A137" s="217">
        <v>46280</v>
      </c>
      <c r="B137" t="s">
        <v>98</v>
      </c>
      <c r="C137" t="s">
        <v>6003</v>
      </c>
      <c r="D137" t="s">
        <v>3447</v>
      </c>
      <c r="E137">
        <v>1</v>
      </c>
      <c r="F137" s="218" t="s">
        <v>6116</v>
      </c>
      <c r="G137" t="s">
        <v>2411</v>
      </c>
      <c r="H137" t="s">
        <v>5889</v>
      </c>
      <c r="I137" t="s">
        <v>5890</v>
      </c>
      <c r="J137" t="s">
        <v>1839</v>
      </c>
    </row>
    <row r="138" spans="1:10" ht="28.8">
      <c r="A138" s="217">
        <v>46280</v>
      </c>
      <c r="B138" t="s">
        <v>98</v>
      </c>
      <c r="C138" t="s">
        <v>6003</v>
      </c>
      <c r="D138" t="s">
        <v>2919</v>
      </c>
      <c r="E138">
        <v>2</v>
      </c>
      <c r="F138" s="218" t="s">
        <v>6026</v>
      </c>
      <c r="G138" t="s">
        <v>2764</v>
      </c>
      <c r="H138" t="s">
        <v>5893</v>
      </c>
      <c r="I138" t="s">
        <v>5894</v>
      </c>
      <c r="J138" t="s">
        <v>235</v>
      </c>
    </row>
    <row r="139" spans="1:10">
      <c r="A139" s="217">
        <v>46280</v>
      </c>
      <c r="B139" t="s">
        <v>98</v>
      </c>
      <c r="C139" t="s">
        <v>6003</v>
      </c>
      <c r="D139" t="s">
        <v>3076</v>
      </c>
      <c r="E139">
        <v>1</v>
      </c>
      <c r="F139" s="218" t="s">
        <v>6027</v>
      </c>
      <c r="G139" t="s">
        <v>2764</v>
      </c>
      <c r="H139" t="s">
        <v>5893</v>
      </c>
      <c r="I139" t="s">
        <v>5894</v>
      </c>
      <c r="J139" t="s">
        <v>235</v>
      </c>
    </row>
    <row r="140" spans="1:10">
      <c r="A140" s="217">
        <v>46280</v>
      </c>
      <c r="B140" t="s">
        <v>98</v>
      </c>
      <c r="C140" t="s">
        <v>6003</v>
      </c>
      <c r="D140" t="s">
        <v>214</v>
      </c>
      <c r="E140">
        <v>1</v>
      </c>
      <c r="F140" s="218" t="s">
        <v>6117</v>
      </c>
      <c r="G140" t="s">
        <v>2411</v>
      </c>
      <c r="H140" t="s">
        <v>5889</v>
      </c>
      <c r="I140" t="s">
        <v>5890</v>
      </c>
      <c r="J140" t="s">
        <v>1839</v>
      </c>
    </row>
    <row r="141" spans="1:10">
      <c r="A141" s="217">
        <v>46280</v>
      </c>
      <c r="B141" t="s">
        <v>14</v>
      </c>
      <c r="C141" t="s">
        <v>2383</v>
      </c>
      <c r="D141" t="s">
        <v>1330</v>
      </c>
      <c r="E141">
        <v>1</v>
      </c>
      <c r="F141" s="218" t="s">
        <v>6031</v>
      </c>
      <c r="G141" t="s">
        <v>2532</v>
      </c>
      <c r="H141" t="s">
        <v>6118</v>
      </c>
      <c r="I141" t="s">
        <v>6119</v>
      </c>
      <c r="J141" t="s">
        <v>235</v>
      </c>
    </row>
    <row r="142" spans="1:10">
      <c r="A142" s="217">
        <v>46280</v>
      </c>
      <c r="B142" t="s">
        <v>14</v>
      </c>
      <c r="C142" t="s">
        <v>2383</v>
      </c>
      <c r="D142" t="s">
        <v>3338</v>
      </c>
      <c r="E142">
        <v>1</v>
      </c>
      <c r="F142" s="218" t="s">
        <v>3337</v>
      </c>
      <c r="G142" t="s">
        <v>2532</v>
      </c>
      <c r="H142" t="s">
        <v>6118</v>
      </c>
      <c r="I142" t="s">
        <v>6119</v>
      </c>
      <c r="J142" t="s">
        <v>235</v>
      </c>
    </row>
    <row r="143" spans="1:10">
      <c r="A143" s="217">
        <v>46280</v>
      </c>
      <c r="B143" t="s">
        <v>92</v>
      </c>
      <c r="C143" t="s">
        <v>2383</v>
      </c>
      <c r="D143" t="s">
        <v>3432</v>
      </c>
      <c r="E143">
        <v>1</v>
      </c>
      <c r="F143" s="218" t="s">
        <v>6033</v>
      </c>
      <c r="G143" t="s">
        <v>2532</v>
      </c>
      <c r="H143" t="s">
        <v>6118</v>
      </c>
      <c r="I143" t="s">
        <v>6119</v>
      </c>
      <c r="J143" t="s">
        <v>235</v>
      </c>
    </row>
    <row r="144" spans="1:10" ht="28.8">
      <c r="A144" s="217">
        <v>46281</v>
      </c>
      <c r="B144" t="s">
        <v>55</v>
      </c>
      <c r="C144" t="s">
        <v>6003</v>
      </c>
      <c r="D144" t="s">
        <v>3113</v>
      </c>
      <c r="E144">
        <v>2</v>
      </c>
      <c r="F144" s="218" t="s">
        <v>6042</v>
      </c>
      <c r="G144" t="s">
        <v>2775</v>
      </c>
      <c r="H144" t="s">
        <v>5901</v>
      </c>
      <c r="I144" t="s">
        <v>5902</v>
      </c>
      <c r="J144" t="s">
        <v>228</v>
      </c>
    </row>
    <row r="145" spans="1:10">
      <c r="A145" s="217">
        <v>46281</v>
      </c>
      <c r="B145" t="s">
        <v>55</v>
      </c>
      <c r="C145" t="s">
        <v>6003</v>
      </c>
      <c r="D145" t="s">
        <v>1330</v>
      </c>
      <c r="E145">
        <v>1</v>
      </c>
      <c r="F145" s="218" t="s">
        <v>6046</v>
      </c>
      <c r="G145" t="s">
        <v>2775</v>
      </c>
      <c r="H145" t="s">
        <v>5901</v>
      </c>
      <c r="I145" t="s">
        <v>5902</v>
      </c>
      <c r="J145" t="s">
        <v>228</v>
      </c>
    </row>
    <row r="146" spans="1:10">
      <c r="A146" s="217">
        <v>46281</v>
      </c>
      <c r="B146" t="s">
        <v>70</v>
      </c>
      <c r="C146" t="s">
        <v>6003</v>
      </c>
      <c r="D146" t="s">
        <v>3178</v>
      </c>
      <c r="E146">
        <v>1</v>
      </c>
      <c r="F146" s="218" t="s">
        <v>6056</v>
      </c>
      <c r="G146" t="s">
        <v>2775</v>
      </c>
      <c r="H146" t="s">
        <v>5901</v>
      </c>
      <c r="I146" t="s">
        <v>5902</v>
      </c>
      <c r="J146" t="s">
        <v>228</v>
      </c>
    </row>
    <row r="147" spans="1:10">
      <c r="A147" s="217">
        <v>46281</v>
      </c>
      <c r="B147" t="s">
        <v>70</v>
      </c>
      <c r="C147" t="s">
        <v>6003</v>
      </c>
      <c r="D147" t="s">
        <v>1330</v>
      </c>
      <c r="E147">
        <v>1</v>
      </c>
      <c r="F147" s="218" t="s">
        <v>6059</v>
      </c>
      <c r="G147" t="s">
        <v>2775</v>
      </c>
      <c r="H147" t="s">
        <v>5901</v>
      </c>
      <c r="I147" t="s">
        <v>5902</v>
      </c>
      <c r="J147" t="s">
        <v>228</v>
      </c>
    </row>
    <row r="148" spans="1:10">
      <c r="A148" s="217">
        <v>46281</v>
      </c>
      <c r="B148" t="s">
        <v>103</v>
      </c>
      <c r="C148" t="s">
        <v>6003</v>
      </c>
      <c r="D148" t="s">
        <v>1330</v>
      </c>
      <c r="E148">
        <v>1</v>
      </c>
      <c r="F148" s="218" t="s">
        <v>6065</v>
      </c>
      <c r="G148" t="s">
        <v>2775</v>
      </c>
      <c r="H148" t="s">
        <v>5901</v>
      </c>
      <c r="I148" t="s">
        <v>5902</v>
      </c>
      <c r="J148" t="s">
        <v>228</v>
      </c>
    </row>
    <row r="149" spans="1:10" ht="28.8">
      <c r="A149" s="217">
        <v>46281</v>
      </c>
      <c r="B149" t="s">
        <v>97</v>
      </c>
      <c r="C149" t="s">
        <v>6003</v>
      </c>
      <c r="D149" t="s">
        <v>1330</v>
      </c>
      <c r="E149">
        <v>2</v>
      </c>
      <c r="F149" s="218" t="s">
        <v>6082</v>
      </c>
      <c r="G149" t="s">
        <v>2775</v>
      </c>
      <c r="H149" t="s">
        <v>5901</v>
      </c>
      <c r="I149" t="s">
        <v>5902</v>
      </c>
      <c r="J149" t="s">
        <v>228</v>
      </c>
    </row>
    <row r="150" spans="1:10">
      <c r="A150" s="217">
        <v>46281</v>
      </c>
      <c r="B150" t="s">
        <v>14</v>
      </c>
      <c r="C150" t="s">
        <v>6003</v>
      </c>
      <c r="D150" t="s">
        <v>1330</v>
      </c>
      <c r="E150">
        <v>1</v>
      </c>
      <c r="F150" s="218" t="s">
        <v>6031</v>
      </c>
      <c r="G150" t="s">
        <v>2775</v>
      </c>
      <c r="H150" t="s">
        <v>5901</v>
      </c>
      <c r="I150" t="s">
        <v>5902</v>
      </c>
      <c r="J150" t="s">
        <v>228</v>
      </c>
    </row>
    <row r="151" spans="1:10">
      <c r="A151" s="217">
        <v>46281</v>
      </c>
      <c r="B151" t="s">
        <v>14</v>
      </c>
      <c r="C151" t="s">
        <v>6003</v>
      </c>
      <c r="D151" t="s">
        <v>3338</v>
      </c>
      <c r="E151">
        <v>1</v>
      </c>
      <c r="F151" s="218" t="s">
        <v>3337</v>
      </c>
      <c r="G151" t="s">
        <v>2775</v>
      </c>
      <c r="H151" t="s">
        <v>5901</v>
      </c>
      <c r="I151" t="s">
        <v>5902</v>
      </c>
      <c r="J151" t="s">
        <v>228</v>
      </c>
    </row>
    <row r="152" spans="1:10">
      <c r="A152" s="217">
        <v>46281</v>
      </c>
      <c r="B152" t="s">
        <v>92</v>
      </c>
      <c r="C152" t="s">
        <v>6003</v>
      </c>
      <c r="D152" t="s">
        <v>3432</v>
      </c>
      <c r="E152">
        <v>1</v>
      </c>
      <c r="F152" s="218" t="s">
        <v>6033</v>
      </c>
      <c r="G152" t="s">
        <v>2775</v>
      </c>
      <c r="H152" t="s">
        <v>5901</v>
      </c>
      <c r="I152" t="s">
        <v>5902</v>
      </c>
      <c r="J152" t="s">
        <v>228</v>
      </c>
    </row>
    <row r="153" spans="1:10">
      <c r="A153" s="217">
        <v>46281</v>
      </c>
      <c r="B153" t="s">
        <v>14</v>
      </c>
      <c r="C153" t="s">
        <v>2383</v>
      </c>
      <c r="D153" t="s">
        <v>1330</v>
      </c>
      <c r="E153">
        <v>1</v>
      </c>
      <c r="F153" s="218" t="s">
        <v>6031</v>
      </c>
      <c r="G153" t="s">
        <v>2404</v>
      </c>
      <c r="H153" t="s">
        <v>6120</v>
      </c>
      <c r="I153" t="s">
        <v>6121</v>
      </c>
      <c r="J153" t="s">
        <v>214</v>
      </c>
    </row>
    <row r="154" spans="1:10" ht="28.8">
      <c r="A154" s="217">
        <v>46281</v>
      </c>
      <c r="B154" t="s">
        <v>73</v>
      </c>
      <c r="C154" t="s">
        <v>2383</v>
      </c>
      <c r="D154" t="s">
        <v>3033</v>
      </c>
      <c r="E154">
        <v>2</v>
      </c>
      <c r="F154" s="218" t="s">
        <v>6122</v>
      </c>
      <c r="G154" t="s">
        <v>2404</v>
      </c>
      <c r="H154" t="s">
        <v>6120</v>
      </c>
      <c r="I154" t="s">
        <v>6121</v>
      </c>
      <c r="J154" t="s">
        <v>214</v>
      </c>
    </row>
    <row r="155" spans="1:10">
      <c r="A155" s="217">
        <v>46281</v>
      </c>
      <c r="B155" t="s">
        <v>92</v>
      </c>
      <c r="C155" t="s">
        <v>2383</v>
      </c>
      <c r="D155" t="s">
        <v>3432</v>
      </c>
      <c r="E155">
        <v>1</v>
      </c>
      <c r="F155" s="218" t="s">
        <v>6033</v>
      </c>
      <c r="G155" t="s">
        <v>2404</v>
      </c>
      <c r="H155" t="s">
        <v>6120</v>
      </c>
      <c r="I155" t="s">
        <v>6121</v>
      </c>
      <c r="J155" t="s">
        <v>214</v>
      </c>
    </row>
    <row r="156" spans="1:10" ht="28.8">
      <c r="A156" s="217">
        <v>46282</v>
      </c>
      <c r="B156" t="s">
        <v>32</v>
      </c>
      <c r="C156" t="s">
        <v>6003</v>
      </c>
      <c r="D156" t="s">
        <v>3081</v>
      </c>
      <c r="E156">
        <v>2</v>
      </c>
      <c r="F156" s="218" t="s">
        <v>6034</v>
      </c>
      <c r="G156" t="s">
        <v>2792</v>
      </c>
      <c r="H156" t="s">
        <v>5910</v>
      </c>
      <c r="I156" t="s">
        <v>5911</v>
      </c>
      <c r="J156" t="s">
        <v>2794</v>
      </c>
    </row>
    <row r="157" spans="1:10" ht="28.8">
      <c r="A157" s="217">
        <v>46282</v>
      </c>
      <c r="B157" t="s">
        <v>32</v>
      </c>
      <c r="C157" t="s">
        <v>6003</v>
      </c>
      <c r="D157" t="s">
        <v>666</v>
      </c>
      <c r="E157">
        <v>2</v>
      </c>
      <c r="F157" s="218" t="s">
        <v>6035</v>
      </c>
      <c r="G157" t="s">
        <v>2790</v>
      </c>
      <c r="H157" t="s">
        <v>5909</v>
      </c>
      <c r="I157" t="s">
        <v>5908</v>
      </c>
      <c r="J157" t="s">
        <v>2698</v>
      </c>
    </row>
    <row r="158" spans="1:10">
      <c r="A158" s="217">
        <v>46282</v>
      </c>
      <c r="B158" t="s">
        <v>32</v>
      </c>
      <c r="C158" t="s">
        <v>6003</v>
      </c>
      <c r="D158" t="s">
        <v>1902</v>
      </c>
      <c r="E158">
        <v>1</v>
      </c>
      <c r="F158" s="218" t="s">
        <v>6037</v>
      </c>
      <c r="G158" t="s">
        <v>2796</v>
      </c>
      <c r="H158" t="s">
        <v>5912</v>
      </c>
      <c r="I158" t="s">
        <v>5911</v>
      </c>
      <c r="J158" t="s">
        <v>2798</v>
      </c>
    </row>
    <row r="159" spans="1:10">
      <c r="A159" s="217">
        <v>46282</v>
      </c>
      <c r="B159" t="s">
        <v>32</v>
      </c>
      <c r="C159" t="s">
        <v>6003</v>
      </c>
      <c r="D159" t="s">
        <v>214</v>
      </c>
      <c r="E159">
        <v>1</v>
      </c>
      <c r="F159" s="218" t="s">
        <v>6038</v>
      </c>
      <c r="G159" t="s">
        <v>2792</v>
      </c>
      <c r="H159" t="s">
        <v>5910</v>
      </c>
      <c r="I159" t="s">
        <v>5911</v>
      </c>
      <c r="J159" t="s">
        <v>2794</v>
      </c>
    </row>
    <row r="160" spans="1:10">
      <c r="A160" s="217">
        <v>46282</v>
      </c>
      <c r="B160" t="s">
        <v>55</v>
      </c>
      <c r="C160" t="s">
        <v>6003</v>
      </c>
      <c r="D160" t="s">
        <v>2914</v>
      </c>
      <c r="E160">
        <v>1</v>
      </c>
      <c r="F160" s="218" t="s">
        <v>6004</v>
      </c>
      <c r="G160" t="s">
        <v>2807</v>
      </c>
      <c r="H160" t="s">
        <v>5921</v>
      </c>
      <c r="I160" t="s">
        <v>5922</v>
      </c>
      <c r="J160" t="s">
        <v>2809</v>
      </c>
    </row>
    <row r="161" spans="1:10" ht="72">
      <c r="A161" s="217">
        <v>46282</v>
      </c>
      <c r="B161" t="s">
        <v>55</v>
      </c>
      <c r="C161" t="s">
        <v>6003</v>
      </c>
      <c r="D161" t="s">
        <v>2919</v>
      </c>
      <c r="E161">
        <v>5</v>
      </c>
      <c r="F161" s="218" t="s">
        <v>6005</v>
      </c>
      <c r="G161" t="s">
        <v>2807</v>
      </c>
      <c r="H161" t="s">
        <v>5921</v>
      </c>
      <c r="I161" t="s">
        <v>5922</v>
      </c>
      <c r="J161" t="s">
        <v>2809</v>
      </c>
    </row>
    <row r="162" spans="1:10" ht="43.2">
      <c r="A162" s="217">
        <v>46282</v>
      </c>
      <c r="B162" t="s">
        <v>55</v>
      </c>
      <c r="C162" t="s">
        <v>6003</v>
      </c>
      <c r="D162" t="s">
        <v>214</v>
      </c>
      <c r="E162">
        <v>3</v>
      </c>
      <c r="F162" s="218" t="s">
        <v>6039</v>
      </c>
      <c r="G162" t="s">
        <v>2792</v>
      </c>
      <c r="H162" t="s">
        <v>5910</v>
      </c>
      <c r="I162" t="s">
        <v>5911</v>
      </c>
      <c r="J162" t="s">
        <v>2794</v>
      </c>
    </row>
    <row r="163" spans="1:10">
      <c r="A163" s="217">
        <v>46282</v>
      </c>
      <c r="B163" t="s">
        <v>55</v>
      </c>
      <c r="C163" t="s">
        <v>6003</v>
      </c>
      <c r="D163" t="s">
        <v>3109</v>
      </c>
      <c r="E163">
        <v>1</v>
      </c>
      <c r="F163" s="218" t="s">
        <v>6040</v>
      </c>
      <c r="G163" t="s">
        <v>2790</v>
      </c>
      <c r="H163" t="s">
        <v>5909</v>
      </c>
      <c r="I163" t="s">
        <v>5908</v>
      </c>
      <c r="J163" t="s">
        <v>2698</v>
      </c>
    </row>
    <row r="164" spans="1:10" ht="28.8">
      <c r="A164" s="217">
        <v>46282</v>
      </c>
      <c r="B164" t="s">
        <v>55</v>
      </c>
      <c r="C164" t="s">
        <v>6003</v>
      </c>
      <c r="D164" t="s">
        <v>666</v>
      </c>
      <c r="E164">
        <v>2</v>
      </c>
      <c r="F164" s="218" t="s">
        <v>6041</v>
      </c>
      <c r="G164" t="s">
        <v>2790</v>
      </c>
      <c r="H164" t="s">
        <v>5909</v>
      </c>
      <c r="I164" t="s">
        <v>5908</v>
      </c>
      <c r="J164" t="s">
        <v>2698</v>
      </c>
    </row>
    <row r="165" spans="1:10" ht="28.8">
      <c r="A165" s="217">
        <v>46282</v>
      </c>
      <c r="B165" t="s">
        <v>55</v>
      </c>
      <c r="C165" t="s">
        <v>6003</v>
      </c>
      <c r="D165" t="s">
        <v>3113</v>
      </c>
      <c r="E165">
        <v>2</v>
      </c>
      <c r="F165" s="218" t="s">
        <v>6042</v>
      </c>
      <c r="G165" t="s">
        <v>2805</v>
      </c>
      <c r="H165" t="s">
        <v>5919</v>
      </c>
      <c r="I165" t="s">
        <v>5920</v>
      </c>
      <c r="J165" t="s">
        <v>666</v>
      </c>
    </row>
    <row r="166" spans="1:10">
      <c r="A166" s="217">
        <v>46282</v>
      </c>
      <c r="B166" t="s">
        <v>55</v>
      </c>
      <c r="C166" t="s">
        <v>6003</v>
      </c>
      <c r="D166" t="s">
        <v>3118</v>
      </c>
      <c r="E166">
        <v>1</v>
      </c>
      <c r="F166" s="218" t="s">
        <v>6043</v>
      </c>
      <c r="G166" t="s">
        <v>2790</v>
      </c>
      <c r="H166" t="s">
        <v>5909</v>
      </c>
      <c r="I166" t="s">
        <v>5908</v>
      </c>
      <c r="J166" t="s">
        <v>2698</v>
      </c>
    </row>
    <row r="167" spans="1:10" ht="57.6">
      <c r="A167" s="217">
        <v>46282</v>
      </c>
      <c r="B167" t="s">
        <v>55</v>
      </c>
      <c r="C167" t="s">
        <v>6003</v>
      </c>
      <c r="D167" t="s">
        <v>3081</v>
      </c>
      <c r="E167">
        <v>4</v>
      </c>
      <c r="F167" s="218" t="s">
        <v>6044</v>
      </c>
      <c r="G167" t="s">
        <v>2792</v>
      </c>
      <c r="H167" t="s">
        <v>5910</v>
      </c>
      <c r="I167" t="s">
        <v>5911</v>
      </c>
      <c r="J167" t="s">
        <v>2794</v>
      </c>
    </row>
    <row r="168" spans="1:10">
      <c r="A168" s="217">
        <v>46282</v>
      </c>
      <c r="B168" t="s">
        <v>55</v>
      </c>
      <c r="C168" t="s">
        <v>6003</v>
      </c>
      <c r="D168" t="s">
        <v>3125</v>
      </c>
      <c r="E168">
        <v>1</v>
      </c>
      <c r="F168" s="218" t="s">
        <v>6045</v>
      </c>
      <c r="G168" t="s">
        <v>2792</v>
      </c>
      <c r="H168" t="s">
        <v>5910</v>
      </c>
      <c r="I168" t="s">
        <v>5911</v>
      </c>
      <c r="J168" t="s">
        <v>2794</v>
      </c>
    </row>
    <row r="169" spans="1:10">
      <c r="A169" s="217">
        <v>46282</v>
      </c>
      <c r="B169" t="s">
        <v>55</v>
      </c>
      <c r="C169" t="s">
        <v>6003</v>
      </c>
      <c r="D169" t="s">
        <v>1330</v>
      </c>
      <c r="E169">
        <v>1</v>
      </c>
      <c r="F169" s="218" t="s">
        <v>6046</v>
      </c>
      <c r="G169" t="s">
        <v>2805</v>
      </c>
      <c r="H169" t="s">
        <v>5919</v>
      </c>
      <c r="I169" t="s">
        <v>5920</v>
      </c>
      <c r="J169" t="s">
        <v>666</v>
      </c>
    </row>
    <row r="170" spans="1:10" ht="43.2">
      <c r="A170" s="217">
        <v>46282</v>
      </c>
      <c r="B170" t="s">
        <v>59</v>
      </c>
      <c r="C170" t="s">
        <v>6003</v>
      </c>
      <c r="D170" t="s">
        <v>666</v>
      </c>
      <c r="E170">
        <v>3</v>
      </c>
      <c r="F170" s="218" t="s">
        <v>6047</v>
      </c>
      <c r="G170" t="s">
        <v>2790</v>
      </c>
      <c r="H170" t="s">
        <v>5909</v>
      </c>
      <c r="I170" t="s">
        <v>5908</v>
      </c>
      <c r="J170" t="s">
        <v>2698</v>
      </c>
    </row>
    <row r="171" spans="1:10" ht="100.8">
      <c r="A171" s="217">
        <v>46282</v>
      </c>
      <c r="B171" t="s">
        <v>59</v>
      </c>
      <c r="C171" t="s">
        <v>6003</v>
      </c>
      <c r="D171" t="s">
        <v>214</v>
      </c>
      <c r="E171">
        <v>7</v>
      </c>
      <c r="F171" s="218" t="s">
        <v>6048</v>
      </c>
      <c r="G171" t="s">
        <v>2792</v>
      </c>
      <c r="H171" t="s">
        <v>5910</v>
      </c>
      <c r="I171" t="s">
        <v>5911</v>
      </c>
      <c r="J171" t="s">
        <v>2794</v>
      </c>
    </row>
    <row r="172" spans="1:10">
      <c r="A172" s="217">
        <v>46282</v>
      </c>
      <c r="B172" t="s">
        <v>59</v>
      </c>
      <c r="C172" t="s">
        <v>6003</v>
      </c>
      <c r="D172" t="s">
        <v>3145</v>
      </c>
      <c r="E172">
        <v>1</v>
      </c>
      <c r="F172" s="218" t="s">
        <v>6049</v>
      </c>
      <c r="G172" t="s">
        <v>2792</v>
      </c>
      <c r="H172" t="s">
        <v>5910</v>
      </c>
      <c r="I172" t="s">
        <v>5911</v>
      </c>
      <c r="J172" t="s">
        <v>2794</v>
      </c>
    </row>
    <row r="173" spans="1:10">
      <c r="A173" s="217">
        <v>46282</v>
      </c>
      <c r="B173" t="s">
        <v>59</v>
      </c>
      <c r="C173" t="s">
        <v>6003</v>
      </c>
      <c r="D173" t="s">
        <v>3148</v>
      </c>
      <c r="E173">
        <v>1</v>
      </c>
      <c r="F173" s="218" t="s">
        <v>6050</v>
      </c>
      <c r="G173" t="s">
        <v>2805</v>
      </c>
      <c r="H173" t="s">
        <v>5919</v>
      </c>
      <c r="I173" t="s">
        <v>5920</v>
      </c>
      <c r="J173" t="s">
        <v>666</v>
      </c>
    </row>
    <row r="174" spans="1:10">
      <c r="A174" s="217">
        <v>46282</v>
      </c>
      <c r="B174" t="s">
        <v>59</v>
      </c>
      <c r="C174" t="s">
        <v>6003</v>
      </c>
      <c r="D174" t="s">
        <v>3081</v>
      </c>
      <c r="E174">
        <v>1</v>
      </c>
      <c r="F174" s="218" t="s">
        <v>6051</v>
      </c>
      <c r="G174" t="s">
        <v>2792</v>
      </c>
      <c r="H174" t="s">
        <v>5910</v>
      </c>
      <c r="I174" t="s">
        <v>5911</v>
      </c>
      <c r="J174" t="s">
        <v>2794</v>
      </c>
    </row>
    <row r="175" spans="1:10" ht="28.8">
      <c r="A175" s="217">
        <v>46282</v>
      </c>
      <c r="B175" t="s">
        <v>70</v>
      </c>
      <c r="C175" t="s">
        <v>6003</v>
      </c>
      <c r="D175" t="s">
        <v>3081</v>
      </c>
      <c r="E175">
        <v>2</v>
      </c>
      <c r="F175" s="218" t="s">
        <v>6052</v>
      </c>
      <c r="G175" t="s">
        <v>2792</v>
      </c>
      <c r="H175" t="s">
        <v>5910</v>
      </c>
      <c r="I175" t="s">
        <v>5911</v>
      </c>
      <c r="J175" t="s">
        <v>2794</v>
      </c>
    </row>
    <row r="176" spans="1:10">
      <c r="A176" s="217">
        <v>46282</v>
      </c>
      <c r="B176" t="s">
        <v>70</v>
      </c>
      <c r="C176" t="s">
        <v>6003</v>
      </c>
      <c r="D176" t="s">
        <v>3168</v>
      </c>
      <c r="E176">
        <v>1</v>
      </c>
      <c r="F176" s="218" t="s">
        <v>6053</v>
      </c>
      <c r="G176" t="s">
        <v>2790</v>
      </c>
      <c r="H176" t="s">
        <v>5909</v>
      </c>
      <c r="I176" t="s">
        <v>5908</v>
      </c>
      <c r="J176" t="s">
        <v>2698</v>
      </c>
    </row>
    <row r="177" spans="1:10">
      <c r="A177" s="217">
        <v>46282</v>
      </c>
      <c r="B177" t="s">
        <v>70</v>
      </c>
      <c r="C177" t="s">
        <v>6003</v>
      </c>
      <c r="D177" t="s">
        <v>3171</v>
      </c>
      <c r="E177">
        <v>1</v>
      </c>
      <c r="F177" s="218" t="s">
        <v>6054</v>
      </c>
      <c r="G177" t="s">
        <v>2792</v>
      </c>
      <c r="H177" t="s">
        <v>5910</v>
      </c>
      <c r="I177" t="s">
        <v>5911</v>
      </c>
      <c r="J177" t="s">
        <v>2794</v>
      </c>
    </row>
    <row r="178" spans="1:10" ht="43.2">
      <c r="A178" s="217">
        <v>46282</v>
      </c>
      <c r="B178" t="s">
        <v>70</v>
      </c>
      <c r="C178" t="s">
        <v>6003</v>
      </c>
      <c r="D178" t="s">
        <v>2919</v>
      </c>
      <c r="E178">
        <v>3</v>
      </c>
      <c r="F178" s="218" t="s">
        <v>6007</v>
      </c>
      <c r="G178" t="s">
        <v>2807</v>
      </c>
      <c r="H178" t="s">
        <v>5921</v>
      </c>
      <c r="I178" t="s">
        <v>5922</v>
      </c>
      <c r="J178" t="s">
        <v>2809</v>
      </c>
    </row>
    <row r="179" spans="1:10">
      <c r="A179" s="217">
        <v>46282</v>
      </c>
      <c r="B179" t="s">
        <v>70</v>
      </c>
      <c r="C179" t="s">
        <v>6003</v>
      </c>
      <c r="D179" t="s">
        <v>2958</v>
      </c>
      <c r="E179">
        <v>1</v>
      </c>
      <c r="F179" s="218" t="s">
        <v>6008</v>
      </c>
      <c r="G179" t="s">
        <v>2807</v>
      </c>
      <c r="H179" t="s">
        <v>5921</v>
      </c>
      <c r="I179" t="s">
        <v>5922</v>
      </c>
      <c r="J179" t="s">
        <v>2809</v>
      </c>
    </row>
    <row r="180" spans="1:10" ht="28.8">
      <c r="A180" s="217">
        <v>46282</v>
      </c>
      <c r="B180" t="s">
        <v>70</v>
      </c>
      <c r="C180" t="s">
        <v>6003</v>
      </c>
      <c r="D180" t="s">
        <v>214</v>
      </c>
      <c r="E180">
        <v>2</v>
      </c>
      <c r="F180" s="218" t="s">
        <v>6055</v>
      </c>
      <c r="G180" t="s">
        <v>2792</v>
      </c>
      <c r="H180" t="s">
        <v>5910</v>
      </c>
      <c r="I180" t="s">
        <v>5911</v>
      </c>
      <c r="J180" t="s">
        <v>2794</v>
      </c>
    </row>
    <row r="181" spans="1:10">
      <c r="A181" s="217">
        <v>46282</v>
      </c>
      <c r="B181" t="s">
        <v>70</v>
      </c>
      <c r="C181" t="s">
        <v>6003</v>
      </c>
      <c r="D181" t="s">
        <v>3178</v>
      </c>
      <c r="E181">
        <v>1</v>
      </c>
      <c r="F181" s="218" t="s">
        <v>6056</v>
      </c>
      <c r="G181" t="s">
        <v>2805</v>
      </c>
      <c r="H181" t="s">
        <v>5919</v>
      </c>
      <c r="I181" t="s">
        <v>5920</v>
      </c>
      <c r="J181" t="s">
        <v>666</v>
      </c>
    </row>
    <row r="182" spans="1:10" ht="28.8">
      <c r="A182" s="217">
        <v>46282</v>
      </c>
      <c r="B182" t="s">
        <v>70</v>
      </c>
      <c r="C182" t="s">
        <v>6003</v>
      </c>
      <c r="D182" t="s">
        <v>666</v>
      </c>
      <c r="E182">
        <v>2</v>
      </c>
      <c r="F182" s="218" t="s">
        <v>6057</v>
      </c>
      <c r="G182" t="s">
        <v>2790</v>
      </c>
      <c r="H182" t="s">
        <v>5909</v>
      </c>
      <c r="I182" t="s">
        <v>5908</v>
      </c>
      <c r="J182" t="s">
        <v>2698</v>
      </c>
    </row>
    <row r="183" spans="1:10">
      <c r="A183" s="217">
        <v>46282</v>
      </c>
      <c r="B183" t="s">
        <v>70</v>
      </c>
      <c r="C183" t="s">
        <v>6003</v>
      </c>
      <c r="D183" t="s">
        <v>2963</v>
      </c>
      <c r="E183">
        <v>1</v>
      </c>
      <c r="F183" s="218" t="s">
        <v>6058</v>
      </c>
      <c r="G183" t="s">
        <v>2805</v>
      </c>
      <c r="H183" t="s">
        <v>5919</v>
      </c>
      <c r="I183" t="s">
        <v>5920</v>
      </c>
      <c r="J183" t="s">
        <v>666</v>
      </c>
    </row>
    <row r="184" spans="1:10">
      <c r="A184" s="217">
        <v>46282</v>
      </c>
      <c r="B184" t="s">
        <v>70</v>
      </c>
      <c r="C184" t="s">
        <v>6003</v>
      </c>
      <c r="D184" t="s">
        <v>1330</v>
      </c>
      <c r="E184">
        <v>1</v>
      </c>
      <c r="F184" s="218" t="s">
        <v>6059</v>
      </c>
      <c r="G184" t="s">
        <v>2805</v>
      </c>
      <c r="H184" t="s">
        <v>5919</v>
      </c>
      <c r="I184" t="s">
        <v>5920</v>
      </c>
      <c r="J184" t="s">
        <v>666</v>
      </c>
    </row>
    <row r="185" spans="1:10" ht="72">
      <c r="A185" s="217">
        <v>46282</v>
      </c>
      <c r="B185" t="s">
        <v>103</v>
      </c>
      <c r="C185" t="s">
        <v>6003</v>
      </c>
      <c r="D185" t="s">
        <v>214</v>
      </c>
      <c r="E185">
        <v>5</v>
      </c>
      <c r="F185" s="218" t="s">
        <v>6060</v>
      </c>
      <c r="G185" t="s">
        <v>2792</v>
      </c>
      <c r="H185" t="s">
        <v>5910</v>
      </c>
      <c r="I185" t="s">
        <v>5911</v>
      </c>
      <c r="J185" t="s">
        <v>2794</v>
      </c>
    </row>
    <row r="186" spans="1:10" ht="28.8">
      <c r="A186" s="217">
        <v>46282</v>
      </c>
      <c r="B186" t="s">
        <v>103</v>
      </c>
      <c r="C186" t="s">
        <v>6003</v>
      </c>
      <c r="D186" t="s">
        <v>666</v>
      </c>
      <c r="E186">
        <v>2</v>
      </c>
      <c r="F186" s="218" t="s">
        <v>6061</v>
      </c>
      <c r="G186" t="s">
        <v>2790</v>
      </c>
      <c r="H186" t="s">
        <v>5909</v>
      </c>
      <c r="I186" t="s">
        <v>5908</v>
      </c>
      <c r="J186" t="s">
        <v>2698</v>
      </c>
    </row>
    <row r="187" spans="1:10" ht="28.8">
      <c r="A187" s="217">
        <v>46282</v>
      </c>
      <c r="B187" t="s">
        <v>103</v>
      </c>
      <c r="C187" t="s">
        <v>6003</v>
      </c>
      <c r="D187" t="s">
        <v>2919</v>
      </c>
      <c r="E187">
        <v>2</v>
      </c>
      <c r="F187" s="218" t="s">
        <v>6010</v>
      </c>
      <c r="G187" t="s">
        <v>2807</v>
      </c>
      <c r="H187" t="s">
        <v>5921</v>
      </c>
      <c r="I187" t="s">
        <v>5922</v>
      </c>
      <c r="J187" t="s">
        <v>2809</v>
      </c>
    </row>
    <row r="188" spans="1:10" ht="57.6">
      <c r="A188" s="217">
        <v>46282</v>
      </c>
      <c r="B188" t="s">
        <v>103</v>
      </c>
      <c r="C188" t="s">
        <v>6003</v>
      </c>
      <c r="D188" t="s">
        <v>3081</v>
      </c>
      <c r="E188">
        <v>4</v>
      </c>
      <c r="F188" s="218" t="s">
        <v>6062</v>
      </c>
      <c r="G188" t="s">
        <v>2792</v>
      </c>
      <c r="H188" t="s">
        <v>5910</v>
      </c>
      <c r="I188" t="s">
        <v>5911</v>
      </c>
      <c r="J188" t="s">
        <v>2794</v>
      </c>
    </row>
    <row r="189" spans="1:10">
      <c r="A189" s="217">
        <v>46282</v>
      </c>
      <c r="B189" t="s">
        <v>103</v>
      </c>
      <c r="C189" t="s">
        <v>6003</v>
      </c>
      <c r="D189" t="s">
        <v>2958</v>
      </c>
      <c r="E189">
        <v>1</v>
      </c>
      <c r="F189" s="218" t="s">
        <v>6011</v>
      </c>
      <c r="G189" t="s">
        <v>2807</v>
      </c>
      <c r="H189" t="s">
        <v>5921</v>
      </c>
      <c r="I189" t="s">
        <v>5922</v>
      </c>
      <c r="J189" t="s">
        <v>2809</v>
      </c>
    </row>
    <row r="190" spans="1:10">
      <c r="A190" s="217">
        <v>46282</v>
      </c>
      <c r="B190" t="s">
        <v>103</v>
      </c>
      <c r="C190" t="s">
        <v>6003</v>
      </c>
      <c r="D190" t="s">
        <v>3205</v>
      </c>
      <c r="E190">
        <v>1</v>
      </c>
      <c r="F190" s="218" t="s">
        <v>6063</v>
      </c>
      <c r="G190" t="s">
        <v>2792</v>
      </c>
      <c r="H190" t="s">
        <v>5910</v>
      </c>
      <c r="I190" t="s">
        <v>5911</v>
      </c>
      <c r="J190" t="s">
        <v>2794</v>
      </c>
    </row>
    <row r="191" spans="1:10">
      <c r="A191" s="217">
        <v>46282</v>
      </c>
      <c r="B191" t="s">
        <v>103</v>
      </c>
      <c r="C191" t="s">
        <v>6003</v>
      </c>
      <c r="D191" t="s">
        <v>3210</v>
      </c>
      <c r="E191">
        <v>1</v>
      </c>
      <c r="F191" s="218" t="s">
        <v>6064</v>
      </c>
      <c r="G191" t="s">
        <v>2792</v>
      </c>
      <c r="H191" t="s">
        <v>5910</v>
      </c>
      <c r="I191" t="s">
        <v>5911</v>
      </c>
      <c r="J191" t="s">
        <v>2794</v>
      </c>
    </row>
    <row r="192" spans="1:10">
      <c r="A192" s="217">
        <v>46282</v>
      </c>
      <c r="B192" t="s">
        <v>103</v>
      </c>
      <c r="C192" t="s">
        <v>6003</v>
      </c>
      <c r="D192" t="s">
        <v>2981</v>
      </c>
      <c r="E192">
        <v>1</v>
      </c>
      <c r="F192" s="218" t="s">
        <v>6123</v>
      </c>
      <c r="G192" t="s">
        <v>2790</v>
      </c>
      <c r="H192" t="s">
        <v>5909</v>
      </c>
      <c r="I192" t="s">
        <v>5908</v>
      </c>
      <c r="J192" t="s">
        <v>2698</v>
      </c>
    </row>
    <row r="193" spans="1:10">
      <c r="A193" s="217">
        <v>46282</v>
      </c>
      <c r="B193" t="s">
        <v>103</v>
      </c>
      <c r="C193" t="s">
        <v>6003</v>
      </c>
      <c r="D193" t="s">
        <v>1330</v>
      </c>
      <c r="E193">
        <v>1</v>
      </c>
      <c r="F193" s="218" t="s">
        <v>6065</v>
      </c>
      <c r="G193" t="s">
        <v>2805</v>
      </c>
      <c r="H193" t="s">
        <v>5919</v>
      </c>
      <c r="I193" t="s">
        <v>5920</v>
      </c>
      <c r="J193" t="s">
        <v>666</v>
      </c>
    </row>
    <row r="194" spans="1:10" ht="43.2">
      <c r="A194" s="217">
        <v>46282</v>
      </c>
      <c r="B194" t="s">
        <v>72</v>
      </c>
      <c r="C194" t="s">
        <v>6003</v>
      </c>
      <c r="D194" t="s">
        <v>666</v>
      </c>
      <c r="E194">
        <v>3</v>
      </c>
      <c r="F194" s="218" t="s">
        <v>6066</v>
      </c>
      <c r="G194" t="s">
        <v>2790</v>
      </c>
      <c r="H194" t="s">
        <v>5909</v>
      </c>
      <c r="I194" t="s">
        <v>5908</v>
      </c>
      <c r="J194" t="s">
        <v>2698</v>
      </c>
    </row>
    <row r="195" spans="1:10" ht="144">
      <c r="A195" s="217">
        <v>46282</v>
      </c>
      <c r="B195" t="s">
        <v>72</v>
      </c>
      <c r="C195" t="s">
        <v>6003</v>
      </c>
      <c r="D195" t="s">
        <v>3081</v>
      </c>
      <c r="E195">
        <v>10</v>
      </c>
      <c r="F195" s="218" t="s">
        <v>6067</v>
      </c>
      <c r="G195" t="s">
        <v>2792</v>
      </c>
      <c r="H195" t="s">
        <v>5910</v>
      </c>
      <c r="I195" t="s">
        <v>5911</v>
      </c>
      <c r="J195" t="s">
        <v>2794</v>
      </c>
    </row>
    <row r="196" spans="1:10">
      <c r="A196" s="217">
        <v>46282</v>
      </c>
      <c r="B196" t="s">
        <v>72</v>
      </c>
      <c r="C196" t="s">
        <v>6003</v>
      </c>
      <c r="D196" t="s">
        <v>3226</v>
      </c>
      <c r="E196">
        <v>1</v>
      </c>
      <c r="F196" s="218" t="s">
        <v>6068</v>
      </c>
      <c r="G196" t="s">
        <v>2790</v>
      </c>
      <c r="H196" t="s">
        <v>5909</v>
      </c>
      <c r="I196" t="s">
        <v>5908</v>
      </c>
      <c r="J196" t="s">
        <v>2698</v>
      </c>
    </row>
    <row r="197" spans="1:10" ht="57.6">
      <c r="A197" s="217">
        <v>46282</v>
      </c>
      <c r="B197" t="s">
        <v>72</v>
      </c>
      <c r="C197" t="s">
        <v>6003</v>
      </c>
      <c r="D197" t="s">
        <v>214</v>
      </c>
      <c r="E197">
        <v>4</v>
      </c>
      <c r="F197" s="218" t="s">
        <v>6069</v>
      </c>
      <c r="G197" t="s">
        <v>2792</v>
      </c>
      <c r="H197" t="s">
        <v>5910</v>
      </c>
      <c r="I197" t="s">
        <v>5911</v>
      </c>
      <c r="J197" t="s">
        <v>2794</v>
      </c>
    </row>
    <row r="198" spans="1:10">
      <c r="A198" s="217">
        <v>46282</v>
      </c>
      <c r="B198" t="s">
        <v>72</v>
      </c>
      <c r="C198" t="s">
        <v>6003</v>
      </c>
      <c r="D198" t="s">
        <v>2958</v>
      </c>
      <c r="E198">
        <v>1</v>
      </c>
      <c r="F198" s="218" t="s">
        <v>6012</v>
      </c>
      <c r="G198" t="s">
        <v>2807</v>
      </c>
      <c r="H198" t="s">
        <v>5921</v>
      </c>
      <c r="I198" t="s">
        <v>5922</v>
      </c>
      <c r="J198" t="s">
        <v>2809</v>
      </c>
    </row>
    <row r="199" spans="1:10" ht="28.8">
      <c r="A199" s="217">
        <v>46282</v>
      </c>
      <c r="B199" t="s">
        <v>72</v>
      </c>
      <c r="C199" t="s">
        <v>6003</v>
      </c>
      <c r="D199" t="s">
        <v>3235</v>
      </c>
      <c r="E199">
        <v>2</v>
      </c>
      <c r="F199" s="218" t="s">
        <v>6070</v>
      </c>
      <c r="G199" t="s">
        <v>2790</v>
      </c>
      <c r="H199" t="s">
        <v>5909</v>
      </c>
      <c r="I199" t="s">
        <v>5908</v>
      </c>
      <c r="J199" t="s">
        <v>2698</v>
      </c>
    </row>
    <row r="200" spans="1:10">
      <c r="A200" s="217">
        <v>46282</v>
      </c>
      <c r="B200" t="s">
        <v>72</v>
      </c>
      <c r="C200" t="s">
        <v>6003</v>
      </c>
      <c r="D200" t="s">
        <v>2987</v>
      </c>
      <c r="E200">
        <v>1</v>
      </c>
      <c r="F200" s="218" t="s">
        <v>6013</v>
      </c>
      <c r="G200" t="s">
        <v>2807</v>
      </c>
      <c r="H200" t="s">
        <v>5921</v>
      </c>
      <c r="I200" t="s">
        <v>5922</v>
      </c>
      <c r="J200" t="s">
        <v>2809</v>
      </c>
    </row>
    <row r="201" spans="1:10">
      <c r="A201" s="217">
        <v>46282</v>
      </c>
      <c r="B201" t="s">
        <v>72</v>
      </c>
      <c r="C201" t="s">
        <v>6003</v>
      </c>
      <c r="D201" t="s">
        <v>2919</v>
      </c>
      <c r="E201">
        <v>1</v>
      </c>
      <c r="F201" s="218" t="s">
        <v>6014</v>
      </c>
      <c r="G201" t="s">
        <v>2807</v>
      </c>
      <c r="H201" t="s">
        <v>5921</v>
      </c>
      <c r="I201" t="s">
        <v>5922</v>
      </c>
      <c r="J201" t="s">
        <v>2809</v>
      </c>
    </row>
    <row r="202" spans="1:10">
      <c r="A202" s="217">
        <v>46282</v>
      </c>
      <c r="B202" t="s">
        <v>72</v>
      </c>
      <c r="C202" t="s">
        <v>6003</v>
      </c>
      <c r="D202" t="s">
        <v>3259</v>
      </c>
      <c r="E202">
        <v>1</v>
      </c>
      <c r="F202" s="218" t="s">
        <v>6071</v>
      </c>
      <c r="G202" t="s">
        <v>2796</v>
      </c>
      <c r="H202" t="s">
        <v>5912</v>
      </c>
      <c r="I202" t="s">
        <v>5911</v>
      </c>
      <c r="J202" t="s">
        <v>2798</v>
      </c>
    </row>
    <row r="203" spans="1:10" ht="115.2">
      <c r="A203" s="217">
        <v>46282</v>
      </c>
      <c r="B203" t="s">
        <v>78</v>
      </c>
      <c r="C203" t="s">
        <v>6003</v>
      </c>
      <c r="D203" t="s">
        <v>214</v>
      </c>
      <c r="E203">
        <v>8</v>
      </c>
      <c r="F203" s="218" t="s">
        <v>6073</v>
      </c>
      <c r="G203" t="s">
        <v>2792</v>
      </c>
      <c r="H203" t="s">
        <v>5910</v>
      </c>
      <c r="I203" t="s">
        <v>5911</v>
      </c>
      <c r="J203" t="s">
        <v>2794</v>
      </c>
    </row>
    <row r="204" spans="1:10" ht="57.6">
      <c r="A204" s="217">
        <v>46282</v>
      </c>
      <c r="B204" t="s">
        <v>78</v>
      </c>
      <c r="C204" t="s">
        <v>6003</v>
      </c>
      <c r="D204" t="s">
        <v>3081</v>
      </c>
      <c r="E204">
        <v>4</v>
      </c>
      <c r="F204" s="218" t="s">
        <v>6074</v>
      </c>
      <c r="G204" t="s">
        <v>2792</v>
      </c>
      <c r="H204" t="s">
        <v>5910</v>
      </c>
      <c r="I204" t="s">
        <v>5911</v>
      </c>
      <c r="J204" t="s">
        <v>2794</v>
      </c>
    </row>
    <row r="205" spans="1:10">
      <c r="A205" s="217">
        <v>46282</v>
      </c>
      <c r="B205" t="s">
        <v>78</v>
      </c>
      <c r="C205" t="s">
        <v>6003</v>
      </c>
      <c r="D205" t="s">
        <v>666</v>
      </c>
      <c r="E205">
        <v>1</v>
      </c>
      <c r="F205" s="218" t="s">
        <v>6075</v>
      </c>
      <c r="G205" t="s">
        <v>2790</v>
      </c>
      <c r="H205" t="s">
        <v>5909</v>
      </c>
      <c r="I205" t="s">
        <v>5908</v>
      </c>
      <c r="J205" t="s">
        <v>2698</v>
      </c>
    </row>
    <row r="206" spans="1:10">
      <c r="A206" s="217">
        <v>46282</v>
      </c>
      <c r="B206" t="s">
        <v>78</v>
      </c>
      <c r="C206" t="s">
        <v>6003</v>
      </c>
      <c r="D206" t="s">
        <v>3463</v>
      </c>
      <c r="E206">
        <v>1</v>
      </c>
      <c r="F206" s="218" t="s">
        <v>6124</v>
      </c>
      <c r="G206" t="s">
        <v>2805</v>
      </c>
      <c r="H206" t="s">
        <v>5919</v>
      </c>
      <c r="I206" t="s">
        <v>5920</v>
      </c>
      <c r="J206" t="s">
        <v>666</v>
      </c>
    </row>
    <row r="207" spans="1:10">
      <c r="A207" s="217">
        <v>46282</v>
      </c>
      <c r="B207" t="s">
        <v>78</v>
      </c>
      <c r="C207" t="s">
        <v>6003</v>
      </c>
      <c r="D207" t="s">
        <v>3293</v>
      </c>
      <c r="E207">
        <v>1</v>
      </c>
      <c r="F207" s="218" t="s">
        <v>6076</v>
      </c>
      <c r="G207" t="s">
        <v>2792</v>
      </c>
      <c r="H207" t="s">
        <v>5910</v>
      </c>
      <c r="I207" t="s">
        <v>5911</v>
      </c>
      <c r="J207" t="s">
        <v>2794</v>
      </c>
    </row>
    <row r="208" spans="1:10">
      <c r="A208" s="217">
        <v>46282</v>
      </c>
      <c r="B208" t="s">
        <v>78</v>
      </c>
      <c r="C208" t="s">
        <v>6003</v>
      </c>
      <c r="D208" t="s">
        <v>3006</v>
      </c>
      <c r="E208">
        <v>1</v>
      </c>
      <c r="F208" s="218" t="s">
        <v>6125</v>
      </c>
      <c r="G208" t="s">
        <v>2790</v>
      </c>
      <c r="H208" t="s">
        <v>5909</v>
      </c>
      <c r="I208" t="s">
        <v>5908</v>
      </c>
      <c r="J208" t="s">
        <v>2698</v>
      </c>
    </row>
    <row r="209" spans="1:10">
      <c r="A209" s="217">
        <v>46282</v>
      </c>
      <c r="B209" t="s">
        <v>97</v>
      </c>
      <c r="C209" t="s">
        <v>6003</v>
      </c>
      <c r="D209" t="s">
        <v>3298</v>
      </c>
      <c r="E209">
        <v>1</v>
      </c>
      <c r="F209" s="218" t="s">
        <v>6077</v>
      </c>
      <c r="G209" t="s">
        <v>2790</v>
      </c>
      <c r="H209" t="s">
        <v>5909</v>
      </c>
      <c r="I209" t="s">
        <v>5908</v>
      </c>
      <c r="J209" t="s">
        <v>2698</v>
      </c>
    </row>
    <row r="210" spans="1:10" ht="100.8">
      <c r="A210" s="217">
        <v>46282</v>
      </c>
      <c r="B210" t="s">
        <v>97</v>
      </c>
      <c r="C210" t="s">
        <v>6003</v>
      </c>
      <c r="D210" t="s">
        <v>214</v>
      </c>
      <c r="E210">
        <v>7</v>
      </c>
      <c r="F210" s="218" t="s">
        <v>6078</v>
      </c>
      <c r="G210" t="s">
        <v>2792</v>
      </c>
      <c r="H210" t="s">
        <v>5910</v>
      </c>
      <c r="I210" t="s">
        <v>5911</v>
      </c>
      <c r="J210" t="s">
        <v>2794</v>
      </c>
    </row>
    <row r="211" spans="1:10" ht="72">
      <c r="A211" s="217">
        <v>46282</v>
      </c>
      <c r="B211" t="s">
        <v>97</v>
      </c>
      <c r="C211" t="s">
        <v>6003</v>
      </c>
      <c r="D211" t="s">
        <v>3081</v>
      </c>
      <c r="E211">
        <v>5</v>
      </c>
      <c r="F211" s="218" t="s">
        <v>6079</v>
      </c>
      <c r="G211" t="s">
        <v>2792</v>
      </c>
      <c r="H211" t="s">
        <v>5910</v>
      </c>
      <c r="I211" t="s">
        <v>5911</v>
      </c>
      <c r="J211" t="s">
        <v>2794</v>
      </c>
    </row>
    <row r="212" spans="1:10" ht="28.8">
      <c r="A212" s="217">
        <v>46282</v>
      </c>
      <c r="B212" t="s">
        <v>97</v>
      </c>
      <c r="C212" t="s">
        <v>6003</v>
      </c>
      <c r="D212" t="s">
        <v>3307</v>
      </c>
      <c r="E212">
        <v>2</v>
      </c>
      <c r="F212" s="218" t="s">
        <v>6080</v>
      </c>
      <c r="G212" t="s">
        <v>2792</v>
      </c>
      <c r="H212" t="s">
        <v>5910</v>
      </c>
      <c r="I212" t="s">
        <v>5911</v>
      </c>
      <c r="J212" t="s">
        <v>2794</v>
      </c>
    </row>
    <row r="213" spans="1:10">
      <c r="A213" s="217">
        <v>46282</v>
      </c>
      <c r="B213" t="s">
        <v>97</v>
      </c>
      <c r="C213" t="s">
        <v>6003</v>
      </c>
      <c r="D213" t="s">
        <v>3315</v>
      </c>
      <c r="E213">
        <v>1</v>
      </c>
      <c r="F213" s="218" t="s">
        <v>6081</v>
      </c>
      <c r="G213" t="s">
        <v>2790</v>
      </c>
      <c r="H213" t="s">
        <v>5909</v>
      </c>
      <c r="I213" t="s">
        <v>5908</v>
      </c>
      <c r="J213" t="s">
        <v>2698</v>
      </c>
    </row>
    <row r="214" spans="1:10">
      <c r="A214" s="217">
        <v>46282</v>
      </c>
      <c r="B214" t="s">
        <v>97</v>
      </c>
      <c r="C214" t="s">
        <v>6003</v>
      </c>
      <c r="D214" t="s">
        <v>2914</v>
      </c>
      <c r="E214">
        <v>1</v>
      </c>
      <c r="F214" s="218" t="s">
        <v>6015</v>
      </c>
      <c r="G214" t="s">
        <v>2807</v>
      </c>
      <c r="H214" t="s">
        <v>5921</v>
      </c>
      <c r="I214" t="s">
        <v>5922</v>
      </c>
      <c r="J214" t="s">
        <v>2809</v>
      </c>
    </row>
    <row r="215" spans="1:10" ht="28.8">
      <c r="A215" s="217">
        <v>46282</v>
      </c>
      <c r="B215" t="s">
        <v>97</v>
      </c>
      <c r="C215" t="s">
        <v>6003</v>
      </c>
      <c r="D215" t="s">
        <v>1330</v>
      </c>
      <c r="E215">
        <v>2</v>
      </c>
      <c r="F215" s="218" t="s">
        <v>6082</v>
      </c>
      <c r="G215" t="s">
        <v>2805</v>
      </c>
      <c r="H215" t="s">
        <v>5919</v>
      </c>
      <c r="I215" t="s">
        <v>5920</v>
      </c>
      <c r="J215" t="s">
        <v>666</v>
      </c>
    </row>
    <row r="216" spans="1:10">
      <c r="A216" s="217">
        <v>46282</v>
      </c>
      <c r="B216" t="s">
        <v>14</v>
      </c>
      <c r="C216" t="s">
        <v>6003</v>
      </c>
      <c r="D216" t="s">
        <v>666</v>
      </c>
      <c r="E216">
        <v>1</v>
      </c>
      <c r="F216" s="218" t="s">
        <v>6083</v>
      </c>
      <c r="G216" t="s">
        <v>2790</v>
      </c>
      <c r="H216" t="s">
        <v>5915</v>
      </c>
      <c r="I216" t="s">
        <v>5914</v>
      </c>
      <c r="J216" t="s">
        <v>2698</v>
      </c>
    </row>
    <row r="217" spans="1:10">
      <c r="A217" s="217">
        <v>46282</v>
      </c>
      <c r="B217" t="s">
        <v>14</v>
      </c>
      <c r="C217" t="s">
        <v>6003</v>
      </c>
      <c r="D217" t="s">
        <v>1330</v>
      </c>
      <c r="E217">
        <v>1</v>
      </c>
      <c r="F217" s="218" t="s">
        <v>6031</v>
      </c>
      <c r="G217" t="s">
        <v>2805</v>
      </c>
      <c r="H217" t="s">
        <v>5919</v>
      </c>
      <c r="I217" t="s">
        <v>5920</v>
      </c>
      <c r="J217" t="s">
        <v>666</v>
      </c>
    </row>
    <row r="218" spans="1:10">
      <c r="A218" s="217">
        <v>46282</v>
      </c>
      <c r="B218" t="s">
        <v>14</v>
      </c>
      <c r="C218" t="s">
        <v>6003</v>
      </c>
      <c r="D218" t="s">
        <v>3338</v>
      </c>
      <c r="E218">
        <v>1</v>
      </c>
      <c r="F218" s="218" t="s">
        <v>3337</v>
      </c>
      <c r="G218" t="s">
        <v>2805</v>
      </c>
      <c r="H218" t="s">
        <v>5919</v>
      </c>
      <c r="I218" t="s">
        <v>5920</v>
      </c>
      <c r="J218" t="s">
        <v>666</v>
      </c>
    </row>
    <row r="219" spans="1:10">
      <c r="A219" s="217">
        <v>46282</v>
      </c>
      <c r="B219" t="s">
        <v>14</v>
      </c>
      <c r="C219" t="s">
        <v>6003</v>
      </c>
      <c r="D219" t="s">
        <v>3081</v>
      </c>
      <c r="E219">
        <v>1</v>
      </c>
      <c r="F219" s="218" t="s">
        <v>6084</v>
      </c>
      <c r="G219" t="s">
        <v>2792</v>
      </c>
      <c r="H219" t="s">
        <v>5916</v>
      </c>
      <c r="I219" t="s">
        <v>5917</v>
      </c>
      <c r="J219" t="s">
        <v>2803</v>
      </c>
    </row>
    <row r="220" spans="1:10">
      <c r="A220" s="217">
        <v>46282</v>
      </c>
      <c r="B220" t="s">
        <v>14</v>
      </c>
      <c r="C220" t="s">
        <v>6003</v>
      </c>
      <c r="D220" t="s">
        <v>214</v>
      </c>
      <c r="E220">
        <v>1</v>
      </c>
      <c r="F220" s="218" t="s">
        <v>3342</v>
      </c>
      <c r="G220" t="s">
        <v>2792</v>
      </c>
      <c r="H220" t="s">
        <v>5916</v>
      </c>
      <c r="I220" t="s">
        <v>5917</v>
      </c>
      <c r="J220" t="s">
        <v>2803</v>
      </c>
    </row>
    <row r="221" spans="1:10" ht="57.6">
      <c r="A221" s="217">
        <v>46282</v>
      </c>
      <c r="B221" t="s">
        <v>7</v>
      </c>
      <c r="C221" t="s">
        <v>6003</v>
      </c>
      <c r="D221" t="s">
        <v>214</v>
      </c>
      <c r="E221">
        <v>4</v>
      </c>
      <c r="F221" s="218" t="s">
        <v>6085</v>
      </c>
      <c r="G221" t="s">
        <v>2792</v>
      </c>
      <c r="H221" t="s">
        <v>5916</v>
      </c>
      <c r="I221" t="s">
        <v>5917</v>
      </c>
      <c r="J221" t="s">
        <v>2803</v>
      </c>
    </row>
    <row r="222" spans="1:10">
      <c r="A222" s="217">
        <v>46282</v>
      </c>
      <c r="B222" t="s">
        <v>7</v>
      </c>
      <c r="C222" t="s">
        <v>6003</v>
      </c>
      <c r="D222" t="s">
        <v>2919</v>
      </c>
      <c r="E222">
        <v>1</v>
      </c>
      <c r="F222" s="218" t="s">
        <v>6017</v>
      </c>
      <c r="G222" t="s">
        <v>2807</v>
      </c>
      <c r="H222" t="s">
        <v>5923</v>
      </c>
      <c r="I222" t="s">
        <v>5924</v>
      </c>
      <c r="J222" t="s">
        <v>2812</v>
      </c>
    </row>
    <row r="223" spans="1:10" ht="28.8">
      <c r="A223" s="217">
        <v>46282</v>
      </c>
      <c r="B223" t="s">
        <v>4363</v>
      </c>
      <c r="C223" t="s">
        <v>6003</v>
      </c>
      <c r="D223" t="s">
        <v>214</v>
      </c>
      <c r="E223">
        <v>2</v>
      </c>
      <c r="F223" s="218" t="s">
        <v>6086</v>
      </c>
      <c r="G223" t="s">
        <v>2792</v>
      </c>
      <c r="H223" t="s">
        <v>5916</v>
      </c>
      <c r="I223" t="s">
        <v>5917</v>
      </c>
      <c r="J223" t="s">
        <v>2803</v>
      </c>
    </row>
    <row r="224" spans="1:10">
      <c r="A224" s="217">
        <v>46282</v>
      </c>
      <c r="B224" t="s">
        <v>4363</v>
      </c>
      <c r="C224" t="s">
        <v>6003</v>
      </c>
      <c r="D224" t="s">
        <v>3354</v>
      </c>
      <c r="E224">
        <v>1</v>
      </c>
      <c r="F224" s="218" t="s">
        <v>6032</v>
      </c>
      <c r="G224" t="s">
        <v>2805</v>
      </c>
      <c r="H224" t="s">
        <v>5919</v>
      </c>
      <c r="I224" t="s">
        <v>5920</v>
      </c>
      <c r="J224" t="s">
        <v>666</v>
      </c>
    </row>
    <row r="225" spans="1:10">
      <c r="A225" s="217">
        <v>46282</v>
      </c>
      <c r="B225" t="s">
        <v>4363</v>
      </c>
      <c r="C225" t="s">
        <v>6003</v>
      </c>
      <c r="D225" t="s">
        <v>3293</v>
      </c>
      <c r="E225">
        <v>1</v>
      </c>
      <c r="F225" s="218" t="s">
        <v>6087</v>
      </c>
      <c r="G225" t="s">
        <v>2792</v>
      </c>
      <c r="H225" t="s">
        <v>5916</v>
      </c>
      <c r="I225" t="s">
        <v>5917</v>
      </c>
      <c r="J225" t="s">
        <v>2803</v>
      </c>
    </row>
    <row r="226" spans="1:10">
      <c r="A226" s="217">
        <v>46282</v>
      </c>
      <c r="B226" t="s">
        <v>47</v>
      </c>
      <c r="C226" t="s">
        <v>6003</v>
      </c>
      <c r="D226" t="s">
        <v>3361</v>
      </c>
      <c r="E226">
        <v>1</v>
      </c>
      <c r="F226" s="218" t="s">
        <v>6088</v>
      </c>
      <c r="G226" t="s">
        <v>2792</v>
      </c>
      <c r="H226" t="s">
        <v>5916</v>
      </c>
      <c r="I226" t="s">
        <v>5917</v>
      </c>
      <c r="J226" t="s">
        <v>2803</v>
      </c>
    </row>
    <row r="227" spans="1:10" ht="28.8">
      <c r="A227" s="217">
        <v>46282</v>
      </c>
      <c r="B227" t="s">
        <v>47</v>
      </c>
      <c r="C227" t="s">
        <v>6003</v>
      </c>
      <c r="D227" t="s">
        <v>666</v>
      </c>
      <c r="E227">
        <v>2</v>
      </c>
      <c r="F227" s="218" t="s">
        <v>6089</v>
      </c>
      <c r="G227" t="s">
        <v>2790</v>
      </c>
      <c r="H227" t="s">
        <v>5915</v>
      </c>
      <c r="I227" t="s">
        <v>5914</v>
      </c>
      <c r="J227" t="s">
        <v>2698</v>
      </c>
    </row>
    <row r="228" spans="1:10">
      <c r="A228" s="217">
        <v>46282</v>
      </c>
      <c r="B228" t="s">
        <v>47</v>
      </c>
      <c r="C228" t="s">
        <v>6003</v>
      </c>
      <c r="D228" t="s">
        <v>3366</v>
      </c>
      <c r="E228">
        <v>1</v>
      </c>
      <c r="F228" s="218" t="s">
        <v>6090</v>
      </c>
      <c r="G228" t="s">
        <v>2792</v>
      </c>
      <c r="H228" t="s">
        <v>5916</v>
      </c>
      <c r="I228" t="s">
        <v>5917</v>
      </c>
      <c r="J228" t="s">
        <v>2803</v>
      </c>
    </row>
    <row r="229" spans="1:10" ht="57.6">
      <c r="A229" s="217">
        <v>46282</v>
      </c>
      <c r="B229" t="s">
        <v>47</v>
      </c>
      <c r="C229" t="s">
        <v>6003</v>
      </c>
      <c r="D229" t="s">
        <v>214</v>
      </c>
      <c r="E229">
        <v>4</v>
      </c>
      <c r="F229" s="218" t="s">
        <v>6091</v>
      </c>
      <c r="G229" t="s">
        <v>2792</v>
      </c>
      <c r="H229" t="s">
        <v>5916</v>
      </c>
      <c r="I229" t="s">
        <v>5917</v>
      </c>
      <c r="J229" t="s">
        <v>2803</v>
      </c>
    </row>
    <row r="230" spans="1:10" ht="43.2">
      <c r="A230" s="217">
        <v>46282</v>
      </c>
      <c r="B230" t="s">
        <v>60</v>
      </c>
      <c r="C230" t="s">
        <v>6003</v>
      </c>
      <c r="D230" t="s">
        <v>214</v>
      </c>
      <c r="E230">
        <v>3</v>
      </c>
      <c r="F230" s="218" t="s">
        <v>6092</v>
      </c>
      <c r="G230" t="s">
        <v>2792</v>
      </c>
      <c r="H230" t="s">
        <v>5916</v>
      </c>
      <c r="I230" t="s">
        <v>5917</v>
      </c>
      <c r="J230" t="s">
        <v>2803</v>
      </c>
    </row>
    <row r="231" spans="1:10" ht="57.6">
      <c r="A231" s="217">
        <v>46282</v>
      </c>
      <c r="B231" t="s">
        <v>60</v>
      </c>
      <c r="C231" t="s">
        <v>6003</v>
      </c>
      <c r="D231" t="s">
        <v>2919</v>
      </c>
      <c r="E231">
        <v>4</v>
      </c>
      <c r="F231" s="218" t="s">
        <v>6018</v>
      </c>
      <c r="G231" t="s">
        <v>2807</v>
      </c>
      <c r="H231" t="s">
        <v>5923</v>
      </c>
      <c r="I231" t="s">
        <v>5924</v>
      </c>
      <c r="J231" t="s">
        <v>2812</v>
      </c>
    </row>
    <row r="232" spans="1:10" ht="43.2">
      <c r="A232" s="217">
        <v>46282</v>
      </c>
      <c r="B232" t="s">
        <v>54</v>
      </c>
      <c r="C232" t="s">
        <v>6003</v>
      </c>
      <c r="D232" t="s">
        <v>214</v>
      </c>
      <c r="E232">
        <v>3</v>
      </c>
      <c r="F232" s="218" t="s">
        <v>6093</v>
      </c>
      <c r="G232" t="s">
        <v>2792</v>
      </c>
      <c r="H232" t="s">
        <v>5916</v>
      </c>
      <c r="I232" t="s">
        <v>5917</v>
      </c>
      <c r="J232" t="s">
        <v>2803</v>
      </c>
    </row>
    <row r="233" spans="1:10">
      <c r="A233" s="217">
        <v>46282</v>
      </c>
      <c r="B233" t="s">
        <v>54</v>
      </c>
      <c r="C233" t="s">
        <v>6003</v>
      </c>
      <c r="D233" t="s">
        <v>3361</v>
      </c>
      <c r="E233">
        <v>1</v>
      </c>
      <c r="F233" s="218" t="s">
        <v>6094</v>
      </c>
      <c r="G233" t="s">
        <v>2792</v>
      </c>
      <c r="H233" t="s">
        <v>5916</v>
      </c>
      <c r="I233" t="s">
        <v>5917</v>
      </c>
      <c r="J233" t="s">
        <v>2803</v>
      </c>
    </row>
    <row r="234" spans="1:10">
      <c r="A234" s="217">
        <v>46282</v>
      </c>
      <c r="B234" t="s">
        <v>54</v>
      </c>
      <c r="C234" t="s">
        <v>6003</v>
      </c>
      <c r="D234" t="s">
        <v>3385</v>
      </c>
      <c r="E234">
        <v>1</v>
      </c>
      <c r="F234" s="218" t="s">
        <v>6095</v>
      </c>
      <c r="G234" t="s">
        <v>2792</v>
      </c>
      <c r="H234" t="s">
        <v>5916</v>
      </c>
      <c r="I234" t="s">
        <v>5917</v>
      </c>
      <c r="J234" t="s">
        <v>2803</v>
      </c>
    </row>
    <row r="235" spans="1:10">
      <c r="A235" s="217">
        <v>46282</v>
      </c>
      <c r="B235" t="s">
        <v>54</v>
      </c>
      <c r="C235" t="s">
        <v>6003</v>
      </c>
      <c r="D235" t="s">
        <v>3026</v>
      </c>
      <c r="E235">
        <v>1</v>
      </c>
      <c r="F235" s="218" t="s">
        <v>6096</v>
      </c>
      <c r="G235" t="s">
        <v>2805</v>
      </c>
      <c r="H235" t="s">
        <v>5919</v>
      </c>
      <c r="I235" t="s">
        <v>5920</v>
      </c>
      <c r="J235" t="s">
        <v>666</v>
      </c>
    </row>
    <row r="236" spans="1:10" ht="43.2">
      <c r="A236" s="217">
        <v>46282</v>
      </c>
      <c r="B236" t="s">
        <v>54</v>
      </c>
      <c r="C236" t="s">
        <v>6003</v>
      </c>
      <c r="D236" t="s">
        <v>2919</v>
      </c>
      <c r="E236">
        <v>3</v>
      </c>
      <c r="F236" s="218" t="s">
        <v>6019</v>
      </c>
      <c r="G236" t="s">
        <v>2807</v>
      </c>
      <c r="H236" t="s">
        <v>5923</v>
      </c>
      <c r="I236" t="s">
        <v>5924</v>
      </c>
      <c r="J236" t="s">
        <v>2812</v>
      </c>
    </row>
    <row r="237" spans="1:10">
      <c r="A237" s="217">
        <v>46282</v>
      </c>
      <c r="B237" t="s">
        <v>54</v>
      </c>
      <c r="C237" t="s">
        <v>6003</v>
      </c>
      <c r="D237" t="s">
        <v>3081</v>
      </c>
      <c r="E237">
        <v>1</v>
      </c>
      <c r="F237" s="218" t="s">
        <v>6097</v>
      </c>
      <c r="G237" t="s">
        <v>2792</v>
      </c>
      <c r="H237" t="s">
        <v>5916</v>
      </c>
      <c r="I237" t="s">
        <v>5917</v>
      </c>
      <c r="J237" t="s">
        <v>2803</v>
      </c>
    </row>
    <row r="238" spans="1:10" ht="43.2">
      <c r="A238" s="217">
        <v>46282</v>
      </c>
      <c r="B238" t="s">
        <v>73</v>
      </c>
      <c r="C238" t="s">
        <v>6003</v>
      </c>
      <c r="D238" t="s">
        <v>3081</v>
      </c>
      <c r="E238">
        <v>3</v>
      </c>
      <c r="F238" s="218" t="s">
        <v>6098</v>
      </c>
      <c r="G238" t="s">
        <v>2792</v>
      </c>
      <c r="H238" t="s">
        <v>5916</v>
      </c>
      <c r="I238" t="s">
        <v>5917</v>
      </c>
      <c r="J238" t="s">
        <v>2803</v>
      </c>
    </row>
    <row r="239" spans="1:10">
      <c r="A239" s="217">
        <v>46282</v>
      </c>
      <c r="B239" t="s">
        <v>73</v>
      </c>
      <c r="C239" t="s">
        <v>6003</v>
      </c>
      <c r="D239" t="s">
        <v>3393</v>
      </c>
      <c r="E239">
        <v>1</v>
      </c>
      <c r="F239" s="218" t="s">
        <v>6099</v>
      </c>
      <c r="G239" t="s">
        <v>2796</v>
      </c>
      <c r="H239" t="s">
        <v>5918</v>
      </c>
      <c r="I239" t="s">
        <v>5917</v>
      </c>
      <c r="J239" t="s">
        <v>2798</v>
      </c>
    </row>
    <row r="240" spans="1:10" ht="57.6">
      <c r="A240" s="217">
        <v>46282</v>
      </c>
      <c r="B240" t="s">
        <v>73</v>
      </c>
      <c r="C240" t="s">
        <v>6003</v>
      </c>
      <c r="D240" t="s">
        <v>214</v>
      </c>
      <c r="E240">
        <v>4</v>
      </c>
      <c r="F240" s="218" t="s">
        <v>6100</v>
      </c>
      <c r="G240" t="s">
        <v>2792</v>
      </c>
      <c r="H240" t="s">
        <v>5916</v>
      </c>
      <c r="I240" t="s">
        <v>5917</v>
      </c>
      <c r="J240" t="s">
        <v>2803</v>
      </c>
    </row>
    <row r="241" spans="1:10" ht="28.8">
      <c r="A241" s="217">
        <v>46282</v>
      </c>
      <c r="B241" t="s">
        <v>73</v>
      </c>
      <c r="C241" t="s">
        <v>6003</v>
      </c>
      <c r="D241" t="s">
        <v>2919</v>
      </c>
      <c r="E241">
        <v>2</v>
      </c>
      <c r="F241" s="218" t="s">
        <v>6020</v>
      </c>
      <c r="G241" t="s">
        <v>2807</v>
      </c>
      <c r="H241" t="s">
        <v>5923</v>
      </c>
      <c r="I241" t="s">
        <v>5924</v>
      </c>
      <c r="J241" t="s">
        <v>2812</v>
      </c>
    </row>
    <row r="242" spans="1:10" ht="28.8">
      <c r="A242" s="217">
        <v>46282</v>
      </c>
      <c r="B242" t="s">
        <v>81</v>
      </c>
      <c r="C242" t="s">
        <v>6003</v>
      </c>
      <c r="D242" t="s">
        <v>214</v>
      </c>
      <c r="E242">
        <v>2</v>
      </c>
      <c r="F242" s="218" t="s">
        <v>6101</v>
      </c>
      <c r="G242" t="s">
        <v>2792</v>
      </c>
      <c r="H242" t="s">
        <v>5916</v>
      </c>
      <c r="I242" t="s">
        <v>5917</v>
      </c>
      <c r="J242" t="s">
        <v>2803</v>
      </c>
    </row>
    <row r="243" spans="1:10" ht="43.2">
      <c r="A243" s="217">
        <v>46282</v>
      </c>
      <c r="B243" t="s">
        <v>86</v>
      </c>
      <c r="C243" t="s">
        <v>6003</v>
      </c>
      <c r="D243" t="s">
        <v>666</v>
      </c>
      <c r="E243">
        <v>3</v>
      </c>
      <c r="F243" s="218" t="s">
        <v>6102</v>
      </c>
      <c r="G243" t="s">
        <v>2790</v>
      </c>
      <c r="H243" t="s">
        <v>5915</v>
      </c>
      <c r="I243" t="s">
        <v>5914</v>
      </c>
      <c r="J243" t="s">
        <v>2698</v>
      </c>
    </row>
    <row r="244" spans="1:10">
      <c r="A244" s="217">
        <v>46282</v>
      </c>
      <c r="B244" t="s">
        <v>86</v>
      </c>
      <c r="C244" t="s">
        <v>6003</v>
      </c>
      <c r="D244" t="s">
        <v>3410</v>
      </c>
      <c r="E244">
        <v>1</v>
      </c>
      <c r="F244" s="218" t="s">
        <v>6103</v>
      </c>
      <c r="G244" t="s">
        <v>2790</v>
      </c>
      <c r="H244" t="s">
        <v>5915</v>
      </c>
      <c r="I244" t="s">
        <v>5914</v>
      </c>
      <c r="J244" t="s">
        <v>2698</v>
      </c>
    </row>
    <row r="245" spans="1:10">
      <c r="A245" s="217">
        <v>46282</v>
      </c>
      <c r="B245" t="s">
        <v>86</v>
      </c>
      <c r="C245" t="s">
        <v>6003</v>
      </c>
      <c r="D245" t="s">
        <v>3081</v>
      </c>
      <c r="E245">
        <v>1</v>
      </c>
      <c r="F245" s="218" t="s">
        <v>6104</v>
      </c>
      <c r="G245" t="s">
        <v>2792</v>
      </c>
      <c r="H245" t="s">
        <v>5916</v>
      </c>
      <c r="I245" t="s">
        <v>5917</v>
      </c>
      <c r="J245" t="s">
        <v>2803</v>
      </c>
    </row>
    <row r="246" spans="1:10" ht="43.2">
      <c r="A246" s="217">
        <v>46282</v>
      </c>
      <c r="B246" t="s">
        <v>86</v>
      </c>
      <c r="C246" t="s">
        <v>6003</v>
      </c>
      <c r="D246" t="s">
        <v>214</v>
      </c>
      <c r="E246">
        <v>3</v>
      </c>
      <c r="F246" s="218" t="s">
        <v>6105</v>
      </c>
      <c r="G246" t="s">
        <v>2792</v>
      </c>
      <c r="H246" t="s">
        <v>5916</v>
      </c>
      <c r="I246" t="s">
        <v>5917</v>
      </c>
      <c r="J246" t="s">
        <v>2803</v>
      </c>
    </row>
    <row r="247" spans="1:10">
      <c r="A247" s="217">
        <v>46282</v>
      </c>
      <c r="B247" t="s">
        <v>86</v>
      </c>
      <c r="C247" t="s">
        <v>6003</v>
      </c>
      <c r="D247" t="s">
        <v>1902</v>
      </c>
      <c r="E247">
        <v>1</v>
      </c>
      <c r="F247" s="218" t="s">
        <v>6106</v>
      </c>
      <c r="G247" t="s">
        <v>2796</v>
      </c>
      <c r="H247" t="s">
        <v>5918</v>
      </c>
      <c r="I247" t="s">
        <v>5917</v>
      </c>
      <c r="J247" t="s">
        <v>2798</v>
      </c>
    </row>
    <row r="248" spans="1:10">
      <c r="A248" s="217">
        <v>46282</v>
      </c>
      <c r="B248" t="s">
        <v>86</v>
      </c>
      <c r="C248" t="s">
        <v>6003</v>
      </c>
      <c r="D248" t="s">
        <v>2958</v>
      </c>
      <c r="E248">
        <v>1</v>
      </c>
      <c r="F248" s="218" t="s">
        <v>6022</v>
      </c>
      <c r="G248" t="s">
        <v>2807</v>
      </c>
      <c r="H248" t="s">
        <v>5923</v>
      </c>
      <c r="I248" t="s">
        <v>5924</v>
      </c>
      <c r="J248" t="s">
        <v>2812</v>
      </c>
    </row>
    <row r="249" spans="1:10" ht="28.8">
      <c r="A249" s="217">
        <v>46282</v>
      </c>
      <c r="B249" t="s">
        <v>86</v>
      </c>
      <c r="C249" t="s">
        <v>6003</v>
      </c>
      <c r="D249" t="s">
        <v>2919</v>
      </c>
      <c r="E249">
        <v>2</v>
      </c>
      <c r="F249" s="218" t="s">
        <v>6023</v>
      </c>
      <c r="G249" t="s">
        <v>2807</v>
      </c>
      <c r="H249" t="s">
        <v>5923</v>
      </c>
      <c r="I249" t="s">
        <v>5924</v>
      </c>
      <c r="J249" t="s">
        <v>2812</v>
      </c>
    </row>
    <row r="250" spans="1:10">
      <c r="A250" s="217">
        <v>46282</v>
      </c>
      <c r="B250" t="s">
        <v>87</v>
      </c>
      <c r="C250" t="s">
        <v>6003</v>
      </c>
      <c r="D250" t="s">
        <v>3081</v>
      </c>
      <c r="E250">
        <v>1</v>
      </c>
      <c r="F250" s="218" t="s">
        <v>6107</v>
      </c>
      <c r="G250" t="s">
        <v>2792</v>
      </c>
      <c r="H250" t="s">
        <v>5916</v>
      </c>
      <c r="I250" t="s">
        <v>5917</v>
      </c>
      <c r="J250" t="s">
        <v>2803</v>
      </c>
    </row>
    <row r="251" spans="1:10">
      <c r="A251" s="217">
        <v>46282</v>
      </c>
      <c r="B251" t="s">
        <v>87</v>
      </c>
      <c r="C251" t="s">
        <v>6003</v>
      </c>
      <c r="D251" t="s">
        <v>214</v>
      </c>
      <c r="E251">
        <v>1</v>
      </c>
      <c r="F251" s="218" t="s">
        <v>6108</v>
      </c>
      <c r="G251" t="s">
        <v>2792</v>
      </c>
      <c r="H251" t="s">
        <v>5916</v>
      </c>
      <c r="I251" t="s">
        <v>5917</v>
      </c>
      <c r="J251" t="s">
        <v>2803</v>
      </c>
    </row>
    <row r="252" spans="1:10">
      <c r="A252" s="217">
        <v>46282</v>
      </c>
      <c r="B252" t="s">
        <v>87</v>
      </c>
      <c r="C252" t="s">
        <v>6003</v>
      </c>
      <c r="D252" t="s">
        <v>666</v>
      </c>
      <c r="E252">
        <v>1</v>
      </c>
      <c r="F252" s="218" t="s">
        <v>6109</v>
      </c>
      <c r="G252" t="s">
        <v>2790</v>
      </c>
      <c r="H252" t="s">
        <v>5915</v>
      </c>
      <c r="I252" t="s">
        <v>5914</v>
      </c>
      <c r="J252" t="s">
        <v>2698</v>
      </c>
    </row>
    <row r="253" spans="1:10">
      <c r="A253" s="217">
        <v>46282</v>
      </c>
      <c r="B253" t="s">
        <v>92</v>
      </c>
      <c r="C253" t="s">
        <v>6003</v>
      </c>
      <c r="D253" t="s">
        <v>666</v>
      </c>
      <c r="E253">
        <v>1</v>
      </c>
      <c r="F253" s="218" t="s">
        <v>3064</v>
      </c>
      <c r="G253" t="s">
        <v>2790</v>
      </c>
      <c r="H253" t="s">
        <v>5915</v>
      </c>
      <c r="I253" t="s">
        <v>5914</v>
      </c>
      <c r="J253" t="s">
        <v>2698</v>
      </c>
    </row>
    <row r="254" spans="1:10">
      <c r="A254" s="217">
        <v>46282</v>
      </c>
      <c r="B254" t="s">
        <v>92</v>
      </c>
      <c r="C254" t="s">
        <v>6003</v>
      </c>
      <c r="D254" t="s">
        <v>214</v>
      </c>
      <c r="E254">
        <v>1</v>
      </c>
      <c r="F254" s="218" t="s">
        <v>6110</v>
      </c>
      <c r="G254" t="s">
        <v>2792</v>
      </c>
      <c r="H254" t="s">
        <v>5916</v>
      </c>
      <c r="I254" t="s">
        <v>5917</v>
      </c>
      <c r="J254" t="s">
        <v>2803</v>
      </c>
    </row>
    <row r="255" spans="1:10">
      <c r="A255" s="217">
        <v>46282</v>
      </c>
      <c r="B255" t="s">
        <v>92</v>
      </c>
      <c r="C255" t="s">
        <v>6003</v>
      </c>
      <c r="D255" t="s">
        <v>3081</v>
      </c>
      <c r="E255">
        <v>1</v>
      </c>
      <c r="F255" s="218" t="s">
        <v>6111</v>
      </c>
      <c r="G255" t="s">
        <v>2792</v>
      </c>
      <c r="H255" t="s">
        <v>5916</v>
      </c>
      <c r="I255" t="s">
        <v>5917</v>
      </c>
      <c r="J255" t="s">
        <v>2803</v>
      </c>
    </row>
    <row r="256" spans="1:10">
      <c r="A256" s="217">
        <v>46282</v>
      </c>
      <c r="B256" t="s">
        <v>92</v>
      </c>
      <c r="C256" t="s">
        <v>6003</v>
      </c>
      <c r="D256" t="s">
        <v>3432</v>
      </c>
      <c r="E256">
        <v>1</v>
      </c>
      <c r="F256" s="218" t="s">
        <v>6033</v>
      </c>
      <c r="G256" t="s">
        <v>2805</v>
      </c>
      <c r="H256" t="s">
        <v>5919</v>
      </c>
      <c r="I256" t="s">
        <v>5920</v>
      </c>
      <c r="J256" t="s">
        <v>666</v>
      </c>
    </row>
    <row r="257" spans="1:10">
      <c r="A257" s="217">
        <v>46282</v>
      </c>
      <c r="B257" t="s">
        <v>92</v>
      </c>
      <c r="C257" t="s">
        <v>6003</v>
      </c>
      <c r="D257" t="s">
        <v>3293</v>
      </c>
      <c r="E257">
        <v>1</v>
      </c>
      <c r="F257" s="218" t="s">
        <v>6112</v>
      </c>
      <c r="G257" t="s">
        <v>2792</v>
      </c>
      <c r="H257" t="s">
        <v>5916</v>
      </c>
      <c r="I257" t="s">
        <v>5917</v>
      </c>
      <c r="J257" t="s">
        <v>2803</v>
      </c>
    </row>
    <row r="258" spans="1:10">
      <c r="A258" s="217">
        <v>46282</v>
      </c>
      <c r="B258" t="s">
        <v>92</v>
      </c>
      <c r="C258" t="s">
        <v>6003</v>
      </c>
      <c r="D258" t="s">
        <v>3438</v>
      </c>
      <c r="E258">
        <v>1</v>
      </c>
      <c r="F258" s="218" t="s">
        <v>6113</v>
      </c>
      <c r="G258" t="s">
        <v>2792</v>
      </c>
      <c r="H258" t="s">
        <v>5916</v>
      </c>
      <c r="I258" t="s">
        <v>5917</v>
      </c>
      <c r="J258" t="s">
        <v>2803</v>
      </c>
    </row>
    <row r="259" spans="1:10">
      <c r="A259" s="217">
        <v>46282</v>
      </c>
      <c r="B259" t="s">
        <v>92</v>
      </c>
      <c r="C259" t="s">
        <v>6003</v>
      </c>
      <c r="D259" t="s">
        <v>3440</v>
      </c>
      <c r="E259">
        <v>1</v>
      </c>
      <c r="F259" s="218" t="s">
        <v>6114</v>
      </c>
      <c r="G259" t="s">
        <v>2792</v>
      </c>
      <c r="H259" t="s">
        <v>5916</v>
      </c>
      <c r="I259" t="s">
        <v>5917</v>
      </c>
      <c r="J259" t="s">
        <v>2803</v>
      </c>
    </row>
    <row r="260" spans="1:10">
      <c r="A260" s="217">
        <v>46282</v>
      </c>
      <c r="B260" t="s">
        <v>92</v>
      </c>
      <c r="C260" t="s">
        <v>6003</v>
      </c>
      <c r="D260" t="s">
        <v>3443</v>
      </c>
      <c r="E260">
        <v>1</v>
      </c>
      <c r="F260" s="218" t="s">
        <v>6115</v>
      </c>
      <c r="G260" t="s">
        <v>2792</v>
      </c>
      <c r="H260" t="s">
        <v>5916</v>
      </c>
      <c r="I260" t="s">
        <v>5917</v>
      </c>
      <c r="J260" t="s">
        <v>2803</v>
      </c>
    </row>
    <row r="261" spans="1:10">
      <c r="A261" s="217">
        <v>46282</v>
      </c>
      <c r="B261" t="s">
        <v>98</v>
      </c>
      <c r="C261" t="s">
        <v>6003</v>
      </c>
      <c r="D261" t="s">
        <v>3447</v>
      </c>
      <c r="E261">
        <v>1</v>
      </c>
      <c r="F261" s="218" t="s">
        <v>6116</v>
      </c>
      <c r="G261" t="s">
        <v>2792</v>
      </c>
      <c r="H261" t="s">
        <v>5916</v>
      </c>
      <c r="I261" t="s">
        <v>5917</v>
      </c>
      <c r="J261" t="s">
        <v>2803</v>
      </c>
    </row>
    <row r="262" spans="1:10" ht="28.8">
      <c r="A262" s="217">
        <v>46282</v>
      </c>
      <c r="B262" t="s">
        <v>98</v>
      </c>
      <c r="C262" t="s">
        <v>6003</v>
      </c>
      <c r="D262" t="s">
        <v>2919</v>
      </c>
      <c r="E262">
        <v>2</v>
      </c>
      <c r="F262" s="218" t="s">
        <v>6026</v>
      </c>
      <c r="G262" t="s">
        <v>2807</v>
      </c>
      <c r="H262" t="s">
        <v>5923</v>
      </c>
      <c r="I262" t="s">
        <v>5924</v>
      </c>
      <c r="J262" t="s">
        <v>2812</v>
      </c>
    </row>
    <row r="263" spans="1:10">
      <c r="A263" s="217">
        <v>46282</v>
      </c>
      <c r="B263" t="s">
        <v>98</v>
      </c>
      <c r="C263" t="s">
        <v>6003</v>
      </c>
      <c r="D263" t="s">
        <v>3076</v>
      </c>
      <c r="E263">
        <v>1</v>
      </c>
      <c r="F263" s="218" t="s">
        <v>6027</v>
      </c>
      <c r="G263" t="s">
        <v>2807</v>
      </c>
      <c r="H263" t="s">
        <v>5923</v>
      </c>
      <c r="I263" t="s">
        <v>5924</v>
      </c>
      <c r="J263" t="s">
        <v>2812</v>
      </c>
    </row>
    <row r="264" spans="1:10">
      <c r="A264" s="217">
        <v>46282</v>
      </c>
      <c r="B264" t="s">
        <v>98</v>
      </c>
      <c r="C264" t="s">
        <v>6003</v>
      </c>
      <c r="D264" t="s">
        <v>214</v>
      </c>
      <c r="E264">
        <v>1</v>
      </c>
      <c r="F264" s="218" t="s">
        <v>6117</v>
      </c>
      <c r="G264" t="s">
        <v>2792</v>
      </c>
      <c r="H264" t="s">
        <v>5916</v>
      </c>
      <c r="I264" t="s">
        <v>5917</v>
      </c>
      <c r="J264" t="s">
        <v>2803</v>
      </c>
    </row>
    <row r="265" spans="1:10">
      <c r="A265" s="217">
        <v>46282</v>
      </c>
      <c r="B265" t="s">
        <v>14</v>
      </c>
      <c r="C265" t="s">
        <v>2383</v>
      </c>
      <c r="D265" t="s">
        <v>1330</v>
      </c>
      <c r="E265">
        <v>1</v>
      </c>
      <c r="F265" s="218" t="s">
        <v>6031</v>
      </c>
      <c r="G265" t="s">
        <v>2817</v>
      </c>
      <c r="H265" t="s">
        <v>6126</v>
      </c>
      <c r="I265" t="s">
        <v>6127</v>
      </c>
      <c r="J265" t="s">
        <v>235</v>
      </c>
    </row>
    <row r="266" spans="1:10">
      <c r="A266" s="217">
        <v>46282</v>
      </c>
      <c r="B266" t="s">
        <v>14</v>
      </c>
      <c r="C266" t="s">
        <v>2383</v>
      </c>
      <c r="D266" t="s">
        <v>3338</v>
      </c>
      <c r="E266">
        <v>1</v>
      </c>
      <c r="F266" s="218" t="s">
        <v>3337</v>
      </c>
      <c r="G266" t="s">
        <v>2817</v>
      </c>
      <c r="H266" t="s">
        <v>6126</v>
      </c>
      <c r="I266" t="s">
        <v>6127</v>
      </c>
      <c r="J266" t="s">
        <v>235</v>
      </c>
    </row>
    <row r="267" spans="1:10">
      <c r="A267" s="217">
        <v>46282</v>
      </c>
      <c r="B267" t="s">
        <v>92</v>
      </c>
      <c r="C267" t="s">
        <v>2383</v>
      </c>
      <c r="D267" t="s">
        <v>3432</v>
      </c>
      <c r="E267">
        <v>1</v>
      </c>
      <c r="F267" s="218" t="s">
        <v>6033</v>
      </c>
      <c r="G267" t="s">
        <v>2817</v>
      </c>
      <c r="H267" t="s">
        <v>6126</v>
      </c>
      <c r="I267" t="s">
        <v>6127</v>
      </c>
      <c r="J267" t="s">
        <v>235</v>
      </c>
    </row>
    <row r="268" spans="1:10">
      <c r="A268" s="217">
        <v>46283</v>
      </c>
      <c r="B268" t="s">
        <v>55</v>
      </c>
      <c r="C268" t="s">
        <v>6003</v>
      </c>
      <c r="D268" t="s">
        <v>2914</v>
      </c>
      <c r="E268">
        <v>1</v>
      </c>
      <c r="F268" s="218" t="s">
        <v>6004</v>
      </c>
      <c r="G268" t="s">
        <v>2825</v>
      </c>
      <c r="H268" t="s">
        <v>5935</v>
      </c>
      <c r="I268" t="s">
        <v>5936</v>
      </c>
      <c r="J268" t="s">
        <v>235</v>
      </c>
    </row>
    <row r="269" spans="1:10" ht="72">
      <c r="A269" s="217">
        <v>46283</v>
      </c>
      <c r="B269" t="s">
        <v>55</v>
      </c>
      <c r="C269" t="s">
        <v>6003</v>
      </c>
      <c r="D269" t="s">
        <v>2919</v>
      </c>
      <c r="E269">
        <v>5</v>
      </c>
      <c r="F269" s="218" t="s">
        <v>6005</v>
      </c>
      <c r="G269" t="s">
        <v>2825</v>
      </c>
      <c r="H269" t="s">
        <v>5935</v>
      </c>
      <c r="I269" t="s">
        <v>5936</v>
      </c>
      <c r="J269" t="s">
        <v>235</v>
      </c>
    </row>
    <row r="270" spans="1:10" ht="43.2">
      <c r="A270" s="217">
        <v>46283</v>
      </c>
      <c r="B270" t="s">
        <v>55</v>
      </c>
      <c r="C270" t="s">
        <v>6003</v>
      </c>
      <c r="D270" t="s">
        <v>2923</v>
      </c>
      <c r="E270">
        <v>3</v>
      </c>
      <c r="F270" s="218" t="s">
        <v>6006</v>
      </c>
      <c r="G270" t="s">
        <v>2825</v>
      </c>
      <c r="H270" t="s">
        <v>5935</v>
      </c>
      <c r="I270" t="s">
        <v>5936</v>
      </c>
      <c r="J270" t="s">
        <v>235</v>
      </c>
    </row>
    <row r="271" spans="1:10" ht="43.2">
      <c r="A271" s="217">
        <v>46283</v>
      </c>
      <c r="B271" t="s">
        <v>70</v>
      </c>
      <c r="C271" t="s">
        <v>6003</v>
      </c>
      <c r="D271" t="s">
        <v>2919</v>
      </c>
      <c r="E271">
        <v>3</v>
      </c>
      <c r="F271" s="218" t="s">
        <v>6007</v>
      </c>
      <c r="G271" t="s">
        <v>2825</v>
      </c>
      <c r="H271" t="s">
        <v>5935</v>
      </c>
      <c r="I271" t="s">
        <v>5936</v>
      </c>
      <c r="J271" t="s">
        <v>235</v>
      </c>
    </row>
    <row r="272" spans="1:10">
      <c r="A272" s="217">
        <v>46283</v>
      </c>
      <c r="B272" t="s">
        <v>70</v>
      </c>
      <c r="C272" t="s">
        <v>6003</v>
      </c>
      <c r="D272" t="s">
        <v>2958</v>
      </c>
      <c r="E272">
        <v>1</v>
      </c>
      <c r="F272" s="218" t="s">
        <v>6008</v>
      </c>
      <c r="G272" t="s">
        <v>2825</v>
      </c>
      <c r="H272" t="s">
        <v>5935</v>
      </c>
      <c r="I272" t="s">
        <v>5936</v>
      </c>
      <c r="J272" t="s">
        <v>235</v>
      </c>
    </row>
    <row r="273" spans="1:10" ht="43.2">
      <c r="A273" s="217">
        <v>46283</v>
      </c>
      <c r="B273" t="s">
        <v>70</v>
      </c>
      <c r="C273" t="s">
        <v>6003</v>
      </c>
      <c r="D273" t="s">
        <v>2923</v>
      </c>
      <c r="E273">
        <v>3</v>
      </c>
      <c r="F273" s="218" t="s">
        <v>6009</v>
      </c>
      <c r="G273" t="s">
        <v>2825</v>
      </c>
      <c r="H273" t="s">
        <v>5935</v>
      </c>
      <c r="I273" t="s">
        <v>5936</v>
      </c>
      <c r="J273" t="s">
        <v>235</v>
      </c>
    </row>
    <row r="274" spans="1:10" ht="28.8">
      <c r="A274" s="217">
        <v>46283</v>
      </c>
      <c r="B274" t="s">
        <v>103</v>
      </c>
      <c r="C274" t="s">
        <v>6003</v>
      </c>
      <c r="D274" t="s">
        <v>2919</v>
      </c>
      <c r="E274">
        <v>2</v>
      </c>
      <c r="F274" s="218" t="s">
        <v>6010</v>
      </c>
      <c r="G274" t="s">
        <v>2825</v>
      </c>
      <c r="H274" t="s">
        <v>5935</v>
      </c>
      <c r="I274" t="s">
        <v>5936</v>
      </c>
      <c r="J274" t="s">
        <v>235</v>
      </c>
    </row>
    <row r="275" spans="1:10">
      <c r="A275" s="217">
        <v>46283</v>
      </c>
      <c r="B275" t="s">
        <v>103</v>
      </c>
      <c r="C275" t="s">
        <v>6003</v>
      </c>
      <c r="D275" t="s">
        <v>2958</v>
      </c>
      <c r="E275">
        <v>1</v>
      </c>
      <c r="F275" s="218" t="s">
        <v>6011</v>
      </c>
      <c r="G275" t="s">
        <v>2825</v>
      </c>
      <c r="H275" t="s">
        <v>5935</v>
      </c>
      <c r="I275" t="s">
        <v>5936</v>
      </c>
      <c r="J275" t="s">
        <v>235</v>
      </c>
    </row>
    <row r="276" spans="1:10">
      <c r="A276" s="217">
        <v>46283</v>
      </c>
      <c r="B276" t="s">
        <v>103</v>
      </c>
      <c r="C276" t="s">
        <v>6003</v>
      </c>
      <c r="D276" t="s">
        <v>2981</v>
      </c>
      <c r="E276">
        <v>1</v>
      </c>
      <c r="F276" s="218" t="s">
        <v>6123</v>
      </c>
      <c r="G276" t="s">
        <v>2820</v>
      </c>
      <c r="H276" t="s">
        <v>5933</v>
      </c>
      <c r="I276" t="s">
        <v>5934</v>
      </c>
      <c r="J276" t="s">
        <v>228</v>
      </c>
    </row>
    <row r="277" spans="1:10">
      <c r="A277" s="217">
        <v>46283</v>
      </c>
      <c r="B277" t="s">
        <v>72</v>
      </c>
      <c r="C277" t="s">
        <v>6003</v>
      </c>
      <c r="D277" t="s">
        <v>2958</v>
      </c>
      <c r="E277">
        <v>1</v>
      </c>
      <c r="F277" s="218" t="s">
        <v>6012</v>
      </c>
      <c r="G277" t="s">
        <v>2825</v>
      </c>
      <c r="H277" t="s">
        <v>5935</v>
      </c>
      <c r="I277" t="s">
        <v>5936</v>
      </c>
      <c r="J277" t="s">
        <v>235</v>
      </c>
    </row>
    <row r="278" spans="1:10">
      <c r="A278" s="217">
        <v>46283</v>
      </c>
      <c r="B278" t="s">
        <v>72</v>
      </c>
      <c r="C278" t="s">
        <v>6003</v>
      </c>
      <c r="D278" t="s">
        <v>2987</v>
      </c>
      <c r="E278">
        <v>1</v>
      </c>
      <c r="F278" s="218" t="s">
        <v>6013</v>
      </c>
      <c r="G278" t="s">
        <v>2825</v>
      </c>
      <c r="H278" t="s">
        <v>5935</v>
      </c>
      <c r="I278" t="s">
        <v>5936</v>
      </c>
      <c r="J278" t="s">
        <v>235</v>
      </c>
    </row>
    <row r="279" spans="1:10">
      <c r="A279" s="217">
        <v>46283</v>
      </c>
      <c r="B279" t="s">
        <v>72</v>
      </c>
      <c r="C279" t="s">
        <v>6003</v>
      </c>
      <c r="D279" t="s">
        <v>2919</v>
      </c>
      <c r="E279">
        <v>1</v>
      </c>
      <c r="F279" s="218" t="s">
        <v>6014</v>
      </c>
      <c r="G279" t="s">
        <v>2825</v>
      </c>
      <c r="H279" t="s">
        <v>5935</v>
      </c>
      <c r="I279" t="s">
        <v>5936</v>
      </c>
      <c r="J279" t="s">
        <v>235</v>
      </c>
    </row>
    <row r="280" spans="1:10">
      <c r="A280" s="217">
        <v>46283</v>
      </c>
      <c r="B280" t="s">
        <v>78</v>
      </c>
      <c r="C280" t="s">
        <v>6003</v>
      </c>
      <c r="D280" t="s">
        <v>3006</v>
      </c>
      <c r="E280">
        <v>1</v>
      </c>
      <c r="F280" s="218" t="s">
        <v>6125</v>
      </c>
      <c r="G280" t="s">
        <v>2820</v>
      </c>
      <c r="H280" t="s">
        <v>5933</v>
      </c>
      <c r="I280" t="s">
        <v>5934</v>
      </c>
      <c r="J280" t="s">
        <v>228</v>
      </c>
    </row>
    <row r="281" spans="1:10">
      <c r="A281" s="217">
        <v>46283</v>
      </c>
      <c r="B281" t="s">
        <v>97</v>
      </c>
      <c r="C281" t="s">
        <v>6003</v>
      </c>
      <c r="D281" t="s">
        <v>2914</v>
      </c>
      <c r="E281">
        <v>1</v>
      </c>
      <c r="F281" s="218" t="s">
        <v>6015</v>
      </c>
      <c r="G281" t="s">
        <v>2825</v>
      </c>
      <c r="H281" t="s">
        <v>5935</v>
      </c>
      <c r="I281" t="s">
        <v>5936</v>
      </c>
      <c r="J281" t="s">
        <v>235</v>
      </c>
    </row>
    <row r="282" spans="1:10">
      <c r="A282" s="217">
        <v>46283</v>
      </c>
      <c r="B282" t="s">
        <v>14</v>
      </c>
      <c r="C282" t="s">
        <v>6003</v>
      </c>
      <c r="D282" t="s">
        <v>2923</v>
      </c>
      <c r="E282">
        <v>1</v>
      </c>
      <c r="F282" s="218" t="s">
        <v>6016</v>
      </c>
      <c r="G282" t="s">
        <v>2825</v>
      </c>
      <c r="H282" t="s">
        <v>5935</v>
      </c>
      <c r="I282" t="s">
        <v>5936</v>
      </c>
      <c r="J282" t="s">
        <v>235</v>
      </c>
    </row>
    <row r="283" spans="1:10">
      <c r="A283" s="217">
        <v>46283</v>
      </c>
      <c r="B283" t="s">
        <v>7</v>
      </c>
      <c r="C283" t="s">
        <v>6003</v>
      </c>
      <c r="D283" t="s">
        <v>2919</v>
      </c>
      <c r="E283">
        <v>1</v>
      </c>
      <c r="F283" s="218" t="s">
        <v>6017</v>
      </c>
      <c r="G283" t="s">
        <v>2825</v>
      </c>
      <c r="H283" t="s">
        <v>5935</v>
      </c>
      <c r="I283" t="s">
        <v>5936</v>
      </c>
      <c r="J283" t="s">
        <v>235</v>
      </c>
    </row>
    <row r="284" spans="1:10" ht="57.6">
      <c r="A284" s="217">
        <v>46283</v>
      </c>
      <c r="B284" t="s">
        <v>60</v>
      </c>
      <c r="C284" t="s">
        <v>6003</v>
      </c>
      <c r="D284" t="s">
        <v>2919</v>
      </c>
      <c r="E284">
        <v>4</v>
      </c>
      <c r="F284" s="218" t="s">
        <v>6018</v>
      </c>
      <c r="G284" t="s">
        <v>2825</v>
      </c>
      <c r="H284" t="s">
        <v>5935</v>
      </c>
      <c r="I284" t="s">
        <v>5936</v>
      </c>
      <c r="J284" t="s">
        <v>235</v>
      </c>
    </row>
    <row r="285" spans="1:10" ht="43.2">
      <c r="A285" s="217">
        <v>46283</v>
      </c>
      <c r="B285" t="s">
        <v>54</v>
      </c>
      <c r="C285" t="s">
        <v>6003</v>
      </c>
      <c r="D285" t="s">
        <v>2919</v>
      </c>
      <c r="E285">
        <v>3</v>
      </c>
      <c r="F285" s="218" t="s">
        <v>6019</v>
      </c>
      <c r="G285" t="s">
        <v>2825</v>
      </c>
      <c r="H285" t="s">
        <v>5935</v>
      </c>
      <c r="I285" t="s">
        <v>5936</v>
      </c>
      <c r="J285" t="s">
        <v>235</v>
      </c>
    </row>
    <row r="286" spans="1:10" ht="28.8">
      <c r="A286" s="217">
        <v>46283</v>
      </c>
      <c r="B286" t="s">
        <v>73</v>
      </c>
      <c r="C286" t="s">
        <v>6003</v>
      </c>
      <c r="D286" t="s">
        <v>2919</v>
      </c>
      <c r="E286">
        <v>2</v>
      </c>
      <c r="F286" s="218" t="s">
        <v>6020</v>
      </c>
      <c r="G286" t="s">
        <v>2825</v>
      </c>
      <c r="H286" t="s">
        <v>5935</v>
      </c>
      <c r="I286" t="s">
        <v>5936</v>
      </c>
      <c r="J286" t="s">
        <v>235</v>
      </c>
    </row>
    <row r="287" spans="1:10" ht="57.6">
      <c r="A287" s="217">
        <v>46283</v>
      </c>
      <c r="B287" t="s">
        <v>86</v>
      </c>
      <c r="C287" t="s">
        <v>6003</v>
      </c>
      <c r="D287" t="s">
        <v>2923</v>
      </c>
      <c r="E287">
        <v>4</v>
      </c>
      <c r="F287" s="218" t="s">
        <v>6021</v>
      </c>
      <c r="G287" t="s">
        <v>2825</v>
      </c>
      <c r="H287" t="s">
        <v>5935</v>
      </c>
      <c r="I287" t="s">
        <v>5936</v>
      </c>
      <c r="J287" t="s">
        <v>235</v>
      </c>
    </row>
    <row r="288" spans="1:10">
      <c r="A288" s="217">
        <v>46283</v>
      </c>
      <c r="B288" t="s">
        <v>86</v>
      </c>
      <c r="C288" t="s">
        <v>6003</v>
      </c>
      <c r="D288" t="s">
        <v>2958</v>
      </c>
      <c r="E288">
        <v>1</v>
      </c>
      <c r="F288" s="218" t="s">
        <v>6022</v>
      </c>
      <c r="G288" t="s">
        <v>2825</v>
      </c>
      <c r="H288" t="s">
        <v>5935</v>
      </c>
      <c r="I288" t="s">
        <v>5936</v>
      </c>
      <c r="J288" t="s">
        <v>235</v>
      </c>
    </row>
    <row r="289" spans="1:10" ht="28.8">
      <c r="A289" s="217">
        <v>46283</v>
      </c>
      <c r="B289" t="s">
        <v>86</v>
      </c>
      <c r="C289" t="s">
        <v>6003</v>
      </c>
      <c r="D289" t="s">
        <v>2919</v>
      </c>
      <c r="E289">
        <v>2</v>
      </c>
      <c r="F289" s="218" t="s">
        <v>6023</v>
      </c>
      <c r="G289" t="s">
        <v>2825</v>
      </c>
      <c r="H289" t="s">
        <v>5935</v>
      </c>
      <c r="I289" t="s">
        <v>5936</v>
      </c>
      <c r="J289" t="s">
        <v>235</v>
      </c>
    </row>
    <row r="290" spans="1:10">
      <c r="A290" s="217">
        <v>46283</v>
      </c>
      <c r="B290" t="s">
        <v>87</v>
      </c>
      <c r="C290" t="s">
        <v>6003</v>
      </c>
      <c r="D290" t="s">
        <v>2923</v>
      </c>
      <c r="E290">
        <v>1</v>
      </c>
      <c r="F290" s="218" t="s">
        <v>6024</v>
      </c>
      <c r="G290" t="s">
        <v>2825</v>
      </c>
      <c r="H290" t="s">
        <v>5935</v>
      </c>
      <c r="I290" t="s">
        <v>5936</v>
      </c>
      <c r="J290" t="s">
        <v>235</v>
      </c>
    </row>
    <row r="291" spans="1:10">
      <c r="A291" s="217">
        <v>46283</v>
      </c>
      <c r="B291" t="s">
        <v>92</v>
      </c>
      <c r="C291" t="s">
        <v>6003</v>
      </c>
      <c r="D291" t="s">
        <v>3432</v>
      </c>
      <c r="E291">
        <v>1</v>
      </c>
      <c r="F291" s="218" t="s">
        <v>6033</v>
      </c>
      <c r="G291" t="s">
        <v>2820</v>
      </c>
      <c r="H291" t="s">
        <v>5933</v>
      </c>
      <c r="I291" t="s">
        <v>5934</v>
      </c>
      <c r="J291" t="s">
        <v>228</v>
      </c>
    </row>
    <row r="292" spans="1:10">
      <c r="A292" s="217">
        <v>46283</v>
      </c>
      <c r="B292" t="s">
        <v>98</v>
      </c>
      <c r="C292" t="s">
        <v>6003</v>
      </c>
      <c r="D292" t="s">
        <v>2923</v>
      </c>
      <c r="E292">
        <v>1</v>
      </c>
      <c r="F292" s="218" t="s">
        <v>6025</v>
      </c>
      <c r="G292" t="s">
        <v>2825</v>
      </c>
      <c r="H292" t="s">
        <v>5935</v>
      </c>
      <c r="I292" t="s">
        <v>5936</v>
      </c>
      <c r="J292" t="s">
        <v>235</v>
      </c>
    </row>
    <row r="293" spans="1:10" ht="28.8">
      <c r="A293" s="217">
        <v>46283</v>
      </c>
      <c r="B293" t="s">
        <v>98</v>
      </c>
      <c r="C293" t="s">
        <v>6003</v>
      </c>
      <c r="D293" t="s">
        <v>2919</v>
      </c>
      <c r="E293">
        <v>2</v>
      </c>
      <c r="F293" s="218" t="s">
        <v>6026</v>
      </c>
      <c r="G293" t="s">
        <v>2825</v>
      </c>
      <c r="H293" t="s">
        <v>5935</v>
      </c>
      <c r="I293" t="s">
        <v>5936</v>
      </c>
      <c r="J293" t="s">
        <v>235</v>
      </c>
    </row>
    <row r="294" spans="1:10">
      <c r="A294" s="217">
        <v>46283</v>
      </c>
      <c r="B294" t="s">
        <v>98</v>
      </c>
      <c r="C294" t="s">
        <v>6003</v>
      </c>
      <c r="D294" t="s">
        <v>3076</v>
      </c>
      <c r="E294">
        <v>1</v>
      </c>
      <c r="F294" s="218" t="s">
        <v>6027</v>
      </c>
      <c r="G294" t="s">
        <v>2825</v>
      </c>
      <c r="H294" t="s">
        <v>5935</v>
      </c>
      <c r="I294" t="s">
        <v>5936</v>
      </c>
      <c r="J294" t="s">
        <v>235</v>
      </c>
    </row>
    <row r="295" spans="1:10">
      <c r="A295" s="217">
        <v>46283</v>
      </c>
      <c r="B295" t="s">
        <v>14</v>
      </c>
      <c r="C295" t="s">
        <v>2383</v>
      </c>
      <c r="D295" t="s">
        <v>1330</v>
      </c>
      <c r="E295">
        <v>1</v>
      </c>
      <c r="F295" s="218" t="s">
        <v>6031</v>
      </c>
      <c r="G295" t="s">
        <v>2834</v>
      </c>
      <c r="H295" t="s">
        <v>6128</v>
      </c>
      <c r="I295" t="s">
        <v>6129</v>
      </c>
      <c r="J295" t="s">
        <v>228</v>
      </c>
    </row>
    <row r="296" spans="1:10">
      <c r="A296" s="217">
        <v>46283</v>
      </c>
      <c r="B296" t="s">
        <v>14</v>
      </c>
      <c r="C296" t="s">
        <v>2383</v>
      </c>
      <c r="D296" t="s">
        <v>3338</v>
      </c>
      <c r="E296">
        <v>1</v>
      </c>
      <c r="F296" s="218" t="s">
        <v>3337</v>
      </c>
      <c r="G296" t="s">
        <v>2834</v>
      </c>
      <c r="H296" t="s">
        <v>6128</v>
      </c>
      <c r="I296" t="s">
        <v>6129</v>
      </c>
      <c r="J296" t="s">
        <v>228</v>
      </c>
    </row>
    <row r="297" spans="1:10">
      <c r="A297" s="217">
        <v>46283</v>
      </c>
      <c r="B297" t="s">
        <v>92</v>
      </c>
      <c r="C297" t="s">
        <v>2383</v>
      </c>
      <c r="D297" t="s">
        <v>3432</v>
      </c>
      <c r="E297">
        <v>1</v>
      </c>
      <c r="F297" s="218" t="s">
        <v>6033</v>
      </c>
      <c r="G297" t="s">
        <v>2834</v>
      </c>
      <c r="H297" t="s">
        <v>6128</v>
      </c>
      <c r="I297" t="s">
        <v>6129</v>
      </c>
      <c r="J297" t="s">
        <v>228</v>
      </c>
    </row>
    <row r="298" spans="1:10" ht="28.8">
      <c r="A298" s="217">
        <v>46286</v>
      </c>
      <c r="B298" t="s">
        <v>32</v>
      </c>
      <c r="C298" t="s">
        <v>2479</v>
      </c>
      <c r="D298" t="s">
        <v>3081</v>
      </c>
      <c r="E298">
        <v>2</v>
      </c>
      <c r="F298" s="218" t="s">
        <v>6034</v>
      </c>
      <c r="G298" t="s">
        <v>2795</v>
      </c>
      <c r="H298" t="s">
        <v>6130</v>
      </c>
      <c r="I298" t="s">
        <v>6131</v>
      </c>
      <c r="J298" t="s">
        <v>222</v>
      </c>
    </row>
    <row r="299" spans="1:10">
      <c r="A299" s="217">
        <v>46286</v>
      </c>
      <c r="B299" t="s">
        <v>32</v>
      </c>
      <c r="C299" t="s">
        <v>2479</v>
      </c>
      <c r="D299" t="s">
        <v>1902</v>
      </c>
      <c r="E299">
        <v>1</v>
      </c>
      <c r="F299" s="218" t="s">
        <v>6037</v>
      </c>
      <c r="G299" t="s">
        <v>2795</v>
      </c>
      <c r="H299" t="s">
        <v>6130</v>
      </c>
      <c r="I299" t="s">
        <v>6131</v>
      </c>
      <c r="J299" t="s">
        <v>222</v>
      </c>
    </row>
    <row r="300" spans="1:10">
      <c r="A300" s="217">
        <v>46286</v>
      </c>
      <c r="B300" t="s">
        <v>32</v>
      </c>
      <c r="C300" t="s">
        <v>2479</v>
      </c>
      <c r="D300" t="s">
        <v>214</v>
      </c>
      <c r="E300">
        <v>1</v>
      </c>
      <c r="F300" s="218" t="s">
        <v>6038</v>
      </c>
      <c r="G300" t="s">
        <v>2795</v>
      </c>
      <c r="H300" t="s">
        <v>6130</v>
      </c>
      <c r="I300" t="s">
        <v>6131</v>
      </c>
      <c r="J300" t="s">
        <v>222</v>
      </c>
    </row>
    <row r="301" spans="1:10">
      <c r="A301" s="217">
        <v>46286</v>
      </c>
      <c r="B301" t="s">
        <v>55</v>
      </c>
      <c r="C301" t="s">
        <v>2479</v>
      </c>
      <c r="D301" t="s">
        <v>2914</v>
      </c>
      <c r="E301">
        <v>1</v>
      </c>
      <c r="F301" s="218" t="s">
        <v>6004</v>
      </c>
      <c r="G301" t="s">
        <v>2795</v>
      </c>
      <c r="H301" t="s">
        <v>6130</v>
      </c>
      <c r="I301" t="s">
        <v>6131</v>
      </c>
      <c r="J301" t="s">
        <v>222</v>
      </c>
    </row>
    <row r="302" spans="1:10" ht="72">
      <c r="A302" s="217">
        <v>46286</v>
      </c>
      <c r="B302" t="s">
        <v>55</v>
      </c>
      <c r="C302" t="s">
        <v>2479</v>
      </c>
      <c r="D302" t="s">
        <v>2919</v>
      </c>
      <c r="E302">
        <v>5</v>
      </c>
      <c r="F302" s="218" t="s">
        <v>6005</v>
      </c>
      <c r="G302" t="s">
        <v>2795</v>
      </c>
      <c r="H302" t="s">
        <v>6130</v>
      </c>
      <c r="I302" t="s">
        <v>6131</v>
      </c>
      <c r="J302" t="s">
        <v>222</v>
      </c>
    </row>
    <row r="303" spans="1:10" ht="43.2">
      <c r="A303" s="217">
        <v>46286</v>
      </c>
      <c r="B303" t="s">
        <v>55</v>
      </c>
      <c r="C303" t="s">
        <v>2479</v>
      </c>
      <c r="D303" t="s">
        <v>214</v>
      </c>
      <c r="E303">
        <v>3</v>
      </c>
      <c r="F303" s="218" t="s">
        <v>6039</v>
      </c>
      <c r="G303" t="s">
        <v>2795</v>
      </c>
      <c r="H303" t="s">
        <v>6130</v>
      </c>
      <c r="I303" t="s">
        <v>6131</v>
      </c>
      <c r="J303" t="s">
        <v>222</v>
      </c>
    </row>
    <row r="304" spans="1:10" ht="57.6">
      <c r="A304" s="217">
        <v>46286</v>
      </c>
      <c r="B304" t="s">
        <v>55</v>
      </c>
      <c r="C304" t="s">
        <v>2479</v>
      </c>
      <c r="D304" t="s">
        <v>3081</v>
      </c>
      <c r="E304">
        <v>4</v>
      </c>
      <c r="F304" s="218" t="s">
        <v>6044</v>
      </c>
      <c r="G304" t="s">
        <v>2795</v>
      </c>
      <c r="H304" t="s">
        <v>6130</v>
      </c>
      <c r="I304" t="s">
        <v>6131</v>
      </c>
      <c r="J304" t="s">
        <v>222</v>
      </c>
    </row>
    <row r="305" spans="1:10">
      <c r="A305" s="217">
        <v>46286</v>
      </c>
      <c r="B305" t="s">
        <v>55</v>
      </c>
      <c r="C305" t="s">
        <v>2479</v>
      </c>
      <c r="D305" t="s">
        <v>3125</v>
      </c>
      <c r="E305">
        <v>1</v>
      </c>
      <c r="F305" s="218" t="s">
        <v>6045</v>
      </c>
      <c r="G305" t="s">
        <v>2795</v>
      </c>
      <c r="H305" t="s">
        <v>6130</v>
      </c>
      <c r="I305" t="s">
        <v>6131</v>
      </c>
      <c r="J305" t="s">
        <v>222</v>
      </c>
    </row>
    <row r="306" spans="1:10" ht="100.8">
      <c r="A306" s="217">
        <v>46286</v>
      </c>
      <c r="B306" t="s">
        <v>59</v>
      </c>
      <c r="C306" t="s">
        <v>2479</v>
      </c>
      <c r="D306" t="s">
        <v>214</v>
      </c>
      <c r="E306">
        <v>7</v>
      </c>
      <c r="F306" s="218" t="s">
        <v>6048</v>
      </c>
      <c r="G306" t="s">
        <v>2795</v>
      </c>
      <c r="H306" t="s">
        <v>6130</v>
      </c>
      <c r="I306" t="s">
        <v>6131</v>
      </c>
      <c r="J306" t="s">
        <v>222</v>
      </c>
    </row>
    <row r="307" spans="1:10">
      <c r="A307" s="217">
        <v>46286</v>
      </c>
      <c r="B307" t="s">
        <v>59</v>
      </c>
      <c r="C307" t="s">
        <v>2479</v>
      </c>
      <c r="D307" t="s">
        <v>3145</v>
      </c>
      <c r="E307">
        <v>1</v>
      </c>
      <c r="F307" s="218" t="s">
        <v>6049</v>
      </c>
      <c r="G307" t="s">
        <v>2795</v>
      </c>
      <c r="H307" t="s">
        <v>6130</v>
      </c>
      <c r="I307" t="s">
        <v>6131</v>
      </c>
      <c r="J307" t="s">
        <v>222</v>
      </c>
    </row>
    <row r="308" spans="1:10">
      <c r="A308" s="217">
        <v>46286</v>
      </c>
      <c r="B308" t="s">
        <v>59</v>
      </c>
      <c r="C308" t="s">
        <v>2479</v>
      </c>
      <c r="D308" t="s">
        <v>3081</v>
      </c>
      <c r="E308">
        <v>1</v>
      </c>
      <c r="F308" s="218" t="s">
        <v>6051</v>
      </c>
      <c r="G308" t="s">
        <v>2795</v>
      </c>
      <c r="H308" t="s">
        <v>6130</v>
      </c>
      <c r="I308" t="s">
        <v>6131</v>
      </c>
      <c r="J308" t="s">
        <v>222</v>
      </c>
    </row>
    <row r="309" spans="1:10" ht="28.8">
      <c r="A309" s="217">
        <v>46286</v>
      </c>
      <c r="B309" t="s">
        <v>70</v>
      </c>
      <c r="C309" t="s">
        <v>2479</v>
      </c>
      <c r="D309" t="s">
        <v>3081</v>
      </c>
      <c r="E309">
        <v>2</v>
      </c>
      <c r="F309" s="218" t="s">
        <v>6052</v>
      </c>
      <c r="G309" t="s">
        <v>2795</v>
      </c>
      <c r="H309" t="s">
        <v>6130</v>
      </c>
      <c r="I309" t="s">
        <v>6131</v>
      </c>
      <c r="J309" t="s">
        <v>222</v>
      </c>
    </row>
    <row r="310" spans="1:10">
      <c r="A310" s="217">
        <v>46286</v>
      </c>
      <c r="B310" t="s">
        <v>70</v>
      </c>
      <c r="C310" t="s">
        <v>2479</v>
      </c>
      <c r="D310" t="s">
        <v>3171</v>
      </c>
      <c r="E310">
        <v>1</v>
      </c>
      <c r="F310" s="218" t="s">
        <v>6054</v>
      </c>
      <c r="G310" t="s">
        <v>2795</v>
      </c>
      <c r="H310" t="s">
        <v>6130</v>
      </c>
      <c r="I310" t="s">
        <v>6131</v>
      </c>
      <c r="J310" t="s">
        <v>222</v>
      </c>
    </row>
    <row r="311" spans="1:10" ht="43.2">
      <c r="A311" s="217">
        <v>46286</v>
      </c>
      <c r="B311" t="s">
        <v>70</v>
      </c>
      <c r="C311" t="s">
        <v>2479</v>
      </c>
      <c r="D311" t="s">
        <v>2919</v>
      </c>
      <c r="E311">
        <v>3</v>
      </c>
      <c r="F311" s="218" t="s">
        <v>6007</v>
      </c>
      <c r="G311" t="s">
        <v>2795</v>
      </c>
      <c r="H311" t="s">
        <v>6130</v>
      </c>
      <c r="I311" t="s">
        <v>6131</v>
      </c>
      <c r="J311" t="s">
        <v>222</v>
      </c>
    </row>
    <row r="312" spans="1:10" ht="28.8">
      <c r="A312" s="217">
        <v>46286</v>
      </c>
      <c r="B312" t="s">
        <v>70</v>
      </c>
      <c r="C312" t="s">
        <v>2479</v>
      </c>
      <c r="D312" t="s">
        <v>214</v>
      </c>
      <c r="E312">
        <v>2</v>
      </c>
      <c r="F312" s="218" t="s">
        <v>6055</v>
      </c>
      <c r="G312" t="s">
        <v>2795</v>
      </c>
      <c r="H312" t="s">
        <v>6130</v>
      </c>
      <c r="I312" t="s">
        <v>6131</v>
      </c>
      <c r="J312" t="s">
        <v>222</v>
      </c>
    </row>
    <row r="313" spans="1:10" ht="72">
      <c r="A313" s="217">
        <v>46286</v>
      </c>
      <c r="B313" t="s">
        <v>103</v>
      </c>
      <c r="C313" t="s">
        <v>2479</v>
      </c>
      <c r="D313" t="s">
        <v>214</v>
      </c>
      <c r="E313">
        <v>5</v>
      </c>
      <c r="F313" s="218" t="s">
        <v>6060</v>
      </c>
      <c r="G313" t="s">
        <v>2795</v>
      </c>
      <c r="H313" t="s">
        <v>6130</v>
      </c>
      <c r="I313" t="s">
        <v>6131</v>
      </c>
      <c r="J313" t="s">
        <v>222</v>
      </c>
    </row>
    <row r="314" spans="1:10" ht="28.8">
      <c r="A314" s="217">
        <v>46286</v>
      </c>
      <c r="B314" t="s">
        <v>103</v>
      </c>
      <c r="C314" t="s">
        <v>2479</v>
      </c>
      <c r="D314" t="s">
        <v>2919</v>
      </c>
      <c r="E314">
        <v>2</v>
      </c>
      <c r="F314" s="218" t="s">
        <v>6010</v>
      </c>
      <c r="G314" t="s">
        <v>2795</v>
      </c>
      <c r="H314" t="s">
        <v>6130</v>
      </c>
      <c r="I314" t="s">
        <v>6131</v>
      </c>
      <c r="J314" t="s">
        <v>222</v>
      </c>
    </row>
    <row r="315" spans="1:10" ht="57.6">
      <c r="A315" s="217">
        <v>46286</v>
      </c>
      <c r="B315" t="s">
        <v>103</v>
      </c>
      <c r="C315" t="s">
        <v>2479</v>
      </c>
      <c r="D315" t="s">
        <v>3081</v>
      </c>
      <c r="E315">
        <v>4</v>
      </c>
      <c r="F315" s="218" t="s">
        <v>6062</v>
      </c>
      <c r="G315" t="s">
        <v>2795</v>
      </c>
      <c r="H315" t="s">
        <v>6130</v>
      </c>
      <c r="I315" t="s">
        <v>6131</v>
      </c>
      <c r="J315" t="s">
        <v>222</v>
      </c>
    </row>
    <row r="316" spans="1:10">
      <c r="A316" s="217">
        <v>46286</v>
      </c>
      <c r="B316" t="s">
        <v>103</v>
      </c>
      <c r="C316" t="s">
        <v>2479</v>
      </c>
      <c r="D316" t="s">
        <v>3205</v>
      </c>
      <c r="E316">
        <v>1</v>
      </c>
      <c r="F316" s="218" t="s">
        <v>6063</v>
      </c>
      <c r="G316" t="s">
        <v>2795</v>
      </c>
      <c r="H316" t="s">
        <v>6130</v>
      </c>
      <c r="I316" t="s">
        <v>6131</v>
      </c>
      <c r="J316" t="s">
        <v>222</v>
      </c>
    </row>
    <row r="317" spans="1:10">
      <c r="A317" s="217">
        <v>46286</v>
      </c>
      <c r="B317" t="s">
        <v>103</v>
      </c>
      <c r="C317" t="s">
        <v>2479</v>
      </c>
      <c r="D317" t="s">
        <v>3210</v>
      </c>
      <c r="E317">
        <v>1</v>
      </c>
      <c r="F317" s="218" t="s">
        <v>6064</v>
      </c>
      <c r="G317" t="s">
        <v>2795</v>
      </c>
      <c r="H317" t="s">
        <v>6130</v>
      </c>
      <c r="I317" t="s">
        <v>6131</v>
      </c>
      <c r="J317" t="s">
        <v>222</v>
      </c>
    </row>
    <row r="318" spans="1:10" ht="144">
      <c r="A318" s="217">
        <v>46286</v>
      </c>
      <c r="B318" t="s">
        <v>72</v>
      </c>
      <c r="C318" t="s">
        <v>2479</v>
      </c>
      <c r="D318" t="s">
        <v>3081</v>
      </c>
      <c r="E318">
        <v>10</v>
      </c>
      <c r="F318" s="218" t="s">
        <v>6067</v>
      </c>
      <c r="G318" t="s">
        <v>2795</v>
      </c>
      <c r="H318" t="s">
        <v>6130</v>
      </c>
      <c r="I318" t="s">
        <v>6131</v>
      </c>
      <c r="J318" t="s">
        <v>222</v>
      </c>
    </row>
    <row r="319" spans="1:10" ht="57.6">
      <c r="A319" s="217">
        <v>46286</v>
      </c>
      <c r="B319" t="s">
        <v>72</v>
      </c>
      <c r="C319" t="s">
        <v>2479</v>
      </c>
      <c r="D319" t="s">
        <v>214</v>
      </c>
      <c r="E319">
        <v>4</v>
      </c>
      <c r="F319" s="218" t="s">
        <v>6069</v>
      </c>
      <c r="G319" t="s">
        <v>2795</v>
      </c>
      <c r="H319" t="s">
        <v>6130</v>
      </c>
      <c r="I319" t="s">
        <v>6131</v>
      </c>
      <c r="J319" t="s">
        <v>222</v>
      </c>
    </row>
    <row r="320" spans="1:10">
      <c r="A320" s="217">
        <v>46286</v>
      </c>
      <c r="B320" t="s">
        <v>72</v>
      </c>
      <c r="C320" t="s">
        <v>2479</v>
      </c>
      <c r="D320" t="s">
        <v>2987</v>
      </c>
      <c r="E320">
        <v>1</v>
      </c>
      <c r="F320" s="218" t="s">
        <v>6013</v>
      </c>
      <c r="G320" t="s">
        <v>2795</v>
      </c>
      <c r="H320" t="s">
        <v>6130</v>
      </c>
      <c r="I320" t="s">
        <v>6131</v>
      </c>
      <c r="J320" t="s">
        <v>222</v>
      </c>
    </row>
    <row r="321" spans="1:10">
      <c r="A321" s="217">
        <v>46286</v>
      </c>
      <c r="B321" t="s">
        <v>72</v>
      </c>
      <c r="C321" t="s">
        <v>2479</v>
      </c>
      <c r="D321" t="s">
        <v>2919</v>
      </c>
      <c r="E321">
        <v>1</v>
      </c>
      <c r="F321" s="218" t="s">
        <v>6014</v>
      </c>
      <c r="G321" t="s">
        <v>2795</v>
      </c>
      <c r="H321" t="s">
        <v>6130</v>
      </c>
      <c r="I321" t="s">
        <v>6131</v>
      </c>
      <c r="J321" t="s">
        <v>222</v>
      </c>
    </row>
    <row r="322" spans="1:10">
      <c r="A322" s="217">
        <v>46286</v>
      </c>
      <c r="B322" t="s">
        <v>72</v>
      </c>
      <c r="C322" t="s">
        <v>2479</v>
      </c>
      <c r="D322" t="s">
        <v>3259</v>
      </c>
      <c r="E322">
        <v>1</v>
      </c>
      <c r="F322" s="218" t="s">
        <v>6071</v>
      </c>
      <c r="G322" t="s">
        <v>2795</v>
      </c>
      <c r="H322" t="s">
        <v>6130</v>
      </c>
      <c r="I322" t="s">
        <v>6131</v>
      </c>
      <c r="J322" t="s">
        <v>222</v>
      </c>
    </row>
    <row r="323" spans="1:10" ht="115.2">
      <c r="A323" s="217">
        <v>46286</v>
      </c>
      <c r="B323" t="s">
        <v>78</v>
      </c>
      <c r="C323" t="s">
        <v>2479</v>
      </c>
      <c r="D323" t="s">
        <v>214</v>
      </c>
      <c r="E323">
        <v>8</v>
      </c>
      <c r="F323" s="218" t="s">
        <v>6073</v>
      </c>
      <c r="G323" t="s">
        <v>2795</v>
      </c>
      <c r="H323" t="s">
        <v>6130</v>
      </c>
      <c r="I323" t="s">
        <v>6131</v>
      </c>
      <c r="J323" t="s">
        <v>222</v>
      </c>
    </row>
    <row r="324" spans="1:10" ht="57.6">
      <c r="A324" s="217">
        <v>46286</v>
      </c>
      <c r="B324" t="s">
        <v>78</v>
      </c>
      <c r="C324" t="s">
        <v>2479</v>
      </c>
      <c r="D324" t="s">
        <v>3081</v>
      </c>
      <c r="E324">
        <v>4</v>
      </c>
      <c r="F324" s="218" t="s">
        <v>6074</v>
      </c>
      <c r="G324" t="s">
        <v>2795</v>
      </c>
      <c r="H324" t="s">
        <v>6130</v>
      </c>
      <c r="I324" t="s">
        <v>6131</v>
      </c>
      <c r="J324" t="s">
        <v>222</v>
      </c>
    </row>
    <row r="325" spans="1:10">
      <c r="A325" s="217">
        <v>46286</v>
      </c>
      <c r="B325" t="s">
        <v>78</v>
      </c>
      <c r="C325" t="s">
        <v>2479</v>
      </c>
      <c r="D325" t="s">
        <v>3293</v>
      </c>
      <c r="E325">
        <v>1</v>
      </c>
      <c r="F325" s="218" t="s">
        <v>6076</v>
      </c>
      <c r="G325" t="s">
        <v>2795</v>
      </c>
      <c r="H325" t="s">
        <v>6130</v>
      </c>
      <c r="I325" t="s">
        <v>6131</v>
      </c>
      <c r="J325" t="s">
        <v>222</v>
      </c>
    </row>
    <row r="326" spans="1:10" ht="100.8">
      <c r="A326" s="217">
        <v>46286</v>
      </c>
      <c r="B326" t="s">
        <v>97</v>
      </c>
      <c r="C326" t="s">
        <v>2479</v>
      </c>
      <c r="D326" t="s">
        <v>214</v>
      </c>
      <c r="E326">
        <v>7</v>
      </c>
      <c r="F326" s="218" t="s">
        <v>6078</v>
      </c>
      <c r="G326" t="s">
        <v>2795</v>
      </c>
      <c r="H326" t="s">
        <v>6130</v>
      </c>
      <c r="I326" t="s">
        <v>6131</v>
      </c>
      <c r="J326" t="s">
        <v>222</v>
      </c>
    </row>
    <row r="327" spans="1:10" ht="72">
      <c r="A327" s="217">
        <v>46286</v>
      </c>
      <c r="B327" t="s">
        <v>97</v>
      </c>
      <c r="C327" t="s">
        <v>2479</v>
      </c>
      <c r="D327" t="s">
        <v>3081</v>
      </c>
      <c r="E327">
        <v>5</v>
      </c>
      <c r="F327" s="218" t="s">
        <v>6079</v>
      </c>
      <c r="G327" t="s">
        <v>2795</v>
      </c>
      <c r="H327" t="s">
        <v>6130</v>
      </c>
      <c r="I327" t="s">
        <v>6131</v>
      </c>
      <c r="J327" t="s">
        <v>222</v>
      </c>
    </row>
    <row r="328" spans="1:10" ht="28.8">
      <c r="A328" s="217">
        <v>46286</v>
      </c>
      <c r="B328" t="s">
        <v>97</v>
      </c>
      <c r="C328" t="s">
        <v>2479</v>
      </c>
      <c r="D328" t="s">
        <v>3307</v>
      </c>
      <c r="E328">
        <v>2</v>
      </c>
      <c r="F328" s="218" t="s">
        <v>6080</v>
      </c>
      <c r="G328" t="s">
        <v>2795</v>
      </c>
      <c r="H328" t="s">
        <v>6130</v>
      </c>
      <c r="I328" t="s">
        <v>6131</v>
      </c>
      <c r="J328" t="s">
        <v>222</v>
      </c>
    </row>
    <row r="329" spans="1:10">
      <c r="A329" s="217">
        <v>46286</v>
      </c>
      <c r="B329" t="s">
        <v>97</v>
      </c>
      <c r="C329" t="s">
        <v>2479</v>
      </c>
      <c r="D329" t="s">
        <v>2914</v>
      </c>
      <c r="E329">
        <v>1</v>
      </c>
      <c r="F329" s="218" t="s">
        <v>6015</v>
      </c>
      <c r="G329" t="s">
        <v>2795</v>
      </c>
      <c r="H329" t="s">
        <v>6130</v>
      </c>
      <c r="I329" t="s">
        <v>6131</v>
      </c>
      <c r="J329" t="s">
        <v>222</v>
      </c>
    </row>
    <row r="330" spans="1:10">
      <c r="A330" s="217">
        <v>46286</v>
      </c>
      <c r="B330" t="s">
        <v>14</v>
      </c>
      <c r="C330" t="s">
        <v>2479</v>
      </c>
      <c r="D330" t="s">
        <v>3081</v>
      </c>
      <c r="E330">
        <v>1</v>
      </c>
      <c r="F330" s="218" t="s">
        <v>6084</v>
      </c>
      <c r="G330" t="s">
        <v>2795</v>
      </c>
      <c r="H330" t="s">
        <v>6130</v>
      </c>
      <c r="I330" t="s">
        <v>6131</v>
      </c>
      <c r="J330" t="s">
        <v>222</v>
      </c>
    </row>
    <row r="331" spans="1:10">
      <c r="A331" s="217">
        <v>46286</v>
      </c>
      <c r="B331" t="s">
        <v>14</v>
      </c>
      <c r="C331" t="s">
        <v>2479</v>
      </c>
      <c r="D331" t="s">
        <v>214</v>
      </c>
      <c r="E331">
        <v>1</v>
      </c>
      <c r="F331" s="218" t="s">
        <v>3342</v>
      </c>
      <c r="G331" t="s">
        <v>2795</v>
      </c>
      <c r="H331" t="s">
        <v>6130</v>
      </c>
      <c r="I331" t="s">
        <v>6131</v>
      </c>
      <c r="J331" t="s">
        <v>222</v>
      </c>
    </row>
    <row r="332" spans="1:10" ht="57.6">
      <c r="A332" s="217">
        <v>46286</v>
      </c>
      <c r="B332" t="s">
        <v>7</v>
      </c>
      <c r="C332" t="s">
        <v>2479</v>
      </c>
      <c r="D332" t="s">
        <v>214</v>
      </c>
      <c r="E332">
        <v>4</v>
      </c>
      <c r="F332" s="218" t="s">
        <v>6085</v>
      </c>
      <c r="G332" t="s">
        <v>2795</v>
      </c>
      <c r="H332" t="s">
        <v>6130</v>
      </c>
      <c r="I332" t="s">
        <v>6131</v>
      </c>
      <c r="J332" t="s">
        <v>222</v>
      </c>
    </row>
    <row r="333" spans="1:10">
      <c r="A333" s="217">
        <v>46286</v>
      </c>
      <c r="B333" t="s">
        <v>7</v>
      </c>
      <c r="C333" t="s">
        <v>2479</v>
      </c>
      <c r="D333" t="s">
        <v>2919</v>
      </c>
      <c r="E333">
        <v>1</v>
      </c>
      <c r="F333" s="218" t="s">
        <v>6017</v>
      </c>
      <c r="G333" t="s">
        <v>2795</v>
      </c>
      <c r="H333" t="s">
        <v>6130</v>
      </c>
      <c r="I333" t="s">
        <v>6131</v>
      </c>
      <c r="J333" t="s">
        <v>222</v>
      </c>
    </row>
    <row r="334" spans="1:10" ht="28.8">
      <c r="A334" s="217">
        <v>46286</v>
      </c>
      <c r="B334" t="s">
        <v>4363</v>
      </c>
      <c r="C334" t="s">
        <v>2479</v>
      </c>
      <c r="D334" t="s">
        <v>214</v>
      </c>
      <c r="E334">
        <v>2</v>
      </c>
      <c r="F334" s="218" t="s">
        <v>6086</v>
      </c>
      <c r="G334" t="s">
        <v>2795</v>
      </c>
      <c r="H334" t="s">
        <v>6130</v>
      </c>
      <c r="I334" t="s">
        <v>6131</v>
      </c>
      <c r="J334" t="s">
        <v>222</v>
      </c>
    </row>
    <row r="335" spans="1:10">
      <c r="A335" s="217">
        <v>46286</v>
      </c>
      <c r="B335" t="s">
        <v>4363</v>
      </c>
      <c r="C335" t="s">
        <v>2479</v>
      </c>
      <c r="D335" t="s">
        <v>3293</v>
      </c>
      <c r="E335">
        <v>1</v>
      </c>
      <c r="F335" s="218" t="s">
        <v>6087</v>
      </c>
      <c r="G335" t="s">
        <v>2795</v>
      </c>
      <c r="H335" t="s">
        <v>6130</v>
      </c>
      <c r="I335" t="s">
        <v>6131</v>
      </c>
      <c r="J335" t="s">
        <v>222</v>
      </c>
    </row>
    <row r="336" spans="1:10">
      <c r="A336" s="217">
        <v>46286</v>
      </c>
      <c r="B336" t="s">
        <v>47</v>
      </c>
      <c r="C336" t="s">
        <v>2479</v>
      </c>
      <c r="D336" t="s">
        <v>3361</v>
      </c>
      <c r="E336">
        <v>1</v>
      </c>
      <c r="F336" s="218" t="s">
        <v>6088</v>
      </c>
      <c r="G336" t="s">
        <v>2795</v>
      </c>
      <c r="H336" t="s">
        <v>6130</v>
      </c>
      <c r="I336" t="s">
        <v>6131</v>
      </c>
      <c r="J336" t="s">
        <v>222</v>
      </c>
    </row>
    <row r="337" spans="1:10">
      <c r="A337" s="217">
        <v>46286</v>
      </c>
      <c r="B337" t="s">
        <v>47</v>
      </c>
      <c r="C337" t="s">
        <v>2479</v>
      </c>
      <c r="D337" t="s">
        <v>3366</v>
      </c>
      <c r="E337">
        <v>1</v>
      </c>
      <c r="F337" s="218" t="s">
        <v>6090</v>
      </c>
      <c r="G337" t="s">
        <v>2795</v>
      </c>
      <c r="H337" t="s">
        <v>6130</v>
      </c>
      <c r="I337" t="s">
        <v>6131</v>
      </c>
      <c r="J337" t="s">
        <v>222</v>
      </c>
    </row>
    <row r="338" spans="1:10" ht="57.6">
      <c r="A338" s="217">
        <v>46286</v>
      </c>
      <c r="B338" t="s">
        <v>47</v>
      </c>
      <c r="C338" t="s">
        <v>2479</v>
      </c>
      <c r="D338" t="s">
        <v>214</v>
      </c>
      <c r="E338">
        <v>4</v>
      </c>
      <c r="F338" s="218" t="s">
        <v>6091</v>
      </c>
      <c r="G338" t="s">
        <v>2795</v>
      </c>
      <c r="H338" t="s">
        <v>6130</v>
      </c>
      <c r="I338" t="s">
        <v>6131</v>
      </c>
      <c r="J338" t="s">
        <v>222</v>
      </c>
    </row>
    <row r="339" spans="1:10" ht="43.2">
      <c r="A339" s="217">
        <v>46286</v>
      </c>
      <c r="B339" t="s">
        <v>60</v>
      </c>
      <c r="C339" t="s">
        <v>2479</v>
      </c>
      <c r="D339" t="s">
        <v>214</v>
      </c>
      <c r="E339">
        <v>3</v>
      </c>
      <c r="F339" s="218" t="s">
        <v>6092</v>
      </c>
      <c r="G339" t="s">
        <v>2795</v>
      </c>
      <c r="H339" t="s">
        <v>6130</v>
      </c>
      <c r="I339" t="s">
        <v>6131</v>
      </c>
      <c r="J339" t="s">
        <v>222</v>
      </c>
    </row>
    <row r="340" spans="1:10" ht="57.6">
      <c r="A340" s="217">
        <v>46286</v>
      </c>
      <c r="B340" t="s">
        <v>60</v>
      </c>
      <c r="C340" t="s">
        <v>2479</v>
      </c>
      <c r="D340" t="s">
        <v>2919</v>
      </c>
      <c r="E340">
        <v>4</v>
      </c>
      <c r="F340" s="218" t="s">
        <v>6018</v>
      </c>
      <c r="G340" t="s">
        <v>2795</v>
      </c>
      <c r="H340" t="s">
        <v>6130</v>
      </c>
      <c r="I340" t="s">
        <v>6131</v>
      </c>
      <c r="J340" t="s">
        <v>222</v>
      </c>
    </row>
    <row r="341" spans="1:10" ht="43.2">
      <c r="A341" s="217">
        <v>46286</v>
      </c>
      <c r="B341" t="s">
        <v>54</v>
      </c>
      <c r="C341" t="s">
        <v>2479</v>
      </c>
      <c r="D341" t="s">
        <v>214</v>
      </c>
      <c r="E341">
        <v>3</v>
      </c>
      <c r="F341" s="218" t="s">
        <v>6093</v>
      </c>
      <c r="G341" t="s">
        <v>2795</v>
      </c>
      <c r="H341" t="s">
        <v>6130</v>
      </c>
      <c r="I341" t="s">
        <v>6131</v>
      </c>
      <c r="J341" t="s">
        <v>222</v>
      </c>
    </row>
    <row r="342" spans="1:10">
      <c r="A342" s="217">
        <v>46286</v>
      </c>
      <c r="B342" t="s">
        <v>54</v>
      </c>
      <c r="C342" t="s">
        <v>2479</v>
      </c>
      <c r="D342" t="s">
        <v>3361</v>
      </c>
      <c r="E342">
        <v>1</v>
      </c>
      <c r="F342" s="218" t="s">
        <v>6094</v>
      </c>
      <c r="G342" t="s">
        <v>2795</v>
      </c>
      <c r="H342" t="s">
        <v>6130</v>
      </c>
      <c r="I342" t="s">
        <v>6131</v>
      </c>
      <c r="J342" t="s">
        <v>222</v>
      </c>
    </row>
    <row r="343" spans="1:10">
      <c r="A343" s="217">
        <v>46286</v>
      </c>
      <c r="B343" t="s">
        <v>54</v>
      </c>
      <c r="C343" t="s">
        <v>2479</v>
      </c>
      <c r="D343" t="s">
        <v>3385</v>
      </c>
      <c r="E343">
        <v>1</v>
      </c>
      <c r="F343" s="218" t="s">
        <v>6095</v>
      </c>
      <c r="G343" t="s">
        <v>2795</v>
      </c>
      <c r="H343" t="s">
        <v>6130</v>
      </c>
      <c r="I343" t="s">
        <v>6131</v>
      </c>
      <c r="J343" t="s">
        <v>222</v>
      </c>
    </row>
    <row r="344" spans="1:10" ht="43.2">
      <c r="A344" s="217">
        <v>46286</v>
      </c>
      <c r="B344" t="s">
        <v>54</v>
      </c>
      <c r="C344" t="s">
        <v>2479</v>
      </c>
      <c r="D344" t="s">
        <v>2919</v>
      </c>
      <c r="E344">
        <v>3</v>
      </c>
      <c r="F344" s="218" t="s">
        <v>6019</v>
      </c>
      <c r="G344" t="s">
        <v>2795</v>
      </c>
      <c r="H344" t="s">
        <v>6130</v>
      </c>
      <c r="I344" t="s">
        <v>6131</v>
      </c>
      <c r="J344" t="s">
        <v>222</v>
      </c>
    </row>
    <row r="345" spans="1:10">
      <c r="A345" s="217">
        <v>46286</v>
      </c>
      <c r="B345" t="s">
        <v>54</v>
      </c>
      <c r="C345" t="s">
        <v>2479</v>
      </c>
      <c r="D345" t="s">
        <v>3081</v>
      </c>
      <c r="E345">
        <v>1</v>
      </c>
      <c r="F345" s="218" t="s">
        <v>6097</v>
      </c>
      <c r="G345" t="s">
        <v>2795</v>
      </c>
      <c r="H345" t="s">
        <v>6130</v>
      </c>
      <c r="I345" t="s">
        <v>6131</v>
      </c>
      <c r="J345" t="s">
        <v>222</v>
      </c>
    </row>
    <row r="346" spans="1:10" ht="43.2">
      <c r="A346" s="217">
        <v>46286</v>
      </c>
      <c r="B346" t="s">
        <v>73</v>
      </c>
      <c r="C346" t="s">
        <v>2479</v>
      </c>
      <c r="D346" t="s">
        <v>3081</v>
      </c>
      <c r="E346">
        <v>3</v>
      </c>
      <c r="F346" s="218" t="s">
        <v>6098</v>
      </c>
      <c r="G346" t="s">
        <v>2795</v>
      </c>
      <c r="H346" t="s">
        <v>6130</v>
      </c>
      <c r="I346" t="s">
        <v>6131</v>
      </c>
      <c r="J346" t="s">
        <v>222</v>
      </c>
    </row>
    <row r="347" spans="1:10">
      <c r="A347" s="217">
        <v>46286</v>
      </c>
      <c r="B347" t="s">
        <v>73</v>
      </c>
      <c r="C347" t="s">
        <v>2479</v>
      </c>
      <c r="D347" t="s">
        <v>3393</v>
      </c>
      <c r="E347">
        <v>1</v>
      </c>
      <c r="F347" s="218" t="s">
        <v>6099</v>
      </c>
      <c r="G347" t="s">
        <v>2795</v>
      </c>
      <c r="H347" t="s">
        <v>6130</v>
      </c>
      <c r="I347" t="s">
        <v>6131</v>
      </c>
      <c r="J347" t="s">
        <v>222</v>
      </c>
    </row>
    <row r="348" spans="1:10" ht="57.6">
      <c r="A348" s="217">
        <v>46286</v>
      </c>
      <c r="B348" t="s">
        <v>73</v>
      </c>
      <c r="C348" t="s">
        <v>2479</v>
      </c>
      <c r="D348" t="s">
        <v>214</v>
      </c>
      <c r="E348">
        <v>4</v>
      </c>
      <c r="F348" s="218" t="s">
        <v>6100</v>
      </c>
      <c r="G348" t="s">
        <v>2795</v>
      </c>
      <c r="H348" t="s">
        <v>6130</v>
      </c>
      <c r="I348" t="s">
        <v>6131</v>
      </c>
      <c r="J348" t="s">
        <v>222</v>
      </c>
    </row>
    <row r="349" spans="1:10" ht="28.8">
      <c r="A349" s="217">
        <v>46286</v>
      </c>
      <c r="B349" t="s">
        <v>73</v>
      </c>
      <c r="C349" t="s">
        <v>2479</v>
      </c>
      <c r="D349" t="s">
        <v>2919</v>
      </c>
      <c r="E349">
        <v>2</v>
      </c>
      <c r="F349" s="218" t="s">
        <v>6020</v>
      </c>
      <c r="G349" t="s">
        <v>2795</v>
      </c>
      <c r="H349" t="s">
        <v>6130</v>
      </c>
      <c r="I349" t="s">
        <v>6131</v>
      </c>
      <c r="J349" t="s">
        <v>222</v>
      </c>
    </row>
    <row r="350" spans="1:10" ht="28.8">
      <c r="A350" s="217">
        <v>46286</v>
      </c>
      <c r="B350" t="s">
        <v>81</v>
      </c>
      <c r="C350" t="s">
        <v>2479</v>
      </c>
      <c r="D350" t="s">
        <v>214</v>
      </c>
      <c r="E350">
        <v>2</v>
      </c>
      <c r="F350" s="218" t="s">
        <v>6101</v>
      </c>
      <c r="G350" t="s">
        <v>2795</v>
      </c>
      <c r="H350" t="s">
        <v>6130</v>
      </c>
      <c r="I350" t="s">
        <v>6131</v>
      </c>
      <c r="J350" t="s">
        <v>222</v>
      </c>
    </row>
    <row r="351" spans="1:10">
      <c r="A351" s="217">
        <v>46286</v>
      </c>
      <c r="B351" t="s">
        <v>86</v>
      </c>
      <c r="C351" t="s">
        <v>2479</v>
      </c>
      <c r="D351" t="s">
        <v>3081</v>
      </c>
      <c r="E351">
        <v>1</v>
      </c>
      <c r="F351" s="218" t="s">
        <v>6104</v>
      </c>
      <c r="G351" t="s">
        <v>2795</v>
      </c>
      <c r="H351" t="s">
        <v>6130</v>
      </c>
      <c r="I351" t="s">
        <v>6131</v>
      </c>
      <c r="J351" t="s">
        <v>222</v>
      </c>
    </row>
    <row r="352" spans="1:10" ht="43.2">
      <c r="A352" s="217">
        <v>46286</v>
      </c>
      <c r="B352" t="s">
        <v>86</v>
      </c>
      <c r="C352" t="s">
        <v>2479</v>
      </c>
      <c r="D352" t="s">
        <v>214</v>
      </c>
      <c r="E352">
        <v>3</v>
      </c>
      <c r="F352" s="218" t="s">
        <v>6105</v>
      </c>
      <c r="G352" t="s">
        <v>2795</v>
      </c>
      <c r="H352" t="s">
        <v>6130</v>
      </c>
      <c r="I352" t="s">
        <v>6131</v>
      </c>
      <c r="J352" t="s">
        <v>222</v>
      </c>
    </row>
    <row r="353" spans="1:10">
      <c r="A353" s="217">
        <v>46286</v>
      </c>
      <c r="B353" t="s">
        <v>86</v>
      </c>
      <c r="C353" t="s">
        <v>2479</v>
      </c>
      <c r="D353" t="s">
        <v>1902</v>
      </c>
      <c r="E353">
        <v>1</v>
      </c>
      <c r="F353" s="218" t="s">
        <v>6106</v>
      </c>
      <c r="G353" t="s">
        <v>2795</v>
      </c>
      <c r="H353" t="s">
        <v>6130</v>
      </c>
      <c r="I353" t="s">
        <v>6131</v>
      </c>
      <c r="J353" t="s">
        <v>222</v>
      </c>
    </row>
    <row r="354" spans="1:10" ht="28.8">
      <c r="A354" s="217">
        <v>46286</v>
      </c>
      <c r="B354" t="s">
        <v>86</v>
      </c>
      <c r="C354" t="s">
        <v>2479</v>
      </c>
      <c r="D354" t="s">
        <v>2919</v>
      </c>
      <c r="E354">
        <v>2</v>
      </c>
      <c r="F354" s="218" t="s">
        <v>6023</v>
      </c>
      <c r="G354" t="s">
        <v>2795</v>
      </c>
      <c r="H354" t="s">
        <v>6130</v>
      </c>
      <c r="I354" t="s">
        <v>6131</v>
      </c>
      <c r="J354" t="s">
        <v>222</v>
      </c>
    </row>
    <row r="355" spans="1:10">
      <c r="A355" s="217">
        <v>46286</v>
      </c>
      <c r="B355" t="s">
        <v>87</v>
      </c>
      <c r="C355" t="s">
        <v>2479</v>
      </c>
      <c r="D355" t="s">
        <v>3081</v>
      </c>
      <c r="E355">
        <v>1</v>
      </c>
      <c r="F355" s="218" t="s">
        <v>6107</v>
      </c>
      <c r="G355" t="s">
        <v>2795</v>
      </c>
      <c r="H355" t="s">
        <v>6130</v>
      </c>
      <c r="I355" t="s">
        <v>6131</v>
      </c>
      <c r="J355" t="s">
        <v>222</v>
      </c>
    </row>
    <row r="356" spans="1:10">
      <c r="A356" s="217">
        <v>46286</v>
      </c>
      <c r="B356" t="s">
        <v>87</v>
      </c>
      <c r="C356" t="s">
        <v>2479</v>
      </c>
      <c r="D356" t="s">
        <v>214</v>
      </c>
      <c r="E356">
        <v>1</v>
      </c>
      <c r="F356" s="218" t="s">
        <v>6108</v>
      </c>
      <c r="G356" t="s">
        <v>2795</v>
      </c>
      <c r="H356" t="s">
        <v>6130</v>
      </c>
      <c r="I356" t="s">
        <v>6131</v>
      </c>
      <c r="J356" t="s">
        <v>222</v>
      </c>
    </row>
    <row r="357" spans="1:10">
      <c r="A357" s="217">
        <v>46286</v>
      </c>
      <c r="B357" t="s">
        <v>92</v>
      </c>
      <c r="C357" t="s">
        <v>2479</v>
      </c>
      <c r="D357" t="s">
        <v>214</v>
      </c>
      <c r="E357">
        <v>1</v>
      </c>
      <c r="F357" s="218" t="s">
        <v>6110</v>
      </c>
      <c r="G357" t="s">
        <v>2795</v>
      </c>
      <c r="H357" t="s">
        <v>6130</v>
      </c>
      <c r="I357" t="s">
        <v>6131</v>
      </c>
      <c r="J357" t="s">
        <v>222</v>
      </c>
    </row>
    <row r="358" spans="1:10">
      <c r="A358" s="217">
        <v>46286</v>
      </c>
      <c r="B358" t="s">
        <v>92</v>
      </c>
      <c r="C358" t="s">
        <v>2479</v>
      </c>
      <c r="D358" t="s">
        <v>3081</v>
      </c>
      <c r="E358">
        <v>1</v>
      </c>
      <c r="F358" s="218" t="s">
        <v>6111</v>
      </c>
      <c r="G358" t="s">
        <v>2795</v>
      </c>
      <c r="H358" t="s">
        <v>6130</v>
      </c>
      <c r="I358" t="s">
        <v>6131</v>
      </c>
      <c r="J358" t="s">
        <v>222</v>
      </c>
    </row>
    <row r="359" spans="1:10">
      <c r="A359" s="217">
        <v>46286</v>
      </c>
      <c r="B359" t="s">
        <v>92</v>
      </c>
      <c r="C359" t="s">
        <v>2479</v>
      </c>
      <c r="D359" t="s">
        <v>3293</v>
      </c>
      <c r="E359">
        <v>1</v>
      </c>
      <c r="F359" s="218" t="s">
        <v>6112</v>
      </c>
      <c r="G359" t="s">
        <v>2795</v>
      </c>
      <c r="H359" t="s">
        <v>6130</v>
      </c>
      <c r="I359" t="s">
        <v>6131</v>
      </c>
      <c r="J359" t="s">
        <v>222</v>
      </c>
    </row>
    <row r="360" spans="1:10">
      <c r="A360" s="217">
        <v>46286</v>
      </c>
      <c r="B360" t="s">
        <v>92</v>
      </c>
      <c r="C360" t="s">
        <v>2479</v>
      </c>
      <c r="D360" t="s">
        <v>3438</v>
      </c>
      <c r="E360">
        <v>1</v>
      </c>
      <c r="F360" s="218" t="s">
        <v>6113</v>
      </c>
      <c r="G360" t="s">
        <v>2795</v>
      </c>
      <c r="H360" t="s">
        <v>6130</v>
      </c>
      <c r="I360" t="s">
        <v>6131</v>
      </c>
      <c r="J360" t="s">
        <v>222</v>
      </c>
    </row>
    <row r="361" spans="1:10">
      <c r="A361" s="217">
        <v>46286</v>
      </c>
      <c r="B361" t="s">
        <v>92</v>
      </c>
      <c r="C361" t="s">
        <v>2479</v>
      </c>
      <c r="D361" t="s">
        <v>3440</v>
      </c>
      <c r="E361">
        <v>1</v>
      </c>
      <c r="F361" s="218" t="s">
        <v>6114</v>
      </c>
      <c r="G361" t="s">
        <v>2795</v>
      </c>
      <c r="H361" t="s">
        <v>6130</v>
      </c>
      <c r="I361" t="s">
        <v>6131</v>
      </c>
      <c r="J361" t="s">
        <v>222</v>
      </c>
    </row>
    <row r="362" spans="1:10">
      <c r="A362" s="217">
        <v>46286</v>
      </c>
      <c r="B362" t="s">
        <v>92</v>
      </c>
      <c r="C362" t="s">
        <v>2479</v>
      </c>
      <c r="D362" t="s">
        <v>3443</v>
      </c>
      <c r="E362">
        <v>1</v>
      </c>
      <c r="F362" s="218" t="s">
        <v>6115</v>
      </c>
      <c r="G362" t="s">
        <v>2795</v>
      </c>
      <c r="H362" t="s">
        <v>6130</v>
      </c>
      <c r="I362" t="s">
        <v>6131</v>
      </c>
      <c r="J362" t="s">
        <v>222</v>
      </c>
    </row>
    <row r="363" spans="1:10">
      <c r="A363" s="217">
        <v>46286</v>
      </c>
      <c r="B363" t="s">
        <v>98</v>
      </c>
      <c r="C363" t="s">
        <v>2479</v>
      </c>
      <c r="D363" t="s">
        <v>3447</v>
      </c>
      <c r="E363">
        <v>1</v>
      </c>
      <c r="F363" s="218" t="s">
        <v>6116</v>
      </c>
      <c r="G363" t="s">
        <v>2795</v>
      </c>
      <c r="H363" t="s">
        <v>6130</v>
      </c>
      <c r="I363" t="s">
        <v>6131</v>
      </c>
      <c r="J363" t="s">
        <v>222</v>
      </c>
    </row>
    <row r="364" spans="1:10" ht="28.8">
      <c r="A364" s="217">
        <v>46286</v>
      </c>
      <c r="B364" t="s">
        <v>98</v>
      </c>
      <c r="C364" t="s">
        <v>2479</v>
      </c>
      <c r="D364" t="s">
        <v>2919</v>
      </c>
      <c r="E364">
        <v>2</v>
      </c>
      <c r="F364" s="218" t="s">
        <v>6026</v>
      </c>
      <c r="G364" t="s">
        <v>2795</v>
      </c>
      <c r="H364" t="s">
        <v>6130</v>
      </c>
      <c r="I364" t="s">
        <v>6131</v>
      </c>
      <c r="J364" t="s">
        <v>222</v>
      </c>
    </row>
    <row r="365" spans="1:10">
      <c r="A365" s="217">
        <v>46286</v>
      </c>
      <c r="B365" t="s">
        <v>98</v>
      </c>
      <c r="C365" t="s">
        <v>2479</v>
      </c>
      <c r="D365" t="s">
        <v>3076</v>
      </c>
      <c r="E365">
        <v>1</v>
      </c>
      <c r="F365" s="218" t="s">
        <v>6027</v>
      </c>
      <c r="G365" t="s">
        <v>2795</v>
      </c>
      <c r="H365" t="s">
        <v>6130</v>
      </c>
      <c r="I365" t="s">
        <v>6131</v>
      </c>
      <c r="J365" t="s">
        <v>222</v>
      </c>
    </row>
    <row r="366" spans="1:10">
      <c r="A366" s="217">
        <v>46286</v>
      </c>
      <c r="B366" t="s">
        <v>98</v>
      </c>
      <c r="C366" t="s">
        <v>2479</v>
      </c>
      <c r="D366" t="s">
        <v>214</v>
      </c>
      <c r="E366">
        <v>1</v>
      </c>
      <c r="F366" s="218" t="s">
        <v>6117</v>
      </c>
      <c r="G366" t="s">
        <v>2795</v>
      </c>
      <c r="H366" t="s">
        <v>6130</v>
      </c>
      <c r="I366" t="s">
        <v>6131</v>
      </c>
      <c r="J366" t="s">
        <v>222</v>
      </c>
    </row>
    <row r="367" spans="1:10">
      <c r="A367" s="217">
        <v>46286</v>
      </c>
      <c r="B367" t="s">
        <v>14</v>
      </c>
      <c r="C367" t="s">
        <v>2383</v>
      </c>
      <c r="D367" t="s">
        <v>1330</v>
      </c>
      <c r="E367">
        <v>1</v>
      </c>
      <c r="F367" s="218" t="s">
        <v>6031</v>
      </c>
      <c r="G367" t="s">
        <v>2849</v>
      </c>
      <c r="H367" t="s">
        <v>6132</v>
      </c>
      <c r="I367" t="s">
        <v>6133</v>
      </c>
      <c r="J367" t="s">
        <v>214</v>
      </c>
    </row>
    <row r="368" spans="1:10">
      <c r="A368" s="217">
        <v>46286</v>
      </c>
      <c r="B368" t="s">
        <v>92</v>
      </c>
      <c r="C368" t="s">
        <v>2383</v>
      </c>
      <c r="D368" t="s">
        <v>3432</v>
      </c>
      <c r="E368">
        <v>1</v>
      </c>
      <c r="F368" s="218" t="s">
        <v>6033</v>
      </c>
      <c r="G368" t="s">
        <v>2849</v>
      </c>
      <c r="H368" t="s">
        <v>6132</v>
      </c>
      <c r="I368" t="s">
        <v>6133</v>
      </c>
      <c r="J368" t="s">
        <v>214</v>
      </c>
    </row>
    <row r="369" spans="1:10" ht="28.8">
      <c r="A369" s="217">
        <v>46287</v>
      </c>
      <c r="B369" t="s">
        <v>32</v>
      </c>
      <c r="C369" t="s">
        <v>6003</v>
      </c>
      <c r="D369" t="s">
        <v>666</v>
      </c>
      <c r="E369">
        <v>2</v>
      </c>
      <c r="F369" s="218" t="s">
        <v>6035</v>
      </c>
      <c r="G369" t="s">
        <v>2854</v>
      </c>
      <c r="H369" t="s">
        <v>6134</v>
      </c>
      <c r="I369" t="s">
        <v>6135</v>
      </c>
      <c r="J369" t="s">
        <v>254</v>
      </c>
    </row>
    <row r="370" spans="1:10">
      <c r="A370" s="217">
        <v>46287</v>
      </c>
      <c r="B370" t="s">
        <v>32</v>
      </c>
      <c r="C370" t="s">
        <v>6003</v>
      </c>
      <c r="D370" t="s">
        <v>3089</v>
      </c>
      <c r="E370">
        <v>1</v>
      </c>
      <c r="F370" s="218" t="s">
        <v>6036</v>
      </c>
      <c r="G370" t="s">
        <v>2854</v>
      </c>
      <c r="H370" t="s">
        <v>6134</v>
      </c>
      <c r="I370" t="s">
        <v>6135</v>
      </c>
      <c r="J370" t="s">
        <v>254</v>
      </c>
    </row>
    <row r="371" spans="1:10">
      <c r="A371" s="217">
        <v>46287</v>
      </c>
      <c r="B371" t="s">
        <v>32</v>
      </c>
      <c r="C371" t="s">
        <v>6003</v>
      </c>
      <c r="D371" t="s">
        <v>1902</v>
      </c>
      <c r="E371">
        <v>1</v>
      </c>
      <c r="F371" s="218" t="s">
        <v>6037</v>
      </c>
      <c r="G371" t="s">
        <v>2854</v>
      </c>
      <c r="H371" t="s">
        <v>6134</v>
      </c>
      <c r="I371" t="s">
        <v>6135</v>
      </c>
      <c r="J371" t="s">
        <v>254</v>
      </c>
    </row>
    <row r="372" spans="1:10">
      <c r="A372" s="217">
        <v>46287</v>
      </c>
      <c r="B372" t="s">
        <v>32</v>
      </c>
      <c r="C372" t="s">
        <v>6003</v>
      </c>
      <c r="D372" t="s">
        <v>3098</v>
      </c>
      <c r="E372">
        <v>1</v>
      </c>
      <c r="F372" s="218" t="s">
        <v>6136</v>
      </c>
      <c r="G372" t="s">
        <v>2854</v>
      </c>
      <c r="H372" t="s">
        <v>6134</v>
      </c>
      <c r="I372" t="s">
        <v>6135</v>
      </c>
      <c r="J372" t="s">
        <v>254</v>
      </c>
    </row>
    <row r="373" spans="1:10" ht="72">
      <c r="A373" s="217">
        <v>46287</v>
      </c>
      <c r="B373" t="s">
        <v>55</v>
      </c>
      <c r="C373" t="s">
        <v>6003</v>
      </c>
      <c r="D373" t="s">
        <v>2919</v>
      </c>
      <c r="E373">
        <v>5</v>
      </c>
      <c r="F373" s="218" t="s">
        <v>6005</v>
      </c>
      <c r="G373" t="s">
        <v>2857</v>
      </c>
      <c r="H373" t="s">
        <v>5959</v>
      </c>
      <c r="I373" t="s">
        <v>5960</v>
      </c>
      <c r="J373" t="s">
        <v>228</v>
      </c>
    </row>
    <row r="374" spans="1:10">
      <c r="A374" s="217">
        <v>46287</v>
      </c>
      <c r="B374" t="s">
        <v>55</v>
      </c>
      <c r="C374" t="s">
        <v>6003</v>
      </c>
      <c r="D374" t="s">
        <v>3109</v>
      </c>
      <c r="E374">
        <v>1</v>
      </c>
      <c r="F374" s="218" t="s">
        <v>6040</v>
      </c>
      <c r="G374" t="s">
        <v>2854</v>
      </c>
      <c r="H374" t="s">
        <v>6134</v>
      </c>
      <c r="I374" t="s">
        <v>6135</v>
      </c>
      <c r="J374" t="s">
        <v>254</v>
      </c>
    </row>
    <row r="375" spans="1:10" ht="28.8">
      <c r="A375" s="217">
        <v>46287</v>
      </c>
      <c r="B375" t="s">
        <v>55</v>
      </c>
      <c r="C375" t="s">
        <v>6003</v>
      </c>
      <c r="D375" t="s">
        <v>666</v>
      </c>
      <c r="E375">
        <v>2</v>
      </c>
      <c r="F375" s="218" t="s">
        <v>6041</v>
      </c>
      <c r="G375" t="s">
        <v>2854</v>
      </c>
      <c r="H375" t="s">
        <v>6134</v>
      </c>
      <c r="I375" t="s">
        <v>6135</v>
      </c>
      <c r="J375" t="s">
        <v>254</v>
      </c>
    </row>
    <row r="376" spans="1:10" ht="28.8">
      <c r="A376" s="217">
        <v>46287</v>
      </c>
      <c r="B376" t="s">
        <v>55</v>
      </c>
      <c r="C376" t="s">
        <v>6003</v>
      </c>
      <c r="D376" t="s">
        <v>3113</v>
      </c>
      <c r="E376">
        <v>2</v>
      </c>
      <c r="F376" s="218" t="s">
        <v>6042</v>
      </c>
      <c r="G376" t="s">
        <v>2855</v>
      </c>
      <c r="H376" t="s">
        <v>5957</v>
      </c>
      <c r="I376" t="s">
        <v>5958</v>
      </c>
      <c r="J376" t="s">
        <v>666</v>
      </c>
    </row>
    <row r="377" spans="1:10">
      <c r="A377" s="217">
        <v>46287</v>
      </c>
      <c r="B377" t="s">
        <v>55</v>
      </c>
      <c r="C377" t="s">
        <v>6003</v>
      </c>
      <c r="D377" t="s">
        <v>3118</v>
      </c>
      <c r="E377">
        <v>1</v>
      </c>
      <c r="F377" s="218" t="s">
        <v>6043</v>
      </c>
      <c r="G377" t="s">
        <v>2854</v>
      </c>
      <c r="H377" t="s">
        <v>6134</v>
      </c>
      <c r="I377" t="s">
        <v>6135</v>
      </c>
      <c r="J377" t="s">
        <v>254</v>
      </c>
    </row>
    <row r="378" spans="1:10">
      <c r="A378" s="217">
        <v>46287</v>
      </c>
      <c r="B378" t="s">
        <v>55</v>
      </c>
      <c r="C378" t="s">
        <v>6003</v>
      </c>
      <c r="D378" t="s">
        <v>1330</v>
      </c>
      <c r="E378">
        <v>1</v>
      </c>
      <c r="F378" s="218" t="s">
        <v>6046</v>
      </c>
      <c r="G378" t="s">
        <v>2855</v>
      </c>
      <c r="H378" t="s">
        <v>5957</v>
      </c>
      <c r="I378" t="s">
        <v>5958</v>
      </c>
      <c r="J378" t="s">
        <v>666</v>
      </c>
    </row>
    <row r="379" spans="1:10" ht="43.2">
      <c r="A379" s="217">
        <v>46287</v>
      </c>
      <c r="B379" t="s">
        <v>59</v>
      </c>
      <c r="C379" t="s">
        <v>6003</v>
      </c>
      <c r="D379" t="s">
        <v>666</v>
      </c>
      <c r="E379">
        <v>3</v>
      </c>
      <c r="F379" s="218" t="s">
        <v>6047</v>
      </c>
      <c r="G379" t="s">
        <v>2854</v>
      </c>
      <c r="H379" t="s">
        <v>6134</v>
      </c>
      <c r="I379" t="s">
        <v>6135</v>
      </c>
      <c r="J379" t="s">
        <v>254</v>
      </c>
    </row>
    <row r="380" spans="1:10">
      <c r="A380" s="217">
        <v>46287</v>
      </c>
      <c r="B380" t="s">
        <v>70</v>
      </c>
      <c r="C380" t="s">
        <v>6003</v>
      </c>
      <c r="D380" t="s">
        <v>3168</v>
      </c>
      <c r="E380">
        <v>1</v>
      </c>
      <c r="F380" s="218" t="s">
        <v>6053</v>
      </c>
      <c r="G380" t="s">
        <v>2854</v>
      </c>
      <c r="H380" t="s">
        <v>6134</v>
      </c>
      <c r="I380" t="s">
        <v>6135</v>
      </c>
      <c r="J380" t="s">
        <v>254</v>
      </c>
    </row>
    <row r="381" spans="1:10" ht="43.2">
      <c r="A381" s="217">
        <v>46287</v>
      </c>
      <c r="B381" t="s">
        <v>70</v>
      </c>
      <c r="C381" t="s">
        <v>6003</v>
      </c>
      <c r="D381" t="s">
        <v>2919</v>
      </c>
      <c r="E381">
        <v>3</v>
      </c>
      <c r="F381" s="218" t="s">
        <v>6007</v>
      </c>
      <c r="G381" t="s">
        <v>2857</v>
      </c>
      <c r="H381" t="s">
        <v>5959</v>
      </c>
      <c r="I381" t="s">
        <v>5960</v>
      </c>
      <c r="J381" t="s">
        <v>228</v>
      </c>
    </row>
    <row r="382" spans="1:10">
      <c r="A382" s="217">
        <v>46287</v>
      </c>
      <c r="B382" t="s">
        <v>70</v>
      </c>
      <c r="C382" t="s">
        <v>6003</v>
      </c>
      <c r="D382" t="s">
        <v>2958</v>
      </c>
      <c r="E382">
        <v>1</v>
      </c>
      <c r="F382" s="218" t="s">
        <v>6008</v>
      </c>
      <c r="G382" t="s">
        <v>2857</v>
      </c>
      <c r="H382" t="s">
        <v>5959</v>
      </c>
      <c r="I382" t="s">
        <v>5960</v>
      </c>
      <c r="J382" t="s">
        <v>228</v>
      </c>
    </row>
    <row r="383" spans="1:10">
      <c r="A383" s="217">
        <v>46287</v>
      </c>
      <c r="B383" t="s">
        <v>70</v>
      </c>
      <c r="C383" t="s">
        <v>6003</v>
      </c>
      <c r="D383" t="s">
        <v>3178</v>
      </c>
      <c r="E383">
        <v>1</v>
      </c>
      <c r="F383" s="218" t="s">
        <v>6056</v>
      </c>
      <c r="G383" t="s">
        <v>2855</v>
      </c>
      <c r="H383" t="s">
        <v>5957</v>
      </c>
      <c r="I383" t="s">
        <v>5958</v>
      </c>
      <c r="J383" t="s">
        <v>666</v>
      </c>
    </row>
    <row r="384" spans="1:10" ht="28.8">
      <c r="A384" s="217">
        <v>46287</v>
      </c>
      <c r="B384" t="s">
        <v>70</v>
      </c>
      <c r="C384" t="s">
        <v>6003</v>
      </c>
      <c r="D384" t="s">
        <v>666</v>
      </c>
      <c r="E384">
        <v>2</v>
      </c>
      <c r="F384" s="218" t="s">
        <v>6057</v>
      </c>
      <c r="G384" t="s">
        <v>2854</v>
      </c>
      <c r="H384" t="s">
        <v>6134</v>
      </c>
      <c r="I384" t="s">
        <v>6135</v>
      </c>
      <c r="J384" t="s">
        <v>254</v>
      </c>
    </row>
    <row r="385" spans="1:10">
      <c r="A385" s="217">
        <v>46287</v>
      </c>
      <c r="B385" t="s">
        <v>70</v>
      </c>
      <c r="C385" t="s">
        <v>6003</v>
      </c>
      <c r="D385" t="s">
        <v>1330</v>
      </c>
      <c r="E385">
        <v>1</v>
      </c>
      <c r="F385" s="218" t="s">
        <v>6059</v>
      </c>
      <c r="G385" t="s">
        <v>2855</v>
      </c>
      <c r="H385" t="s">
        <v>5957</v>
      </c>
      <c r="I385" t="s">
        <v>5958</v>
      </c>
      <c r="J385" t="s">
        <v>666</v>
      </c>
    </row>
    <row r="386" spans="1:10" ht="28.8">
      <c r="A386" s="217">
        <v>46287</v>
      </c>
      <c r="B386" t="s">
        <v>103</v>
      </c>
      <c r="C386" t="s">
        <v>6003</v>
      </c>
      <c r="D386" t="s">
        <v>666</v>
      </c>
      <c r="E386">
        <v>2</v>
      </c>
      <c r="F386" s="218" t="s">
        <v>6061</v>
      </c>
      <c r="G386" t="s">
        <v>2854</v>
      </c>
      <c r="H386" t="s">
        <v>6134</v>
      </c>
      <c r="I386" t="s">
        <v>6135</v>
      </c>
      <c r="J386" t="s">
        <v>254</v>
      </c>
    </row>
    <row r="387" spans="1:10" ht="28.8">
      <c r="A387" s="217">
        <v>46287</v>
      </c>
      <c r="B387" t="s">
        <v>103</v>
      </c>
      <c r="C387" t="s">
        <v>6003</v>
      </c>
      <c r="D387" t="s">
        <v>2919</v>
      </c>
      <c r="E387">
        <v>2</v>
      </c>
      <c r="F387" s="218" t="s">
        <v>6010</v>
      </c>
      <c r="G387" t="s">
        <v>2857</v>
      </c>
      <c r="H387" t="s">
        <v>5959</v>
      </c>
      <c r="I387" t="s">
        <v>5960</v>
      </c>
      <c r="J387" t="s">
        <v>228</v>
      </c>
    </row>
    <row r="388" spans="1:10">
      <c r="A388" s="217">
        <v>46287</v>
      </c>
      <c r="B388" t="s">
        <v>103</v>
      </c>
      <c r="C388" t="s">
        <v>6003</v>
      </c>
      <c r="D388" t="s">
        <v>2958</v>
      </c>
      <c r="E388">
        <v>1</v>
      </c>
      <c r="F388" s="218" t="s">
        <v>6011</v>
      </c>
      <c r="G388" t="s">
        <v>2857</v>
      </c>
      <c r="H388" t="s">
        <v>5959</v>
      </c>
      <c r="I388" t="s">
        <v>5960</v>
      </c>
      <c r="J388" t="s">
        <v>228</v>
      </c>
    </row>
    <row r="389" spans="1:10">
      <c r="A389" s="217">
        <v>46287</v>
      </c>
      <c r="B389" t="s">
        <v>103</v>
      </c>
      <c r="C389" t="s">
        <v>6003</v>
      </c>
      <c r="D389" t="s">
        <v>3217</v>
      </c>
      <c r="E389">
        <v>1</v>
      </c>
      <c r="F389" s="218" t="s">
        <v>3216</v>
      </c>
      <c r="G389" t="s">
        <v>2854</v>
      </c>
      <c r="H389" t="s">
        <v>6134</v>
      </c>
      <c r="I389" t="s">
        <v>6135</v>
      </c>
      <c r="J389" t="s">
        <v>254</v>
      </c>
    </row>
    <row r="390" spans="1:10">
      <c r="A390" s="217">
        <v>46287</v>
      </c>
      <c r="B390" t="s">
        <v>103</v>
      </c>
      <c r="C390" t="s">
        <v>6003</v>
      </c>
      <c r="D390" t="s">
        <v>1330</v>
      </c>
      <c r="E390">
        <v>1</v>
      </c>
      <c r="F390" s="218" t="s">
        <v>6065</v>
      </c>
      <c r="G390" t="s">
        <v>2855</v>
      </c>
      <c r="H390" t="s">
        <v>5957</v>
      </c>
      <c r="I390" t="s">
        <v>5958</v>
      </c>
      <c r="J390" t="s">
        <v>666</v>
      </c>
    </row>
    <row r="391" spans="1:10" ht="43.2">
      <c r="A391" s="217">
        <v>46287</v>
      </c>
      <c r="B391" t="s">
        <v>72</v>
      </c>
      <c r="C391" t="s">
        <v>6003</v>
      </c>
      <c r="D391" t="s">
        <v>666</v>
      </c>
      <c r="E391">
        <v>3</v>
      </c>
      <c r="F391" s="218" t="s">
        <v>6066</v>
      </c>
      <c r="G391" t="s">
        <v>2854</v>
      </c>
      <c r="H391" t="s">
        <v>6134</v>
      </c>
      <c r="I391" t="s">
        <v>6135</v>
      </c>
      <c r="J391" t="s">
        <v>254</v>
      </c>
    </row>
    <row r="392" spans="1:10">
      <c r="A392" s="217">
        <v>46287</v>
      </c>
      <c r="B392" t="s">
        <v>72</v>
      </c>
      <c r="C392" t="s">
        <v>6003</v>
      </c>
      <c r="D392" t="s">
        <v>3226</v>
      </c>
      <c r="E392">
        <v>1</v>
      </c>
      <c r="F392" s="218" t="s">
        <v>6068</v>
      </c>
      <c r="G392" t="s">
        <v>2854</v>
      </c>
      <c r="H392" t="s">
        <v>6134</v>
      </c>
      <c r="I392" t="s">
        <v>6135</v>
      </c>
      <c r="J392" t="s">
        <v>254</v>
      </c>
    </row>
    <row r="393" spans="1:10">
      <c r="A393" s="217">
        <v>46287</v>
      </c>
      <c r="B393" t="s">
        <v>72</v>
      </c>
      <c r="C393" t="s">
        <v>6003</v>
      </c>
      <c r="D393" t="s">
        <v>2958</v>
      </c>
      <c r="E393">
        <v>1</v>
      </c>
      <c r="F393" s="218" t="s">
        <v>6012</v>
      </c>
      <c r="G393" t="s">
        <v>2857</v>
      </c>
      <c r="H393" t="s">
        <v>5959</v>
      </c>
      <c r="I393" t="s">
        <v>5960</v>
      </c>
      <c r="J393" t="s">
        <v>228</v>
      </c>
    </row>
    <row r="394" spans="1:10" ht="28.8">
      <c r="A394" s="217">
        <v>46287</v>
      </c>
      <c r="B394" t="s">
        <v>72</v>
      </c>
      <c r="C394" t="s">
        <v>6003</v>
      </c>
      <c r="D394" t="s">
        <v>3235</v>
      </c>
      <c r="E394">
        <v>2</v>
      </c>
      <c r="F394" s="218" t="s">
        <v>6070</v>
      </c>
      <c r="G394" t="s">
        <v>2854</v>
      </c>
      <c r="H394" t="s">
        <v>6134</v>
      </c>
      <c r="I394" t="s">
        <v>6135</v>
      </c>
      <c r="J394" t="s">
        <v>254</v>
      </c>
    </row>
    <row r="395" spans="1:10">
      <c r="A395" s="217">
        <v>46287</v>
      </c>
      <c r="B395" t="s">
        <v>72</v>
      </c>
      <c r="C395" t="s">
        <v>6003</v>
      </c>
      <c r="D395" t="s">
        <v>2987</v>
      </c>
      <c r="E395">
        <v>1</v>
      </c>
      <c r="F395" s="218" t="s">
        <v>6013</v>
      </c>
      <c r="G395" t="s">
        <v>2857</v>
      </c>
      <c r="H395" t="s">
        <v>5959</v>
      </c>
      <c r="I395" t="s">
        <v>5960</v>
      </c>
      <c r="J395" t="s">
        <v>228</v>
      </c>
    </row>
    <row r="396" spans="1:10">
      <c r="A396" s="217">
        <v>46287</v>
      </c>
      <c r="B396" t="s">
        <v>72</v>
      </c>
      <c r="C396" t="s">
        <v>6003</v>
      </c>
      <c r="D396" t="s">
        <v>2919</v>
      </c>
      <c r="E396">
        <v>1</v>
      </c>
      <c r="F396" s="218" t="s">
        <v>6014</v>
      </c>
      <c r="G396" t="s">
        <v>2857</v>
      </c>
      <c r="H396" t="s">
        <v>5959</v>
      </c>
      <c r="I396" t="s">
        <v>5960</v>
      </c>
      <c r="J396" t="s">
        <v>228</v>
      </c>
    </row>
    <row r="397" spans="1:10">
      <c r="A397" s="217">
        <v>46287</v>
      </c>
      <c r="B397" t="s">
        <v>72</v>
      </c>
      <c r="C397" t="s">
        <v>6003</v>
      </c>
      <c r="D397" t="s">
        <v>3259</v>
      </c>
      <c r="E397">
        <v>1</v>
      </c>
      <c r="F397" s="218" t="s">
        <v>6071</v>
      </c>
      <c r="G397" t="s">
        <v>2854</v>
      </c>
      <c r="H397" t="s">
        <v>6134</v>
      </c>
      <c r="I397" t="s">
        <v>6135</v>
      </c>
      <c r="J397" t="s">
        <v>254</v>
      </c>
    </row>
    <row r="398" spans="1:10">
      <c r="A398" s="217">
        <v>46287</v>
      </c>
      <c r="B398" t="s">
        <v>78</v>
      </c>
      <c r="C398" t="s">
        <v>6003</v>
      </c>
      <c r="D398" t="s">
        <v>666</v>
      </c>
      <c r="E398">
        <v>1</v>
      </c>
      <c r="F398" s="218" t="s">
        <v>6075</v>
      </c>
      <c r="G398" t="s">
        <v>2854</v>
      </c>
      <c r="H398" t="s">
        <v>6134</v>
      </c>
      <c r="I398" t="s">
        <v>6135</v>
      </c>
      <c r="J398" t="s">
        <v>254</v>
      </c>
    </row>
    <row r="399" spans="1:10">
      <c r="A399" s="217">
        <v>46287</v>
      </c>
      <c r="B399" t="s">
        <v>97</v>
      </c>
      <c r="C399" t="s">
        <v>6003</v>
      </c>
      <c r="D399" t="s">
        <v>3298</v>
      </c>
      <c r="E399">
        <v>1</v>
      </c>
      <c r="F399" s="218" t="s">
        <v>6077</v>
      </c>
      <c r="G399" t="s">
        <v>2854</v>
      </c>
      <c r="H399" t="s">
        <v>6134</v>
      </c>
      <c r="I399" t="s">
        <v>6135</v>
      </c>
      <c r="J399" t="s">
        <v>254</v>
      </c>
    </row>
    <row r="400" spans="1:10">
      <c r="A400" s="217">
        <v>46287</v>
      </c>
      <c r="B400" t="s">
        <v>97</v>
      </c>
      <c r="C400" t="s">
        <v>6003</v>
      </c>
      <c r="D400" t="s">
        <v>3315</v>
      </c>
      <c r="E400">
        <v>1</v>
      </c>
      <c r="F400" s="218" t="s">
        <v>6081</v>
      </c>
      <c r="G400" t="s">
        <v>2854</v>
      </c>
      <c r="H400" t="s">
        <v>6134</v>
      </c>
      <c r="I400" t="s">
        <v>6135</v>
      </c>
      <c r="J400" t="s">
        <v>254</v>
      </c>
    </row>
    <row r="401" spans="1:10" ht="28.8">
      <c r="A401" s="217">
        <v>46287</v>
      </c>
      <c r="B401" t="s">
        <v>97</v>
      </c>
      <c r="C401" t="s">
        <v>6003</v>
      </c>
      <c r="D401" t="s">
        <v>1330</v>
      </c>
      <c r="E401">
        <v>2</v>
      </c>
      <c r="F401" s="218" t="s">
        <v>6082</v>
      </c>
      <c r="G401" t="s">
        <v>2855</v>
      </c>
      <c r="H401" t="s">
        <v>5957</v>
      </c>
      <c r="I401" t="s">
        <v>5958</v>
      </c>
      <c r="J401" t="s">
        <v>666</v>
      </c>
    </row>
    <row r="402" spans="1:10">
      <c r="A402" s="217">
        <v>46287</v>
      </c>
      <c r="B402" t="s">
        <v>14</v>
      </c>
      <c r="C402" t="s">
        <v>6003</v>
      </c>
      <c r="D402" t="s">
        <v>666</v>
      </c>
      <c r="E402">
        <v>1</v>
      </c>
      <c r="F402" s="218" t="s">
        <v>6083</v>
      </c>
      <c r="G402" t="s">
        <v>2854</v>
      </c>
      <c r="H402" t="s">
        <v>6134</v>
      </c>
      <c r="I402" t="s">
        <v>6135</v>
      </c>
      <c r="J402" t="s">
        <v>254</v>
      </c>
    </row>
    <row r="403" spans="1:10">
      <c r="A403" s="217">
        <v>46287</v>
      </c>
      <c r="B403" t="s">
        <v>14</v>
      </c>
      <c r="C403" t="s">
        <v>6003</v>
      </c>
      <c r="D403" t="s">
        <v>1330</v>
      </c>
      <c r="E403">
        <v>1</v>
      </c>
      <c r="F403" s="218" t="s">
        <v>6031</v>
      </c>
      <c r="G403" t="s">
        <v>2855</v>
      </c>
      <c r="H403" t="s">
        <v>5957</v>
      </c>
      <c r="I403" t="s">
        <v>5958</v>
      </c>
      <c r="J403" t="s">
        <v>666</v>
      </c>
    </row>
    <row r="404" spans="1:10">
      <c r="A404" s="217">
        <v>46287</v>
      </c>
      <c r="B404" t="s">
        <v>14</v>
      </c>
      <c r="C404" t="s">
        <v>6003</v>
      </c>
      <c r="D404" t="s">
        <v>3338</v>
      </c>
      <c r="E404">
        <v>1</v>
      </c>
      <c r="F404" s="218" t="s">
        <v>3337</v>
      </c>
      <c r="G404" t="s">
        <v>2855</v>
      </c>
      <c r="H404" t="s">
        <v>5957</v>
      </c>
      <c r="I404" t="s">
        <v>5958</v>
      </c>
      <c r="J404" t="s">
        <v>666</v>
      </c>
    </row>
    <row r="405" spans="1:10">
      <c r="A405" s="217">
        <v>46287</v>
      </c>
      <c r="B405" t="s">
        <v>7</v>
      </c>
      <c r="C405" t="s">
        <v>6003</v>
      </c>
      <c r="D405" t="s">
        <v>2919</v>
      </c>
      <c r="E405">
        <v>1</v>
      </c>
      <c r="F405" s="218" t="s">
        <v>6017</v>
      </c>
      <c r="G405" t="s">
        <v>2857</v>
      </c>
      <c r="H405" t="s">
        <v>5959</v>
      </c>
      <c r="I405" t="s">
        <v>5960</v>
      </c>
      <c r="J405" t="s">
        <v>228</v>
      </c>
    </row>
    <row r="406" spans="1:10" ht="28.8">
      <c r="A406" s="217">
        <v>46287</v>
      </c>
      <c r="B406" t="s">
        <v>47</v>
      </c>
      <c r="C406" t="s">
        <v>6003</v>
      </c>
      <c r="D406" t="s">
        <v>666</v>
      </c>
      <c r="E406">
        <v>2</v>
      </c>
      <c r="F406" s="218" t="s">
        <v>6089</v>
      </c>
      <c r="G406" t="s">
        <v>2854</v>
      </c>
      <c r="H406" t="s">
        <v>6134</v>
      </c>
      <c r="I406" t="s">
        <v>6135</v>
      </c>
      <c r="J406" t="s">
        <v>254</v>
      </c>
    </row>
    <row r="407" spans="1:10" ht="57.6">
      <c r="A407" s="217">
        <v>46287</v>
      </c>
      <c r="B407" t="s">
        <v>60</v>
      </c>
      <c r="C407" t="s">
        <v>6003</v>
      </c>
      <c r="D407" t="s">
        <v>2919</v>
      </c>
      <c r="E407">
        <v>4</v>
      </c>
      <c r="F407" s="218" t="s">
        <v>6018</v>
      </c>
      <c r="G407" t="s">
        <v>2857</v>
      </c>
      <c r="H407" t="s">
        <v>5959</v>
      </c>
      <c r="I407" t="s">
        <v>5960</v>
      </c>
      <c r="J407" t="s">
        <v>228</v>
      </c>
    </row>
    <row r="408" spans="1:10" ht="43.2">
      <c r="A408" s="217">
        <v>46287</v>
      </c>
      <c r="B408" t="s">
        <v>54</v>
      </c>
      <c r="C408" t="s">
        <v>6003</v>
      </c>
      <c r="D408" t="s">
        <v>2919</v>
      </c>
      <c r="E408">
        <v>3</v>
      </c>
      <c r="F408" s="218" t="s">
        <v>6019</v>
      </c>
      <c r="G408" t="s">
        <v>2857</v>
      </c>
      <c r="H408" t="s">
        <v>5959</v>
      </c>
      <c r="I408" t="s">
        <v>5960</v>
      </c>
      <c r="J408" t="s">
        <v>228</v>
      </c>
    </row>
    <row r="409" spans="1:10">
      <c r="A409" s="217">
        <v>46287</v>
      </c>
      <c r="B409" t="s">
        <v>73</v>
      </c>
      <c r="C409" t="s">
        <v>6003</v>
      </c>
      <c r="D409" t="s">
        <v>3393</v>
      </c>
      <c r="E409">
        <v>1</v>
      </c>
      <c r="F409" s="218" t="s">
        <v>6099</v>
      </c>
      <c r="G409" t="s">
        <v>2854</v>
      </c>
      <c r="H409" t="s">
        <v>6134</v>
      </c>
      <c r="I409" t="s">
        <v>6135</v>
      </c>
      <c r="J409" t="s">
        <v>254</v>
      </c>
    </row>
    <row r="410" spans="1:10" ht="28.8">
      <c r="A410" s="217">
        <v>46287</v>
      </c>
      <c r="B410" t="s">
        <v>73</v>
      </c>
      <c r="C410" t="s">
        <v>6003</v>
      </c>
      <c r="D410" t="s">
        <v>2919</v>
      </c>
      <c r="E410">
        <v>2</v>
      </c>
      <c r="F410" s="218" t="s">
        <v>6020</v>
      </c>
      <c r="G410" t="s">
        <v>2857</v>
      </c>
      <c r="H410" t="s">
        <v>5959</v>
      </c>
      <c r="I410" t="s">
        <v>5960</v>
      </c>
      <c r="J410" t="s">
        <v>228</v>
      </c>
    </row>
    <row r="411" spans="1:10" ht="43.2">
      <c r="A411" s="217">
        <v>46287</v>
      </c>
      <c r="B411" t="s">
        <v>86</v>
      </c>
      <c r="C411" t="s">
        <v>6003</v>
      </c>
      <c r="D411" t="s">
        <v>666</v>
      </c>
      <c r="E411">
        <v>3</v>
      </c>
      <c r="F411" s="218" t="s">
        <v>6102</v>
      </c>
      <c r="G411" t="s">
        <v>2854</v>
      </c>
      <c r="H411" t="s">
        <v>6134</v>
      </c>
      <c r="I411" t="s">
        <v>6135</v>
      </c>
      <c r="J411" t="s">
        <v>254</v>
      </c>
    </row>
    <row r="412" spans="1:10">
      <c r="A412" s="217">
        <v>46287</v>
      </c>
      <c r="B412" t="s">
        <v>86</v>
      </c>
      <c r="C412" t="s">
        <v>6003</v>
      </c>
      <c r="D412" t="s">
        <v>3410</v>
      </c>
      <c r="E412">
        <v>1</v>
      </c>
      <c r="F412" s="218" t="s">
        <v>6103</v>
      </c>
      <c r="G412" t="s">
        <v>2854</v>
      </c>
      <c r="H412" t="s">
        <v>6134</v>
      </c>
      <c r="I412" t="s">
        <v>6135</v>
      </c>
      <c r="J412" t="s">
        <v>254</v>
      </c>
    </row>
    <row r="413" spans="1:10">
      <c r="A413" s="217">
        <v>46287</v>
      </c>
      <c r="B413" t="s">
        <v>86</v>
      </c>
      <c r="C413" t="s">
        <v>6003</v>
      </c>
      <c r="D413" t="s">
        <v>1902</v>
      </c>
      <c r="E413">
        <v>1</v>
      </c>
      <c r="F413" s="218" t="s">
        <v>6106</v>
      </c>
      <c r="G413" t="s">
        <v>2854</v>
      </c>
      <c r="H413" t="s">
        <v>6134</v>
      </c>
      <c r="I413" t="s">
        <v>6135</v>
      </c>
      <c r="J413" t="s">
        <v>254</v>
      </c>
    </row>
    <row r="414" spans="1:10">
      <c r="A414" s="217">
        <v>46287</v>
      </c>
      <c r="B414" t="s">
        <v>86</v>
      </c>
      <c r="C414" t="s">
        <v>6003</v>
      </c>
      <c r="D414" t="s">
        <v>2958</v>
      </c>
      <c r="E414">
        <v>1</v>
      </c>
      <c r="F414" s="218" t="s">
        <v>6022</v>
      </c>
      <c r="G414" t="s">
        <v>2857</v>
      </c>
      <c r="H414" t="s">
        <v>5959</v>
      </c>
      <c r="I414" t="s">
        <v>5960</v>
      </c>
      <c r="J414" t="s">
        <v>228</v>
      </c>
    </row>
    <row r="415" spans="1:10" ht="28.8">
      <c r="A415" s="217">
        <v>46287</v>
      </c>
      <c r="B415" t="s">
        <v>86</v>
      </c>
      <c r="C415" t="s">
        <v>6003</v>
      </c>
      <c r="D415" t="s">
        <v>2919</v>
      </c>
      <c r="E415">
        <v>2</v>
      </c>
      <c r="F415" s="218" t="s">
        <v>6023</v>
      </c>
      <c r="G415" t="s">
        <v>2857</v>
      </c>
      <c r="H415" t="s">
        <v>5959</v>
      </c>
      <c r="I415" t="s">
        <v>5960</v>
      </c>
      <c r="J415" t="s">
        <v>228</v>
      </c>
    </row>
    <row r="416" spans="1:10">
      <c r="A416" s="217">
        <v>46287</v>
      </c>
      <c r="B416" t="s">
        <v>87</v>
      </c>
      <c r="C416" t="s">
        <v>6003</v>
      </c>
      <c r="D416" t="s">
        <v>666</v>
      </c>
      <c r="E416">
        <v>1</v>
      </c>
      <c r="F416" s="218" t="s">
        <v>6109</v>
      </c>
      <c r="G416" t="s">
        <v>2854</v>
      </c>
      <c r="H416" t="s">
        <v>6134</v>
      </c>
      <c r="I416" t="s">
        <v>6135</v>
      </c>
      <c r="J416" t="s">
        <v>254</v>
      </c>
    </row>
    <row r="417" spans="1:10">
      <c r="A417" s="217">
        <v>46287</v>
      </c>
      <c r="B417" t="s">
        <v>92</v>
      </c>
      <c r="C417" t="s">
        <v>6003</v>
      </c>
      <c r="D417" t="s">
        <v>666</v>
      </c>
      <c r="E417">
        <v>1</v>
      </c>
      <c r="F417" s="218" t="s">
        <v>3064</v>
      </c>
      <c r="G417" t="s">
        <v>2854</v>
      </c>
      <c r="H417" t="s">
        <v>6134</v>
      </c>
      <c r="I417" t="s">
        <v>6135</v>
      </c>
      <c r="J417" t="s">
        <v>254</v>
      </c>
    </row>
    <row r="418" spans="1:10">
      <c r="A418" s="217">
        <v>46287</v>
      </c>
      <c r="B418" t="s">
        <v>92</v>
      </c>
      <c r="C418" t="s">
        <v>6003</v>
      </c>
      <c r="D418" t="s">
        <v>3432</v>
      </c>
      <c r="E418">
        <v>1</v>
      </c>
      <c r="F418" s="218" t="s">
        <v>6033</v>
      </c>
      <c r="G418" t="s">
        <v>2855</v>
      </c>
      <c r="H418" t="s">
        <v>5957</v>
      </c>
      <c r="I418" t="s">
        <v>5958</v>
      </c>
      <c r="J418" t="s">
        <v>666</v>
      </c>
    </row>
    <row r="419" spans="1:10" ht="28.8">
      <c r="A419" s="217">
        <v>46287</v>
      </c>
      <c r="B419" t="s">
        <v>98</v>
      </c>
      <c r="C419" t="s">
        <v>6003</v>
      </c>
      <c r="D419" t="s">
        <v>2919</v>
      </c>
      <c r="E419">
        <v>2</v>
      </c>
      <c r="F419" s="218" t="s">
        <v>6026</v>
      </c>
      <c r="G419" t="s">
        <v>2857</v>
      </c>
      <c r="H419" t="s">
        <v>5959</v>
      </c>
      <c r="I419" t="s">
        <v>5960</v>
      </c>
      <c r="J419" t="s">
        <v>228</v>
      </c>
    </row>
    <row r="420" spans="1:10">
      <c r="A420" s="217">
        <v>46287</v>
      </c>
      <c r="B420" t="s">
        <v>55</v>
      </c>
      <c r="C420" t="s">
        <v>2383</v>
      </c>
      <c r="D420" t="s">
        <v>3102</v>
      </c>
      <c r="E420">
        <v>1</v>
      </c>
      <c r="F420" s="218" t="s">
        <v>6028</v>
      </c>
      <c r="G420" t="s">
        <v>2867</v>
      </c>
      <c r="H420" t="s">
        <v>6029</v>
      </c>
      <c r="I420" t="s">
        <v>6030</v>
      </c>
      <c r="J420" t="s">
        <v>228</v>
      </c>
    </row>
    <row r="421" spans="1:10">
      <c r="A421" s="217">
        <v>46287</v>
      </c>
      <c r="B421" t="s">
        <v>14</v>
      </c>
      <c r="C421" t="s">
        <v>2383</v>
      </c>
      <c r="D421" t="s">
        <v>1330</v>
      </c>
      <c r="E421">
        <v>1</v>
      </c>
      <c r="F421" s="218" t="s">
        <v>6031</v>
      </c>
      <c r="G421" t="s">
        <v>2867</v>
      </c>
      <c r="H421" t="s">
        <v>6029</v>
      </c>
      <c r="I421" t="s">
        <v>6030</v>
      </c>
      <c r="J421" t="s">
        <v>228</v>
      </c>
    </row>
    <row r="422" spans="1:10">
      <c r="A422" s="217">
        <v>46287</v>
      </c>
      <c r="B422" t="s">
        <v>14</v>
      </c>
      <c r="C422" t="s">
        <v>2383</v>
      </c>
      <c r="D422" t="s">
        <v>3338</v>
      </c>
      <c r="E422">
        <v>1</v>
      </c>
      <c r="F422" s="218" t="s">
        <v>3337</v>
      </c>
      <c r="G422" t="s">
        <v>2867</v>
      </c>
      <c r="H422" t="s">
        <v>6029</v>
      </c>
      <c r="I422" t="s">
        <v>6030</v>
      </c>
      <c r="J422" t="s">
        <v>228</v>
      </c>
    </row>
    <row r="423" spans="1:10">
      <c r="A423" s="217">
        <v>46287</v>
      </c>
      <c r="B423" t="s">
        <v>92</v>
      </c>
      <c r="C423" t="s">
        <v>2383</v>
      </c>
      <c r="D423" t="s">
        <v>3432</v>
      </c>
      <c r="E423">
        <v>1</v>
      </c>
      <c r="F423" s="218" t="s">
        <v>6033</v>
      </c>
      <c r="G423" t="s">
        <v>2867</v>
      </c>
      <c r="H423" t="s">
        <v>6029</v>
      </c>
      <c r="I423" t="s">
        <v>6030</v>
      </c>
      <c r="J423" t="s">
        <v>228</v>
      </c>
    </row>
    <row r="424" spans="1:10">
      <c r="A424" s="217">
        <v>46288</v>
      </c>
      <c r="B424" t="s">
        <v>32</v>
      </c>
      <c r="C424" t="s">
        <v>6003</v>
      </c>
      <c r="D424" t="s">
        <v>3089</v>
      </c>
      <c r="E424">
        <v>1</v>
      </c>
      <c r="F424" s="218" t="s">
        <v>6036</v>
      </c>
      <c r="G424" t="s">
        <v>2578</v>
      </c>
      <c r="H424" t="s">
        <v>5971</v>
      </c>
      <c r="I424" t="s">
        <v>5972</v>
      </c>
      <c r="J424" t="s">
        <v>228</v>
      </c>
    </row>
    <row r="425" spans="1:10">
      <c r="A425" s="217">
        <v>46288</v>
      </c>
      <c r="B425" t="s">
        <v>32</v>
      </c>
      <c r="C425" t="s">
        <v>6003</v>
      </c>
      <c r="D425" t="s">
        <v>1902</v>
      </c>
      <c r="E425">
        <v>1</v>
      </c>
      <c r="F425" s="218" t="s">
        <v>6037</v>
      </c>
      <c r="G425" t="s">
        <v>2575</v>
      </c>
      <c r="H425" t="s">
        <v>5969</v>
      </c>
      <c r="I425" t="s">
        <v>5970</v>
      </c>
      <c r="J425" t="s">
        <v>222</v>
      </c>
    </row>
    <row r="426" spans="1:10">
      <c r="A426" s="217">
        <v>46288</v>
      </c>
      <c r="B426" t="s">
        <v>32</v>
      </c>
      <c r="C426" t="s">
        <v>6003</v>
      </c>
      <c r="D426" t="s">
        <v>214</v>
      </c>
      <c r="E426">
        <v>1</v>
      </c>
      <c r="F426" s="218" t="s">
        <v>6038</v>
      </c>
      <c r="G426" t="s">
        <v>2575</v>
      </c>
      <c r="H426" t="s">
        <v>5969</v>
      </c>
      <c r="I426" t="s">
        <v>5970</v>
      </c>
      <c r="J426" t="s">
        <v>222</v>
      </c>
    </row>
    <row r="427" spans="1:10">
      <c r="A427" s="217">
        <v>46288</v>
      </c>
      <c r="B427" t="s">
        <v>55</v>
      </c>
      <c r="C427" t="s">
        <v>6003</v>
      </c>
      <c r="D427" t="s">
        <v>2914</v>
      </c>
      <c r="E427">
        <v>1</v>
      </c>
      <c r="F427" s="218" t="s">
        <v>6004</v>
      </c>
      <c r="G427" t="s">
        <v>2575</v>
      </c>
      <c r="H427" t="s">
        <v>5969</v>
      </c>
      <c r="I427" t="s">
        <v>5970</v>
      </c>
      <c r="J427" t="s">
        <v>222</v>
      </c>
    </row>
    <row r="428" spans="1:10">
      <c r="A428" s="217">
        <v>46288</v>
      </c>
      <c r="B428" t="s">
        <v>55</v>
      </c>
      <c r="C428" t="s">
        <v>6003</v>
      </c>
      <c r="D428" t="s">
        <v>3102</v>
      </c>
      <c r="E428">
        <v>1</v>
      </c>
      <c r="F428" s="218" t="s">
        <v>6028</v>
      </c>
      <c r="G428" t="s">
        <v>2578</v>
      </c>
      <c r="H428" t="s">
        <v>5971</v>
      </c>
      <c r="I428" t="s">
        <v>5972</v>
      </c>
      <c r="J428" t="s">
        <v>228</v>
      </c>
    </row>
    <row r="429" spans="1:10" ht="72">
      <c r="A429" s="217">
        <v>46288</v>
      </c>
      <c r="B429" t="s">
        <v>55</v>
      </c>
      <c r="C429" t="s">
        <v>6003</v>
      </c>
      <c r="D429" t="s">
        <v>2919</v>
      </c>
      <c r="E429">
        <v>5</v>
      </c>
      <c r="F429" s="218" t="s">
        <v>6005</v>
      </c>
      <c r="G429" t="s">
        <v>2575</v>
      </c>
      <c r="H429" t="s">
        <v>5969</v>
      </c>
      <c r="I429" t="s">
        <v>5970</v>
      </c>
      <c r="J429" t="s">
        <v>222</v>
      </c>
    </row>
    <row r="430" spans="1:10" ht="43.2">
      <c r="A430" s="217">
        <v>46288</v>
      </c>
      <c r="B430" t="s">
        <v>55</v>
      </c>
      <c r="C430" t="s">
        <v>6003</v>
      </c>
      <c r="D430" t="s">
        <v>214</v>
      </c>
      <c r="E430">
        <v>3</v>
      </c>
      <c r="F430" s="218" t="s">
        <v>6039</v>
      </c>
      <c r="G430" t="s">
        <v>2575</v>
      </c>
      <c r="H430" t="s">
        <v>5969</v>
      </c>
      <c r="I430" t="s">
        <v>5970</v>
      </c>
      <c r="J430" t="s">
        <v>222</v>
      </c>
    </row>
    <row r="431" spans="1:10">
      <c r="A431" s="217">
        <v>46288</v>
      </c>
      <c r="B431" t="s">
        <v>55</v>
      </c>
      <c r="C431" t="s">
        <v>6003</v>
      </c>
      <c r="D431" t="s">
        <v>3125</v>
      </c>
      <c r="E431">
        <v>1</v>
      </c>
      <c r="F431" s="218" t="s">
        <v>6045</v>
      </c>
      <c r="G431" t="s">
        <v>2575</v>
      </c>
      <c r="H431" t="s">
        <v>5969</v>
      </c>
      <c r="I431" t="s">
        <v>5970</v>
      </c>
      <c r="J431" t="s">
        <v>222</v>
      </c>
    </row>
    <row r="432" spans="1:10" ht="100.8">
      <c r="A432" s="217">
        <v>46288</v>
      </c>
      <c r="B432" t="s">
        <v>59</v>
      </c>
      <c r="C432" t="s">
        <v>6003</v>
      </c>
      <c r="D432" t="s">
        <v>214</v>
      </c>
      <c r="E432">
        <v>7</v>
      </c>
      <c r="F432" s="218" t="s">
        <v>6048</v>
      </c>
      <c r="G432" t="s">
        <v>2575</v>
      </c>
      <c r="H432" t="s">
        <v>5969</v>
      </c>
      <c r="I432" t="s">
        <v>5970</v>
      </c>
      <c r="J432" t="s">
        <v>222</v>
      </c>
    </row>
    <row r="433" spans="1:10">
      <c r="A433" s="217">
        <v>46288</v>
      </c>
      <c r="B433" t="s">
        <v>59</v>
      </c>
      <c r="C433" t="s">
        <v>6003</v>
      </c>
      <c r="D433" t="s">
        <v>3145</v>
      </c>
      <c r="E433">
        <v>1</v>
      </c>
      <c r="F433" s="218" t="s">
        <v>6049</v>
      </c>
      <c r="G433" t="s">
        <v>2575</v>
      </c>
      <c r="H433" t="s">
        <v>5969</v>
      </c>
      <c r="I433" t="s">
        <v>5970</v>
      </c>
      <c r="J433" t="s">
        <v>222</v>
      </c>
    </row>
    <row r="434" spans="1:10">
      <c r="A434" s="217">
        <v>46288</v>
      </c>
      <c r="B434" t="s">
        <v>59</v>
      </c>
      <c r="C434" t="s">
        <v>6003</v>
      </c>
      <c r="D434" t="s">
        <v>3148</v>
      </c>
      <c r="E434">
        <v>1</v>
      </c>
      <c r="F434" s="218" t="s">
        <v>6050</v>
      </c>
      <c r="G434" t="s">
        <v>2578</v>
      </c>
      <c r="H434" t="s">
        <v>5971</v>
      </c>
      <c r="I434" t="s">
        <v>5972</v>
      </c>
      <c r="J434" t="s">
        <v>228</v>
      </c>
    </row>
    <row r="435" spans="1:10">
      <c r="A435" s="217">
        <v>46288</v>
      </c>
      <c r="B435" t="s">
        <v>70</v>
      </c>
      <c r="C435" t="s">
        <v>6003</v>
      </c>
      <c r="D435" t="s">
        <v>3171</v>
      </c>
      <c r="E435">
        <v>1</v>
      </c>
      <c r="F435" s="218" t="s">
        <v>6054</v>
      </c>
      <c r="G435" t="s">
        <v>2575</v>
      </c>
      <c r="H435" t="s">
        <v>5969</v>
      </c>
      <c r="I435" t="s">
        <v>5970</v>
      </c>
      <c r="J435" t="s">
        <v>222</v>
      </c>
    </row>
    <row r="436" spans="1:10" ht="43.2">
      <c r="A436" s="217">
        <v>46288</v>
      </c>
      <c r="B436" t="s">
        <v>70</v>
      </c>
      <c r="C436" t="s">
        <v>6003</v>
      </c>
      <c r="D436" t="s">
        <v>2919</v>
      </c>
      <c r="E436">
        <v>3</v>
      </c>
      <c r="F436" s="218" t="s">
        <v>6007</v>
      </c>
      <c r="G436" t="s">
        <v>2575</v>
      </c>
      <c r="H436" t="s">
        <v>5969</v>
      </c>
      <c r="I436" t="s">
        <v>5970</v>
      </c>
      <c r="J436" t="s">
        <v>222</v>
      </c>
    </row>
    <row r="437" spans="1:10" ht="28.8">
      <c r="A437" s="217">
        <v>46288</v>
      </c>
      <c r="B437" t="s">
        <v>70</v>
      </c>
      <c r="C437" t="s">
        <v>6003</v>
      </c>
      <c r="D437" t="s">
        <v>214</v>
      </c>
      <c r="E437">
        <v>2</v>
      </c>
      <c r="F437" s="218" t="s">
        <v>6055</v>
      </c>
      <c r="G437" t="s">
        <v>2575</v>
      </c>
      <c r="H437" t="s">
        <v>5969</v>
      </c>
      <c r="I437" t="s">
        <v>5970</v>
      </c>
      <c r="J437" t="s">
        <v>222</v>
      </c>
    </row>
    <row r="438" spans="1:10">
      <c r="A438" s="217">
        <v>46288</v>
      </c>
      <c r="B438" t="s">
        <v>70</v>
      </c>
      <c r="C438" t="s">
        <v>6003</v>
      </c>
      <c r="D438" t="s">
        <v>3178</v>
      </c>
      <c r="E438">
        <v>1</v>
      </c>
      <c r="F438" s="218" t="s">
        <v>6056</v>
      </c>
      <c r="G438" t="s">
        <v>2578</v>
      </c>
      <c r="H438" t="s">
        <v>5971</v>
      </c>
      <c r="I438" t="s">
        <v>5972</v>
      </c>
      <c r="J438" t="s">
        <v>228</v>
      </c>
    </row>
    <row r="439" spans="1:10" ht="72">
      <c r="A439" s="217">
        <v>46288</v>
      </c>
      <c r="B439" t="s">
        <v>103</v>
      </c>
      <c r="C439" t="s">
        <v>6003</v>
      </c>
      <c r="D439" t="s">
        <v>214</v>
      </c>
      <c r="E439">
        <v>5</v>
      </c>
      <c r="F439" s="218" t="s">
        <v>6060</v>
      </c>
      <c r="G439" t="s">
        <v>2575</v>
      </c>
      <c r="H439" t="s">
        <v>5969</v>
      </c>
      <c r="I439" t="s">
        <v>5970</v>
      </c>
      <c r="J439" t="s">
        <v>222</v>
      </c>
    </row>
    <row r="440" spans="1:10" ht="28.8">
      <c r="A440" s="217">
        <v>46288</v>
      </c>
      <c r="B440" t="s">
        <v>103</v>
      </c>
      <c r="C440" t="s">
        <v>6003</v>
      </c>
      <c r="D440" t="s">
        <v>2919</v>
      </c>
      <c r="E440">
        <v>2</v>
      </c>
      <c r="F440" s="218" t="s">
        <v>6010</v>
      </c>
      <c r="G440" t="s">
        <v>2575</v>
      </c>
      <c r="H440" t="s">
        <v>5969</v>
      </c>
      <c r="I440" t="s">
        <v>5970</v>
      </c>
      <c r="J440" t="s">
        <v>222</v>
      </c>
    </row>
    <row r="441" spans="1:10">
      <c r="A441" s="217">
        <v>46288</v>
      </c>
      <c r="B441" t="s">
        <v>103</v>
      </c>
      <c r="C441" t="s">
        <v>6003</v>
      </c>
      <c r="D441" t="s">
        <v>3205</v>
      </c>
      <c r="E441">
        <v>1</v>
      </c>
      <c r="F441" s="218" t="s">
        <v>6063</v>
      </c>
      <c r="G441" t="s">
        <v>2575</v>
      </c>
      <c r="H441" t="s">
        <v>5969</v>
      </c>
      <c r="I441" t="s">
        <v>5970</v>
      </c>
      <c r="J441" t="s">
        <v>222</v>
      </c>
    </row>
    <row r="442" spans="1:10">
      <c r="A442" s="217">
        <v>46288</v>
      </c>
      <c r="B442" t="s">
        <v>103</v>
      </c>
      <c r="C442" t="s">
        <v>6003</v>
      </c>
      <c r="D442" t="s">
        <v>3217</v>
      </c>
      <c r="E442">
        <v>1</v>
      </c>
      <c r="F442" s="218" t="s">
        <v>3216</v>
      </c>
      <c r="G442" t="s">
        <v>2578</v>
      </c>
      <c r="H442" t="s">
        <v>5971</v>
      </c>
      <c r="I442" t="s">
        <v>5972</v>
      </c>
      <c r="J442" t="s">
        <v>228</v>
      </c>
    </row>
    <row r="443" spans="1:10" ht="57.6">
      <c r="A443" s="217">
        <v>46288</v>
      </c>
      <c r="B443" t="s">
        <v>72</v>
      </c>
      <c r="C443" t="s">
        <v>6003</v>
      </c>
      <c r="D443" t="s">
        <v>214</v>
      </c>
      <c r="E443">
        <v>4</v>
      </c>
      <c r="F443" s="218" t="s">
        <v>6069</v>
      </c>
      <c r="G443" t="s">
        <v>2575</v>
      </c>
      <c r="H443" t="s">
        <v>5969</v>
      </c>
      <c r="I443" t="s">
        <v>5970</v>
      </c>
      <c r="J443" t="s">
        <v>222</v>
      </c>
    </row>
    <row r="444" spans="1:10">
      <c r="A444" s="217">
        <v>46288</v>
      </c>
      <c r="B444" t="s">
        <v>72</v>
      </c>
      <c r="C444" t="s">
        <v>6003</v>
      </c>
      <c r="D444" t="s">
        <v>2987</v>
      </c>
      <c r="E444">
        <v>1</v>
      </c>
      <c r="F444" s="218" t="s">
        <v>6013</v>
      </c>
      <c r="G444" t="s">
        <v>2575</v>
      </c>
      <c r="H444" t="s">
        <v>5969</v>
      </c>
      <c r="I444" t="s">
        <v>5970</v>
      </c>
      <c r="J444" t="s">
        <v>222</v>
      </c>
    </row>
    <row r="445" spans="1:10">
      <c r="A445" s="217">
        <v>46288</v>
      </c>
      <c r="B445" t="s">
        <v>72</v>
      </c>
      <c r="C445" t="s">
        <v>6003</v>
      </c>
      <c r="D445" t="s">
        <v>2919</v>
      </c>
      <c r="E445">
        <v>1</v>
      </c>
      <c r="F445" s="218" t="s">
        <v>6014</v>
      </c>
      <c r="G445" t="s">
        <v>2575</v>
      </c>
      <c r="H445" t="s">
        <v>5969</v>
      </c>
      <c r="I445" t="s">
        <v>5970</v>
      </c>
      <c r="J445" t="s">
        <v>222</v>
      </c>
    </row>
    <row r="446" spans="1:10" ht="115.2">
      <c r="A446" s="217">
        <v>46288</v>
      </c>
      <c r="B446" t="s">
        <v>78</v>
      </c>
      <c r="C446" t="s">
        <v>6003</v>
      </c>
      <c r="D446" t="s">
        <v>214</v>
      </c>
      <c r="E446">
        <v>8</v>
      </c>
      <c r="F446" s="218" t="s">
        <v>6073</v>
      </c>
      <c r="G446" t="s">
        <v>2575</v>
      </c>
      <c r="H446" t="s">
        <v>5969</v>
      </c>
      <c r="I446" t="s">
        <v>5970</v>
      </c>
      <c r="J446" t="s">
        <v>222</v>
      </c>
    </row>
    <row r="447" spans="1:10">
      <c r="A447" s="217">
        <v>46288</v>
      </c>
      <c r="B447" t="s">
        <v>78</v>
      </c>
      <c r="C447" t="s">
        <v>6003</v>
      </c>
      <c r="D447" t="s">
        <v>3463</v>
      </c>
      <c r="E447">
        <v>1</v>
      </c>
      <c r="F447" s="218" t="s">
        <v>6124</v>
      </c>
      <c r="G447" t="s">
        <v>2578</v>
      </c>
      <c r="H447" t="s">
        <v>5971</v>
      </c>
      <c r="I447" t="s">
        <v>5972</v>
      </c>
      <c r="J447" t="s">
        <v>228</v>
      </c>
    </row>
    <row r="448" spans="1:10">
      <c r="A448" s="217">
        <v>46288</v>
      </c>
      <c r="B448" t="s">
        <v>78</v>
      </c>
      <c r="C448" t="s">
        <v>6003</v>
      </c>
      <c r="D448" t="s">
        <v>3293</v>
      </c>
      <c r="E448">
        <v>1</v>
      </c>
      <c r="F448" s="218" t="s">
        <v>6076</v>
      </c>
      <c r="G448" t="s">
        <v>2575</v>
      </c>
      <c r="H448" t="s">
        <v>5969</v>
      </c>
      <c r="I448" t="s">
        <v>5970</v>
      </c>
      <c r="J448" t="s">
        <v>222</v>
      </c>
    </row>
    <row r="449" spans="1:10" ht="100.8">
      <c r="A449" s="217">
        <v>46288</v>
      </c>
      <c r="B449" t="s">
        <v>97</v>
      </c>
      <c r="C449" t="s">
        <v>6003</v>
      </c>
      <c r="D449" t="s">
        <v>214</v>
      </c>
      <c r="E449">
        <v>7</v>
      </c>
      <c r="F449" s="218" t="s">
        <v>6078</v>
      </c>
      <c r="G449" t="s">
        <v>2575</v>
      </c>
      <c r="H449" t="s">
        <v>5969</v>
      </c>
      <c r="I449" t="s">
        <v>5970</v>
      </c>
      <c r="J449" t="s">
        <v>222</v>
      </c>
    </row>
    <row r="450" spans="1:10" ht="28.8">
      <c r="A450" s="217">
        <v>46288</v>
      </c>
      <c r="B450" t="s">
        <v>97</v>
      </c>
      <c r="C450" t="s">
        <v>6003</v>
      </c>
      <c r="D450" t="s">
        <v>3307</v>
      </c>
      <c r="E450">
        <v>2</v>
      </c>
      <c r="F450" s="218" t="s">
        <v>6080</v>
      </c>
      <c r="G450" t="s">
        <v>2575</v>
      </c>
      <c r="H450" t="s">
        <v>5969</v>
      </c>
      <c r="I450" t="s">
        <v>5970</v>
      </c>
      <c r="J450" t="s">
        <v>222</v>
      </c>
    </row>
    <row r="451" spans="1:10">
      <c r="A451" s="217">
        <v>46288</v>
      </c>
      <c r="B451" t="s">
        <v>97</v>
      </c>
      <c r="C451" t="s">
        <v>6003</v>
      </c>
      <c r="D451" t="s">
        <v>2914</v>
      </c>
      <c r="E451">
        <v>1</v>
      </c>
      <c r="F451" s="218" t="s">
        <v>6015</v>
      </c>
      <c r="G451" t="s">
        <v>2575</v>
      </c>
      <c r="H451" t="s">
        <v>5969</v>
      </c>
      <c r="I451" t="s">
        <v>5970</v>
      </c>
      <c r="J451" t="s">
        <v>222</v>
      </c>
    </row>
    <row r="452" spans="1:10">
      <c r="A452" s="217">
        <v>46288</v>
      </c>
      <c r="B452" t="s">
        <v>14</v>
      </c>
      <c r="C452" t="s">
        <v>6003</v>
      </c>
      <c r="D452" t="s">
        <v>3338</v>
      </c>
      <c r="E452">
        <v>1</v>
      </c>
      <c r="F452" s="218" t="s">
        <v>3337</v>
      </c>
      <c r="G452" t="s">
        <v>2578</v>
      </c>
      <c r="H452" t="s">
        <v>5971</v>
      </c>
      <c r="I452" t="s">
        <v>5972</v>
      </c>
      <c r="J452" t="s">
        <v>228</v>
      </c>
    </row>
    <row r="453" spans="1:10">
      <c r="A453" s="217">
        <v>46288</v>
      </c>
      <c r="B453" t="s">
        <v>14</v>
      </c>
      <c r="C453" t="s">
        <v>6003</v>
      </c>
      <c r="D453" t="s">
        <v>214</v>
      </c>
      <c r="E453">
        <v>1</v>
      </c>
      <c r="F453" s="218" t="s">
        <v>3342</v>
      </c>
      <c r="G453" t="s">
        <v>2575</v>
      </c>
      <c r="H453" t="s">
        <v>5969</v>
      </c>
      <c r="I453" t="s">
        <v>5970</v>
      </c>
      <c r="J453" t="s">
        <v>222</v>
      </c>
    </row>
    <row r="454" spans="1:10" ht="57.6">
      <c r="A454" s="217">
        <v>46288</v>
      </c>
      <c r="B454" t="s">
        <v>7</v>
      </c>
      <c r="C454" t="s">
        <v>6003</v>
      </c>
      <c r="D454" t="s">
        <v>214</v>
      </c>
      <c r="E454">
        <v>4</v>
      </c>
      <c r="F454" s="218" t="s">
        <v>6085</v>
      </c>
      <c r="G454" t="s">
        <v>2575</v>
      </c>
      <c r="H454" t="s">
        <v>5969</v>
      </c>
      <c r="I454" t="s">
        <v>5970</v>
      </c>
      <c r="J454" t="s">
        <v>222</v>
      </c>
    </row>
    <row r="455" spans="1:10">
      <c r="A455" s="217">
        <v>46288</v>
      </c>
      <c r="B455" t="s">
        <v>7</v>
      </c>
      <c r="C455" t="s">
        <v>6003</v>
      </c>
      <c r="D455" t="s">
        <v>2919</v>
      </c>
      <c r="E455">
        <v>1</v>
      </c>
      <c r="F455" s="218" t="s">
        <v>6017</v>
      </c>
      <c r="G455" t="s">
        <v>2575</v>
      </c>
      <c r="H455" t="s">
        <v>5969</v>
      </c>
      <c r="I455" t="s">
        <v>5970</v>
      </c>
      <c r="J455" t="s">
        <v>222</v>
      </c>
    </row>
    <row r="456" spans="1:10" ht="28.8">
      <c r="A456" s="217">
        <v>46288</v>
      </c>
      <c r="B456" t="s">
        <v>4363</v>
      </c>
      <c r="C456" t="s">
        <v>6003</v>
      </c>
      <c r="D456" t="s">
        <v>214</v>
      </c>
      <c r="E456">
        <v>2</v>
      </c>
      <c r="F456" s="218" t="s">
        <v>6086</v>
      </c>
      <c r="G456" t="s">
        <v>2575</v>
      </c>
      <c r="H456" t="s">
        <v>5969</v>
      </c>
      <c r="I456" t="s">
        <v>5970</v>
      </c>
      <c r="J456" t="s">
        <v>222</v>
      </c>
    </row>
    <row r="457" spans="1:10">
      <c r="A457" s="217">
        <v>46288</v>
      </c>
      <c r="B457" t="s">
        <v>4363</v>
      </c>
      <c r="C457" t="s">
        <v>6003</v>
      </c>
      <c r="D457" t="s">
        <v>3354</v>
      </c>
      <c r="E457">
        <v>1</v>
      </c>
      <c r="F457" s="218" t="s">
        <v>6032</v>
      </c>
      <c r="G457" t="s">
        <v>2578</v>
      </c>
      <c r="H457" t="s">
        <v>5971</v>
      </c>
      <c r="I457" t="s">
        <v>5972</v>
      </c>
      <c r="J457" t="s">
        <v>228</v>
      </c>
    </row>
    <row r="458" spans="1:10">
      <c r="A458" s="217">
        <v>46288</v>
      </c>
      <c r="B458" t="s">
        <v>4363</v>
      </c>
      <c r="C458" t="s">
        <v>6003</v>
      </c>
      <c r="D458" t="s">
        <v>3293</v>
      </c>
      <c r="E458">
        <v>1</v>
      </c>
      <c r="F458" s="218" t="s">
        <v>6087</v>
      </c>
      <c r="G458" t="s">
        <v>2575</v>
      </c>
      <c r="H458" t="s">
        <v>5969</v>
      </c>
      <c r="I458" t="s">
        <v>5970</v>
      </c>
      <c r="J458" t="s">
        <v>222</v>
      </c>
    </row>
    <row r="459" spans="1:10">
      <c r="A459" s="217">
        <v>46288</v>
      </c>
      <c r="B459" t="s">
        <v>47</v>
      </c>
      <c r="C459" t="s">
        <v>6003</v>
      </c>
      <c r="D459" t="s">
        <v>3361</v>
      </c>
      <c r="E459">
        <v>1</v>
      </c>
      <c r="F459" s="218" t="s">
        <v>6088</v>
      </c>
      <c r="G459" t="s">
        <v>2575</v>
      </c>
      <c r="H459" t="s">
        <v>5969</v>
      </c>
      <c r="I459" t="s">
        <v>5970</v>
      </c>
      <c r="J459" t="s">
        <v>222</v>
      </c>
    </row>
    <row r="460" spans="1:10">
      <c r="A460" s="217">
        <v>46288</v>
      </c>
      <c r="B460" t="s">
        <v>47</v>
      </c>
      <c r="C460" t="s">
        <v>6003</v>
      </c>
      <c r="D460" t="s">
        <v>3366</v>
      </c>
      <c r="E460">
        <v>1</v>
      </c>
      <c r="F460" s="218" t="s">
        <v>6090</v>
      </c>
      <c r="G460" t="s">
        <v>2575</v>
      </c>
      <c r="H460" t="s">
        <v>5969</v>
      </c>
      <c r="I460" t="s">
        <v>5970</v>
      </c>
      <c r="J460" t="s">
        <v>222</v>
      </c>
    </row>
    <row r="461" spans="1:10" ht="57.6">
      <c r="A461" s="217">
        <v>46288</v>
      </c>
      <c r="B461" t="s">
        <v>47</v>
      </c>
      <c r="C461" t="s">
        <v>6003</v>
      </c>
      <c r="D461" t="s">
        <v>214</v>
      </c>
      <c r="E461">
        <v>4</v>
      </c>
      <c r="F461" s="218" t="s">
        <v>6091</v>
      </c>
      <c r="G461" t="s">
        <v>2575</v>
      </c>
      <c r="H461" t="s">
        <v>5969</v>
      </c>
      <c r="I461" t="s">
        <v>5970</v>
      </c>
      <c r="J461" t="s">
        <v>222</v>
      </c>
    </row>
    <row r="462" spans="1:10" ht="43.2">
      <c r="A462" s="217">
        <v>46288</v>
      </c>
      <c r="B462" t="s">
        <v>60</v>
      </c>
      <c r="C462" t="s">
        <v>6003</v>
      </c>
      <c r="D462" t="s">
        <v>214</v>
      </c>
      <c r="E462">
        <v>3</v>
      </c>
      <c r="F462" s="218" t="s">
        <v>6092</v>
      </c>
      <c r="G462" t="s">
        <v>2575</v>
      </c>
      <c r="H462" t="s">
        <v>5969</v>
      </c>
      <c r="I462" t="s">
        <v>5970</v>
      </c>
      <c r="J462" t="s">
        <v>222</v>
      </c>
    </row>
    <row r="463" spans="1:10" ht="57.6">
      <c r="A463" s="217">
        <v>46288</v>
      </c>
      <c r="B463" t="s">
        <v>60</v>
      </c>
      <c r="C463" t="s">
        <v>6003</v>
      </c>
      <c r="D463" t="s">
        <v>2919</v>
      </c>
      <c r="E463">
        <v>4</v>
      </c>
      <c r="F463" s="218" t="s">
        <v>6018</v>
      </c>
      <c r="G463" t="s">
        <v>2575</v>
      </c>
      <c r="H463" t="s">
        <v>5969</v>
      </c>
      <c r="I463" t="s">
        <v>5970</v>
      </c>
      <c r="J463" t="s">
        <v>222</v>
      </c>
    </row>
    <row r="464" spans="1:10" ht="43.2">
      <c r="A464" s="217">
        <v>46288</v>
      </c>
      <c r="B464" t="s">
        <v>54</v>
      </c>
      <c r="C464" t="s">
        <v>6003</v>
      </c>
      <c r="D464" t="s">
        <v>214</v>
      </c>
      <c r="E464">
        <v>3</v>
      </c>
      <c r="F464" s="218" t="s">
        <v>6093</v>
      </c>
      <c r="G464" t="s">
        <v>2575</v>
      </c>
      <c r="H464" t="s">
        <v>5969</v>
      </c>
      <c r="I464" t="s">
        <v>5970</v>
      </c>
      <c r="J464" t="s">
        <v>222</v>
      </c>
    </row>
    <row r="465" spans="1:10">
      <c r="A465" s="217">
        <v>46288</v>
      </c>
      <c r="B465" t="s">
        <v>54</v>
      </c>
      <c r="C465" t="s">
        <v>6003</v>
      </c>
      <c r="D465" t="s">
        <v>3361</v>
      </c>
      <c r="E465">
        <v>1</v>
      </c>
      <c r="F465" s="218" t="s">
        <v>6094</v>
      </c>
      <c r="G465" t="s">
        <v>2575</v>
      </c>
      <c r="H465" t="s">
        <v>5969</v>
      </c>
      <c r="I465" t="s">
        <v>5970</v>
      </c>
      <c r="J465" t="s">
        <v>222</v>
      </c>
    </row>
    <row r="466" spans="1:10">
      <c r="A466" s="217">
        <v>46288</v>
      </c>
      <c r="B466" t="s">
        <v>54</v>
      </c>
      <c r="C466" t="s">
        <v>6003</v>
      </c>
      <c r="D466" t="s">
        <v>3385</v>
      </c>
      <c r="E466">
        <v>1</v>
      </c>
      <c r="F466" s="218" t="s">
        <v>6095</v>
      </c>
      <c r="G466" t="s">
        <v>2575</v>
      </c>
      <c r="H466" t="s">
        <v>5969</v>
      </c>
      <c r="I466" t="s">
        <v>5970</v>
      </c>
      <c r="J466" t="s">
        <v>222</v>
      </c>
    </row>
    <row r="467" spans="1:10">
      <c r="A467" s="217">
        <v>46288</v>
      </c>
      <c r="B467" t="s">
        <v>54</v>
      </c>
      <c r="C467" t="s">
        <v>6003</v>
      </c>
      <c r="D467" t="s">
        <v>3026</v>
      </c>
      <c r="E467">
        <v>1</v>
      </c>
      <c r="F467" s="218" t="s">
        <v>6096</v>
      </c>
      <c r="G467" t="s">
        <v>2575</v>
      </c>
      <c r="H467" t="s">
        <v>5969</v>
      </c>
      <c r="I467" t="s">
        <v>5970</v>
      </c>
      <c r="J467" t="s">
        <v>222</v>
      </c>
    </row>
    <row r="468" spans="1:10" ht="43.2">
      <c r="A468" s="217">
        <v>46288</v>
      </c>
      <c r="B468" t="s">
        <v>54</v>
      </c>
      <c r="C468" t="s">
        <v>6003</v>
      </c>
      <c r="D468" t="s">
        <v>2919</v>
      </c>
      <c r="E468">
        <v>3</v>
      </c>
      <c r="F468" s="218" t="s">
        <v>6019</v>
      </c>
      <c r="G468" t="s">
        <v>2575</v>
      </c>
      <c r="H468" t="s">
        <v>5969</v>
      </c>
      <c r="I468" t="s">
        <v>5970</v>
      </c>
      <c r="J468" t="s">
        <v>222</v>
      </c>
    </row>
    <row r="469" spans="1:10" ht="57.6">
      <c r="A469" s="217">
        <v>46288</v>
      </c>
      <c r="B469" t="s">
        <v>73</v>
      </c>
      <c r="C469" t="s">
        <v>6003</v>
      </c>
      <c r="D469" t="s">
        <v>214</v>
      </c>
      <c r="E469">
        <v>4</v>
      </c>
      <c r="F469" s="218" t="s">
        <v>6100</v>
      </c>
      <c r="G469" t="s">
        <v>2575</v>
      </c>
      <c r="H469" t="s">
        <v>5969</v>
      </c>
      <c r="I469" t="s">
        <v>5970</v>
      </c>
      <c r="J469" t="s">
        <v>222</v>
      </c>
    </row>
    <row r="470" spans="1:10" ht="28.8">
      <c r="A470" s="217">
        <v>46288</v>
      </c>
      <c r="B470" t="s">
        <v>73</v>
      </c>
      <c r="C470" t="s">
        <v>6003</v>
      </c>
      <c r="D470" t="s">
        <v>2919</v>
      </c>
      <c r="E470">
        <v>2</v>
      </c>
      <c r="F470" s="218" t="s">
        <v>6020</v>
      </c>
      <c r="G470" t="s">
        <v>2575</v>
      </c>
      <c r="H470" t="s">
        <v>5969</v>
      </c>
      <c r="I470" t="s">
        <v>5970</v>
      </c>
      <c r="J470" t="s">
        <v>222</v>
      </c>
    </row>
    <row r="471" spans="1:10" ht="28.8">
      <c r="A471" s="217">
        <v>46288</v>
      </c>
      <c r="B471" t="s">
        <v>81</v>
      </c>
      <c r="C471" t="s">
        <v>6003</v>
      </c>
      <c r="D471" t="s">
        <v>214</v>
      </c>
      <c r="E471">
        <v>2</v>
      </c>
      <c r="F471" s="218" t="s">
        <v>6101</v>
      </c>
      <c r="G471" t="s">
        <v>2575</v>
      </c>
      <c r="H471" t="s">
        <v>5969</v>
      </c>
      <c r="I471" t="s">
        <v>5970</v>
      </c>
      <c r="J471" t="s">
        <v>222</v>
      </c>
    </row>
    <row r="472" spans="1:10" ht="43.2">
      <c r="A472" s="217">
        <v>46288</v>
      </c>
      <c r="B472" t="s">
        <v>86</v>
      </c>
      <c r="C472" t="s">
        <v>6003</v>
      </c>
      <c r="D472" t="s">
        <v>214</v>
      </c>
      <c r="E472">
        <v>3</v>
      </c>
      <c r="F472" s="218" t="s">
        <v>6105</v>
      </c>
      <c r="G472" t="s">
        <v>2575</v>
      </c>
      <c r="H472" t="s">
        <v>5969</v>
      </c>
      <c r="I472" t="s">
        <v>5970</v>
      </c>
      <c r="J472" t="s">
        <v>222</v>
      </c>
    </row>
    <row r="473" spans="1:10">
      <c r="A473" s="217">
        <v>46288</v>
      </c>
      <c r="B473" t="s">
        <v>86</v>
      </c>
      <c r="C473" t="s">
        <v>6003</v>
      </c>
      <c r="D473" t="s">
        <v>1902</v>
      </c>
      <c r="E473">
        <v>1</v>
      </c>
      <c r="F473" s="218" t="s">
        <v>6106</v>
      </c>
      <c r="G473" t="s">
        <v>2575</v>
      </c>
      <c r="H473" t="s">
        <v>5969</v>
      </c>
      <c r="I473" t="s">
        <v>5970</v>
      </c>
      <c r="J473" t="s">
        <v>222</v>
      </c>
    </row>
    <row r="474" spans="1:10" ht="28.8">
      <c r="A474" s="217">
        <v>46288</v>
      </c>
      <c r="B474" t="s">
        <v>86</v>
      </c>
      <c r="C474" t="s">
        <v>6003</v>
      </c>
      <c r="D474" t="s">
        <v>2919</v>
      </c>
      <c r="E474">
        <v>2</v>
      </c>
      <c r="F474" s="218" t="s">
        <v>6023</v>
      </c>
      <c r="G474" t="s">
        <v>2575</v>
      </c>
      <c r="H474" t="s">
        <v>5969</v>
      </c>
      <c r="I474" t="s">
        <v>5970</v>
      </c>
      <c r="J474" t="s">
        <v>222</v>
      </c>
    </row>
    <row r="475" spans="1:10">
      <c r="A475" s="217">
        <v>46288</v>
      </c>
      <c r="B475" t="s">
        <v>87</v>
      </c>
      <c r="C475" t="s">
        <v>6003</v>
      </c>
      <c r="D475" t="s">
        <v>214</v>
      </c>
      <c r="E475">
        <v>1</v>
      </c>
      <c r="F475" s="218" t="s">
        <v>6108</v>
      </c>
      <c r="G475" t="s">
        <v>2575</v>
      </c>
      <c r="H475" t="s">
        <v>5969</v>
      </c>
      <c r="I475" t="s">
        <v>5970</v>
      </c>
      <c r="J475" t="s">
        <v>222</v>
      </c>
    </row>
    <row r="476" spans="1:10">
      <c r="A476" s="217">
        <v>46288</v>
      </c>
      <c r="B476" t="s">
        <v>92</v>
      </c>
      <c r="C476" t="s">
        <v>6003</v>
      </c>
      <c r="D476" t="s">
        <v>214</v>
      </c>
      <c r="E476">
        <v>1</v>
      </c>
      <c r="F476" s="218" t="s">
        <v>6110</v>
      </c>
      <c r="G476" t="s">
        <v>2575</v>
      </c>
      <c r="H476" t="s">
        <v>5969</v>
      </c>
      <c r="I476" t="s">
        <v>5970</v>
      </c>
      <c r="J476" t="s">
        <v>222</v>
      </c>
    </row>
    <row r="477" spans="1:10">
      <c r="A477" s="217">
        <v>46288</v>
      </c>
      <c r="B477" t="s">
        <v>92</v>
      </c>
      <c r="C477" t="s">
        <v>6003</v>
      </c>
      <c r="D477" t="s">
        <v>3293</v>
      </c>
      <c r="E477">
        <v>1</v>
      </c>
      <c r="F477" s="218" t="s">
        <v>6112</v>
      </c>
      <c r="G477" t="s">
        <v>2575</v>
      </c>
      <c r="H477" t="s">
        <v>5969</v>
      </c>
      <c r="I477" t="s">
        <v>5970</v>
      </c>
      <c r="J477" t="s">
        <v>222</v>
      </c>
    </row>
    <row r="478" spans="1:10">
      <c r="A478" s="217">
        <v>46288</v>
      </c>
      <c r="B478" t="s">
        <v>92</v>
      </c>
      <c r="C478" t="s">
        <v>6003</v>
      </c>
      <c r="D478" t="s">
        <v>3438</v>
      </c>
      <c r="E478">
        <v>1</v>
      </c>
      <c r="F478" s="218" t="s">
        <v>6113</v>
      </c>
      <c r="G478" t="s">
        <v>2575</v>
      </c>
      <c r="H478" t="s">
        <v>5969</v>
      </c>
      <c r="I478" t="s">
        <v>5970</v>
      </c>
      <c r="J478" t="s">
        <v>222</v>
      </c>
    </row>
    <row r="479" spans="1:10">
      <c r="A479" s="217">
        <v>46288</v>
      </c>
      <c r="B479" t="s">
        <v>92</v>
      </c>
      <c r="C479" t="s">
        <v>6003</v>
      </c>
      <c r="D479" t="s">
        <v>3440</v>
      </c>
      <c r="E479">
        <v>1</v>
      </c>
      <c r="F479" s="218" t="s">
        <v>6114</v>
      </c>
      <c r="G479" t="s">
        <v>2575</v>
      </c>
      <c r="H479" t="s">
        <v>5969</v>
      </c>
      <c r="I479" t="s">
        <v>5970</v>
      </c>
      <c r="J479" t="s">
        <v>222</v>
      </c>
    </row>
    <row r="480" spans="1:10">
      <c r="A480" s="217">
        <v>46288</v>
      </c>
      <c r="B480" t="s">
        <v>92</v>
      </c>
      <c r="C480" t="s">
        <v>6003</v>
      </c>
      <c r="D480" t="s">
        <v>3443</v>
      </c>
      <c r="E480">
        <v>1</v>
      </c>
      <c r="F480" s="218" t="s">
        <v>6115</v>
      </c>
      <c r="G480" t="s">
        <v>2575</v>
      </c>
      <c r="H480" t="s">
        <v>5969</v>
      </c>
      <c r="I480" t="s">
        <v>5970</v>
      </c>
      <c r="J480" t="s">
        <v>222</v>
      </c>
    </row>
    <row r="481" spans="1:10">
      <c r="A481" s="217">
        <v>46288</v>
      </c>
      <c r="B481" t="s">
        <v>98</v>
      </c>
      <c r="C481" t="s">
        <v>6003</v>
      </c>
      <c r="D481" t="s">
        <v>3447</v>
      </c>
      <c r="E481">
        <v>1</v>
      </c>
      <c r="F481" s="218" t="s">
        <v>6116</v>
      </c>
      <c r="G481" t="s">
        <v>2575</v>
      </c>
      <c r="H481" t="s">
        <v>5969</v>
      </c>
      <c r="I481" t="s">
        <v>5970</v>
      </c>
      <c r="J481" t="s">
        <v>222</v>
      </c>
    </row>
    <row r="482" spans="1:10" ht="28.8">
      <c r="A482" s="217">
        <v>46288</v>
      </c>
      <c r="B482" t="s">
        <v>98</v>
      </c>
      <c r="C482" t="s">
        <v>6003</v>
      </c>
      <c r="D482" t="s">
        <v>2919</v>
      </c>
      <c r="E482">
        <v>2</v>
      </c>
      <c r="F482" s="218" t="s">
        <v>6026</v>
      </c>
      <c r="G482" t="s">
        <v>2575</v>
      </c>
      <c r="H482" t="s">
        <v>5969</v>
      </c>
      <c r="I482" t="s">
        <v>5970</v>
      </c>
      <c r="J482" t="s">
        <v>222</v>
      </c>
    </row>
    <row r="483" spans="1:10">
      <c r="A483" s="217">
        <v>46288</v>
      </c>
      <c r="B483" t="s">
        <v>98</v>
      </c>
      <c r="C483" t="s">
        <v>6003</v>
      </c>
      <c r="D483" t="s">
        <v>3076</v>
      </c>
      <c r="E483">
        <v>1</v>
      </c>
      <c r="F483" s="218" t="s">
        <v>6027</v>
      </c>
      <c r="G483" t="s">
        <v>2575</v>
      </c>
      <c r="H483" t="s">
        <v>5969</v>
      </c>
      <c r="I483" t="s">
        <v>5970</v>
      </c>
      <c r="J483" t="s">
        <v>222</v>
      </c>
    </row>
    <row r="484" spans="1:10">
      <c r="A484" s="217">
        <v>46288</v>
      </c>
      <c r="B484" t="s">
        <v>98</v>
      </c>
      <c r="C484" t="s">
        <v>6003</v>
      </c>
      <c r="D484" t="s">
        <v>214</v>
      </c>
      <c r="E484">
        <v>1</v>
      </c>
      <c r="F484" s="218" t="s">
        <v>6117</v>
      </c>
      <c r="G484" t="s">
        <v>2575</v>
      </c>
      <c r="H484" t="s">
        <v>5969</v>
      </c>
      <c r="I484" t="s">
        <v>5970</v>
      </c>
      <c r="J484" t="s">
        <v>222</v>
      </c>
    </row>
    <row r="485" spans="1:10">
      <c r="A485" s="217">
        <v>46288</v>
      </c>
      <c r="B485" t="s">
        <v>14</v>
      </c>
      <c r="C485" t="s">
        <v>2479</v>
      </c>
      <c r="D485" t="s">
        <v>1330</v>
      </c>
      <c r="E485">
        <v>1</v>
      </c>
      <c r="F485" s="218" t="s">
        <v>6031</v>
      </c>
      <c r="G485" t="s">
        <v>2392</v>
      </c>
      <c r="H485" t="s">
        <v>6137</v>
      </c>
      <c r="I485" t="s">
        <v>6138</v>
      </c>
      <c r="J485" t="s">
        <v>228</v>
      </c>
    </row>
    <row r="486" spans="1:10">
      <c r="A486" s="217">
        <v>46288</v>
      </c>
      <c r="B486" t="s">
        <v>14</v>
      </c>
      <c r="C486" t="s">
        <v>2479</v>
      </c>
      <c r="D486" t="s">
        <v>3338</v>
      </c>
      <c r="E486">
        <v>1</v>
      </c>
      <c r="F486" s="218" t="s">
        <v>3337</v>
      </c>
      <c r="G486" t="s">
        <v>2392</v>
      </c>
      <c r="H486" t="s">
        <v>6137</v>
      </c>
      <c r="I486" t="s">
        <v>6138</v>
      </c>
      <c r="J486" t="s">
        <v>228</v>
      </c>
    </row>
    <row r="487" spans="1:10">
      <c r="A487" s="217">
        <v>46288</v>
      </c>
      <c r="B487" t="s">
        <v>14</v>
      </c>
      <c r="C487" t="s">
        <v>2479</v>
      </c>
      <c r="D487" t="s">
        <v>3081</v>
      </c>
      <c r="E487">
        <v>1</v>
      </c>
      <c r="F487" s="218" t="s">
        <v>6084</v>
      </c>
      <c r="G487" t="s">
        <v>2392</v>
      </c>
      <c r="H487" t="s">
        <v>6137</v>
      </c>
      <c r="I487" t="s">
        <v>6138</v>
      </c>
      <c r="J487" t="s">
        <v>228</v>
      </c>
    </row>
    <row r="488" spans="1:10">
      <c r="A488" s="217">
        <v>46288</v>
      </c>
      <c r="B488" t="s">
        <v>14</v>
      </c>
      <c r="C488" t="s">
        <v>2479</v>
      </c>
      <c r="D488" t="s">
        <v>214</v>
      </c>
      <c r="E488">
        <v>1</v>
      </c>
      <c r="F488" s="218" t="s">
        <v>3342</v>
      </c>
      <c r="G488" t="s">
        <v>2392</v>
      </c>
      <c r="H488" t="s">
        <v>6137</v>
      </c>
      <c r="I488" t="s">
        <v>6138</v>
      </c>
      <c r="J488" t="s">
        <v>228</v>
      </c>
    </row>
    <row r="489" spans="1:10" ht="57.6">
      <c r="A489" s="217">
        <v>46288</v>
      </c>
      <c r="B489" t="s">
        <v>7</v>
      </c>
      <c r="C489" t="s">
        <v>2479</v>
      </c>
      <c r="D489" t="s">
        <v>214</v>
      </c>
      <c r="E489">
        <v>4</v>
      </c>
      <c r="F489" s="218" t="s">
        <v>6085</v>
      </c>
      <c r="G489" t="s">
        <v>2392</v>
      </c>
      <c r="H489" t="s">
        <v>6137</v>
      </c>
      <c r="I489" t="s">
        <v>6138</v>
      </c>
      <c r="J489" t="s">
        <v>228</v>
      </c>
    </row>
    <row r="490" spans="1:10">
      <c r="A490" s="217">
        <v>46288</v>
      </c>
      <c r="B490" t="s">
        <v>7</v>
      </c>
      <c r="C490" t="s">
        <v>2479</v>
      </c>
      <c r="D490" t="s">
        <v>2919</v>
      </c>
      <c r="E490">
        <v>1</v>
      </c>
      <c r="F490" s="218" t="s">
        <v>6017</v>
      </c>
      <c r="G490" t="s">
        <v>2392</v>
      </c>
      <c r="H490" t="s">
        <v>6137</v>
      </c>
      <c r="I490" t="s">
        <v>6138</v>
      </c>
      <c r="J490" t="s">
        <v>228</v>
      </c>
    </row>
    <row r="491" spans="1:10" ht="28.8">
      <c r="A491" s="217">
        <v>46288</v>
      </c>
      <c r="B491" t="s">
        <v>4363</v>
      </c>
      <c r="C491" t="s">
        <v>2479</v>
      </c>
      <c r="D491" t="s">
        <v>214</v>
      </c>
      <c r="E491">
        <v>2</v>
      </c>
      <c r="F491" s="218" t="s">
        <v>6086</v>
      </c>
      <c r="G491" t="s">
        <v>2392</v>
      </c>
      <c r="H491" t="s">
        <v>6137</v>
      </c>
      <c r="I491" t="s">
        <v>6138</v>
      </c>
      <c r="J491" t="s">
        <v>228</v>
      </c>
    </row>
    <row r="492" spans="1:10">
      <c r="A492" s="217">
        <v>46288</v>
      </c>
      <c r="B492" t="s">
        <v>4363</v>
      </c>
      <c r="C492" t="s">
        <v>2479</v>
      </c>
      <c r="D492" t="s">
        <v>3354</v>
      </c>
      <c r="E492">
        <v>1</v>
      </c>
      <c r="F492" s="218" t="s">
        <v>6032</v>
      </c>
      <c r="G492" t="s">
        <v>2392</v>
      </c>
      <c r="H492" t="s">
        <v>6137</v>
      </c>
      <c r="I492" t="s">
        <v>6138</v>
      </c>
      <c r="J492" t="s">
        <v>228</v>
      </c>
    </row>
    <row r="493" spans="1:10">
      <c r="A493" s="217">
        <v>46288</v>
      </c>
      <c r="B493" t="s">
        <v>4363</v>
      </c>
      <c r="C493" t="s">
        <v>2479</v>
      </c>
      <c r="D493" t="s">
        <v>3293</v>
      </c>
      <c r="E493">
        <v>1</v>
      </c>
      <c r="F493" s="218" t="s">
        <v>6087</v>
      </c>
      <c r="G493" t="s">
        <v>2392</v>
      </c>
      <c r="H493" t="s">
        <v>6137</v>
      </c>
      <c r="I493" t="s">
        <v>6138</v>
      </c>
      <c r="J493" t="s">
        <v>228</v>
      </c>
    </row>
    <row r="494" spans="1:10">
      <c r="A494" s="217">
        <v>46288</v>
      </c>
      <c r="B494" t="s">
        <v>47</v>
      </c>
      <c r="C494" t="s">
        <v>2479</v>
      </c>
      <c r="D494" t="s">
        <v>3361</v>
      </c>
      <c r="E494">
        <v>1</v>
      </c>
      <c r="F494" s="218" t="s">
        <v>6088</v>
      </c>
      <c r="G494" t="s">
        <v>2392</v>
      </c>
      <c r="H494" t="s">
        <v>6137</v>
      </c>
      <c r="I494" t="s">
        <v>6138</v>
      </c>
      <c r="J494" t="s">
        <v>228</v>
      </c>
    </row>
    <row r="495" spans="1:10">
      <c r="A495" s="217">
        <v>46288</v>
      </c>
      <c r="B495" t="s">
        <v>47</v>
      </c>
      <c r="C495" t="s">
        <v>2479</v>
      </c>
      <c r="D495" t="s">
        <v>3366</v>
      </c>
      <c r="E495">
        <v>1</v>
      </c>
      <c r="F495" s="218" t="s">
        <v>6090</v>
      </c>
      <c r="G495" t="s">
        <v>2392</v>
      </c>
      <c r="H495" t="s">
        <v>6137</v>
      </c>
      <c r="I495" t="s">
        <v>6138</v>
      </c>
      <c r="J495" t="s">
        <v>228</v>
      </c>
    </row>
    <row r="496" spans="1:10" ht="57.6">
      <c r="A496" s="217">
        <v>46288</v>
      </c>
      <c r="B496" t="s">
        <v>47</v>
      </c>
      <c r="C496" t="s">
        <v>2479</v>
      </c>
      <c r="D496" t="s">
        <v>214</v>
      </c>
      <c r="E496">
        <v>4</v>
      </c>
      <c r="F496" s="218" t="s">
        <v>6091</v>
      </c>
      <c r="G496" t="s">
        <v>2392</v>
      </c>
      <c r="H496" t="s">
        <v>6137</v>
      </c>
      <c r="I496" t="s">
        <v>6138</v>
      </c>
      <c r="J496" t="s">
        <v>228</v>
      </c>
    </row>
    <row r="497" spans="1:10" ht="43.2">
      <c r="A497" s="217">
        <v>46288</v>
      </c>
      <c r="B497" t="s">
        <v>60</v>
      </c>
      <c r="C497" t="s">
        <v>2479</v>
      </c>
      <c r="D497" t="s">
        <v>214</v>
      </c>
      <c r="E497">
        <v>3</v>
      </c>
      <c r="F497" s="218" t="s">
        <v>6092</v>
      </c>
      <c r="G497" t="s">
        <v>2392</v>
      </c>
      <c r="H497" t="s">
        <v>6137</v>
      </c>
      <c r="I497" t="s">
        <v>6138</v>
      </c>
      <c r="J497" t="s">
        <v>228</v>
      </c>
    </row>
    <row r="498" spans="1:10" ht="57.6">
      <c r="A498" s="217">
        <v>46288</v>
      </c>
      <c r="B498" t="s">
        <v>60</v>
      </c>
      <c r="C498" t="s">
        <v>2479</v>
      </c>
      <c r="D498" t="s">
        <v>2919</v>
      </c>
      <c r="E498">
        <v>4</v>
      </c>
      <c r="F498" s="218" t="s">
        <v>6018</v>
      </c>
      <c r="G498" t="s">
        <v>2392</v>
      </c>
      <c r="H498" t="s">
        <v>6137</v>
      </c>
      <c r="I498" t="s">
        <v>6138</v>
      </c>
      <c r="J498" t="s">
        <v>228</v>
      </c>
    </row>
    <row r="499" spans="1:10" ht="43.2">
      <c r="A499" s="217">
        <v>46288</v>
      </c>
      <c r="B499" t="s">
        <v>54</v>
      </c>
      <c r="C499" t="s">
        <v>2479</v>
      </c>
      <c r="D499" t="s">
        <v>214</v>
      </c>
      <c r="E499">
        <v>3</v>
      </c>
      <c r="F499" s="218" t="s">
        <v>6093</v>
      </c>
      <c r="G499" t="s">
        <v>2392</v>
      </c>
      <c r="H499" t="s">
        <v>6137</v>
      </c>
      <c r="I499" t="s">
        <v>6138</v>
      </c>
      <c r="J499" t="s">
        <v>228</v>
      </c>
    </row>
    <row r="500" spans="1:10">
      <c r="A500" s="217">
        <v>46288</v>
      </c>
      <c r="B500" t="s">
        <v>54</v>
      </c>
      <c r="C500" t="s">
        <v>2479</v>
      </c>
      <c r="D500" t="s">
        <v>3361</v>
      </c>
      <c r="E500">
        <v>1</v>
      </c>
      <c r="F500" s="218" t="s">
        <v>6094</v>
      </c>
      <c r="G500" t="s">
        <v>2392</v>
      </c>
      <c r="H500" t="s">
        <v>6137</v>
      </c>
      <c r="I500" t="s">
        <v>6138</v>
      </c>
      <c r="J500" t="s">
        <v>228</v>
      </c>
    </row>
    <row r="501" spans="1:10">
      <c r="A501" s="217">
        <v>46288</v>
      </c>
      <c r="B501" t="s">
        <v>54</v>
      </c>
      <c r="C501" t="s">
        <v>2479</v>
      </c>
      <c r="D501" t="s">
        <v>3385</v>
      </c>
      <c r="E501">
        <v>1</v>
      </c>
      <c r="F501" s="218" t="s">
        <v>6095</v>
      </c>
      <c r="G501" t="s">
        <v>2392</v>
      </c>
      <c r="H501" t="s">
        <v>6137</v>
      </c>
      <c r="I501" t="s">
        <v>6138</v>
      </c>
      <c r="J501" t="s">
        <v>228</v>
      </c>
    </row>
    <row r="502" spans="1:10">
      <c r="A502" s="217">
        <v>46288</v>
      </c>
      <c r="B502" t="s">
        <v>54</v>
      </c>
      <c r="C502" t="s">
        <v>2479</v>
      </c>
      <c r="D502" t="s">
        <v>3026</v>
      </c>
      <c r="E502">
        <v>1</v>
      </c>
      <c r="F502" s="218" t="s">
        <v>6096</v>
      </c>
      <c r="G502" t="s">
        <v>2392</v>
      </c>
      <c r="H502" t="s">
        <v>6137</v>
      </c>
      <c r="I502" t="s">
        <v>6138</v>
      </c>
      <c r="J502" t="s">
        <v>228</v>
      </c>
    </row>
    <row r="503" spans="1:10" ht="43.2">
      <c r="A503" s="217">
        <v>46288</v>
      </c>
      <c r="B503" t="s">
        <v>54</v>
      </c>
      <c r="C503" t="s">
        <v>2479</v>
      </c>
      <c r="D503" t="s">
        <v>2919</v>
      </c>
      <c r="E503">
        <v>3</v>
      </c>
      <c r="F503" s="218" t="s">
        <v>6019</v>
      </c>
      <c r="G503" t="s">
        <v>2392</v>
      </c>
      <c r="H503" t="s">
        <v>6137</v>
      </c>
      <c r="I503" t="s">
        <v>6138</v>
      </c>
      <c r="J503" t="s">
        <v>228</v>
      </c>
    </row>
    <row r="504" spans="1:10">
      <c r="A504" s="217">
        <v>46288</v>
      </c>
      <c r="B504" t="s">
        <v>54</v>
      </c>
      <c r="C504" t="s">
        <v>2479</v>
      </c>
      <c r="D504" t="s">
        <v>3081</v>
      </c>
      <c r="E504">
        <v>1</v>
      </c>
      <c r="F504" s="218" t="s">
        <v>6097</v>
      </c>
      <c r="G504" t="s">
        <v>2392</v>
      </c>
      <c r="H504" t="s">
        <v>6137</v>
      </c>
      <c r="I504" t="s">
        <v>6138</v>
      </c>
      <c r="J504" t="s">
        <v>228</v>
      </c>
    </row>
    <row r="505" spans="1:10" ht="43.2">
      <c r="A505" s="217">
        <v>46288</v>
      </c>
      <c r="B505" t="s">
        <v>73</v>
      </c>
      <c r="C505" t="s">
        <v>2479</v>
      </c>
      <c r="D505" t="s">
        <v>3081</v>
      </c>
      <c r="E505">
        <v>3</v>
      </c>
      <c r="F505" s="218" t="s">
        <v>6098</v>
      </c>
      <c r="G505" t="s">
        <v>2392</v>
      </c>
      <c r="H505" t="s">
        <v>6137</v>
      </c>
      <c r="I505" t="s">
        <v>6138</v>
      </c>
      <c r="J505" t="s">
        <v>228</v>
      </c>
    </row>
    <row r="506" spans="1:10">
      <c r="A506" s="217">
        <v>46288</v>
      </c>
      <c r="B506" t="s">
        <v>73</v>
      </c>
      <c r="C506" t="s">
        <v>2479</v>
      </c>
      <c r="D506" t="s">
        <v>3393</v>
      </c>
      <c r="E506">
        <v>1</v>
      </c>
      <c r="F506" s="218" t="s">
        <v>6099</v>
      </c>
      <c r="G506" t="s">
        <v>2392</v>
      </c>
      <c r="H506" t="s">
        <v>6137</v>
      </c>
      <c r="I506" t="s">
        <v>6138</v>
      </c>
      <c r="J506" t="s">
        <v>228</v>
      </c>
    </row>
    <row r="507" spans="1:10" ht="57.6">
      <c r="A507" s="217">
        <v>46288</v>
      </c>
      <c r="B507" t="s">
        <v>73</v>
      </c>
      <c r="C507" t="s">
        <v>2479</v>
      </c>
      <c r="D507" t="s">
        <v>214</v>
      </c>
      <c r="E507">
        <v>4</v>
      </c>
      <c r="F507" s="218" t="s">
        <v>6100</v>
      </c>
      <c r="G507" t="s">
        <v>2392</v>
      </c>
      <c r="H507" t="s">
        <v>6137</v>
      </c>
      <c r="I507" t="s">
        <v>6138</v>
      </c>
      <c r="J507" t="s">
        <v>228</v>
      </c>
    </row>
    <row r="508" spans="1:10" ht="28.8">
      <c r="A508" s="217">
        <v>46288</v>
      </c>
      <c r="B508" t="s">
        <v>73</v>
      </c>
      <c r="C508" t="s">
        <v>2479</v>
      </c>
      <c r="D508" t="s">
        <v>2919</v>
      </c>
      <c r="E508">
        <v>2</v>
      </c>
      <c r="F508" s="218" t="s">
        <v>6020</v>
      </c>
      <c r="G508" t="s">
        <v>2392</v>
      </c>
      <c r="H508" t="s">
        <v>6137</v>
      </c>
      <c r="I508" t="s">
        <v>6138</v>
      </c>
      <c r="J508" t="s">
        <v>228</v>
      </c>
    </row>
    <row r="509" spans="1:10" ht="28.8">
      <c r="A509" s="217">
        <v>46288</v>
      </c>
      <c r="B509" t="s">
        <v>81</v>
      </c>
      <c r="C509" t="s">
        <v>2479</v>
      </c>
      <c r="D509" t="s">
        <v>214</v>
      </c>
      <c r="E509">
        <v>2</v>
      </c>
      <c r="F509" s="218" t="s">
        <v>6101</v>
      </c>
      <c r="G509" t="s">
        <v>2392</v>
      </c>
      <c r="H509" t="s">
        <v>6137</v>
      </c>
      <c r="I509" t="s">
        <v>6138</v>
      </c>
      <c r="J509" t="s">
        <v>228</v>
      </c>
    </row>
    <row r="510" spans="1:10">
      <c r="A510" s="217">
        <v>46288</v>
      </c>
      <c r="B510" t="s">
        <v>86</v>
      </c>
      <c r="C510" t="s">
        <v>2479</v>
      </c>
      <c r="D510" t="s">
        <v>3081</v>
      </c>
      <c r="E510">
        <v>1</v>
      </c>
      <c r="F510" s="218" t="s">
        <v>6104</v>
      </c>
      <c r="G510" t="s">
        <v>2392</v>
      </c>
      <c r="H510" t="s">
        <v>6137</v>
      </c>
      <c r="I510" t="s">
        <v>6138</v>
      </c>
      <c r="J510" t="s">
        <v>228</v>
      </c>
    </row>
    <row r="511" spans="1:10" ht="43.2">
      <c r="A511" s="217">
        <v>46288</v>
      </c>
      <c r="B511" t="s">
        <v>86</v>
      </c>
      <c r="C511" t="s">
        <v>2479</v>
      </c>
      <c r="D511" t="s">
        <v>214</v>
      </c>
      <c r="E511">
        <v>3</v>
      </c>
      <c r="F511" s="218" t="s">
        <v>6105</v>
      </c>
      <c r="G511" t="s">
        <v>2392</v>
      </c>
      <c r="H511" t="s">
        <v>6137</v>
      </c>
      <c r="I511" t="s">
        <v>6138</v>
      </c>
      <c r="J511" t="s">
        <v>228</v>
      </c>
    </row>
    <row r="512" spans="1:10">
      <c r="A512" s="217">
        <v>46288</v>
      </c>
      <c r="B512" t="s">
        <v>86</v>
      </c>
      <c r="C512" t="s">
        <v>2479</v>
      </c>
      <c r="D512" t="s">
        <v>1902</v>
      </c>
      <c r="E512">
        <v>1</v>
      </c>
      <c r="F512" s="218" t="s">
        <v>6106</v>
      </c>
      <c r="G512" t="s">
        <v>2392</v>
      </c>
      <c r="H512" t="s">
        <v>6137</v>
      </c>
      <c r="I512" t="s">
        <v>6138</v>
      </c>
      <c r="J512" t="s">
        <v>228</v>
      </c>
    </row>
    <row r="513" spans="1:10" ht="28.8">
      <c r="A513" s="217">
        <v>46288</v>
      </c>
      <c r="B513" t="s">
        <v>86</v>
      </c>
      <c r="C513" t="s">
        <v>2479</v>
      </c>
      <c r="D513" t="s">
        <v>2919</v>
      </c>
      <c r="E513">
        <v>2</v>
      </c>
      <c r="F513" s="218" t="s">
        <v>6023</v>
      </c>
      <c r="G513" t="s">
        <v>2392</v>
      </c>
      <c r="H513" t="s">
        <v>6137</v>
      </c>
      <c r="I513" t="s">
        <v>6138</v>
      </c>
      <c r="J513" t="s">
        <v>228</v>
      </c>
    </row>
    <row r="514" spans="1:10">
      <c r="A514" s="217">
        <v>46288</v>
      </c>
      <c r="B514" t="s">
        <v>87</v>
      </c>
      <c r="C514" t="s">
        <v>2479</v>
      </c>
      <c r="D514" t="s">
        <v>3081</v>
      </c>
      <c r="E514">
        <v>1</v>
      </c>
      <c r="F514" s="218" t="s">
        <v>6107</v>
      </c>
      <c r="G514" t="s">
        <v>2392</v>
      </c>
      <c r="H514" t="s">
        <v>6137</v>
      </c>
      <c r="I514" t="s">
        <v>6138</v>
      </c>
      <c r="J514" t="s">
        <v>228</v>
      </c>
    </row>
    <row r="515" spans="1:10">
      <c r="A515" s="217">
        <v>46288</v>
      </c>
      <c r="B515" t="s">
        <v>87</v>
      </c>
      <c r="C515" t="s">
        <v>2479</v>
      </c>
      <c r="D515" t="s">
        <v>214</v>
      </c>
      <c r="E515">
        <v>1</v>
      </c>
      <c r="F515" s="218" t="s">
        <v>6108</v>
      </c>
      <c r="G515" t="s">
        <v>2392</v>
      </c>
      <c r="H515" t="s">
        <v>6137</v>
      </c>
      <c r="I515" t="s">
        <v>6138</v>
      </c>
      <c r="J515" t="s">
        <v>228</v>
      </c>
    </row>
    <row r="516" spans="1:10">
      <c r="A516" s="217">
        <v>46288</v>
      </c>
      <c r="B516" t="s">
        <v>92</v>
      </c>
      <c r="C516" t="s">
        <v>2479</v>
      </c>
      <c r="D516" t="s">
        <v>214</v>
      </c>
      <c r="E516">
        <v>1</v>
      </c>
      <c r="F516" s="218" t="s">
        <v>6110</v>
      </c>
      <c r="G516" t="s">
        <v>2392</v>
      </c>
      <c r="H516" t="s">
        <v>6137</v>
      </c>
      <c r="I516" t="s">
        <v>6138</v>
      </c>
      <c r="J516" t="s">
        <v>228</v>
      </c>
    </row>
    <row r="517" spans="1:10">
      <c r="A517" s="217">
        <v>46288</v>
      </c>
      <c r="B517" t="s">
        <v>92</v>
      </c>
      <c r="C517" t="s">
        <v>2479</v>
      </c>
      <c r="D517" t="s">
        <v>3081</v>
      </c>
      <c r="E517">
        <v>1</v>
      </c>
      <c r="F517" s="218" t="s">
        <v>6111</v>
      </c>
      <c r="G517" t="s">
        <v>2392</v>
      </c>
      <c r="H517" t="s">
        <v>6137</v>
      </c>
      <c r="I517" t="s">
        <v>6138</v>
      </c>
      <c r="J517" t="s">
        <v>228</v>
      </c>
    </row>
    <row r="518" spans="1:10">
      <c r="A518" s="217">
        <v>46288</v>
      </c>
      <c r="B518" t="s">
        <v>92</v>
      </c>
      <c r="C518" t="s">
        <v>2479</v>
      </c>
      <c r="D518" t="s">
        <v>3432</v>
      </c>
      <c r="E518">
        <v>1</v>
      </c>
      <c r="F518" s="218" t="s">
        <v>6033</v>
      </c>
      <c r="G518" t="s">
        <v>2392</v>
      </c>
      <c r="H518" t="s">
        <v>6137</v>
      </c>
      <c r="I518" t="s">
        <v>6138</v>
      </c>
      <c r="J518" t="s">
        <v>228</v>
      </c>
    </row>
    <row r="519" spans="1:10">
      <c r="A519" s="217">
        <v>46288</v>
      </c>
      <c r="B519" t="s">
        <v>92</v>
      </c>
      <c r="C519" t="s">
        <v>2479</v>
      </c>
      <c r="D519" t="s">
        <v>3293</v>
      </c>
      <c r="E519">
        <v>1</v>
      </c>
      <c r="F519" s="218" t="s">
        <v>6112</v>
      </c>
      <c r="G519" t="s">
        <v>2392</v>
      </c>
      <c r="H519" t="s">
        <v>6137</v>
      </c>
      <c r="I519" t="s">
        <v>6138</v>
      </c>
      <c r="J519" t="s">
        <v>228</v>
      </c>
    </row>
    <row r="520" spans="1:10">
      <c r="A520" s="217">
        <v>46288</v>
      </c>
      <c r="B520" t="s">
        <v>92</v>
      </c>
      <c r="C520" t="s">
        <v>2479</v>
      </c>
      <c r="D520" t="s">
        <v>3438</v>
      </c>
      <c r="E520">
        <v>1</v>
      </c>
      <c r="F520" s="218" t="s">
        <v>6113</v>
      </c>
      <c r="G520" t="s">
        <v>2392</v>
      </c>
      <c r="H520" t="s">
        <v>6137</v>
      </c>
      <c r="I520" t="s">
        <v>6138</v>
      </c>
      <c r="J520" t="s">
        <v>228</v>
      </c>
    </row>
    <row r="521" spans="1:10">
      <c r="A521" s="217">
        <v>46288</v>
      </c>
      <c r="B521" t="s">
        <v>92</v>
      </c>
      <c r="C521" t="s">
        <v>2479</v>
      </c>
      <c r="D521" t="s">
        <v>3440</v>
      </c>
      <c r="E521">
        <v>1</v>
      </c>
      <c r="F521" s="218" t="s">
        <v>6114</v>
      </c>
      <c r="G521" t="s">
        <v>2392</v>
      </c>
      <c r="H521" t="s">
        <v>6137</v>
      </c>
      <c r="I521" t="s">
        <v>6138</v>
      </c>
      <c r="J521" t="s">
        <v>228</v>
      </c>
    </row>
    <row r="522" spans="1:10">
      <c r="A522" s="217">
        <v>46288</v>
      </c>
      <c r="B522" t="s">
        <v>92</v>
      </c>
      <c r="C522" t="s">
        <v>2479</v>
      </c>
      <c r="D522" t="s">
        <v>3443</v>
      </c>
      <c r="E522">
        <v>1</v>
      </c>
      <c r="F522" s="218" t="s">
        <v>6115</v>
      </c>
      <c r="G522" t="s">
        <v>2392</v>
      </c>
      <c r="H522" t="s">
        <v>6137</v>
      </c>
      <c r="I522" t="s">
        <v>6138</v>
      </c>
      <c r="J522" t="s">
        <v>228</v>
      </c>
    </row>
    <row r="523" spans="1:10">
      <c r="A523" s="217">
        <v>46288</v>
      </c>
      <c r="B523" t="s">
        <v>98</v>
      </c>
      <c r="C523" t="s">
        <v>2479</v>
      </c>
      <c r="D523" t="s">
        <v>3447</v>
      </c>
      <c r="E523">
        <v>1</v>
      </c>
      <c r="F523" s="218" t="s">
        <v>6116</v>
      </c>
      <c r="G523" t="s">
        <v>2392</v>
      </c>
      <c r="H523" t="s">
        <v>6137</v>
      </c>
      <c r="I523" t="s">
        <v>6138</v>
      </c>
      <c r="J523" t="s">
        <v>228</v>
      </c>
    </row>
    <row r="524" spans="1:10" ht="28.8">
      <c r="A524" s="217">
        <v>46288</v>
      </c>
      <c r="B524" t="s">
        <v>98</v>
      </c>
      <c r="C524" t="s">
        <v>2479</v>
      </c>
      <c r="D524" t="s">
        <v>2919</v>
      </c>
      <c r="E524">
        <v>2</v>
      </c>
      <c r="F524" s="218" t="s">
        <v>6026</v>
      </c>
      <c r="G524" t="s">
        <v>2392</v>
      </c>
      <c r="H524" t="s">
        <v>6137</v>
      </c>
      <c r="I524" t="s">
        <v>6138</v>
      </c>
      <c r="J524" t="s">
        <v>228</v>
      </c>
    </row>
    <row r="525" spans="1:10">
      <c r="A525" s="217">
        <v>46288</v>
      </c>
      <c r="B525" t="s">
        <v>98</v>
      </c>
      <c r="C525" t="s">
        <v>2479</v>
      </c>
      <c r="D525" t="s">
        <v>3076</v>
      </c>
      <c r="E525">
        <v>1</v>
      </c>
      <c r="F525" s="218" t="s">
        <v>6027</v>
      </c>
      <c r="G525" t="s">
        <v>2392</v>
      </c>
      <c r="H525" t="s">
        <v>6137</v>
      </c>
      <c r="I525" t="s">
        <v>6138</v>
      </c>
      <c r="J525" t="s">
        <v>228</v>
      </c>
    </row>
    <row r="526" spans="1:10">
      <c r="A526" s="217">
        <v>46288</v>
      </c>
      <c r="B526" t="s">
        <v>98</v>
      </c>
      <c r="C526" t="s">
        <v>2479</v>
      </c>
      <c r="D526" t="s">
        <v>214</v>
      </c>
      <c r="E526">
        <v>1</v>
      </c>
      <c r="F526" s="218" t="s">
        <v>6117</v>
      </c>
      <c r="G526" t="s">
        <v>2392</v>
      </c>
      <c r="H526" t="s">
        <v>6137</v>
      </c>
      <c r="I526" t="s">
        <v>6138</v>
      </c>
      <c r="J526" t="s">
        <v>228</v>
      </c>
    </row>
    <row r="527" spans="1:10">
      <c r="A527" s="217">
        <v>46288</v>
      </c>
      <c r="B527" t="s">
        <v>14</v>
      </c>
      <c r="C527" t="s">
        <v>2383</v>
      </c>
      <c r="D527" t="s">
        <v>1330</v>
      </c>
      <c r="E527">
        <v>1</v>
      </c>
      <c r="F527" s="218" t="s">
        <v>6031</v>
      </c>
      <c r="G527" t="s">
        <v>2876</v>
      </c>
      <c r="H527" t="s">
        <v>6139</v>
      </c>
      <c r="I527" t="s">
        <v>6140</v>
      </c>
      <c r="J527" t="s">
        <v>214</v>
      </c>
    </row>
    <row r="528" spans="1:10">
      <c r="A528" s="217">
        <v>46288</v>
      </c>
      <c r="B528" t="s">
        <v>92</v>
      </c>
      <c r="C528" t="s">
        <v>2383</v>
      </c>
      <c r="D528" t="s">
        <v>3432</v>
      </c>
      <c r="E528">
        <v>1</v>
      </c>
      <c r="F528" s="218" t="s">
        <v>6033</v>
      </c>
      <c r="G528" t="s">
        <v>2876</v>
      </c>
      <c r="H528" t="s">
        <v>6139</v>
      </c>
      <c r="I528" t="s">
        <v>6140</v>
      </c>
      <c r="J528" t="s">
        <v>214</v>
      </c>
    </row>
    <row r="529" spans="1:10">
      <c r="A529" s="217">
        <v>46289</v>
      </c>
      <c r="B529" t="s">
        <v>14</v>
      </c>
      <c r="C529" t="s">
        <v>2383</v>
      </c>
      <c r="D529" t="s">
        <v>1330</v>
      </c>
      <c r="E529">
        <v>1</v>
      </c>
      <c r="F529" s="218" t="s">
        <v>6031</v>
      </c>
      <c r="G529" t="s">
        <v>2532</v>
      </c>
      <c r="H529" t="s">
        <v>6141</v>
      </c>
      <c r="I529" t="s">
        <v>6142</v>
      </c>
      <c r="J529" t="s">
        <v>235</v>
      </c>
    </row>
    <row r="530" spans="1:10">
      <c r="A530" s="217">
        <v>46289</v>
      </c>
      <c r="B530" t="s">
        <v>14</v>
      </c>
      <c r="C530" t="s">
        <v>2383</v>
      </c>
      <c r="D530" t="s">
        <v>3338</v>
      </c>
      <c r="E530">
        <v>1</v>
      </c>
      <c r="F530" s="218" t="s">
        <v>3337</v>
      </c>
      <c r="G530" t="s">
        <v>2532</v>
      </c>
      <c r="H530" t="s">
        <v>6141</v>
      </c>
      <c r="I530" t="s">
        <v>6142</v>
      </c>
      <c r="J530" t="s">
        <v>235</v>
      </c>
    </row>
    <row r="531" spans="1:10">
      <c r="A531" s="217">
        <v>46289</v>
      </c>
      <c r="B531" t="s">
        <v>47</v>
      </c>
      <c r="C531" t="s">
        <v>2383</v>
      </c>
      <c r="D531" t="s">
        <v>3366</v>
      </c>
      <c r="E531">
        <v>1</v>
      </c>
      <c r="F531" s="218" t="s">
        <v>6090</v>
      </c>
      <c r="G531" t="s">
        <v>2532</v>
      </c>
      <c r="H531" t="s">
        <v>6141</v>
      </c>
      <c r="I531" t="s">
        <v>6142</v>
      </c>
      <c r="J531" t="s">
        <v>235</v>
      </c>
    </row>
    <row r="532" spans="1:10">
      <c r="A532" s="217">
        <v>46289</v>
      </c>
      <c r="B532" t="s">
        <v>86</v>
      </c>
      <c r="C532" t="s">
        <v>2383</v>
      </c>
      <c r="D532" t="s">
        <v>3410</v>
      </c>
      <c r="E532">
        <v>1</v>
      </c>
      <c r="F532" s="218" t="s">
        <v>6103</v>
      </c>
      <c r="G532" t="s">
        <v>2532</v>
      </c>
      <c r="H532" t="s">
        <v>6141</v>
      </c>
      <c r="I532" t="s">
        <v>6142</v>
      </c>
      <c r="J532" t="s">
        <v>235</v>
      </c>
    </row>
    <row r="533" spans="1:10">
      <c r="A533" s="217">
        <v>46289</v>
      </c>
      <c r="B533" t="s">
        <v>92</v>
      </c>
      <c r="C533" t="s">
        <v>2383</v>
      </c>
      <c r="D533" t="s">
        <v>3432</v>
      </c>
      <c r="E533">
        <v>1</v>
      </c>
      <c r="F533" s="218" t="s">
        <v>6033</v>
      </c>
      <c r="G533" t="s">
        <v>2532</v>
      </c>
      <c r="H533" t="s">
        <v>6141</v>
      </c>
      <c r="I533" t="s">
        <v>6142</v>
      </c>
      <c r="J533" t="s">
        <v>235</v>
      </c>
    </row>
    <row r="534" spans="1:10">
      <c r="A534" s="217">
        <v>46289</v>
      </c>
      <c r="B534" t="s">
        <v>92</v>
      </c>
      <c r="C534" t="s">
        <v>2383</v>
      </c>
      <c r="D534" t="s">
        <v>3672</v>
      </c>
      <c r="E534">
        <v>1</v>
      </c>
      <c r="F534" s="218" t="s">
        <v>6143</v>
      </c>
      <c r="G534" t="s">
        <v>2532</v>
      </c>
      <c r="H534" t="s">
        <v>6141</v>
      </c>
      <c r="I534" t="s">
        <v>6142</v>
      </c>
      <c r="J534" t="s">
        <v>235</v>
      </c>
    </row>
    <row r="535" spans="1:10" ht="43.2">
      <c r="A535" s="217">
        <v>46290</v>
      </c>
      <c r="B535" t="s">
        <v>55</v>
      </c>
      <c r="C535" t="s">
        <v>6003</v>
      </c>
      <c r="D535" t="s">
        <v>2914</v>
      </c>
      <c r="E535">
        <v>1</v>
      </c>
      <c r="F535" s="218" t="s">
        <v>6004</v>
      </c>
      <c r="G535" t="s">
        <v>2895</v>
      </c>
      <c r="H535" t="s">
        <v>6144</v>
      </c>
      <c r="I535" s="218" t="s">
        <v>5993</v>
      </c>
      <c r="J535" t="s">
        <v>136</v>
      </c>
    </row>
    <row r="536" spans="1:10" ht="43.2">
      <c r="A536" s="217">
        <v>46290</v>
      </c>
      <c r="B536" t="s">
        <v>55</v>
      </c>
      <c r="C536" t="s">
        <v>6003</v>
      </c>
      <c r="D536" t="s">
        <v>3102</v>
      </c>
      <c r="E536">
        <v>1</v>
      </c>
      <c r="F536" s="218" t="s">
        <v>6028</v>
      </c>
      <c r="G536" t="s">
        <v>2891</v>
      </c>
      <c r="H536" t="s">
        <v>5992</v>
      </c>
      <c r="I536" s="218" t="s">
        <v>5993</v>
      </c>
      <c r="J536" t="s">
        <v>228</v>
      </c>
    </row>
    <row r="537" spans="1:10" ht="72">
      <c r="A537" s="217">
        <v>46290</v>
      </c>
      <c r="B537" t="s">
        <v>55</v>
      </c>
      <c r="C537" t="s">
        <v>6003</v>
      </c>
      <c r="D537" t="s">
        <v>2919</v>
      </c>
      <c r="E537">
        <v>5</v>
      </c>
      <c r="F537" s="218" t="s">
        <v>6005</v>
      </c>
      <c r="G537" t="s">
        <v>2895</v>
      </c>
      <c r="H537" t="s">
        <v>6144</v>
      </c>
      <c r="I537" s="218" t="s">
        <v>5993</v>
      </c>
      <c r="J537" t="s">
        <v>136</v>
      </c>
    </row>
    <row r="538" spans="1:10" ht="43.2">
      <c r="A538" s="217">
        <v>46290</v>
      </c>
      <c r="B538" t="s">
        <v>55</v>
      </c>
      <c r="C538" t="s">
        <v>6003</v>
      </c>
      <c r="D538" t="s">
        <v>3113</v>
      </c>
      <c r="E538">
        <v>2</v>
      </c>
      <c r="F538" s="218" t="s">
        <v>6042</v>
      </c>
      <c r="G538" t="s">
        <v>2891</v>
      </c>
      <c r="H538" t="s">
        <v>5992</v>
      </c>
      <c r="I538" s="218" t="s">
        <v>5993</v>
      </c>
      <c r="J538" t="s">
        <v>228</v>
      </c>
    </row>
    <row r="539" spans="1:10" ht="43.2">
      <c r="A539" s="217">
        <v>46290</v>
      </c>
      <c r="B539" t="s">
        <v>55</v>
      </c>
      <c r="C539" t="s">
        <v>6003</v>
      </c>
      <c r="D539" t="s">
        <v>2923</v>
      </c>
      <c r="E539">
        <v>3</v>
      </c>
      <c r="F539" s="218" t="s">
        <v>6006</v>
      </c>
      <c r="G539" t="s">
        <v>2895</v>
      </c>
      <c r="H539" t="s">
        <v>6144</v>
      </c>
      <c r="I539" s="218" t="s">
        <v>5993</v>
      </c>
      <c r="J539" t="s">
        <v>136</v>
      </c>
    </row>
    <row r="540" spans="1:10" ht="43.2">
      <c r="A540" s="217">
        <v>46290</v>
      </c>
      <c r="B540" t="s">
        <v>55</v>
      </c>
      <c r="C540" t="s">
        <v>6003</v>
      </c>
      <c r="D540" t="s">
        <v>1330</v>
      </c>
      <c r="E540">
        <v>1</v>
      </c>
      <c r="F540" s="218" t="s">
        <v>6046</v>
      </c>
      <c r="G540" t="s">
        <v>2891</v>
      </c>
      <c r="H540" t="s">
        <v>5992</v>
      </c>
      <c r="I540" s="218" t="s">
        <v>5993</v>
      </c>
      <c r="J540" t="s">
        <v>228</v>
      </c>
    </row>
    <row r="541" spans="1:10" ht="43.2">
      <c r="A541" s="217">
        <v>46290</v>
      </c>
      <c r="B541" t="s">
        <v>59</v>
      </c>
      <c r="C541" t="s">
        <v>6003</v>
      </c>
      <c r="D541" t="s">
        <v>3591</v>
      </c>
      <c r="E541">
        <v>1</v>
      </c>
      <c r="F541" s="218" t="s">
        <v>6145</v>
      </c>
      <c r="G541" t="s">
        <v>2891</v>
      </c>
      <c r="H541" t="s">
        <v>5992</v>
      </c>
      <c r="I541" s="218" t="s">
        <v>5993</v>
      </c>
      <c r="J541" t="s">
        <v>228</v>
      </c>
    </row>
    <row r="542" spans="1:10" ht="43.2">
      <c r="A542" s="217">
        <v>46290</v>
      </c>
      <c r="B542" t="s">
        <v>59</v>
      </c>
      <c r="C542" t="s">
        <v>6003</v>
      </c>
      <c r="D542" t="s">
        <v>3148</v>
      </c>
      <c r="E542">
        <v>1</v>
      </c>
      <c r="F542" s="218" t="s">
        <v>6050</v>
      </c>
      <c r="G542" t="s">
        <v>2891</v>
      </c>
      <c r="H542" t="s">
        <v>5992</v>
      </c>
      <c r="I542" s="218" t="s">
        <v>5993</v>
      </c>
      <c r="J542" t="s">
        <v>228</v>
      </c>
    </row>
    <row r="543" spans="1:10" ht="43.2">
      <c r="A543" s="217">
        <v>46290</v>
      </c>
      <c r="B543" t="s">
        <v>70</v>
      </c>
      <c r="C543" t="s">
        <v>6003</v>
      </c>
      <c r="D543" t="s">
        <v>2919</v>
      </c>
      <c r="E543">
        <v>3</v>
      </c>
      <c r="F543" s="218" t="s">
        <v>6007</v>
      </c>
      <c r="G543" t="s">
        <v>2895</v>
      </c>
      <c r="H543" t="s">
        <v>6144</v>
      </c>
      <c r="I543" s="218" t="s">
        <v>5993</v>
      </c>
      <c r="J543" t="s">
        <v>136</v>
      </c>
    </row>
    <row r="544" spans="1:10" ht="43.2">
      <c r="A544" s="217">
        <v>46290</v>
      </c>
      <c r="B544" t="s">
        <v>70</v>
      </c>
      <c r="C544" t="s">
        <v>6003</v>
      </c>
      <c r="D544" t="s">
        <v>2958</v>
      </c>
      <c r="E544">
        <v>1</v>
      </c>
      <c r="F544" s="218" t="s">
        <v>6008</v>
      </c>
      <c r="G544" t="s">
        <v>2895</v>
      </c>
      <c r="H544" t="s">
        <v>6144</v>
      </c>
      <c r="I544" s="218" t="s">
        <v>5993</v>
      </c>
      <c r="J544" t="s">
        <v>136</v>
      </c>
    </row>
    <row r="545" spans="1:10" ht="43.2">
      <c r="A545" s="217">
        <v>46290</v>
      </c>
      <c r="B545" t="s">
        <v>70</v>
      </c>
      <c r="C545" t="s">
        <v>6003</v>
      </c>
      <c r="D545" t="s">
        <v>3178</v>
      </c>
      <c r="E545">
        <v>1</v>
      </c>
      <c r="F545" s="218" t="s">
        <v>6056</v>
      </c>
      <c r="G545" t="s">
        <v>2891</v>
      </c>
      <c r="H545" t="s">
        <v>5992</v>
      </c>
      <c r="I545" s="218" t="s">
        <v>5993</v>
      </c>
      <c r="J545" t="s">
        <v>228</v>
      </c>
    </row>
    <row r="546" spans="1:10" ht="43.2">
      <c r="A546" s="217">
        <v>46290</v>
      </c>
      <c r="B546" t="s">
        <v>70</v>
      </c>
      <c r="C546" t="s">
        <v>6003</v>
      </c>
      <c r="D546" t="s">
        <v>1330</v>
      </c>
      <c r="E546">
        <v>1</v>
      </c>
      <c r="F546" s="218" t="s">
        <v>6059</v>
      </c>
      <c r="G546" t="s">
        <v>2891</v>
      </c>
      <c r="H546" t="s">
        <v>5992</v>
      </c>
      <c r="I546" s="218" t="s">
        <v>5993</v>
      </c>
      <c r="J546" t="s">
        <v>228</v>
      </c>
    </row>
    <row r="547" spans="1:10" ht="43.2">
      <c r="A547" s="217">
        <v>46290</v>
      </c>
      <c r="B547" t="s">
        <v>70</v>
      </c>
      <c r="C547" t="s">
        <v>6003</v>
      </c>
      <c r="D547" t="s">
        <v>2923</v>
      </c>
      <c r="E547">
        <v>3</v>
      </c>
      <c r="F547" s="218" t="s">
        <v>6009</v>
      </c>
      <c r="G547" t="s">
        <v>2895</v>
      </c>
      <c r="H547" t="s">
        <v>6144</v>
      </c>
      <c r="I547" s="218" t="s">
        <v>5993</v>
      </c>
      <c r="J547" t="s">
        <v>136</v>
      </c>
    </row>
    <row r="548" spans="1:10" ht="43.2">
      <c r="A548" s="217">
        <v>46290</v>
      </c>
      <c r="B548" t="s">
        <v>103</v>
      </c>
      <c r="C548" t="s">
        <v>6003</v>
      </c>
      <c r="D548" t="s">
        <v>2919</v>
      </c>
      <c r="E548">
        <v>2</v>
      </c>
      <c r="F548" s="218" t="s">
        <v>6010</v>
      </c>
      <c r="G548" t="s">
        <v>2895</v>
      </c>
      <c r="H548" t="s">
        <v>6144</v>
      </c>
      <c r="I548" s="218" t="s">
        <v>5993</v>
      </c>
      <c r="J548" t="s">
        <v>136</v>
      </c>
    </row>
    <row r="549" spans="1:10" ht="43.2">
      <c r="A549" s="217">
        <v>46290</v>
      </c>
      <c r="B549" t="s">
        <v>103</v>
      </c>
      <c r="C549" t="s">
        <v>6003</v>
      </c>
      <c r="D549" t="s">
        <v>2958</v>
      </c>
      <c r="E549">
        <v>1</v>
      </c>
      <c r="F549" s="218" t="s">
        <v>6011</v>
      </c>
      <c r="G549" t="s">
        <v>2895</v>
      </c>
      <c r="H549" t="s">
        <v>6144</v>
      </c>
      <c r="I549" s="218" t="s">
        <v>5993</v>
      </c>
      <c r="J549" t="s">
        <v>136</v>
      </c>
    </row>
    <row r="550" spans="1:10" ht="43.2">
      <c r="A550" s="217">
        <v>46290</v>
      </c>
      <c r="B550" t="s">
        <v>103</v>
      </c>
      <c r="C550" t="s">
        <v>6003</v>
      </c>
      <c r="D550" t="s">
        <v>1330</v>
      </c>
      <c r="E550">
        <v>1</v>
      </c>
      <c r="F550" s="218" t="s">
        <v>6065</v>
      </c>
      <c r="G550" t="s">
        <v>2891</v>
      </c>
      <c r="H550" t="s">
        <v>5992</v>
      </c>
      <c r="I550" s="218" t="s">
        <v>5993</v>
      </c>
      <c r="J550" t="s">
        <v>228</v>
      </c>
    </row>
    <row r="551" spans="1:10" ht="43.2">
      <c r="A551" s="217">
        <v>46290</v>
      </c>
      <c r="B551" t="s">
        <v>72</v>
      </c>
      <c r="C551" t="s">
        <v>6003</v>
      </c>
      <c r="D551" t="s">
        <v>2958</v>
      </c>
      <c r="E551">
        <v>1</v>
      </c>
      <c r="F551" s="218" t="s">
        <v>6012</v>
      </c>
      <c r="G551" t="s">
        <v>2895</v>
      </c>
      <c r="H551" t="s">
        <v>6144</v>
      </c>
      <c r="I551" s="218" t="s">
        <v>5993</v>
      </c>
      <c r="J551" t="s">
        <v>136</v>
      </c>
    </row>
    <row r="552" spans="1:10" ht="43.2">
      <c r="A552" s="217">
        <v>46290</v>
      </c>
      <c r="B552" t="s">
        <v>72</v>
      </c>
      <c r="C552" t="s">
        <v>6003</v>
      </c>
      <c r="D552" t="s">
        <v>2987</v>
      </c>
      <c r="E552">
        <v>1</v>
      </c>
      <c r="F552" s="218" t="s">
        <v>6013</v>
      </c>
      <c r="G552" t="s">
        <v>2895</v>
      </c>
      <c r="H552" t="s">
        <v>6144</v>
      </c>
      <c r="I552" s="218" t="s">
        <v>5993</v>
      </c>
      <c r="J552" t="s">
        <v>136</v>
      </c>
    </row>
    <row r="553" spans="1:10" ht="43.2">
      <c r="A553" s="217">
        <v>46290</v>
      </c>
      <c r="B553" t="s">
        <v>72</v>
      </c>
      <c r="C553" t="s">
        <v>6003</v>
      </c>
      <c r="D553" t="s">
        <v>2919</v>
      </c>
      <c r="E553">
        <v>1</v>
      </c>
      <c r="F553" s="218" t="s">
        <v>6014</v>
      </c>
      <c r="G553" t="s">
        <v>2895</v>
      </c>
      <c r="H553" t="s">
        <v>6144</v>
      </c>
      <c r="I553" s="218" t="s">
        <v>5993</v>
      </c>
      <c r="J553" t="s">
        <v>136</v>
      </c>
    </row>
    <row r="554" spans="1:10" ht="43.2">
      <c r="A554" s="217">
        <v>46290</v>
      </c>
      <c r="B554" t="s">
        <v>72</v>
      </c>
      <c r="C554" t="s">
        <v>6003</v>
      </c>
      <c r="D554" t="s">
        <v>3264</v>
      </c>
      <c r="E554">
        <v>1</v>
      </c>
      <c r="F554" s="218" t="s">
        <v>6072</v>
      </c>
      <c r="G554" t="s">
        <v>2891</v>
      </c>
      <c r="H554" t="s">
        <v>5992</v>
      </c>
      <c r="I554" s="218" t="s">
        <v>5993</v>
      </c>
      <c r="J554" t="s">
        <v>228</v>
      </c>
    </row>
    <row r="555" spans="1:10" ht="43.2">
      <c r="A555" s="217">
        <v>46290</v>
      </c>
      <c r="B555" t="s">
        <v>97</v>
      </c>
      <c r="C555" t="s">
        <v>6003</v>
      </c>
      <c r="D555" t="s">
        <v>3467</v>
      </c>
      <c r="E555">
        <v>1</v>
      </c>
      <c r="F555" s="218" t="s">
        <v>6146</v>
      </c>
      <c r="G555" t="s">
        <v>2891</v>
      </c>
      <c r="H555" t="s">
        <v>5992</v>
      </c>
      <c r="I555" s="218" t="s">
        <v>5993</v>
      </c>
      <c r="J555" t="s">
        <v>228</v>
      </c>
    </row>
    <row r="556" spans="1:10" ht="43.2">
      <c r="A556" s="217">
        <v>46290</v>
      </c>
      <c r="B556" t="s">
        <v>97</v>
      </c>
      <c r="C556" t="s">
        <v>6003</v>
      </c>
      <c r="D556" t="s">
        <v>3591</v>
      </c>
      <c r="E556">
        <v>1</v>
      </c>
      <c r="F556" s="218" t="s">
        <v>6147</v>
      </c>
      <c r="G556" t="s">
        <v>2891</v>
      </c>
      <c r="H556" t="s">
        <v>5992</v>
      </c>
      <c r="I556" s="218" t="s">
        <v>5993</v>
      </c>
      <c r="J556" t="s">
        <v>228</v>
      </c>
    </row>
    <row r="557" spans="1:10" ht="43.2">
      <c r="A557" s="217">
        <v>46290</v>
      </c>
      <c r="B557" t="s">
        <v>97</v>
      </c>
      <c r="C557" t="s">
        <v>6003</v>
      </c>
      <c r="D557" t="s">
        <v>2914</v>
      </c>
      <c r="E557">
        <v>1</v>
      </c>
      <c r="F557" s="218" t="s">
        <v>6015</v>
      </c>
      <c r="G557" t="s">
        <v>2895</v>
      </c>
      <c r="H557" t="s">
        <v>6144</v>
      </c>
      <c r="I557" s="218" t="s">
        <v>5993</v>
      </c>
      <c r="J557" t="s">
        <v>136</v>
      </c>
    </row>
    <row r="558" spans="1:10" ht="43.2">
      <c r="A558" s="217">
        <v>46290</v>
      </c>
      <c r="B558" t="s">
        <v>97</v>
      </c>
      <c r="C558" t="s">
        <v>6003</v>
      </c>
      <c r="D558" t="s">
        <v>1330</v>
      </c>
      <c r="E558">
        <v>2</v>
      </c>
      <c r="F558" s="218" t="s">
        <v>6082</v>
      </c>
      <c r="G558" t="s">
        <v>2891</v>
      </c>
      <c r="H558" t="s">
        <v>5992</v>
      </c>
      <c r="I558" s="218" t="s">
        <v>5993</v>
      </c>
      <c r="J558" t="s">
        <v>228</v>
      </c>
    </row>
    <row r="559" spans="1:10" ht="43.2">
      <c r="A559" s="217">
        <v>46290</v>
      </c>
      <c r="B559" t="s">
        <v>14</v>
      </c>
      <c r="C559" t="s">
        <v>6003</v>
      </c>
      <c r="D559" t="s">
        <v>2923</v>
      </c>
      <c r="E559">
        <v>1</v>
      </c>
      <c r="F559" s="218" t="s">
        <v>6016</v>
      </c>
      <c r="G559" t="s">
        <v>2895</v>
      </c>
      <c r="H559" t="s">
        <v>6144</v>
      </c>
      <c r="I559" s="218" t="s">
        <v>5993</v>
      </c>
      <c r="J559" t="s">
        <v>136</v>
      </c>
    </row>
    <row r="560" spans="1:10" ht="43.2">
      <c r="A560" s="217">
        <v>46290</v>
      </c>
      <c r="B560" t="s">
        <v>14</v>
      </c>
      <c r="C560" t="s">
        <v>6003</v>
      </c>
      <c r="D560" t="s">
        <v>1330</v>
      </c>
      <c r="E560">
        <v>1</v>
      </c>
      <c r="F560" s="218" t="s">
        <v>6031</v>
      </c>
      <c r="G560" t="s">
        <v>2891</v>
      </c>
      <c r="H560" t="s">
        <v>5992</v>
      </c>
      <c r="I560" s="218" t="s">
        <v>5993</v>
      </c>
      <c r="J560" t="s">
        <v>228</v>
      </c>
    </row>
    <row r="561" spans="1:10" ht="43.2">
      <c r="A561" s="217">
        <v>46290</v>
      </c>
      <c r="B561" t="s">
        <v>14</v>
      </c>
      <c r="C561" t="s">
        <v>6003</v>
      </c>
      <c r="D561" t="s">
        <v>3338</v>
      </c>
      <c r="E561">
        <v>1</v>
      </c>
      <c r="F561" s="218" t="s">
        <v>3337</v>
      </c>
      <c r="G561" t="s">
        <v>2891</v>
      </c>
      <c r="H561" t="s">
        <v>5992</v>
      </c>
      <c r="I561" s="218" t="s">
        <v>5993</v>
      </c>
      <c r="J561" t="s">
        <v>228</v>
      </c>
    </row>
    <row r="562" spans="1:10" ht="43.2">
      <c r="A562" s="217">
        <v>46290</v>
      </c>
      <c r="B562" t="s">
        <v>7</v>
      </c>
      <c r="C562" t="s">
        <v>6003</v>
      </c>
      <c r="D562" t="s">
        <v>2919</v>
      </c>
      <c r="E562">
        <v>1</v>
      </c>
      <c r="F562" s="218" t="s">
        <v>6017</v>
      </c>
      <c r="G562" t="s">
        <v>2895</v>
      </c>
      <c r="H562" t="s">
        <v>6144</v>
      </c>
      <c r="I562" s="218" t="s">
        <v>5993</v>
      </c>
      <c r="J562" t="s">
        <v>136</v>
      </c>
    </row>
    <row r="563" spans="1:10" ht="43.2">
      <c r="A563" s="217">
        <v>46290</v>
      </c>
      <c r="B563" t="s">
        <v>4363</v>
      </c>
      <c r="C563" t="s">
        <v>6003</v>
      </c>
      <c r="D563" t="s">
        <v>3354</v>
      </c>
      <c r="E563">
        <v>1</v>
      </c>
      <c r="F563" s="218" t="s">
        <v>6032</v>
      </c>
      <c r="G563" t="s">
        <v>2891</v>
      </c>
      <c r="H563" t="s">
        <v>5992</v>
      </c>
      <c r="I563" s="218" t="s">
        <v>5993</v>
      </c>
      <c r="J563" t="s">
        <v>228</v>
      </c>
    </row>
    <row r="564" spans="1:10" ht="43.2">
      <c r="A564" s="217">
        <v>46290</v>
      </c>
      <c r="B564" t="s">
        <v>47</v>
      </c>
      <c r="C564" t="s">
        <v>6003</v>
      </c>
      <c r="D564" t="s">
        <v>3604</v>
      </c>
      <c r="E564">
        <v>1</v>
      </c>
      <c r="F564" s="218" t="s">
        <v>6148</v>
      </c>
      <c r="G564" t="s">
        <v>2891</v>
      </c>
      <c r="H564" t="s">
        <v>5992</v>
      </c>
      <c r="I564" s="218" t="s">
        <v>5993</v>
      </c>
      <c r="J564" t="s">
        <v>228</v>
      </c>
    </row>
    <row r="565" spans="1:10" ht="57.6">
      <c r="A565" s="217">
        <v>46290</v>
      </c>
      <c r="B565" t="s">
        <v>60</v>
      </c>
      <c r="C565" t="s">
        <v>6003</v>
      </c>
      <c r="D565" t="s">
        <v>2919</v>
      </c>
      <c r="E565">
        <v>4</v>
      </c>
      <c r="F565" s="218" t="s">
        <v>6018</v>
      </c>
      <c r="G565" t="s">
        <v>2895</v>
      </c>
      <c r="H565" t="s">
        <v>6144</v>
      </c>
      <c r="I565" s="218" t="s">
        <v>5993</v>
      </c>
      <c r="J565" t="s">
        <v>136</v>
      </c>
    </row>
    <row r="566" spans="1:10" ht="43.2">
      <c r="A566" s="217">
        <v>46290</v>
      </c>
      <c r="B566" t="s">
        <v>54</v>
      </c>
      <c r="C566" t="s">
        <v>6003</v>
      </c>
      <c r="D566" t="s">
        <v>2919</v>
      </c>
      <c r="E566">
        <v>3</v>
      </c>
      <c r="F566" s="218" t="s">
        <v>6019</v>
      </c>
      <c r="G566" t="s">
        <v>2895</v>
      </c>
      <c r="H566" t="s">
        <v>6144</v>
      </c>
      <c r="I566" s="218" t="s">
        <v>5993</v>
      </c>
      <c r="J566" t="s">
        <v>136</v>
      </c>
    </row>
    <row r="567" spans="1:10" ht="43.2">
      <c r="A567" s="217">
        <v>46290</v>
      </c>
      <c r="B567" t="s">
        <v>73</v>
      </c>
      <c r="C567" t="s">
        <v>6003</v>
      </c>
      <c r="D567" t="s">
        <v>2919</v>
      </c>
      <c r="E567">
        <v>2</v>
      </c>
      <c r="F567" s="218" t="s">
        <v>6020</v>
      </c>
      <c r="G567" t="s">
        <v>2895</v>
      </c>
      <c r="H567" t="s">
        <v>6144</v>
      </c>
      <c r="I567" s="218" t="s">
        <v>5993</v>
      </c>
      <c r="J567" t="s">
        <v>136</v>
      </c>
    </row>
    <row r="568" spans="1:10" ht="57.6">
      <c r="A568" s="217">
        <v>46290</v>
      </c>
      <c r="B568" t="s">
        <v>86</v>
      </c>
      <c r="C568" t="s">
        <v>6003</v>
      </c>
      <c r="D568" t="s">
        <v>2923</v>
      </c>
      <c r="E568">
        <v>4</v>
      </c>
      <c r="F568" s="218" t="s">
        <v>6021</v>
      </c>
      <c r="G568" t="s">
        <v>2895</v>
      </c>
      <c r="H568" t="s">
        <v>6144</v>
      </c>
      <c r="I568" s="218" t="s">
        <v>5993</v>
      </c>
      <c r="J568" t="s">
        <v>136</v>
      </c>
    </row>
    <row r="569" spans="1:10" ht="43.2">
      <c r="A569" s="217">
        <v>46290</v>
      </c>
      <c r="B569" t="s">
        <v>86</v>
      </c>
      <c r="C569" t="s">
        <v>6003</v>
      </c>
      <c r="D569" t="s">
        <v>2958</v>
      </c>
      <c r="E569">
        <v>1</v>
      </c>
      <c r="F569" s="218" t="s">
        <v>6022</v>
      </c>
      <c r="G569" t="s">
        <v>2895</v>
      </c>
      <c r="H569" t="s">
        <v>6144</v>
      </c>
      <c r="I569" s="218" t="s">
        <v>5993</v>
      </c>
      <c r="J569" t="s">
        <v>136</v>
      </c>
    </row>
    <row r="570" spans="1:10" ht="43.2">
      <c r="A570" s="217">
        <v>46290</v>
      </c>
      <c r="B570" t="s">
        <v>86</v>
      </c>
      <c r="C570" t="s">
        <v>6003</v>
      </c>
      <c r="D570" t="s">
        <v>2919</v>
      </c>
      <c r="E570">
        <v>2</v>
      </c>
      <c r="F570" s="218" t="s">
        <v>6023</v>
      </c>
      <c r="G570" t="s">
        <v>2895</v>
      </c>
      <c r="H570" t="s">
        <v>6144</v>
      </c>
      <c r="I570" s="218" t="s">
        <v>5993</v>
      </c>
      <c r="J570" t="s">
        <v>136</v>
      </c>
    </row>
    <row r="571" spans="1:10" ht="43.2">
      <c r="A571" s="217">
        <v>46290</v>
      </c>
      <c r="B571" t="s">
        <v>87</v>
      </c>
      <c r="C571" t="s">
        <v>6003</v>
      </c>
      <c r="D571" t="s">
        <v>2923</v>
      </c>
      <c r="E571">
        <v>1</v>
      </c>
      <c r="F571" s="218" t="s">
        <v>6024</v>
      </c>
      <c r="G571" t="s">
        <v>2895</v>
      </c>
      <c r="H571" t="s">
        <v>6144</v>
      </c>
      <c r="I571" s="218" t="s">
        <v>5993</v>
      </c>
      <c r="J571" t="s">
        <v>136</v>
      </c>
    </row>
    <row r="572" spans="1:10" ht="43.2">
      <c r="A572" s="217">
        <v>46290</v>
      </c>
      <c r="B572" t="s">
        <v>92</v>
      </c>
      <c r="C572" t="s">
        <v>6003</v>
      </c>
      <c r="D572" t="s">
        <v>3432</v>
      </c>
      <c r="E572">
        <v>1</v>
      </c>
      <c r="F572" s="218" t="s">
        <v>6033</v>
      </c>
      <c r="G572" t="s">
        <v>2891</v>
      </c>
      <c r="H572" t="s">
        <v>5992</v>
      </c>
      <c r="I572" s="218" t="s">
        <v>5993</v>
      </c>
      <c r="J572" t="s">
        <v>228</v>
      </c>
    </row>
    <row r="573" spans="1:10" ht="43.2">
      <c r="A573" s="217">
        <v>46290</v>
      </c>
      <c r="B573" t="s">
        <v>98</v>
      </c>
      <c r="C573" t="s">
        <v>6003</v>
      </c>
      <c r="D573" t="s">
        <v>2923</v>
      </c>
      <c r="E573">
        <v>1</v>
      </c>
      <c r="F573" s="218" t="s">
        <v>6025</v>
      </c>
      <c r="G573" t="s">
        <v>2895</v>
      </c>
      <c r="H573" t="s">
        <v>6144</v>
      </c>
      <c r="I573" s="218" t="s">
        <v>5993</v>
      </c>
      <c r="J573" t="s">
        <v>136</v>
      </c>
    </row>
    <row r="574" spans="1:10" ht="43.2">
      <c r="A574" s="217">
        <v>46290</v>
      </c>
      <c r="B574" t="s">
        <v>98</v>
      </c>
      <c r="C574" t="s">
        <v>6003</v>
      </c>
      <c r="D574" t="s">
        <v>2919</v>
      </c>
      <c r="E574">
        <v>2</v>
      </c>
      <c r="F574" s="218" t="s">
        <v>6026</v>
      </c>
      <c r="G574" t="s">
        <v>2895</v>
      </c>
      <c r="H574" t="s">
        <v>6144</v>
      </c>
      <c r="I574" s="218" t="s">
        <v>5993</v>
      </c>
      <c r="J574" t="s">
        <v>136</v>
      </c>
    </row>
    <row r="575" spans="1:10" ht="43.2">
      <c r="A575" s="217">
        <v>46290</v>
      </c>
      <c r="B575" t="s">
        <v>98</v>
      </c>
      <c r="C575" t="s">
        <v>6003</v>
      </c>
      <c r="D575" t="s">
        <v>3076</v>
      </c>
      <c r="E575">
        <v>1</v>
      </c>
      <c r="F575" s="218" t="s">
        <v>6027</v>
      </c>
      <c r="G575" t="s">
        <v>2895</v>
      </c>
      <c r="H575" t="s">
        <v>6144</v>
      </c>
      <c r="I575" s="218" t="s">
        <v>5993</v>
      </c>
      <c r="J575" t="s">
        <v>136</v>
      </c>
    </row>
    <row r="576" spans="1:10" ht="115.2">
      <c r="A576" s="217">
        <v>46290</v>
      </c>
      <c r="B576" t="s">
        <v>14</v>
      </c>
      <c r="C576" t="s">
        <v>2383</v>
      </c>
      <c r="D576" t="s">
        <v>1330</v>
      </c>
      <c r="E576">
        <v>1</v>
      </c>
      <c r="F576" s="218" t="s">
        <v>6031</v>
      </c>
      <c r="G576" t="s">
        <v>2562</v>
      </c>
      <c r="H576" t="s">
        <v>6149</v>
      </c>
      <c r="I576" s="218" t="s">
        <v>6150</v>
      </c>
      <c r="J576" t="s">
        <v>228</v>
      </c>
    </row>
    <row r="577" spans="1:10" ht="115.2">
      <c r="A577" s="217">
        <v>46290</v>
      </c>
      <c r="B577" t="s">
        <v>14</v>
      </c>
      <c r="C577" t="s">
        <v>2383</v>
      </c>
      <c r="D577" t="s">
        <v>3338</v>
      </c>
      <c r="E577">
        <v>1</v>
      </c>
      <c r="F577" s="218" t="s">
        <v>3337</v>
      </c>
      <c r="G577" t="s">
        <v>2562</v>
      </c>
      <c r="H577" t="s">
        <v>6149</v>
      </c>
      <c r="I577" s="218" t="s">
        <v>6150</v>
      </c>
      <c r="J577" t="s">
        <v>228</v>
      </c>
    </row>
    <row r="578" spans="1:10" ht="115.2">
      <c r="A578" s="217">
        <v>46290</v>
      </c>
      <c r="B578" t="s">
        <v>92</v>
      </c>
      <c r="C578" t="s">
        <v>2383</v>
      </c>
      <c r="D578" t="s">
        <v>3432</v>
      </c>
      <c r="E578">
        <v>1</v>
      </c>
      <c r="F578" s="218" t="s">
        <v>6033</v>
      </c>
      <c r="G578" t="s">
        <v>2562</v>
      </c>
      <c r="H578" t="s">
        <v>6149</v>
      </c>
      <c r="I578" s="218" t="s">
        <v>6150</v>
      </c>
      <c r="J578" t="s">
        <v>228</v>
      </c>
    </row>
    <row r="579" spans="1:10">
      <c r="A579" s="217"/>
      <c r="F579" s="218"/>
      <c r="I579" s="218"/>
    </row>
    <row r="580" spans="1:10">
      <c r="A580" s="217"/>
      <c r="F580" s="218"/>
      <c r="I580" s="218"/>
    </row>
    <row r="581" spans="1:10">
      <c r="A581" s="217"/>
      <c r="F581" s="218"/>
      <c r="I581" s="218"/>
    </row>
    <row r="582" spans="1:10">
      <c r="A582" s="217"/>
      <c r="F582" s="218"/>
      <c r="I582" s="218"/>
    </row>
    <row r="583" spans="1:10">
      <c r="A583" s="217"/>
      <c r="F583" s="218"/>
      <c r="I583" s="218"/>
    </row>
    <row r="584" spans="1:10">
      <c r="A584" s="217"/>
      <c r="F584" s="218"/>
      <c r="I584" s="218"/>
    </row>
    <row r="585" spans="1:10">
      <c r="A585" s="217"/>
      <c r="F585" s="218"/>
      <c r="I585" s="218"/>
    </row>
    <row r="586" spans="1:10">
      <c r="A586" s="217"/>
      <c r="F586" s="218"/>
      <c r="I586" s="218"/>
    </row>
    <row r="587" spans="1:10">
      <c r="A587" s="217"/>
      <c r="F587" s="218"/>
      <c r="I587" s="218"/>
    </row>
    <row r="588" spans="1:10">
      <c r="A588" s="217"/>
      <c r="F588" s="218"/>
      <c r="I588" s="218"/>
    </row>
    <row r="589" spans="1:10">
      <c r="A589" s="217"/>
      <c r="F589" s="218"/>
      <c r="I589" s="218"/>
    </row>
    <row r="590" spans="1:10">
      <c r="A590" s="217"/>
      <c r="F590" s="218"/>
      <c r="I590" s="218"/>
    </row>
    <row r="591" spans="1:10">
      <c r="A591" s="217"/>
      <c r="F591" s="218"/>
      <c r="I591" s="218"/>
    </row>
    <row r="592" spans="1:10">
      <c r="A592" s="217"/>
      <c r="F592" s="218"/>
      <c r="I592" s="218"/>
    </row>
    <row r="593" spans="1:9">
      <c r="A593" s="217"/>
      <c r="F593" s="218"/>
      <c r="I593" s="218"/>
    </row>
    <row r="594" spans="1:9">
      <c r="A594" s="217"/>
      <c r="F594" s="218"/>
      <c r="I594" s="218"/>
    </row>
    <row r="595" spans="1:9">
      <c r="A595" s="217"/>
      <c r="F595" s="218"/>
      <c r="I595" s="218"/>
    </row>
    <row r="596" spans="1:9">
      <c r="A596" s="217"/>
      <c r="F596" s="218"/>
      <c r="I596" s="218"/>
    </row>
    <row r="597" spans="1:9">
      <c r="A597" s="217"/>
      <c r="F597" s="218"/>
      <c r="I597" s="218"/>
    </row>
    <row r="598" spans="1:9">
      <c r="A598" s="217"/>
      <c r="F598" s="218"/>
      <c r="I598" s="218"/>
    </row>
    <row r="599" spans="1:9">
      <c r="A599" s="217"/>
      <c r="F599" s="218"/>
      <c r="I599" s="218"/>
    </row>
    <row r="600" spans="1:9">
      <c r="A600" s="217"/>
      <c r="F600" s="218"/>
    </row>
    <row r="601" spans="1:9">
      <c r="A601" s="217"/>
      <c r="F601" s="218"/>
    </row>
    <row r="602" spans="1:9">
      <c r="A602" s="217"/>
      <c r="F602" s="218"/>
    </row>
    <row r="603" spans="1:9">
      <c r="A603" s="217"/>
      <c r="F603" s="218"/>
    </row>
    <row r="604" spans="1:9">
      <c r="A604" s="217"/>
      <c r="F604" s="218"/>
    </row>
    <row r="605" spans="1:9">
      <c r="A605" s="217"/>
      <c r="F605" s="218"/>
    </row>
    <row r="606" spans="1:9">
      <c r="A606" s="217"/>
      <c r="F606" s="218"/>
    </row>
    <row r="607" spans="1:9">
      <c r="A607" s="217"/>
      <c r="F607" s="218"/>
    </row>
    <row r="608" spans="1:9">
      <c r="A608" s="217"/>
      <c r="F608" s="218"/>
    </row>
    <row r="609" spans="1:9">
      <c r="A609" s="217"/>
      <c r="F609" s="218"/>
    </row>
    <row r="610" spans="1:9">
      <c r="A610" s="217"/>
      <c r="F610" s="218"/>
    </row>
    <row r="611" spans="1:9">
      <c r="A611" s="217"/>
      <c r="F611" s="218"/>
      <c r="I611" s="218"/>
    </row>
    <row r="612" spans="1:9">
      <c r="A612" s="217"/>
      <c r="F612" s="218"/>
      <c r="I612" s="218"/>
    </row>
    <row r="613" spans="1:9">
      <c r="A613" s="217"/>
      <c r="F613" s="218"/>
      <c r="I613" s="218"/>
    </row>
    <row r="614" spans="1:9">
      <c r="A614" s="217"/>
      <c r="F614" s="218"/>
      <c r="I614" s="218"/>
    </row>
    <row r="615" spans="1:9">
      <c r="A615" s="217"/>
      <c r="F615" s="218"/>
      <c r="I615" s="218"/>
    </row>
    <row r="616" spans="1:9">
      <c r="A616" s="217"/>
      <c r="F616" s="218"/>
      <c r="I616" s="218"/>
    </row>
    <row r="617" spans="1:9">
      <c r="A617" s="217"/>
      <c r="F617" s="218"/>
      <c r="I617" s="218"/>
    </row>
    <row r="618" spans="1:9">
      <c r="A618" s="217"/>
      <c r="F618" s="218"/>
      <c r="I618" s="218"/>
    </row>
    <row r="619" spans="1:9">
      <c r="A619" s="217"/>
      <c r="F619" s="218"/>
      <c r="I619" s="218"/>
    </row>
    <row r="620" spans="1:9">
      <c r="A620" s="217"/>
      <c r="F620" s="218"/>
      <c r="I620" s="218"/>
    </row>
    <row r="621" spans="1:9">
      <c r="A621" s="217"/>
      <c r="F621" s="218"/>
      <c r="I621" s="218"/>
    </row>
    <row r="622" spans="1:9">
      <c r="A622" s="217"/>
      <c r="F622" s="218"/>
      <c r="I622" s="218"/>
    </row>
    <row r="623" spans="1:9">
      <c r="A623" s="217"/>
      <c r="F623" s="218"/>
      <c r="I623" s="218"/>
    </row>
    <row r="624" spans="1:9">
      <c r="A624" s="217"/>
      <c r="F624" s="218"/>
      <c r="I624" s="218"/>
    </row>
    <row r="625" spans="1:9">
      <c r="A625" s="217"/>
      <c r="F625" s="218"/>
      <c r="I625" s="218"/>
    </row>
    <row r="626" spans="1:9">
      <c r="A626" s="217"/>
      <c r="F626" s="218"/>
      <c r="I626" s="218"/>
    </row>
    <row r="627" spans="1:9">
      <c r="A627" s="217"/>
      <c r="F627" s="218"/>
      <c r="I627" s="218"/>
    </row>
    <row r="628" spans="1:9">
      <c r="A628" s="217"/>
      <c r="F628" s="218"/>
      <c r="I628" s="218"/>
    </row>
    <row r="629" spans="1:9">
      <c r="A629" s="217"/>
      <c r="F629" s="218"/>
      <c r="I629" s="218"/>
    </row>
    <row r="630" spans="1:9">
      <c r="A630" s="217"/>
      <c r="F630" s="218"/>
      <c r="I630" s="218"/>
    </row>
    <row r="631" spans="1:9">
      <c r="A631" s="217"/>
      <c r="F631" s="218"/>
      <c r="I631" s="218"/>
    </row>
    <row r="632" spans="1:9">
      <c r="A632" s="217"/>
      <c r="F632" s="218"/>
      <c r="I632" s="218"/>
    </row>
    <row r="633" spans="1:9">
      <c r="A633" s="217"/>
      <c r="F633" s="218"/>
      <c r="I633" s="218"/>
    </row>
    <row r="634" spans="1:9">
      <c r="A634" s="217"/>
      <c r="F634" s="218"/>
      <c r="I634" s="218"/>
    </row>
    <row r="635" spans="1:9">
      <c r="A635" s="217"/>
      <c r="F635" s="218"/>
    </row>
    <row r="636" spans="1:9">
      <c r="A636" s="217"/>
      <c r="F636" s="218"/>
    </row>
    <row r="637" spans="1:9">
      <c r="A637" s="217"/>
      <c r="F637" s="218"/>
    </row>
    <row r="638" spans="1:9">
      <c r="A638" s="217"/>
      <c r="F638" s="218"/>
    </row>
    <row r="639" spans="1:9">
      <c r="A639" s="217"/>
      <c r="F639" s="218"/>
    </row>
    <row r="640" spans="1:9">
      <c r="A640" s="217"/>
      <c r="F640" s="218"/>
    </row>
    <row r="641" spans="1:6">
      <c r="A641" s="217"/>
      <c r="F641" s="218"/>
    </row>
    <row r="642" spans="1:6">
      <c r="A642" s="217"/>
      <c r="F642" s="218"/>
    </row>
    <row r="643" spans="1:6">
      <c r="A643" s="217"/>
      <c r="F643" s="218"/>
    </row>
    <row r="644" spans="1:6">
      <c r="A644" s="217"/>
      <c r="F644" s="218"/>
    </row>
    <row r="645" spans="1:6">
      <c r="A645" s="217"/>
      <c r="F645" s="218"/>
    </row>
    <row r="646" spans="1:6">
      <c r="A646" s="217"/>
      <c r="F646" s="218"/>
    </row>
    <row r="647" spans="1:6">
      <c r="A647" s="217"/>
      <c r="F647" s="218"/>
    </row>
    <row r="648" spans="1:6">
      <c r="A648" s="217"/>
      <c r="F648" s="218"/>
    </row>
    <row r="649" spans="1:6">
      <c r="A649" s="217"/>
      <c r="F649" s="218"/>
    </row>
    <row r="650" spans="1:6">
      <c r="A650" s="217"/>
      <c r="F650" s="218"/>
    </row>
    <row r="651" spans="1:6">
      <c r="A651" s="217"/>
      <c r="F651" s="218"/>
    </row>
    <row r="652" spans="1:6">
      <c r="A652" s="217"/>
      <c r="F652" s="218"/>
    </row>
    <row r="653" spans="1:6">
      <c r="A653" s="217"/>
      <c r="F653" s="218"/>
    </row>
    <row r="654" spans="1:6">
      <c r="A654" s="217"/>
      <c r="F654" s="218"/>
    </row>
    <row r="655" spans="1:6">
      <c r="A655" s="217"/>
      <c r="F655" s="218"/>
    </row>
    <row r="656" spans="1:6">
      <c r="A656" s="217"/>
      <c r="F656" s="218"/>
    </row>
    <row r="657" spans="1:6">
      <c r="A657" s="217"/>
      <c r="F657" s="218"/>
    </row>
    <row r="658" spans="1:6">
      <c r="A658" s="217"/>
      <c r="F658" s="218"/>
    </row>
    <row r="659" spans="1:6">
      <c r="A659" s="217"/>
      <c r="F659" s="218"/>
    </row>
    <row r="660" spans="1:6">
      <c r="A660" s="217"/>
      <c r="F660" s="218"/>
    </row>
    <row r="661" spans="1:6">
      <c r="A661" s="217"/>
      <c r="F661" s="218"/>
    </row>
    <row r="662" spans="1:6">
      <c r="A662" s="217"/>
      <c r="F662" s="218"/>
    </row>
    <row r="663" spans="1:6">
      <c r="A663" s="217"/>
      <c r="F663" s="218"/>
    </row>
    <row r="664" spans="1:6">
      <c r="A664" s="217"/>
      <c r="F664" s="218"/>
    </row>
    <row r="665" spans="1:6">
      <c r="A665" s="217"/>
      <c r="F665" s="218"/>
    </row>
    <row r="666" spans="1:6">
      <c r="A666" s="217"/>
      <c r="F666" s="218"/>
    </row>
    <row r="667" spans="1:6">
      <c r="A667" s="217"/>
      <c r="F667" s="218"/>
    </row>
    <row r="668" spans="1:6">
      <c r="A668" s="217"/>
      <c r="F668" s="218"/>
    </row>
    <row r="669" spans="1:6">
      <c r="A669" s="217"/>
      <c r="F669" s="218"/>
    </row>
    <row r="670" spans="1:6">
      <c r="A670" s="217"/>
      <c r="F670" s="218"/>
    </row>
    <row r="671" spans="1:6">
      <c r="A671" s="217"/>
      <c r="F671" s="218"/>
    </row>
    <row r="672" spans="1:6">
      <c r="A672" s="217"/>
      <c r="F672" s="218"/>
    </row>
    <row r="673" spans="1:6">
      <c r="A673" s="217"/>
      <c r="F673" s="218"/>
    </row>
    <row r="674" spans="1:6">
      <c r="A674" s="217"/>
      <c r="F674" s="218"/>
    </row>
    <row r="675" spans="1:6">
      <c r="A675" s="217"/>
      <c r="F675" s="218"/>
    </row>
    <row r="676" spans="1:6">
      <c r="A676" s="217"/>
      <c r="F676" s="218"/>
    </row>
    <row r="677" spans="1:6">
      <c r="A677" s="217"/>
      <c r="F677" s="218"/>
    </row>
    <row r="678" spans="1:6">
      <c r="A678" s="217"/>
      <c r="F678" s="218"/>
    </row>
    <row r="679" spans="1:6">
      <c r="A679" s="217"/>
      <c r="F679" s="218"/>
    </row>
    <row r="680" spans="1:6">
      <c r="A680" s="217"/>
      <c r="F680" s="218"/>
    </row>
    <row r="681" spans="1:6">
      <c r="A681" s="217"/>
      <c r="F681" s="218"/>
    </row>
    <row r="682" spans="1:6">
      <c r="A682" s="217"/>
      <c r="F682" s="218"/>
    </row>
    <row r="683" spans="1:6">
      <c r="A683" s="217"/>
      <c r="F683" s="218"/>
    </row>
    <row r="684" spans="1:6">
      <c r="A684" s="217"/>
      <c r="F684" s="218"/>
    </row>
    <row r="685" spans="1:6">
      <c r="A685" s="217"/>
      <c r="F685" s="218"/>
    </row>
    <row r="686" spans="1:6">
      <c r="A686" s="217"/>
      <c r="F686" s="218"/>
    </row>
    <row r="687" spans="1:6">
      <c r="A687" s="217"/>
      <c r="F687" s="218"/>
    </row>
    <row r="688" spans="1:6">
      <c r="A688" s="217"/>
      <c r="F688" s="218"/>
    </row>
    <row r="689" spans="1:6">
      <c r="A689" s="217"/>
      <c r="F689" s="218"/>
    </row>
    <row r="690" spans="1:6">
      <c r="A690" s="217"/>
      <c r="F690" s="218"/>
    </row>
    <row r="691" spans="1:6">
      <c r="A691" s="217"/>
      <c r="F691" s="218"/>
    </row>
    <row r="692" spans="1:6">
      <c r="A692" s="217"/>
      <c r="F692" s="218"/>
    </row>
    <row r="693" spans="1:6">
      <c r="A693" s="217"/>
      <c r="F693" s="218"/>
    </row>
    <row r="694" spans="1:6">
      <c r="A694" s="217"/>
      <c r="F694" s="218"/>
    </row>
    <row r="695" spans="1:6">
      <c r="A695" s="217"/>
      <c r="F695" s="218"/>
    </row>
    <row r="696" spans="1:6">
      <c r="A696" s="217"/>
      <c r="F696" s="218"/>
    </row>
    <row r="697" spans="1:6">
      <c r="A697" s="217"/>
      <c r="F697" s="218"/>
    </row>
    <row r="698" spans="1:6">
      <c r="A698" s="217"/>
      <c r="F698" s="218"/>
    </row>
    <row r="699" spans="1:6">
      <c r="A699" s="217"/>
      <c r="F699" s="218"/>
    </row>
    <row r="700" spans="1:6">
      <c r="A700" s="217"/>
      <c r="F700" s="218"/>
    </row>
    <row r="701" spans="1:6">
      <c r="A701" s="217"/>
      <c r="F701" s="218"/>
    </row>
    <row r="702" spans="1:6">
      <c r="A702" s="217"/>
      <c r="F702" s="218"/>
    </row>
    <row r="703" spans="1:6">
      <c r="A703" s="217"/>
      <c r="F703" s="218"/>
    </row>
    <row r="704" spans="1:6">
      <c r="A704" s="217"/>
      <c r="F704" s="218"/>
    </row>
    <row r="705" spans="1:6">
      <c r="A705" s="217"/>
      <c r="F705" s="218"/>
    </row>
    <row r="706" spans="1:6">
      <c r="A706" s="217"/>
      <c r="F706" s="218"/>
    </row>
    <row r="707" spans="1:6">
      <c r="A707" s="217"/>
      <c r="F707" s="218"/>
    </row>
    <row r="708" spans="1:6">
      <c r="A708" s="217"/>
      <c r="F708" s="218"/>
    </row>
    <row r="709" spans="1:6">
      <c r="A709" s="217"/>
      <c r="F709" s="218"/>
    </row>
    <row r="710" spans="1:6">
      <c r="A710" s="217"/>
      <c r="F710" s="218"/>
    </row>
    <row r="711" spans="1:6">
      <c r="A711" s="217"/>
      <c r="F711" s="218"/>
    </row>
    <row r="712" spans="1:6">
      <c r="A712" s="217"/>
      <c r="F712" s="218"/>
    </row>
    <row r="713" spans="1:6">
      <c r="A713" s="217"/>
      <c r="F713" s="218"/>
    </row>
    <row r="714" spans="1:6">
      <c r="A714" s="217"/>
      <c r="F714" s="218"/>
    </row>
    <row r="715" spans="1:6">
      <c r="A715" s="217"/>
      <c r="F715" s="218"/>
    </row>
    <row r="716" spans="1:6">
      <c r="A716" s="217"/>
      <c r="F716" s="218"/>
    </row>
    <row r="717" spans="1:6">
      <c r="A717" s="217"/>
      <c r="F717" s="218"/>
    </row>
    <row r="718" spans="1:6">
      <c r="A718" s="217"/>
      <c r="F718" s="218"/>
    </row>
    <row r="719" spans="1:6">
      <c r="A719" s="217"/>
      <c r="F719" s="218"/>
    </row>
    <row r="720" spans="1:6">
      <c r="A720" s="217"/>
      <c r="F720" s="218"/>
    </row>
    <row r="721" spans="1:6">
      <c r="A721" s="217"/>
      <c r="F721" s="218"/>
    </row>
    <row r="722" spans="1:6">
      <c r="A722" s="217"/>
      <c r="F722" s="218"/>
    </row>
    <row r="723" spans="1:6">
      <c r="A723" s="217"/>
      <c r="F723" s="218"/>
    </row>
    <row r="724" spans="1:6">
      <c r="A724" s="217"/>
      <c r="F724" s="218"/>
    </row>
    <row r="725" spans="1:6">
      <c r="A725" s="217"/>
      <c r="F725" s="218"/>
    </row>
    <row r="726" spans="1:6">
      <c r="A726" s="217"/>
      <c r="F726" s="218"/>
    </row>
    <row r="727" spans="1:6">
      <c r="A727" s="217"/>
      <c r="F727" s="218"/>
    </row>
    <row r="728" spans="1:6">
      <c r="A728" s="217"/>
      <c r="F728" s="218"/>
    </row>
    <row r="729" spans="1:6">
      <c r="A729" s="217"/>
      <c r="F729" s="218"/>
    </row>
    <row r="730" spans="1:6">
      <c r="A730" s="217"/>
      <c r="F730" s="218"/>
    </row>
    <row r="731" spans="1:6">
      <c r="A731" s="217"/>
      <c r="F731" s="218"/>
    </row>
    <row r="732" spans="1:6">
      <c r="A732" s="217"/>
      <c r="F732" s="218"/>
    </row>
    <row r="733" spans="1:6">
      <c r="A733" s="217"/>
      <c r="F733" s="218"/>
    </row>
    <row r="734" spans="1:6">
      <c r="A734" s="217"/>
      <c r="F734" s="218"/>
    </row>
    <row r="735" spans="1:6">
      <c r="A735" s="217"/>
      <c r="F735" s="218"/>
    </row>
    <row r="736" spans="1:6">
      <c r="A736" s="217"/>
      <c r="F736" s="218"/>
    </row>
    <row r="737" spans="1:6">
      <c r="A737" s="217"/>
      <c r="F737" s="218"/>
    </row>
    <row r="738" spans="1:6">
      <c r="A738" s="217"/>
      <c r="F738" s="218"/>
    </row>
    <row r="739" spans="1:6">
      <c r="A739" s="217"/>
      <c r="F739" s="218"/>
    </row>
    <row r="740" spans="1:6">
      <c r="A740" s="217"/>
      <c r="F740" s="218"/>
    </row>
    <row r="741" spans="1:6">
      <c r="A741" s="217"/>
      <c r="F741" s="218"/>
    </row>
    <row r="742" spans="1:6">
      <c r="A742" s="217"/>
      <c r="F742" s="218"/>
    </row>
    <row r="743" spans="1:6">
      <c r="A743" s="217"/>
      <c r="F743" s="218"/>
    </row>
    <row r="744" spans="1:6">
      <c r="A744" s="217"/>
      <c r="F744" s="218"/>
    </row>
    <row r="745" spans="1:6">
      <c r="A745" s="217"/>
      <c r="F745" s="218"/>
    </row>
    <row r="746" spans="1:6">
      <c r="A746" s="217"/>
      <c r="F746" s="218"/>
    </row>
    <row r="747" spans="1:6">
      <c r="A747" s="217"/>
      <c r="F747" s="218"/>
    </row>
    <row r="748" spans="1:6">
      <c r="A748" s="217"/>
      <c r="F748" s="218"/>
    </row>
    <row r="749" spans="1:6">
      <c r="A749" s="217"/>
      <c r="F749" s="218"/>
    </row>
    <row r="750" spans="1:6">
      <c r="A750" s="217"/>
      <c r="F750" s="218"/>
    </row>
    <row r="751" spans="1:6">
      <c r="A751" s="217"/>
      <c r="F751" s="218"/>
    </row>
    <row r="752" spans="1:6">
      <c r="A752" s="217"/>
      <c r="F752" s="218"/>
    </row>
    <row r="753" spans="1:6">
      <c r="A753" s="217"/>
      <c r="F753" s="218"/>
    </row>
    <row r="754" spans="1:6">
      <c r="A754" s="217"/>
      <c r="F754" s="218"/>
    </row>
    <row r="755" spans="1:6">
      <c r="A755" s="217"/>
      <c r="F755" s="218"/>
    </row>
    <row r="756" spans="1:6">
      <c r="A756" s="217"/>
      <c r="F756" s="218"/>
    </row>
    <row r="757" spans="1:6">
      <c r="A757" s="217"/>
      <c r="F757" s="218"/>
    </row>
    <row r="758" spans="1:6">
      <c r="A758" s="217"/>
      <c r="F758" s="218"/>
    </row>
    <row r="759" spans="1:6">
      <c r="A759" s="217"/>
      <c r="F759" s="218"/>
    </row>
    <row r="760" spans="1:6">
      <c r="A760" s="217"/>
      <c r="F760" s="218"/>
    </row>
    <row r="761" spans="1:6">
      <c r="A761" s="217"/>
      <c r="F761" s="218"/>
    </row>
    <row r="762" spans="1:6">
      <c r="A762" s="217"/>
      <c r="F762" s="218"/>
    </row>
    <row r="763" spans="1:6">
      <c r="A763" s="217"/>
      <c r="F763" s="218"/>
    </row>
    <row r="764" spans="1:6">
      <c r="A764" s="217"/>
      <c r="F764" s="218"/>
    </row>
    <row r="765" spans="1:6">
      <c r="A765" s="217"/>
      <c r="F765" s="218"/>
    </row>
    <row r="766" spans="1:6">
      <c r="A766" s="217"/>
      <c r="F766" s="218"/>
    </row>
    <row r="767" spans="1:6">
      <c r="A767" s="217"/>
      <c r="F767" s="218"/>
    </row>
    <row r="768" spans="1:6">
      <c r="A768" s="217"/>
      <c r="F768" s="218"/>
    </row>
    <row r="769" spans="1:6">
      <c r="A769" s="217"/>
      <c r="F769" s="218"/>
    </row>
    <row r="770" spans="1:6">
      <c r="A770" s="217"/>
      <c r="F770" s="218"/>
    </row>
    <row r="771" spans="1:6">
      <c r="A771" s="217"/>
      <c r="F771" s="218"/>
    </row>
    <row r="772" spans="1:6">
      <c r="A772" s="217"/>
      <c r="F772" s="218"/>
    </row>
    <row r="773" spans="1:6">
      <c r="A773" s="217"/>
      <c r="F773" s="218"/>
    </row>
    <row r="774" spans="1:6">
      <c r="A774" s="217"/>
      <c r="F774" s="218"/>
    </row>
    <row r="775" spans="1:6">
      <c r="A775" s="217"/>
      <c r="F775" s="218"/>
    </row>
    <row r="776" spans="1:6">
      <c r="A776" s="217"/>
      <c r="F776" s="218"/>
    </row>
    <row r="777" spans="1:6">
      <c r="A777" s="217"/>
      <c r="F777" s="218"/>
    </row>
    <row r="778" spans="1:6">
      <c r="A778" s="217"/>
      <c r="F778" s="218"/>
    </row>
    <row r="779" spans="1:6">
      <c r="A779" s="217"/>
      <c r="F779" s="218"/>
    </row>
    <row r="780" spans="1:6">
      <c r="A780" s="217"/>
      <c r="F780" s="218"/>
    </row>
    <row r="781" spans="1:6">
      <c r="A781" s="217"/>
      <c r="F781" s="218"/>
    </row>
    <row r="782" spans="1:6">
      <c r="A782" s="217"/>
      <c r="F782" s="218"/>
    </row>
    <row r="783" spans="1:6">
      <c r="A783" s="217"/>
      <c r="F783" s="218"/>
    </row>
    <row r="784" spans="1:6">
      <c r="A784" s="217"/>
      <c r="F784" s="218"/>
    </row>
    <row r="785" spans="1:6">
      <c r="A785" s="217"/>
      <c r="F785" s="218"/>
    </row>
    <row r="786" spans="1:6">
      <c r="A786" s="217"/>
      <c r="F786" s="218"/>
    </row>
    <row r="787" spans="1:6">
      <c r="A787" s="217"/>
      <c r="F787" s="218"/>
    </row>
    <row r="788" spans="1:6">
      <c r="A788" s="217"/>
      <c r="F788" s="218"/>
    </row>
    <row r="789" spans="1:6">
      <c r="A789" s="217"/>
      <c r="F789" s="218"/>
    </row>
    <row r="790" spans="1:6">
      <c r="A790" s="217"/>
      <c r="F790" s="218"/>
    </row>
    <row r="791" spans="1:6">
      <c r="A791" s="217"/>
      <c r="F791" s="218"/>
    </row>
    <row r="792" spans="1:6">
      <c r="A792" s="217"/>
      <c r="F792" s="218"/>
    </row>
    <row r="793" spans="1:6">
      <c r="A793" s="217"/>
      <c r="F793" s="218"/>
    </row>
    <row r="794" spans="1:6">
      <c r="A794" s="217"/>
      <c r="F794" s="218"/>
    </row>
    <row r="795" spans="1:6">
      <c r="A795" s="217"/>
      <c r="F795" s="218"/>
    </row>
    <row r="796" spans="1:6">
      <c r="A796" s="217"/>
      <c r="F796" s="218"/>
    </row>
    <row r="797" spans="1:6">
      <c r="A797" s="217"/>
      <c r="F797" s="218"/>
    </row>
    <row r="798" spans="1:6">
      <c r="A798" s="217"/>
      <c r="F798" s="218"/>
    </row>
    <row r="799" spans="1:6">
      <c r="A799" s="217"/>
      <c r="F799" s="218"/>
    </row>
    <row r="800" spans="1:6">
      <c r="A800" s="217"/>
      <c r="F800" s="218"/>
    </row>
    <row r="801" spans="1:6">
      <c r="A801" s="217"/>
      <c r="F801" s="218"/>
    </row>
    <row r="802" spans="1:6">
      <c r="A802" s="217"/>
      <c r="F802" s="218"/>
    </row>
    <row r="803" spans="1:6">
      <c r="A803" s="217"/>
      <c r="F803" s="218"/>
    </row>
    <row r="804" spans="1:6">
      <c r="A804" s="217"/>
      <c r="F804" s="218"/>
    </row>
    <row r="805" spans="1:6">
      <c r="A805" s="217"/>
      <c r="F805" s="218"/>
    </row>
    <row r="806" spans="1:6">
      <c r="A806" s="217"/>
      <c r="F806" s="218"/>
    </row>
    <row r="807" spans="1:6">
      <c r="A807" s="217"/>
      <c r="F807" s="218"/>
    </row>
    <row r="808" spans="1:6">
      <c r="A808" s="217"/>
      <c r="F808" s="218"/>
    </row>
    <row r="809" spans="1:6">
      <c r="A809" s="217"/>
      <c r="F809" s="218"/>
    </row>
    <row r="810" spans="1:6">
      <c r="A810" s="217"/>
      <c r="F810" s="218"/>
    </row>
    <row r="811" spans="1:6">
      <c r="A811" s="217"/>
      <c r="F811" s="218"/>
    </row>
    <row r="812" spans="1:6">
      <c r="A812" s="217"/>
      <c r="F812" s="218"/>
    </row>
    <row r="813" spans="1:6">
      <c r="A813" s="217"/>
      <c r="F813" s="218"/>
    </row>
    <row r="814" spans="1:6">
      <c r="A814" s="217"/>
      <c r="F814" s="218"/>
    </row>
    <row r="815" spans="1:6">
      <c r="A815" s="217"/>
      <c r="F815" s="218"/>
    </row>
    <row r="816" spans="1:6">
      <c r="A816" s="217"/>
      <c r="F816" s="218"/>
    </row>
    <row r="817" spans="1:6">
      <c r="A817" s="217"/>
      <c r="F817" s="218"/>
    </row>
    <row r="818" spans="1:6">
      <c r="A818" s="217"/>
      <c r="F818" s="218"/>
    </row>
    <row r="819" spans="1:6">
      <c r="A819" s="217"/>
      <c r="F819" s="218"/>
    </row>
    <row r="820" spans="1:6">
      <c r="A820" s="217"/>
      <c r="F820" s="218"/>
    </row>
    <row r="821" spans="1:6">
      <c r="A821" s="217"/>
      <c r="F821" s="218"/>
    </row>
    <row r="822" spans="1:6">
      <c r="A822" s="217"/>
      <c r="F822" s="218"/>
    </row>
    <row r="823" spans="1:6">
      <c r="A823" s="217"/>
      <c r="F823" s="218"/>
    </row>
    <row r="824" spans="1:6">
      <c r="A824" s="217"/>
      <c r="F824" s="218"/>
    </row>
    <row r="825" spans="1:6">
      <c r="A825" s="217"/>
      <c r="F825" s="218"/>
    </row>
    <row r="826" spans="1:6">
      <c r="A826" s="217"/>
      <c r="F826" s="218"/>
    </row>
    <row r="827" spans="1:6">
      <c r="A827" s="217"/>
      <c r="F827" s="218"/>
    </row>
    <row r="828" spans="1:6">
      <c r="A828" s="217"/>
      <c r="F828" s="218"/>
    </row>
    <row r="829" spans="1:6">
      <c r="A829" s="217"/>
      <c r="F829" s="218"/>
    </row>
    <row r="830" spans="1:6">
      <c r="A830" s="217"/>
      <c r="F830" s="218"/>
    </row>
    <row r="831" spans="1:6">
      <c r="A831" s="217"/>
      <c r="F831" s="218"/>
    </row>
    <row r="832" spans="1:6">
      <c r="A832" s="217"/>
      <c r="F832" s="218"/>
    </row>
    <row r="833" spans="1:6">
      <c r="A833" s="217"/>
      <c r="F833" s="218"/>
    </row>
    <row r="834" spans="1:6">
      <c r="A834" s="217"/>
      <c r="F834" s="218"/>
    </row>
    <row r="835" spans="1:6">
      <c r="A835" s="217"/>
      <c r="F835" s="218"/>
    </row>
    <row r="836" spans="1:6">
      <c r="A836" s="217"/>
      <c r="F836" s="218"/>
    </row>
    <row r="837" spans="1:6">
      <c r="A837" s="217"/>
      <c r="F837" s="218"/>
    </row>
    <row r="838" spans="1:6">
      <c r="A838" s="217"/>
      <c r="F838" s="218"/>
    </row>
    <row r="839" spans="1:6">
      <c r="A839" s="217"/>
      <c r="F839" s="218"/>
    </row>
    <row r="840" spans="1:6">
      <c r="A840" s="217"/>
      <c r="F840" s="218"/>
    </row>
    <row r="841" spans="1:6">
      <c r="A841" s="217"/>
      <c r="F841" s="218"/>
    </row>
    <row r="842" spans="1:6">
      <c r="A842" s="217"/>
      <c r="F842" s="218"/>
    </row>
    <row r="843" spans="1:6">
      <c r="A843" s="217"/>
      <c r="F843" s="218"/>
    </row>
    <row r="844" spans="1:6">
      <c r="A844" s="217"/>
      <c r="F844" s="218"/>
    </row>
    <row r="845" spans="1:6">
      <c r="A845" s="217"/>
      <c r="F845" s="218"/>
    </row>
    <row r="846" spans="1:6">
      <c r="A846" s="217"/>
      <c r="F846" s="218"/>
    </row>
    <row r="847" spans="1:6">
      <c r="A847" s="217"/>
      <c r="F847" s="218"/>
    </row>
    <row r="848" spans="1:6">
      <c r="A848" s="217"/>
      <c r="F848" s="218"/>
    </row>
    <row r="849" spans="1:6">
      <c r="A849" s="217"/>
      <c r="F849" s="218"/>
    </row>
    <row r="850" spans="1:6">
      <c r="A850" s="217"/>
      <c r="F850" s="218"/>
    </row>
    <row r="851" spans="1:6">
      <c r="A851" s="217"/>
      <c r="F851" s="218"/>
    </row>
    <row r="852" spans="1:6">
      <c r="A852" s="217"/>
      <c r="F852" s="218"/>
    </row>
    <row r="853" spans="1:6">
      <c r="A853" s="217"/>
      <c r="F853" s="218"/>
    </row>
    <row r="854" spans="1:6">
      <c r="A854" s="217"/>
      <c r="F854" s="218"/>
    </row>
    <row r="855" spans="1:6">
      <c r="A855" s="217"/>
      <c r="F855" s="218"/>
    </row>
    <row r="856" spans="1:6">
      <c r="A856" s="217"/>
      <c r="F856" s="218"/>
    </row>
    <row r="857" spans="1:6">
      <c r="A857" s="217"/>
      <c r="F857" s="218"/>
    </row>
    <row r="858" spans="1:6">
      <c r="A858" s="217"/>
      <c r="F858" s="218"/>
    </row>
    <row r="859" spans="1:6">
      <c r="A859" s="217"/>
      <c r="F859" s="218"/>
    </row>
    <row r="860" spans="1:6">
      <c r="A860" s="217"/>
      <c r="F860" s="218"/>
    </row>
    <row r="861" spans="1:6">
      <c r="A861" s="217"/>
      <c r="F861" s="218"/>
    </row>
    <row r="862" spans="1:6">
      <c r="A862" s="217"/>
      <c r="F862" s="218"/>
    </row>
    <row r="863" spans="1:6">
      <c r="A863" s="217"/>
      <c r="F863" s="218"/>
    </row>
    <row r="864" spans="1:6">
      <c r="A864" s="217"/>
      <c r="F864" s="218"/>
    </row>
    <row r="865" spans="1:6">
      <c r="A865" s="217"/>
      <c r="F865" s="218"/>
    </row>
    <row r="866" spans="1:6">
      <c r="A866" s="217"/>
      <c r="F866" s="218"/>
    </row>
    <row r="867" spans="1:6">
      <c r="A867" s="217"/>
      <c r="F867" s="218"/>
    </row>
    <row r="868" spans="1:6">
      <c r="A868" s="217"/>
      <c r="F868" s="218"/>
    </row>
    <row r="869" spans="1:6">
      <c r="A869" s="217"/>
      <c r="F869" s="218"/>
    </row>
    <row r="870" spans="1:6">
      <c r="A870" s="217"/>
      <c r="F870" s="218"/>
    </row>
    <row r="871" spans="1:6">
      <c r="A871" s="217"/>
      <c r="F871" s="218"/>
    </row>
    <row r="872" spans="1:6">
      <c r="A872" s="217"/>
      <c r="F872" s="218"/>
    </row>
    <row r="873" spans="1:6">
      <c r="A873" s="217"/>
      <c r="F873" s="218"/>
    </row>
    <row r="874" spans="1:6">
      <c r="A874" s="217"/>
      <c r="F874" s="218"/>
    </row>
    <row r="875" spans="1:6">
      <c r="A875" s="217"/>
      <c r="F875" s="218"/>
    </row>
    <row r="876" spans="1:6">
      <c r="A876" s="217"/>
      <c r="F876" s="218"/>
    </row>
    <row r="877" spans="1:6">
      <c r="A877" s="217"/>
      <c r="F877" s="218"/>
    </row>
    <row r="878" spans="1:6">
      <c r="A878" s="217"/>
      <c r="F878" s="218"/>
    </row>
    <row r="879" spans="1:6">
      <c r="A879" s="217"/>
      <c r="F879" s="218"/>
    </row>
    <row r="880" spans="1:6">
      <c r="A880" s="217"/>
      <c r="F880" s="218"/>
    </row>
    <row r="881" spans="1:6">
      <c r="A881" s="217"/>
      <c r="F881" s="218"/>
    </row>
    <row r="882" spans="1:6">
      <c r="A882" s="217"/>
      <c r="F882" s="218"/>
    </row>
    <row r="883" spans="1:6">
      <c r="A883" s="217"/>
      <c r="F883" s="218"/>
    </row>
    <row r="884" spans="1:6">
      <c r="A884" s="217"/>
      <c r="F884" s="218"/>
    </row>
    <row r="885" spans="1:6">
      <c r="A885" s="217"/>
      <c r="F885" s="218"/>
    </row>
    <row r="886" spans="1:6">
      <c r="A886" s="217"/>
      <c r="F886" s="218"/>
    </row>
    <row r="887" spans="1:6">
      <c r="A887" s="217"/>
      <c r="F887" s="218"/>
    </row>
    <row r="888" spans="1:6">
      <c r="A888" s="217"/>
      <c r="F888" s="218"/>
    </row>
    <row r="889" spans="1:6">
      <c r="A889" s="217"/>
      <c r="F889" s="218"/>
    </row>
    <row r="890" spans="1:6">
      <c r="A890" s="217"/>
      <c r="F890" s="218"/>
    </row>
    <row r="891" spans="1:6">
      <c r="A891" s="217"/>
      <c r="F891" s="218"/>
    </row>
    <row r="892" spans="1:6">
      <c r="A892" s="217"/>
      <c r="F892" s="218"/>
    </row>
    <row r="893" spans="1:6">
      <c r="A893" s="217"/>
      <c r="F893" s="218"/>
    </row>
    <row r="894" spans="1:6">
      <c r="A894" s="217"/>
      <c r="F894" s="218"/>
    </row>
    <row r="895" spans="1:6">
      <c r="A895" s="217"/>
      <c r="F895" s="218"/>
    </row>
    <row r="896" spans="1:6">
      <c r="A896" s="217"/>
      <c r="F896" s="218"/>
    </row>
    <row r="897" spans="1:6">
      <c r="A897" s="217"/>
      <c r="F897" s="218"/>
    </row>
    <row r="898" spans="1:6">
      <c r="A898" s="217"/>
      <c r="F898" s="218"/>
    </row>
    <row r="899" spans="1:6">
      <c r="A899" s="217"/>
      <c r="F899" s="218"/>
    </row>
    <row r="900" spans="1:6">
      <c r="A900" s="217"/>
      <c r="F900" s="218"/>
    </row>
    <row r="901" spans="1:6">
      <c r="A901" s="217"/>
      <c r="F901" s="218"/>
    </row>
    <row r="902" spans="1:6">
      <c r="A902" s="217"/>
      <c r="F902" s="218"/>
    </row>
    <row r="903" spans="1:6">
      <c r="A903" s="217"/>
      <c r="F903" s="218"/>
    </row>
    <row r="904" spans="1:6">
      <c r="A904" s="217"/>
      <c r="F904" s="218"/>
    </row>
    <row r="905" spans="1:6">
      <c r="A905" s="217"/>
      <c r="F905" s="218"/>
    </row>
    <row r="906" spans="1:6">
      <c r="A906" s="217"/>
      <c r="F906" s="218"/>
    </row>
    <row r="907" spans="1:6">
      <c r="A907" s="217"/>
      <c r="F907" s="218"/>
    </row>
    <row r="908" spans="1:6">
      <c r="A908" s="217"/>
      <c r="F908" s="218"/>
    </row>
    <row r="909" spans="1:6">
      <c r="A909" s="217"/>
      <c r="F909" s="218"/>
    </row>
    <row r="910" spans="1:6">
      <c r="A910" s="217"/>
      <c r="F910" s="218"/>
    </row>
    <row r="911" spans="1:6">
      <c r="A911" s="217"/>
      <c r="F911" s="218"/>
    </row>
    <row r="912" spans="1:6">
      <c r="A912" s="217"/>
      <c r="F912" s="218"/>
    </row>
    <row r="913" spans="1:6">
      <c r="A913" s="217"/>
      <c r="F913" s="218"/>
    </row>
    <row r="914" spans="1:6">
      <c r="A914" s="217"/>
      <c r="F914" s="218"/>
    </row>
    <row r="915" spans="1:6">
      <c r="A915" s="217"/>
      <c r="F915" s="218"/>
    </row>
    <row r="916" spans="1:6">
      <c r="A916" s="217"/>
      <c r="F916" s="218"/>
    </row>
    <row r="917" spans="1:6">
      <c r="A917" s="217"/>
      <c r="F917" s="218"/>
    </row>
    <row r="918" spans="1:6">
      <c r="A918" s="217"/>
      <c r="F918" s="218"/>
    </row>
    <row r="919" spans="1:6">
      <c r="A919" s="217"/>
      <c r="F919" s="218"/>
    </row>
    <row r="920" spans="1:6">
      <c r="A920" s="217"/>
      <c r="F920" s="218"/>
    </row>
    <row r="921" spans="1:6">
      <c r="A921" s="217"/>
      <c r="F921" s="218"/>
    </row>
    <row r="922" spans="1:6">
      <c r="A922" s="217"/>
      <c r="F922" s="218"/>
    </row>
    <row r="923" spans="1:6">
      <c r="A923" s="217"/>
      <c r="F923" s="218"/>
    </row>
    <row r="924" spans="1:6">
      <c r="A924" s="217"/>
      <c r="F924" s="218"/>
    </row>
    <row r="925" spans="1:6">
      <c r="A925" s="217"/>
      <c r="F925" s="218"/>
    </row>
    <row r="926" spans="1:6">
      <c r="A926" s="217"/>
      <c r="F926" s="218"/>
    </row>
    <row r="927" spans="1:6">
      <c r="A927" s="217"/>
      <c r="F927" s="218"/>
    </row>
    <row r="928" spans="1:6">
      <c r="A928" s="217"/>
      <c r="F928" s="218"/>
    </row>
    <row r="929" spans="1:9">
      <c r="A929" s="217"/>
      <c r="F929" s="218"/>
    </row>
    <row r="930" spans="1:9">
      <c r="A930" s="217"/>
      <c r="F930" s="218"/>
    </row>
    <row r="931" spans="1:9">
      <c r="A931" s="217"/>
      <c r="F931" s="218"/>
    </row>
    <row r="932" spans="1:9">
      <c r="A932" s="217"/>
      <c r="F932" s="218"/>
    </row>
    <row r="933" spans="1:9">
      <c r="A933" s="217"/>
      <c r="F933" s="218"/>
    </row>
    <row r="934" spans="1:9">
      <c r="A934" s="217"/>
      <c r="F934" s="218"/>
    </row>
    <row r="935" spans="1:9">
      <c r="A935" s="217"/>
      <c r="F935" s="218"/>
    </row>
    <row r="936" spans="1:9">
      <c r="A936" s="217"/>
      <c r="F936" s="218"/>
    </row>
    <row r="937" spans="1:9">
      <c r="A937" s="217"/>
      <c r="F937" s="218"/>
    </row>
    <row r="938" spans="1:9">
      <c r="A938" s="217"/>
      <c r="F938" s="218"/>
    </row>
    <row r="939" spans="1:9">
      <c r="A939" s="217"/>
      <c r="F939" s="218"/>
    </row>
    <row r="940" spans="1:9">
      <c r="A940" s="217"/>
      <c r="F940" s="218"/>
    </row>
    <row r="941" spans="1:9">
      <c r="A941" s="217"/>
      <c r="F941" s="218"/>
    </row>
    <row r="942" spans="1:9">
      <c r="A942" s="217"/>
      <c r="F942" s="218"/>
      <c r="I942" s="218"/>
    </row>
    <row r="943" spans="1:9">
      <c r="A943" s="217"/>
      <c r="F943" s="218"/>
      <c r="I943" s="218"/>
    </row>
    <row r="944" spans="1:9">
      <c r="A944" s="217"/>
      <c r="F944" s="218"/>
      <c r="I944" s="218"/>
    </row>
    <row r="945" spans="1:9">
      <c r="A945" s="217"/>
      <c r="F945" s="218"/>
      <c r="I945" s="218"/>
    </row>
    <row r="946" spans="1:9">
      <c r="A946" s="217"/>
      <c r="F946" s="218"/>
      <c r="I946" s="218"/>
    </row>
    <row r="947" spans="1:9">
      <c r="A947" s="217"/>
      <c r="F947" s="218"/>
      <c r="I947" s="218"/>
    </row>
    <row r="948" spans="1:9">
      <c r="A948" s="217"/>
      <c r="F948" s="218"/>
      <c r="I948" s="218"/>
    </row>
    <row r="949" spans="1:9">
      <c r="A949" s="217"/>
      <c r="F949" s="218"/>
      <c r="I949" s="218"/>
    </row>
    <row r="950" spans="1:9">
      <c r="A950" s="217"/>
      <c r="F950" s="218"/>
      <c r="I950" s="218"/>
    </row>
    <row r="951" spans="1:9">
      <c r="A951" s="217"/>
      <c r="F951" s="218"/>
      <c r="I951" s="218"/>
    </row>
    <row r="952" spans="1:9">
      <c r="A952" s="217"/>
      <c r="F952" s="218"/>
      <c r="I952" s="218"/>
    </row>
    <row r="953" spans="1:9">
      <c r="A953" s="217"/>
      <c r="F953" s="218"/>
      <c r="I953" s="218"/>
    </row>
    <row r="954" spans="1:9">
      <c r="A954" s="217"/>
      <c r="F954" s="218"/>
      <c r="I954" s="218"/>
    </row>
    <row r="955" spans="1:9">
      <c r="A955" s="217"/>
      <c r="F955" s="218"/>
      <c r="I955" s="218"/>
    </row>
    <row r="956" spans="1:9">
      <c r="A956" s="217"/>
      <c r="F956" s="218"/>
      <c r="I956" s="218"/>
    </row>
    <row r="957" spans="1:9">
      <c r="A957" s="217"/>
      <c r="F957" s="218"/>
      <c r="I957" s="218"/>
    </row>
    <row r="958" spans="1:9">
      <c r="A958" s="217"/>
      <c r="F958" s="218"/>
      <c r="I958" s="218"/>
    </row>
    <row r="959" spans="1:9">
      <c r="A959" s="217"/>
      <c r="F959" s="218"/>
      <c r="I959" s="218"/>
    </row>
    <row r="960" spans="1:9">
      <c r="A960" s="217"/>
      <c r="F960" s="218"/>
      <c r="I960" s="218"/>
    </row>
    <row r="961" spans="1:9">
      <c r="A961" s="217"/>
      <c r="F961" s="218"/>
      <c r="I961" s="218"/>
    </row>
    <row r="962" spans="1:9">
      <c r="A962" s="217"/>
      <c r="F962" s="218"/>
      <c r="I962" s="218"/>
    </row>
    <row r="963" spans="1:9">
      <c r="A963" s="217"/>
      <c r="F963" s="218"/>
      <c r="I963" s="218"/>
    </row>
    <row r="964" spans="1:9">
      <c r="A964" s="217"/>
      <c r="F964" s="218"/>
      <c r="I964" s="218"/>
    </row>
    <row r="965" spans="1:9">
      <c r="A965" s="217"/>
      <c r="F965" s="218"/>
    </row>
    <row r="966" spans="1:9">
      <c r="A966" s="217"/>
      <c r="F966" s="218"/>
    </row>
    <row r="967" spans="1:9">
      <c r="A967" s="217"/>
      <c r="F967" s="218"/>
    </row>
    <row r="968" spans="1:9">
      <c r="A968" s="217"/>
      <c r="F968" s="218"/>
    </row>
    <row r="969" spans="1:9">
      <c r="A969" s="217"/>
      <c r="F969" s="218"/>
    </row>
    <row r="970" spans="1:9">
      <c r="A970" s="217"/>
      <c r="F970" s="218"/>
    </row>
    <row r="971" spans="1:9">
      <c r="A971" s="217"/>
      <c r="F971" s="218"/>
    </row>
    <row r="972" spans="1:9">
      <c r="A972" s="217"/>
      <c r="F972" s="218"/>
    </row>
    <row r="973" spans="1:9">
      <c r="A973" s="217"/>
      <c r="F973" s="218"/>
    </row>
    <row r="974" spans="1:9">
      <c r="A974" s="217"/>
      <c r="F974" s="218"/>
    </row>
    <row r="975" spans="1:9">
      <c r="A975" s="217"/>
      <c r="F975" s="218"/>
    </row>
    <row r="976" spans="1:9">
      <c r="A976" s="217"/>
      <c r="F976" s="218"/>
    </row>
    <row r="977" spans="1:6">
      <c r="A977" s="217"/>
      <c r="F977" s="218"/>
    </row>
    <row r="978" spans="1:6">
      <c r="A978" s="217"/>
      <c r="F978" s="218"/>
    </row>
    <row r="979" spans="1:6">
      <c r="A979" s="217"/>
      <c r="F979" s="218"/>
    </row>
    <row r="980" spans="1:6">
      <c r="A980" s="217"/>
      <c r="F980" s="218"/>
    </row>
    <row r="981" spans="1:6">
      <c r="A981" s="217"/>
      <c r="F981" s="218"/>
    </row>
    <row r="982" spans="1:6">
      <c r="A982" s="217"/>
      <c r="F982" s="218"/>
    </row>
    <row r="983" spans="1:6">
      <c r="A983" s="217"/>
      <c r="F983" s="218"/>
    </row>
    <row r="984" spans="1:6">
      <c r="A984" s="217"/>
      <c r="F984" s="218"/>
    </row>
    <row r="985" spans="1:6">
      <c r="A985" s="217"/>
      <c r="F985" s="218"/>
    </row>
    <row r="986" spans="1:6">
      <c r="A986" s="217"/>
      <c r="F986" s="218"/>
    </row>
    <row r="987" spans="1:6">
      <c r="A987" s="217"/>
      <c r="F987" s="218"/>
    </row>
    <row r="988" spans="1:6">
      <c r="A988" s="217"/>
      <c r="F988" s="218"/>
    </row>
    <row r="989" spans="1:6">
      <c r="A989" s="217"/>
      <c r="F989" s="218"/>
    </row>
    <row r="990" spans="1:6">
      <c r="A990" s="217"/>
      <c r="F990" s="218"/>
    </row>
    <row r="991" spans="1:6">
      <c r="A991" s="217"/>
      <c r="F991" s="218"/>
    </row>
    <row r="992" spans="1:6">
      <c r="A992" s="217"/>
      <c r="F992" s="218"/>
    </row>
    <row r="993" spans="1:6">
      <c r="A993" s="217"/>
      <c r="F993" s="218"/>
    </row>
    <row r="994" spans="1:6">
      <c r="A994" s="217"/>
      <c r="F994" s="218"/>
    </row>
    <row r="995" spans="1:6">
      <c r="A995" s="217"/>
      <c r="F995" s="218"/>
    </row>
    <row r="996" spans="1:6">
      <c r="A996" s="217"/>
      <c r="F996" s="218"/>
    </row>
    <row r="997" spans="1:6">
      <c r="A997" s="217"/>
      <c r="F997" s="218"/>
    </row>
    <row r="998" spans="1:6">
      <c r="A998" s="217"/>
      <c r="F998" s="218"/>
    </row>
    <row r="999" spans="1:6">
      <c r="A999" s="217"/>
      <c r="F999" s="218"/>
    </row>
    <row r="1000" spans="1:6">
      <c r="A1000" s="217"/>
      <c r="F1000" s="218"/>
    </row>
    <row r="1001" spans="1:6">
      <c r="A1001" s="217"/>
      <c r="F1001" s="218"/>
    </row>
    <row r="1002" spans="1:6">
      <c r="A1002" s="217"/>
      <c r="F1002" s="218"/>
    </row>
    <row r="1003" spans="1:6">
      <c r="A1003" s="217"/>
      <c r="F1003" s="218"/>
    </row>
    <row r="1004" spans="1:6">
      <c r="A1004" s="217"/>
      <c r="F1004" s="218"/>
    </row>
    <row r="1005" spans="1:6">
      <c r="A1005" s="217"/>
      <c r="F1005" s="218"/>
    </row>
    <row r="1006" spans="1:6">
      <c r="A1006" s="217"/>
      <c r="F1006" s="218"/>
    </row>
    <row r="1007" spans="1:6">
      <c r="A1007" s="217"/>
      <c r="F1007" s="218"/>
    </row>
    <row r="1008" spans="1:6">
      <c r="A1008" s="217"/>
      <c r="F1008" s="218"/>
    </row>
    <row r="1009" spans="1:9">
      <c r="A1009" s="217"/>
      <c r="F1009" s="218"/>
    </row>
    <row r="1010" spans="1:9">
      <c r="A1010" s="217"/>
      <c r="I1010" s="218"/>
    </row>
    <row r="1011" spans="1:9">
      <c r="A1011" s="217"/>
      <c r="F1011" s="218"/>
      <c r="I1011" s="218"/>
    </row>
    <row r="1012" spans="1:9">
      <c r="A1012" s="217"/>
      <c r="F1012" s="218"/>
      <c r="I1012" s="218"/>
    </row>
    <row r="1013" spans="1:9">
      <c r="A1013" s="217"/>
      <c r="F1013" s="218"/>
      <c r="I1013" s="218"/>
    </row>
    <row r="1014" spans="1:9">
      <c r="A1014" s="217"/>
      <c r="F1014" s="218"/>
      <c r="I1014" s="218"/>
    </row>
    <row r="1015" spans="1:9">
      <c r="A1015" s="217"/>
      <c r="F1015" s="218"/>
      <c r="I1015" s="218"/>
    </row>
    <row r="1016" spans="1:9">
      <c r="A1016" s="217"/>
      <c r="F1016" s="218"/>
      <c r="I1016" s="218"/>
    </row>
    <row r="1017" spans="1:9">
      <c r="A1017" s="217"/>
      <c r="F1017" s="218"/>
      <c r="I1017" s="218"/>
    </row>
    <row r="1018" spans="1:9">
      <c r="A1018" s="217"/>
      <c r="F1018" s="218"/>
      <c r="I1018" s="218"/>
    </row>
    <row r="1019" spans="1:9">
      <c r="A1019" s="217"/>
      <c r="F1019" s="218"/>
      <c r="I1019" s="218"/>
    </row>
    <row r="1020" spans="1:9">
      <c r="A1020" s="217"/>
      <c r="F1020" s="218"/>
      <c r="I1020" s="218"/>
    </row>
    <row r="1021" spans="1:9">
      <c r="A1021" s="217"/>
      <c r="F1021" s="218"/>
      <c r="I1021" s="218"/>
    </row>
    <row r="1022" spans="1:9">
      <c r="A1022" s="217"/>
      <c r="F1022" s="218"/>
      <c r="I1022" s="218"/>
    </row>
    <row r="1023" spans="1:9">
      <c r="A1023" s="217"/>
      <c r="F1023" s="218"/>
      <c r="I1023" s="218"/>
    </row>
    <row r="1024" spans="1:9">
      <c r="A1024" s="217"/>
      <c r="F1024" s="218"/>
      <c r="I1024" s="218"/>
    </row>
    <row r="1025" spans="1:9">
      <c r="A1025" s="217"/>
      <c r="F1025" s="218"/>
      <c r="I1025" s="218"/>
    </row>
    <row r="1026" spans="1:9">
      <c r="A1026" s="217"/>
      <c r="F1026" s="218"/>
      <c r="I1026" s="218"/>
    </row>
    <row r="1027" spans="1:9">
      <c r="A1027" s="217"/>
      <c r="F1027" s="218"/>
      <c r="I1027" s="218"/>
    </row>
    <row r="1028" spans="1:9">
      <c r="A1028" s="217"/>
      <c r="F1028" s="218"/>
      <c r="I1028" s="218"/>
    </row>
    <row r="1029" spans="1:9">
      <c r="A1029" s="217"/>
      <c r="F1029" s="218"/>
      <c r="I1029" s="218"/>
    </row>
    <row r="1030" spans="1:9">
      <c r="A1030" s="217"/>
      <c r="F1030" s="218"/>
      <c r="I1030" s="218"/>
    </row>
    <row r="1031" spans="1:9">
      <c r="A1031" s="217"/>
      <c r="F1031" s="218"/>
      <c r="I1031" s="218"/>
    </row>
    <row r="1032" spans="1:9">
      <c r="A1032" s="217"/>
      <c r="F1032" s="218"/>
      <c r="I1032" s="218"/>
    </row>
    <row r="1033" spans="1:9">
      <c r="A1033" s="217"/>
      <c r="F1033" s="218"/>
    </row>
    <row r="1034" spans="1:9">
      <c r="A1034" s="217"/>
      <c r="F1034" s="218"/>
    </row>
    <row r="1035" spans="1:9">
      <c r="A1035" s="217"/>
      <c r="F1035" s="218"/>
    </row>
    <row r="1036" spans="1:9">
      <c r="A1036" s="217"/>
      <c r="F1036" s="218"/>
    </row>
    <row r="1037" spans="1:9">
      <c r="A1037" s="217"/>
      <c r="F1037" s="218"/>
    </row>
    <row r="1038" spans="1:9">
      <c r="A1038" s="217"/>
      <c r="F1038" s="218"/>
    </row>
    <row r="1039" spans="1:9">
      <c r="A1039" s="217"/>
      <c r="F1039" s="218"/>
    </row>
    <row r="1040" spans="1:9">
      <c r="A1040" s="217"/>
      <c r="F1040" s="218"/>
    </row>
    <row r="1041" spans="1:9">
      <c r="A1041" s="217"/>
      <c r="F1041" s="218"/>
    </row>
    <row r="1042" spans="1:9">
      <c r="A1042" s="217"/>
      <c r="F1042" s="218"/>
    </row>
    <row r="1043" spans="1:9">
      <c r="A1043" s="217"/>
      <c r="F1043" s="218"/>
    </row>
    <row r="1044" spans="1:9">
      <c r="A1044" s="217"/>
      <c r="F1044" s="218"/>
    </row>
    <row r="1045" spans="1:9">
      <c r="A1045" s="217"/>
      <c r="F1045" s="218"/>
    </row>
    <row r="1046" spans="1:9">
      <c r="A1046" s="217"/>
      <c r="F1046" s="218"/>
    </row>
    <row r="1047" spans="1:9">
      <c r="A1047" s="217"/>
      <c r="F1047" s="218"/>
    </row>
    <row r="1048" spans="1:9">
      <c r="A1048" s="217"/>
      <c r="F1048" s="218"/>
    </row>
    <row r="1049" spans="1:9">
      <c r="A1049" s="217"/>
      <c r="F1049" s="218"/>
    </row>
    <row r="1050" spans="1:9">
      <c r="A1050" s="217"/>
      <c r="F1050" s="218"/>
    </row>
    <row r="1051" spans="1:9">
      <c r="A1051" s="217"/>
      <c r="F1051" s="218"/>
      <c r="I1051" s="218"/>
    </row>
    <row r="1052" spans="1:9">
      <c r="A1052" s="217"/>
      <c r="F1052" s="218"/>
      <c r="I1052" s="218"/>
    </row>
    <row r="1053" spans="1:9">
      <c r="A1053" s="217"/>
      <c r="F1053" s="218"/>
      <c r="I1053" s="218"/>
    </row>
    <row r="1054" spans="1:9">
      <c r="A1054" s="217"/>
      <c r="F1054" s="218"/>
      <c r="I1054" s="218"/>
    </row>
    <row r="1055" spans="1:9">
      <c r="A1055" s="217"/>
      <c r="F1055" s="218"/>
      <c r="I1055" s="218"/>
    </row>
    <row r="1056" spans="1:9">
      <c r="A1056" s="217"/>
      <c r="F1056" s="218"/>
      <c r="I1056" s="218"/>
    </row>
    <row r="1057" spans="1:9">
      <c r="A1057" s="217"/>
      <c r="F1057" s="218"/>
      <c r="I1057" s="218"/>
    </row>
    <row r="1058" spans="1:9">
      <c r="A1058" s="217"/>
      <c r="F1058" s="218"/>
      <c r="I1058" s="218"/>
    </row>
    <row r="1059" spans="1:9">
      <c r="A1059" s="217"/>
      <c r="F1059" s="218"/>
      <c r="I1059" s="218"/>
    </row>
    <row r="1060" spans="1:9">
      <c r="A1060" s="217"/>
      <c r="F1060" s="218"/>
      <c r="I1060" s="218"/>
    </row>
    <row r="1061" spans="1:9">
      <c r="A1061" s="217"/>
      <c r="F1061" s="218"/>
      <c r="I1061" s="218"/>
    </row>
    <row r="1062" spans="1:9">
      <c r="A1062" s="217"/>
      <c r="F1062" s="218"/>
      <c r="I1062" s="218"/>
    </row>
    <row r="1063" spans="1:9">
      <c r="A1063" s="217"/>
      <c r="F1063" s="218"/>
      <c r="I1063" s="218"/>
    </row>
    <row r="1064" spans="1:9">
      <c r="A1064" s="217"/>
      <c r="F1064" s="218"/>
      <c r="I1064" s="218"/>
    </row>
    <row r="1065" spans="1:9">
      <c r="A1065" s="217"/>
      <c r="F1065" s="218"/>
      <c r="I1065" s="218"/>
    </row>
    <row r="1066" spans="1:9">
      <c r="A1066" s="217"/>
      <c r="F1066" s="218"/>
      <c r="I1066" s="218"/>
    </row>
    <row r="1067" spans="1:9">
      <c r="A1067" s="217"/>
      <c r="F1067" s="218"/>
      <c r="I1067" s="218"/>
    </row>
    <row r="1068" spans="1:9">
      <c r="A1068" s="217"/>
      <c r="F1068" s="218"/>
      <c r="I1068" s="218"/>
    </row>
    <row r="1069" spans="1:9">
      <c r="A1069" s="217"/>
      <c r="F1069" s="218"/>
      <c r="I1069" s="218"/>
    </row>
    <row r="1070" spans="1:9">
      <c r="A1070" s="217"/>
      <c r="F1070" s="218"/>
      <c r="I1070" s="218"/>
    </row>
    <row r="1071" spans="1:9">
      <c r="A1071" s="217"/>
      <c r="F1071" s="218"/>
      <c r="I1071" s="218"/>
    </row>
    <row r="1072" spans="1:9">
      <c r="A1072" s="217"/>
      <c r="F1072" s="218"/>
      <c r="I1072" s="218"/>
    </row>
    <row r="1073" spans="1:9">
      <c r="A1073" s="217"/>
      <c r="F1073" s="218"/>
      <c r="I1073" s="218"/>
    </row>
    <row r="1074" spans="1:9">
      <c r="A1074" s="217"/>
      <c r="F1074" s="218"/>
      <c r="I1074" s="218"/>
    </row>
    <row r="1075" spans="1:9">
      <c r="A1075" s="217"/>
      <c r="F1075" s="218"/>
      <c r="I1075" s="218"/>
    </row>
    <row r="1076" spans="1:9">
      <c r="A1076" s="217"/>
      <c r="F1076" s="218"/>
      <c r="I1076" s="218"/>
    </row>
    <row r="1077" spans="1:9">
      <c r="A1077" s="217"/>
      <c r="I1077" s="218"/>
    </row>
    <row r="1078" spans="1:9">
      <c r="A1078" s="217"/>
      <c r="I1078" s="218"/>
    </row>
    <row r="1079" spans="1:9">
      <c r="A1079" s="217"/>
      <c r="F1079" s="218"/>
      <c r="I1079" s="218"/>
    </row>
    <row r="1080" spans="1:9">
      <c r="A1080" s="217"/>
      <c r="F1080" s="218"/>
      <c r="I1080" s="218"/>
    </row>
    <row r="1081" spans="1:9">
      <c r="A1081" s="217"/>
      <c r="F1081" s="218"/>
      <c r="I1081" s="218"/>
    </row>
    <row r="1082" spans="1:9">
      <c r="A1082" s="217"/>
      <c r="F1082" s="218"/>
      <c r="I1082" s="218"/>
    </row>
    <row r="1083" spans="1:9">
      <c r="A1083" s="217"/>
      <c r="F1083" s="218"/>
      <c r="I1083" s="218"/>
    </row>
    <row r="1084" spans="1:9">
      <c r="A1084" s="217"/>
      <c r="F1084" s="218"/>
      <c r="I1084" s="218"/>
    </row>
    <row r="1085" spans="1:9">
      <c r="A1085" s="217"/>
      <c r="F1085" s="218"/>
      <c r="I1085" s="218"/>
    </row>
    <row r="1086" spans="1:9">
      <c r="A1086" s="217"/>
      <c r="I1086" s="218"/>
    </row>
    <row r="1087" spans="1:9">
      <c r="A1087" s="217"/>
      <c r="F1087" s="218"/>
      <c r="I1087" s="218"/>
    </row>
    <row r="1088" spans="1:9">
      <c r="A1088" s="217"/>
      <c r="F1088" s="218"/>
      <c r="I1088" s="218"/>
    </row>
    <row r="1089" spans="1:9">
      <c r="A1089" s="217"/>
      <c r="F1089" s="218"/>
      <c r="I1089" s="218"/>
    </row>
    <row r="1090" spans="1:9">
      <c r="A1090" s="217"/>
      <c r="F1090" s="218"/>
      <c r="I1090" s="218"/>
    </row>
    <row r="1091" spans="1:9">
      <c r="A1091" s="217"/>
      <c r="F1091" s="218"/>
      <c r="I1091" s="218"/>
    </row>
    <row r="1092" spans="1:9">
      <c r="A1092" s="217"/>
    </row>
    <row r="1093" spans="1:9">
      <c r="A1093" s="217"/>
      <c r="F1093" s="218"/>
    </row>
    <row r="1094" spans="1:9">
      <c r="A1094" s="217"/>
      <c r="F1094" s="218"/>
    </row>
    <row r="1095" spans="1:9">
      <c r="A1095" s="217"/>
      <c r="F1095" s="218"/>
    </row>
    <row r="1096" spans="1:9">
      <c r="A1096" s="217"/>
      <c r="F1096" s="218"/>
    </row>
    <row r="1097" spans="1:9">
      <c r="A1097" s="217"/>
      <c r="F1097" s="218"/>
    </row>
    <row r="1098" spans="1:9">
      <c r="A1098" s="217"/>
      <c r="F1098" s="218"/>
    </row>
    <row r="1099" spans="1:9">
      <c r="A1099" s="217"/>
      <c r="F1099" s="218"/>
    </row>
    <row r="1100" spans="1:9">
      <c r="A1100" s="217"/>
      <c r="F1100" s="218"/>
    </row>
    <row r="1101" spans="1:9">
      <c r="A1101" s="217"/>
      <c r="F1101" s="218"/>
    </row>
    <row r="1102" spans="1:9">
      <c r="A1102" s="217"/>
      <c r="F1102" s="218"/>
    </row>
    <row r="1103" spans="1:9">
      <c r="A1103" s="217"/>
      <c r="F1103" s="218"/>
    </row>
    <row r="1104" spans="1:9">
      <c r="A1104" s="217"/>
      <c r="F1104" s="218"/>
    </row>
    <row r="1105" spans="1:6">
      <c r="A1105" s="217"/>
      <c r="F1105" s="218"/>
    </row>
    <row r="1106" spans="1:6">
      <c r="A1106" s="217"/>
      <c r="F1106" s="218"/>
    </row>
    <row r="1107" spans="1:6">
      <c r="A1107" s="217"/>
      <c r="F1107" s="218"/>
    </row>
    <row r="1108" spans="1:6">
      <c r="A1108" s="217"/>
      <c r="F1108" s="218"/>
    </row>
    <row r="1109" spans="1:6">
      <c r="A1109" s="217"/>
      <c r="F1109" s="218"/>
    </row>
    <row r="1110" spans="1:6">
      <c r="A1110" s="217"/>
      <c r="F1110" s="218"/>
    </row>
    <row r="1111" spans="1:6">
      <c r="A1111" s="217"/>
      <c r="F1111" s="218"/>
    </row>
    <row r="1112" spans="1:6">
      <c r="A1112" s="217"/>
      <c r="F1112" s="218"/>
    </row>
    <row r="1113" spans="1:6">
      <c r="A1113" s="217"/>
      <c r="F1113" s="218"/>
    </row>
    <row r="1114" spans="1:6">
      <c r="A1114" s="217"/>
      <c r="F1114" s="218"/>
    </row>
    <row r="1115" spans="1:6">
      <c r="A1115" s="217"/>
      <c r="F1115" s="218"/>
    </row>
    <row r="1116" spans="1:6">
      <c r="A1116" s="217"/>
      <c r="F1116" s="218"/>
    </row>
    <row r="1117" spans="1:6">
      <c r="A1117" s="217"/>
      <c r="F1117" s="218"/>
    </row>
    <row r="1118" spans="1:6">
      <c r="A1118" s="217"/>
      <c r="F1118" s="218"/>
    </row>
    <row r="1119" spans="1:6">
      <c r="A1119" s="217"/>
      <c r="F1119" s="218"/>
    </row>
    <row r="1120" spans="1:6">
      <c r="A1120" s="217"/>
      <c r="F1120" s="218"/>
    </row>
    <row r="1121" spans="1:6">
      <c r="A1121" s="217"/>
      <c r="F1121" s="218"/>
    </row>
    <row r="1122" spans="1:6">
      <c r="A1122" s="217"/>
      <c r="F1122" s="218"/>
    </row>
    <row r="1123" spans="1:6">
      <c r="A1123" s="217"/>
      <c r="F1123" s="218"/>
    </row>
    <row r="1124" spans="1:6">
      <c r="A1124" s="217"/>
      <c r="F1124" s="218"/>
    </row>
    <row r="1125" spans="1:6">
      <c r="A1125" s="217"/>
      <c r="F1125" s="218"/>
    </row>
    <row r="1126" spans="1:6">
      <c r="A1126" s="217"/>
      <c r="F1126" s="218"/>
    </row>
    <row r="1127" spans="1:6">
      <c r="A1127" s="217"/>
      <c r="F1127" s="218"/>
    </row>
    <row r="1128" spans="1:6">
      <c r="A1128" s="217"/>
      <c r="F1128" s="218"/>
    </row>
    <row r="1129" spans="1:6">
      <c r="A1129" s="217"/>
      <c r="F1129" s="218"/>
    </row>
    <row r="1130" spans="1:6">
      <c r="A1130" s="217"/>
      <c r="F1130" s="218"/>
    </row>
    <row r="1131" spans="1:6">
      <c r="A1131" s="217"/>
      <c r="F1131" s="218"/>
    </row>
    <row r="1132" spans="1:6">
      <c r="A1132" s="217"/>
      <c r="F1132" s="218"/>
    </row>
    <row r="1133" spans="1:6">
      <c r="A1133" s="217"/>
      <c r="F1133" s="218"/>
    </row>
    <row r="1134" spans="1:6">
      <c r="A1134" s="217"/>
      <c r="F1134" s="218"/>
    </row>
    <row r="1135" spans="1:6">
      <c r="A1135" s="217"/>
      <c r="F1135" s="218"/>
    </row>
    <row r="1136" spans="1:6">
      <c r="A1136" s="217"/>
      <c r="F1136" s="218"/>
    </row>
    <row r="1137" spans="1:6">
      <c r="A1137" s="217"/>
      <c r="F1137" s="218"/>
    </row>
    <row r="1138" spans="1:6">
      <c r="A1138" s="217"/>
      <c r="F1138" s="218"/>
    </row>
    <row r="1139" spans="1:6">
      <c r="A1139" s="217"/>
      <c r="F1139" s="218"/>
    </row>
    <row r="1140" spans="1:6">
      <c r="A1140" s="217"/>
      <c r="F1140" s="218"/>
    </row>
    <row r="1141" spans="1:6">
      <c r="A1141" s="217"/>
      <c r="F1141" s="218"/>
    </row>
    <row r="1142" spans="1:6">
      <c r="A1142" s="217"/>
      <c r="F1142" s="218"/>
    </row>
    <row r="1143" spans="1:6">
      <c r="A1143" s="217"/>
      <c r="F1143" s="218"/>
    </row>
    <row r="1144" spans="1:6">
      <c r="A1144" s="217"/>
      <c r="F1144" s="218"/>
    </row>
    <row r="1145" spans="1:6">
      <c r="A1145" s="217"/>
      <c r="F1145" s="218"/>
    </row>
    <row r="1146" spans="1:6">
      <c r="A1146" s="217"/>
      <c r="F1146" s="218"/>
    </row>
    <row r="1147" spans="1:6">
      <c r="A1147" s="217"/>
      <c r="F1147" s="218"/>
    </row>
    <row r="1148" spans="1:6">
      <c r="A1148" s="217"/>
      <c r="F1148" s="218"/>
    </row>
    <row r="1149" spans="1:6">
      <c r="A1149" s="217"/>
      <c r="F1149" s="218"/>
    </row>
    <row r="1150" spans="1:6">
      <c r="A1150" s="217"/>
      <c r="F1150" s="218"/>
    </row>
    <row r="1151" spans="1:6">
      <c r="A1151" s="217"/>
      <c r="F1151" s="218"/>
    </row>
    <row r="1152" spans="1:6">
      <c r="A1152" s="217"/>
      <c r="F1152" s="218"/>
    </row>
    <row r="1153" spans="1:6">
      <c r="A1153" s="217"/>
      <c r="F1153" s="218"/>
    </row>
    <row r="1154" spans="1:6">
      <c r="A1154" s="217"/>
      <c r="F1154" s="218"/>
    </row>
    <row r="1155" spans="1:6">
      <c r="A1155" s="217"/>
      <c r="F1155" s="218"/>
    </row>
    <row r="1156" spans="1:6">
      <c r="A1156" s="217"/>
      <c r="F1156" s="218"/>
    </row>
    <row r="1157" spans="1:6">
      <c r="A1157" s="217"/>
      <c r="F1157" s="218"/>
    </row>
    <row r="1158" spans="1:6">
      <c r="A1158" s="217"/>
      <c r="F1158" s="218"/>
    </row>
    <row r="1159" spans="1:6">
      <c r="A1159" s="217"/>
      <c r="F1159" s="218"/>
    </row>
    <row r="1160" spans="1:6">
      <c r="A1160" s="217"/>
      <c r="F1160" s="218"/>
    </row>
    <row r="1161" spans="1:6">
      <c r="A1161" s="217"/>
      <c r="F1161" s="218"/>
    </row>
    <row r="1162" spans="1:6">
      <c r="A1162" s="217"/>
      <c r="F1162" s="218"/>
    </row>
    <row r="1163" spans="1:6">
      <c r="A1163" s="217"/>
      <c r="F1163" s="218"/>
    </row>
    <row r="1164" spans="1:6">
      <c r="A1164" s="217"/>
      <c r="F1164" s="218"/>
    </row>
    <row r="1165" spans="1:6">
      <c r="A1165" s="217"/>
      <c r="F1165" s="218"/>
    </row>
    <row r="1166" spans="1:6">
      <c r="A1166" s="217"/>
      <c r="F1166" s="218"/>
    </row>
    <row r="1167" spans="1:6">
      <c r="A1167" s="217"/>
      <c r="F1167" s="218"/>
    </row>
    <row r="1168" spans="1:6">
      <c r="A1168" s="217"/>
      <c r="F1168" s="218"/>
    </row>
    <row r="1169" spans="1:6">
      <c r="A1169" s="217"/>
    </row>
    <row r="1170" spans="1:6">
      <c r="A1170" s="217"/>
      <c r="F1170" s="218"/>
    </row>
    <row r="1171" spans="1:6">
      <c r="A1171" s="217"/>
    </row>
    <row r="1172" spans="1:6">
      <c r="A1172" s="217"/>
    </row>
    <row r="1173" spans="1:6">
      <c r="A1173" s="217"/>
      <c r="F1173" s="218"/>
    </row>
    <row r="1174" spans="1:6">
      <c r="A1174" s="217"/>
      <c r="F1174" s="218"/>
    </row>
    <row r="1175" spans="1:6">
      <c r="A1175" s="217"/>
      <c r="F1175" s="218"/>
    </row>
    <row r="1176" spans="1:6">
      <c r="A1176" s="217"/>
      <c r="F1176" s="218"/>
    </row>
    <row r="1177" spans="1:6">
      <c r="A1177" s="217"/>
      <c r="F1177" s="218"/>
    </row>
    <row r="1178" spans="1:6">
      <c r="A1178" s="217"/>
    </row>
    <row r="1179" spans="1:6">
      <c r="A1179" s="217"/>
      <c r="F1179" s="218"/>
    </row>
    <row r="1180" spans="1:6">
      <c r="A1180" s="217"/>
    </row>
    <row r="1181" spans="1:6">
      <c r="A1181" s="217"/>
    </row>
    <row r="1182" spans="1:6">
      <c r="A1182" s="217"/>
    </row>
    <row r="1183" spans="1:6">
      <c r="A1183" s="217"/>
      <c r="F1183" s="218"/>
    </row>
    <row r="1184" spans="1:6">
      <c r="A1184" s="217"/>
      <c r="F1184" s="218"/>
    </row>
    <row r="1185" spans="1:6">
      <c r="A1185" s="217"/>
      <c r="F1185" s="218"/>
    </row>
    <row r="1186" spans="1:6">
      <c r="A1186" s="217"/>
      <c r="F1186" s="218"/>
    </row>
    <row r="1187" spans="1:6">
      <c r="A1187" s="217"/>
      <c r="F1187" s="218"/>
    </row>
    <row r="1188" spans="1:6">
      <c r="A1188" s="217"/>
      <c r="F1188" s="218"/>
    </row>
    <row r="1189" spans="1:6">
      <c r="A1189" s="217"/>
      <c r="F1189" s="218"/>
    </row>
    <row r="1190" spans="1:6">
      <c r="A1190" s="217"/>
      <c r="F1190" s="218"/>
    </row>
    <row r="1191" spans="1:6">
      <c r="A1191" s="217"/>
      <c r="F1191" s="218"/>
    </row>
    <row r="1192" spans="1:6">
      <c r="A1192" s="217"/>
      <c r="F1192" s="218"/>
    </row>
    <row r="1193" spans="1:6">
      <c r="A1193" s="217"/>
      <c r="F1193" s="218"/>
    </row>
    <row r="1194" spans="1:6">
      <c r="A1194" s="217"/>
      <c r="F1194" s="218"/>
    </row>
    <row r="1195" spans="1:6">
      <c r="A1195" s="217"/>
      <c r="F1195" s="218"/>
    </row>
    <row r="1196" spans="1:6">
      <c r="A1196" s="217"/>
      <c r="F1196" s="218"/>
    </row>
    <row r="1197" spans="1:6">
      <c r="A1197" s="217"/>
      <c r="F1197" s="218"/>
    </row>
    <row r="1198" spans="1:6">
      <c r="A1198" s="217"/>
      <c r="F1198" s="218"/>
    </row>
    <row r="1199" spans="1:6">
      <c r="A1199" s="217"/>
      <c r="F1199" s="218"/>
    </row>
    <row r="1200" spans="1:6">
      <c r="A1200" s="217"/>
      <c r="F1200" s="218"/>
    </row>
    <row r="1201" spans="1:6">
      <c r="A1201" s="217"/>
      <c r="F1201" s="218"/>
    </row>
    <row r="1202" spans="1:6">
      <c r="A1202" s="217"/>
      <c r="F1202" s="218"/>
    </row>
    <row r="1203" spans="1:6">
      <c r="A1203" s="217"/>
      <c r="F1203" s="218"/>
    </row>
    <row r="1204" spans="1:6">
      <c r="A1204" s="217"/>
    </row>
    <row r="1205" spans="1:6">
      <c r="A1205" s="217"/>
      <c r="F1205" s="218"/>
    </row>
    <row r="1206" spans="1:6">
      <c r="A1206" s="217"/>
      <c r="F1206" s="218"/>
    </row>
    <row r="1207" spans="1:6">
      <c r="A1207" s="217"/>
      <c r="F1207" s="218"/>
    </row>
    <row r="1208" spans="1:6">
      <c r="A1208" s="217"/>
      <c r="F1208" s="218"/>
    </row>
    <row r="1209" spans="1:6">
      <c r="A1209" s="217"/>
      <c r="F1209" s="218"/>
    </row>
    <row r="1210" spans="1:6">
      <c r="A1210" s="217"/>
      <c r="F1210" s="218"/>
    </row>
    <row r="1211" spans="1:6">
      <c r="A1211" s="217"/>
    </row>
    <row r="1212" spans="1:6">
      <c r="A1212" s="217"/>
    </row>
    <row r="1213" spans="1:6">
      <c r="A1213" s="217"/>
    </row>
    <row r="1214" spans="1:6">
      <c r="A1214" s="217"/>
      <c r="F1214" s="218"/>
    </row>
    <row r="1215" spans="1:6">
      <c r="A1215" s="217"/>
      <c r="F1215" s="218"/>
    </row>
    <row r="1216" spans="1:6">
      <c r="A1216" s="217"/>
      <c r="F1216" s="218"/>
    </row>
    <row r="1217" spans="1:6">
      <c r="A1217" s="217"/>
      <c r="F1217" s="218"/>
    </row>
    <row r="1218" spans="1:6">
      <c r="A1218" s="217"/>
      <c r="F1218" s="218"/>
    </row>
    <row r="1219" spans="1:6">
      <c r="A1219" s="217"/>
      <c r="F1219" s="218"/>
    </row>
    <row r="1220" spans="1:6">
      <c r="A1220" s="217"/>
    </row>
    <row r="1221" spans="1:6">
      <c r="A1221" s="217"/>
    </row>
    <row r="1222" spans="1:6">
      <c r="A1222" s="217"/>
    </row>
    <row r="1223" spans="1:6">
      <c r="A1223" s="217"/>
      <c r="F1223" s="218"/>
    </row>
    <row r="1224" spans="1:6">
      <c r="A1224" s="217"/>
      <c r="F1224" s="218"/>
    </row>
    <row r="1225" spans="1:6">
      <c r="A1225" s="217"/>
      <c r="F1225" s="218"/>
    </row>
    <row r="1226" spans="1:6">
      <c r="A1226" s="217"/>
      <c r="F1226" s="218"/>
    </row>
    <row r="1227" spans="1:6">
      <c r="A1227" s="217"/>
      <c r="F1227" s="218"/>
    </row>
    <row r="1228" spans="1:6">
      <c r="A1228" s="217"/>
      <c r="F1228" s="218"/>
    </row>
    <row r="1229" spans="1:6">
      <c r="A1229" s="217"/>
      <c r="F1229" s="218"/>
    </row>
    <row r="1230" spans="1:6">
      <c r="A1230" s="217"/>
      <c r="F1230" s="218"/>
    </row>
    <row r="1231" spans="1:6">
      <c r="A1231" s="217"/>
      <c r="F1231" s="218"/>
    </row>
    <row r="1232" spans="1:6">
      <c r="A1232" s="217"/>
      <c r="F1232" s="218"/>
    </row>
    <row r="1233" spans="1:6">
      <c r="A1233" s="217"/>
      <c r="F1233" s="218"/>
    </row>
    <row r="1234" spans="1:6">
      <c r="A1234" s="217"/>
      <c r="F1234" s="218"/>
    </row>
    <row r="1235" spans="1:6">
      <c r="A1235" s="217"/>
      <c r="F1235" s="218"/>
    </row>
    <row r="1236" spans="1:6">
      <c r="A1236" s="217"/>
      <c r="F1236" s="218"/>
    </row>
    <row r="1237" spans="1:6">
      <c r="A1237" s="217"/>
      <c r="F1237" s="218"/>
    </row>
    <row r="1238" spans="1:6">
      <c r="A1238" s="217"/>
      <c r="F1238" s="218"/>
    </row>
    <row r="1239" spans="1:6">
      <c r="A1239" s="217"/>
      <c r="F1239" s="218"/>
    </row>
    <row r="1240" spans="1:6">
      <c r="A1240" s="217"/>
      <c r="F1240" s="218"/>
    </row>
    <row r="1241" spans="1:6">
      <c r="A1241" s="217"/>
      <c r="F1241" s="218"/>
    </row>
    <row r="1242" spans="1:6">
      <c r="A1242" s="217"/>
      <c r="F1242" s="218"/>
    </row>
    <row r="1243" spans="1:6">
      <c r="A1243" s="217"/>
      <c r="F1243" s="218"/>
    </row>
    <row r="1244" spans="1:6">
      <c r="A1244" s="217"/>
      <c r="F1244" s="218"/>
    </row>
    <row r="1245" spans="1:6">
      <c r="A1245" s="217"/>
      <c r="F1245" s="218"/>
    </row>
    <row r="1246" spans="1:6">
      <c r="A1246" s="217"/>
      <c r="F1246" s="218"/>
    </row>
    <row r="1247" spans="1:6">
      <c r="A1247" s="217"/>
      <c r="F1247" s="218"/>
    </row>
    <row r="1248" spans="1:6">
      <c r="A1248" s="217"/>
      <c r="F1248" s="218"/>
    </row>
    <row r="1249" spans="1:6">
      <c r="A1249" s="217"/>
      <c r="F1249" s="218"/>
    </row>
    <row r="1250" spans="1:6">
      <c r="A1250" s="217"/>
      <c r="F1250" s="218"/>
    </row>
    <row r="1251" spans="1:6">
      <c r="A1251" s="217"/>
      <c r="F1251" s="218"/>
    </row>
    <row r="1252" spans="1:6">
      <c r="A1252" s="217"/>
      <c r="F1252" s="218"/>
    </row>
    <row r="1253" spans="1:6">
      <c r="A1253" s="217"/>
      <c r="F1253" s="218"/>
    </row>
    <row r="1254" spans="1:6">
      <c r="A1254" s="217"/>
      <c r="F1254" s="218"/>
    </row>
    <row r="1255" spans="1:6">
      <c r="A1255" s="217"/>
    </row>
    <row r="1256" spans="1:6">
      <c r="A1256" s="217"/>
    </row>
    <row r="1257" spans="1:6">
      <c r="A1257" s="217"/>
      <c r="F1257" s="218"/>
    </row>
    <row r="1258" spans="1:6">
      <c r="A1258" s="217"/>
      <c r="F1258" s="218"/>
    </row>
    <row r="1259" spans="1:6">
      <c r="A1259" s="217"/>
      <c r="F1259" s="218"/>
    </row>
    <row r="1260" spans="1:6">
      <c r="A1260" s="217"/>
      <c r="F1260" s="218"/>
    </row>
    <row r="1261" spans="1:6">
      <c r="A1261" s="217"/>
    </row>
    <row r="1262" spans="1:6">
      <c r="A1262" s="217"/>
      <c r="F1262" s="218"/>
    </row>
    <row r="1263" spans="1:6">
      <c r="A1263" s="217"/>
      <c r="F1263" s="218"/>
    </row>
    <row r="1264" spans="1:6">
      <c r="A1264" s="217"/>
      <c r="F1264" s="218"/>
    </row>
    <row r="1265" spans="1:6">
      <c r="A1265" s="217"/>
    </row>
    <row r="1266" spans="1:6">
      <c r="A1266" s="217"/>
      <c r="F1266" s="218"/>
    </row>
    <row r="1267" spans="1:6">
      <c r="A1267" s="217"/>
      <c r="F1267" s="218"/>
    </row>
    <row r="1268" spans="1:6">
      <c r="A1268" s="217"/>
      <c r="F1268" s="218"/>
    </row>
    <row r="1269" spans="1:6">
      <c r="A1269" s="217"/>
      <c r="F1269" s="218"/>
    </row>
    <row r="1270" spans="1:6">
      <c r="A1270" s="217"/>
      <c r="F1270" s="218"/>
    </row>
    <row r="1271" spans="1:6">
      <c r="A1271" s="217"/>
      <c r="F1271" s="218"/>
    </row>
    <row r="1272" spans="1:6">
      <c r="A1272" s="217"/>
      <c r="F1272" s="218"/>
    </row>
    <row r="1273" spans="1:6">
      <c r="A1273" s="217"/>
      <c r="F1273" s="218"/>
    </row>
    <row r="1274" spans="1:6">
      <c r="A1274" s="217"/>
      <c r="F1274" s="218"/>
    </row>
    <row r="1275" spans="1:6">
      <c r="A1275" s="217"/>
      <c r="F1275" s="218"/>
    </row>
    <row r="1276" spans="1:6">
      <c r="A1276" s="217"/>
      <c r="F1276" s="218"/>
    </row>
    <row r="1277" spans="1:6">
      <c r="A1277" s="217"/>
      <c r="F1277" s="218"/>
    </row>
    <row r="1278" spans="1:6">
      <c r="A1278" s="217"/>
      <c r="F1278" s="218"/>
    </row>
    <row r="1279" spans="1:6">
      <c r="A1279" s="217"/>
      <c r="F1279" s="218"/>
    </row>
    <row r="1280" spans="1:6">
      <c r="A1280" s="217"/>
      <c r="F1280" s="218"/>
    </row>
    <row r="1281" spans="1:6">
      <c r="A1281" s="217"/>
      <c r="F1281" s="218"/>
    </row>
    <row r="1282" spans="1:6">
      <c r="A1282" s="217"/>
      <c r="F1282" s="218"/>
    </row>
    <row r="1283" spans="1:6">
      <c r="A1283" s="217"/>
      <c r="F1283" s="218"/>
    </row>
    <row r="1284" spans="1:6">
      <c r="A1284" s="217"/>
      <c r="F1284" s="218"/>
    </row>
    <row r="1285" spans="1:6">
      <c r="A1285" s="217"/>
      <c r="F1285" s="218"/>
    </row>
    <row r="1286" spans="1:6">
      <c r="A1286" s="217"/>
      <c r="F1286" s="218"/>
    </row>
    <row r="1287" spans="1:6">
      <c r="A1287" s="217"/>
      <c r="F1287" s="218"/>
    </row>
    <row r="1288" spans="1:6">
      <c r="A1288" s="217"/>
      <c r="F1288" s="218"/>
    </row>
    <row r="1289" spans="1:6">
      <c r="A1289" s="217"/>
      <c r="F1289" s="218"/>
    </row>
    <row r="1290" spans="1:6">
      <c r="A1290" s="217"/>
      <c r="F1290" s="218"/>
    </row>
    <row r="1291" spans="1:6">
      <c r="A1291" s="217"/>
      <c r="F1291" s="218"/>
    </row>
    <row r="1292" spans="1:6">
      <c r="A1292" s="217"/>
      <c r="F1292" s="218"/>
    </row>
    <row r="1293" spans="1:6">
      <c r="A1293" s="217"/>
      <c r="F1293" s="218"/>
    </row>
    <row r="1294" spans="1:6">
      <c r="A1294" s="217"/>
      <c r="F1294" s="218"/>
    </row>
    <row r="1295" spans="1:6">
      <c r="A1295" s="217"/>
      <c r="F1295" s="218"/>
    </row>
    <row r="1296" spans="1:6">
      <c r="A1296" s="217"/>
      <c r="F1296" s="218"/>
    </row>
    <row r="1297" spans="1:6">
      <c r="A1297" s="217"/>
      <c r="F1297" s="218"/>
    </row>
    <row r="1298" spans="1:6">
      <c r="A1298" s="217"/>
      <c r="F1298" s="218"/>
    </row>
    <row r="1299" spans="1:6">
      <c r="A1299" s="217"/>
      <c r="F1299" s="218"/>
    </row>
    <row r="1300" spans="1:6">
      <c r="A1300" s="217"/>
      <c r="F1300" s="218"/>
    </row>
    <row r="1301" spans="1:6">
      <c r="A1301" s="217"/>
      <c r="F1301" s="218"/>
    </row>
    <row r="1302" spans="1:6">
      <c r="A1302" s="217"/>
      <c r="F1302" s="218"/>
    </row>
    <row r="1303" spans="1:6">
      <c r="A1303" s="217"/>
      <c r="F1303" s="218"/>
    </row>
    <row r="1304" spans="1:6">
      <c r="A1304" s="217"/>
      <c r="F1304" s="218"/>
    </row>
    <row r="1305" spans="1:6">
      <c r="A1305" s="217"/>
      <c r="F1305" s="218"/>
    </row>
    <row r="1306" spans="1:6">
      <c r="A1306" s="217"/>
      <c r="F1306" s="218"/>
    </row>
    <row r="1307" spans="1:6">
      <c r="A1307" s="217"/>
      <c r="F1307" s="218"/>
    </row>
    <row r="1308" spans="1:6">
      <c r="A1308" s="217"/>
      <c r="F1308" s="218"/>
    </row>
    <row r="1309" spans="1:6">
      <c r="A1309" s="217"/>
      <c r="F1309" s="218"/>
    </row>
    <row r="1310" spans="1:6">
      <c r="A1310" s="217"/>
      <c r="F1310" s="218"/>
    </row>
    <row r="1311" spans="1:6">
      <c r="A1311" s="217"/>
      <c r="F1311" s="218"/>
    </row>
    <row r="1312" spans="1:6">
      <c r="A1312" s="217"/>
    </row>
    <row r="1313" spans="1:6">
      <c r="A1313" s="217"/>
      <c r="F1313" s="218"/>
    </row>
    <row r="1314" spans="1:6">
      <c r="A1314" s="217"/>
      <c r="F1314" s="218"/>
    </row>
    <row r="1315" spans="1:6">
      <c r="A1315" s="217"/>
      <c r="F1315" s="218"/>
    </row>
    <row r="1316" spans="1:6">
      <c r="A1316" s="217"/>
      <c r="F1316" s="218"/>
    </row>
    <row r="1317" spans="1:6">
      <c r="A1317" s="217"/>
      <c r="F1317" s="218"/>
    </row>
    <row r="1318" spans="1:6">
      <c r="A1318" s="217"/>
      <c r="F1318" s="218"/>
    </row>
    <row r="1319" spans="1:6">
      <c r="A1319" s="217"/>
    </row>
    <row r="1320" spans="1:6">
      <c r="A1320" s="217"/>
    </row>
    <row r="1321" spans="1:6">
      <c r="A1321" s="217"/>
      <c r="F1321" s="218"/>
    </row>
    <row r="1322" spans="1:6">
      <c r="A1322" s="217"/>
      <c r="F1322" s="218"/>
    </row>
    <row r="1323" spans="1:6">
      <c r="A1323" s="217"/>
      <c r="F1323" s="218"/>
    </row>
    <row r="1324" spans="1:6">
      <c r="A1324" s="217"/>
      <c r="F1324" s="218"/>
    </row>
    <row r="1325" spans="1:6">
      <c r="A1325" s="217"/>
      <c r="F1325" s="218"/>
    </row>
    <row r="1326" spans="1:6">
      <c r="A1326" s="217"/>
      <c r="F1326" s="218"/>
    </row>
    <row r="1327" spans="1:6">
      <c r="A1327" s="217"/>
    </row>
    <row r="1328" spans="1:6">
      <c r="A1328" s="217"/>
      <c r="F1328" s="218"/>
    </row>
    <row r="1329" spans="1:6">
      <c r="A1329" s="217"/>
      <c r="F1329" s="218"/>
    </row>
    <row r="1330" spans="1:6">
      <c r="A1330" s="217"/>
      <c r="F1330" s="218"/>
    </row>
    <row r="1331" spans="1:6">
      <c r="A1331" s="217"/>
    </row>
    <row r="1332" spans="1:6">
      <c r="A1332" s="217"/>
      <c r="F1332" s="218"/>
    </row>
    <row r="1333" spans="1:6">
      <c r="A1333" s="217"/>
      <c r="F1333" s="218"/>
    </row>
    <row r="1334" spans="1:6">
      <c r="A1334" s="217"/>
      <c r="F1334" s="218"/>
    </row>
    <row r="1335" spans="1:6">
      <c r="A1335" s="217"/>
      <c r="F1335" s="218"/>
    </row>
    <row r="1336" spans="1:6">
      <c r="A1336" s="217"/>
      <c r="F1336" s="218"/>
    </row>
    <row r="1337" spans="1:6">
      <c r="A1337" s="217"/>
      <c r="F1337" s="218"/>
    </row>
    <row r="1338" spans="1:6">
      <c r="A1338" s="217"/>
      <c r="F1338" s="218"/>
    </row>
    <row r="1339" spans="1:6">
      <c r="A1339" s="217"/>
      <c r="F1339" s="218"/>
    </row>
    <row r="1340" spans="1:6">
      <c r="A1340" s="217"/>
      <c r="F1340" s="218"/>
    </row>
    <row r="1341" spans="1:6">
      <c r="A1341" s="217"/>
    </row>
    <row r="1342" spans="1:6">
      <c r="A1342" s="217"/>
      <c r="F1342" s="218"/>
    </row>
    <row r="1343" spans="1:6">
      <c r="A1343" s="217"/>
      <c r="F1343" s="218"/>
    </row>
    <row r="1344" spans="1:6">
      <c r="A1344" s="217"/>
      <c r="F1344" s="218"/>
    </row>
    <row r="1345" spans="1:6">
      <c r="A1345" s="217"/>
      <c r="F1345" s="218"/>
    </row>
    <row r="1346" spans="1:6">
      <c r="A1346" s="217"/>
    </row>
    <row r="1347" spans="1:6">
      <c r="A1347" s="217"/>
      <c r="F1347" s="218"/>
    </row>
    <row r="1348" spans="1:6">
      <c r="A1348" s="217"/>
      <c r="F1348" s="218"/>
    </row>
    <row r="1349" spans="1:6">
      <c r="A1349" s="217"/>
      <c r="F1349" s="218"/>
    </row>
    <row r="1350" spans="1:6">
      <c r="A1350" s="217"/>
      <c r="F1350" s="218"/>
    </row>
    <row r="1351" spans="1:6">
      <c r="A1351" s="217"/>
      <c r="F1351" s="218"/>
    </row>
    <row r="1352" spans="1:6">
      <c r="A1352" s="217"/>
      <c r="F1352" s="218"/>
    </row>
    <row r="1353" spans="1:6">
      <c r="A1353" s="217"/>
    </row>
    <row r="1354" spans="1:6">
      <c r="A1354" s="217"/>
    </row>
    <row r="1355" spans="1:6">
      <c r="A1355" s="217"/>
      <c r="F1355" s="218"/>
    </row>
    <row r="1356" spans="1:6">
      <c r="A1356" s="217"/>
      <c r="F1356" s="218"/>
    </row>
    <row r="1357" spans="1:6">
      <c r="A1357" s="217"/>
      <c r="F1357" s="218"/>
    </row>
    <row r="1358" spans="1:6">
      <c r="A1358" s="217"/>
      <c r="F1358" s="218"/>
    </row>
    <row r="1359" spans="1:6">
      <c r="A1359" s="217"/>
      <c r="F1359" s="218"/>
    </row>
    <row r="1360" spans="1:6">
      <c r="A1360" s="217"/>
    </row>
    <row r="1361" spans="1:6">
      <c r="A1361" s="217"/>
    </row>
    <row r="1362" spans="1:6">
      <c r="A1362" s="217"/>
    </row>
    <row r="1363" spans="1:6">
      <c r="A1363" s="217"/>
    </row>
    <row r="1364" spans="1:6">
      <c r="A1364" s="217"/>
      <c r="F1364" s="218"/>
    </row>
    <row r="1365" spans="1:6">
      <c r="A1365" s="217"/>
    </row>
  </sheetData>
  <autoFilter ref="A1:J1" xr:uid="{6676C08B-4A94-44A8-B529-7299F4B9B90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D0029-DAE7-4AAB-AB07-E5E4CB174474}">
  <dimension ref="A1:E29"/>
  <sheetViews>
    <sheetView workbookViewId="0"/>
  </sheetViews>
  <sheetFormatPr defaultRowHeight="14.4"/>
  <cols>
    <col min="1" max="1" width="19" bestFit="1" customWidth="1"/>
    <col min="2" max="2" width="18.33203125" bestFit="1" customWidth="1"/>
    <col min="3" max="3" width="17.44140625" bestFit="1" customWidth="1"/>
    <col min="4" max="4" width="255.6640625" bestFit="1" customWidth="1"/>
    <col min="5" max="5" width="14" bestFit="1" customWidth="1"/>
  </cols>
  <sheetData>
    <row r="1" spans="1:5">
      <c r="A1" s="201" t="s">
        <v>0</v>
      </c>
      <c r="B1" s="201" t="s">
        <v>6151</v>
      </c>
      <c r="C1" s="201" t="s">
        <v>6152</v>
      </c>
      <c r="D1" s="201" t="s">
        <v>6153</v>
      </c>
      <c r="E1" s="201" t="s">
        <v>6154</v>
      </c>
    </row>
    <row r="2" spans="1:5">
      <c r="A2" s="201" t="s">
        <v>32</v>
      </c>
      <c r="B2" s="201">
        <v>183</v>
      </c>
      <c r="C2" s="201">
        <v>48</v>
      </c>
      <c r="D2" s="201" t="s">
        <v>6155</v>
      </c>
      <c r="E2" s="244" t="s">
        <v>5421</v>
      </c>
    </row>
    <row r="3" spans="1:5">
      <c r="A3" s="201" t="s">
        <v>55</v>
      </c>
      <c r="B3" s="201">
        <v>548</v>
      </c>
      <c r="C3" s="201">
        <v>125</v>
      </c>
      <c r="D3" s="201" t="s">
        <v>6156</v>
      </c>
      <c r="E3" s="244" t="s">
        <v>5421</v>
      </c>
    </row>
    <row r="4" spans="1:5">
      <c r="A4" s="201" t="s">
        <v>59</v>
      </c>
      <c r="B4" s="201">
        <v>345</v>
      </c>
      <c r="C4" s="201">
        <v>83</v>
      </c>
      <c r="D4" s="201" t="s">
        <v>6157</v>
      </c>
      <c r="E4" s="244" t="s">
        <v>5421</v>
      </c>
    </row>
    <row r="5" spans="1:5">
      <c r="A5" s="201" t="s">
        <v>70</v>
      </c>
      <c r="B5" s="201">
        <v>381</v>
      </c>
      <c r="C5" s="201">
        <v>91</v>
      </c>
      <c r="D5" s="201" t="s">
        <v>6158</v>
      </c>
      <c r="E5" s="244" t="s">
        <v>5421</v>
      </c>
    </row>
    <row r="6" spans="1:5">
      <c r="A6" s="201" t="s">
        <v>103</v>
      </c>
      <c r="B6" s="201">
        <v>557</v>
      </c>
      <c r="C6" s="201">
        <v>99</v>
      </c>
      <c r="D6" s="201" t="s">
        <v>6159</v>
      </c>
      <c r="E6" s="244" t="s">
        <v>5421</v>
      </c>
    </row>
    <row r="7" spans="1:5">
      <c r="A7" s="201" t="s">
        <v>72</v>
      </c>
      <c r="B7" s="201">
        <v>406</v>
      </c>
      <c r="C7" s="201">
        <v>85</v>
      </c>
      <c r="D7" s="201" t="s">
        <v>6160</v>
      </c>
      <c r="E7" s="244" t="s">
        <v>5421</v>
      </c>
    </row>
    <row r="8" spans="1:5">
      <c r="A8" s="201" t="s">
        <v>78</v>
      </c>
      <c r="B8" s="201">
        <v>520</v>
      </c>
      <c r="C8" s="201">
        <v>100</v>
      </c>
      <c r="D8" s="201" t="s">
        <v>6161</v>
      </c>
      <c r="E8" s="244" t="s">
        <v>5421</v>
      </c>
    </row>
    <row r="9" spans="1:5">
      <c r="A9" s="201" t="s">
        <v>97</v>
      </c>
      <c r="B9" s="201">
        <v>518</v>
      </c>
      <c r="C9" s="201">
        <v>80</v>
      </c>
      <c r="D9" s="201" t="s">
        <v>6162</v>
      </c>
      <c r="E9" s="244" t="s">
        <v>5421</v>
      </c>
    </row>
    <row r="10" spans="1:5">
      <c r="A10" s="201" t="s">
        <v>14</v>
      </c>
      <c r="B10" s="201">
        <v>78</v>
      </c>
      <c r="C10" s="201">
        <v>23</v>
      </c>
      <c r="D10" s="201" t="s">
        <v>6163</v>
      </c>
      <c r="E10" s="244" t="s">
        <v>5421</v>
      </c>
    </row>
    <row r="11" spans="1:5">
      <c r="A11" s="201" t="s">
        <v>7</v>
      </c>
      <c r="B11" s="201">
        <v>69</v>
      </c>
      <c r="C11" s="201">
        <v>16</v>
      </c>
      <c r="D11" s="201" t="s">
        <v>6164</v>
      </c>
      <c r="E11" s="244" t="s">
        <v>5421</v>
      </c>
    </row>
    <row r="12" spans="1:5">
      <c r="A12" s="201" t="s">
        <v>30</v>
      </c>
      <c r="B12" s="201">
        <v>68</v>
      </c>
      <c r="C12" s="201">
        <v>24</v>
      </c>
      <c r="D12" s="201" t="s">
        <v>6165</v>
      </c>
      <c r="E12" s="244" t="s">
        <v>5421</v>
      </c>
    </row>
    <row r="13" spans="1:5">
      <c r="A13" s="201" t="s">
        <v>47</v>
      </c>
      <c r="B13" s="201">
        <v>90</v>
      </c>
      <c r="C13" s="201">
        <v>28</v>
      </c>
      <c r="D13" s="201" t="s">
        <v>6166</v>
      </c>
      <c r="E13" s="244" t="s">
        <v>5421</v>
      </c>
    </row>
    <row r="14" spans="1:5">
      <c r="A14" s="201" t="s">
        <v>60</v>
      </c>
      <c r="B14" s="201">
        <v>70</v>
      </c>
      <c r="C14" s="201">
        <v>21</v>
      </c>
      <c r="D14" s="201" t="s">
        <v>6167</v>
      </c>
      <c r="E14" s="244" t="s">
        <v>5421</v>
      </c>
    </row>
    <row r="15" spans="1:5">
      <c r="A15" s="201" t="s">
        <v>54</v>
      </c>
      <c r="B15" s="201">
        <v>67</v>
      </c>
      <c r="C15" s="201">
        <v>24</v>
      </c>
      <c r="D15" s="201" t="s">
        <v>6168</v>
      </c>
      <c r="E15" s="244" t="s">
        <v>5421</v>
      </c>
    </row>
    <row r="16" spans="1:5">
      <c r="A16" s="201" t="s">
        <v>73</v>
      </c>
      <c r="B16" s="201">
        <v>77</v>
      </c>
      <c r="C16" s="201">
        <v>24</v>
      </c>
      <c r="D16" s="201" t="s">
        <v>6169</v>
      </c>
      <c r="E16" s="244" t="s">
        <v>5421</v>
      </c>
    </row>
    <row r="17" spans="1:5">
      <c r="A17" s="201" t="s">
        <v>81</v>
      </c>
      <c r="B17" s="201">
        <v>67</v>
      </c>
      <c r="C17" s="201">
        <v>21</v>
      </c>
      <c r="D17" s="201" t="s">
        <v>6170</v>
      </c>
      <c r="E17" s="244" t="s">
        <v>5421</v>
      </c>
    </row>
    <row r="18" spans="1:5">
      <c r="A18" s="201" t="s">
        <v>86</v>
      </c>
      <c r="B18" s="201">
        <v>144</v>
      </c>
      <c r="C18" s="201">
        <v>45</v>
      </c>
      <c r="D18" s="201" t="s">
        <v>6171</v>
      </c>
      <c r="E18" s="244" t="s">
        <v>5421</v>
      </c>
    </row>
    <row r="19" spans="1:5">
      <c r="A19" s="201" t="s">
        <v>87</v>
      </c>
      <c r="B19" s="201">
        <v>103</v>
      </c>
      <c r="C19" s="201">
        <v>28</v>
      </c>
      <c r="D19" s="201" t="s">
        <v>6172</v>
      </c>
      <c r="E19" s="244" t="s">
        <v>5421</v>
      </c>
    </row>
    <row r="20" spans="1:5">
      <c r="A20" s="201" t="s">
        <v>92</v>
      </c>
      <c r="B20" s="201">
        <v>97</v>
      </c>
      <c r="C20" s="201">
        <v>35</v>
      </c>
      <c r="D20" s="201" t="s">
        <v>6173</v>
      </c>
      <c r="E20" s="244" t="s">
        <v>5421</v>
      </c>
    </row>
    <row r="21" spans="1:5">
      <c r="A21" s="201" t="s">
        <v>98</v>
      </c>
      <c r="B21" s="201">
        <v>76</v>
      </c>
      <c r="C21" s="201">
        <v>30</v>
      </c>
      <c r="D21" s="201" t="s">
        <v>6174</v>
      </c>
      <c r="E21" s="244" t="s">
        <v>5421</v>
      </c>
    </row>
    <row r="22" spans="1:5">
      <c r="A22" s="201" t="s">
        <v>27</v>
      </c>
      <c r="B22" s="201">
        <v>76</v>
      </c>
      <c r="C22" s="201">
        <v>0</v>
      </c>
      <c r="D22" s="201" t="s">
        <v>6175</v>
      </c>
      <c r="E22" s="244" t="s">
        <v>5421</v>
      </c>
    </row>
    <row r="23" spans="1:5">
      <c r="A23" s="201" t="s">
        <v>52</v>
      </c>
      <c r="B23" s="201">
        <v>282</v>
      </c>
      <c r="C23" s="201">
        <v>20</v>
      </c>
      <c r="D23" s="201" t="s">
        <v>6176</v>
      </c>
      <c r="E23" s="244" t="s">
        <v>5421</v>
      </c>
    </row>
    <row r="24" spans="1:5">
      <c r="A24" s="201" t="s">
        <v>49</v>
      </c>
      <c r="B24" s="201">
        <v>90</v>
      </c>
      <c r="C24" s="201">
        <v>0</v>
      </c>
      <c r="D24" s="201" t="s">
        <v>6177</v>
      </c>
      <c r="E24" s="244" t="s">
        <v>5421</v>
      </c>
    </row>
    <row r="25" spans="1:5">
      <c r="A25" s="201" t="s">
        <v>68</v>
      </c>
      <c r="B25" s="201">
        <v>113</v>
      </c>
      <c r="C25" s="201">
        <v>0</v>
      </c>
      <c r="D25" s="201" t="s">
        <v>6178</v>
      </c>
      <c r="E25" s="244" t="s">
        <v>5421</v>
      </c>
    </row>
    <row r="26" spans="1:5">
      <c r="A26" s="201" t="s">
        <v>71</v>
      </c>
      <c r="B26" s="201">
        <v>152</v>
      </c>
      <c r="C26" s="201">
        <v>0</v>
      </c>
      <c r="D26" s="201" t="s">
        <v>6179</v>
      </c>
      <c r="E26" s="244" t="s">
        <v>5421</v>
      </c>
    </row>
    <row r="27" spans="1:5">
      <c r="A27" s="201" t="s">
        <v>67</v>
      </c>
      <c r="B27" s="201">
        <v>120</v>
      </c>
      <c r="C27" s="201">
        <v>0</v>
      </c>
      <c r="D27" s="201" t="s">
        <v>6180</v>
      </c>
      <c r="E27" s="244" t="s">
        <v>5421</v>
      </c>
    </row>
    <row r="28" spans="1:5">
      <c r="A28" s="201" t="s">
        <v>79</v>
      </c>
      <c r="B28" s="201">
        <v>161</v>
      </c>
      <c r="C28" s="201">
        <v>0</v>
      </c>
      <c r="D28" s="201" t="s">
        <v>6181</v>
      </c>
      <c r="E28" s="244" t="s">
        <v>5421</v>
      </c>
    </row>
    <row r="29" spans="1:5">
      <c r="A29" s="201" t="s">
        <v>50</v>
      </c>
      <c r="B29" s="201">
        <v>89</v>
      </c>
      <c r="C29" s="201">
        <v>9</v>
      </c>
      <c r="D29" s="201" t="s">
        <v>6182</v>
      </c>
      <c r="E29" s="244" t="s">
        <v>5421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C7486-FA7E-4457-BAEF-293129A47925}">
  <dimension ref="A1:E40"/>
  <sheetViews>
    <sheetView workbookViewId="0"/>
  </sheetViews>
  <sheetFormatPr defaultRowHeight="14.4"/>
  <cols>
    <col min="1" max="1" width="10" bestFit="1" customWidth="1"/>
    <col min="2" max="2" width="81" bestFit="1" customWidth="1"/>
    <col min="3" max="3" width="17.44140625" bestFit="1" customWidth="1"/>
    <col min="4" max="4" width="19.88671875" bestFit="1" customWidth="1"/>
    <col min="5" max="5" width="11.109375" bestFit="1" customWidth="1"/>
  </cols>
  <sheetData>
    <row r="1" spans="1:5">
      <c r="A1" s="201" t="s">
        <v>0</v>
      </c>
      <c r="B1" s="201" t="s">
        <v>1</v>
      </c>
      <c r="C1" s="201" t="s">
        <v>6183</v>
      </c>
      <c r="D1" s="201" t="s">
        <v>6184</v>
      </c>
      <c r="E1" s="201" t="s">
        <v>5</v>
      </c>
    </row>
    <row r="2" spans="1:5">
      <c r="A2" s="201" t="s">
        <v>86</v>
      </c>
      <c r="B2" s="201" t="s">
        <v>21</v>
      </c>
      <c r="C2" s="201">
        <v>0</v>
      </c>
      <c r="D2" s="201">
        <v>0</v>
      </c>
      <c r="E2" s="244" t="s">
        <v>6185</v>
      </c>
    </row>
    <row r="3" spans="1:5">
      <c r="A3" s="201" t="s">
        <v>86</v>
      </c>
      <c r="B3" s="201" t="s">
        <v>21</v>
      </c>
      <c r="C3" s="201">
        <v>0</v>
      </c>
      <c r="D3" s="201">
        <v>0</v>
      </c>
      <c r="E3" s="244" t="s">
        <v>6185</v>
      </c>
    </row>
    <row r="4" spans="1:5">
      <c r="A4" s="201" t="s">
        <v>86</v>
      </c>
      <c r="B4" s="201" t="s">
        <v>3039</v>
      </c>
      <c r="C4" s="201">
        <v>14</v>
      </c>
      <c r="D4" s="201">
        <v>4</v>
      </c>
      <c r="E4" s="244" t="s">
        <v>6186</v>
      </c>
    </row>
    <row r="5" spans="1:5">
      <c r="A5" s="201" t="s">
        <v>86</v>
      </c>
      <c r="B5" s="201" t="s">
        <v>3417</v>
      </c>
      <c r="C5" s="201">
        <v>16</v>
      </c>
      <c r="D5" s="201">
        <v>4</v>
      </c>
      <c r="E5" s="244" t="s">
        <v>6186</v>
      </c>
    </row>
    <row r="6" spans="1:5">
      <c r="A6" s="201" t="s">
        <v>86</v>
      </c>
      <c r="B6" s="201" t="s">
        <v>3045</v>
      </c>
      <c r="C6" s="201">
        <v>128</v>
      </c>
      <c r="D6" s="201">
        <v>37</v>
      </c>
      <c r="E6" s="244" t="s">
        <v>6186</v>
      </c>
    </row>
    <row r="7" spans="1:5">
      <c r="A7" s="201" t="s">
        <v>86</v>
      </c>
      <c r="B7" s="201" t="s">
        <v>3039</v>
      </c>
      <c r="C7" s="201">
        <v>14</v>
      </c>
      <c r="D7" s="201">
        <v>4</v>
      </c>
      <c r="E7" s="244" t="s">
        <v>6186</v>
      </c>
    </row>
    <row r="8" spans="1:5">
      <c r="A8" s="201" t="s">
        <v>86</v>
      </c>
      <c r="B8" s="201" t="s">
        <v>3417</v>
      </c>
      <c r="C8" s="201">
        <v>16</v>
      </c>
      <c r="D8" s="201">
        <v>4</v>
      </c>
      <c r="E8" s="244" t="s">
        <v>6186</v>
      </c>
    </row>
    <row r="9" spans="1:5">
      <c r="A9" s="201" t="s">
        <v>86</v>
      </c>
      <c r="B9" s="201" t="s">
        <v>3045</v>
      </c>
      <c r="C9" s="201">
        <v>128</v>
      </c>
      <c r="D9" s="201">
        <v>37</v>
      </c>
      <c r="E9" s="244" t="s">
        <v>6186</v>
      </c>
    </row>
    <row r="10" spans="1:5">
      <c r="A10" s="201"/>
      <c r="B10" s="201"/>
      <c r="C10" s="201"/>
      <c r="D10" s="201"/>
      <c r="E10" s="244"/>
    </row>
    <row r="11" spans="1:5">
      <c r="A11" s="201"/>
      <c r="B11" s="201"/>
      <c r="C11" s="201"/>
      <c r="D11" s="201"/>
      <c r="E11" s="244"/>
    </row>
    <row r="12" spans="1:5">
      <c r="A12" s="201"/>
      <c r="B12" s="201"/>
      <c r="C12" s="201"/>
      <c r="D12" s="201"/>
      <c r="E12" s="244"/>
    </row>
    <row r="13" spans="1:5">
      <c r="A13" s="201"/>
      <c r="B13" s="201"/>
      <c r="C13" s="201"/>
      <c r="D13" s="201"/>
      <c r="E13" s="244"/>
    </row>
    <row r="14" spans="1:5">
      <c r="A14" s="201"/>
      <c r="B14" s="201"/>
      <c r="C14" s="201"/>
      <c r="D14" s="201"/>
      <c r="E14" s="244"/>
    </row>
    <row r="15" spans="1:5">
      <c r="A15" s="201"/>
      <c r="B15" s="201"/>
      <c r="C15" s="201"/>
      <c r="D15" s="201"/>
      <c r="E15" s="244"/>
    </row>
    <row r="16" spans="1:5">
      <c r="A16" s="201"/>
      <c r="B16" s="201"/>
      <c r="C16" s="201"/>
      <c r="D16" s="201"/>
      <c r="E16" s="244"/>
    </row>
    <row r="17" spans="1:5">
      <c r="A17" s="201"/>
      <c r="B17" s="201"/>
      <c r="C17" s="201"/>
      <c r="D17" s="201"/>
      <c r="E17" s="244"/>
    </row>
    <row r="18" spans="1:5">
      <c r="A18" s="201"/>
      <c r="B18" s="201"/>
      <c r="C18" s="201"/>
      <c r="D18" s="201"/>
      <c r="E18" s="244"/>
    </row>
    <row r="19" spans="1:5">
      <c r="A19" s="201"/>
      <c r="B19" s="201"/>
      <c r="C19" s="201"/>
      <c r="D19" s="201"/>
      <c r="E19" s="244"/>
    </row>
    <row r="20" spans="1:5">
      <c r="A20" s="201"/>
      <c r="B20" s="201"/>
      <c r="C20" s="201"/>
      <c r="D20" s="201"/>
      <c r="E20" s="228"/>
    </row>
    <row r="21" spans="1:5">
      <c r="A21" s="201"/>
      <c r="B21" s="201"/>
      <c r="C21" s="201"/>
      <c r="D21" s="201"/>
      <c r="E21" s="228"/>
    </row>
    <row r="22" spans="1:5">
      <c r="A22" s="201"/>
      <c r="B22" s="201"/>
      <c r="C22" s="201"/>
      <c r="D22" s="201"/>
      <c r="E22" s="228"/>
    </row>
    <row r="23" spans="1:5">
      <c r="A23" s="201"/>
      <c r="B23" s="201"/>
      <c r="C23" s="201"/>
      <c r="D23" s="201"/>
      <c r="E23" s="228"/>
    </row>
    <row r="24" spans="1:5">
      <c r="A24" s="201"/>
      <c r="B24" s="201"/>
      <c r="C24" s="201"/>
      <c r="D24" s="201"/>
      <c r="E24" s="228"/>
    </row>
    <row r="25" spans="1:5">
      <c r="A25" s="201"/>
      <c r="B25" s="201"/>
      <c r="C25" s="201"/>
      <c r="D25" s="201"/>
      <c r="E25" s="228"/>
    </row>
    <row r="26" spans="1:5">
      <c r="A26" s="201"/>
      <c r="B26" s="201"/>
      <c r="C26" s="201"/>
      <c r="D26" s="201"/>
      <c r="E26" s="228"/>
    </row>
    <row r="27" spans="1:5">
      <c r="A27" s="201"/>
      <c r="B27" s="201"/>
      <c r="C27" s="201"/>
      <c r="D27" s="201"/>
      <c r="E27" s="228"/>
    </row>
    <row r="28" spans="1:5">
      <c r="A28" s="201"/>
      <c r="B28" s="201"/>
      <c r="C28" s="201"/>
      <c r="D28" s="201"/>
      <c r="E28" s="201"/>
    </row>
    <row r="29" spans="1:5">
      <c r="A29" s="201"/>
      <c r="B29" s="201"/>
      <c r="C29" s="201"/>
      <c r="D29" s="201"/>
      <c r="E29" s="201"/>
    </row>
    <row r="30" spans="1:5">
      <c r="A30" s="201"/>
      <c r="B30" s="201"/>
      <c r="C30" s="201"/>
      <c r="D30" s="201"/>
      <c r="E30" s="201"/>
    </row>
    <row r="31" spans="1:5">
      <c r="A31" s="201"/>
      <c r="B31" s="201"/>
      <c r="C31" s="201"/>
      <c r="D31" s="201"/>
      <c r="E31" s="201"/>
    </row>
    <row r="32" spans="1:5">
      <c r="A32" s="201"/>
      <c r="B32" s="201"/>
      <c r="C32" s="201"/>
      <c r="D32" s="201"/>
      <c r="E32" s="201"/>
    </row>
    <row r="33" spans="1:5">
      <c r="A33" s="201"/>
      <c r="B33" s="201"/>
      <c r="C33" s="201"/>
      <c r="D33" s="201"/>
      <c r="E33" s="201"/>
    </row>
    <row r="34" spans="1:5">
      <c r="A34" s="201"/>
      <c r="B34" s="201"/>
      <c r="C34" s="201"/>
      <c r="D34" s="201"/>
      <c r="E34" s="201"/>
    </row>
    <row r="35" spans="1:5">
      <c r="A35" s="201"/>
      <c r="B35" s="201"/>
      <c r="C35" s="201"/>
      <c r="D35" s="201"/>
      <c r="E35" s="201"/>
    </row>
    <row r="36" spans="1:5">
      <c r="A36" s="201"/>
      <c r="B36" s="201"/>
      <c r="C36" s="201"/>
      <c r="D36" s="201"/>
      <c r="E36" s="201"/>
    </row>
    <row r="37" spans="1:5">
      <c r="A37" s="201"/>
      <c r="B37" s="201"/>
      <c r="C37" s="201"/>
      <c r="D37" s="201"/>
      <c r="E37" s="201"/>
    </row>
    <row r="38" spans="1:5">
      <c r="A38" s="201"/>
      <c r="B38" s="201"/>
      <c r="C38" s="201"/>
      <c r="D38" s="201"/>
      <c r="E38" s="201"/>
    </row>
    <row r="39" spans="1:5">
      <c r="A39" s="201"/>
      <c r="B39" s="201"/>
      <c r="C39" s="201"/>
      <c r="D39" s="201"/>
      <c r="E39" s="201"/>
    </row>
    <row r="40" spans="1:5">
      <c r="A40" s="201"/>
      <c r="B40" s="201"/>
      <c r="C40" s="201"/>
      <c r="D40" s="201"/>
      <c r="E40" s="201"/>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E70EF-30A7-430B-BCCD-D42B21C54D28}">
  <dimension ref="A1:G51"/>
  <sheetViews>
    <sheetView topLeftCell="A10" workbookViewId="0">
      <selection activeCell="A4" sqref="A4:E25"/>
    </sheetView>
  </sheetViews>
  <sheetFormatPr defaultRowHeight="14.4"/>
  <cols>
    <col min="1" max="1" width="38.109375" customWidth="1"/>
    <col min="2" max="6" width="20" customWidth="1"/>
  </cols>
  <sheetData>
    <row r="1" spans="1:7" ht="15.6">
      <c r="A1" s="240" t="s">
        <v>6187</v>
      </c>
    </row>
    <row r="2" spans="1:7">
      <c r="A2" s="243" t="s">
        <v>6188</v>
      </c>
    </row>
    <row r="4" spans="1:7" ht="15.6">
      <c r="A4" s="240" t="s">
        <v>6189</v>
      </c>
      <c r="F4" s="331" t="s">
        <v>6190</v>
      </c>
      <c r="G4" s="448">
        <v>0.8</v>
      </c>
    </row>
    <row r="5" spans="1:7" ht="48.6">
      <c r="A5" s="241" t="s">
        <v>0</v>
      </c>
      <c r="B5" s="241" t="s">
        <v>4587</v>
      </c>
      <c r="C5" s="241" t="s">
        <v>6191</v>
      </c>
      <c r="D5" s="241" t="s">
        <v>3</v>
      </c>
      <c r="F5" s="449" t="s">
        <v>6192</v>
      </c>
    </row>
    <row r="6" spans="1:7">
      <c r="A6" t="str">
        <f>IFERROR(Fjöldagögn!A2,"")</f>
        <v>Engidalsskóli</v>
      </c>
      <c r="B6" t="str">
        <f>IFERROR(INDEX(Skólalisti!$B$3:$B$30,MATCH($A6,Skólalisti!$A$3:$A$30,0)),"")</f>
        <v>Grunnskóli</v>
      </c>
      <c r="C6">
        <f>IFERROR(Fjöldagögn!B2,0)</f>
        <v>183</v>
      </c>
      <c r="D6">
        <f>IFERROR(Fjöldagögn!C2,0)</f>
        <v>48</v>
      </c>
    </row>
    <row r="7" spans="1:7">
      <c r="A7" t="str">
        <f>IFERROR(Fjöldagögn!A3,"")</f>
        <v>Hraunvallaskóli</v>
      </c>
      <c r="B7" t="str">
        <f>IFERROR(INDEX(Skólalisti!$B$3:$B$30,MATCH($A7,Skólalisti!$A$3:$A$30,0)),"")</f>
        <v>Grunnskóli</v>
      </c>
      <c r="C7">
        <f>IFERROR(Fjöldagögn!B3,0)</f>
        <v>548</v>
      </c>
      <c r="D7">
        <f>IFERROR(Fjöldagögn!C3,0)</f>
        <v>125</v>
      </c>
    </row>
    <row r="8" spans="1:7">
      <c r="A8" t="str">
        <f>IFERROR(Fjöldagögn!A4,"")</f>
        <v>Hvaleyrarskóli</v>
      </c>
      <c r="B8" t="str">
        <f>IFERROR(INDEX(Skólalisti!$B$3:$B$30,MATCH($A8,Skólalisti!$A$3:$A$30,0)),"")</f>
        <v>Grunnskóli</v>
      </c>
      <c r="C8">
        <f>IFERROR(Fjöldagögn!B4,0)</f>
        <v>345</v>
      </c>
      <c r="D8">
        <f>IFERROR(Fjöldagögn!C4,0)</f>
        <v>83</v>
      </c>
    </row>
    <row r="9" spans="1:7">
      <c r="A9" t="str">
        <f>IFERROR(Fjöldagögn!A5,"")</f>
        <v>Lækjarskóli</v>
      </c>
      <c r="B9" t="str">
        <f>IFERROR(INDEX(Skólalisti!$B$3:$B$30,MATCH($A9,Skólalisti!$A$3:$A$30,0)),"")</f>
        <v>Grunnskóli</v>
      </c>
      <c r="C9">
        <f>IFERROR(Fjöldagögn!B5,0)</f>
        <v>381</v>
      </c>
      <c r="D9">
        <f>IFERROR(Fjöldagögn!C5,0)</f>
        <v>91</v>
      </c>
    </row>
    <row r="10" spans="1:7">
      <c r="A10" t="str">
        <f>IFERROR(Fjöldagögn!A6,"")</f>
        <v>Öldutúnsskóli</v>
      </c>
      <c r="B10" t="str">
        <f>IFERROR(INDEX(Skólalisti!$B$3:$B$30,MATCH($A10,Skólalisti!$A$3:$A$30,0)),"")</f>
        <v>Grunnskóli</v>
      </c>
      <c r="C10">
        <f>IFERROR(Fjöldagögn!B6,0)</f>
        <v>557</v>
      </c>
      <c r="D10">
        <f>IFERROR(Fjöldagögn!C6,0)</f>
        <v>99</v>
      </c>
    </row>
    <row r="11" spans="1:7">
      <c r="A11" t="str">
        <f>IFERROR(Fjöldagögn!A7,"")</f>
        <v>Setbergsskóli</v>
      </c>
      <c r="B11" t="str">
        <f>IFERROR(INDEX(Skólalisti!$B$3:$B$30,MATCH($A11,Skólalisti!$A$3:$A$30,0)),"")</f>
        <v>Grunnskóli</v>
      </c>
      <c r="C11">
        <f>IFERROR(Fjöldagögn!B7,0)</f>
        <v>406</v>
      </c>
      <c r="D11">
        <f>IFERROR(Fjöldagögn!C7,0)</f>
        <v>85</v>
      </c>
    </row>
    <row r="12" spans="1:7">
      <c r="A12" t="str">
        <f>IFERROR(Fjöldagögn!A8,"")</f>
        <v>Skarðshlíðarskóli</v>
      </c>
      <c r="B12" t="str">
        <f>IFERROR(INDEX(Skólalisti!$B$3:$B$30,MATCH($A12,Skólalisti!$A$3:$A$30,0)),"")</f>
        <v>Grunnskóli</v>
      </c>
      <c r="C12">
        <f>IFERROR(Fjöldagögn!B8,0)</f>
        <v>520</v>
      </c>
      <c r="D12">
        <f>IFERROR(Fjöldagögn!C8,0)</f>
        <v>100</v>
      </c>
    </row>
    <row r="13" spans="1:7">
      <c r="A13" t="str">
        <f>IFERROR(Fjöldagögn!A9,"")</f>
        <v>Víðistaðaskóli</v>
      </c>
      <c r="B13" t="str">
        <f>IFERROR(INDEX(Skólalisti!$B$3:$B$30,MATCH($A13,Skólalisti!$A$3:$A$30,0)),"")</f>
        <v>Grunnskóli</v>
      </c>
      <c r="C13">
        <f>IFERROR(Fjöldagögn!B9,0)</f>
        <v>518</v>
      </c>
      <c r="D13">
        <f>IFERROR(Fjöldagögn!C9,0)</f>
        <v>80</v>
      </c>
    </row>
    <row r="14" spans="1:7">
      <c r="A14" t="str">
        <f>IFERROR(Fjöldagögn!A10,"")</f>
        <v>Álfaberg</v>
      </c>
      <c r="B14" t="str">
        <f>IFERROR(INDEX(Skólalisti!$B$3:$B$30,MATCH($A14,Skólalisti!$A$3:$A$30,0)),"")</f>
        <v>Leikskóli</v>
      </c>
      <c r="C14">
        <f>IFERROR(Fjöldagögn!B10,0)</f>
        <v>78</v>
      </c>
      <c r="D14">
        <f>IFERROR(Fjöldagögn!C10,0)</f>
        <v>23</v>
      </c>
    </row>
    <row r="15" spans="1:7">
      <c r="A15" t="str">
        <f>IFERROR(Fjöldagögn!A11,"")</f>
        <v>Arnarberg</v>
      </c>
      <c r="B15" t="str">
        <f>IFERROR(INDEX(Skólalisti!$B$3:$B$30,MATCH($A15,Skólalisti!$A$3:$A$30,0)),"")</f>
        <v>Leikskóli</v>
      </c>
      <c r="C15">
        <f>IFERROR(Fjöldagögn!B11,0)</f>
        <v>69</v>
      </c>
      <c r="D15">
        <f>IFERROR(Fjöldagögn!C11,0)</f>
        <v>16</v>
      </c>
    </row>
    <row r="16" spans="1:7">
      <c r="A16" t="str">
        <f>IFERROR(Fjöldagögn!A12,"")</f>
        <v>Bjarkalundur</v>
      </c>
      <c r="B16" t="str">
        <f>IFERROR(INDEX(Skólalisti!$B$3:$B$30,MATCH($A16,Skólalisti!$A$3:$A$30,0)),"")</f>
        <v>Leikskóli</v>
      </c>
      <c r="C16">
        <f>IFERROR(Fjöldagögn!B12,0)</f>
        <v>68</v>
      </c>
      <c r="D16">
        <f>IFERROR(Fjöldagögn!C12,0)</f>
        <v>24</v>
      </c>
    </row>
    <row r="17" spans="1:4">
      <c r="A17" t="str">
        <f>IFERROR(Fjöldagögn!A13,"")</f>
        <v>Hlíðarberg</v>
      </c>
      <c r="B17" t="str">
        <f>IFERROR(INDEX(Skólalisti!$B$3:$B$30,MATCH($A17,Skólalisti!$A$3:$A$30,0)),"")</f>
        <v>Leikskóli</v>
      </c>
      <c r="C17">
        <f>IFERROR(Fjöldagögn!B13,0)</f>
        <v>90</v>
      </c>
      <c r="D17">
        <f>IFERROR(Fjöldagögn!C13,0)</f>
        <v>28</v>
      </c>
    </row>
    <row r="18" spans="1:4">
      <c r="A18" t="str">
        <f>IFERROR(Fjöldagögn!A14,"")</f>
        <v>Hörðuvellir</v>
      </c>
      <c r="B18" t="str">
        <f>IFERROR(INDEX(Skólalisti!$B$3:$B$30,MATCH($A18,Skólalisti!$A$3:$A$30,0)),"")</f>
        <v>Leikskóli</v>
      </c>
      <c r="C18">
        <f>IFERROR(Fjöldagögn!B14,0)</f>
        <v>70</v>
      </c>
      <c r="D18">
        <f>IFERROR(Fjöldagögn!C14,0)</f>
        <v>21</v>
      </c>
    </row>
    <row r="19" spans="1:4">
      <c r="A19" t="str">
        <f>IFERROR(Fjöldagögn!A15,"")</f>
        <v>Hraunvallaleikskóli</v>
      </c>
      <c r="B19" t="str">
        <f>IFERROR(INDEX(Skólalisti!$B$3:$B$30,MATCH($A19,Skólalisti!$A$3:$A$30,0)),"")</f>
        <v>Leikskóli</v>
      </c>
      <c r="C19">
        <f>IFERROR(Fjöldagögn!B15,0)</f>
        <v>67</v>
      </c>
      <c r="D19">
        <f>IFERROR(Fjöldagögn!C15,0)</f>
        <v>24</v>
      </c>
    </row>
    <row r="20" spans="1:4">
      <c r="A20" t="str">
        <f>IFERROR(Fjöldagögn!A16,"")</f>
        <v>Skarðshlíðarleikskóli</v>
      </c>
      <c r="B20" t="str">
        <f>IFERROR(INDEX(Skólalisti!$B$3:$B$30,MATCH($A20,Skólalisti!$A$3:$A$30,0)),"")</f>
        <v>Leikskóli</v>
      </c>
      <c r="C20">
        <f>IFERROR(Fjöldagögn!B16,0)</f>
        <v>77</v>
      </c>
      <c r="D20">
        <f>IFERROR(Fjöldagögn!C16,0)</f>
        <v>24</v>
      </c>
    </row>
    <row r="21" spans="1:4">
      <c r="A21" t="str">
        <f>IFERROR(Fjöldagögn!A17,"")</f>
        <v>Smáralundur</v>
      </c>
      <c r="B21" t="str">
        <f>IFERROR(INDEX(Skólalisti!$B$3:$B$30,MATCH($A21,Skólalisti!$A$3:$A$30,0)),"")</f>
        <v>Leikskóli</v>
      </c>
      <c r="C21">
        <f>IFERROR(Fjöldagögn!B17,0)</f>
        <v>67</v>
      </c>
      <c r="D21">
        <f>IFERROR(Fjöldagögn!C17,0)</f>
        <v>21</v>
      </c>
    </row>
    <row r="22" spans="1:4">
      <c r="A22" t="str">
        <f>IFERROR(Fjöldagögn!A18,"")</f>
        <v>Stekkjarás</v>
      </c>
      <c r="B22" t="str">
        <f>IFERROR(INDEX(Skólalisti!$B$3:$B$30,MATCH($A22,Skólalisti!$A$3:$A$30,0)),"")</f>
        <v>Leikskóli</v>
      </c>
      <c r="C22">
        <f>IFERROR(Fjöldagögn!B18,0)</f>
        <v>144</v>
      </c>
      <c r="D22">
        <f>IFERROR(Fjöldagögn!C18,0)</f>
        <v>45</v>
      </c>
    </row>
    <row r="23" spans="1:4">
      <c r="A23" t="str">
        <f>IFERROR(Fjöldagögn!A19,"")</f>
        <v>Tjarnarás</v>
      </c>
      <c r="B23" t="str">
        <f>IFERROR(INDEX(Skólalisti!$B$3:$B$30,MATCH($A23,Skólalisti!$A$3:$A$30,0)),"")</f>
        <v>Leikskóli</v>
      </c>
      <c r="C23">
        <f>IFERROR(Fjöldagögn!B19,0)</f>
        <v>103</v>
      </c>
      <c r="D23">
        <f>IFERROR(Fjöldagögn!C19,0)</f>
        <v>28</v>
      </c>
    </row>
    <row r="24" spans="1:4">
      <c r="A24" t="str">
        <f>IFERROR(Fjöldagögn!A20,"")</f>
        <v>Vesturkot</v>
      </c>
      <c r="B24" t="str">
        <f>IFERROR(INDEX(Skólalisti!$B$3:$B$30,MATCH($A24,Skólalisti!$A$3:$A$30,0)),"")</f>
        <v>Leikskóli</v>
      </c>
      <c r="C24">
        <f>IFERROR(Fjöldagögn!B20,0)</f>
        <v>97</v>
      </c>
      <c r="D24">
        <f>IFERROR(Fjöldagögn!C20,0)</f>
        <v>35</v>
      </c>
    </row>
    <row r="25" spans="1:4">
      <c r="A25" t="str">
        <f>IFERROR(Fjöldagögn!A21,"")</f>
        <v>Víðivellir</v>
      </c>
      <c r="B25" t="str">
        <f>IFERROR(INDEX(Skólalisti!$B$3:$B$30,MATCH($A25,Skólalisti!$A$3:$A$30,0)),"")</f>
        <v>Leikskóli</v>
      </c>
      <c r="C25">
        <f>IFERROR(Fjöldagögn!B21,0)</f>
        <v>76</v>
      </c>
      <c r="D25">
        <f>IFERROR(Fjöldagögn!C21,0)</f>
        <v>30</v>
      </c>
    </row>
    <row r="26" spans="1:4">
      <c r="A26" t="str">
        <f>IFERROR(Fjöldagögn!A22,"")</f>
        <v>Álfakot</v>
      </c>
      <c r="B26" t="str">
        <f>IFERROR(INDEX(Skólalisti!$B$3:$B$30,MATCH($A26,Skólalisti!$A$3:$A$30,0)),"")</f>
        <v>Frístundaheimili</v>
      </c>
      <c r="C26">
        <f>IFERROR(Fjöldagögn!B22,0)</f>
        <v>76</v>
      </c>
      <c r="D26">
        <f>IFERROR(Fjöldagögn!C22,0)</f>
        <v>0</v>
      </c>
    </row>
    <row r="27" spans="1:4">
      <c r="A27" t="str">
        <f>IFERROR(Fjöldagögn!A23,"")</f>
        <v>Hraunsel</v>
      </c>
      <c r="B27" t="str">
        <f>IFERROR(INDEX(Skólalisti!$B$3:$B$30,MATCH($A27,Skólalisti!$A$3:$A$30,0)),"")</f>
        <v>Frístundaheimili</v>
      </c>
      <c r="C27">
        <f>IFERROR(Fjöldagögn!B23,0)</f>
        <v>282</v>
      </c>
      <c r="D27">
        <f>IFERROR(Fjöldagögn!C23,0)</f>
        <v>20</v>
      </c>
    </row>
    <row r="28" spans="1:4">
      <c r="A28" t="str">
        <f>IFERROR(Fjöldagögn!A24,"")</f>
        <v>Holtasel</v>
      </c>
      <c r="B28" t="str">
        <f>IFERROR(INDEX(Skólalisti!$B$3:$B$30,MATCH($A28,Skólalisti!$A$3:$A$30,0)),"")</f>
        <v>Frístundaheimili</v>
      </c>
      <c r="C28">
        <f>IFERROR(Fjöldagögn!B24,0)</f>
        <v>90</v>
      </c>
      <c r="D28">
        <f>IFERROR(Fjöldagögn!C24,0)</f>
        <v>0</v>
      </c>
    </row>
    <row r="29" spans="1:4">
      <c r="A29" t="str">
        <f>IFERROR(Fjöldagögn!A25,"")</f>
        <v>Lækjarsel</v>
      </c>
      <c r="B29" t="str">
        <f>IFERROR(INDEX(Skólalisti!$B$3:$B$30,MATCH($A29,Skólalisti!$A$3:$A$30,0)),"")</f>
        <v>Frístundaheimili</v>
      </c>
      <c r="C29">
        <f>IFERROR(Fjöldagögn!B25,0)</f>
        <v>113</v>
      </c>
      <c r="D29">
        <f>IFERROR(Fjöldagögn!C25,0)</f>
        <v>0</v>
      </c>
    </row>
    <row r="30" spans="1:4">
      <c r="A30" t="str">
        <f>IFERROR(Fjöldagögn!A26,"")</f>
        <v>Selið</v>
      </c>
      <c r="B30" t="str">
        <f>IFERROR(INDEX(Skólalisti!$B$3:$B$30,MATCH($A30,Skólalisti!$A$3:$A$30,0)),"")</f>
        <v>Frístundaheimili</v>
      </c>
      <c r="C30">
        <f>IFERROR(Fjöldagögn!B26,0)</f>
        <v>152</v>
      </c>
      <c r="D30">
        <f>IFERROR(Fjöldagögn!C26,0)</f>
        <v>0</v>
      </c>
    </row>
    <row r="31" spans="1:4">
      <c r="A31" t="str">
        <f>IFERROR(Fjöldagögn!A27,"")</f>
        <v>Krakkaberg</v>
      </c>
      <c r="B31" t="str">
        <f>IFERROR(INDEX(Skólalisti!$B$3:$B$30,MATCH($A31,Skólalisti!$A$3:$A$30,0)),"")</f>
        <v>Frístundaheimili</v>
      </c>
      <c r="C31">
        <f>IFERROR(Fjöldagögn!B27,0)</f>
        <v>120</v>
      </c>
      <c r="D31">
        <f>IFERROR(Fjöldagögn!C27,0)</f>
        <v>0</v>
      </c>
    </row>
    <row r="32" spans="1:4">
      <c r="A32" t="str">
        <f>IFERROR(Fjöldagögn!A28,"")</f>
        <v>Skarðssel</v>
      </c>
      <c r="B32" t="str">
        <f>IFERROR(INDEX(Skólalisti!$B$3:$B$30,MATCH($A32,Skólalisti!$A$3:$A$30,0)),"")</f>
        <v>Frístundaheimili</v>
      </c>
      <c r="C32">
        <f>IFERROR(Fjöldagögn!B28,0)</f>
        <v>161</v>
      </c>
      <c r="D32">
        <f>IFERROR(Fjöldagögn!C28,0)</f>
        <v>0</v>
      </c>
    </row>
    <row r="33" spans="1:6">
      <c r="A33" t="str">
        <f>IFERROR(Fjöldagögn!A29,"")</f>
        <v>Hraunkot</v>
      </c>
      <c r="B33" t="str">
        <f>IFERROR(INDEX(Skólalisti!$B$3:$B$30,MATCH($A33,Skólalisti!$A$3:$A$30,0)),"")</f>
        <v>Frístundaheimili</v>
      </c>
      <c r="C33">
        <f>IFERROR(Fjöldagögn!B29,0)</f>
        <v>89</v>
      </c>
      <c r="D33">
        <f>IFERROR(Fjöldagögn!C29,0)</f>
        <v>9</v>
      </c>
    </row>
    <row r="35" spans="1:6">
      <c r="A35" s="242" t="s">
        <v>6193</v>
      </c>
      <c r="B35" s="242"/>
      <c r="C35" s="242"/>
      <c r="D35" s="242"/>
      <c r="E35" s="450" t="s">
        <v>6194</v>
      </c>
    </row>
    <row r="36" spans="1:6">
      <c r="A36" s="242" t="s">
        <v>2344</v>
      </c>
      <c r="B36" s="242"/>
      <c r="C36" s="242">
        <f>SUMIF($B$6:$B$33,"Leikskóli",$C$6:$C$33)</f>
        <v>1006</v>
      </c>
      <c r="D36" s="242">
        <f>SUMIF($B$6:$B$33,"Leikskóli",$D$6:$D$33)</f>
        <v>319</v>
      </c>
      <c r="E36" s="447">
        <f>(C36+D36)*$G$4</f>
        <v>1060</v>
      </c>
    </row>
    <row r="37" spans="1:6">
      <c r="A37" s="242" t="s">
        <v>2356</v>
      </c>
      <c r="B37" s="242"/>
      <c r="C37" s="242">
        <f>SUMIF($B$6:$B$33,"Grunnskóli",$C$6:$C$33)</f>
        <v>3458</v>
      </c>
      <c r="D37" s="242">
        <f>SUMIF($B$6:$B$33,"Grunnskóli",$D$6:$D$33)</f>
        <v>711</v>
      </c>
      <c r="E37" s="447">
        <f>(C37+D37)*$G$4</f>
        <v>3335.2000000000003</v>
      </c>
    </row>
    <row r="38" spans="1:6">
      <c r="A38" s="242" t="s">
        <v>6195</v>
      </c>
      <c r="E38" s="451">
        <f>SUM(E36:E37)</f>
        <v>4395.2000000000007</v>
      </c>
    </row>
    <row r="40" spans="1:6" ht="15.6">
      <c r="A40" s="240" t="s">
        <v>6196</v>
      </c>
    </row>
    <row r="41" spans="1:6" ht="28.8">
      <c r="A41" s="241" t="s">
        <v>6197</v>
      </c>
      <c r="B41" s="241" t="s">
        <v>6198</v>
      </c>
      <c r="C41" s="241" t="s">
        <v>6199</v>
      </c>
      <c r="D41" s="241" t="s">
        <v>6200</v>
      </c>
      <c r="E41" s="241" t="s">
        <v>6201</v>
      </c>
      <c r="F41" s="241" t="s">
        <v>6202</v>
      </c>
    </row>
    <row r="42" spans="1:6">
      <c r="A42" t="s">
        <v>5567</v>
      </c>
      <c r="B42" s="239">
        <v>0.2</v>
      </c>
      <c r="C42" s="239">
        <v>0.25</v>
      </c>
      <c r="D42" s="239">
        <v>0.27</v>
      </c>
      <c r="E42" s="239">
        <v>0.27</v>
      </c>
      <c r="F42" s="111">
        <f t="shared" ref="F42:F51" si="0">$B42*$C$36+$C42*$D$36+$D42*$C$37+$E42*$D$37</f>
        <v>1406.5800000000002</v>
      </c>
    </row>
    <row r="43" spans="1:6">
      <c r="A43" t="s">
        <v>5545</v>
      </c>
      <c r="B43" s="239">
        <v>0.223</v>
      </c>
      <c r="C43" s="239">
        <v>0.25</v>
      </c>
      <c r="D43" s="239">
        <v>0.25</v>
      </c>
      <c r="E43" s="239">
        <v>0.25</v>
      </c>
      <c r="F43" s="111">
        <f t="shared" si="0"/>
        <v>1346.338</v>
      </c>
    </row>
    <row r="44" spans="1:6">
      <c r="A44" t="s">
        <v>666</v>
      </c>
      <c r="B44" s="239">
        <v>0.15</v>
      </c>
      <c r="C44" s="239">
        <v>0.25</v>
      </c>
      <c r="D44" s="239">
        <v>0.2</v>
      </c>
      <c r="E44" s="239">
        <v>0.2</v>
      </c>
      <c r="F44" s="111">
        <f t="shared" si="0"/>
        <v>1064.45</v>
      </c>
    </row>
    <row r="45" spans="1:6">
      <c r="A45" t="s">
        <v>1754</v>
      </c>
      <c r="B45" s="239">
        <v>0.02</v>
      </c>
      <c r="C45" s="239">
        <v>0.04</v>
      </c>
      <c r="D45" s="239">
        <v>0.05</v>
      </c>
      <c r="E45" s="239">
        <v>0.05</v>
      </c>
      <c r="F45" s="111">
        <f t="shared" si="0"/>
        <v>241.33</v>
      </c>
    </row>
    <row r="46" spans="1:6">
      <c r="A46" t="s">
        <v>677</v>
      </c>
      <c r="B46" s="239">
        <v>0.08</v>
      </c>
      <c r="C46" s="239">
        <v>0.12</v>
      </c>
      <c r="D46" s="239">
        <v>0.12</v>
      </c>
      <c r="E46" s="239">
        <v>0.12</v>
      </c>
      <c r="F46" s="111">
        <f t="shared" si="0"/>
        <v>619.04</v>
      </c>
    </row>
    <row r="47" spans="1:6">
      <c r="A47" t="s">
        <v>6203</v>
      </c>
      <c r="B47" s="239">
        <v>0.04</v>
      </c>
      <c r="C47" s="239">
        <v>0.05</v>
      </c>
      <c r="D47" s="239">
        <v>0.04</v>
      </c>
      <c r="E47" s="239">
        <v>0.06</v>
      </c>
      <c r="F47" s="111">
        <f t="shared" si="0"/>
        <v>237.17</v>
      </c>
    </row>
    <row r="48" spans="1:6">
      <c r="A48" t="s">
        <v>5534</v>
      </c>
      <c r="B48" s="239">
        <v>0.14000000000000001</v>
      </c>
      <c r="C48" s="239">
        <v>0.25</v>
      </c>
      <c r="D48" s="239">
        <v>0.2</v>
      </c>
      <c r="E48" s="239">
        <v>0.25</v>
      </c>
      <c r="F48" s="111">
        <f t="shared" si="0"/>
        <v>1089.94</v>
      </c>
    </row>
    <row r="49" spans="1:6">
      <c r="A49" t="s">
        <v>5526</v>
      </c>
      <c r="B49" s="239">
        <v>0.16</v>
      </c>
      <c r="C49" s="239">
        <v>0.25</v>
      </c>
      <c r="D49" s="239">
        <v>0.22</v>
      </c>
      <c r="E49" s="239">
        <v>0.25</v>
      </c>
      <c r="F49" s="111">
        <f t="shared" si="0"/>
        <v>1179.22</v>
      </c>
    </row>
    <row r="50" spans="1:6">
      <c r="A50" t="s">
        <v>5554</v>
      </c>
      <c r="B50" s="239">
        <v>0.16</v>
      </c>
      <c r="C50" s="239">
        <v>0.25</v>
      </c>
      <c r="D50" s="239">
        <v>0.22</v>
      </c>
      <c r="E50" s="239">
        <v>0.25</v>
      </c>
      <c r="F50" s="111">
        <f t="shared" si="0"/>
        <v>1179.22</v>
      </c>
    </row>
    <row r="51" spans="1:6">
      <c r="A51" t="s">
        <v>6204</v>
      </c>
      <c r="B51" s="239">
        <v>0.2</v>
      </c>
      <c r="C51" s="239">
        <v>0.28000000000000003</v>
      </c>
      <c r="D51" s="239">
        <v>0.25</v>
      </c>
      <c r="E51" s="239">
        <v>0.28000000000000003</v>
      </c>
      <c r="F51" s="111">
        <f t="shared" si="0"/>
        <v>1354.1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D5EC9-6323-47A0-99D4-ED0FD1185386}">
  <dimension ref="A1:K469"/>
  <sheetViews>
    <sheetView workbookViewId="0">
      <pane ySplit="4" topLeftCell="A133" activePane="bottomLeft" state="frozen"/>
      <selection pane="bottomLeft" activeCell="J149" sqref="J149"/>
    </sheetView>
  </sheetViews>
  <sheetFormatPr defaultRowHeight="14.4"/>
  <cols>
    <col min="1" max="1" width="50.88671875" bestFit="1" customWidth="1"/>
    <col min="2" max="2" width="57.44140625" bestFit="1" customWidth="1"/>
    <col min="3" max="3" width="13.88671875" bestFit="1" customWidth="1"/>
    <col min="4" max="4" width="16.44140625" bestFit="1" customWidth="1"/>
    <col min="5" max="5" width="13.33203125" bestFit="1" customWidth="1"/>
    <col min="6" max="6" width="74.33203125" bestFit="1" customWidth="1"/>
  </cols>
  <sheetData>
    <row r="1" spans="1:11" ht="18">
      <c r="A1" s="226" t="s">
        <v>6205</v>
      </c>
      <c r="B1" s="226"/>
      <c r="C1" s="226"/>
      <c r="D1" s="201"/>
      <c r="E1" s="201"/>
      <c r="F1" s="201"/>
      <c r="G1" s="201"/>
      <c r="H1" s="201"/>
      <c r="I1" s="201"/>
      <c r="J1" s="201"/>
      <c r="K1" s="201"/>
    </row>
    <row r="2" spans="1:11" ht="69" customHeight="1">
      <c r="A2" s="776" t="s">
        <v>6206</v>
      </c>
      <c r="B2" s="776"/>
      <c r="C2" s="776"/>
      <c r="D2" s="776"/>
      <c r="E2" s="776"/>
      <c r="F2" s="776"/>
      <c r="G2" s="201"/>
      <c r="H2" s="201"/>
      <c r="I2" s="201"/>
      <c r="J2" s="201"/>
      <c r="K2" s="201"/>
    </row>
    <row r="3" spans="1:11">
      <c r="A3" s="201"/>
      <c r="B3" s="201"/>
      <c r="C3" s="201"/>
      <c r="D3" s="201"/>
      <c r="E3" s="201"/>
      <c r="F3" s="201"/>
      <c r="G3" s="201"/>
      <c r="H3" s="201"/>
      <c r="I3" s="201"/>
      <c r="J3" s="201"/>
      <c r="K3" s="201"/>
    </row>
    <row r="4" spans="1:11">
      <c r="A4" s="254" t="s">
        <v>0</v>
      </c>
      <c r="B4" s="254" t="s">
        <v>1</v>
      </c>
      <c r="C4" s="254" t="s">
        <v>6207</v>
      </c>
      <c r="D4" s="254" t="s">
        <v>6152</v>
      </c>
      <c r="E4" s="254" t="s">
        <v>5</v>
      </c>
      <c r="F4" s="254" t="s">
        <v>6208</v>
      </c>
      <c r="G4" s="254" t="s">
        <v>6209</v>
      </c>
      <c r="H4" s="254" t="s">
        <v>6210</v>
      </c>
      <c r="I4" s="254" t="s">
        <v>6211</v>
      </c>
      <c r="J4" s="254" t="s">
        <v>6212</v>
      </c>
      <c r="K4" s="254" t="s">
        <v>6213</v>
      </c>
    </row>
    <row r="5" spans="1:11">
      <c r="A5" s="201" t="s">
        <v>32</v>
      </c>
      <c r="B5" s="201" t="s">
        <v>33</v>
      </c>
      <c r="C5" s="201">
        <v>17</v>
      </c>
      <c r="D5" s="201"/>
      <c r="E5" s="244" t="s">
        <v>6214</v>
      </c>
      <c r="F5" s="201" t="s">
        <v>6215</v>
      </c>
      <c r="G5" s="201"/>
      <c r="H5" s="201"/>
      <c r="I5" s="201"/>
      <c r="J5" s="201"/>
      <c r="K5" s="201"/>
    </row>
    <row r="6" spans="1:11">
      <c r="A6" s="201" t="s">
        <v>32</v>
      </c>
      <c r="B6" s="201" t="s">
        <v>35</v>
      </c>
      <c r="C6" s="201">
        <v>13</v>
      </c>
      <c r="D6" s="201"/>
      <c r="E6" s="244" t="s">
        <v>6214</v>
      </c>
      <c r="F6" s="201" t="s">
        <v>6215</v>
      </c>
      <c r="G6" s="201"/>
      <c r="H6" s="201"/>
      <c r="I6" s="201"/>
      <c r="J6" s="201"/>
      <c r="K6" s="201"/>
    </row>
    <row r="7" spans="1:11">
      <c r="A7" s="201" t="s">
        <v>32</v>
      </c>
      <c r="B7" s="201" t="s">
        <v>36</v>
      </c>
      <c r="C7" s="201">
        <v>26</v>
      </c>
      <c r="D7" s="201"/>
      <c r="E7" s="244" t="s">
        <v>6214</v>
      </c>
      <c r="F7" s="201" t="s">
        <v>6215</v>
      </c>
      <c r="G7" s="201"/>
      <c r="H7" s="201"/>
      <c r="I7" s="201"/>
      <c r="J7" s="201"/>
      <c r="K7" s="201"/>
    </row>
    <row r="8" spans="1:11">
      <c r="A8" s="201" t="s">
        <v>32</v>
      </c>
      <c r="B8" s="201" t="s">
        <v>38</v>
      </c>
      <c r="C8" s="201">
        <v>31</v>
      </c>
      <c r="D8" s="201"/>
      <c r="E8" s="244" t="s">
        <v>6214</v>
      </c>
      <c r="F8" s="201" t="s">
        <v>6215</v>
      </c>
      <c r="G8" s="201"/>
      <c r="H8" s="201"/>
      <c r="I8" s="201"/>
      <c r="J8" s="201"/>
      <c r="K8" s="201"/>
    </row>
    <row r="9" spans="1:11">
      <c r="A9" s="201" t="s">
        <v>32</v>
      </c>
      <c r="B9" s="201" t="s">
        <v>40</v>
      </c>
      <c r="C9" s="201">
        <v>31</v>
      </c>
      <c r="D9" s="201"/>
      <c r="E9" s="244" t="s">
        <v>6214</v>
      </c>
      <c r="F9" s="201" t="s">
        <v>6215</v>
      </c>
      <c r="G9" s="201"/>
      <c r="H9" s="201"/>
      <c r="I9" s="201"/>
      <c r="J9" s="201"/>
      <c r="K9" s="201"/>
    </row>
    <row r="10" spans="1:11">
      <c r="A10" s="201" t="s">
        <v>32</v>
      </c>
      <c r="B10" s="201" t="s">
        <v>42</v>
      </c>
      <c r="C10" s="201">
        <v>24</v>
      </c>
      <c r="D10" s="201"/>
      <c r="E10" s="244" t="s">
        <v>6214</v>
      </c>
      <c r="F10" s="201" t="s">
        <v>6215</v>
      </c>
      <c r="G10" s="201"/>
      <c r="H10" s="201"/>
      <c r="I10" s="201"/>
      <c r="J10" s="201"/>
      <c r="K10" s="201"/>
    </row>
    <row r="11" spans="1:11">
      <c r="A11" s="201" t="s">
        <v>32</v>
      </c>
      <c r="B11" s="201" t="s">
        <v>44</v>
      </c>
      <c r="C11" s="201">
        <v>34</v>
      </c>
      <c r="D11" s="201"/>
      <c r="E11" s="244" t="s">
        <v>6214</v>
      </c>
      <c r="F11" s="201" t="s">
        <v>6215</v>
      </c>
      <c r="G11" s="201"/>
      <c r="H11" s="201"/>
      <c r="I11" s="201"/>
      <c r="J11" s="201"/>
      <c r="K11" s="201"/>
    </row>
    <row r="12" spans="1:11">
      <c r="A12" s="201" t="s">
        <v>32</v>
      </c>
      <c r="B12" s="201" t="s">
        <v>46</v>
      </c>
      <c r="C12" s="201"/>
      <c r="D12" s="201">
        <v>48</v>
      </c>
      <c r="E12" s="244" t="s">
        <v>6214</v>
      </c>
      <c r="F12" s="201" t="s">
        <v>6215</v>
      </c>
      <c r="G12" s="201"/>
      <c r="H12" s="201"/>
      <c r="I12" s="201"/>
      <c r="J12" s="201"/>
      <c r="K12" s="201"/>
    </row>
    <row r="13" spans="1:11">
      <c r="A13" s="201" t="s">
        <v>55</v>
      </c>
      <c r="B13" s="201" t="s">
        <v>33</v>
      </c>
      <c r="C13" s="201">
        <v>65</v>
      </c>
      <c r="D13" s="201"/>
      <c r="E13" s="244" t="s">
        <v>6214</v>
      </c>
      <c r="F13" s="201" t="s">
        <v>6215</v>
      </c>
      <c r="G13" s="201"/>
      <c r="H13" s="201"/>
      <c r="I13" s="201"/>
      <c r="J13" s="201"/>
      <c r="K13" s="201"/>
    </row>
    <row r="14" spans="1:11">
      <c r="A14" s="201" t="s">
        <v>55</v>
      </c>
      <c r="B14" s="201" t="s">
        <v>35</v>
      </c>
      <c r="C14" s="201">
        <v>64</v>
      </c>
      <c r="D14" s="201"/>
      <c r="E14" s="244" t="s">
        <v>6214</v>
      </c>
      <c r="F14" s="201" t="s">
        <v>6215</v>
      </c>
      <c r="G14" s="201"/>
      <c r="H14" s="201"/>
      <c r="I14" s="201"/>
      <c r="J14" s="201"/>
      <c r="K14" s="201"/>
    </row>
    <row r="15" spans="1:11">
      <c r="A15" s="201" t="s">
        <v>55</v>
      </c>
      <c r="B15" s="201" t="s">
        <v>36</v>
      </c>
      <c r="C15" s="201">
        <v>34</v>
      </c>
      <c r="D15" s="201"/>
      <c r="E15" s="244" t="s">
        <v>6214</v>
      </c>
      <c r="F15" s="201" t="s">
        <v>6215</v>
      </c>
      <c r="G15" s="201"/>
      <c r="H15" s="201"/>
      <c r="I15" s="201"/>
      <c r="J15" s="201"/>
      <c r="K15" s="201"/>
    </row>
    <row r="16" spans="1:11">
      <c r="A16" s="201" t="s">
        <v>55</v>
      </c>
      <c r="B16" s="201" t="s">
        <v>38</v>
      </c>
      <c r="C16" s="201">
        <v>55</v>
      </c>
      <c r="D16" s="201"/>
      <c r="E16" s="244" t="s">
        <v>6214</v>
      </c>
      <c r="F16" s="201" t="s">
        <v>6215</v>
      </c>
      <c r="G16" s="201"/>
      <c r="H16" s="201"/>
      <c r="I16" s="201"/>
      <c r="J16" s="201"/>
      <c r="K16" s="201"/>
    </row>
    <row r="17" spans="1:11">
      <c r="A17" s="201" t="s">
        <v>55</v>
      </c>
      <c r="B17" s="201" t="s">
        <v>40</v>
      </c>
      <c r="C17" s="201">
        <v>50</v>
      </c>
      <c r="D17" s="201"/>
      <c r="E17" s="244" t="s">
        <v>6214</v>
      </c>
      <c r="F17" s="201" t="s">
        <v>6215</v>
      </c>
      <c r="G17" s="201"/>
      <c r="H17" s="201"/>
      <c r="I17" s="201"/>
      <c r="J17" s="201"/>
      <c r="K17" s="201"/>
    </row>
    <row r="18" spans="1:11">
      <c r="A18" s="201" t="s">
        <v>55</v>
      </c>
      <c r="B18" s="201" t="s">
        <v>42</v>
      </c>
      <c r="C18" s="201">
        <v>58</v>
      </c>
      <c r="D18" s="201"/>
      <c r="E18" s="244" t="s">
        <v>6214</v>
      </c>
      <c r="F18" s="201" t="s">
        <v>6215</v>
      </c>
      <c r="G18" s="201"/>
      <c r="H18" s="201"/>
      <c r="I18" s="201"/>
      <c r="J18" s="201"/>
      <c r="K18" s="201"/>
    </row>
    <row r="19" spans="1:11">
      <c r="A19" s="201" t="s">
        <v>55</v>
      </c>
      <c r="B19" s="201" t="s">
        <v>44</v>
      </c>
      <c r="C19" s="201">
        <v>49</v>
      </c>
      <c r="D19" s="201"/>
      <c r="E19" s="244" t="s">
        <v>6214</v>
      </c>
      <c r="F19" s="201" t="s">
        <v>6215</v>
      </c>
      <c r="G19" s="201"/>
      <c r="H19" s="201"/>
      <c r="I19" s="201"/>
      <c r="J19" s="201"/>
      <c r="K19" s="201"/>
    </row>
    <row r="20" spans="1:11">
      <c r="A20" s="201" t="s">
        <v>55</v>
      </c>
      <c r="B20" s="201" t="s">
        <v>56</v>
      </c>
      <c r="C20" s="201">
        <v>54</v>
      </c>
      <c r="D20" s="201"/>
      <c r="E20" s="244" t="s">
        <v>6214</v>
      </c>
      <c r="F20" s="201" t="s">
        <v>6215</v>
      </c>
      <c r="G20" s="201"/>
      <c r="H20" s="201"/>
      <c r="I20" s="201"/>
      <c r="J20" s="201"/>
      <c r="K20" s="201"/>
    </row>
    <row r="21" spans="1:11">
      <c r="A21" s="201" t="s">
        <v>55</v>
      </c>
      <c r="B21" s="201" t="s">
        <v>57</v>
      </c>
      <c r="C21" s="201">
        <v>53</v>
      </c>
      <c r="D21" s="201"/>
      <c r="E21" s="244" t="s">
        <v>6214</v>
      </c>
      <c r="F21" s="201" t="s">
        <v>6215</v>
      </c>
      <c r="G21" s="201"/>
      <c r="H21" s="201"/>
      <c r="I21" s="201"/>
      <c r="J21" s="201"/>
      <c r="K21" s="201"/>
    </row>
    <row r="22" spans="1:11">
      <c r="A22" s="201" t="s">
        <v>55</v>
      </c>
      <c r="B22" s="201" t="s">
        <v>58</v>
      </c>
      <c r="C22" s="201">
        <v>66</v>
      </c>
      <c r="D22" s="201"/>
      <c r="E22" s="244" t="s">
        <v>6214</v>
      </c>
      <c r="F22" s="201" t="s">
        <v>6215</v>
      </c>
      <c r="G22" s="201"/>
      <c r="H22" s="201"/>
      <c r="I22" s="201"/>
      <c r="J22" s="201"/>
      <c r="K22" s="201"/>
    </row>
    <row r="23" spans="1:11">
      <c r="A23" s="201" t="s">
        <v>55</v>
      </c>
      <c r="B23" s="201" t="s">
        <v>46</v>
      </c>
      <c r="C23" s="201"/>
      <c r="D23" s="201">
        <v>125</v>
      </c>
      <c r="E23" s="244" t="s">
        <v>6214</v>
      </c>
      <c r="F23" s="201" t="s">
        <v>6215</v>
      </c>
      <c r="G23" s="201"/>
      <c r="H23" s="201"/>
      <c r="I23" s="201"/>
      <c r="J23" s="201"/>
      <c r="K23" s="201"/>
    </row>
    <row r="24" spans="1:11">
      <c r="A24" s="201" t="s">
        <v>59</v>
      </c>
      <c r="B24" s="201" t="s">
        <v>33</v>
      </c>
      <c r="C24" s="201">
        <v>37</v>
      </c>
      <c r="D24" s="201"/>
      <c r="E24" s="244" t="s">
        <v>6216</v>
      </c>
      <c r="F24" s="201" t="s">
        <v>6215</v>
      </c>
      <c r="G24" s="201"/>
      <c r="H24" s="201"/>
      <c r="I24" s="201"/>
      <c r="J24" s="201"/>
      <c r="K24" s="201"/>
    </row>
    <row r="25" spans="1:11">
      <c r="A25" s="201" t="s">
        <v>59</v>
      </c>
      <c r="B25" s="201" t="s">
        <v>35</v>
      </c>
      <c r="C25" s="201">
        <v>34</v>
      </c>
      <c r="D25" s="201"/>
      <c r="E25" s="244" t="s">
        <v>6216</v>
      </c>
      <c r="F25" s="201" t="s">
        <v>6215</v>
      </c>
      <c r="G25" s="201"/>
      <c r="H25" s="201"/>
      <c r="I25" s="201"/>
      <c r="J25" s="201"/>
      <c r="K25" s="201"/>
    </row>
    <row r="26" spans="1:11">
      <c r="A26" s="201" t="s">
        <v>59</v>
      </c>
      <c r="B26" s="201" t="s">
        <v>36</v>
      </c>
      <c r="C26" s="201">
        <v>26</v>
      </c>
      <c r="D26" s="201"/>
      <c r="E26" s="244" t="s">
        <v>6216</v>
      </c>
      <c r="F26" s="201" t="s">
        <v>6215</v>
      </c>
      <c r="G26" s="201"/>
      <c r="H26" s="201"/>
      <c r="I26" s="201"/>
      <c r="J26" s="201"/>
      <c r="K26" s="201"/>
    </row>
    <row r="27" spans="1:11">
      <c r="A27" s="201" t="s">
        <v>59</v>
      </c>
      <c r="B27" s="201" t="s">
        <v>38</v>
      </c>
      <c r="C27" s="201">
        <v>26</v>
      </c>
      <c r="D27" s="201"/>
      <c r="E27" s="244" t="s">
        <v>6216</v>
      </c>
      <c r="F27" s="201" t="s">
        <v>6215</v>
      </c>
      <c r="G27" s="201"/>
      <c r="H27" s="201"/>
      <c r="I27" s="201"/>
      <c r="J27" s="201"/>
      <c r="K27" s="201"/>
    </row>
    <row r="28" spans="1:11">
      <c r="A28" s="201" t="s">
        <v>59</v>
      </c>
      <c r="B28" s="201" t="s">
        <v>40</v>
      </c>
      <c r="C28" s="201">
        <v>38</v>
      </c>
      <c r="D28" s="201"/>
      <c r="E28" s="244" t="s">
        <v>6216</v>
      </c>
      <c r="F28" s="201" t="s">
        <v>6215</v>
      </c>
      <c r="G28" s="201"/>
      <c r="H28" s="201"/>
      <c r="I28" s="201"/>
      <c r="J28" s="201"/>
      <c r="K28" s="201"/>
    </row>
    <row r="29" spans="1:11">
      <c r="A29" s="201" t="s">
        <v>59</v>
      </c>
      <c r="B29" s="201" t="s">
        <v>42</v>
      </c>
      <c r="C29" s="201">
        <v>35</v>
      </c>
      <c r="D29" s="201"/>
      <c r="E29" s="244" t="s">
        <v>6216</v>
      </c>
      <c r="F29" s="201" t="s">
        <v>6215</v>
      </c>
      <c r="G29" s="201"/>
      <c r="H29" s="201"/>
      <c r="I29" s="201"/>
      <c r="J29" s="201"/>
      <c r="K29" s="201"/>
    </row>
    <row r="30" spans="1:11">
      <c r="A30" s="201" t="s">
        <v>59</v>
      </c>
      <c r="B30" s="201" t="s">
        <v>44</v>
      </c>
      <c r="C30" s="201">
        <v>31</v>
      </c>
      <c r="D30" s="201"/>
      <c r="E30" s="244" t="s">
        <v>6216</v>
      </c>
      <c r="F30" s="201" t="s">
        <v>6215</v>
      </c>
      <c r="G30" s="201"/>
      <c r="H30" s="201"/>
      <c r="I30" s="201"/>
      <c r="J30" s="201"/>
      <c r="K30" s="201"/>
    </row>
    <row r="31" spans="1:11">
      <c r="A31" s="201" t="s">
        <v>59</v>
      </c>
      <c r="B31" s="201" t="s">
        <v>56</v>
      </c>
      <c r="C31" s="201">
        <v>41</v>
      </c>
      <c r="D31" s="201"/>
      <c r="E31" s="244" t="s">
        <v>6216</v>
      </c>
      <c r="F31" s="201" t="s">
        <v>6215</v>
      </c>
      <c r="G31" s="201"/>
      <c r="H31" s="201"/>
      <c r="I31" s="201"/>
      <c r="J31" s="201"/>
      <c r="K31" s="201"/>
    </row>
    <row r="32" spans="1:11">
      <c r="A32" s="201" t="s">
        <v>59</v>
      </c>
      <c r="B32" s="201" t="s">
        <v>57</v>
      </c>
      <c r="C32" s="201">
        <v>39</v>
      </c>
      <c r="D32" s="201"/>
      <c r="E32" s="244" t="s">
        <v>6216</v>
      </c>
      <c r="F32" s="201" t="s">
        <v>6215</v>
      </c>
      <c r="G32" s="201"/>
      <c r="H32" s="201"/>
      <c r="I32" s="201"/>
      <c r="J32" s="201"/>
      <c r="K32" s="201"/>
    </row>
    <row r="33" spans="1:11">
      <c r="A33" s="201" t="s">
        <v>59</v>
      </c>
      <c r="B33" s="201" t="s">
        <v>58</v>
      </c>
      <c r="C33" s="201">
        <v>38</v>
      </c>
      <c r="D33" s="201"/>
      <c r="E33" s="244" t="s">
        <v>6216</v>
      </c>
      <c r="F33" s="201" t="s">
        <v>6215</v>
      </c>
      <c r="G33" s="201"/>
      <c r="H33" s="201"/>
      <c r="I33" s="201"/>
      <c r="J33" s="201"/>
      <c r="K33" s="201"/>
    </row>
    <row r="34" spans="1:11">
      <c r="A34" s="201" t="s">
        <v>59</v>
      </c>
      <c r="B34" s="201" t="s">
        <v>46</v>
      </c>
      <c r="C34" s="201"/>
      <c r="D34" s="201">
        <v>83</v>
      </c>
      <c r="E34" s="244" t="s">
        <v>6216</v>
      </c>
      <c r="F34" s="201" t="s">
        <v>6215</v>
      </c>
      <c r="G34" s="201"/>
      <c r="H34" s="201"/>
      <c r="I34" s="201"/>
      <c r="J34" s="201"/>
      <c r="K34" s="201"/>
    </row>
    <row r="35" spans="1:11">
      <c r="A35" s="201" t="s">
        <v>70</v>
      </c>
      <c r="B35" s="201" t="s">
        <v>33</v>
      </c>
      <c r="C35" s="201">
        <v>34</v>
      </c>
      <c r="D35" s="201"/>
      <c r="E35" s="244" t="s">
        <v>6216</v>
      </c>
      <c r="F35" s="201" t="s">
        <v>6215</v>
      </c>
      <c r="G35" s="201"/>
      <c r="H35" s="201"/>
      <c r="I35" s="201"/>
      <c r="J35" s="201"/>
      <c r="K35" s="201"/>
    </row>
    <row r="36" spans="1:11">
      <c r="A36" s="201" t="s">
        <v>70</v>
      </c>
      <c r="B36" s="201" t="s">
        <v>35</v>
      </c>
      <c r="C36" s="201">
        <v>35</v>
      </c>
      <c r="D36" s="201"/>
      <c r="E36" s="244" t="s">
        <v>6216</v>
      </c>
      <c r="F36" s="201" t="s">
        <v>6215</v>
      </c>
      <c r="G36" s="201"/>
      <c r="H36" s="201"/>
      <c r="I36" s="201"/>
      <c r="J36" s="201"/>
      <c r="K36" s="201"/>
    </row>
    <row r="37" spans="1:11">
      <c r="A37" s="201" t="s">
        <v>70</v>
      </c>
      <c r="B37" s="201" t="s">
        <v>36</v>
      </c>
      <c r="C37" s="201">
        <v>45</v>
      </c>
      <c r="D37" s="201"/>
      <c r="E37" s="244" t="s">
        <v>6216</v>
      </c>
      <c r="F37" s="201" t="s">
        <v>6215</v>
      </c>
      <c r="G37" s="201"/>
      <c r="H37" s="201"/>
      <c r="I37" s="201"/>
      <c r="J37" s="201"/>
      <c r="K37" s="201"/>
    </row>
    <row r="38" spans="1:11">
      <c r="A38" s="201" t="s">
        <v>70</v>
      </c>
      <c r="B38" s="201" t="s">
        <v>38</v>
      </c>
      <c r="C38" s="201">
        <v>29</v>
      </c>
      <c r="D38" s="201"/>
      <c r="E38" s="244" t="s">
        <v>6216</v>
      </c>
      <c r="F38" s="201" t="s">
        <v>6215</v>
      </c>
      <c r="G38" s="201"/>
      <c r="H38" s="201"/>
      <c r="I38" s="201"/>
      <c r="J38" s="201"/>
      <c r="K38" s="201"/>
    </row>
    <row r="39" spans="1:11">
      <c r="A39" s="201" t="s">
        <v>70</v>
      </c>
      <c r="B39" s="201" t="s">
        <v>40</v>
      </c>
      <c r="C39" s="201">
        <v>37</v>
      </c>
      <c r="D39" s="201"/>
      <c r="E39" s="244" t="s">
        <v>6216</v>
      </c>
      <c r="F39" s="201" t="s">
        <v>6215</v>
      </c>
      <c r="G39" s="201"/>
      <c r="H39" s="201"/>
      <c r="I39" s="201"/>
      <c r="J39" s="201"/>
      <c r="K39" s="201"/>
    </row>
    <row r="40" spans="1:11">
      <c r="A40" s="201" t="s">
        <v>70</v>
      </c>
      <c r="B40" s="201" t="s">
        <v>42</v>
      </c>
      <c r="C40" s="201">
        <v>43</v>
      </c>
      <c r="D40" s="201"/>
      <c r="E40" s="244" t="s">
        <v>6216</v>
      </c>
      <c r="F40" s="201" t="s">
        <v>6215</v>
      </c>
      <c r="G40" s="201"/>
      <c r="H40" s="201"/>
      <c r="I40" s="201"/>
      <c r="J40" s="201"/>
      <c r="K40" s="201"/>
    </row>
    <row r="41" spans="1:11">
      <c r="A41" s="201" t="s">
        <v>70</v>
      </c>
      <c r="B41" s="201" t="s">
        <v>44</v>
      </c>
      <c r="C41" s="201">
        <v>40</v>
      </c>
      <c r="D41" s="201"/>
      <c r="E41" s="244" t="s">
        <v>6216</v>
      </c>
      <c r="F41" s="201" t="s">
        <v>6215</v>
      </c>
      <c r="G41" s="201"/>
      <c r="H41" s="201"/>
      <c r="I41" s="201"/>
      <c r="J41" s="201"/>
      <c r="K41" s="201"/>
    </row>
    <row r="42" spans="1:11">
      <c r="A42" s="201" t="s">
        <v>70</v>
      </c>
      <c r="B42" s="201" t="s">
        <v>56</v>
      </c>
      <c r="C42" s="201">
        <v>39</v>
      </c>
      <c r="D42" s="201"/>
      <c r="E42" s="244" t="s">
        <v>6216</v>
      </c>
      <c r="F42" s="201" t="s">
        <v>6215</v>
      </c>
      <c r="G42" s="201"/>
      <c r="H42" s="201"/>
      <c r="I42" s="201"/>
      <c r="J42" s="201"/>
      <c r="K42" s="201"/>
    </row>
    <row r="43" spans="1:11">
      <c r="A43" s="201" t="s">
        <v>70</v>
      </c>
      <c r="B43" s="201" t="s">
        <v>57</v>
      </c>
      <c r="C43" s="201">
        <v>38</v>
      </c>
      <c r="D43" s="201"/>
      <c r="E43" s="244" t="s">
        <v>6216</v>
      </c>
      <c r="F43" s="201" t="s">
        <v>6215</v>
      </c>
      <c r="G43" s="201"/>
      <c r="H43" s="201"/>
      <c r="I43" s="201"/>
      <c r="J43" s="201"/>
      <c r="K43" s="201"/>
    </row>
    <row r="44" spans="1:11">
      <c r="A44" s="201" t="s">
        <v>70</v>
      </c>
      <c r="B44" s="201" t="s">
        <v>58</v>
      </c>
      <c r="C44" s="201">
        <v>41</v>
      </c>
      <c r="D44" s="201"/>
      <c r="E44" s="244" t="s">
        <v>6216</v>
      </c>
      <c r="F44" s="201" t="s">
        <v>6215</v>
      </c>
      <c r="G44" s="201"/>
      <c r="H44" s="201"/>
      <c r="I44" s="201"/>
      <c r="J44" s="201"/>
      <c r="K44" s="201"/>
    </row>
    <row r="45" spans="1:11">
      <c r="A45" s="201" t="s">
        <v>70</v>
      </c>
      <c r="B45" s="201" t="s">
        <v>46</v>
      </c>
      <c r="C45" s="201"/>
      <c r="D45" s="201">
        <v>91</v>
      </c>
      <c r="E45" s="244" t="s">
        <v>6216</v>
      </c>
      <c r="F45" s="201" t="s">
        <v>6215</v>
      </c>
      <c r="G45" s="201"/>
      <c r="H45" s="201"/>
      <c r="I45" s="201"/>
      <c r="J45" s="201"/>
      <c r="K45" s="201"/>
    </row>
    <row r="46" spans="1:11">
      <c r="A46" s="201" t="s">
        <v>103</v>
      </c>
      <c r="B46" s="201" t="s">
        <v>33</v>
      </c>
      <c r="C46" s="201">
        <v>45</v>
      </c>
      <c r="D46" s="201"/>
      <c r="E46" s="244" t="s">
        <v>6216</v>
      </c>
      <c r="F46" s="201" t="s">
        <v>6215</v>
      </c>
      <c r="G46" s="201"/>
      <c r="H46" s="201"/>
      <c r="I46" s="201"/>
      <c r="J46" s="201"/>
      <c r="K46" s="201"/>
    </row>
    <row r="47" spans="1:11">
      <c r="A47" s="201" t="s">
        <v>103</v>
      </c>
      <c r="B47" s="201" t="s">
        <v>35</v>
      </c>
      <c r="C47" s="201">
        <v>50</v>
      </c>
      <c r="D47" s="201"/>
      <c r="E47" s="244" t="s">
        <v>6216</v>
      </c>
      <c r="F47" s="201" t="s">
        <v>6215</v>
      </c>
      <c r="G47" s="201"/>
      <c r="H47" s="201"/>
      <c r="I47" s="201"/>
      <c r="J47" s="201"/>
      <c r="K47" s="201"/>
    </row>
    <row r="48" spans="1:11">
      <c r="A48" s="201" t="s">
        <v>103</v>
      </c>
      <c r="B48" s="201" t="s">
        <v>36</v>
      </c>
      <c r="C48" s="201">
        <v>44</v>
      </c>
      <c r="D48" s="201"/>
      <c r="E48" s="244" t="s">
        <v>6216</v>
      </c>
      <c r="F48" s="201" t="s">
        <v>6215</v>
      </c>
      <c r="G48" s="201"/>
      <c r="H48" s="201"/>
      <c r="I48" s="201"/>
      <c r="J48" s="201"/>
      <c r="K48" s="201"/>
    </row>
    <row r="49" spans="1:11">
      <c r="A49" s="201" t="s">
        <v>103</v>
      </c>
      <c r="B49" s="201" t="s">
        <v>38</v>
      </c>
      <c r="C49" s="201">
        <v>58</v>
      </c>
      <c r="D49" s="201"/>
      <c r="E49" s="244" t="s">
        <v>6216</v>
      </c>
      <c r="F49" s="201" t="s">
        <v>6215</v>
      </c>
      <c r="G49" s="201"/>
      <c r="H49" s="201"/>
      <c r="I49" s="201"/>
      <c r="J49" s="201"/>
      <c r="K49" s="201"/>
    </row>
    <row r="50" spans="1:11">
      <c r="A50" s="201" t="s">
        <v>103</v>
      </c>
      <c r="B50" s="201" t="s">
        <v>40</v>
      </c>
      <c r="C50" s="201">
        <v>47</v>
      </c>
      <c r="D50" s="201"/>
      <c r="E50" s="244" t="s">
        <v>6216</v>
      </c>
      <c r="F50" s="201" t="s">
        <v>6215</v>
      </c>
      <c r="G50" s="201"/>
      <c r="H50" s="201"/>
      <c r="I50" s="201"/>
      <c r="J50" s="201"/>
      <c r="K50" s="201"/>
    </row>
    <row r="51" spans="1:11">
      <c r="A51" s="201" t="s">
        <v>103</v>
      </c>
      <c r="B51" s="201" t="s">
        <v>42</v>
      </c>
      <c r="C51" s="201">
        <v>48</v>
      </c>
      <c r="D51" s="201"/>
      <c r="E51" s="244" t="s">
        <v>6216</v>
      </c>
      <c r="F51" s="201" t="s">
        <v>6215</v>
      </c>
      <c r="G51" s="201"/>
      <c r="H51" s="201"/>
      <c r="I51" s="201"/>
      <c r="J51" s="201"/>
      <c r="K51" s="201"/>
    </row>
    <row r="52" spans="1:11">
      <c r="A52" s="201" t="s">
        <v>103</v>
      </c>
      <c r="B52" s="201" t="s">
        <v>44</v>
      </c>
      <c r="C52" s="201">
        <v>66</v>
      </c>
      <c r="D52" s="201"/>
      <c r="E52" s="244" t="s">
        <v>6216</v>
      </c>
      <c r="F52" s="201" t="s">
        <v>6215</v>
      </c>
      <c r="G52" s="201"/>
      <c r="H52" s="201"/>
      <c r="I52" s="201"/>
      <c r="J52" s="201"/>
      <c r="K52" s="201"/>
    </row>
    <row r="53" spans="1:11">
      <c r="A53" s="201" t="s">
        <v>103</v>
      </c>
      <c r="B53" s="201" t="s">
        <v>56</v>
      </c>
      <c r="C53" s="201">
        <v>54</v>
      </c>
      <c r="D53" s="201"/>
      <c r="E53" s="244" t="s">
        <v>6216</v>
      </c>
      <c r="F53" s="201" t="s">
        <v>6215</v>
      </c>
      <c r="G53" s="201"/>
      <c r="H53" s="201"/>
      <c r="I53" s="201"/>
      <c r="J53" s="201"/>
      <c r="K53" s="201"/>
    </row>
    <row r="54" spans="1:11">
      <c r="A54" s="201" t="s">
        <v>103</v>
      </c>
      <c r="B54" s="201" t="s">
        <v>57</v>
      </c>
      <c r="C54" s="201">
        <v>75</v>
      </c>
      <c r="D54" s="201"/>
      <c r="E54" s="244" t="s">
        <v>6216</v>
      </c>
      <c r="F54" s="201" t="s">
        <v>6215</v>
      </c>
      <c r="G54" s="201"/>
      <c r="H54" s="201"/>
      <c r="I54" s="201"/>
      <c r="J54" s="201"/>
      <c r="K54" s="201"/>
    </row>
    <row r="55" spans="1:11">
      <c r="A55" s="201" t="s">
        <v>103</v>
      </c>
      <c r="B55" s="201" t="s">
        <v>58</v>
      </c>
      <c r="C55" s="201">
        <v>70</v>
      </c>
      <c r="D55" s="201"/>
      <c r="E55" s="244" t="s">
        <v>6216</v>
      </c>
      <c r="F55" s="201" t="s">
        <v>6215</v>
      </c>
      <c r="G55" s="201"/>
      <c r="H55" s="201"/>
      <c r="I55" s="201"/>
      <c r="J55" s="201"/>
      <c r="K55" s="201"/>
    </row>
    <row r="56" spans="1:11">
      <c r="A56" s="201" t="s">
        <v>103</v>
      </c>
      <c r="B56" s="201" t="s">
        <v>46</v>
      </c>
      <c r="C56" s="201"/>
      <c r="D56" s="201">
        <v>99</v>
      </c>
      <c r="E56" s="244" t="s">
        <v>6216</v>
      </c>
      <c r="F56" s="201" t="s">
        <v>6215</v>
      </c>
      <c r="G56" s="201"/>
      <c r="H56" s="201"/>
      <c r="I56" s="201"/>
      <c r="J56" s="201"/>
      <c r="K56" s="201"/>
    </row>
    <row r="57" spans="1:11">
      <c r="A57" s="201" t="s">
        <v>72</v>
      </c>
      <c r="B57" s="201" t="s">
        <v>33</v>
      </c>
      <c r="C57" s="201">
        <v>41</v>
      </c>
      <c r="D57" s="201"/>
      <c r="E57" s="244" t="s">
        <v>6216</v>
      </c>
      <c r="F57" s="201" t="s">
        <v>6215</v>
      </c>
      <c r="G57" s="201"/>
      <c r="H57" s="201"/>
      <c r="I57" s="201"/>
      <c r="J57" s="201"/>
      <c r="K57" s="201"/>
    </row>
    <row r="58" spans="1:11">
      <c r="A58" s="201" t="s">
        <v>72</v>
      </c>
      <c r="B58" s="201" t="s">
        <v>35</v>
      </c>
      <c r="C58" s="201">
        <v>41</v>
      </c>
      <c r="D58" s="201"/>
      <c r="E58" s="244" t="s">
        <v>6216</v>
      </c>
      <c r="F58" s="201" t="s">
        <v>6215</v>
      </c>
      <c r="G58" s="201"/>
      <c r="H58" s="201"/>
      <c r="I58" s="201"/>
      <c r="J58" s="201"/>
      <c r="K58" s="201"/>
    </row>
    <row r="59" spans="1:11">
      <c r="A59" s="201" t="s">
        <v>72</v>
      </c>
      <c r="B59" s="201" t="s">
        <v>36</v>
      </c>
      <c r="C59" s="201">
        <v>39</v>
      </c>
      <c r="D59" s="201"/>
      <c r="E59" s="244" t="s">
        <v>6216</v>
      </c>
      <c r="F59" s="201" t="s">
        <v>6215</v>
      </c>
      <c r="G59" s="201"/>
      <c r="H59" s="201"/>
      <c r="I59" s="201"/>
      <c r="J59" s="201"/>
      <c r="K59" s="201"/>
    </row>
    <row r="60" spans="1:11">
      <c r="A60" s="201" t="s">
        <v>72</v>
      </c>
      <c r="B60" s="201" t="s">
        <v>38</v>
      </c>
      <c r="C60" s="201">
        <v>39</v>
      </c>
      <c r="D60" s="201"/>
      <c r="E60" s="244" t="s">
        <v>6216</v>
      </c>
      <c r="F60" s="201" t="s">
        <v>6215</v>
      </c>
      <c r="G60" s="201"/>
      <c r="H60" s="201"/>
      <c r="I60" s="201"/>
      <c r="J60" s="201"/>
      <c r="K60" s="201"/>
    </row>
    <row r="61" spans="1:11">
      <c r="A61" s="201" t="s">
        <v>72</v>
      </c>
      <c r="B61" s="201" t="s">
        <v>40</v>
      </c>
      <c r="C61" s="201">
        <v>52</v>
      </c>
      <c r="D61" s="201"/>
      <c r="E61" s="244" t="s">
        <v>6216</v>
      </c>
      <c r="F61" s="201" t="s">
        <v>6215</v>
      </c>
      <c r="G61" s="201"/>
      <c r="H61" s="201"/>
      <c r="I61" s="201"/>
      <c r="J61" s="201"/>
      <c r="K61" s="201"/>
    </row>
    <row r="62" spans="1:11">
      <c r="A62" s="201" t="s">
        <v>72</v>
      </c>
      <c r="B62" s="201" t="s">
        <v>42</v>
      </c>
      <c r="C62" s="201">
        <v>38</v>
      </c>
      <c r="D62" s="201"/>
      <c r="E62" s="244" t="s">
        <v>6216</v>
      </c>
      <c r="F62" s="201" t="s">
        <v>6215</v>
      </c>
      <c r="G62" s="201"/>
      <c r="H62" s="201"/>
      <c r="I62" s="201"/>
      <c r="J62" s="201"/>
      <c r="K62" s="201"/>
    </row>
    <row r="63" spans="1:11">
      <c r="A63" s="201" t="s">
        <v>72</v>
      </c>
      <c r="B63" s="201" t="s">
        <v>44</v>
      </c>
      <c r="C63" s="201">
        <v>40</v>
      </c>
      <c r="D63" s="201"/>
      <c r="E63" s="244" t="s">
        <v>6216</v>
      </c>
      <c r="F63" s="201" t="s">
        <v>6215</v>
      </c>
      <c r="G63" s="201"/>
      <c r="H63" s="201"/>
      <c r="I63" s="201"/>
      <c r="J63" s="201"/>
      <c r="K63" s="201"/>
    </row>
    <row r="64" spans="1:11">
      <c r="A64" s="201" t="s">
        <v>72</v>
      </c>
      <c r="B64" s="201" t="s">
        <v>56</v>
      </c>
      <c r="C64" s="201">
        <v>38</v>
      </c>
      <c r="D64" s="201"/>
      <c r="E64" s="244" t="s">
        <v>6216</v>
      </c>
      <c r="F64" s="201" t="s">
        <v>6215</v>
      </c>
      <c r="G64" s="201"/>
      <c r="H64" s="201"/>
      <c r="I64" s="201"/>
      <c r="J64" s="201"/>
      <c r="K64" s="201"/>
    </row>
    <row r="65" spans="1:11">
      <c r="A65" s="201" t="s">
        <v>72</v>
      </c>
      <c r="B65" s="201" t="s">
        <v>57</v>
      </c>
      <c r="C65" s="201">
        <v>34</v>
      </c>
      <c r="D65" s="201"/>
      <c r="E65" s="244" t="s">
        <v>6216</v>
      </c>
      <c r="F65" s="201" t="s">
        <v>6215</v>
      </c>
      <c r="G65" s="201"/>
      <c r="H65" s="201"/>
      <c r="I65" s="201"/>
      <c r="J65" s="201"/>
      <c r="K65" s="201"/>
    </row>
    <row r="66" spans="1:11">
      <c r="A66" s="201" t="s">
        <v>72</v>
      </c>
      <c r="B66" s="201" t="s">
        <v>58</v>
      </c>
      <c r="C66" s="201">
        <v>44</v>
      </c>
      <c r="D66" s="201"/>
      <c r="E66" s="244" t="s">
        <v>6216</v>
      </c>
      <c r="F66" s="201" t="s">
        <v>6215</v>
      </c>
      <c r="G66" s="201"/>
      <c r="H66" s="201"/>
      <c r="I66" s="201"/>
      <c r="J66" s="201"/>
      <c r="K66" s="201"/>
    </row>
    <row r="67" spans="1:11">
      <c r="A67" s="201" t="s">
        <v>72</v>
      </c>
      <c r="B67" s="201" t="s">
        <v>46</v>
      </c>
      <c r="C67" s="201"/>
      <c r="D67" s="201">
        <v>85</v>
      </c>
      <c r="E67" s="244" t="s">
        <v>6216</v>
      </c>
      <c r="F67" s="201" t="s">
        <v>6215</v>
      </c>
      <c r="G67" s="201"/>
      <c r="H67" s="201"/>
      <c r="I67" s="201"/>
      <c r="J67" s="201"/>
      <c r="K67" s="201"/>
    </row>
    <row r="68" spans="1:11">
      <c r="A68" s="201" t="s">
        <v>78</v>
      </c>
      <c r="B68" s="201" t="s">
        <v>33</v>
      </c>
      <c r="C68" s="201">
        <v>45</v>
      </c>
      <c r="D68" s="201"/>
      <c r="E68" s="244" t="s">
        <v>6216</v>
      </c>
      <c r="F68" s="201" t="s">
        <v>6215</v>
      </c>
      <c r="G68" s="201"/>
      <c r="H68" s="201"/>
      <c r="I68" s="201"/>
      <c r="J68" s="201"/>
      <c r="K68" s="201"/>
    </row>
    <row r="69" spans="1:11">
      <c r="A69" s="201" t="s">
        <v>78</v>
      </c>
      <c r="B69" s="201" t="s">
        <v>35</v>
      </c>
      <c r="C69" s="201">
        <v>57</v>
      </c>
      <c r="D69" s="201"/>
      <c r="E69" s="244" t="s">
        <v>6216</v>
      </c>
      <c r="F69" s="201" t="s">
        <v>6215</v>
      </c>
      <c r="G69" s="201"/>
      <c r="H69" s="201"/>
      <c r="I69" s="201"/>
      <c r="J69" s="201"/>
      <c r="K69" s="201"/>
    </row>
    <row r="70" spans="1:11">
      <c r="A70" s="201" t="s">
        <v>78</v>
      </c>
      <c r="B70" s="201" t="s">
        <v>36</v>
      </c>
      <c r="C70" s="201">
        <v>59</v>
      </c>
      <c r="D70" s="201"/>
      <c r="E70" s="244" t="s">
        <v>6216</v>
      </c>
      <c r="F70" s="201" t="s">
        <v>6215</v>
      </c>
      <c r="G70" s="201"/>
      <c r="H70" s="201"/>
      <c r="I70" s="201"/>
      <c r="J70" s="201"/>
      <c r="K70" s="201"/>
    </row>
    <row r="71" spans="1:11">
      <c r="A71" s="201" t="s">
        <v>78</v>
      </c>
      <c r="B71" s="201" t="s">
        <v>38</v>
      </c>
      <c r="C71" s="201">
        <v>63</v>
      </c>
      <c r="D71" s="201"/>
      <c r="E71" s="244" t="s">
        <v>6216</v>
      </c>
      <c r="F71" s="201" t="s">
        <v>6215</v>
      </c>
      <c r="G71" s="201"/>
      <c r="H71" s="201"/>
      <c r="I71" s="201"/>
      <c r="J71" s="201"/>
      <c r="K71" s="201"/>
    </row>
    <row r="72" spans="1:11">
      <c r="A72" s="201" t="s">
        <v>78</v>
      </c>
      <c r="B72" s="201" t="s">
        <v>40</v>
      </c>
      <c r="C72" s="201">
        <v>65</v>
      </c>
      <c r="D72" s="201"/>
      <c r="E72" s="244" t="s">
        <v>6216</v>
      </c>
      <c r="F72" s="201" t="s">
        <v>6215</v>
      </c>
      <c r="G72" s="201"/>
      <c r="H72" s="201"/>
      <c r="I72" s="201"/>
      <c r="J72" s="201"/>
      <c r="K72" s="201"/>
    </row>
    <row r="73" spans="1:11">
      <c r="A73" s="201" t="s">
        <v>78</v>
      </c>
      <c r="B73" s="201" t="s">
        <v>42</v>
      </c>
      <c r="C73" s="201">
        <v>57</v>
      </c>
      <c r="D73" s="201"/>
      <c r="E73" s="244" t="s">
        <v>6216</v>
      </c>
      <c r="F73" s="201" t="s">
        <v>6215</v>
      </c>
      <c r="G73" s="201"/>
      <c r="H73" s="201"/>
      <c r="I73" s="201"/>
      <c r="J73" s="201"/>
      <c r="K73" s="201"/>
    </row>
    <row r="74" spans="1:11">
      <c r="A74" s="201" t="s">
        <v>78</v>
      </c>
      <c r="B74" s="201" t="s">
        <v>44</v>
      </c>
      <c r="C74" s="201">
        <v>56</v>
      </c>
      <c r="D74" s="201"/>
      <c r="E74" s="244" t="s">
        <v>6216</v>
      </c>
      <c r="F74" s="201" t="s">
        <v>6215</v>
      </c>
      <c r="G74" s="201"/>
      <c r="H74" s="201"/>
      <c r="I74" s="201"/>
      <c r="J74" s="201"/>
      <c r="K74" s="201"/>
    </row>
    <row r="75" spans="1:11">
      <c r="A75" s="201" t="s">
        <v>78</v>
      </c>
      <c r="B75" s="201" t="s">
        <v>56</v>
      </c>
      <c r="C75" s="201">
        <v>39</v>
      </c>
      <c r="D75" s="201"/>
      <c r="E75" s="244" t="s">
        <v>6216</v>
      </c>
      <c r="F75" s="201" t="s">
        <v>6215</v>
      </c>
      <c r="G75" s="201"/>
      <c r="H75" s="201"/>
      <c r="I75" s="201"/>
      <c r="J75" s="201"/>
      <c r="K75" s="201"/>
    </row>
    <row r="76" spans="1:11">
      <c r="A76" s="201" t="s">
        <v>78</v>
      </c>
      <c r="B76" s="201" t="s">
        <v>57</v>
      </c>
      <c r="C76" s="201">
        <v>53</v>
      </c>
      <c r="D76" s="201"/>
      <c r="E76" s="244" t="s">
        <v>6216</v>
      </c>
      <c r="F76" s="201" t="s">
        <v>6215</v>
      </c>
      <c r="G76" s="201"/>
      <c r="H76" s="201"/>
      <c r="I76" s="201"/>
      <c r="J76" s="201"/>
      <c r="K76" s="201"/>
    </row>
    <row r="77" spans="1:11">
      <c r="A77" s="201" t="s">
        <v>78</v>
      </c>
      <c r="B77" s="201" t="s">
        <v>58</v>
      </c>
      <c r="C77" s="201">
        <v>26</v>
      </c>
      <c r="D77" s="201"/>
      <c r="E77" s="244" t="s">
        <v>6216</v>
      </c>
      <c r="F77" s="201" t="s">
        <v>6215</v>
      </c>
      <c r="G77" s="201"/>
      <c r="H77" s="201"/>
      <c r="I77" s="201"/>
      <c r="J77" s="201"/>
      <c r="K77" s="201"/>
    </row>
    <row r="78" spans="1:11">
      <c r="A78" s="201" t="s">
        <v>78</v>
      </c>
      <c r="B78" s="201" t="s">
        <v>46</v>
      </c>
      <c r="C78" s="201"/>
      <c r="D78" s="201">
        <v>100</v>
      </c>
      <c r="E78" s="244" t="s">
        <v>6216</v>
      </c>
      <c r="F78" s="201" t="s">
        <v>6215</v>
      </c>
      <c r="G78" s="201"/>
      <c r="H78" s="201"/>
      <c r="I78" s="201"/>
      <c r="J78" s="201"/>
      <c r="K78" s="201"/>
    </row>
    <row r="79" spans="1:11">
      <c r="A79" s="201" t="s">
        <v>97</v>
      </c>
      <c r="B79" s="201" t="s">
        <v>33</v>
      </c>
      <c r="C79" s="201">
        <v>38</v>
      </c>
      <c r="D79" s="201"/>
      <c r="E79" s="244" t="s">
        <v>6216</v>
      </c>
      <c r="F79" s="201" t="s">
        <v>6215</v>
      </c>
      <c r="G79" s="201"/>
      <c r="H79" s="201"/>
      <c r="I79" s="201"/>
      <c r="J79" s="201"/>
      <c r="K79" s="201"/>
    </row>
    <row r="80" spans="1:11">
      <c r="A80" s="201" t="s">
        <v>97</v>
      </c>
      <c r="B80" s="201" t="s">
        <v>35</v>
      </c>
      <c r="C80" s="201">
        <v>31</v>
      </c>
      <c r="D80" s="201"/>
      <c r="E80" s="244" t="s">
        <v>6216</v>
      </c>
      <c r="F80" s="201" t="s">
        <v>6215</v>
      </c>
      <c r="G80" s="201"/>
      <c r="H80" s="201"/>
      <c r="I80" s="201"/>
      <c r="J80" s="201"/>
      <c r="K80" s="201"/>
    </row>
    <row r="81" spans="1:11">
      <c r="A81" s="201" t="s">
        <v>97</v>
      </c>
      <c r="B81" s="201" t="s">
        <v>36</v>
      </c>
      <c r="C81" s="201">
        <v>26</v>
      </c>
      <c r="D81" s="201"/>
      <c r="E81" s="244" t="s">
        <v>6216</v>
      </c>
      <c r="F81" s="201" t="s">
        <v>6215</v>
      </c>
      <c r="G81" s="201"/>
      <c r="H81" s="201"/>
      <c r="I81" s="201"/>
      <c r="J81" s="201"/>
      <c r="K81" s="201"/>
    </row>
    <row r="82" spans="1:11">
      <c r="A82" s="201" t="s">
        <v>97</v>
      </c>
      <c r="B82" s="201" t="s">
        <v>38</v>
      </c>
      <c r="C82" s="201">
        <v>51</v>
      </c>
      <c r="D82" s="201"/>
      <c r="E82" s="244" t="s">
        <v>6216</v>
      </c>
      <c r="F82" s="201" t="s">
        <v>6215</v>
      </c>
      <c r="G82" s="201"/>
      <c r="H82" s="201"/>
      <c r="I82" s="201"/>
      <c r="J82" s="201"/>
      <c r="K82" s="201"/>
    </row>
    <row r="83" spans="1:11">
      <c r="A83" s="201" t="s">
        <v>97</v>
      </c>
      <c r="B83" s="201" t="s">
        <v>40</v>
      </c>
      <c r="C83" s="201">
        <v>30</v>
      </c>
      <c r="D83" s="201"/>
      <c r="E83" s="244" t="s">
        <v>6216</v>
      </c>
      <c r="F83" s="201" t="s">
        <v>6215</v>
      </c>
      <c r="G83" s="201"/>
      <c r="H83" s="201"/>
      <c r="I83" s="201"/>
      <c r="J83" s="201"/>
      <c r="K83" s="201"/>
    </row>
    <row r="84" spans="1:11">
      <c r="A84" s="201" t="s">
        <v>97</v>
      </c>
      <c r="B84" s="201" t="s">
        <v>42</v>
      </c>
      <c r="C84" s="201">
        <v>50</v>
      </c>
      <c r="D84" s="201"/>
      <c r="E84" s="244" t="s">
        <v>6216</v>
      </c>
      <c r="F84" s="201" t="s">
        <v>6215</v>
      </c>
      <c r="G84" s="201"/>
      <c r="H84" s="201"/>
      <c r="I84" s="201"/>
      <c r="J84" s="201"/>
      <c r="K84" s="201"/>
    </row>
    <row r="85" spans="1:11">
      <c r="A85" s="201" t="s">
        <v>97</v>
      </c>
      <c r="B85" s="201" t="s">
        <v>44</v>
      </c>
      <c r="C85" s="201">
        <v>56</v>
      </c>
      <c r="D85" s="201"/>
      <c r="E85" s="244" t="s">
        <v>6216</v>
      </c>
      <c r="F85" s="201" t="s">
        <v>6215</v>
      </c>
      <c r="G85" s="201"/>
      <c r="H85" s="201"/>
      <c r="I85" s="201"/>
      <c r="J85" s="201"/>
      <c r="K85" s="201"/>
    </row>
    <row r="86" spans="1:11">
      <c r="A86" s="201" t="s">
        <v>97</v>
      </c>
      <c r="B86" s="201" t="s">
        <v>56</v>
      </c>
      <c r="C86" s="201">
        <v>84</v>
      </c>
      <c r="D86" s="201"/>
      <c r="E86" s="244" t="s">
        <v>6216</v>
      </c>
      <c r="F86" s="201" t="s">
        <v>6215</v>
      </c>
      <c r="G86" s="201"/>
      <c r="H86" s="201"/>
      <c r="I86" s="201"/>
      <c r="J86" s="201"/>
      <c r="K86" s="201"/>
    </row>
    <row r="87" spans="1:11">
      <c r="A87" s="201" t="s">
        <v>97</v>
      </c>
      <c r="B87" s="201" t="s">
        <v>57</v>
      </c>
      <c r="C87" s="201">
        <v>77</v>
      </c>
      <c r="D87" s="201"/>
      <c r="E87" s="244" t="s">
        <v>6216</v>
      </c>
      <c r="F87" s="201" t="s">
        <v>6215</v>
      </c>
      <c r="G87" s="201"/>
      <c r="H87" s="201"/>
      <c r="I87" s="201"/>
      <c r="J87" s="201"/>
      <c r="K87" s="201"/>
    </row>
    <row r="88" spans="1:11">
      <c r="A88" s="201" t="s">
        <v>97</v>
      </c>
      <c r="B88" s="201" t="s">
        <v>58</v>
      </c>
      <c r="C88" s="201">
        <v>81</v>
      </c>
      <c r="D88" s="201"/>
      <c r="E88" s="244" t="s">
        <v>6216</v>
      </c>
      <c r="F88" s="201" t="s">
        <v>6215</v>
      </c>
      <c r="G88" s="201"/>
      <c r="H88" s="201"/>
      <c r="I88" s="201"/>
      <c r="J88" s="201"/>
      <c r="K88" s="201"/>
    </row>
    <row r="89" spans="1:11">
      <c r="A89" s="201" t="s">
        <v>97</v>
      </c>
      <c r="B89" s="201" t="s">
        <v>46</v>
      </c>
      <c r="C89" s="201"/>
      <c r="D89" s="201">
        <v>80</v>
      </c>
      <c r="E89" s="244" t="s">
        <v>6216</v>
      </c>
      <c r="F89" s="201" t="s">
        <v>6215</v>
      </c>
      <c r="G89" s="201"/>
      <c r="H89" s="201"/>
      <c r="I89" s="201"/>
      <c r="J89" s="201"/>
      <c r="K89" s="201"/>
    </row>
    <row r="90" spans="1:11">
      <c r="A90" s="201" t="s">
        <v>14</v>
      </c>
      <c r="B90" s="201" t="s">
        <v>17</v>
      </c>
      <c r="C90" s="201">
        <v>13</v>
      </c>
      <c r="D90" s="201">
        <v>4</v>
      </c>
      <c r="E90" s="244" t="s">
        <v>6214</v>
      </c>
      <c r="F90" s="201" t="s">
        <v>6215</v>
      </c>
      <c r="G90" s="201"/>
      <c r="H90" s="201"/>
      <c r="I90" s="201"/>
      <c r="J90" s="201"/>
      <c r="K90" s="201"/>
    </row>
    <row r="91" spans="1:11">
      <c r="A91" s="201" t="s">
        <v>14</v>
      </c>
      <c r="B91" s="201" t="s">
        <v>19</v>
      </c>
      <c r="C91" s="201">
        <v>15</v>
      </c>
      <c r="D91" s="201">
        <v>4</v>
      </c>
      <c r="E91" s="244" t="s">
        <v>6214</v>
      </c>
      <c r="F91" s="201" t="s">
        <v>6215</v>
      </c>
      <c r="G91" s="201"/>
      <c r="H91" s="201"/>
      <c r="I91" s="201"/>
      <c r="J91" s="201"/>
      <c r="K91" s="201"/>
    </row>
    <row r="92" spans="1:11">
      <c r="A92" s="201" t="s">
        <v>14</v>
      </c>
      <c r="B92" s="201" t="s">
        <v>25</v>
      </c>
      <c r="C92" s="201">
        <v>10</v>
      </c>
      <c r="D92" s="201">
        <v>4</v>
      </c>
      <c r="E92" s="244" t="s">
        <v>6214</v>
      </c>
      <c r="F92" s="201" t="s">
        <v>6215</v>
      </c>
      <c r="G92" s="201"/>
      <c r="H92" s="201"/>
      <c r="I92" s="201"/>
      <c r="J92" s="201"/>
      <c r="K92" s="201"/>
    </row>
    <row r="93" spans="1:11">
      <c r="A93" s="201" t="s">
        <v>14</v>
      </c>
      <c r="B93" s="201" t="s">
        <v>15</v>
      </c>
      <c r="C93" s="201">
        <v>15</v>
      </c>
      <c r="D93" s="201">
        <v>4</v>
      </c>
      <c r="E93" s="244" t="s">
        <v>6214</v>
      </c>
      <c r="F93" s="201" t="s">
        <v>6215</v>
      </c>
      <c r="G93" s="201"/>
      <c r="H93" s="201"/>
      <c r="I93" s="201"/>
      <c r="J93" s="201"/>
      <c r="K93" s="201"/>
    </row>
    <row r="94" spans="1:11">
      <c r="A94" s="201" t="s">
        <v>14</v>
      </c>
      <c r="B94" s="201" t="s">
        <v>23</v>
      </c>
      <c r="C94" s="201">
        <v>18</v>
      </c>
      <c r="D94" s="201">
        <v>4</v>
      </c>
      <c r="E94" s="244" t="s">
        <v>6214</v>
      </c>
      <c r="F94" s="201" t="s">
        <v>6215</v>
      </c>
      <c r="G94" s="201"/>
      <c r="H94" s="201"/>
      <c r="I94" s="201"/>
      <c r="J94" s="201"/>
      <c r="K94" s="201"/>
    </row>
    <row r="95" spans="1:11">
      <c r="A95" s="201" t="s">
        <v>14</v>
      </c>
      <c r="B95" s="201" t="s">
        <v>21</v>
      </c>
      <c r="C95" s="201"/>
      <c r="D95" s="201">
        <v>3</v>
      </c>
      <c r="E95" s="244" t="s">
        <v>6214</v>
      </c>
      <c r="F95" s="201" t="s">
        <v>6215</v>
      </c>
      <c r="G95" s="201"/>
      <c r="H95" s="201"/>
      <c r="I95" s="201"/>
      <c r="J95" s="201"/>
      <c r="K95" s="201"/>
    </row>
    <row r="96" spans="1:11">
      <c r="A96" s="201" t="s">
        <v>7</v>
      </c>
      <c r="B96" s="201" t="s">
        <v>10</v>
      </c>
      <c r="C96" s="201"/>
      <c r="D96" s="201"/>
      <c r="E96" s="244"/>
      <c r="F96" s="201"/>
      <c r="G96" s="201"/>
      <c r="H96" s="201"/>
      <c r="I96" s="201"/>
      <c r="J96" s="201"/>
      <c r="K96" s="201"/>
    </row>
    <row r="97" spans="1:11">
      <c r="A97" s="201" t="s">
        <v>7</v>
      </c>
      <c r="B97" s="201" t="s">
        <v>11</v>
      </c>
      <c r="C97" s="201"/>
      <c r="D97" s="201"/>
      <c r="E97" s="244"/>
      <c r="F97" s="201"/>
      <c r="G97" s="201"/>
      <c r="H97" s="201"/>
      <c r="I97" s="201"/>
      <c r="J97" s="201"/>
      <c r="K97" s="201"/>
    </row>
    <row r="98" spans="1:11">
      <c r="A98" s="201" t="s">
        <v>7</v>
      </c>
      <c r="B98" s="201" t="s">
        <v>12</v>
      </c>
      <c r="C98" s="201"/>
      <c r="D98" s="201"/>
      <c r="E98" s="244"/>
      <c r="F98" s="201"/>
      <c r="G98" s="201"/>
      <c r="H98" s="201"/>
      <c r="I98" s="201"/>
      <c r="J98" s="201"/>
      <c r="K98" s="201"/>
    </row>
    <row r="99" spans="1:11">
      <c r="A99" s="201" t="s">
        <v>7</v>
      </c>
      <c r="B99" s="201" t="s">
        <v>3346</v>
      </c>
      <c r="C99" s="201"/>
      <c r="D99" s="201"/>
      <c r="E99" s="244"/>
      <c r="F99" s="201"/>
      <c r="G99" s="201"/>
      <c r="H99" s="201"/>
      <c r="I99" s="201"/>
      <c r="J99" s="201"/>
      <c r="K99" s="201"/>
    </row>
    <row r="100" spans="1:11">
      <c r="A100" s="201" t="s">
        <v>7</v>
      </c>
      <c r="B100" s="201" t="s">
        <v>21</v>
      </c>
      <c r="C100" s="201">
        <v>60</v>
      </c>
      <c r="D100" s="201">
        <v>12</v>
      </c>
      <c r="E100" s="244" t="s">
        <v>6214</v>
      </c>
      <c r="F100" s="201" t="s">
        <v>6215</v>
      </c>
      <c r="G100" s="201"/>
      <c r="H100" s="201"/>
      <c r="I100" s="201"/>
      <c r="J100" s="201"/>
      <c r="K100" s="201"/>
    </row>
    <row r="101" spans="1:11">
      <c r="A101" s="201" t="s">
        <v>30</v>
      </c>
      <c r="B101" s="201" t="s">
        <v>21</v>
      </c>
      <c r="C101" s="201">
        <v>65</v>
      </c>
      <c r="D101" s="201">
        <v>25</v>
      </c>
      <c r="E101" s="244" t="s">
        <v>6214</v>
      </c>
      <c r="F101" s="201" t="s">
        <v>6215</v>
      </c>
      <c r="G101" s="201"/>
      <c r="H101" s="201"/>
      <c r="I101" s="201"/>
      <c r="J101" s="201"/>
      <c r="K101" s="201"/>
    </row>
    <row r="102" spans="1:11">
      <c r="A102" s="201" t="s">
        <v>47</v>
      </c>
      <c r="B102" s="201" t="s">
        <v>3368</v>
      </c>
      <c r="C102" s="201"/>
      <c r="D102" s="201"/>
      <c r="E102" s="244"/>
      <c r="F102" s="201"/>
      <c r="G102" s="201"/>
      <c r="H102" s="201"/>
      <c r="I102" s="201"/>
      <c r="J102" s="201"/>
      <c r="K102" s="201"/>
    </row>
    <row r="103" spans="1:11">
      <c r="A103" s="201" t="s">
        <v>47</v>
      </c>
      <c r="B103" s="201" t="s">
        <v>3365</v>
      </c>
      <c r="C103" s="201"/>
      <c r="D103" s="201"/>
      <c r="E103" s="244"/>
      <c r="F103" s="201"/>
      <c r="G103" s="201"/>
      <c r="H103" s="201"/>
      <c r="I103" s="201"/>
      <c r="J103" s="201"/>
      <c r="K103" s="201"/>
    </row>
    <row r="104" spans="1:11">
      <c r="A104" s="201" t="s">
        <v>47</v>
      </c>
      <c r="B104" s="201" t="s">
        <v>3360</v>
      </c>
      <c r="C104" s="201"/>
      <c r="D104" s="201"/>
      <c r="E104" s="244"/>
      <c r="F104" s="201"/>
      <c r="G104" s="201"/>
      <c r="H104" s="201"/>
      <c r="I104" s="201"/>
      <c r="J104" s="201"/>
      <c r="K104" s="201"/>
    </row>
    <row r="105" spans="1:11">
      <c r="A105" s="201" t="s">
        <v>47</v>
      </c>
      <c r="B105" s="201" t="s">
        <v>3370</v>
      </c>
      <c r="C105" s="201"/>
      <c r="D105" s="201"/>
      <c r="E105" s="244"/>
      <c r="F105" s="201"/>
      <c r="G105" s="201"/>
      <c r="H105" s="201"/>
      <c r="I105" s="201"/>
      <c r="J105" s="201"/>
      <c r="K105" s="201"/>
    </row>
    <row r="106" spans="1:11">
      <c r="A106" s="201" t="s">
        <v>47</v>
      </c>
      <c r="B106" s="201" t="s">
        <v>21</v>
      </c>
      <c r="C106" s="201">
        <v>84</v>
      </c>
      <c r="D106" s="201">
        <v>25</v>
      </c>
      <c r="E106" s="244" t="s">
        <v>6214</v>
      </c>
      <c r="F106" s="201" t="s">
        <v>6215</v>
      </c>
      <c r="G106" s="201"/>
      <c r="H106" s="201"/>
      <c r="I106" s="201"/>
      <c r="J106" s="201"/>
      <c r="K106" s="201"/>
    </row>
    <row r="107" spans="1:11">
      <c r="A107" s="201" t="s">
        <v>60</v>
      </c>
      <c r="B107" s="201" t="s">
        <v>10</v>
      </c>
      <c r="C107" s="201"/>
      <c r="D107" s="201"/>
      <c r="E107" s="244"/>
      <c r="F107" s="201"/>
      <c r="G107" s="201"/>
      <c r="H107" s="201"/>
      <c r="I107" s="201"/>
      <c r="J107" s="201"/>
      <c r="K107" s="201"/>
    </row>
    <row r="108" spans="1:11">
      <c r="A108" s="201" t="s">
        <v>60</v>
      </c>
      <c r="B108" s="201" t="s">
        <v>61</v>
      </c>
      <c r="C108" s="201"/>
      <c r="D108" s="201"/>
      <c r="E108" s="244"/>
      <c r="F108" s="201"/>
      <c r="G108" s="201"/>
      <c r="H108" s="201"/>
      <c r="I108" s="201"/>
      <c r="J108" s="201"/>
      <c r="K108" s="201"/>
    </row>
    <row r="109" spans="1:11">
      <c r="A109" s="201" t="s">
        <v>60</v>
      </c>
      <c r="B109" s="201" t="s">
        <v>21</v>
      </c>
      <c r="C109" s="201">
        <v>71</v>
      </c>
      <c r="D109" s="201">
        <v>21</v>
      </c>
      <c r="E109" s="244" t="s">
        <v>6214</v>
      </c>
      <c r="F109" s="201" t="s">
        <v>6215</v>
      </c>
      <c r="G109" s="201"/>
      <c r="H109" s="201"/>
      <c r="I109" s="201"/>
      <c r="J109" s="201"/>
      <c r="K109" s="201"/>
    </row>
    <row r="110" spans="1:11">
      <c r="A110" s="201" t="s">
        <v>54</v>
      </c>
      <c r="B110" s="201" t="s">
        <v>3383</v>
      </c>
      <c r="C110" s="201"/>
      <c r="D110" s="201"/>
      <c r="E110" s="244"/>
      <c r="F110" s="201"/>
      <c r="G110" s="201"/>
      <c r="H110" s="201"/>
      <c r="I110" s="201"/>
      <c r="J110" s="201"/>
      <c r="K110" s="201"/>
    </row>
    <row r="111" spans="1:11">
      <c r="A111" s="201" t="s">
        <v>54</v>
      </c>
      <c r="B111" s="201" t="s">
        <v>83</v>
      </c>
      <c r="C111" s="201"/>
      <c r="D111" s="201"/>
      <c r="E111" s="244"/>
      <c r="F111" s="201"/>
      <c r="G111" s="201"/>
      <c r="H111" s="201"/>
      <c r="I111" s="201"/>
      <c r="J111" s="201"/>
      <c r="K111" s="201"/>
    </row>
    <row r="112" spans="1:11">
      <c r="A112" s="201" t="s">
        <v>54</v>
      </c>
      <c r="B112" s="201" t="s">
        <v>74</v>
      </c>
      <c r="C112" s="201"/>
      <c r="D112" s="201"/>
      <c r="E112" s="244"/>
      <c r="F112" s="201"/>
      <c r="G112" s="201"/>
      <c r="H112" s="201"/>
      <c r="I112" s="201"/>
      <c r="J112" s="201"/>
      <c r="K112" s="201"/>
    </row>
    <row r="113" spans="1:11">
      <c r="A113" s="201" t="s">
        <v>54</v>
      </c>
      <c r="B113" s="201" t="s">
        <v>21</v>
      </c>
      <c r="C113" s="201">
        <v>67</v>
      </c>
      <c r="D113" s="201">
        <v>24</v>
      </c>
      <c r="E113" s="244" t="s">
        <v>6214</v>
      </c>
      <c r="F113" s="201" t="s">
        <v>6215</v>
      </c>
      <c r="G113" s="201"/>
      <c r="H113" s="201"/>
      <c r="I113" s="201"/>
      <c r="J113" s="201"/>
      <c r="K113" s="201"/>
    </row>
    <row r="114" spans="1:11">
      <c r="A114" s="201" t="s">
        <v>73</v>
      </c>
      <c r="B114" s="201" t="s">
        <v>61</v>
      </c>
      <c r="C114" s="201"/>
      <c r="D114" s="201"/>
      <c r="E114" s="244"/>
      <c r="F114" s="201"/>
      <c r="G114" s="201"/>
      <c r="H114" s="201"/>
      <c r="I114" s="201"/>
      <c r="J114" s="201"/>
      <c r="K114" s="201"/>
    </row>
    <row r="115" spans="1:11">
      <c r="A115" s="201" t="s">
        <v>73</v>
      </c>
      <c r="B115" s="201" t="s">
        <v>74</v>
      </c>
      <c r="C115" s="201"/>
      <c r="D115" s="201"/>
      <c r="E115" s="244"/>
      <c r="F115" s="201"/>
      <c r="G115" s="201"/>
      <c r="H115" s="201"/>
      <c r="I115" s="201"/>
      <c r="J115" s="201"/>
      <c r="K115" s="201"/>
    </row>
    <row r="116" spans="1:11">
      <c r="A116" s="201" t="s">
        <v>73</v>
      </c>
      <c r="B116" s="201" t="s">
        <v>63</v>
      </c>
      <c r="C116" s="201"/>
      <c r="D116" s="201"/>
      <c r="E116" s="244"/>
      <c r="F116" s="201"/>
      <c r="G116" s="201"/>
      <c r="H116" s="201"/>
      <c r="I116" s="201"/>
      <c r="J116" s="201"/>
      <c r="K116" s="201"/>
    </row>
    <row r="117" spans="1:11">
      <c r="A117" s="201" t="s">
        <v>73</v>
      </c>
      <c r="B117" s="201" t="s">
        <v>75</v>
      </c>
      <c r="C117" s="201"/>
      <c r="D117" s="201"/>
      <c r="E117" s="244"/>
      <c r="F117" s="201"/>
      <c r="G117" s="201"/>
      <c r="H117" s="201"/>
      <c r="I117" s="201"/>
      <c r="J117" s="201"/>
      <c r="K117" s="201"/>
    </row>
    <row r="118" spans="1:11">
      <c r="A118" s="201" t="s">
        <v>73</v>
      </c>
      <c r="B118" s="201" t="s">
        <v>21</v>
      </c>
      <c r="C118" s="201">
        <v>70</v>
      </c>
      <c r="D118" s="201">
        <v>24</v>
      </c>
      <c r="E118" s="244" t="s">
        <v>6214</v>
      </c>
      <c r="F118" s="201" t="s">
        <v>6215</v>
      </c>
      <c r="G118" s="201"/>
      <c r="H118" s="201"/>
      <c r="I118" s="201"/>
      <c r="J118" s="201"/>
      <c r="K118" s="201"/>
    </row>
    <row r="119" spans="1:11">
      <c r="A119" s="201" t="s">
        <v>81</v>
      </c>
      <c r="B119" s="201" t="s">
        <v>82</v>
      </c>
      <c r="C119" s="201">
        <v>17</v>
      </c>
      <c r="D119" s="201">
        <v>4</v>
      </c>
      <c r="E119" s="244" t="s">
        <v>6214</v>
      </c>
      <c r="F119" s="201" t="s">
        <v>6215</v>
      </c>
      <c r="G119" s="201"/>
      <c r="H119" s="201"/>
      <c r="I119" s="201"/>
      <c r="J119" s="201"/>
      <c r="K119" s="201"/>
    </row>
    <row r="120" spans="1:11">
      <c r="A120" s="201" t="s">
        <v>81</v>
      </c>
      <c r="B120" s="201" t="s">
        <v>84</v>
      </c>
      <c r="C120" s="201">
        <v>16</v>
      </c>
      <c r="D120" s="201">
        <v>5</v>
      </c>
      <c r="E120" s="244" t="s">
        <v>6214</v>
      </c>
      <c r="F120" s="201" t="s">
        <v>6215</v>
      </c>
      <c r="G120" s="201"/>
      <c r="H120" s="201"/>
      <c r="I120" s="201"/>
      <c r="J120" s="201"/>
      <c r="K120" s="201"/>
    </row>
    <row r="121" spans="1:11">
      <c r="A121" s="201" t="s">
        <v>81</v>
      </c>
      <c r="B121" s="201" t="s">
        <v>85</v>
      </c>
      <c r="C121" s="201">
        <v>14</v>
      </c>
      <c r="D121" s="201">
        <v>5</v>
      </c>
      <c r="E121" s="244" t="s">
        <v>6214</v>
      </c>
      <c r="F121" s="201" t="s">
        <v>6215</v>
      </c>
      <c r="G121" s="201"/>
      <c r="H121" s="201"/>
      <c r="I121" s="201"/>
      <c r="J121" s="201"/>
      <c r="K121" s="201"/>
    </row>
    <row r="122" spans="1:11">
      <c r="A122" s="201" t="s">
        <v>81</v>
      </c>
      <c r="B122" s="201" t="s">
        <v>83</v>
      </c>
      <c r="C122" s="201">
        <v>20</v>
      </c>
      <c r="D122" s="201">
        <v>4</v>
      </c>
      <c r="E122" s="244" t="s">
        <v>6214</v>
      </c>
      <c r="F122" s="201" t="s">
        <v>6215</v>
      </c>
      <c r="G122" s="201"/>
      <c r="H122" s="201"/>
      <c r="I122" s="201"/>
      <c r="J122" s="201"/>
      <c r="K122" s="201"/>
    </row>
    <row r="123" spans="1:11">
      <c r="A123" s="201" t="s">
        <v>81</v>
      </c>
      <c r="B123" s="201" t="s">
        <v>21</v>
      </c>
      <c r="C123" s="201"/>
      <c r="D123" s="201">
        <v>3</v>
      </c>
      <c r="E123" s="244" t="s">
        <v>6214</v>
      </c>
      <c r="F123" s="201" t="s">
        <v>6215</v>
      </c>
      <c r="G123" s="201"/>
      <c r="H123" s="201"/>
      <c r="I123" s="201"/>
      <c r="J123" s="201"/>
      <c r="K123" s="201"/>
    </row>
    <row r="124" spans="1:11">
      <c r="A124" s="201" t="s">
        <v>86</v>
      </c>
      <c r="B124" s="201" t="s">
        <v>3042</v>
      </c>
      <c r="C124" s="201"/>
      <c r="D124" s="201"/>
      <c r="E124" s="244"/>
      <c r="F124" s="201"/>
      <c r="G124" s="201"/>
      <c r="H124" s="201"/>
      <c r="I124" s="201"/>
      <c r="J124" s="201"/>
      <c r="K124" s="201"/>
    </row>
    <row r="125" spans="1:11">
      <c r="A125" s="201" t="s">
        <v>86</v>
      </c>
      <c r="B125" s="201" t="s">
        <v>88</v>
      </c>
      <c r="C125" s="201"/>
      <c r="D125" s="201"/>
      <c r="E125" s="244"/>
      <c r="F125" s="201"/>
      <c r="G125" s="201"/>
      <c r="H125" s="201"/>
      <c r="I125" s="201"/>
      <c r="J125" s="201"/>
      <c r="K125" s="201"/>
    </row>
    <row r="126" spans="1:11">
      <c r="A126" s="201" t="s">
        <v>86</v>
      </c>
      <c r="B126" s="201" t="s">
        <v>3417</v>
      </c>
      <c r="C126" s="201"/>
      <c r="D126" s="201"/>
      <c r="E126" s="244"/>
      <c r="F126" s="201"/>
      <c r="G126" s="201"/>
      <c r="H126" s="201"/>
      <c r="I126" s="201"/>
      <c r="J126" s="201"/>
      <c r="K126" s="201"/>
    </row>
    <row r="127" spans="1:11">
      <c r="A127" s="201" t="s">
        <v>86</v>
      </c>
      <c r="B127" s="201" t="s">
        <v>4477</v>
      </c>
      <c r="C127" s="201"/>
      <c r="D127" s="201"/>
      <c r="E127" s="244"/>
      <c r="F127" s="201"/>
      <c r="G127" s="201"/>
      <c r="H127" s="201"/>
      <c r="I127" s="201"/>
      <c r="J127" s="201"/>
      <c r="K127" s="201"/>
    </row>
    <row r="128" spans="1:11">
      <c r="A128" s="201" t="s">
        <v>86</v>
      </c>
      <c r="B128" s="201" t="s">
        <v>4683</v>
      </c>
      <c r="C128" s="201"/>
      <c r="D128" s="201"/>
      <c r="E128" s="244"/>
      <c r="F128" s="201"/>
      <c r="G128" s="201"/>
      <c r="H128" s="201"/>
      <c r="I128" s="201"/>
      <c r="J128" s="201"/>
      <c r="K128" s="201"/>
    </row>
    <row r="129" spans="1:11">
      <c r="A129" s="201" t="s">
        <v>86</v>
      </c>
      <c r="B129" s="201" t="s">
        <v>3039</v>
      </c>
      <c r="C129" s="201"/>
      <c r="D129" s="201"/>
      <c r="E129" s="244"/>
      <c r="F129" s="201"/>
      <c r="G129" s="201"/>
      <c r="H129" s="201"/>
      <c r="I129" s="201"/>
      <c r="J129" s="201"/>
      <c r="K129" s="201"/>
    </row>
    <row r="130" spans="1:11">
      <c r="A130" s="201" t="s">
        <v>86</v>
      </c>
      <c r="B130" s="201" t="s">
        <v>85</v>
      </c>
      <c r="C130" s="201"/>
      <c r="D130" s="201"/>
      <c r="E130" s="244"/>
      <c r="F130" s="201"/>
      <c r="G130" s="201"/>
      <c r="H130" s="201"/>
      <c r="I130" s="201"/>
      <c r="J130" s="201"/>
      <c r="K130" s="201"/>
    </row>
    <row r="131" spans="1:11">
      <c r="A131" s="201" t="s">
        <v>86</v>
      </c>
      <c r="B131" s="201" t="s">
        <v>21</v>
      </c>
      <c r="C131" s="201">
        <v>125</v>
      </c>
      <c r="D131" s="201">
        <v>38</v>
      </c>
      <c r="E131" s="244" t="s">
        <v>6214</v>
      </c>
      <c r="F131" s="201" t="s">
        <v>6215</v>
      </c>
      <c r="G131" s="201"/>
      <c r="H131" s="201"/>
      <c r="I131" s="201"/>
      <c r="J131" s="201"/>
      <c r="K131" s="201"/>
    </row>
    <row r="132" spans="1:11">
      <c r="A132" s="201" t="s">
        <v>87</v>
      </c>
      <c r="B132" s="201" t="s">
        <v>88</v>
      </c>
      <c r="C132" s="201">
        <v>24</v>
      </c>
      <c r="D132" s="201">
        <v>5</v>
      </c>
      <c r="E132" s="244" t="s">
        <v>6214</v>
      </c>
      <c r="F132" s="201" t="s">
        <v>6215</v>
      </c>
      <c r="G132" s="201"/>
      <c r="H132" s="201"/>
      <c r="I132" s="201"/>
      <c r="J132" s="201"/>
      <c r="K132" s="201"/>
    </row>
    <row r="133" spans="1:11">
      <c r="A133" s="201" t="s">
        <v>87</v>
      </c>
      <c r="B133" s="201" t="s">
        <v>89</v>
      </c>
      <c r="C133" s="201">
        <v>24</v>
      </c>
      <c r="D133" s="201">
        <v>4</v>
      </c>
      <c r="E133" s="244" t="s">
        <v>6214</v>
      </c>
      <c r="F133" s="201" t="s">
        <v>6215</v>
      </c>
      <c r="G133" s="201"/>
      <c r="H133" s="201"/>
      <c r="I133" s="201"/>
      <c r="J133" s="201"/>
      <c r="K133" s="201"/>
    </row>
    <row r="134" spans="1:11">
      <c r="A134" s="201" t="s">
        <v>87</v>
      </c>
      <c r="B134" s="201" t="s">
        <v>91</v>
      </c>
      <c r="C134" s="201">
        <v>14</v>
      </c>
      <c r="D134" s="201">
        <v>4</v>
      </c>
      <c r="E134" s="244" t="s">
        <v>6214</v>
      </c>
      <c r="F134" s="201" t="s">
        <v>6215</v>
      </c>
      <c r="G134" s="201"/>
      <c r="H134" s="201"/>
      <c r="I134" s="201"/>
      <c r="J134" s="201"/>
      <c r="K134" s="201"/>
    </row>
    <row r="135" spans="1:11">
      <c r="A135" s="201" t="s">
        <v>87</v>
      </c>
      <c r="B135" s="201" t="s">
        <v>90</v>
      </c>
      <c r="C135" s="201">
        <v>15</v>
      </c>
      <c r="D135" s="201">
        <v>4</v>
      </c>
      <c r="E135" s="244" t="s">
        <v>6214</v>
      </c>
      <c r="F135" s="201" t="s">
        <v>6215</v>
      </c>
      <c r="G135" s="201"/>
      <c r="H135" s="201"/>
      <c r="I135" s="201"/>
      <c r="J135" s="201"/>
      <c r="K135" s="201"/>
    </row>
    <row r="136" spans="1:11">
      <c r="A136" s="201" t="s">
        <v>87</v>
      </c>
      <c r="B136" s="201" t="s">
        <v>21</v>
      </c>
      <c r="C136" s="201"/>
      <c r="D136" s="201">
        <v>7</v>
      </c>
      <c r="E136" s="244" t="s">
        <v>6214</v>
      </c>
      <c r="F136" s="201" t="s">
        <v>6215</v>
      </c>
      <c r="G136" s="201"/>
      <c r="H136" s="201"/>
      <c r="I136" s="201"/>
      <c r="J136" s="201"/>
      <c r="K136" s="201"/>
    </row>
    <row r="137" spans="1:11">
      <c r="A137" s="201" t="s">
        <v>92</v>
      </c>
      <c r="B137" s="201" t="s">
        <v>93</v>
      </c>
      <c r="C137" s="201">
        <v>15</v>
      </c>
      <c r="D137" s="201">
        <v>4</v>
      </c>
      <c r="E137" s="244" t="s">
        <v>6214</v>
      </c>
      <c r="F137" s="201" t="s">
        <v>6215</v>
      </c>
      <c r="G137" s="201"/>
      <c r="H137" s="201"/>
      <c r="I137" s="201"/>
      <c r="J137" s="201"/>
      <c r="K137" s="201"/>
    </row>
    <row r="138" spans="1:11">
      <c r="A138" s="201" t="s">
        <v>92</v>
      </c>
      <c r="B138" s="201" t="s">
        <v>94</v>
      </c>
      <c r="C138" s="201">
        <v>10</v>
      </c>
      <c r="D138" s="201">
        <v>4</v>
      </c>
      <c r="E138" s="244" t="s">
        <v>6214</v>
      </c>
      <c r="F138" s="201" t="s">
        <v>6215</v>
      </c>
      <c r="G138" s="201"/>
      <c r="H138" s="201"/>
      <c r="I138" s="201"/>
      <c r="J138" s="201"/>
      <c r="K138" s="201"/>
    </row>
    <row r="139" spans="1:11">
      <c r="A139" s="201" t="s">
        <v>92</v>
      </c>
      <c r="B139" s="201" t="s">
        <v>96</v>
      </c>
      <c r="C139" s="201">
        <v>24</v>
      </c>
      <c r="D139" s="201">
        <v>5</v>
      </c>
      <c r="E139" s="244" t="s">
        <v>6214</v>
      </c>
      <c r="F139" s="201" t="s">
        <v>6215</v>
      </c>
      <c r="G139" s="201"/>
      <c r="H139" s="201"/>
      <c r="I139" s="201"/>
      <c r="J139" s="201"/>
      <c r="K139" s="201"/>
    </row>
    <row r="140" spans="1:11">
      <c r="A140" s="201" t="s">
        <v>92</v>
      </c>
      <c r="B140" s="201" t="s">
        <v>95</v>
      </c>
      <c r="C140" s="201">
        <v>21</v>
      </c>
      <c r="D140" s="201">
        <v>6</v>
      </c>
      <c r="E140" s="244" t="s">
        <v>6214</v>
      </c>
      <c r="F140" s="201" t="s">
        <v>6215</v>
      </c>
      <c r="G140" s="201"/>
      <c r="H140" s="201"/>
      <c r="I140" s="201"/>
      <c r="J140" s="201"/>
      <c r="K140" s="201"/>
    </row>
    <row r="141" spans="1:11">
      <c r="A141" s="201" t="s">
        <v>92</v>
      </c>
      <c r="B141" s="201" t="s">
        <v>21</v>
      </c>
      <c r="C141" s="201"/>
      <c r="D141" s="201"/>
      <c r="E141" s="244"/>
      <c r="F141" s="201"/>
      <c r="G141" s="201"/>
      <c r="H141" s="201"/>
      <c r="I141" s="201"/>
      <c r="J141" s="201"/>
      <c r="K141" s="201"/>
    </row>
    <row r="142" spans="1:11">
      <c r="A142" s="201" t="s">
        <v>98</v>
      </c>
      <c r="B142" s="201" t="s">
        <v>99</v>
      </c>
      <c r="C142" s="201">
        <v>26</v>
      </c>
      <c r="D142" s="201">
        <v>7</v>
      </c>
      <c r="E142" s="244" t="s">
        <v>6217</v>
      </c>
      <c r="F142" s="201" t="s">
        <v>6215</v>
      </c>
      <c r="G142" s="201"/>
      <c r="H142" s="201"/>
      <c r="I142" s="201"/>
      <c r="J142" s="201"/>
      <c r="K142" s="201"/>
    </row>
    <row r="143" spans="1:11">
      <c r="A143" s="201" t="s">
        <v>98</v>
      </c>
      <c r="B143" s="201" t="s">
        <v>100</v>
      </c>
      <c r="C143" s="201">
        <v>25</v>
      </c>
      <c r="D143" s="201">
        <v>6</v>
      </c>
      <c r="E143" s="244" t="s">
        <v>6217</v>
      </c>
      <c r="F143" s="201" t="s">
        <v>6215</v>
      </c>
      <c r="G143" s="201"/>
      <c r="H143" s="201"/>
      <c r="I143" s="201"/>
      <c r="J143" s="201"/>
      <c r="K143" s="201"/>
    </row>
    <row r="144" spans="1:11">
      <c r="A144" s="201" t="s">
        <v>98</v>
      </c>
      <c r="B144" s="201" t="s">
        <v>101</v>
      </c>
      <c r="C144" s="201">
        <v>11</v>
      </c>
      <c r="D144" s="201">
        <v>6</v>
      </c>
      <c r="E144" s="244" t="s">
        <v>6217</v>
      </c>
      <c r="F144" s="201" t="s">
        <v>6215</v>
      </c>
      <c r="G144" s="201"/>
      <c r="H144" s="201"/>
      <c r="I144" s="201"/>
      <c r="J144" s="201"/>
      <c r="K144" s="201"/>
    </row>
    <row r="145" spans="1:11">
      <c r="A145" s="201" t="s">
        <v>98</v>
      </c>
      <c r="B145" s="201" t="s">
        <v>102</v>
      </c>
      <c r="C145" s="201">
        <v>7</v>
      </c>
      <c r="D145" s="201">
        <v>4</v>
      </c>
      <c r="E145" s="244" t="s">
        <v>6217</v>
      </c>
      <c r="F145" s="201" t="s">
        <v>6215</v>
      </c>
      <c r="G145" s="201"/>
      <c r="H145" s="201"/>
      <c r="I145" s="201"/>
      <c r="J145" s="201"/>
      <c r="K145" s="201"/>
    </row>
    <row r="146" spans="1:11">
      <c r="A146" s="201" t="s">
        <v>98</v>
      </c>
      <c r="B146" s="201" t="s">
        <v>21</v>
      </c>
      <c r="C146" s="201"/>
      <c r="D146" s="201">
        <v>7</v>
      </c>
      <c r="E146" s="244" t="s">
        <v>6217</v>
      </c>
      <c r="F146" s="201" t="s">
        <v>6215</v>
      </c>
      <c r="G146" s="201"/>
      <c r="H146" s="201"/>
      <c r="I146" s="201"/>
      <c r="J146" s="201"/>
      <c r="K146" s="201"/>
    </row>
    <row r="147" spans="1:11" ht="15.6">
      <c r="A147" s="201" t="s">
        <v>27</v>
      </c>
      <c r="B147" s="201" t="s">
        <v>28</v>
      </c>
      <c r="C147" s="245">
        <v>69</v>
      </c>
      <c r="D147" s="201"/>
      <c r="E147" s="244" t="s">
        <v>6214</v>
      </c>
      <c r="F147" s="201" t="s">
        <v>6215</v>
      </c>
      <c r="G147" s="201"/>
      <c r="H147" s="201"/>
      <c r="I147" s="201"/>
      <c r="J147" s="201"/>
      <c r="K147" s="201"/>
    </row>
    <row r="148" spans="1:11">
      <c r="A148" s="201" t="s">
        <v>52</v>
      </c>
      <c r="B148" s="201" t="s">
        <v>28</v>
      </c>
      <c r="C148" s="201">
        <v>137</v>
      </c>
      <c r="D148" s="201"/>
      <c r="E148" s="244" t="s">
        <v>6214</v>
      </c>
      <c r="F148" s="201" t="s">
        <v>6215</v>
      </c>
      <c r="G148" s="201"/>
      <c r="H148" s="201"/>
      <c r="I148" s="201"/>
      <c r="J148" s="201"/>
      <c r="K148" s="201"/>
    </row>
    <row r="149" spans="1:11">
      <c r="A149" s="201" t="s">
        <v>49</v>
      </c>
      <c r="B149" s="201" t="s">
        <v>28</v>
      </c>
      <c r="C149" s="201">
        <v>90</v>
      </c>
      <c r="D149" s="201"/>
      <c r="E149" s="244" t="s">
        <v>6214</v>
      </c>
      <c r="F149" s="201" t="s">
        <v>6215</v>
      </c>
      <c r="G149" s="201"/>
      <c r="H149" s="201"/>
      <c r="I149" s="201"/>
      <c r="J149" s="201"/>
      <c r="K149" s="201"/>
    </row>
    <row r="150" spans="1:11">
      <c r="A150" s="201" t="s">
        <v>68</v>
      </c>
      <c r="B150" s="201" t="s">
        <v>28</v>
      </c>
      <c r="C150" s="201">
        <v>103</v>
      </c>
      <c r="D150" s="201"/>
      <c r="E150" s="244" t="s">
        <v>6214</v>
      </c>
      <c r="F150" s="201" t="s">
        <v>6215</v>
      </c>
      <c r="G150" s="201"/>
      <c r="H150" s="201"/>
      <c r="I150" s="201"/>
      <c r="J150" s="201"/>
      <c r="K150" s="201"/>
    </row>
    <row r="151" spans="1:11">
      <c r="A151" s="201" t="s">
        <v>71</v>
      </c>
      <c r="B151" s="201" t="s">
        <v>28</v>
      </c>
      <c r="C151" s="201">
        <v>130</v>
      </c>
      <c r="D151" s="201"/>
      <c r="E151" s="244" t="s">
        <v>6214</v>
      </c>
      <c r="F151" s="201" t="s">
        <v>6215</v>
      </c>
      <c r="G151" s="201"/>
      <c r="H151" s="201"/>
      <c r="I151" s="201"/>
      <c r="J151" s="201"/>
      <c r="K151" s="201"/>
    </row>
    <row r="152" spans="1:11">
      <c r="A152" s="201" t="s">
        <v>67</v>
      </c>
      <c r="B152" s="201" t="s">
        <v>28</v>
      </c>
      <c r="C152" s="201">
        <v>120</v>
      </c>
      <c r="D152" s="201"/>
      <c r="E152" s="244" t="s">
        <v>6214</v>
      </c>
      <c r="F152" s="201" t="s">
        <v>6215</v>
      </c>
      <c r="G152" s="201"/>
      <c r="H152" s="201"/>
      <c r="I152" s="201"/>
      <c r="J152" s="201"/>
      <c r="K152" s="201"/>
    </row>
    <row r="153" spans="1:11">
      <c r="A153" s="201" t="s">
        <v>79</v>
      </c>
      <c r="B153" s="201" t="s">
        <v>28</v>
      </c>
      <c r="C153" s="201">
        <v>142</v>
      </c>
      <c r="D153" s="201"/>
      <c r="E153" s="244" t="s">
        <v>6214</v>
      </c>
      <c r="F153" s="201" t="s">
        <v>6215</v>
      </c>
      <c r="G153" s="201"/>
      <c r="H153" s="201"/>
      <c r="I153" s="201"/>
      <c r="J153" s="201"/>
      <c r="K153" s="201"/>
    </row>
    <row r="154" spans="1:11" ht="15.6">
      <c r="A154" s="201" t="s">
        <v>50</v>
      </c>
      <c r="B154" s="201" t="s">
        <v>28</v>
      </c>
      <c r="C154" s="245">
        <v>87</v>
      </c>
      <c r="D154" s="201"/>
      <c r="E154" s="244" t="s">
        <v>6214</v>
      </c>
      <c r="F154" s="201" t="s">
        <v>6215</v>
      </c>
      <c r="G154" s="201"/>
      <c r="H154" s="201"/>
      <c r="I154" s="201"/>
      <c r="J154" s="201"/>
      <c r="K154" s="201"/>
    </row>
    <row r="155" spans="1:11">
      <c r="A155" s="201" t="s">
        <v>73</v>
      </c>
      <c r="B155" s="201" t="s">
        <v>63</v>
      </c>
      <c r="C155" s="201">
        <v>15</v>
      </c>
      <c r="D155" s="201">
        <v>5</v>
      </c>
      <c r="E155" s="244" t="s">
        <v>6218</v>
      </c>
      <c r="F155" s="201" t="s">
        <v>6215</v>
      </c>
      <c r="G155" s="201"/>
      <c r="H155" s="201"/>
      <c r="I155" s="201"/>
      <c r="J155" s="201"/>
      <c r="K155" s="201"/>
    </row>
    <row r="156" spans="1:11">
      <c r="A156" s="201" t="s">
        <v>73</v>
      </c>
      <c r="B156" s="201" t="s">
        <v>75</v>
      </c>
      <c r="C156" s="201">
        <v>17</v>
      </c>
      <c r="D156" s="201">
        <v>5</v>
      </c>
      <c r="E156" s="244" t="s">
        <v>6218</v>
      </c>
      <c r="F156" s="201" t="s">
        <v>6215</v>
      </c>
      <c r="G156" s="201"/>
      <c r="H156" s="201"/>
      <c r="I156" s="201"/>
      <c r="J156" s="201"/>
      <c r="K156" s="201"/>
    </row>
    <row r="157" spans="1:11">
      <c r="A157" s="201" t="s">
        <v>73</v>
      </c>
      <c r="B157" s="201" t="s">
        <v>61</v>
      </c>
      <c r="C157" s="201">
        <v>25</v>
      </c>
      <c r="D157" s="201">
        <v>5</v>
      </c>
      <c r="E157" s="244" t="s">
        <v>6218</v>
      </c>
      <c r="F157" s="201" t="s">
        <v>6215</v>
      </c>
      <c r="G157" s="201"/>
      <c r="H157" s="201"/>
      <c r="I157" s="201"/>
      <c r="J157" s="201"/>
      <c r="K157" s="201"/>
    </row>
    <row r="158" spans="1:11">
      <c r="A158" s="201" t="s">
        <v>73</v>
      </c>
      <c r="B158" s="201" t="s">
        <v>77</v>
      </c>
      <c r="C158" s="201"/>
      <c r="D158" s="201">
        <v>2</v>
      </c>
      <c r="E158" s="244" t="s">
        <v>6218</v>
      </c>
      <c r="F158" s="201" t="s">
        <v>6215</v>
      </c>
      <c r="G158" s="201"/>
      <c r="H158" s="201"/>
      <c r="I158" s="201"/>
      <c r="J158" s="201"/>
      <c r="K158" s="201"/>
    </row>
    <row r="159" spans="1:11">
      <c r="A159" s="201" t="s">
        <v>73</v>
      </c>
      <c r="B159" s="201" t="s">
        <v>76</v>
      </c>
      <c r="C159" s="201"/>
      <c r="D159" s="201">
        <v>2</v>
      </c>
      <c r="E159" s="244" t="s">
        <v>6218</v>
      </c>
      <c r="F159" s="201" t="s">
        <v>6215</v>
      </c>
      <c r="G159" s="201"/>
      <c r="H159" s="201"/>
      <c r="I159" s="201"/>
      <c r="J159" s="201"/>
      <c r="K159" s="201"/>
    </row>
    <row r="160" spans="1:11">
      <c r="A160" s="201" t="s">
        <v>73</v>
      </c>
      <c r="B160" s="201" t="s">
        <v>74</v>
      </c>
      <c r="C160" s="201">
        <v>20</v>
      </c>
      <c r="D160" s="201">
        <v>5</v>
      </c>
      <c r="E160" s="244" t="s">
        <v>6218</v>
      </c>
      <c r="F160" s="201" t="s">
        <v>6215</v>
      </c>
      <c r="G160" s="201"/>
      <c r="H160" s="201"/>
      <c r="I160" s="201"/>
      <c r="J160" s="201"/>
      <c r="K160" s="201"/>
    </row>
    <row r="161" spans="1:11">
      <c r="A161" s="201" t="s">
        <v>60</v>
      </c>
      <c r="B161" s="201" t="s">
        <v>10</v>
      </c>
      <c r="C161" s="201">
        <v>22</v>
      </c>
      <c r="D161" s="201">
        <v>4</v>
      </c>
      <c r="E161" s="244" t="s">
        <v>6218</v>
      </c>
      <c r="F161" s="201" t="s">
        <v>6219</v>
      </c>
      <c r="G161" s="201"/>
      <c r="H161" s="201"/>
      <c r="I161" s="201"/>
      <c r="J161" s="201"/>
      <c r="K161" s="201"/>
    </row>
    <row r="162" spans="1:11">
      <c r="A162" s="201" t="s">
        <v>60</v>
      </c>
      <c r="B162" s="201" t="s">
        <v>61</v>
      </c>
      <c r="C162" s="201">
        <v>20</v>
      </c>
      <c r="D162" s="201">
        <v>4</v>
      </c>
      <c r="E162" s="244" t="s">
        <v>6218</v>
      </c>
      <c r="F162" s="201" t="s">
        <v>6219</v>
      </c>
      <c r="G162" s="201"/>
      <c r="H162" s="201"/>
      <c r="I162" s="201"/>
      <c r="J162" s="201"/>
      <c r="K162" s="201"/>
    </row>
    <row r="163" spans="1:11">
      <c r="A163" s="201" t="s">
        <v>60</v>
      </c>
      <c r="B163" s="201" t="s">
        <v>63</v>
      </c>
      <c r="C163" s="201">
        <v>16</v>
      </c>
      <c r="D163" s="201">
        <v>4</v>
      </c>
      <c r="E163" s="244" t="s">
        <v>6218</v>
      </c>
      <c r="F163" s="201" t="s">
        <v>6220</v>
      </c>
      <c r="G163" s="201"/>
      <c r="H163" s="201"/>
      <c r="I163" s="201"/>
      <c r="J163" s="201"/>
      <c r="K163" s="201"/>
    </row>
    <row r="164" spans="1:11">
      <c r="A164" s="201" t="s">
        <v>60</v>
      </c>
      <c r="B164" s="201" t="s">
        <v>65</v>
      </c>
      <c r="C164" s="201">
        <v>13</v>
      </c>
      <c r="D164" s="201">
        <v>4</v>
      </c>
      <c r="E164" s="244" t="s">
        <v>6218</v>
      </c>
      <c r="F164" s="201" t="s">
        <v>6220</v>
      </c>
      <c r="G164" s="201"/>
      <c r="H164" s="201"/>
      <c r="I164" s="201"/>
      <c r="J164" s="201"/>
      <c r="K164" s="201"/>
    </row>
    <row r="165" spans="1:11">
      <c r="A165" s="201" t="s">
        <v>60</v>
      </c>
      <c r="B165" s="201" t="s">
        <v>66</v>
      </c>
      <c r="C165" s="201"/>
      <c r="D165" s="201">
        <v>5</v>
      </c>
      <c r="E165" s="244" t="s">
        <v>6218</v>
      </c>
      <c r="F165" s="201" t="s">
        <v>6221</v>
      </c>
      <c r="G165" s="201"/>
      <c r="H165" s="201"/>
      <c r="I165" s="201"/>
      <c r="J165" s="201"/>
      <c r="K165" s="201"/>
    </row>
    <row r="166" spans="1:11">
      <c r="A166" s="201" t="s">
        <v>86</v>
      </c>
      <c r="B166" s="201" t="s">
        <v>21</v>
      </c>
      <c r="C166" s="201">
        <v>125</v>
      </c>
      <c r="D166" s="201">
        <v>38</v>
      </c>
      <c r="E166" s="244" t="s">
        <v>6214</v>
      </c>
      <c r="F166" s="201" t="s">
        <v>6222</v>
      </c>
      <c r="G166" s="201"/>
      <c r="H166" s="201"/>
      <c r="I166" s="201"/>
      <c r="J166" s="201"/>
      <c r="K166" s="201"/>
    </row>
    <row r="167" spans="1:11">
      <c r="A167" s="201" t="s">
        <v>86</v>
      </c>
      <c r="B167" s="201" t="s">
        <v>21</v>
      </c>
      <c r="C167" s="201">
        <v>137</v>
      </c>
      <c r="D167" s="201">
        <v>38</v>
      </c>
      <c r="E167" s="244" t="s">
        <v>6223</v>
      </c>
      <c r="F167" s="201" t="s">
        <v>6222</v>
      </c>
      <c r="G167" s="201"/>
      <c r="H167" s="201"/>
      <c r="I167" s="201"/>
      <c r="J167" s="201"/>
      <c r="K167" s="201"/>
    </row>
    <row r="168" spans="1:11">
      <c r="A168" s="201" t="s">
        <v>86</v>
      </c>
      <c r="B168" s="201" t="s">
        <v>21</v>
      </c>
      <c r="C168" s="201">
        <v>144</v>
      </c>
      <c r="D168" s="201">
        <v>45</v>
      </c>
      <c r="E168" s="244" t="s">
        <v>6217</v>
      </c>
      <c r="F168" s="201" t="s">
        <v>6222</v>
      </c>
      <c r="G168" s="201"/>
      <c r="H168" s="201"/>
      <c r="I168" s="201"/>
      <c r="J168" s="201"/>
      <c r="K168" s="201"/>
    </row>
    <row r="169" spans="1:11">
      <c r="A169" s="201" t="s">
        <v>86</v>
      </c>
      <c r="B169" s="201" t="s">
        <v>21</v>
      </c>
      <c r="C169" s="201">
        <v>152</v>
      </c>
      <c r="D169" s="201">
        <v>45</v>
      </c>
      <c r="E169" s="244" t="s">
        <v>6224</v>
      </c>
      <c r="F169" s="201" t="s">
        <v>6222</v>
      </c>
      <c r="G169" s="201"/>
      <c r="H169" s="201"/>
      <c r="I169" s="201"/>
      <c r="J169" s="201"/>
      <c r="K169" s="201"/>
    </row>
    <row r="170" spans="1:11">
      <c r="A170" s="201" t="s">
        <v>14</v>
      </c>
      <c r="B170" s="201" t="s">
        <v>21</v>
      </c>
      <c r="C170" s="201">
        <v>0</v>
      </c>
      <c r="D170" s="201">
        <v>0</v>
      </c>
      <c r="E170" s="244" t="s">
        <v>6225</v>
      </c>
      <c r="F170" s="201" t="s">
        <v>6226</v>
      </c>
      <c r="G170" s="201"/>
      <c r="H170" s="201"/>
      <c r="I170" s="201"/>
      <c r="J170" s="201"/>
      <c r="K170" s="201"/>
    </row>
    <row r="171" spans="1:11">
      <c r="A171" s="201" t="s">
        <v>60</v>
      </c>
      <c r="B171" s="201" t="s">
        <v>21</v>
      </c>
      <c r="C171" s="201">
        <v>0</v>
      </c>
      <c r="D171" s="201">
        <v>0</v>
      </c>
      <c r="E171" s="244" t="s">
        <v>6214</v>
      </c>
      <c r="F171" s="201" t="s">
        <v>6226</v>
      </c>
      <c r="G171" s="201"/>
      <c r="H171" s="201"/>
      <c r="I171" s="201"/>
      <c r="J171" s="201"/>
      <c r="K171" s="201"/>
    </row>
    <row r="172" spans="1:11">
      <c r="A172" s="201" t="s">
        <v>73</v>
      </c>
      <c r="B172" s="201" t="s">
        <v>21</v>
      </c>
      <c r="C172" s="201">
        <v>0</v>
      </c>
      <c r="D172" s="201">
        <v>0</v>
      </c>
      <c r="E172" s="244" t="s">
        <v>6227</v>
      </c>
      <c r="F172" s="201" t="s">
        <v>6226</v>
      </c>
      <c r="G172" s="201"/>
      <c r="H172" s="201"/>
      <c r="I172" s="201"/>
      <c r="J172" s="201"/>
      <c r="K172" s="201"/>
    </row>
    <row r="173" spans="1:11">
      <c r="A173" s="201" t="s">
        <v>81</v>
      </c>
      <c r="B173" s="201" t="s">
        <v>21</v>
      </c>
      <c r="C173" s="201">
        <v>0</v>
      </c>
      <c r="D173" s="201">
        <v>0</v>
      </c>
      <c r="E173" s="244" t="s">
        <v>6225</v>
      </c>
      <c r="F173" s="201" t="s">
        <v>6226</v>
      </c>
      <c r="G173" s="201"/>
      <c r="H173" s="201"/>
      <c r="I173" s="201"/>
      <c r="J173" s="201"/>
      <c r="K173" s="201"/>
    </row>
    <row r="174" spans="1:11">
      <c r="A174" s="201" t="s">
        <v>87</v>
      </c>
      <c r="B174" s="201" t="s">
        <v>21</v>
      </c>
      <c r="C174" s="201">
        <v>0</v>
      </c>
      <c r="D174" s="201">
        <v>0</v>
      </c>
      <c r="E174" s="244" t="s">
        <v>6225</v>
      </c>
      <c r="F174" s="201" t="s">
        <v>6226</v>
      </c>
      <c r="G174" s="201"/>
      <c r="H174" s="201"/>
      <c r="I174" s="201"/>
      <c r="J174" s="201"/>
      <c r="K174" s="201"/>
    </row>
    <row r="175" spans="1:11">
      <c r="A175" s="201" t="s">
        <v>92</v>
      </c>
      <c r="B175" s="201" t="s">
        <v>21</v>
      </c>
      <c r="C175" s="201">
        <v>0</v>
      </c>
      <c r="D175" s="201">
        <v>0</v>
      </c>
      <c r="E175" s="244" t="s">
        <v>6225</v>
      </c>
      <c r="F175" s="201" t="s">
        <v>6226</v>
      </c>
      <c r="G175" s="201"/>
      <c r="H175" s="201"/>
      <c r="I175" s="201"/>
      <c r="J175" s="201"/>
      <c r="K175" s="201"/>
    </row>
    <row r="176" spans="1:11">
      <c r="A176" s="201" t="s">
        <v>98</v>
      </c>
      <c r="B176" s="201" t="s">
        <v>21</v>
      </c>
      <c r="C176" s="201">
        <v>0</v>
      </c>
      <c r="D176" s="201">
        <v>0</v>
      </c>
      <c r="E176" s="244" t="s">
        <v>6225</v>
      </c>
      <c r="F176" s="201" t="s">
        <v>6226</v>
      </c>
      <c r="G176" s="201"/>
      <c r="H176" s="201"/>
      <c r="I176" s="201"/>
      <c r="J176" s="201"/>
      <c r="K176" s="201"/>
    </row>
    <row r="177" spans="1:11">
      <c r="A177" s="201" t="s">
        <v>14</v>
      </c>
      <c r="B177" s="201" t="s">
        <v>25</v>
      </c>
      <c r="C177" s="201">
        <v>7</v>
      </c>
      <c r="D177" s="201">
        <v>4</v>
      </c>
      <c r="E177" s="244" t="s">
        <v>6218</v>
      </c>
      <c r="F177" s="201" t="s">
        <v>6228</v>
      </c>
      <c r="G177" s="201"/>
      <c r="H177" s="201"/>
      <c r="I177" s="201"/>
      <c r="J177" s="201"/>
      <c r="K177" s="201"/>
    </row>
    <row r="178" spans="1:11">
      <c r="A178" s="201" t="s">
        <v>14</v>
      </c>
      <c r="B178" s="201" t="s">
        <v>17</v>
      </c>
      <c r="C178" s="201">
        <v>13</v>
      </c>
      <c r="D178" s="201">
        <v>4</v>
      </c>
      <c r="E178" s="244" t="s">
        <v>6218</v>
      </c>
      <c r="F178" s="201" t="s">
        <v>6229</v>
      </c>
      <c r="G178" s="201"/>
      <c r="H178" s="201"/>
      <c r="I178" s="201"/>
      <c r="J178" s="201"/>
      <c r="K178" s="201"/>
    </row>
    <row r="179" spans="1:11">
      <c r="A179" s="201" t="s">
        <v>14</v>
      </c>
      <c r="B179" s="201" t="s">
        <v>19</v>
      </c>
      <c r="C179" s="201">
        <v>15</v>
      </c>
      <c r="D179" s="201">
        <v>4</v>
      </c>
      <c r="E179" s="244" t="s">
        <v>6218</v>
      </c>
      <c r="F179" s="201" t="s">
        <v>6229</v>
      </c>
      <c r="G179" s="201"/>
      <c r="H179" s="201"/>
      <c r="I179" s="201"/>
      <c r="J179" s="201"/>
      <c r="K179" s="201"/>
    </row>
    <row r="180" spans="1:11">
      <c r="A180" s="201" t="s">
        <v>14</v>
      </c>
      <c r="B180" s="201" t="s">
        <v>23</v>
      </c>
      <c r="C180" s="201">
        <v>18</v>
      </c>
      <c r="D180" s="201">
        <v>4</v>
      </c>
      <c r="E180" s="244" t="s">
        <v>6218</v>
      </c>
      <c r="F180" s="201" t="s">
        <v>6229</v>
      </c>
      <c r="G180" s="201"/>
      <c r="H180" s="201"/>
      <c r="I180" s="201"/>
      <c r="J180" s="201"/>
      <c r="K180" s="201"/>
    </row>
    <row r="181" spans="1:11">
      <c r="A181" s="201" t="s">
        <v>14</v>
      </c>
      <c r="B181" s="201" t="s">
        <v>15</v>
      </c>
      <c r="C181" s="201">
        <v>22</v>
      </c>
      <c r="D181" s="201">
        <v>4</v>
      </c>
      <c r="E181" s="244" t="s">
        <v>6218</v>
      </c>
      <c r="F181" s="201" t="s">
        <v>6229</v>
      </c>
      <c r="G181" s="201"/>
      <c r="H181" s="201"/>
      <c r="I181" s="201"/>
      <c r="J181" s="201"/>
      <c r="K181" s="201"/>
    </row>
    <row r="182" spans="1:11">
      <c r="A182" s="201"/>
      <c r="B182" s="201"/>
      <c r="C182" s="201"/>
      <c r="D182" s="201"/>
      <c r="E182" s="244"/>
      <c r="F182" s="201"/>
      <c r="G182" s="201"/>
      <c r="H182" s="201"/>
      <c r="I182" s="201"/>
      <c r="J182" s="201"/>
      <c r="K182" s="201"/>
    </row>
    <row r="183" spans="1:11">
      <c r="A183" s="201" t="s">
        <v>92</v>
      </c>
      <c r="B183" s="201" t="s">
        <v>21</v>
      </c>
      <c r="C183" s="201"/>
      <c r="D183" s="201">
        <v>4</v>
      </c>
      <c r="E183" s="244" t="s">
        <v>6218</v>
      </c>
      <c r="F183" s="201" t="s">
        <v>6230</v>
      </c>
      <c r="G183" s="201"/>
      <c r="H183" s="201"/>
      <c r="I183" s="201"/>
      <c r="J183" s="201"/>
      <c r="K183" s="201"/>
    </row>
    <row r="184" spans="1:11">
      <c r="A184" s="201" t="s">
        <v>86</v>
      </c>
      <c r="B184" s="201" t="s">
        <v>21</v>
      </c>
      <c r="C184" s="201">
        <v>0</v>
      </c>
      <c r="D184" s="201">
        <v>0</v>
      </c>
      <c r="E184" s="244" t="s">
        <v>6185</v>
      </c>
      <c r="F184" s="201" t="s">
        <v>6231</v>
      </c>
      <c r="G184" s="201"/>
      <c r="H184" s="201"/>
      <c r="I184" s="201"/>
      <c r="J184" s="201"/>
      <c r="K184" s="201"/>
    </row>
    <row r="185" spans="1:11">
      <c r="A185" s="201" t="s">
        <v>86</v>
      </c>
      <c r="B185" s="201" t="s">
        <v>3039</v>
      </c>
      <c r="C185" s="201">
        <v>14</v>
      </c>
      <c r="D185" s="201">
        <v>4</v>
      </c>
      <c r="E185" s="244" t="s">
        <v>6186</v>
      </c>
      <c r="F185" s="201" t="s">
        <v>6222</v>
      </c>
      <c r="G185" s="201"/>
      <c r="H185" s="201"/>
      <c r="I185" s="201"/>
      <c r="J185" s="201"/>
      <c r="K185" s="201"/>
    </row>
    <row r="186" spans="1:11">
      <c r="A186" s="201" t="s">
        <v>86</v>
      </c>
      <c r="B186" s="201" t="s">
        <v>3417</v>
      </c>
      <c r="C186" s="201">
        <v>16</v>
      </c>
      <c r="D186" s="201">
        <v>4</v>
      </c>
      <c r="E186" s="244" t="s">
        <v>6186</v>
      </c>
      <c r="F186" s="201" t="s">
        <v>6222</v>
      </c>
      <c r="G186" s="201"/>
      <c r="H186" s="201"/>
      <c r="I186" s="201"/>
      <c r="J186" s="201"/>
      <c r="K186" s="201"/>
    </row>
    <row r="187" spans="1:11">
      <c r="A187" s="201" t="s">
        <v>86</v>
      </c>
      <c r="B187" s="201" t="s">
        <v>3045</v>
      </c>
      <c r="C187" s="201">
        <v>128</v>
      </c>
      <c r="D187" s="201">
        <v>37</v>
      </c>
      <c r="E187" s="244" t="s">
        <v>6186</v>
      </c>
      <c r="F187" s="201" t="s">
        <v>6232</v>
      </c>
      <c r="G187" s="201"/>
      <c r="H187" s="201"/>
      <c r="I187" s="201"/>
      <c r="J187" s="201"/>
      <c r="K187" s="201"/>
    </row>
    <row r="188" spans="1:11">
      <c r="A188" s="201" t="s">
        <v>14</v>
      </c>
      <c r="B188" s="201" t="s">
        <v>25</v>
      </c>
      <c r="C188" s="201">
        <v>7</v>
      </c>
      <c r="D188" s="201">
        <v>4</v>
      </c>
      <c r="E188" s="244"/>
      <c r="F188" s="201" t="s">
        <v>6230</v>
      </c>
      <c r="G188" s="201"/>
      <c r="H188" s="201"/>
      <c r="I188" s="201"/>
      <c r="J188" s="201"/>
      <c r="K188" s="201"/>
    </row>
    <row r="189" spans="1:11">
      <c r="A189" s="201" t="s">
        <v>14</v>
      </c>
      <c r="B189" s="201" t="s">
        <v>17</v>
      </c>
      <c r="C189" s="201">
        <v>13</v>
      </c>
      <c r="D189" s="201">
        <v>4</v>
      </c>
      <c r="E189" s="244"/>
      <c r="F189" s="201" t="s">
        <v>6230</v>
      </c>
      <c r="G189" s="201"/>
      <c r="H189" s="201"/>
      <c r="I189" s="201"/>
      <c r="J189" s="201"/>
      <c r="K189" s="201"/>
    </row>
    <row r="190" spans="1:11">
      <c r="A190" s="201" t="s">
        <v>14</v>
      </c>
      <c r="B190" s="201" t="s">
        <v>19</v>
      </c>
      <c r="C190" s="201">
        <v>15</v>
      </c>
      <c r="D190" s="201">
        <v>4</v>
      </c>
      <c r="E190" s="244"/>
      <c r="F190" s="201" t="s">
        <v>6230</v>
      </c>
      <c r="G190" s="201"/>
      <c r="H190" s="201"/>
      <c r="I190" s="201"/>
      <c r="J190" s="201"/>
      <c r="K190" s="201"/>
    </row>
    <row r="191" spans="1:11">
      <c r="A191" s="201" t="s">
        <v>14</v>
      </c>
      <c r="B191" s="201" t="s">
        <v>23</v>
      </c>
      <c r="C191" s="201">
        <v>18</v>
      </c>
      <c r="D191" s="201">
        <v>4</v>
      </c>
      <c r="E191" s="244"/>
      <c r="F191" s="201" t="s">
        <v>6230</v>
      </c>
      <c r="G191" s="201"/>
      <c r="H191" s="201"/>
      <c r="I191" s="201"/>
      <c r="J191" s="201"/>
      <c r="K191" s="201"/>
    </row>
    <row r="192" spans="1:11">
      <c r="A192" s="201" t="s">
        <v>14</v>
      </c>
      <c r="B192" s="201" t="s">
        <v>15</v>
      </c>
      <c r="C192" s="201">
        <v>22</v>
      </c>
      <c r="D192" s="201">
        <v>4</v>
      </c>
      <c r="E192" s="244"/>
      <c r="F192" s="201" t="s">
        <v>6230</v>
      </c>
      <c r="G192" s="201"/>
      <c r="H192" s="201"/>
      <c r="I192" s="201"/>
      <c r="J192" s="201"/>
      <c r="K192" s="201"/>
    </row>
    <row r="193" spans="1:11">
      <c r="A193" s="201" t="s">
        <v>60</v>
      </c>
      <c r="B193" s="201" t="s">
        <v>10</v>
      </c>
      <c r="C193" s="201">
        <v>22</v>
      </c>
      <c r="D193" s="201">
        <v>4</v>
      </c>
      <c r="E193" s="244"/>
      <c r="F193" s="201" t="s">
        <v>6230</v>
      </c>
      <c r="G193" s="201"/>
      <c r="H193" s="201"/>
      <c r="I193" s="201"/>
      <c r="J193" s="201"/>
      <c r="K193" s="201"/>
    </row>
    <row r="194" spans="1:11">
      <c r="A194" s="201" t="s">
        <v>60</v>
      </c>
      <c r="B194" s="201" t="s">
        <v>61</v>
      </c>
      <c r="C194" s="201">
        <v>20</v>
      </c>
      <c r="D194" s="201">
        <v>4</v>
      </c>
      <c r="E194" s="244"/>
      <c r="F194" s="201" t="s">
        <v>6230</v>
      </c>
      <c r="G194" s="201"/>
      <c r="H194" s="201"/>
      <c r="I194" s="201"/>
      <c r="J194" s="201"/>
      <c r="K194" s="201"/>
    </row>
    <row r="195" spans="1:11">
      <c r="A195" s="201" t="s">
        <v>60</v>
      </c>
      <c r="B195" s="201" t="s">
        <v>63</v>
      </c>
      <c r="C195" s="201">
        <v>16</v>
      </c>
      <c r="D195" s="201">
        <v>4</v>
      </c>
      <c r="E195" s="244"/>
      <c r="F195" s="201" t="s">
        <v>6230</v>
      </c>
      <c r="G195" s="201"/>
      <c r="H195" s="201"/>
      <c r="I195" s="201"/>
      <c r="J195" s="201"/>
      <c r="K195" s="201"/>
    </row>
    <row r="196" spans="1:11">
      <c r="A196" s="201" t="s">
        <v>60</v>
      </c>
      <c r="B196" s="201" t="s">
        <v>65</v>
      </c>
      <c r="C196" s="201">
        <v>13</v>
      </c>
      <c r="D196" s="201">
        <v>4</v>
      </c>
      <c r="E196" s="244"/>
      <c r="F196" s="201" t="s">
        <v>6230</v>
      </c>
      <c r="G196" s="201"/>
      <c r="H196" s="201"/>
      <c r="I196" s="201"/>
      <c r="J196" s="201"/>
      <c r="K196" s="201"/>
    </row>
    <row r="197" spans="1:11">
      <c r="A197" s="201" t="s">
        <v>60</v>
      </c>
      <c r="B197" s="201" t="s">
        <v>66</v>
      </c>
      <c r="C197" s="201"/>
      <c r="D197" s="201">
        <v>5</v>
      </c>
      <c r="E197" s="244"/>
      <c r="F197" s="201" t="s">
        <v>6230</v>
      </c>
      <c r="G197" s="201"/>
      <c r="H197" s="201"/>
      <c r="I197" s="201"/>
      <c r="J197" s="201"/>
      <c r="K197" s="201"/>
    </row>
    <row r="198" spans="1:11">
      <c r="A198" s="201" t="s">
        <v>81</v>
      </c>
      <c r="B198" s="201" t="s">
        <v>85</v>
      </c>
      <c r="C198" s="201">
        <v>14</v>
      </c>
      <c r="D198" s="201">
        <v>5</v>
      </c>
      <c r="E198" s="244"/>
      <c r="F198" s="201" t="s">
        <v>6233</v>
      </c>
      <c r="G198" s="201"/>
      <c r="H198" s="201"/>
      <c r="I198" s="201"/>
      <c r="J198" s="201"/>
      <c r="K198" s="201"/>
    </row>
    <row r="199" spans="1:11">
      <c r="A199" s="201" t="s">
        <v>81</v>
      </c>
      <c r="B199" s="201" t="s">
        <v>84</v>
      </c>
      <c r="C199" s="201">
        <v>16</v>
      </c>
      <c r="D199" s="201">
        <v>5</v>
      </c>
      <c r="E199" s="244"/>
      <c r="F199" s="201" t="s">
        <v>6233</v>
      </c>
      <c r="G199" s="201"/>
      <c r="H199" s="201"/>
      <c r="I199" s="201"/>
      <c r="J199" s="201"/>
      <c r="K199" s="201"/>
    </row>
    <row r="200" spans="1:11">
      <c r="A200" s="201" t="s">
        <v>81</v>
      </c>
      <c r="B200" s="201" t="s">
        <v>82</v>
      </c>
      <c r="C200" s="201">
        <v>17</v>
      </c>
      <c r="D200" s="201">
        <v>4</v>
      </c>
      <c r="E200" s="244"/>
      <c r="F200" s="201" t="s">
        <v>6233</v>
      </c>
      <c r="G200" s="201"/>
      <c r="H200" s="201"/>
      <c r="I200" s="201"/>
      <c r="J200" s="201"/>
      <c r="K200" s="201"/>
    </row>
    <row r="201" spans="1:11">
      <c r="A201" s="201" t="s">
        <v>81</v>
      </c>
      <c r="B201" s="201" t="s">
        <v>83</v>
      </c>
      <c r="C201" s="201">
        <v>20</v>
      </c>
      <c r="D201" s="201">
        <v>4</v>
      </c>
      <c r="E201" s="244"/>
      <c r="F201" s="201" t="s">
        <v>6233</v>
      </c>
      <c r="G201" s="201"/>
      <c r="H201" s="201"/>
      <c r="I201" s="201"/>
      <c r="J201" s="201"/>
      <c r="K201" s="201"/>
    </row>
    <row r="202" spans="1:11">
      <c r="A202" s="201" t="s">
        <v>81</v>
      </c>
      <c r="B202" s="201" t="s">
        <v>6234</v>
      </c>
      <c r="C202" s="201"/>
      <c r="D202" s="201">
        <v>3</v>
      </c>
      <c r="E202" s="244"/>
      <c r="F202" s="201" t="s">
        <v>6233</v>
      </c>
      <c r="G202" s="201"/>
      <c r="H202" s="201"/>
      <c r="I202" s="201"/>
      <c r="J202" s="201"/>
      <c r="K202" s="201"/>
    </row>
    <row r="203" spans="1:11">
      <c r="A203" s="201" t="s">
        <v>87</v>
      </c>
      <c r="B203" s="201" t="s">
        <v>89</v>
      </c>
      <c r="C203" s="201">
        <v>24</v>
      </c>
      <c r="D203" s="201">
        <v>4</v>
      </c>
      <c r="E203" s="244"/>
      <c r="F203" s="201" t="s">
        <v>6230</v>
      </c>
      <c r="G203" s="201"/>
      <c r="H203" s="201"/>
      <c r="I203" s="201"/>
      <c r="J203" s="201"/>
      <c r="K203" s="201"/>
    </row>
    <row r="204" spans="1:11">
      <c r="A204" s="201" t="s">
        <v>87</v>
      </c>
      <c r="B204" s="201" t="s">
        <v>88</v>
      </c>
      <c r="C204" s="201">
        <v>24</v>
      </c>
      <c r="D204" s="201">
        <v>5</v>
      </c>
      <c r="E204" s="244"/>
      <c r="F204" s="201" t="s">
        <v>6230</v>
      </c>
      <c r="G204" s="201"/>
      <c r="H204" s="201"/>
      <c r="I204" s="201"/>
      <c r="J204" s="201"/>
      <c r="K204" s="201"/>
    </row>
    <row r="205" spans="1:11">
      <c r="A205" s="201" t="s">
        <v>87</v>
      </c>
      <c r="B205" s="201" t="s">
        <v>91</v>
      </c>
      <c r="C205" s="201">
        <v>14</v>
      </c>
      <c r="D205" s="201">
        <v>4</v>
      </c>
      <c r="E205" s="244"/>
      <c r="F205" s="201" t="s">
        <v>6230</v>
      </c>
      <c r="G205" s="201"/>
      <c r="H205" s="201"/>
      <c r="I205" s="201"/>
      <c r="J205" s="201"/>
      <c r="K205" s="201"/>
    </row>
    <row r="206" spans="1:11">
      <c r="A206" s="201" t="s">
        <v>87</v>
      </c>
      <c r="B206" s="201" t="s">
        <v>90</v>
      </c>
      <c r="C206" s="201">
        <v>15</v>
      </c>
      <c r="D206" s="201">
        <v>4</v>
      </c>
      <c r="E206" s="244"/>
      <c r="F206" s="201" t="s">
        <v>6230</v>
      </c>
      <c r="G206" s="201"/>
      <c r="H206" s="201"/>
      <c r="I206" s="201"/>
      <c r="J206" s="201"/>
      <c r="K206" s="201"/>
    </row>
    <row r="207" spans="1:11">
      <c r="A207" s="201" t="s">
        <v>92</v>
      </c>
      <c r="B207" s="201" t="s">
        <v>95</v>
      </c>
      <c r="C207" s="201">
        <v>21</v>
      </c>
      <c r="D207" s="201">
        <v>6</v>
      </c>
      <c r="E207" s="244"/>
      <c r="F207" s="201" t="s">
        <v>6230</v>
      </c>
      <c r="G207" s="201"/>
      <c r="H207" s="201"/>
      <c r="I207" s="201"/>
      <c r="J207" s="201"/>
      <c r="K207" s="201"/>
    </row>
    <row r="208" spans="1:11">
      <c r="A208" s="201" t="s">
        <v>92</v>
      </c>
      <c r="B208" s="201" t="s">
        <v>96</v>
      </c>
      <c r="C208" s="201">
        <v>24</v>
      </c>
      <c r="D208" s="201">
        <v>5</v>
      </c>
      <c r="E208" s="244"/>
      <c r="F208" s="201" t="s">
        <v>6230</v>
      </c>
      <c r="G208" s="201"/>
      <c r="H208" s="201"/>
      <c r="I208" s="201"/>
      <c r="J208" s="201"/>
      <c r="K208" s="201"/>
    </row>
    <row r="209" spans="1:11">
      <c r="A209" s="201" t="s">
        <v>92</v>
      </c>
      <c r="B209" s="201" t="s">
        <v>94</v>
      </c>
      <c r="C209" s="201">
        <v>10</v>
      </c>
      <c r="D209" s="201">
        <v>4</v>
      </c>
      <c r="E209" s="244"/>
      <c r="F209" s="201" t="s">
        <v>6230</v>
      </c>
      <c r="G209" s="201"/>
      <c r="H209" s="201"/>
      <c r="I209" s="201"/>
      <c r="J209" s="201"/>
      <c r="K209" s="201"/>
    </row>
    <row r="210" spans="1:11">
      <c r="A210" s="201" t="s">
        <v>92</v>
      </c>
      <c r="B210" s="201" t="s">
        <v>93</v>
      </c>
      <c r="C210" s="201">
        <v>15</v>
      </c>
      <c r="D210" s="201">
        <v>4</v>
      </c>
      <c r="E210" s="244"/>
      <c r="F210" s="201" t="s">
        <v>6230</v>
      </c>
      <c r="G210" s="201"/>
      <c r="H210" s="201"/>
      <c r="I210" s="201"/>
      <c r="J210" s="201"/>
      <c r="K210" s="201"/>
    </row>
    <row r="211" spans="1:11">
      <c r="A211" s="201" t="s">
        <v>92</v>
      </c>
      <c r="B211" s="201" t="s">
        <v>21</v>
      </c>
      <c r="C211" s="201"/>
      <c r="D211" s="201">
        <v>4</v>
      </c>
      <c r="E211" s="244"/>
      <c r="F211" s="201" t="s">
        <v>6230</v>
      </c>
      <c r="G211" s="201"/>
      <c r="H211" s="201"/>
      <c r="I211" s="201"/>
      <c r="J211" s="201"/>
      <c r="K211" s="201"/>
    </row>
    <row r="212" spans="1:11">
      <c r="A212" s="201"/>
      <c r="B212" s="201"/>
      <c r="C212" s="201"/>
      <c r="D212" s="201"/>
      <c r="E212" s="244"/>
      <c r="F212" s="201"/>
      <c r="G212" s="201"/>
      <c r="H212" s="201"/>
      <c r="I212" s="201"/>
      <c r="J212" s="201"/>
      <c r="K212" s="201"/>
    </row>
    <row r="213" spans="1:11">
      <c r="A213" s="201"/>
      <c r="B213" s="201"/>
      <c r="C213" s="201"/>
      <c r="D213" s="201"/>
      <c r="E213" s="244"/>
      <c r="F213" s="201"/>
      <c r="G213" s="201"/>
      <c r="H213" s="201"/>
      <c r="I213" s="201"/>
      <c r="J213" s="201"/>
      <c r="K213" s="201"/>
    </row>
    <row r="214" spans="1:11">
      <c r="A214" s="201" t="s">
        <v>30</v>
      </c>
      <c r="B214" s="201" t="s">
        <v>21</v>
      </c>
      <c r="C214" s="201">
        <v>65</v>
      </c>
      <c r="D214" s="201">
        <v>25</v>
      </c>
      <c r="E214" s="244"/>
      <c r="F214" s="201" t="s">
        <v>6235</v>
      </c>
      <c r="G214" s="201"/>
      <c r="H214" s="201"/>
      <c r="I214" s="201"/>
      <c r="J214" s="201"/>
      <c r="K214" s="201"/>
    </row>
    <row r="215" spans="1:11">
      <c r="A215" s="201" t="s">
        <v>47</v>
      </c>
      <c r="B215" s="201" t="s">
        <v>21</v>
      </c>
      <c r="C215" s="201">
        <v>84</v>
      </c>
      <c r="D215" s="201">
        <v>25</v>
      </c>
      <c r="E215" s="244"/>
      <c r="F215" s="201" t="s">
        <v>6235</v>
      </c>
      <c r="G215" s="201"/>
      <c r="H215" s="201"/>
      <c r="I215" s="201"/>
      <c r="J215" s="201"/>
      <c r="K215" s="201"/>
    </row>
    <row r="216" spans="1:11">
      <c r="A216" s="201" t="s">
        <v>54</v>
      </c>
      <c r="B216" s="201" t="s">
        <v>21</v>
      </c>
      <c r="C216" s="201">
        <v>67</v>
      </c>
      <c r="D216" s="201">
        <v>24</v>
      </c>
      <c r="E216" s="244"/>
      <c r="F216" s="201" t="s">
        <v>6235</v>
      </c>
      <c r="G216" s="201"/>
      <c r="H216" s="201"/>
      <c r="I216" s="201"/>
      <c r="J216" s="201"/>
      <c r="K216" s="201"/>
    </row>
    <row r="217" spans="1:11">
      <c r="A217" s="201" t="s">
        <v>7</v>
      </c>
      <c r="B217" s="201" t="s">
        <v>10</v>
      </c>
      <c r="C217" s="201">
        <v>22</v>
      </c>
      <c r="D217" s="201">
        <v>4</v>
      </c>
      <c r="E217" s="244" t="s">
        <v>6214</v>
      </c>
      <c r="F217" s="201" t="s">
        <v>6219</v>
      </c>
      <c r="G217" s="201"/>
      <c r="H217" s="201"/>
      <c r="I217" s="201"/>
      <c r="J217" s="201"/>
      <c r="K217" s="201"/>
    </row>
    <row r="218" spans="1:11">
      <c r="A218" s="201" t="s">
        <v>7</v>
      </c>
      <c r="B218" s="201" t="s">
        <v>11</v>
      </c>
      <c r="C218" s="201">
        <v>22</v>
      </c>
      <c r="D218" s="201">
        <v>4</v>
      </c>
      <c r="E218" s="244" t="s">
        <v>6214</v>
      </c>
      <c r="F218" s="201" t="s">
        <v>6219</v>
      </c>
      <c r="G218" s="201"/>
      <c r="H218" s="201"/>
      <c r="I218" s="201"/>
      <c r="J218" s="201"/>
      <c r="K218" s="201"/>
    </row>
    <row r="219" spans="1:11">
      <c r="A219" s="201" t="s">
        <v>7</v>
      </c>
      <c r="B219" s="201" t="s">
        <v>12</v>
      </c>
      <c r="C219" s="201">
        <v>0</v>
      </c>
      <c r="D219" s="201">
        <v>0</v>
      </c>
      <c r="E219" s="244" t="s">
        <v>6214</v>
      </c>
      <c r="F219" s="201" t="s">
        <v>6219</v>
      </c>
      <c r="G219" s="201"/>
      <c r="H219" s="201"/>
      <c r="I219" s="201"/>
      <c r="J219" s="201"/>
      <c r="K219" s="201"/>
    </row>
    <row r="220" spans="1:11">
      <c r="A220" s="201" t="s">
        <v>7</v>
      </c>
      <c r="B220" s="201" t="s">
        <v>13</v>
      </c>
      <c r="C220" s="201">
        <v>13</v>
      </c>
      <c r="D220" s="201">
        <v>4</v>
      </c>
      <c r="E220" s="244" t="s">
        <v>6214</v>
      </c>
      <c r="F220" s="201" t="s">
        <v>6219</v>
      </c>
      <c r="G220" s="201"/>
      <c r="H220" s="201"/>
      <c r="I220" s="201"/>
      <c r="J220" s="201"/>
      <c r="K220" s="201"/>
    </row>
    <row r="221" spans="1:11">
      <c r="A221" s="201" t="s">
        <v>7</v>
      </c>
      <c r="B221" s="201" t="s">
        <v>8</v>
      </c>
      <c r="C221" s="201"/>
      <c r="D221" s="201">
        <v>2</v>
      </c>
      <c r="E221" s="244" t="s">
        <v>6214</v>
      </c>
      <c r="F221" s="201" t="s">
        <v>6219</v>
      </c>
      <c r="G221" s="201"/>
      <c r="H221" s="201"/>
      <c r="I221" s="201"/>
      <c r="J221" s="201"/>
      <c r="K221" s="201"/>
    </row>
    <row r="222" spans="1:11">
      <c r="A222" s="201" t="s">
        <v>7</v>
      </c>
      <c r="B222" s="201" t="s">
        <v>10</v>
      </c>
      <c r="C222" s="201">
        <v>22</v>
      </c>
      <c r="D222" s="201">
        <v>4</v>
      </c>
      <c r="E222" s="244" t="s">
        <v>6236</v>
      </c>
      <c r="F222" s="201" t="s">
        <v>6219</v>
      </c>
      <c r="G222" s="201"/>
      <c r="H222" s="201"/>
      <c r="I222" s="201"/>
      <c r="J222" s="201"/>
      <c r="K222" s="201"/>
    </row>
    <row r="223" spans="1:11">
      <c r="A223" s="201" t="s">
        <v>7</v>
      </c>
      <c r="B223" s="201" t="s">
        <v>11</v>
      </c>
      <c r="C223" s="201">
        <v>22</v>
      </c>
      <c r="D223" s="201">
        <v>4</v>
      </c>
      <c r="E223" s="244" t="s">
        <v>6236</v>
      </c>
      <c r="F223" s="201" t="s">
        <v>6219</v>
      </c>
      <c r="G223" s="201"/>
      <c r="H223" s="201"/>
      <c r="I223" s="201"/>
      <c r="J223" s="201"/>
      <c r="K223" s="201"/>
    </row>
    <row r="224" spans="1:11">
      <c r="A224" s="201" t="s">
        <v>7</v>
      </c>
      <c r="B224" s="201" t="s">
        <v>12</v>
      </c>
      <c r="C224" s="201">
        <v>5</v>
      </c>
      <c r="D224" s="201">
        <v>2</v>
      </c>
      <c r="E224" s="244" t="s">
        <v>6236</v>
      </c>
      <c r="F224" s="201" t="s">
        <v>6219</v>
      </c>
      <c r="G224" s="201"/>
      <c r="H224" s="201"/>
      <c r="I224" s="201"/>
      <c r="J224" s="201"/>
      <c r="K224" s="201"/>
    </row>
    <row r="225" spans="1:11">
      <c r="A225" s="201" t="s">
        <v>7</v>
      </c>
      <c r="B225" s="201" t="s">
        <v>13</v>
      </c>
      <c r="C225" s="201">
        <v>15</v>
      </c>
      <c r="D225" s="201">
        <v>4</v>
      </c>
      <c r="E225" s="244" t="s">
        <v>6236</v>
      </c>
      <c r="F225" s="201" t="s">
        <v>6219</v>
      </c>
      <c r="G225" s="201"/>
      <c r="H225" s="201"/>
      <c r="I225" s="201"/>
      <c r="J225" s="201"/>
      <c r="K225" s="201"/>
    </row>
    <row r="226" spans="1:11">
      <c r="A226" s="201" t="s">
        <v>7</v>
      </c>
      <c r="B226" s="201" t="s">
        <v>8</v>
      </c>
      <c r="C226" s="201"/>
      <c r="D226" s="201">
        <v>2</v>
      </c>
      <c r="E226" s="244" t="s">
        <v>6236</v>
      </c>
      <c r="F226" s="201" t="s">
        <v>6219</v>
      </c>
      <c r="G226" s="201"/>
      <c r="H226" s="201"/>
      <c r="I226" s="201"/>
      <c r="J226" s="201"/>
      <c r="K226" s="201"/>
    </row>
    <row r="227" spans="1:11">
      <c r="A227" s="201" t="s">
        <v>7</v>
      </c>
      <c r="B227" s="201" t="s">
        <v>10</v>
      </c>
      <c r="C227" s="201">
        <v>22</v>
      </c>
      <c r="D227" s="201">
        <v>4</v>
      </c>
      <c r="E227" s="244" t="s">
        <v>6217</v>
      </c>
      <c r="F227" s="201" t="s">
        <v>6219</v>
      </c>
      <c r="G227" s="201"/>
      <c r="H227" s="201"/>
      <c r="I227" s="201"/>
      <c r="J227" s="201"/>
      <c r="K227" s="201"/>
    </row>
    <row r="228" spans="1:11">
      <c r="A228" s="201" t="s">
        <v>7</v>
      </c>
      <c r="B228" s="201" t="s">
        <v>11</v>
      </c>
      <c r="C228" s="201">
        <v>22</v>
      </c>
      <c r="D228" s="201">
        <v>4</v>
      </c>
      <c r="E228" s="244" t="s">
        <v>6217</v>
      </c>
      <c r="F228" s="201" t="s">
        <v>6219</v>
      </c>
      <c r="G228" s="201"/>
      <c r="H228" s="201"/>
      <c r="I228" s="201"/>
      <c r="J228" s="201"/>
      <c r="K228" s="201"/>
    </row>
    <row r="229" spans="1:11">
      <c r="A229" s="201" t="s">
        <v>7</v>
      </c>
      <c r="B229" s="201" t="s">
        <v>12</v>
      </c>
      <c r="C229" s="201">
        <v>10</v>
      </c>
      <c r="D229" s="201">
        <v>2</v>
      </c>
      <c r="E229" s="244" t="s">
        <v>6217</v>
      </c>
      <c r="F229" s="201" t="s">
        <v>6219</v>
      </c>
      <c r="G229" s="201"/>
      <c r="H229" s="201"/>
      <c r="I229" s="201"/>
      <c r="J229" s="201"/>
      <c r="K229" s="201"/>
    </row>
    <row r="230" spans="1:11">
      <c r="A230" s="201" t="s">
        <v>7</v>
      </c>
      <c r="B230" s="201" t="s">
        <v>13</v>
      </c>
      <c r="C230" s="201">
        <v>15</v>
      </c>
      <c r="D230" s="201">
        <v>4</v>
      </c>
      <c r="E230" s="244" t="s">
        <v>6217</v>
      </c>
      <c r="F230" s="201" t="s">
        <v>6219</v>
      </c>
      <c r="G230" s="201"/>
      <c r="H230" s="201"/>
      <c r="I230" s="201"/>
      <c r="J230" s="201"/>
      <c r="K230" s="201"/>
    </row>
    <row r="231" spans="1:11">
      <c r="A231" s="201" t="s">
        <v>7</v>
      </c>
      <c r="B231" s="201" t="s">
        <v>8</v>
      </c>
      <c r="C231" s="201"/>
      <c r="D231" s="201">
        <v>2</v>
      </c>
      <c r="E231" s="244" t="s">
        <v>6217</v>
      </c>
      <c r="F231" s="201" t="s">
        <v>6219</v>
      </c>
      <c r="G231" s="201"/>
      <c r="H231" s="201"/>
      <c r="I231" s="201"/>
      <c r="J231" s="201"/>
      <c r="K231" s="201"/>
    </row>
    <row r="232" spans="1:11">
      <c r="A232" s="201" t="s">
        <v>7</v>
      </c>
      <c r="B232" s="201" t="s">
        <v>10</v>
      </c>
      <c r="C232" s="201">
        <v>22</v>
      </c>
      <c r="D232" s="201">
        <v>4</v>
      </c>
      <c r="E232" s="244" t="s">
        <v>6224</v>
      </c>
      <c r="F232" s="201" t="s">
        <v>6219</v>
      </c>
      <c r="G232" s="201"/>
      <c r="H232" s="201"/>
      <c r="I232" s="201"/>
      <c r="J232" s="201"/>
      <c r="K232" s="201"/>
    </row>
    <row r="233" spans="1:11">
      <c r="A233" s="201" t="s">
        <v>7</v>
      </c>
      <c r="B233" s="201" t="s">
        <v>11</v>
      </c>
      <c r="C233" s="201">
        <v>22</v>
      </c>
      <c r="D233" s="201">
        <v>4</v>
      </c>
      <c r="E233" s="244" t="s">
        <v>6224</v>
      </c>
      <c r="F233" s="201" t="s">
        <v>6219</v>
      </c>
      <c r="G233" s="201"/>
      <c r="H233" s="201"/>
      <c r="I233" s="201"/>
      <c r="J233" s="201"/>
      <c r="K233" s="201"/>
    </row>
    <row r="234" spans="1:11">
      <c r="A234" s="201" t="s">
        <v>7</v>
      </c>
      <c r="B234" s="201" t="s">
        <v>12</v>
      </c>
      <c r="C234" s="201">
        <v>13</v>
      </c>
      <c r="D234" s="201">
        <v>2</v>
      </c>
      <c r="E234" s="244" t="s">
        <v>6224</v>
      </c>
      <c r="F234" s="201" t="s">
        <v>6219</v>
      </c>
      <c r="G234" s="201"/>
      <c r="H234" s="201"/>
      <c r="I234" s="201"/>
      <c r="J234" s="201"/>
      <c r="K234" s="201"/>
    </row>
    <row r="235" spans="1:11">
      <c r="A235" s="201" t="s">
        <v>7</v>
      </c>
      <c r="B235" s="201" t="s">
        <v>13</v>
      </c>
      <c r="C235" s="201">
        <v>15</v>
      </c>
      <c r="D235" s="201">
        <v>4</v>
      </c>
      <c r="E235" s="244" t="s">
        <v>6224</v>
      </c>
      <c r="F235" s="201" t="s">
        <v>6219</v>
      </c>
      <c r="G235" s="201"/>
      <c r="H235" s="201"/>
      <c r="I235" s="201"/>
      <c r="J235" s="201"/>
      <c r="K235" s="201"/>
    </row>
    <row r="236" spans="1:11">
      <c r="A236" s="201" t="s">
        <v>7</v>
      </c>
      <c r="B236" s="201" t="s">
        <v>8</v>
      </c>
      <c r="C236" s="201"/>
      <c r="D236" s="201">
        <v>2</v>
      </c>
      <c r="E236" s="244" t="s">
        <v>6224</v>
      </c>
      <c r="F236" s="201" t="s">
        <v>6219</v>
      </c>
      <c r="G236" s="201"/>
      <c r="H236" s="201"/>
      <c r="I236" s="201"/>
      <c r="J236" s="201"/>
      <c r="K236" s="201"/>
    </row>
    <row r="237" spans="1:11">
      <c r="A237" s="201" t="s">
        <v>7</v>
      </c>
      <c r="B237" s="201" t="s">
        <v>21</v>
      </c>
      <c r="C237" s="201">
        <v>0</v>
      </c>
      <c r="D237" s="201">
        <v>0</v>
      </c>
      <c r="E237" s="244" t="s">
        <v>6214</v>
      </c>
      <c r="F237" s="201" t="s">
        <v>6237</v>
      </c>
      <c r="G237" s="201"/>
      <c r="H237" s="201"/>
      <c r="I237" s="201"/>
      <c r="J237" s="201"/>
      <c r="K237" s="201"/>
    </row>
    <row r="238" spans="1:11">
      <c r="A238" s="201" t="s">
        <v>7</v>
      </c>
      <c r="B238" s="201" t="s">
        <v>21</v>
      </c>
      <c r="C238" s="201">
        <v>0</v>
      </c>
      <c r="D238" s="201">
        <v>0</v>
      </c>
      <c r="E238" s="244" t="s">
        <v>6236</v>
      </c>
      <c r="F238" s="201" t="s">
        <v>6237</v>
      </c>
      <c r="G238" s="201"/>
      <c r="H238" s="201"/>
      <c r="I238" s="201"/>
      <c r="J238" s="201"/>
      <c r="K238" s="201"/>
    </row>
    <row r="239" spans="1:11">
      <c r="A239" s="201" t="s">
        <v>7</v>
      </c>
      <c r="B239" s="201" t="s">
        <v>21</v>
      </c>
      <c r="C239" s="201">
        <v>0</v>
      </c>
      <c r="D239" s="201">
        <v>0</v>
      </c>
      <c r="E239" s="244" t="s">
        <v>6217</v>
      </c>
      <c r="F239" s="201" t="s">
        <v>6237</v>
      </c>
      <c r="G239" s="201"/>
      <c r="H239" s="201"/>
      <c r="I239" s="201"/>
      <c r="J239" s="201"/>
      <c r="K239" s="201"/>
    </row>
    <row r="240" spans="1:11">
      <c r="A240" s="201" t="s">
        <v>30</v>
      </c>
      <c r="B240" s="201" t="s">
        <v>21</v>
      </c>
      <c r="C240" s="201">
        <v>65</v>
      </c>
      <c r="D240" s="201">
        <v>24</v>
      </c>
      <c r="E240" s="244" t="s">
        <v>6214</v>
      </c>
      <c r="F240" s="201" t="s">
        <v>6238</v>
      </c>
      <c r="G240" s="201"/>
      <c r="H240" s="201"/>
      <c r="I240" s="201"/>
      <c r="J240" s="201"/>
      <c r="K240" s="201"/>
    </row>
    <row r="241" spans="1:11">
      <c r="A241" s="201" t="s">
        <v>30</v>
      </c>
      <c r="B241" s="201" t="s">
        <v>21</v>
      </c>
      <c r="C241" s="201">
        <v>70</v>
      </c>
      <c r="D241" s="201">
        <v>24</v>
      </c>
      <c r="E241" s="244" t="s">
        <v>6236</v>
      </c>
      <c r="F241" s="201" t="s">
        <v>6239</v>
      </c>
      <c r="G241" s="201"/>
      <c r="H241" s="201"/>
      <c r="I241" s="201"/>
      <c r="J241" s="201"/>
      <c r="K241" s="201"/>
    </row>
    <row r="242" spans="1:11">
      <c r="A242" s="201" t="s">
        <v>52</v>
      </c>
      <c r="B242" s="201"/>
      <c r="C242" s="201"/>
      <c r="D242" s="201"/>
      <c r="E242" s="244" t="s">
        <v>6240</v>
      </c>
      <c r="F242" s="201" t="s">
        <v>6241</v>
      </c>
      <c r="G242" s="201">
        <v>137</v>
      </c>
      <c r="H242" s="201">
        <v>138</v>
      </c>
      <c r="I242" s="201">
        <v>137</v>
      </c>
      <c r="J242" s="201">
        <v>136</v>
      </c>
      <c r="K242" s="201">
        <v>136</v>
      </c>
    </row>
    <row r="243" spans="1:11">
      <c r="A243" s="201" t="s">
        <v>32</v>
      </c>
      <c r="B243" s="201" t="s">
        <v>33</v>
      </c>
      <c r="C243" s="201"/>
      <c r="D243" s="201"/>
      <c r="E243" s="244" t="s">
        <v>6242</v>
      </c>
      <c r="F243" s="201" t="s">
        <v>6243</v>
      </c>
      <c r="G243" s="201">
        <v>17</v>
      </c>
      <c r="H243" s="201">
        <v>17</v>
      </c>
      <c r="I243" s="201">
        <v>17</v>
      </c>
      <c r="J243" s="201">
        <v>17</v>
      </c>
      <c r="K243" s="201">
        <v>17</v>
      </c>
    </row>
    <row r="244" spans="1:11">
      <c r="A244" s="201" t="s">
        <v>32</v>
      </c>
      <c r="B244" s="201" t="s">
        <v>35</v>
      </c>
      <c r="C244" s="201"/>
      <c r="D244" s="201"/>
      <c r="E244" s="244" t="s">
        <v>6242</v>
      </c>
      <c r="F244" s="201" t="s">
        <v>6243</v>
      </c>
      <c r="G244" s="201">
        <v>22</v>
      </c>
      <c r="H244" s="201">
        <v>22</v>
      </c>
      <c r="I244" s="201">
        <v>22</v>
      </c>
      <c r="J244" s="201">
        <v>22</v>
      </c>
      <c r="K244" s="201">
        <v>22</v>
      </c>
    </row>
    <row r="245" spans="1:11">
      <c r="A245" s="201" t="s">
        <v>32</v>
      </c>
      <c r="B245" s="201" t="s">
        <v>36</v>
      </c>
      <c r="C245" s="201"/>
      <c r="D245" s="201"/>
      <c r="E245" s="244" t="s">
        <v>6242</v>
      </c>
      <c r="F245" s="201" t="s">
        <v>6243</v>
      </c>
      <c r="G245" s="201">
        <v>25</v>
      </c>
      <c r="H245" s="201">
        <v>25</v>
      </c>
      <c r="I245" s="201">
        <v>25</v>
      </c>
      <c r="J245" s="201">
        <v>25</v>
      </c>
      <c r="K245" s="201">
        <v>25</v>
      </c>
    </row>
    <row r="246" spans="1:11">
      <c r="A246" s="201" t="s">
        <v>32</v>
      </c>
      <c r="B246" s="201" t="s">
        <v>38</v>
      </c>
      <c r="C246" s="201"/>
      <c r="D246" s="201"/>
      <c r="E246" s="244" t="s">
        <v>6242</v>
      </c>
      <c r="F246" s="201" t="s">
        <v>6243</v>
      </c>
      <c r="G246" s="201">
        <v>30</v>
      </c>
      <c r="H246" s="201">
        <v>30</v>
      </c>
      <c r="I246" s="201">
        <v>30</v>
      </c>
      <c r="J246" s="201">
        <v>30</v>
      </c>
      <c r="K246" s="201">
        <v>30</v>
      </c>
    </row>
    <row r="247" spans="1:11">
      <c r="A247" s="201" t="s">
        <v>32</v>
      </c>
      <c r="B247" s="201" t="s">
        <v>40</v>
      </c>
      <c r="C247" s="201"/>
      <c r="D247" s="201"/>
      <c r="E247" s="244" t="s">
        <v>6242</v>
      </c>
      <c r="F247" s="201" t="s">
        <v>6243</v>
      </c>
      <c r="G247" s="201">
        <v>31</v>
      </c>
      <c r="H247" s="201">
        <v>31</v>
      </c>
      <c r="I247" s="201">
        <v>31</v>
      </c>
      <c r="J247" s="201">
        <v>31</v>
      </c>
      <c r="K247" s="201">
        <v>31</v>
      </c>
    </row>
    <row r="248" spans="1:11">
      <c r="A248" s="201" t="s">
        <v>32</v>
      </c>
      <c r="B248" s="201" t="s">
        <v>42</v>
      </c>
      <c r="C248" s="201"/>
      <c r="D248" s="201"/>
      <c r="E248" s="244" t="s">
        <v>6242</v>
      </c>
      <c r="F248" s="201" t="s">
        <v>6243</v>
      </c>
      <c r="G248" s="201">
        <v>24</v>
      </c>
      <c r="H248" s="201">
        <v>24</v>
      </c>
      <c r="I248" s="201">
        <v>24</v>
      </c>
      <c r="J248" s="201">
        <v>24</v>
      </c>
      <c r="K248" s="201">
        <v>24</v>
      </c>
    </row>
    <row r="249" spans="1:11">
      <c r="A249" s="201" t="s">
        <v>32</v>
      </c>
      <c r="B249" s="201" t="s">
        <v>44</v>
      </c>
      <c r="C249" s="201"/>
      <c r="D249" s="201"/>
      <c r="E249" s="244" t="s">
        <v>6242</v>
      </c>
      <c r="F249" s="201" t="s">
        <v>6243</v>
      </c>
      <c r="G249" s="201">
        <v>34</v>
      </c>
      <c r="H249" s="201">
        <v>34</v>
      </c>
      <c r="I249" s="201">
        <v>34</v>
      </c>
      <c r="J249" s="201">
        <v>34</v>
      </c>
      <c r="K249" s="201">
        <v>34</v>
      </c>
    </row>
    <row r="250" spans="1:11">
      <c r="A250" s="201" t="s">
        <v>98</v>
      </c>
      <c r="B250" s="201" t="s">
        <v>102</v>
      </c>
      <c r="C250" s="201"/>
      <c r="D250" s="201">
        <v>4</v>
      </c>
      <c r="E250" s="244" t="s">
        <v>6217</v>
      </c>
      <c r="F250" s="201" t="s">
        <v>6244</v>
      </c>
      <c r="G250" s="201">
        <v>7</v>
      </c>
      <c r="H250" s="201">
        <v>7</v>
      </c>
      <c r="I250" s="201">
        <v>7</v>
      </c>
      <c r="J250" s="201">
        <v>7</v>
      </c>
      <c r="K250" s="201">
        <v>7</v>
      </c>
    </row>
    <row r="251" spans="1:11">
      <c r="A251" s="201" t="s">
        <v>98</v>
      </c>
      <c r="B251" s="201" t="s">
        <v>21</v>
      </c>
      <c r="C251" s="201"/>
      <c r="D251" s="201">
        <v>7</v>
      </c>
      <c r="E251" s="244" t="s">
        <v>6217</v>
      </c>
      <c r="F251" s="201" t="s">
        <v>6244</v>
      </c>
      <c r="G251" s="201">
        <v>0</v>
      </c>
      <c r="H251" s="201">
        <v>0</v>
      </c>
      <c r="I251" s="201">
        <v>0</v>
      </c>
      <c r="J251" s="201">
        <v>0</v>
      </c>
      <c r="K251" s="201">
        <v>0</v>
      </c>
    </row>
    <row r="252" spans="1:11">
      <c r="A252" s="201" t="s">
        <v>71</v>
      </c>
      <c r="B252" s="201" t="s">
        <v>28</v>
      </c>
      <c r="C252" s="201">
        <v>130</v>
      </c>
      <c r="D252" s="201"/>
      <c r="E252" s="244" t="s">
        <v>6217</v>
      </c>
      <c r="F252" s="201" t="s">
        <v>6245</v>
      </c>
      <c r="G252" s="201"/>
      <c r="H252" s="201"/>
      <c r="I252" s="201"/>
      <c r="J252" s="201"/>
      <c r="K252" s="201"/>
    </row>
    <row r="253" spans="1:11">
      <c r="A253" s="201" t="s">
        <v>71</v>
      </c>
      <c r="B253" s="201" t="s">
        <v>28</v>
      </c>
      <c r="C253" s="201">
        <v>140</v>
      </c>
      <c r="D253" s="201"/>
      <c r="E253" s="244" t="s">
        <v>6217</v>
      </c>
      <c r="F253" s="201" t="s">
        <v>6245</v>
      </c>
      <c r="G253" s="201"/>
      <c r="H253" s="201"/>
      <c r="I253" s="201"/>
      <c r="J253" s="201"/>
      <c r="K253" s="201"/>
    </row>
    <row r="254" spans="1:11">
      <c r="A254" s="201" t="s">
        <v>73</v>
      </c>
      <c r="B254" s="201" t="s">
        <v>21</v>
      </c>
      <c r="C254" s="201">
        <v>0</v>
      </c>
      <c r="D254" s="201">
        <v>0</v>
      </c>
      <c r="E254" s="244" t="s">
        <v>6218</v>
      </c>
      <c r="F254" s="201" t="s">
        <v>6246</v>
      </c>
      <c r="G254" s="201"/>
      <c r="H254" s="201"/>
      <c r="I254" s="201"/>
      <c r="J254" s="201"/>
      <c r="K254" s="201"/>
    </row>
    <row r="255" spans="1:11">
      <c r="A255" s="201" t="s">
        <v>60</v>
      </c>
      <c r="B255" s="201" t="s">
        <v>21</v>
      </c>
      <c r="C255" s="201">
        <v>30</v>
      </c>
      <c r="D255" s="201">
        <v>20</v>
      </c>
      <c r="E255" s="244" t="s">
        <v>6247</v>
      </c>
      <c r="F255" s="201" t="s">
        <v>6248</v>
      </c>
      <c r="G255" s="201"/>
      <c r="H255" s="201"/>
      <c r="I255" s="201"/>
      <c r="J255" s="201"/>
      <c r="K255" s="201"/>
    </row>
    <row r="256" spans="1:11">
      <c r="A256" s="201" t="s">
        <v>60</v>
      </c>
      <c r="B256" s="201" t="s">
        <v>21</v>
      </c>
      <c r="C256" s="201">
        <v>0</v>
      </c>
      <c r="D256" s="201">
        <v>0</v>
      </c>
      <c r="E256" s="244" t="s">
        <v>6214</v>
      </c>
      <c r="F256" s="201" t="s">
        <v>6226</v>
      </c>
      <c r="G256" s="201"/>
      <c r="H256" s="201"/>
      <c r="I256" s="201"/>
      <c r="J256" s="201"/>
      <c r="K256" s="201"/>
    </row>
    <row r="257" spans="1:11">
      <c r="A257" s="201" t="s">
        <v>73</v>
      </c>
      <c r="B257" s="201" t="s">
        <v>21</v>
      </c>
      <c r="C257" s="201">
        <v>78</v>
      </c>
      <c r="D257" s="201">
        <v>27</v>
      </c>
      <c r="E257" s="244" t="s">
        <v>6249</v>
      </c>
      <c r="F257" s="201" t="s">
        <v>6248</v>
      </c>
      <c r="G257" s="201"/>
      <c r="H257" s="201"/>
      <c r="I257" s="201"/>
      <c r="J257" s="201"/>
      <c r="K257" s="201"/>
    </row>
    <row r="258" spans="1:11">
      <c r="A258" s="201" t="s">
        <v>73</v>
      </c>
      <c r="B258" s="201" t="s">
        <v>21</v>
      </c>
      <c r="C258" s="201">
        <v>76</v>
      </c>
      <c r="D258" s="201">
        <v>25</v>
      </c>
      <c r="E258" s="244" t="s">
        <v>6250</v>
      </c>
      <c r="F258" s="201" t="s">
        <v>6248</v>
      </c>
      <c r="G258" s="201"/>
      <c r="H258" s="201"/>
      <c r="I258" s="201"/>
      <c r="J258" s="201"/>
      <c r="K258" s="201"/>
    </row>
    <row r="259" spans="1:11">
      <c r="A259" s="201" t="s">
        <v>73</v>
      </c>
      <c r="B259" s="201" t="s">
        <v>21</v>
      </c>
      <c r="C259" s="201">
        <v>75</v>
      </c>
      <c r="D259" s="201">
        <v>24</v>
      </c>
      <c r="E259" s="244" t="s">
        <v>6251</v>
      </c>
      <c r="F259" s="201" t="s">
        <v>6248</v>
      </c>
      <c r="G259" s="201"/>
      <c r="H259" s="201"/>
      <c r="I259" s="201"/>
      <c r="J259" s="201"/>
      <c r="K259" s="201"/>
    </row>
    <row r="260" spans="1:11">
      <c r="A260" s="201" t="s">
        <v>73</v>
      </c>
      <c r="B260" s="201" t="s">
        <v>21</v>
      </c>
      <c r="C260" s="201">
        <v>71</v>
      </c>
      <c r="D260" s="201">
        <v>17</v>
      </c>
      <c r="E260" s="244" t="s">
        <v>6252</v>
      </c>
      <c r="F260" s="201" t="s">
        <v>6248</v>
      </c>
      <c r="G260" s="201"/>
      <c r="H260" s="201"/>
      <c r="I260" s="201"/>
      <c r="J260" s="201"/>
      <c r="K260" s="201"/>
    </row>
    <row r="261" spans="1:11">
      <c r="A261" s="201" t="s">
        <v>73</v>
      </c>
      <c r="B261" s="201" t="s">
        <v>21</v>
      </c>
      <c r="C261" s="201">
        <v>30</v>
      </c>
      <c r="D261" s="201">
        <v>14</v>
      </c>
      <c r="E261" s="244" t="s">
        <v>6253</v>
      </c>
      <c r="F261" s="201" t="s">
        <v>6248</v>
      </c>
      <c r="G261" s="201"/>
      <c r="H261" s="201"/>
      <c r="I261" s="201"/>
      <c r="J261" s="201"/>
      <c r="K261" s="201"/>
    </row>
    <row r="262" spans="1:11">
      <c r="A262" s="201" t="s">
        <v>73</v>
      </c>
      <c r="B262" s="201" t="s">
        <v>21</v>
      </c>
      <c r="C262" s="201">
        <v>9</v>
      </c>
      <c r="D262" s="201">
        <v>14</v>
      </c>
      <c r="E262" s="244" t="s">
        <v>6254</v>
      </c>
      <c r="F262" s="201" t="s">
        <v>6248</v>
      </c>
      <c r="G262" s="201"/>
      <c r="H262" s="201"/>
      <c r="I262" s="201"/>
      <c r="J262" s="201"/>
      <c r="K262" s="201"/>
    </row>
    <row r="263" spans="1:11">
      <c r="A263" s="201" t="s">
        <v>73</v>
      </c>
      <c r="B263" s="201" t="s">
        <v>21</v>
      </c>
      <c r="C263" s="201">
        <v>11</v>
      </c>
      <c r="D263" s="201">
        <v>15</v>
      </c>
      <c r="E263" s="244" t="s">
        <v>6255</v>
      </c>
      <c r="F263" s="201" t="s">
        <v>6248</v>
      </c>
      <c r="G263" s="201"/>
      <c r="H263" s="201"/>
      <c r="I263" s="201"/>
      <c r="J263" s="201"/>
      <c r="K263" s="201"/>
    </row>
    <row r="264" spans="1:11">
      <c r="A264" s="201" t="s">
        <v>73</v>
      </c>
      <c r="B264" s="201" t="s">
        <v>21</v>
      </c>
      <c r="C264" s="201">
        <v>9</v>
      </c>
      <c r="D264" s="201">
        <v>14</v>
      </c>
      <c r="E264" s="244" t="s">
        <v>6256</v>
      </c>
      <c r="F264" s="201" t="s">
        <v>6248</v>
      </c>
      <c r="G264" s="201"/>
      <c r="H264" s="201"/>
      <c r="I264" s="201"/>
      <c r="J264" s="201"/>
      <c r="K264" s="201"/>
    </row>
    <row r="265" spans="1:11">
      <c r="A265" s="201" t="s">
        <v>73</v>
      </c>
      <c r="B265" s="201" t="s">
        <v>21</v>
      </c>
      <c r="C265" s="201">
        <v>0</v>
      </c>
      <c r="D265" s="201">
        <v>0</v>
      </c>
      <c r="E265" s="244" t="s">
        <v>6257</v>
      </c>
      <c r="F265" s="201" t="s">
        <v>6248</v>
      </c>
      <c r="G265" s="201"/>
      <c r="H265" s="201"/>
      <c r="I265" s="201"/>
      <c r="J265" s="201"/>
      <c r="K265" s="201"/>
    </row>
    <row r="266" spans="1:11">
      <c r="A266" s="201" t="s">
        <v>73</v>
      </c>
      <c r="B266" s="201" t="s">
        <v>21</v>
      </c>
      <c r="C266" s="201">
        <v>29</v>
      </c>
      <c r="D266" s="201">
        <v>14</v>
      </c>
      <c r="E266" s="244" t="s">
        <v>6258</v>
      </c>
      <c r="F266" s="201" t="s">
        <v>6248</v>
      </c>
      <c r="G266" s="201"/>
      <c r="H266" s="201"/>
      <c r="I266" s="201"/>
      <c r="J266" s="201"/>
      <c r="K266" s="201"/>
    </row>
    <row r="267" spans="1:11">
      <c r="A267" s="201" t="s">
        <v>73</v>
      </c>
      <c r="B267" s="201" t="s">
        <v>21</v>
      </c>
      <c r="C267" s="201">
        <v>69</v>
      </c>
      <c r="D267" s="201">
        <v>22</v>
      </c>
      <c r="E267" s="244" t="s">
        <v>6259</v>
      </c>
      <c r="F267" s="201" t="s">
        <v>6248</v>
      </c>
      <c r="G267" s="201"/>
      <c r="H267" s="201"/>
      <c r="I267" s="201"/>
      <c r="J267" s="201"/>
      <c r="K267" s="201"/>
    </row>
    <row r="268" spans="1:11">
      <c r="A268" s="201" t="s">
        <v>73</v>
      </c>
      <c r="B268" s="201" t="s">
        <v>21</v>
      </c>
      <c r="C268" s="201">
        <v>70</v>
      </c>
      <c r="D268" s="201">
        <v>24</v>
      </c>
      <c r="E268" s="244" t="s">
        <v>6214</v>
      </c>
      <c r="F268" s="201" t="s">
        <v>6248</v>
      </c>
      <c r="G268" s="201"/>
      <c r="H268" s="201"/>
      <c r="I268" s="201"/>
      <c r="J268" s="201"/>
      <c r="K268" s="201"/>
    </row>
    <row r="269" spans="1:11">
      <c r="A269" s="201" t="s">
        <v>73</v>
      </c>
      <c r="B269" s="201" t="s">
        <v>21</v>
      </c>
      <c r="C269" s="201">
        <v>0</v>
      </c>
      <c r="D269" s="201">
        <v>0</v>
      </c>
      <c r="E269" s="244" t="s">
        <v>6227</v>
      </c>
      <c r="F269" s="201" t="s">
        <v>6226</v>
      </c>
      <c r="G269" s="201"/>
      <c r="H269" s="201"/>
      <c r="I269" s="201"/>
      <c r="J269" s="201"/>
      <c r="K269" s="201"/>
    </row>
    <row r="270" spans="1:11">
      <c r="A270" s="201" t="s">
        <v>81</v>
      </c>
      <c r="B270" s="201" t="s">
        <v>21</v>
      </c>
      <c r="C270" s="201">
        <v>66</v>
      </c>
      <c r="D270" s="201">
        <v>20</v>
      </c>
      <c r="E270" s="244" t="s">
        <v>6249</v>
      </c>
      <c r="F270" s="201" t="s">
        <v>6248</v>
      </c>
      <c r="G270" s="201"/>
      <c r="H270" s="201"/>
      <c r="I270" s="201"/>
      <c r="J270" s="201"/>
      <c r="K270" s="201"/>
    </row>
    <row r="271" spans="1:11">
      <c r="A271" s="201" t="s">
        <v>81</v>
      </c>
      <c r="B271" s="201" t="s">
        <v>21</v>
      </c>
      <c r="C271" s="201">
        <v>63</v>
      </c>
      <c r="D271" s="201">
        <v>20</v>
      </c>
      <c r="E271" s="244" t="s">
        <v>6250</v>
      </c>
      <c r="F271" s="201" t="s">
        <v>6248</v>
      </c>
      <c r="G271" s="201"/>
      <c r="H271" s="201"/>
      <c r="I271" s="201"/>
      <c r="J271" s="201"/>
      <c r="K271" s="201"/>
    </row>
    <row r="272" spans="1:11">
      <c r="A272" s="201" t="s">
        <v>81</v>
      </c>
      <c r="B272" s="201" t="s">
        <v>21</v>
      </c>
      <c r="C272" s="201">
        <v>0</v>
      </c>
      <c r="D272" s="201">
        <v>0</v>
      </c>
      <c r="E272" s="244" t="s">
        <v>6260</v>
      </c>
      <c r="F272" s="201" t="s">
        <v>6248</v>
      </c>
      <c r="G272" s="201"/>
      <c r="H272" s="201"/>
      <c r="I272" s="201"/>
      <c r="J272" s="201"/>
      <c r="K272" s="201"/>
    </row>
    <row r="273" spans="1:11">
      <c r="A273" s="201" t="s">
        <v>81</v>
      </c>
      <c r="B273" s="201" t="s">
        <v>21</v>
      </c>
      <c r="C273" s="201">
        <v>63</v>
      </c>
      <c r="D273" s="201">
        <v>20</v>
      </c>
      <c r="E273" s="244" t="s">
        <v>6261</v>
      </c>
      <c r="F273" s="201" t="s">
        <v>6248</v>
      </c>
      <c r="G273" s="201"/>
      <c r="H273" s="201"/>
      <c r="I273" s="201"/>
      <c r="J273" s="201"/>
      <c r="K273" s="201"/>
    </row>
    <row r="274" spans="1:11">
      <c r="A274" s="201" t="s">
        <v>81</v>
      </c>
      <c r="B274" s="201" t="s">
        <v>21</v>
      </c>
      <c r="C274" s="201">
        <v>60</v>
      </c>
      <c r="D274" s="201">
        <v>17</v>
      </c>
      <c r="E274" s="244" t="s">
        <v>6251</v>
      </c>
      <c r="F274" s="201" t="s">
        <v>6248</v>
      </c>
      <c r="G274" s="201"/>
      <c r="H274" s="201"/>
      <c r="I274" s="201"/>
      <c r="J274" s="201"/>
      <c r="K274" s="201"/>
    </row>
    <row r="275" spans="1:11">
      <c r="A275" s="201" t="s">
        <v>81</v>
      </c>
      <c r="B275" s="201" t="s">
        <v>21</v>
      </c>
      <c r="C275" s="201">
        <v>58</v>
      </c>
      <c r="D275" s="201">
        <v>15</v>
      </c>
      <c r="E275" s="244" t="s">
        <v>6252</v>
      </c>
      <c r="F275" s="201" t="s">
        <v>6248</v>
      </c>
      <c r="G275" s="201"/>
      <c r="H275" s="201"/>
      <c r="I275" s="201"/>
      <c r="J275" s="201"/>
      <c r="K275" s="201"/>
    </row>
    <row r="276" spans="1:11">
      <c r="A276" s="201" t="s">
        <v>81</v>
      </c>
      <c r="B276" s="201" t="s">
        <v>21</v>
      </c>
      <c r="C276" s="201">
        <v>30</v>
      </c>
      <c r="D276" s="201">
        <v>12</v>
      </c>
      <c r="E276" s="244" t="s">
        <v>6253</v>
      </c>
      <c r="F276" s="201" t="s">
        <v>6248</v>
      </c>
      <c r="G276" s="201"/>
      <c r="H276" s="201"/>
      <c r="I276" s="201"/>
      <c r="J276" s="201"/>
      <c r="K276" s="201"/>
    </row>
    <row r="277" spans="1:11">
      <c r="A277" s="201" t="s">
        <v>81</v>
      </c>
      <c r="B277" s="201" t="s">
        <v>21</v>
      </c>
      <c r="C277" s="201">
        <v>0</v>
      </c>
      <c r="D277" s="201">
        <v>0</v>
      </c>
      <c r="E277" s="244" t="s">
        <v>6254</v>
      </c>
      <c r="F277" s="201" t="s">
        <v>6248</v>
      </c>
      <c r="G277" s="201"/>
      <c r="H277" s="201"/>
      <c r="I277" s="201"/>
      <c r="J277" s="201"/>
      <c r="K277" s="201"/>
    </row>
    <row r="278" spans="1:11">
      <c r="A278" s="201" t="s">
        <v>81</v>
      </c>
      <c r="B278" s="201" t="s">
        <v>21</v>
      </c>
      <c r="C278" s="201">
        <v>16</v>
      </c>
      <c r="D278" s="201">
        <v>9</v>
      </c>
      <c r="E278" s="244" t="s">
        <v>6258</v>
      </c>
      <c r="F278" s="201" t="s">
        <v>6248</v>
      </c>
      <c r="G278" s="201"/>
      <c r="H278" s="201"/>
      <c r="I278" s="201"/>
      <c r="J278" s="201"/>
      <c r="K278" s="201"/>
    </row>
    <row r="279" spans="1:11">
      <c r="A279" s="201" t="s">
        <v>81</v>
      </c>
      <c r="B279" s="201" t="s">
        <v>21</v>
      </c>
      <c r="C279" s="201">
        <v>45</v>
      </c>
      <c r="D279" s="201">
        <v>18</v>
      </c>
      <c r="E279" s="244" t="s">
        <v>6259</v>
      </c>
      <c r="F279" s="201" t="s">
        <v>6248</v>
      </c>
      <c r="G279" s="201"/>
      <c r="H279" s="201"/>
      <c r="I279" s="201"/>
      <c r="J279" s="201"/>
      <c r="K279" s="201"/>
    </row>
    <row r="280" spans="1:11">
      <c r="A280" s="201" t="s">
        <v>81</v>
      </c>
      <c r="B280" s="201" t="s">
        <v>21</v>
      </c>
      <c r="C280" s="201">
        <v>0</v>
      </c>
      <c r="D280" s="201">
        <v>0</v>
      </c>
      <c r="E280" s="244" t="s">
        <v>6225</v>
      </c>
      <c r="F280" s="201" t="s">
        <v>6226</v>
      </c>
      <c r="G280" s="201"/>
      <c r="H280" s="201"/>
      <c r="I280" s="201"/>
      <c r="J280" s="201"/>
      <c r="K280" s="201"/>
    </row>
    <row r="281" spans="1:11">
      <c r="A281" s="201" t="s">
        <v>87</v>
      </c>
      <c r="B281" s="201" t="s">
        <v>21</v>
      </c>
      <c r="C281" s="201">
        <v>76</v>
      </c>
      <c r="D281" s="201">
        <v>25</v>
      </c>
      <c r="E281" s="244" t="s">
        <v>6249</v>
      </c>
      <c r="F281" s="201" t="s">
        <v>6248</v>
      </c>
      <c r="G281" s="201"/>
      <c r="H281" s="201"/>
      <c r="I281" s="201"/>
      <c r="J281" s="201"/>
      <c r="K281" s="201"/>
    </row>
    <row r="282" spans="1:11">
      <c r="A282" s="201" t="s">
        <v>87</v>
      </c>
      <c r="B282" s="201" t="s">
        <v>21</v>
      </c>
      <c r="C282" s="201">
        <v>77</v>
      </c>
      <c r="D282" s="201">
        <v>24</v>
      </c>
      <c r="E282" s="244" t="s">
        <v>6262</v>
      </c>
      <c r="F282" s="201" t="s">
        <v>6248</v>
      </c>
      <c r="G282" s="201"/>
      <c r="H282" s="201"/>
      <c r="I282" s="201"/>
      <c r="J282" s="201"/>
      <c r="K282" s="201"/>
    </row>
    <row r="283" spans="1:11">
      <c r="A283" s="201" t="s">
        <v>87</v>
      </c>
      <c r="B283" s="201" t="s">
        <v>21</v>
      </c>
      <c r="C283" s="201">
        <v>76</v>
      </c>
      <c r="D283" s="201">
        <v>25</v>
      </c>
      <c r="E283" s="244" t="s">
        <v>6263</v>
      </c>
      <c r="F283" s="201" t="s">
        <v>6248</v>
      </c>
      <c r="G283" s="201"/>
      <c r="H283" s="201"/>
      <c r="I283" s="201"/>
      <c r="J283" s="201"/>
      <c r="K283" s="201"/>
    </row>
    <row r="284" spans="1:11">
      <c r="A284" s="201" t="s">
        <v>87</v>
      </c>
      <c r="B284" s="201" t="s">
        <v>21</v>
      </c>
      <c r="C284" s="201">
        <v>76</v>
      </c>
      <c r="D284" s="201">
        <v>24</v>
      </c>
      <c r="E284" s="244" t="s">
        <v>6264</v>
      </c>
      <c r="F284" s="201" t="s">
        <v>6248</v>
      </c>
      <c r="G284" s="201"/>
      <c r="H284" s="201"/>
      <c r="I284" s="201"/>
      <c r="J284" s="201"/>
      <c r="K284" s="201"/>
    </row>
    <row r="285" spans="1:11">
      <c r="A285" s="201" t="s">
        <v>87</v>
      </c>
      <c r="B285" s="201" t="s">
        <v>21</v>
      </c>
      <c r="C285" s="201">
        <v>76</v>
      </c>
      <c r="D285" s="201">
        <v>23</v>
      </c>
      <c r="E285" s="244" t="s">
        <v>6265</v>
      </c>
      <c r="F285" s="201" t="s">
        <v>6248</v>
      </c>
      <c r="G285" s="201"/>
      <c r="H285" s="201"/>
      <c r="I285" s="201"/>
      <c r="J285" s="201"/>
      <c r="K285" s="201"/>
    </row>
    <row r="286" spans="1:11">
      <c r="A286" s="201" t="s">
        <v>87</v>
      </c>
      <c r="B286" s="201" t="s">
        <v>21</v>
      </c>
      <c r="C286" s="201">
        <v>75</v>
      </c>
      <c r="D286" s="201">
        <v>20</v>
      </c>
      <c r="E286" s="244" t="s">
        <v>6250</v>
      </c>
      <c r="F286" s="201" t="s">
        <v>6248</v>
      </c>
      <c r="G286" s="201"/>
      <c r="H286" s="201"/>
      <c r="I286" s="201"/>
      <c r="J286" s="201"/>
      <c r="K286" s="201"/>
    </row>
    <row r="287" spans="1:11">
      <c r="A287" s="201" t="s">
        <v>87</v>
      </c>
      <c r="B287" s="201" t="s">
        <v>21</v>
      </c>
      <c r="C287" s="201">
        <v>0</v>
      </c>
      <c r="D287" s="201">
        <v>0</v>
      </c>
      <c r="E287" s="244" t="s">
        <v>6260</v>
      </c>
      <c r="F287" s="201" t="s">
        <v>6248</v>
      </c>
      <c r="G287" s="201"/>
      <c r="H287" s="201"/>
      <c r="I287" s="201"/>
      <c r="J287" s="201"/>
      <c r="K287" s="201"/>
    </row>
    <row r="288" spans="1:11">
      <c r="A288" s="201" t="s">
        <v>87</v>
      </c>
      <c r="B288" s="201" t="s">
        <v>21</v>
      </c>
      <c r="C288" s="201">
        <v>74</v>
      </c>
      <c r="D288" s="201">
        <v>20</v>
      </c>
      <c r="E288" s="244" t="s">
        <v>6261</v>
      </c>
      <c r="F288" s="201" t="s">
        <v>6248</v>
      </c>
      <c r="G288" s="201"/>
      <c r="H288" s="201"/>
      <c r="I288" s="201"/>
      <c r="J288" s="201"/>
      <c r="K288" s="201"/>
    </row>
    <row r="289" spans="1:11">
      <c r="A289" s="201" t="s">
        <v>87</v>
      </c>
      <c r="B289" s="201" t="s">
        <v>21</v>
      </c>
      <c r="C289" s="201">
        <v>75</v>
      </c>
      <c r="D289" s="201">
        <v>19</v>
      </c>
      <c r="E289" s="244" t="s">
        <v>6266</v>
      </c>
      <c r="F289" s="201" t="s">
        <v>6248</v>
      </c>
      <c r="G289" s="201"/>
      <c r="H289" s="201"/>
      <c r="I289" s="201"/>
      <c r="J289" s="201"/>
      <c r="K289" s="201"/>
    </row>
    <row r="290" spans="1:11">
      <c r="A290" s="201" t="s">
        <v>87</v>
      </c>
      <c r="B290" s="201" t="s">
        <v>21</v>
      </c>
      <c r="C290" s="201">
        <v>74</v>
      </c>
      <c r="D290" s="201">
        <v>19</v>
      </c>
      <c r="E290" s="244" t="s">
        <v>6251</v>
      </c>
      <c r="F290" s="201" t="s">
        <v>6248</v>
      </c>
      <c r="G290" s="201"/>
      <c r="H290" s="201"/>
      <c r="I290" s="201"/>
      <c r="J290" s="201"/>
      <c r="K290" s="201"/>
    </row>
    <row r="291" spans="1:11">
      <c r="A291" s="201" t="s">
        <v>87</v>
      </c>
      <c r="B291" s="201" t="s">
        <v>21</v>
      </c>
      <c r="C291" s="201">
        <v>73</v>
      </c>
      <c r="D291" s="201">
        <v>19</v>
      </c>
      <c r="E291" s="244" t="s">
        <v>6267</v>
      </c>
      <c r="F291" s="201" t="s">
        <v>6248</v>
      </c>
      <c r="G291" s="201"/>
      <c r="H291" s="201"/>
      <c r="I291" s="201"/>
      <c r="J291" s="201"/>
      <c r="K291" s="201"/>
    </row>
    <row r="292" spans="1:11">
      <c r="A292" s="201" t="s">
        <v>87</v>
      </c>
      <c r="B292" s="201" t="s">
        <v>21</v>
      </c>
      <c r="C292" s="201">
        <v>73</v>
      </c>
      <c r="D292" s="201">
        <v>20</v>
      </c>
      <c r="E292" s="244" t="s">
        <v>6268</v>
      </c>
      <c r="F292" s="201" t="s">
        <v>6248</v>
      </c>
      <c r="G292" s="201"/>
      <c r="H292" s="201"/>
      <c r="I292" s="201"/>
      <c r="J292" s="201"/>
      <c r="K292" s="201"/>
    </row>
    <row r="293" spans="1:11">
      <c r="A293" s="201" t="s">
        <v>87</v>
      </c>
      <c r="B293" s="201" t="s">
        <v>21</v>
      </c>
      <c r="C293" s="201">
        <v>72</v>
      </c>
      <c r="D293" s="201">
        <v>20</v>
      </c>
      <c r="E293" s="244" t="s">
        <v>6269</v>
      </c>
      <c r="F293" s="201" t="s">
        <v>6248</v>
      </c>
      <c r="G293" s="201"/>
      <c r="H293" s="201"/>
      <c r="I293" s="201"/>
      <c r="J293" s="201"/>
      <c r="K293" s="201"/>
    </row>
    <row r="294" spans="1:11">
      <c r="A294" s="201" t="s">
        <v>87</v>
      </c>
      <c r="B294" s="201" t="s">
        <v>21</v>
      </c>
      <c r="C294" s="201">
        <v>72</v>
      </c>
      <c r="D294" s="201">
        <v>21</v>
      </c>
      <c r="E294" s="244" t="s">
        <v>6270</v>
      </c>
      <c r="F294" s="201" t="s">
        <v>6248</v>
      </c>
      <c r="G294" s="201"/>
      <c r="H294" s="201"/>
      <c r="I294" s="201"/>
      <c r="J294" s="201"/>
      <c r="K294" s="201"/>
    </row>
    <row r="295" spans="1:11">
      <c r="A295" s="201" t="s">
        <v>87</v>
      </c>
      <c r="B295" s="201" t="s">
        <v>21</v>
      </c>
      <c r="C295" s="201">
        <v>69</v>
      </c>
      <c r="D295" s="201">
        <v>18</v>
      </c>
      <c r="E295" s="244" t="s">
        <v>6252</v>
      </c>
      <c r="F295" s="201" t="s">
        <v>6248</v>
      </c>
      <c r="G295" s="201"/>
      <c r="H295" s="201"/>
      <c r="I295" s="201"/>
      <c r="J295" s="201"/>
      <c r="K295" s="201"/>
    </row>
    <row r="296" spans="1:11">
      <c r="A296" s="201" t="s">
        <v>87</v>
      </c>
      <c r="B296" s="201" t="s">
        <v>21</v>
      </c>
      <c r="C296" s="201">
        <v>69</v>
      </c>
      <c r="D296" s="201">
        <v>19</v>
      </c>
      <c r="E296" s="244" t="s">
        <v>6271</v>
      </c>
      <c r="F296" s="201" t="s">
        <v>6248</v>
      </c>
      <c r="G296" s="201"/>
      <c r="H296" s="201"/>
      <c r="I296" s="201"/>
      <c r="J296" s="201"/>
      <c r="K296" s="201"/>
    </row>
    <row r="297" spans="1:11">
      <c r="A297" s="201" t="s">
        <v>87</v>
      </c>
      <c r="B297" s="201" t="s">
        <v>21</v>
      </c>
      <c r="C297" s="201">
        <v>63</v>
      </c>
      <c r="D297" s="201">
        <v>18</v>
      </c>
      <c r="E297" s="244" t="s">
        <v>6272</v>
      </c>
      <c r="F297" s="201" t="s">
        <v>6248</v>
      </c>
      <c r="G297" s="201"/>
      <c r="H297" s="201"/>
      <c r="I297" s="201"/>
      <c r="J297" s="201"/>
      <c r="K297" s="201"/>
    </row>
    <row r="298" spans="1:11">
      <c r="A298" s="201" t="s">
        <v>87</v>
      </c>
      <c r="B298" s="201" t="s">
        <v>21</v>
      </c>
      <c r="C298" s="201">
        <v>62</v>
      </c>
      <c r="D298" s="201">
        <v>17</v>
      </c>
      <c r="E298" s="244" t="s">
        <v>6273</v>
      </c>
      <c r="F298" s="201" t="s">
        <v>6248</v>
      </c>
      <c r="G298" s="201"/>
      <c r="H298" s="201"/>
      <c r="I298" s="201"/>
      <c r="J298" s="201"/>
      <c r="K298" s="201"/>
    </row>
    <row r="299" spans="1:11">
      <c r="A299" s="201" t="s">
        <v>87</v>
      </c>
      <c r="B299" s="201" t="s">
        <v>21</v>
      </c>
      <c r="C299" s="201">
        <v>27</v>
      </c>
      <c r="D299" s="201">
        <v>12</v>
      </c>
      <c r="E299" s="244" t="s">
        <v>6253</v>
      </c>
      <c r="F299" s="201" t="s">
        <v>6248</v>
      </c>
      <c r="G299" s="201"/>
      <c r="H299" s="201"/>
      <c r="I299" s="201"/>
      <c r="J299" s="201"/>
      <c r="K299" s="201"/>
    </row>
    <row r="300" spans="1:11">
      <c r="A300" s="201" t="s">
        <v>87</v>
      </c>
      <c r="B300" s="201" t="s">
        <v>21</v>
      </c>
      <c r="C300" s="201">
        <v>26</v>
      </c>
      <c r="D300" s="201">
        <v>12</v>
      </c>
      <c r="E300" s="244" t="s">
        <v>6274</v>
      </c>
      <c r="F300" s="201" t="s">
        <v>6248</v>
      </c>
      <c r="G300" s="201"/>
      <c r="H300" s="201"/>
      <c r="I300" s="201"/>
      <c r="J300" s="201"/>
      <c r="K300" s="201"/>
    </row>
    <row r="301" spans="1:11">
      <c r="A301" s="201" t="s">
        <v>87</v>
      </c>
      <c r="B301" s="201" t="s">
        <v>21</v>
      </c>
      <c r="C301" s="201">
        <v>26</v>
      </c>
      <c r="D301" s="201">
        <v>11</v>
      </c>
      <c r="E301" s="244" t="s">
        <v>6275</v>
      </c>
      <c r="F301" s="201" t="s">
        <v>6248</v>
      </c>
      <c r="G301" s="201"/>
      <c r="H301" s="201"/>
      <c r="I301" s="201"/>
      <c r="J301" s="201"/>
      <c r="K301" s="201"/>
    </row>
    <row r="302" spans="1:11">
      <c r="A302" s="201" t="s">
        <v>87</v>
      </c>
      <c r="B302" s="201" t="s">
        <v>21</v>
      </c>
      <c r="C302" s="201">
        <v>0</v>
      </c>
      <c r="D302" s="201">
        <v>0</v>
      </c>
      <c r="E302" s="244" t="s">
        <v>6254</v>
      </c>
      <c r="F302" s="201" t="s">
        <v>6248</v>
      </c>
      <c r="G302" s="201"/>
      <c r="H302" s="201"/>
      <c r="I302" s="201"/>
      <c r="J302" s="201"/>
      <c r="K302" s="201"/>
    </row>
    <row r="303" spans="1:11">
      <c r="A303" s="201" t="s">
        <v>87</v>
      </c>
      <c r="B303" s="201" t="s">
        <v>21</v>
      </c>
      <c r="C303" s="201">
        <v>20</v>
      </c>
      <c r="D303" s="201">
        <v>12</v>
      </c>
      <c r="E303" s="244" t="s">
        <v>6258</v>
      </c>
      <c r="F303" s="201" t="s">
        <v>6248</v>
      </c>
      <c r="G303" s="201"/>
      <c r="H303" s="201"/>
      <c r="I303" s="201"/>
      <c r="J303" s="201"/>
      <c r="K303" s="201"/>
    </row>
    <row r="304" spans="1:11">
      <c r="A304" s="201" t="s">
        <v>87</v>
      </c>
      <c r="B304" s="201" t="s">
        <v>21</v>
      </c>
      <c r="C304" s="201">
        <v>22</v>
      </c>
      <c r="D304" s="201">
        <v>12</v>
      </c>
      <c r="E304" s="244" t="s">
        <v>6276</v>
      </c>
      <c r="F304" s="201" t="s">
        <v>6248</v>
      </c>
      <c r="G304" s="201"/>
      <c r="H304" s="201"/>
      <c r="I304" s="201"/>
      <c r="J304" s="201"/>
      <c r="K304" s="201"/>
    </row>
    <row r="305" spans="1:11">
      <c r="A305" s="201" t="s">
        <v>87</v>
      </c>
      <c r="B305" s="201" t="s">
        <v>21</v>
      </c>
      <c r="C305" s="201">
        <v>24</v>
      </c>
      <c r="D305" s="201">
        <v>13</v>
      </c>
      <c r="E305" s="244" t="s">
        <v>6277</v>
      </c>
      <c r="F305" s="201" t="s">
        <v>6248</v>
      </c>
      <c r="G305" s="201"/>
      <c r="H305" s="201"/>
      <c r="I305" s="201"/>
      <c r="J305" s="201"/>
      <c r="K305" s="201"/>
    </row>
    <row r="306" spans="1:11">
      <c r="A306" s="201" t="s">
        <v>87</v>
      </c>
      <c r="B306" s="201" t="s">
        <v>21</v>
      </c>
      <c r="C306" s="201">
        <v>48</v>
      </c>
      <c r="D306" s="201">
        <v>21</v>
      </c>
      <c r="E306" s="244" t="s">
        <v>6259</v>
      </c>
      <c r="F306" s="201" t="s">
        <v>6248</v>
      </c>
      <c r="G306" s="201"/>
      <c r="H306" s="201"/>
      <c r="I306" s="201"/>
      <c r="J306" s="201"/>
      <c r="K306" s="201"/>
    </row>
    <row r="307" spans="1:11">
      <c r="A307" s="201" t="s">
        <v>87</v>
      </c>
      <c r="B307" s="201" t="s">
        <v>21</v>
      </c>
      <c r="C307" s="201">
        <v>50</v>
      </c>
      <c r="D307" s="201">
        <v>21</v>
      </c>
      <c r="E307" s="244" t="s">
        <v>6278</v>
      </c>
      <c r="F307" s="201" t="s">
        <v>6248</v>
      </c>
      <c r="G307" s="201"/>
      <c r="H307" s="201"/>
      <c r="I307" s="201"/>
      <c r="J307" s="201"/>
      <c r="K307" s="201"/>
    </row>
    <row r="308" spans="1:11">
      <c r="A308" s="201" t="s">
        <v>87</v>
      </c>
      <c r="B308" s="201" t="s">
        <v>21</v>
      </c>
      <c r="C308" s="201">
        <v>63</v>
      </c>
      <c r="D308" s="201">
        <v>21</v>
      </c>
      <c r="E308" s="244" t="s">
        <v>6247</v>
      </c>
      <c r="F308" s="201" t="s">
        <v>6248</v>
      </c>
      <c r="G308" s="201"/>
      <c r="H308" s="201"/>
      <c r="I308" s="201"/>
      <c r="J308" s="201"/>
      <c r="K308" s="201"/>
    </row>
    <row r="309" spans="1:11">
      <c r="A309" s="201" t="s">
        <v>87</v>
      </c>
      <c r="B309" s="201" t="s">
        <v>21</v>
      </c>
      <c r="C309" s="201">
        <v>64</v>
      </c>
      <c r="D309" s="201">
        <v>21</v>
      </c>
      <c r="E309" s="244" t="s">
        <v>6279</v>
      </c>
      <c r="F309" s="201" t="s">
        <v>6248</v>
      </c>
      <c r="G309" s="201"/>
      <c r="H309" s="201"/>
      <c r="I309" s="201"/>
      <c r="J309" s="201"/>
      <c r="K309" s="201"/>
    </row>
    <row r="310" spans="1:11">
      <c r="A310" s="201" t="s">
        <v>87</v>
      </c>
      <c r="B310" s="201" t="s">
        <v>21</v>
      </c>
      <c r="C310" s="201">
        <v>0</v>
      </c>
      <c r="D310" s="201">
        <v>0</v>
      </c>
      <c r="E310" s="244" t="s">
        <v>6225</v>
      </c>
      <c r="F310" s="201" t="s">
        <v>6226</v>
      </c>
      <c r="G310" s="201"/>
      <c r="H310" s="201"/>
      <c r="I310" s="201"/>
      <c r="J310" s="201"/>
      <c r="K310" s="201"/>
    </row>
    <row r="311" spans="1:11">
      <c r="A311" s="201" t="s">
        <v>92</v>
      </c>
      <c r="B311" s="201" t="s">
        <v>21</v>
      </c>
      <c r="C311" s="201">
        <v>74</v>
      </c>
      <c r="D311" s="201">
        <v>27</v>
      </c>
      <c r="E311" s="244" t="s">
        <v>6249</v>
      </c>
      <c r="F311" s="201" t="s">
        <v>6248</v>
      </c>
      <c r="G311" s="201"/>
      <c r="H311" s="201"/>
      <c r="I311" s="201"/>
      <c r="J311" s="201"/>
      <c r="K311" s="201"/>
    </row>
    <row r="312" spans="1:11">
      <c r="A312" s="201" t="s">
        <v>92</v>
      </c>
      <c r="B312" s="201" t="s">
        <v>21</v>
      </c>
      <c r="C312" s="201">
        <v>72</v>
      </c>
      <c r="D312" s="201">
        <v>26</v>
      </c>
      <c r="E312" s="244" t="s">
        <v>6263</v>
      </c>
      <c r="F312" s="201" t="s">
        <v>6248</v>
      </c>
      <c r="G312" s="201"/>
      <c r="H312" s="201"/>
      <c r="I312" s="201"/>
      <c r="J312" s="201"/>
      <c r="K312" s="201"/>
    </row>
    <row r="313" spans="1:11">
      <c r="A313" s="201" t="s">
        <v>92</v>
      </c>
      <c r="B313" s="201" t="s">
        <v>21</v>
      </c>
      <c r="C313" s="201">
        <v>72</v>
      </c>
      <c r="D313" s="201">
        <v>27</v>
      </c>
      <c r="E313" s="244" t="s">
        <v>6280</v>
      </c>
      <c r="F313" s="201" t="s">
        <v>6248</v>
      </c>
      <c r="G313" s="201"/>
      <c r="H313" s="201"/>
      <c r="I313" s="201"/>
      <c r="J313" s="201"/>
      <c r="K313" s="201"/>
    </row>
    <row r="314" spans="1:11">
      <c r="A314" s="201" t="s">
        <v>92</v>
      </c>
      <c r="B314" s="201" t="s">
        <v>21</v>
      </c>
      <c r="C314" s="201">
        <v>72</v>
      </c>
      <c r="D314" s="201">
        <v>26</v>
      </c>
      <c r="E314" s="244" t="s">
        <v>6281</v>
      </c>
      <c r="F314" s="201" t="s">
        <v>6248</v>
      </c>
      <c r="G314" s="201"/>
      <c r="H314" s="201"/>
      <c r="I314" s="201"/>
      <c r="J314" s="201"/>
      <c r="K314" s="201"/>
    </row>
    <row r="315" spans="1:11">
      <c r="A315" s="201" t="s">
        <v>92</v>
      </c>
      <c r="B315" s="201" t="s">
        <v>21</v>
      </c>
      <c r="C315" s="201">
        <v>72</v>
      </c>
      <c r="D315" s="201">
        <v>25</v>
      </c>
      <c r="E315" s="244" t="s">
        <v>6264</v>
      </c>
      <c r="F315" s="201" t="s">
        <v>6248</v>
      </c>
      <c r="G315" s="201"/>
      <c r="H315" s="201"/>
      <c r="I315" s="201"/>
      <c r="J315" s="201"/>
      <c r="K315" s="201"/>
    </row>
    <row r="316" spans="1:11">
      <c r="A316" s="201" t="s">
        <v>92</v>
      </c>
      <c r="B316" s="201" t="s">
        <v>21</v>
      </c>
      <c r="C316" s="201">
        <v>72</v>
      </c>
      <c r="D316" s="201">
        <v>24</v>
      </c>
      <c r="E316" s="244" t="s">
        <v>6265</v>
      </c>
      <c r="F316" s="201" t="s">
        <v>6248</v>
      </c>
      <c r="G316" s="201"/>
      <c r="H316" s="201"/>
      <c r="I316" s="201"/>
      <c r="J316" s="201"/>
      <c r="K316" s="201"/>
    </row>
    <row r="317" spans="1:11">
      <c r="A317" s="201" t="s">
        <v>92</v>
      </c>
      <c r="B317" s="201" t="s">
        <v>21</v>
      </c>
      <c r="C317" s="201">
        <v>72</v>
      </c>
      <c r="D317" s="201">
        <v>25</v>
      </c>
      <c r="E317" s="244" t="s">
        <v>6250</v>
      </c>
      <c r="F317" s="201" t="s">
        <v>6248</v>
      </c>
      <c r="G317" s="201"/>
      <c r="H317" s="201"/>
      <c r="I317" s="201"/>
      <c r="J317" s="201"/>
      <c r="K317" s="201"/>
    </row>
    <row r="318" spans="1:11">
      <c r="A318" s="201" t="s">
        <v>92</v>
      </c>
      <c r="B318" s="201" t="s">
        <v>21</v>
      </c>
      <c r="C318" s="201">
        <v>0</v>
      </c>
      <c r="D318" s="201">
        <v>0</v>
      </c>
      <c r="E318" s="244" t="s">
        <v>6260</v>
      </c>
      <c r="F318" s="201" t="s">
        <v>6248</v>
      </c>
      <c r="G318" s="201"/>
      <c r="H318" s="201"/>
      <c r="I318" s="201"/>
      <c r="J318" s="201"/>
      <c r="K318" s="201"/>
    </row>
    <row r="319" spans="1:11">
      <c r="A319" s="201" t="s">
        <v>92</v>
      </c>
      <c r="B319" s="201" t="s">
        <v>21</v>
      </c>
      <c r="C319" s="201">
        <v>72</v>
      </c>
      <c r="D319" s="201">
        <v>22</v>
      </c>
      <c r="E319" s="244" t="s">
        <v>6261</v>
      </c>
      <c r="F319" s="201" t="s">
        <v>6248</v>
      </c>
      <c r="G319" s="201"/>
      <c r="H319" s="201"/>
      <c r="I319" s="201"/>
      <c r="J319" s="201"/>
      <c r="K319" s="201"/>
    </row>
    <row r="320" spans="1:11">
      <c r="A320" s="201" t="s">
        <v>92</v>
      </c>
      <c r="B320" s="201" t="s">
        <v>21</v>
      </c>
      <c r="C320" s="201">
        <v>72</v>
      </c>
      <c r="D320" s="201">
        <v>19</v>
      </c>
      <c r="E320" s="244" t="s">
        <v>6251</v>
      </c>
      <c r="F320" s="201" t="s">
        <v>6248</v>
      </c>
      <c r="G320" s="201"/>
      <c r="H320" s="201"/>
      <c r="I320" s="201"/>
      <c r="J320" s="201"/>
      <c r="K320" s="201"/>
    </row>
    <row r="321" spans="1:11">
      <c r="A321" s="201" t="s">
        <v>92</v>
      </c>
      <c r="B321" s="201" t="s">
        <v>21</v>
      </c>
      <c r="C321" s="201">
        <v>72</v>
      </c>
      <c r="D321" s="201">
        <v>18</v>
      </c>
      <c r="E321" s="244" t="s">
        <v>6269</v>
      </c>
      <c r="F321" s="201" t="s">
        <v>6248</v>
      </c>
      <c r="G321" s="201"/>
      <c r="H321" s="201"/>
      <c r="I321" s="201"/>
      <c r="J321" s="201"/>
      <c r="K321" s="201"/>
    </row>
    <row r="322" spans="1:11">
      <c r="A322" s="201" t="s">
        <v>92</v>
      </c>
      <c r="B322" s="201" t="s">
        <v>21</v>
      </c>
      <c r="C322" s="201">
        <v>71</v>
      </c>
      <c r="D322" s="201">
        <v>19</v>
      </c>
      <c r="E322" s="244" t="s">
        <v>6252</v>
      </c>
      <c r="F322" s="201" t="s">
        <v>6248</v>
      </c>
      <c r="G322" s="201"/>
      <c r="H322" s="201"/>
      <c r="I322" s="201"/>
      <c r="J322" s="201"/>
      <c r="K322" s="201"/>
    </row>
    <row r="323" spans="1:11">
      <c r="A323" s="201" t="s">
        <v>92</v>
      </c>
      <c r="B323" s="201" t="s">
        <v>21</v>
      </c>
      <c r="C323" s="201">
        <v>70</v>
      </c>
      <c r="D323" s="201">
        <v>22</v>
      </c>
      <c r="E323" s="244" t="s">
        <v>6272</v>
      </c>
      <c r="F323" s="201" t="s">
        <v>6248</v>
      </c>
      <c r="G323" s="201"/>
      <c r="H323" s="201"/>
      <c r="I323" s="201"/>
      <c r="J323" s="201"/>
      <c r="K323" s="201"/>
    </row>
    <row r="324" spans="1:11">
      <c r="A324" s="201" t="s">
        <v>92</v>
      </c>
      <c r="B324" s="201" t="s">
        <v>21</v>
      </c>
      <c r="C324" s="201">
        <v>27</v>
      </c>
      <c r="D324" s="201">
        <v>18</v>
      </c>
      <c r="E324" s="244" t="s">
        <v>6253</v>
      </c>
      <c r="F324" s="201" t="s">
        <v>6248</v>
      </c>
      <c r="G324" s="201"/>
      <c r="H324" s="201"/>
      <c r="I324" s="201"/>
      <c r="J324" s="201"/>
      <c r="K324" s="201"/>
    </row>
    <row r="325" spans="1:11">
      <c r="A325" s="201" t="s">
        <v>92</v>
      </c>
      <c r="B325" s="201" t="s">
        <v>21</v>
      </c>
      <c r="C325" s="201">
        <v>27</v>
      </c>
      <c r="D325" s="201">
        <v>16</v>
      </c>
      <c r="E325" s="244" t="s">
        <v>6275</v>
      </c>
      <c r="F325" s="201" t="s">
        <v>6248</v>
      </c>
      <c r="G325" s="201"/>
      <c r="H325" s="201"/>
      <c r="I325" s="201"/>
      <c r="J325" s="201"/>
      <c r="K325" s="201"/>
    </row>
    <row r="326" spans="1:11">
      <c r="A326" s="201" t="s">
        <v>92</v>
      </c>
      <c r="B326" s="201" t="s">
        <v>21</v>
      </c>
      <c r="C326" s="201">
        <v>25</v>
      </c>
      <c r="D326" s="201">
        <v>16</v>
      </c>
      <c r="E326" s="244" t="s">
        <v>6282</v>
      </c>
      <c r="F326" s="201" t="s">
        <v>6248</v>
      </c>
      <c r="G326" s="201"/>
      <c r="H326" s="201"/>
      <c r="I326" s="201"/>
      <c r="J326" s="201"/>
      <c r="K326" s="201"/>
    </row>
    <row r="327" spans="1:11">
      <c r="A327" s="201" t="s">
        <v>92</v>
      </c>
      <c r="B327" s="201" t="s">
        <v>21</v>
      </c>
      <c r="C327" s="201">
        <v>0</v>
      </c>
      <c r="D327" s="201">
        <v>0</v>
      </c>
      <c r="E327" s="244" t="s">
        <v>6254</v>
      </c>
      <c r="F327" s="201" t="s">
        <v>6248</v>
      </c>
      <c r="G327" s="201"/>
      <c r="H327" s="201"/>
      <c r="I327" s="201"/>
      <c r="J327" s="201"/>
      <c r="K327" s="201"/>
    </row>
    <row r="328" spans="1:11">
      <c r="A328" s="201" t="s">
        <v>92</v>
      </c>
      <c r="B328" s="201" t="s">
        <v>21</v>
      </c>
      <c r="C328" s="201">
        <v>29</v>
      </c>
      <c r="D328" s="201">
        <v>11</v>
      </c>
      <c r="E328" s="244" t="s">
        <v>6258</v>
      </c>
      <c r="F328" s="201" t="s">
        <v>6248</v>
      </c>
      <c r="G328" s="201"/>
      <c r="H328" s="201"/>
      <c r="I328" s="201"/>
      <c r="J328" s="201"/>
      <c r="K328" s="201"/>
    </row>
    <row r="329" spans="1:11">
      <c r="A329" s="201" t="s">
        <v>92</v>
      </c>
      <c r="B329" s="201" t="s">
        <v>21</v>
      </c>
      <c r="C329" s="201">
        <v>30</v>
      </c>
      <c r="D329" s="201">
        <v>13</v>
      </c>
      <c r="E329" s="244" t="s">
        <v>6276</v>
      </c>
      <c r="F329" s="201" t="s">
        <v>6248</v>
      </c>
      <c r="G329" s="201"/>
      <c r="H329" s="201"/>
      <c r="I329" s="201"/>
      <c r="J329" s="201"/>
      <c r="K329" s="201"/>
    </row>
    <row r="330" spans="1:11">
      <c r="A330" s="201" t="s">
        <v>92</v>
      </c>
      <c r="B330" s="201" t="s">
        <v>21</v>
      </c>
      <c r="C330" s="201">
        <v>30</v>
      </c>
      <c r="D330" s="201">
        <v>14</v>
      </c>
      <c r="E330" s="244" t="s">
        <v>6277</v>
      </c>
      <c r="F330" s="201" t="s">
        <v>6248</v>
      </c>
      <c r="G330" s="201"/>
      <c r="H330" s="201"/>
      <c r="I330" s="201"/>
      <c r="J330" s="201"/>
      <c r="K330" s="201"/>
    </row>
    <row r="331" spans="1:11">
      <c r="A331" s="201" t="s">
        <v>92</v>
      </c>
      <c r="B331" s="201" t="s">
        <v>21</v>
      </c>
      <c r="C331" s="201">
        <v>48</v>
      </c>
      <c r="D331" s="201">
        <v>17</v>
      </c>
      <c r="E331" s="244" t="s">
        <v>6259</v>
      </c>
      <c r="F331" s="201" t="s">
        <v>6248</v>
      </c>
      <c r="G331" s="201"/>
      <c r="H331" s="201"/>
      <c r="I331" s="201"/>
      <c r="J331" s="201"/>
      <c r="K331" s="201"/>
    </row>
    <row r="332" spans="1:11">
      <c r="A332" s="201" t="s">
        <v>92</v>
      </c>
      <c r="B332" s="201" t="s">
        <v>21</v>
      </c>
      <c r="C332" s="201">
        <v>48</v>
      </c>
      <c r="D332" s="201">
        <v>19</v>
      </c>
      <c r="E332" s="244" t="s">
        <v>6278</v>
      </c>
      <c r="F332" s="201" t="s">
        <v>6248</v>
      </c>
      <c r="G332" s="201"/>
      <c r="H332" s="201"/>
      <c r="I332" s="201"/>
      <c r="J332" s="201"/>
      <c r="K332" s="201"/>
    </row>
    <row r="333" spans="1:11">
      <c r="A333" s="201" t="s">
        <v>92</v>
      </c>
      <c r="B333" s="201" t="s">
        <v>21</v>
      </c>
      <c r="C333" s="201">
        <v>48</v>
      </c>
      <c r="D333" s="201">
        <v>21</v>
      </c>
      <c r="E333" s="244" t="s">
        <v>6283</v>
      </c>
      <c r="F333" s="201" t="s">
        <v>6248</v>
      </c>
      <c r="G333" s="201"/>
      <c r="H333" s="201"/>
      <c r="I333" s="201"/>
      <c r="J333" s="201"/>
      <c r="K333" s="201"/>
    </row>
    <row r="334" spans="1:11">
      <c r="A334" s="201" t="s">
        <v>92</v>
      </c>
      <c r="B334" s="201" t="s">
        <v>21</v>
      </c>
      <c r="C334" s="201">
        <v>0</v>
      </c>
      <c r="D334" s="201">
        <v>0</v>
      </c>
      <c r="E334" s="244" t="s">
        <v>6225</v>
      </c>
      <c r="F334" s="201" t="s">
        <v>6226</v>
      </c>
      <c r="G334" s="201"/>
      <c r="H334" s="201"/>
      <c r="I334" s="201"/>
      <c r="J334" s="201"/>
      <c r="K334" s="201"/>
    </row>
    <row r="335" spans="1:11">
      <c r="A335" s="201" t="s">
        <v>98</v>
      </c>
      <c r="B335" s="201" t="s">
        <v>21</v>
      </c>
      <c r="C335" s="201">
        <v>84</v>
      </c>
      <c r="D335" s="201">
        <v>35</v>
      </c>
      <c r="E335" s="244" t="s">
        <v>6249</v>
      </c>
      <c r="F335" s="201" t="s">
        <v>6248</v>
      </c>
      <c r="G335" s="201"/>
      <c r="H335" s="201"/>
      <c r="I335" s="201"/>
      <c r="J335" s="201"/>
      <c r="K335" s="201"/>
    </row>
    <row r="336" spans="1:11">
      <c r="A336" s="201" t="s">
        <v>98</v>
      </c>
      <c r="B336" s="201" t="s">
        <v>21</v>
      </c>
      <c r="C336" s="201">
        <v>73</v>
      </c>
      <c r="D336" s="201">
        <v>30</v>
      </c>
      <c r="E336" s="244" t="s">
        <v>6251</v>
      </c>
      <c r="F336" s="201" t="s">
        <v>6248</v>
      </c>
      <c r="G336" s="201"/>
      <c r="H336" s="201"/>
      <c r="I336" s="201"/>
      <c r="J336" s="201"/>
      <c r="K336" s="201"/>
    </row>
    <row r="337" spans="1:11">
      <c r="A337" s="201" t="s">
        <v>98</v>
      </c>
      <c r="B337" s="201" t="s">
        <v>21</v>
      </c>
      <c r="C337" s="201">
        <v>74</v>
      </c>
      <c r="D337" s="201">
        <v>27</v>
      </c>
      <c r="E337" s="244" t="s">
        <v>6252</v>
      </c>
      <c r="F337" s="201" t="s">
        <v>6248</v>
      </c>
      <c r="G337" s="201"/>
      <c r="H337" s="201"/>
      <c r="I337" s="201"/>
      <c r="J337" s="201"/>
      <c r="K337" s="201"/>
    </row>
    <row r="338" spans="1:11">
      <c r="A338" s="201" t="s">
        <v>98</v>
      </c>
      <c r="B338" s="201" t="s">
        <v>21</v>
      </c>
      <c r="C338" s="201">
        <v>33</v>
      </c>
      <c r="D338" s="201">
        <v>24</v>
      </c>
      <c r="E338" s="244" t="s">
        <v>6253</v>
      </c>
      <c r="F338" s="201" t="s">
        <v>6248</v>
      </c>
      <c r="G338" s="201"/>
      <c r="H338" s="201"/>
      <c r="I338" s="201"/>
      <c r="J338" s="201"/>
      <c r="K338" s="201"/>
    </row>
    <row r="339" spans="1:11">
      <c r="A339" s="201" t="s">
        <v>98</v>
      </c>
      <c r="B339" s="201" t="s">
        <v>21</v>
      </c>
      <c r="C339" s="201">
        <v>0</v>
      </c>
      <c r="D339" s="201">
        <v>0</v>
      </c>
      <c r="E339" s="244" t="s">
        <v>6254</v>
      </c>
      <c r="F339" s="201" t="s">
        <v>6248</v>
      </c>
      <c r="G339" s="201"/>
      <c r="H339" s="201"/>
      <c r="I339" s="201"/>
      <c r="J339" s="201"/>
      <c r="K339" s="201"/>
    </row>
    <row r="340" spans="1:11">
      <c r="A340" s="201" t="s">
        <v>98</v>
      </c>
      <c r="B340" s="201" t="s">
        <v>21</v>
      </c>
      <c r="C340" s="201">
        <v>26</v>
      </c>
      <c r="D340" s="201">
        <v>17</v>
      </c>
      <c r="E340" s="244" t="s">
        <v>6258</v>
      </c>
      <c r="F340" s="201" t="s">
        <v>6248</v>
      </c>
      <c r="G340" s="201"/>
      <c r="H340" s="201"/>
      <c r="I340" s="201"/>
      <c r="J340" s="201"/>
      <c r="K340" s="201"/>
    </row>
    <row r="341" spans="1:11">
      <c r="A341" s="201" t="s">
        <v>98</v>
      </c>
      <c r="B341" s="201" t="s">
        <v>21</v>
      </c>
      <c r="C341" s="201">
        <v>56</v>
      </c>
      <c r="D341" s="201">
        <v>28</v>
      </c>
      <c r="E341" s="244" t="s">
        <v>6259</v>
      </c>
      <c r="F341" s="201" t="s">
        <v>6248</v>
      </c>
      <c r="G341" s="201"/>
      <c r="H341" s="201"/>
      <c r="I341" s="201"/>
      <c r="J341" s="201"/>
      <c r="K341" s="201"/>
    </row>
    <row r="342" spans="1:11">
      <c r="A342" s="201" t="s">
        <v>98</v>
      </c>
      <c r="B342" s="201" t="s">
        <v>21</v>
      </c>
      <c r="C342" s="201">
        <v>0</v>
      </c>
      <c r="D342" s="201">
        <v>0</v>
      </c>
      <c r="E342" s="244" t="s">
        <v>6225</v>
      </c>
      <c r="F342" s="201" t="s">
        <v>6226</v>
      </c>
      <c r="G342" s="201"/>
      <c r="H342" s="201"/>
      <c r="I342" s="201"/>
      <c r="J342" s="201"/>
      <c r="K342" s="201"/>
    </row>
    <row r="343" spans="1:11">
      <c r="A343" s="201" t="s">
        <v>14</v>
      </c>
      <c r="B343" s="201" t="s">
        <v>25</v>
      </c>
      <c r="C343" s="201">
        <v>7</v>
      </c>
      <c r="D343" s="201">
        <v>4</v>
      </c>
      <c r="E343" s="244" t="s">
        <v>6218</v>
      </c>
      <c r="F343" s="201" t="s">
        <v>6228</v>
      </c>
      <c r="G343" s="201"/>
      <c r="H343" s="201"/>
      <c r="I343" s="201"/>
      <c r="J343" s="201"/>
      <c r="K343" s="201"/>
    </row>
    <row r="344" spans="1:11">
      <c r="A344" s="201" t="s">
        <v>14</v>
      </c>
      <c r="B344" s="201" t="s">
        <v>17</v>
      </c>
      <c r="C344" s="201">
        <v>13</v>
      </c>
      <c r="D344" s="201">
        <v>4</v>
      </c>
      <c r="E344" s="244" t="s">
        <v>6218</v>
      </c>
      <c r="F344" s="201" t="s">
        <v>6229</v>
      </c>
      <c r="G344" s="201"/>
      <c r="H344" s="201"/>
      <c r="I344" s="201"/>
      <c r="J344" s="201"/>
      <c r="K344" s="201"/>
    </row>
    <row r="345" spans="1:11">
      <c r="A345" s="201" t="s">
        <v>14</v>
      </c>
      <c r="B345" s="201" t="s">
        <v>19</v>
      </c>
      <c r="C345" s="201">
        <v>15</v>
      </c>
      <c r="D345" s="201">
        <v>4</v>
      </c>
      <c r="E345" s="244" t="s">
        <v>6218</v>
      </c>
      <c r="F345" s="201" t="s">
        <v>6229</v>
      </c>
      <c r="G345" s="201"/>
      <c r="H345" s="201"/>
      <c r="I345" s="201"/>
      <c r="J345" s="201"/>
      <c r="K345" s="201"/>
    </row>
    <row r="346" spans="1:11">
      <c r="A346" s="201" t="s">
        <v>14</v>
      </c>
      <c r="B346" s="201" t="s">
        <v>23</v>
      </c>
      <c r="C346" s="201">
        <v>18</v>
      </c>
      <c r="D346" s="201">
        <v>4</v>
      </c>
      <c r="E346" s="244" t="s">
        <v>6218</v>
      </c>
      <c r="F346" s="201" t="s">
        <v>6229</v>
      </c>
      <c r="G346" s="201"/>
      <c r="H346" s="201"/>
      <c r="I346" s="201"/>
      <c r="J346" s="201"/>
      <c r="K346" s="201"/>
    </row>
    <row r="347" spans="1:11">
      <c r="A347" s="201" t="s">
        <v>14</v>
      </c>
      <c r="B347" s="201" t="s">
        <v>15</v>
      </c>
      <c r="C347" s="201">
        <v>22</v>
      </c>
      <c r="D347" s="201">
        <v>4</v>
      </c>
      <c r="E347" s="244" t="s">
        <v>6218</v>
      </c>
      <c r="F347" s="201" t="s">
        <v>6229</v>
      </c>
      <c r="G347" s="201"/>
      <c r="H347" s="201"/>
      <c r="I347" s="201"/>
      <c r="J347" s="201"/>
      <c r="K347" s="201"/>
    </row>
    <row r="348" spans="1:11">
      <c r="A348" s="201"/>
      <c r="B348" s="201"/>
      <c r="C348" s="201"/>
      <c r="D348" s="201"/>
      <c r="E348" s="244"/>
      <c r="F348" s="201"/>
      <c r="G348" s="201"/>
      <c r="H348" s="201"/>
      <c r="I348" s="201"/>
      <c r="J348" s="201"/>
      <c r="K348" s="201"/>
    </row>
    <row r="349" spans="1:11">
      <c r="A349" s="201" t="s">
        <v>92</v>
      </c>
      <c r="B349" s="201" t="s">
        <v>21</v>
      </c>
      <c r="C349" s="201"/>
      <c r="D349" s="201">
        <v>4</v>
      </c>
      <c r="E349" s="244" t="s">
        <v>6218</v>
      </c>
      <c r="F349" s="201" t="s">
        <v>6230</v>
      </c>
      <c r="G349" s="201"/>
      <c r="H349" s="201"/>
      <c r="I349" s="201"/>
      <c r="J349" s="201"/>
      <c r="K349" s="201"/>
    </row>
    <row r="350" spans="1:11">
      <c r="A350" s="201" t="s">
        <v>86</v>
      </c>
      <c r="B350" s="201" t="s">
        <v>21</v>
      </c>
      <c r="C350" s="201">
        <v>0</v>
      </c>
      <c r="D350" s="201">
        <v>0</v>
      </c>
      <c r="E350" s="244" t="s">
        <v>6185</v>
      </c>
      <c r="F350" s="201" t="s">
        <v>6231</v>
      </c>
      <c r="G350" s="201"/>
      <c r="H350" s="201"/>
      <c r="I350" s="201"/>
      <c r="J350" s="201"/>
      <c r="K350" s="201"/>
    </row>
    <row r="351" spans="1:11">
      <c r="A351" s="201" t="s">
        <v>86</v>
      </c>
      <c r="B351" s="201" t="s">
        <v>3039</v>
      </c>
      <c r="C351" s="201">
        <v>14</v>
      </c>
      <c r="D351" s="201">
        <v>4</v>
      </c>
      <c r="E351" s="244" t="s">
        <v>6186</v>
      </c>
      <c r="F351" s="201" t="s">
        <v>6222</v>
      </c>
      <c r="G351" s="201"/>
      <c r="H351" s="201"/>
      <c r="I351" s="201"/>
      <c r="J351" s="201"/>
      <c r="K351" s="201"/>
    </row>
    <row r="352" spans="1:11">
      <c r="A352" s="201" t="s">
        <v>86</v>
      </c>
      <c r="B352" s="201" t="s">
        <v>3417</v>
      </c>
      <c r="C352" s="201">
        <v>16</v>
      </c>
      <c r="D352" s="201">
        <v>4</v>
      </c>
      <c r="E352" s="244" t="s">
        <v>6186</v>
      </c>
      <c r="F352" s="201" t="s">
        <v>6222</v>
      </c>
      <c r="G352" s="201"/>
      <c r="H352" s="201"/>
      <c r="I352" s="201"/>
      <c r="J352" s="201"/>
      <c r="K352" s="201"/>
    </row>
    <row r="353" spans="1:11">
      <c r="A353" s="201" t="s">
        <v>86</v>
      </c>
      <c r="B353" s="201" t="s">
        <v>3045</v>
      </c>
      <c r="C353" s="201">
        <v>128</v>
      </c>
      <c r="D353" s="201">
        <v>37</v>
      </c>
      <c r="E353" s="244" t="s">
        <v>6186</v>
      </c>
      <c r="F353" s="201" t="s">
        <v>6232</v>
      </c>
      <c r="G353" s="201"/>
      <c r="H353" s="201"/>
      <c r="I353" s="201"/>
      <c r="J353" s="201"/>
      <c r="K353" s="201"/>
    </row>
    <row r="354" spans="1:11">
      <c r="A354" s="201" t="s">
        <v>14</v>
      </c>
      <c r="B354" s="201" t="s">
        <v>25</v>
      </c>
      <c r="C354" s="201">
        <v>7</v>
      </c>
      <c r="D354" s="201">
        <v>4</v>
      </c>
      <c r="E354" s="244"/>
      <c r="F354" s="201" t="s">
        <v>6230</v>
      </c>
      <c r="G354" s="201"/>
      <c r="H354" s="201"/>
      <c r="I354" s="201"/>
      <c r="J354" s="201"/>
      <c r="K354" s="201"/>
    </row>
    <row r="355" spans="1:11">
      <c r="A355" s="201" t="s">
        <v>14</v>
      </c>
      <c r="B355" s="201" t="s">
        <v>17</v>
      </c>
      <c r="C355" s="201">
        <v>13</v>
      </c>
      <c r="D355" s="201">
        <v>4</v>
      </c>
      <c r="E355" s="244"/>
      <c r="F355" s="201" t="s">
        <v>6230</v>
      </c>
      <c r="G355" s="201"/>
      <c r="H355" s="201"/>
      <c r="I355" s="201"/>
      <c r="J355" s="201"/>
      <c r="K355" s="201"/>
    </row>
    <row r="356" spans="1:11">
      <c r="A356" s="201" t="s">
        <v>14</v>
      </c>
      <c r="B356" s="201" t="s">
        <v>19</v>
      </c>
      <c r="C356" s="201">
        <v>15</v>
      </c>
      <c r="D356" s="201">
        <v>4</v>
      </c>
      <c r="E356" s="244"/>
      <c r="F356" s="201" t="s">
        <v>6230</v>
      </c>
      <c r="G356" s="201"/>
      <c r="H356" s="201"/>
      <c r="I356" s="201"/>
      <c r="J356" s="201"/>
      <c r="K356" s="201"/>
    </row>
    <row r="357" spans="1:11">
      <c r="A357" s="201" t="s">
        <v>14</v>
      </c>
      <c r="B357" s="201" t="s">
        <v>23</v>
      </c>
      <c r="C357" s="201">
        <v>18</v>
      </c>
      <c r="D357" s="201">
        <v>4</v>
      </c>
      <c r="E357" s="244"/>
      <c r="F357" s="201" t="s">
        <v>6230</v>
      </c>
      <c r="G357" s="201"/>
      <c r="H357" s="201"/>
      <c r="I357" s="201"/>
      <c r="J357" s="201"/>
      <c r="K357" s="201"/>
    </row>
    <row r="358" spans="1:11">
      <c r="A358" s="201" t="s">
        <v>14</v>
      </c>
      <c r="B358" s="201" t="s">
        <v>15</v>
      </c>
      <c r="C358" s="201">
        <v>22</v>
      </c>
      <c r="D358" s="201">
        <v>4</v>
      </c>
      <c r="E358" s="244"/>
      <c r="F358" s="201" t="s">
        <v>6230</v>
      </c>
      <c r="G358" s="201"/>
      <c r="H358" s="201"/>
      <c r="I358" s="201"/>
      <c r="J358" s="201"/>
      <c r="K358" s="201"/>
    </row>
    <row r="359" spans="1:11">
      <c r="A359" s="201" t="s">
        <v>60</v>
      </c>
      <c r="B359" s="201" t="s">
        <v>10</v>
      </c>
      <c r="C359" s="201">
        <v>22</v>
      </c>
      <c r="D359" s="201">
        <v>4</v>
      </c>
      <c r="E359" s="244"/>
      <c r="F359" s="201" t="s">
        <v>6230</v>
      </c>
      <c r="G359" s="201"/>
      <c r="H359" s="201"/>
      <c r="I359" s="201"/>
      <c r="J359" s="201"/>
      <c r="K359" s="201"/>
    </row>
    <row r="360" spans="1:11">
      <c r="A360" s="201" t="s">
        <v>60</v>
      </c>
      <c r="B360" s="201" t="s">
        <v>61</v>
      </c>
      <c r="C360" s="201">
        <v>20</v>
      </c>
      <c r="D360" s="201">
        <v>4</v>
      </c>
      <c r="E360" s="244"/>
      <c r="F360" s="201" t="s">
        <v>6230</v>
      </c>
      <c r="G360" s="201"/>
      <c r="H360" s="201"/>
      <c r="I360" s="201"/>
      <c r="J360" s="201"/>
      <c r="K360" s="201"/>
    </row>
    <row r="361" spans="1:11">
      <c r="A361" s="201" t="s">
        <v>60</v>
      </c>
      <c r="B361" s="201" t="s">
        <v>63</v>
      </c>
      <c r="C361" s="201">
        <v>16</v>
      </c>
      <c r="D361" s="201">
        <v>4</v>
      </c>
      <c r="E361" s="244"/>
      <c r="F361" s="201" t="s">
        <v>6230</v>
      </c>
      <c r="G361" s="201"/>
      <c r="H361" s="201"/>
      <c r="I361" s="201"/>
      <c r="J361" s="201"/>
      <c r="K361" s="201"/>
    </row>
    <row r="362" spans="1:11">
      <c r="A362" s="201" t="s">
        <v>60</v>
      </c>
      <c r="B362" s="201" t="s">
        <v>65</v>
      </c>
      <c r="C362" s="201">
        <v>13</v>
      </c>
      <c r="D362" s="201">
        <v>4</v>
      </c>
      <c r="E362" s="244"/>
      <c r="F362" s="201" t="s">
        <v>6230</v>
      </c>
      <c r="G362" s="201"/>
      <c r="H362" s="201"/>
      <c r="I362" s="201"/>
      <c r="J362" s="201"/>
      <c r="K362" s="201"/>
    </row>
    <row r="363" spans="1:11">
      <c r="A363" s="201" t="s">
        <v>60</v>
      </c>
      <c r="B363" s="201" t="s">
        <v>66</v>
      </c>
      <c r="C363" s="201"/>
      <c r="D363" s="201">
        <v>5</v>
      </c>
      <c r="E363" s="244"/>
      <c r="F363" s="201" t="s">
        <v>6230</v>
      </c>
      <c r="G363" s="201"/>
      <c r="H363" s="201"/>
      <c r="I363" s="201"/>
      <c r="J363" s="201"/>
      <c r="K363" s="201"/>
    </row>
    <row r="364" spans="1:11">
      <c r="A364" s="201" t="s">
        <v>81</v>
      </c>
      <c r="B364" s="201" t="s">
        <v>85</v>
      </c>
      <c r="C364" s="201">
        <v>14</v>
      </c>
      <c r="D364" s="201">
        <v>5</v>
      </c>
      <c r="E364" s="244"/>
      <c r="F364" s="201" t="s">
        <v>6233</v>
      </c>
      <c r="G364" s="201"/>
      <c r="H364" s="201"/>
      <c r="I364" s="201"/>
      <c r="J364" s="201"/>
      <c r="K364" s="201"/>
    </row>
    <row r="365" spans="1:11">
      <c r="A365" s="201" t="s">
        <v>81</v>
      </c>
      <c r="B365" s="201" t="s">
        <v>84</v>
      </c>
      <c r="C365" s="201">
        <v>16</v>
      </c>
      <c r="D365" s="201">
        <v>5</v>
      </c>
      <c r="E365" s="244"/>
      <c r="F365" s="201" t="s">
        <v>6233</v>
      </c>
      <c r="G365" s="201"/>
      <c r="H365" s="201"/>
      <c r="I365" s="201"/>
      <c r="J365" s="201"/>
      <c r="K365" s="201"/>
    </row>
    <row r="366" spans="1:11">
      <c r="A366" s="201" t="s">
        <v>81</v>
      </c>
      <c r="B366" s="201" t="s">
        <v>82</v>
      </c>
      <c r="C366" s="201">
        <v>17</v>
      </c>
      <c r="D366" s="201">
        <v>4</v>
      </c>
      <c r="E366" s="244"/>
      <c r="F366" s="201" t="s">
        <v>6233</v>
      </c>
      <c r="G366" s="201"/>
      <c r="H366" s="201"/>
      <c r="I366" s="201"/>
      <c r="J366" s="201"/>
      <c r="K366" s="201"/>
    </row>
    <row r="367" spans="1:11">
      <c r="A367" s="201" t="s">
        <v>81</v>
      </c>
      <c r="B367" s="201" t="s">
        <v>83</v>
      </c>
      <c r="C367" s="201">
        <v>20</v>
      </c>
      <c r="D367" s="201">
        <v>4</v>
      </c>
      <c r="E367" s="244"/>
      <c r="F367" s="201" t="s">
        <v>6233</v>
      </c>
      <c r="G367" s="201"/>
      <c r="H367" s="201"/>
      <c r="I367" s="201"/>
      <c r="J367" s="201"/>
      <c r="K367" s="201"/>
    </row>
    <row r="368" spans="1:11">
      <c r="A368" s="201" t="s">
        <v>81</v>
      </c>
      <c r="B368" s="201" t="s">
        <v>6234</v>
      </c>
      <c r="C368" s="201"/>
      <c r="D368" s="201">
        <v>3</v>
      </c>
      <c r="E368" s="244"/>
      <c r="F368" s="201" t="s">
        <v>6233</v>
      </c>
      <c r="G368" s="201"/>
      <c r="H368" s="201"/>
      <c r="I368" s="201"/>
      <c r="J368" s="201"/>
      <c r="K368" s="201"/>
    </row>
    <row r="369" spans="1:11">
      <c r="A369" s="201" t="s">
        <v>87</v>
      </c>
      <c r="B369" s="201" t="s">
        <v>89</v>
      </c>
      <c r="C369" s="201">
        <v>24</v>
      </c>
      <c r="D369" s="201">
        <v>4</v>
      </c>
      <c r="E369" s="244"/>
      <c r="F369" s="201" t="s">
        <v>6230</v>
      </c>
      <c r="G369" s="201"/>
      <c r="H369" s="201"/>
      <c r="I369" s="201"/>
      <c r="J369" s="201"/>
      <c r="K369" s="201"/>
    </row>
    <row r="370" spans="1:11">
      <c r="A370" s="201" t="s">
        <v>87</v>
      </c>
      <c r="B370" s="201" t="s">
        <v>88</v>
      </c>
      <c r="C370" s="201">
        <v>24</v>
      </c>
      <c r="D370" s="201">
        <v>5</v>
      </c>
      <c r="E370" s="244"/>
      <c r="F370" s="201" t="s">
        <v>6230</v>
      </c>
      <c r="G370" s="201"/>
      <c r="H370" s="201"/>
      <c r="I370" s="201"/>
      <c r="J370" s="201"/>
      <c r="K370" s="201"/>
    </row>
    <row r="371" spans="1:11">
      <c r="A371" s="201" t="s">
        <v>87</v>
      </c>
      <c r="B371" s="201" t="s">
        <v>91</v>
      </c>
      <c r="C371" s="201">
        <v>14</v>
      </c>
      <c r="D371" s="201">
        <v>4</v>
      </c>
      <c r="E371" s="244"/>
      <c r="F371" s="201" t="s">
        <v>6230</v>
      </c>
      <c r="G371" s="201"/>
      <c r="H371" s="201"/>
      <c r="I371" s="201"/>
      <c r="J371" s="201"/>
      <c r="K371" s="201"/>
    </row>
    <row r="372" spans="1:11">
      <c r="A372" s="201" t="s">
        <v>87</v>
      </c>
      <c r="B372" s="201" t="s">
        <v>90</v>
      </c>
      <c r="C372" s="201">
        <v>15</v>
      </c>
      <c r="D372" s="201">
        <v>4</v>
      </c>
      <c r="E372" s="244"/>
      <c r="F372" s="201" t="s">
        <v>6230</v>
      </c>
      <c r="G372" s="201"/>
      <c r="H372" s="201"/>
      <c r="I372" s="201"/>
      <c r="J372" s="201"/>
      <c r="K372" s="201"/>
    </row>
    <row r="373" spans="1:11">
      <c r="A373" s="201" t="s">
        <v>92</v>
      </c>
      <c r="B373" s="201" t="s">
        <v>95</v>
      </c>
      <c r="C373" s="201">
        <v>21</v>
      </c>
      <c r="D373" s="201">
        <v>6</v>
      </c>
      <c r="E373" s="244"/>
      <c r="F373" s="201" t="s">
        <v>6230</v>
      </c>
      <c r="G373" s="201"/>
      <c r="H373" s="201"/>
      <c r="I373" s="201"/>
      <c r="J373" s="201"/>
      <c r="K373" s="201"/>
    </row>
    <row r="374" spans="1:11">
      <c r="A374" s="201" t="s">
        <v>92</v>
      </c>
      <c r="B374" s="201" t="s">
        <v>96</v>
      </c>
      <c r="C374" s="201">
        <v>24</v>
      </c>
      <c r="D374" s="201">
        <v>5</v>
      </c>
      <c r="E374" s="244"/>
      <c r="F374" s="201" t="s">
        <v>6230</v>
      </c>
      <c r="G374" s="201"/>
      <c r="H374" s="201"/>
      <c r="I374" s="201"/>
      <c r="J374" s="201"/>
      <c r="K374" s="201"/>
    </row>
    <row r="375" spans="1:11">
      <c r="A375" s="201" t="s">
        <v>92</v>
      </c>
      <c r="B375" s="201" t="s">
        <v>94</v>
      </c>
      <c r="C375" s="201">
        <v>10</v>
      </c>
      <c r="D375" s="201">
        <v>4</v>
      </c>
      <c r="E375" s="244"/>
      <c r="F375" s="201" t="s">
        <v>6230</v>
      </c>
      <c r="G375" s="201"/>
      <c r="H375" s="201"/>
      <c r="I375" s="201"/>
      <c r="J375" s="201"/>
      <c r="K375" s="201"/>
    </row>
    <row r="376" spans="1:11">
      <c r="A376" s="201" t="s">
        <v>92</v>
      </c>
      <c r="B376" s="201" t="s">
        <v>93</v>
      </c>
      <c r="C376" s="201">
        <v>15</v>
      </c>
      <c r="D376" s="201">
        <v>4</v>
      </c>
      <c r="E376" s="244"/>
      <c r="F376" s="201" t="s">
        <v>6230</v>
      </c>
      <c r="G376" s="201"/>
      <c r="H376" s="201"/>
      <c r="I376" s="201"/>
      <c r="J376" s="201"/>
      <c r="K376" s="201"/>
    </row>
    <row r="377" spans="1:11">
      <c r="A377" s="201" t="s">
        <v>92</v>
      </c>
      <c r="B377" s="201" t="s">
        <v>21</v>
      </c>
      <c r="C377" s="201"/>
      <c r="D377" s="201">
        <v>4</v>
      </c>
      <c r="E377" s="244"/>
      <c r="F377" s="201" t="s">
        <v>6230</v>
      </c>
      <c r="G377" s="201"/>
      <c r="H377" s="201"/>
      <c r="I377" s="201"/>
      <c r="J377" s="201"/>
      <c r="K377" s="201"/>
    </row>
    <row r="378" spans="1:11">
      <c r="A378" s="201"/>
      <c r="B378" s="201"/>
      <c r="C378" s="201"/>
      <c r="D378" s="201"/>
      <c r="E378" s="244"/>
      <c r="F378" s="201"/>
      <c r="G378" s="201"/>
      <c r="H378" s="201"/>
      <c r="I378" s="201"/>
      <c r="J378" s="201"/>
      <c r="K378" s="201"/>
    </row>
    <row r="379" spans="1:11">
      <c r="A379" s="201"/>
      <c r="B379" s="201"/>
      <c r="C379" s="201"/>
      <c r="D379" s="201"/>
      <c r="E379" s="244"/>
      <c r="F379" s="201"/>
      <c r="G379" s="201"/>
      <c r="H379" s="201"/>
      <c r="I379" s="201"/>
      <c r="J379" s="201"/>
      <c r="K379" s="201"/>
    </row>
    <row r="380" spans="1:11">
      <c r="A380" s="201" t="s">
        <v>30</v>
      </c>
      <c r="B380" s="201" t="s">
        <v>21</v>
      </c>
      <c r="C380" s="201">
        <v>65</v>
      </c>
      <c r="D380" s="201">
        <v>25</v>
      </c>
      <c r="E380" s="244"/>
      <c r="F380" s="201" t="s">
        <v>6235</v>
      </c>
      <c r="G380" s="201"/>
      <c r="H380" s="201"/>
      <c r="I380" s="201"/>
      <c r="J380" s="201"/>
      <c r="K380" s="201"/>
    </row>
    <row r="381" spans="1:11">
      <c r="A381" s="201" t="s">
        <v>47</v>
      </c>
      <c r="B381" s="201" t="s">
        <v>21</v>
      </c>
      <c r="C381" s="201">
        <v>84</v>
      </c>
      <c r="D381" s="201">
        <v>25</v>
      </c>
      <c r="E381" s="244"/>
      <c r="F381" s="201" t="s">
        <v>6235</v>
      </c>
      <c r="G381" s="201"/>
      <c r="H381" s="201"/>
      <c r="I381" s="201"/>
      <c r="J381" s="201"/>
      <c r="K381" s="201"/>
    </row>
    <row r="382" spans="1:11">
      <c r="A382" s="201" t="s">
        <v>54</v>
      </c>
      <c r="B382" s="201" t="s">
        <v>21</v>
      </c>
      <c r="C382" s="201">
        <v>67</v>
      </c>
      <c r="D382" s="201">
        <v>24</v>
      </c>
      <c r="E382" s="244"/>
      <c r="F382" s="201" t="s">
        <v>6235</v>
      </c>
      <c r="G382" s="201"/>
      <c r="H382" s="201"/>
      <c r="I382" s="201"/>
      <c r="J382" s="201"/>
      <c r="K382" s="201"/>
    </row>
    <row r="383" spans="1:11">
      <c r="A383" s="201" t="s">
        <v>7</v>
      </c>
      <c r="B383" s="201" t="s">
        <v>10</v>
      </c>
      <c r="C383" s="201">
        <v>22</v>
      </c>
      <c r="D383" s="201">
        <v>4</v>
      </c>
      <c r="E383" s="244" t="s">
        <v>6214</v>
      </c>
      <c r="F383" s="201" t="s">
        <v>6219</v>
      </c>
      <c r="G383" s="201"/>
      <c r="H383" s="201"/>
      <c r="I383" s="201"/>
      <c r="J383" s="201"/>
      <c r="K383" s="201"/>
    </row>
    <row r="384" spans="1:11">
      <c r="A384" s="201" t="s">
        <v>7</v>
      </c>
      <c r="B384" s="201" t="s">
        <v>11</v>
      </c>
      <c r="C384" s="201">
        <v>22</v>
      </c>
      <c r="D384" s="201">
        <v>4</v>
      </c>
      <c r="E384" s="244" t="s">
        <v>6214</v>
      </c>
      <c r="F384" s="201" t="s">
        <v>6219</v>
      </c>
      <c r="G384" s="201"/>
      <c r="H384" s="201"/>
      <c r="I384" s="201"/>
      <c r="J384" s="201"/>
      <c r="K384" s="201"/>
    </row>
    <row r="385" spans="1:11">
      <c r="A385" s="201" t="s">
        <v>7</v>
      </c>
      <c r="B385" s="201" t="s">
        <v>12</v>
      </c>
      <c r="C385" s="201">
        <v>0</v>
      </c>
      <c r="D385" s="201">
        <v>0</v>
      </c>
      <c r="E385" s="244" t="s">
        <v>6214</v>
      </c>
      <c r="F385" s="201" t="s">
        <v>6219</v>
      </c>
      <c r="G385" s="201"/>
      <c r="H385" s="201"/>
      <c r="I385" s="201"/>
      <c r="J385" s="201"/>
      <c r="K385" s="201"/>
    </row>
    <row r="386" spans="1:11">
      <c r="A386" s="201" t="s">
        <v>7</v>
      </c>
      <c r="B386" s="201" t="s">
        <v>13</v>
      </c>
      <c r="C386" s="201">
        <v>13</v>
      </c>
      <c r="D386" s="201">
        <v>4</v>
      </c>
      <c r="E386" s="244" t="s">
        <v>6214</v>
      </c>
      <c r="F386" s="201" t="s">
        <v>6219</v>
      </c>
      <c r="G386" s="201"/>
      <c r="H386" s="201"/>
      <c r="I386" s="201"/>
      <c r="J386" s="201"/>
      <c r="K386" s="201"/>
    </row>
    <row r="387" spans="1:11">
      <c r="A387" s="201" t="s">
        <v>7</v>
      </c>
      <c r="B387" s="201" t="s">
        <v>8</v>
      </c>
      <c r="C387" s="201"/>
      <c r="D387" s="201">
        <v>2</v>
      </c>
      <c r="E387" s="244" t="s">
        <v>6214</v>
      </c>
      <c r="F387" s="201" t="s">
        <v>6219</v>
      </c>
      <c r="G387" s="201"/>
      <c r="H387" s="201"/>
      <c r="I387" s="201"/>
      <c r="J387" s="201"/>
      <c r="K387" s="201"/>
    </row>
    <row r="388" spans="1:11">
      <c r="A388" s="201" t="s">
        <v>7</v>
      </c>
      <c r="B388" s="201" t="s">
        <v>10</v>
      </c>
      <c r="C388" s="201">
        <v>22</v>
      </c>
      <c r="D388" s="201">
        <v>4</v>
      </c>
      <c r="E388" s="244" t="s">
        <v>6236</v>
      </c>
      <c r="F388" s="201" t="s">
        <v>6219</v>
      </c>
      <c r="G388" s="201"/>
      <c r="H388" s="201"/>
      <c r="I388" s="201"/>
      <c r="J388" s="201"/>
      <c r="K388" s="201"/>
    </row>
    <row r="389" spans="1:11">
      <c r="A389" s="201" t="s">
        <v>7</v>
      </c>
      <c r="B389" s="201" t="s">
        <v>11</v>
      </c>
      <c r="C389" s="201">
        <v>22</v>
      </c>
      <c r="D389" s="201">
        <v>4</v>
      </c>
      <c r="E389" s="244" t="s">
        <v>6236</v>
      </c>
      <c r="F389" s="201" t="s">
        <v>6219</v>
      </c>
      <c r="G389" s="201"/>
      <c r="H389" s="201"/>
      <c r="I389" s="201"/>
      <c r="J389" s="201"/>
      <c r="K389" s="201"/>
    </row>
    <row r="390" spans="1:11">
      <c r="A390" s="201" t="s">
        <v>7</v>
      </c>
      <c r="B390" s="201" t="s">
        <v>12</v>
      </c>
      <c r="C390" s="201">
        <v>5</v>
      </c>
      <c r="D390" s="201">
        <v>2</v>
      </c>
      <c r="E390" s="244" t="s">
        <v>6236</v>
      </c>
      <c r="F390" s="201" t="s">
        <v>6219</v>
      </c>
      <c r="G390" s="201"/>
      <c r="H390" s="201"/>
      <c r="I390" s="201"/>
      <c r="J390" s="201"/>
      <c r="K390" s="201"/>
    </row>
    <row r="391" spans="1:11">
      <c r="A391" s="201" t="s">
        <v>7</v>
      </c>
      <c r="B391" s="201" t="s">
        <v>13</v>
      </c>
      <c r="C391" s="201">
        <v>15</v>
      </c>
      <c r="D391" s="201">
        <v>4</v>
      </c>
      <c r="E391" s="244" t="s">
        <v>6236</v>
      </c>
      <c r="F391" s="201" t="s">
        <v>6219</v>
      </c>
      <c r="G391" s="201"/>
      <c r="H391" s="201"/>
      <c r="I391" s="201"/>
      <c r="J391" s="201"/>
      <c r="K391" s="201"/>
    </row>
    <row r="392" spans="1:11">
      <c r="A392" s="201" t="s">
        <v>7</v>
      </c>
      <c r="B392" s="201" t="s">
        <v>8</v>
      </c>
      <c r="C392" s="201"/>
      <c r="D392" s="201">
        <v>2</v>
      </c>
      <c r="E392" s="244" t="s">
        <v>6236</v>
      </c>
      <c r="F392" s="201" t="s">
        <v>6219</v>
      </c>
      <c r="G392" s="201"/>
      <c r="H392" s="201"/>
      <c r="I392" s="201"/>
      <c r="J392" s="201"/>
      <c r="K392" s="201"/>
    </row>
    <row r="393" spans="1:11">
      <c r="A393" s="201" t="s">
        <v>7</v>
      </c>
      <c r="B393" s="201" t="s">
        <v>10</v>
      </c>
      <c r="C393" s="201">
        <v>22</v>
      </c>
      <c r="D393" s="201">
        <v>4</v>
      </c>
      <c r="E393" s="244" t="s">
        <v>6217</v>
      </c>
      <c r="F393" s="201" t="s">
        <v>6219</v>
      </c>
      <c r="G393" s="201"/>
      <c r="H393" s="201"/>
      <c r="I393" s="201"/>
      <c r="J393" s="201"/>
      <c r="K393" s="201"/>
    </row>
    <row r="394" spans="1:11">
      <c r="A394" s="201" t="s">
        <v>7</v>
      </c>
      <c r="B394" s="201" t="s">
        <v>11</v>
      </c>
      <c r="C394" s="201">
        <v>22</v>
      </c>
      <c r="D394" s="201">
        <v>4</v>
      </c>
      <c r="E394" s="244" t="s">
        <v>6217</v>
      </c>
      <c r="F394" s="201" t="s">
        <v>6219</v>
      </c>
      <c r="G394" s="201"/>
      <c r="H394" s="201"/>
      <c r="I394" s="201"/>
      <c r="J394" s="201"/>
      <c r="K394" s="201"/>
    </row>
    <row r="395" spans="1:11">
      <c r="A395" s="201" t="s">
        <v>7</v>
      </c>
      <c r="B395" s="201" t="s">
        <v>12</v>
      </c>
      <c r="C395" s="201">
        <v>10</v>
      </c>
      <c r="D395" s="201">
        <v>2</v>
      </c>
      <c r="E395" s="244" t="s">
        <v>6217</v>
      </c>
      <c r="F395" s="201" t="s">
        <v>6219</v>
      </c>
      <c r="G395" s="201"/>
      <c r="H395" s="201"/>
      <c r="I395" s="201"/>
      <c r="J395" s="201"/>
      <c r="K395" s="201"/>
    </row>
    <row r="396" spans="1:11">
      <c r="A396" s="201" t="s">
        <v>7</v>
      </c>
      <c r="B396" s="201" t="s">
        <v>13</v>
      </c>
      <c r="C396" s="201">
        <v>15</v>
      </c>
      <c r="D396" s="201">
        <v>4</v>
      </c>
      <c r="E396" s="244" t="s">
        <v>6217</v>
      </c>
      <c r="F396" s="201" t="s">
        <v>6219</v>
      </c>
      <c r="G396" s="201"/>
      <c r="H396" s="201"/>
      <c r="I396" s="201"/>
      <c r="J396" s="201"/>
      <c r="K396" s="201"/>
    </row>
    <row r="397" spans="1:11">
      <c r="A397" s="201" t="s">
        <v>7</v>
      </c>
      <c r="B397" s="201" t="s">
        <v>8</v>
      </c>
      <c r="C397" s="201"/>
      <c r="D397" s="201">
        <v>2</v>
      </c>
      <c r="E397" s="244" t="s">
        <v>6217</v>
      </c>
      <c r="F397" s="201" t="s">
        <v>6219</v>
      </c>
      <c r="G397" s="201"/>
      <c r="H397" s="201"/>
      <c r="I397" s="201"/>
      <c r="J397" s="201"/>
      <c r="K397" s="201"/>
    </row>
    <row r="398" spans="1:11">
      <c r="A398" s="201" t="s">
        <v>7</v>
      </c>
      <c r="B398" s="201" t="s">
        <v>10</v>
      </c>
      <c r="C398" s="201">
        <v>22</v>
      </c>
      <c r="D398" s="201">
        <v>4</v>
      </c>
      <c r="E398" s="244" t="s">
        <v>6224</v>
      </c>
      <c r="F398" s="201" t="s">
        <v>6219</v>
      </c>
      <c r="G398" s="201"/>
      <c r="H398" s="201"/>
      <c r="I398" s="201"/>
      <c r="J398" s="201"/>
      <c r="K398" s="201"/>
    </row>
    <row r="399" spans="1:11">
      <c r="A399" s="201" t="s">
        <v>7</v>
      </c>
      <c r="B399" s="201" t="s">
        <v>11</v>
      </c>
      <c r="C399" s="201">
        <v>22</v>
      </c>
      <c r="D399" s="201">
        <v>4</v>
      </c>
      <c r="E399" s="244" t="s">
        <v>6224</v>
      </c>
      <c r="F399" s="201" t="s">
        <v>6219</v>
      </c>
      <c r="G399" s="201"/>
      <c r="H399" s="201"/>
      <c r="I399" s="201"/>
      <c r="J399" s="201"/>
      <c r="K399" s="201"/>
    </row>
    <row r="400" spans="1:11">
      <c r="A400" s="201" t="s">
        <v>7</v>
      </c>
      <c r="B400" s="201" t="s">
        <v>12</v>
      </c>
      <c r="C400" s="201">
        <v>13</v>
      </c>
      <c r="D400" s="201">
        <v>2</v>
      </c>
      <c r="E400" s="244" t="s">
        <v>6224</v>
      </c>
      <c r="F400" s="201" t="s">
        <v>6219</v>
      </c>
      <c r="G400" s="201"/>
      <c r="H400" s="201"/>
      <c r="I400" s="201"/>
      <c r="J400" s="201"/>
      <c r="K400" s="201"/>
    </row>
    <row r="401" spans="1:11">
      <c r="A401" s="201" t="s">
        <v>7</v>
      </c>
      <c r="B401" s="201" t="s">
        <v>13</v>
      </c>
      <c r="C401" s="201">
        <v>15</v>
      </c>
      <c r="D401" s="201">
        <v>4</v>
      </c>
      <c r="E401" s="244" t="s">
        <v>6224</v>
      </c>
      <c r="F401" s="201" t="s">
        <v>6219</v>
      </c>
      <c r="G401" s="201"/>
      <c r="H401" s="201"/>
      <c r="I401" s="201"/>
      <c r="J401" s="201"/>
      <c r="K401" s="201"/>
    </row>
    <row r="402" spans="1:11">
      <c r="A402" s="201" t="s">
        <v>7</v>
      </c>
      <c r="B402" s="201" t="s">
        <v>8</v>
      </c>
      <c r="C402" s="201"/>
      <c r="D402" s="201">
        <v>2</v>
      </c>
      <c r="E402" s="244" t="s">
        <v>6224</v>
      </c>
      <c r="F402" s="201" t="s">
        <v>6219</v>
      </c>
      <c r="G402" s="201"/>
      <c r="H402" s="201"/>
      <c r="I402" s="201"/>
      <c r="J402" s="201"/>
      <c r="K402" s="201"/>
    </row>
    <row r="403" spans="1:11">
      <c r="A403" s="201" t="s">
        <v>7</v>
      </c>
      <c r="B403" s="201" t="s">
        <v>21</v>
      </c>
      <c r="C403" s="201">
        <v>0</v>
      </c>
      <c r="D403" s="201">
        <v>0</v>
      </c>
      <c r="E403" s="244" t="s">
        <v>6214</v>
      </c>
      <c r="F403" s="201" t="s">
        <v>6237</v>
      </c>
      <c r="G403" s="201"/>
      <c r="H403" s="201"/>
      <c r="I403" s="201"/>
      <c r="J403" s="201"/>
      <c r="K403" s="201"/>
    </row>
    <row r="404" spans="1:11">
      <c r="A404" s="201" t="s">
        <v>7</v>
      </c>
      <c r="B404" s="201" t="s">
        <v>21</v>
      </c>
      <c r="C404" s="201">
        <v>0</v>
      </c>
      <c r="D404" s="201">
        <v>0</v>
      </c>
      <c r="E404" s="244" t="s">
        <v>6236</v>
      </c>
      <c r="F404" s="201" t="s">
        <v>6237</v>
      </c>
      <c r="G404" s="201"/>
      <c r="H404" s="201"/>
      <c r="I404" s="201"/>
      <c r="J404" s="201"/>
      <c r="K404" s="201"/>
    </row>
    <row r="405" spans="1:11">
      <c r="A405" s="201" t="s">
        <v>7</v>
      </c>
      <c r="B405" s="201" t="s">
        <v>21</v>
      </c>
      <c r="C405" s="201">
        <v>0</v>
      </c>
      <c r="D405" s="201">
        <v>0</v>
      </c>
      <c r="E405" s="244" t="s">
        <v>6217</v>
      </c>
      <c r="F405" s="201" t="s">
        <v>6237</v>
      </c>
      <c r="G405" s="201"/>
      <c r="H405" s="201"/>
      <c r="I405" s="201"/>
      <c r="J405" s="201"/>
      <c r="K405" s="201"/>
    </row>
    <row r="406" spans="1:11">
      <c r="A406" s="201" t="s">
        <v>30</v>
      </c>
      <c r="B406" s="201" t="s">
        <v>21</v>
      </c>
      <c r="C406" s="201">
        <v>65</v>
      </c>
      <c r="D406" s="201">
        <v>24</v>
      </c>
      <c r="E406" s="244" t="s">
        <v>6214</v>
      </c>
      <c r="F406" s="201" t="s">
        <v>6238</v>
      </c>
      <c r="G406" s="201"/>
      <c r="H406" s="201"/>
      <c r="I406" s="201"/>
      <c r="J406" s="201"/>
      <c r="K406" s="201"/>
    </row>
    <row r="407" spans="1:11">
      <c r="A407" s="201" t="s">
        <v>30</v>
      </c>
      <c r="B407" s="201" t="s">
        <v>21</v>
      </c>
      <c r="C407" s="201">
        <v>70</v>
      </c>
      <c r="D407" s="201">
        <v>24</v>
      </c>
      <c r="E407" s="244" t="s">
        <v>6236</v>
      </c>
      <c r="F407" s="201" t="s">
        <v>6239</v>
      </c>
      <c r="G407" s="201"/>
      <c r="H407" s="201"/>
      <c r="I407" s="201"/>
      <c r="J407" s="201"/>
      <c r="K407" s="201"/>
    </row>
    <row r="408" spans="1:11">
      <c r="A408" s="201" t="s">
        <v>52</v>
      </c>
      <c r="B408" s="201"/>
      <c r="C408" s="201"/>
      <c r="D408" s="201"/>
      <c r="E408" s="244" t="s">
        <v>6240</v>
      </c>
      <c r="F408" s="201" t="s">
        <v>6241</v>
      </c>
      <c r="G408" s="201">
        <v>137</v>
      </c>
      <c r="H408" s="201">
        <v>138</v>
      </c>
      <c r="I408" s="201">
        <v>137</v>
      </c>
      <c r="J408" s="201">
        <v>136</v>
      </c>
      <c r="K408" s="201">
        <v>136</v>
      </c>
    </row>
    <row r="409" spans="1:11">
      <c r="A409" s="201" t="s">
        <v>32</v>
      </c>
      <c r="B409" s="201" t="s">
        <v>33</v>
      </c>
      <c r="C409" s="201"/>
      <c r="D409" s="201"/>
      <c r="E409" s="244" t="s">
        <v>6242</v>
      </c>
      <c r="F409" s="201" t="s">
        <v>6243</v>
      </c>
      <c r="G409" s="201">
        <v>17</v>
      </c>
      <c r="H409" s="201">
        <v>17</v>
      </c>
      <c r="I409" s="201">
        <v>17</v>
      </c>
      <c r="J409" s="201">
        <v>17</v>
      </c>
      <c r="K409" s="201">
        <v>17</v>
      </c>
    </row>
    <row r="410" spans="1:11">
      <c r="A410" s="201" t="s">
        <v>32</v>
      </c>
      <c r="B410" s="201" t="s">
        <v>35</v>
      </c>
      <c r="C410" s="201"/>
      <c r="D410" s="201"/>
      <c r="E410" s="244" t="s">
        <v>6242</v>
      </c>
      <c r="F410" s="201" t="s">
        <v>6243</v>
      </c>
      <c r="G410" s="201">
        <v>22</v>
      </c>
      <c r="H410" s="201">
        <v>22</v>
      </c>
      <c r="I410" s="201">
        <v>22</v>
      </c>
      <c r="J410" s="201">
        <v>22</v>
      </c>
      <c r="K410" s="201">
        <v>22</v>
      </c>
    </row>
    <row r="411" spans="1:11">
      <c r="A411" s="201" t="s">
        <v>32</v>
      </c>
      <c r="B411" s="201" t="s">
        <v>36</v>
      </c>
      <c r="C411" s="201"/>
      <c r="D411" s="201"/>
      <c r="E411" s="244" t="s">
        <v>6242</v>
      </c>
      <c r="F411" s="201" t="s">
        <v>6243</v>
      </c>
      <c r="G411" s="201">
        <v>25</v>
      </c>
      <c r="H411" s="201">
        <v>25</v>
      </c>
      <c r="I411" s="201">
        <v>25</v>
      </c>
      <c r="J411" s="201">
        <v>25</v>
      </c>
      <c r="K411" s="201">
        <v>25</v>
      </c>
    </row>
    <row r="412" spans="1:11">
      <c r="A412" s="201" t="s">
        <v>32</v>
      </c>
      <c r="B412" s="201" t="s">
        <v>38</v>
      </c>
      <c r="C412" s="201"/>
      <c r="D412" s="201"/>
      <c r="E412" s="244" t="s">
        <v>6242</v>
      </c>
      <c r="F412" s="201" t="s">
        <v>6243</v>
      </c>
      <c r="G412" s="201">
        <v>30</v>
      </c>
      <c r="H412" s="201">
        <v>30</v>
      </c>
      <c r="I412" s="201">
        <v>30</v>
      </c>
      <c r="J412" s="201">
        <v>30</v>
      </c>
      <c r="K412" s="201">
        <v>30</v>
      </c>
    </row>
    <row r="413" spans="1:11">
      <c r="A413" s="201" t="s">
        <v>32</v>
      </c>
      <c r="B413" s="201" t="s">
        <v>40</v>
      </c>
      <c r="C413" s="201"/>
      <c r="D413" s="201"/>
      <c r="E413" s="244" t="s">
        <v>6242</v>
      </c>
      <c r="F413" s="201" t="s">
        <v>6243</v>
      </c>
      <c r="G413" s="201">
        <v>31</v>
      </c>
      <c r="H413" s="201">
        <v>31</v>
      </c>
      <c r="I413" s="201">
        <v>31</v>
      </c>
      <c r="J413" s="201">
        <v>31</v>
      </c>
      <c r="K413" s="201">
        <v>31</v>
      </c>
    </row>
    <row r="414" spans="1:11">
      <c r="A414" s="201" t="s">
        <v>32</v>
      </c>
      <c r="B414" s="201" t="s">
        <v>42</v>
      </c>
      <c r="C414" s="201"/>
      <c r="D414" s="201"/>
      <c r="E414" s="244" t="s">
        <v>6242</v>
      </c>
      <c r="F414" s="201" t="s">
        <v>6243</v>
      </c>
      <c r="G414" s="201">
        <v>24</v>
      </c>
      <c r="H414" s="201">
        <v>24</v>
      </c>
      <c r="I414" s="201">
        <v>24</v>
      </c>
      <c r="J414" s="201">
        <v>24</v>
      </c>
      <c r="K414" s="201">
        <v>24</v>
      </c>
    </row>
    <row r="415" spans="1:11">
      <c r="A415" s="201" t="s">
        <v>32</v>
      </c>
      <c r="B415" s="201" t="s">
        <v>44</v>
      </c>
      <c r="C415" s="201"/>
      <c r="D415" s="201"/>
      <c r="E415" s="244" t="s">
        <v>6242</v>
      </c>
      <c r="F415" s="201" t="s">
        <v>6243</v>
      </c>
      <c r="G415" s="201">
        <v>34</v>
      </c>
      <c r="H415" s="201">
        <v>34</v>
      </c>
      <c r="I415" s="201">
        <v>34</v>
      </c>
      <c r="J415" s="201">
        <v>34</v>
      </c>
      <c r="K415" s="201">
        <v>34</v>
      </c>
    </row>
    <row r="416" spans="1:11">
      <c r="A416" s="201" t="s">
        <v>98</v>
      </c>
      <c r="B416" s="201" t="s">
        <v>102</v>
      </c>
      <c r="C416" s="201"/>
      <c r="D416" s="201">
        <v>4</v>
      </c>
      <c r="E416" s="244" t="s">
        <v>6217</v>
      </c>
      <c r="F416" s="201" t="s">
        <v>6244</v>
      </c>
      <c r="G416" s="201">
        <v>7</v>
      </c>
      <c r="H416" s="201">
        <v>7</v>
      </c>
      <c r="I416" s="201">
        <v>7</v>
      </c>
      <c r="J416" s="201">
        <v>7</v>
      </c>
      <c r="K416" s="201">
        <v>7</v>
      </c>
    </row>
    <row r="417" spans="1:11">
      <c r="A417" s="201" t="s">
        <v>98</v>
      </c>
      <c r="B417" s="201" t="s">
        <v>21</v>
      </c>
      <c r="C417" s="201"/>
      <c r="D417" s="201">
        <v>7</v>
      </c>
      <c r="E417" s="244" t="s">
        <v>6217</v>
      </c>
      <c r="F417" s="201" t="s">
        <v>6244</v>
      </c>
      <c r="G417" s="201">
        <v>0</v>
      </c>
      <c r="H417" s="201">
        <v>0</v>
      </c>
      <c r="I417" s="201">
        <v>0</v>
      </c>
      <c r="J417" s="201">
        <v>0</v>
      </c>
      <c r="K417" s="201">
        <v>0</v>
      </c>
    </row>
    <row r="418" spans="1:11">
      <c r="A418" s="201" t="s">
        <v>71</v>
      </c>
      <c r="B418" s="201" t="s">
        <v>28</v>
      </c>
      <c r="C418" s="201">
        <v>130</v>
      </c>
      <c r="D418" s="201"/>
      <c r="E418" s="244" t="s">
        <v>6217</v>
      </c>
      <c r="F418" s="201" t="s">
        <v>6245</v>
      </c>
      <c r="G418" s="201"/>
      <c r="H418" s="201"/>
      <c r="I418" s="201"/>
      <c r="J418" s="201"/>
      <c r="K418" s="201"/>
    </row>
    <row r="419" spans="1:11">
      <c r="A419" s="201" t="s">
        <v>71</v>
      </c>
      <c r="B419" s="201" t="s">
        <v>28</v>
      </c>
      <c r="C419" s="201">
        <v>140</v>
      </c>
      <c r="D419" s="201"/>
      <c r="E419" s="244" t="s">
        <v>6217</v>
      </c>
      <c r="F419" s="201" t="s">
        <v>6245</v>
      </c>
      <c r="G419" s="201"/>
      <c r="H419" s="201"/>
      <c r="I419" s="201"/>
      <c r="J419" s="201"/>
      <c r="K419" s="201"/>
    </row>
    <row r="420" spans="1:11">
      <c r="A420" s="201" t="s">
        <v>98</v>
      </c>
      <c r="B420" s="201" t="s">
        <v>99</v>
      </c>
      <c r="C420" s="201"/>
      <c r="D420" s="201">
        <v>7</v>
      </c>
      <c r="E420" s="244" t="s">
        <v>6284</v>
      </c>
      <c r="F420" s="201" t="s">
        <v>6285</v>
      </c>
      <c r="G420" s="201">
        <v>26</v>
      </c>
      <c r="H420" s="201">
        <v>26</v>
      </c>
      <c r="I420" s="201">
        <v>26</v>
      </c>
      <c r="J420" s="201">
        <v>26</v>
      </c>
      <c r="K420" s="201">
        <v>26</v>
      </c>
    </row>
    <row r="421" spans="1:11">
      <c r="A421" s="201" t="s">
        <v>98</v>
      </c>
      <c r="B421" s="201" t="s">
        <v>100</v>
      </c>
      <c r="C421" s="201"/>
      <c r="D421" s="201">
        <v>6</v>
      </c>
      <c r="E421" s="244" t="s">
        <v>6284</v>
      </c>
      <c r="F421" s="201" t="s">
        <v>6285</v>
      </c>
      <c r="G421" s="201">
        <v>25</v>
      </c>
      <c r="H421" s="201">
        <v>25</v>
      </c>
      <c r="I421" s="201">
        <v>25</v>
      </c>
      <c r="J421" s="201">
        <v>25</v>
      </c>
      <c r="K421" s="201">
        <v>25</v>
      </c>
    </row>
    <row r="422" spans="1:11">
      <c r="A422" s="201" t="s">
        <v>98</v>
      </c>
      <c r="B422" s="201" t="s">
        <v>101</v>
      </c>
      <c r="C422" s="201"/>
      <c r="D422" s="201">
        <v>6</v>
      </c>
      <c r="E422" s="244" t="s">
        <v>6284</v>
      </c>
      <c r="F422" s="201" t="s">
        <v>6285</v>
      </c>
      <c r="G422" s="201">
        <v>11</v>
      </c>
      <c r="H422" s="201">
        <v>11</v>
      </c>
      <c r="I422" s="201">
        <v>11</v>
      </c>
      <c r="J422" s="201">
        <v>11</v>
      </c>
      <c r="K422" s="201">
        <v>11</v>
      </c>
    </row>
    <row r="423" spans="1:11">
      <c r="A423" s="201" t="s">
        <v>98</v>
      </c>
      <c r="B423" s="201" t="s">
        <v>102</v>
      </c>
      <c r="C423" s="201"/>
      <c r="D423" s="201">
        <v>4</v>
      </c>
      <c r="E423" s="244" t="s">
        <v>6284</v>
      </c>
      <c r="F423" s="201" t="s">
        <v>6285</v>
      </c>
      <c r="G423" s="201">
        <v>7</v>
      </c>
      <c r="H423" s="201">
        <v>7</v>
      </c>
      <c r="I423" s="201">
        <v>7</v>
      </c>
      <c r="J423" s="201">
        <v>7</v>
      </c>
      <c r="K423" s="201">
        <v>7</v>
      </c>
    </row>
    <row r="424" spans="1:11">
      <c r="A424" s="201" t="s">
        <v>98</v>
      </c>
      <c r="B424" s="201" t="s">
        <v>21</v>
      </c>
      <c r="C424" s="201"/>
      <c r="D424" s="201">
        <v>7</v>
      </c>
      <c r="E424" s="244" t="s">
        <v>6284</v>
      </c>
      <c r="F424" s="201" t="s">
        <v>6285</v>
      </c>
      <c r="G424" s="201">
        <v>0</v>
      </c>
      <c r="H424" s="201">
        <v>0</v>
      </c>
      <c r="I424" s="201">
        <v>0</v>
      </c>
      <c r="J424" s="201">
        <v>0</v>
      </c>
      <c r="K424" s="201">
        <v>0</v>
      </c>
    </row>
    <row r="425" spans="1:11">
      <c r="A425" s="201" t="s">
        <v>14</v>
      </c>
      <c r="B425" s="201" t="s">
        <v>17</v>
      </c>
      <c r="C425" s="201"/>
      <c r="D425" s="201">
        <v>4</v>
      </c>
      <c r="E425" s="244" t="s">
        <v>6286</v>
      </c>
      <c r="F425" s="201" t="s">
        <v>6287</v>
      </c>
      <c r="G425" s="201">
        <v>13</v>
      </c>
      <c r="H425" s="201">
        <v>13</v>
      </c>
      <c r="I425" s="201">
        <v>13</v>
      </c>
      <c r="J425" s="201">
        <v>13</v>
      </c>
      <c r="K425" s="201">
        <v>13</v>
      </c>
    </row>
    <row r="426" spans="1:11">
      <c r="A426" s="201" t="s">
        <v>14</v>
      </c>
      <c r="B426" s="201" t="s">
        <v>19</v>
      </c>
      <c r="C426" s="201"/>
      <c r="D426" s="201">
        <v>4</v>
      </c>
      <c r="E426" s="244" t="s">
        <v>6286</v>
      </c>
      <c r="F426" s="201" t="s">
        <v>6287</v>
      </c>
      <c r="G426" s="201">
        <v>15</v>
      </c>
      <c r="H426" s="201">
        <v>15</v>
      </c>
      <c r="I426" s="201">
        <v>15</v>
      </c>
      <c r="J426" s="201">
        <v>15</v>
      </c>
      <c r="K426" s="201">
        <v>15</v>
      </c>
    </row>
    <row r="427" spans="1:11">
      <c r="A427" s="201" t="s">
        <v>14</v>
      </c>
      <c r="B427" s="201" t="s">
        <v>25</v>
      </c>
      <c r="C427" s="201"/>
      <c r="D427" s="201">
        <v>4</v>
      </c>
      <c r="E427" s="244" t="s">
        <v>6286</v>
      </c>
      <c r="F427" s="201" t="s">
        <v>6287</v>
      </c>
      <c r="G427" s="201">
        <v>10</v>
      </c>
      <c r="H427" s="201">
        <v>10</v>
      </c>
      <c r="I427" s="201">
        <v>10</v>
      </c>
      <c r="J427" s="201">
        <v>10</v>
      </c>
      <c r="K427" s="201">
        <v>10</v>
      </c>
    </row>
    <row r="428" spans="1:11">
      <c r="A428" s="201" t="s">
        <v>14</v>
      </c>
      <c r="B428" s="201" t="s">
        <v>15</v>
      </c>
      <c r="C428" s="201"/>
      <c r="D428" s="201">
        <v>4</v>
      </c>
      <c r="E428" s="244" t="s">
        <v>6286</v>
      </c>
      <c r="F428" s="201" t="s">
        <v>6287</v>
      </c>
      <c r="G428" s="201">
        <v>22</v>
      </c>
      <c r="H428" s="201">
        <v>22</v>
      </c>
      <c r="I428" s="201">
        <v>22</v>
      </c>
      <c r="J428" s="201">
        <v>22</v>
      </c>
      <c r="K428" s="201">
        <v>22</v>
      </c>
    </row>
    <row r="429" spans="1:11">
      <c r="A429" s="201" t="s">
        <v>14</v>
      </c>
      <c r="B429" s="201" t="s">
        <v>23</v>
      </c>
      <c r="C429" s="201"/>
      <c r="D429" s="201">
        <v>4</v>
      </c>
      <c r="E429" s="244" t="s">
        <v>6286</v>
      </c>
      <c r="F429" s="201" t="s">
        <v>6287</v>
      </c>
      <c r="G429" s="201">
        <v>18</v>
      </c>
      <c r="H429" s="201">
        <v>18</v>
      </c>
      <c r="I429" s="201">
        <v>18</v>
      </c>
      <c r="J429" s="201">
        <v>18</v>
      </c>
      <c r="K429" s="201">
        <v>18</v>
      </c>
    </row>
    <row r="430" spans="1:11">
      <c r="A430" s="201" t="s">
        <v>14</v>
      </c>
      <c r="B430" s="201" t="s">
        <v>21</v>
      </c>
      <c r="C430" s="201">
        <v>3</v>
      </c>
      <c r="D430" s="201">
        <v>3</v>
      </c>
      <c r="E430" s="244" t="s">
        <v>6286</v>
      </c>
      <c r="F430" s="201" t="s">
        <v>6287</v>
      </c>
      <c r="G430" s="201">
        <v>0</v>
      </c>
      <c r="H430" s="201">
        <v>0</v>
      </c>
      <c r="I430" s="201">
        <v>0</v>
      </c>
      <c r="J430" s="201">
        <v>0</v>
      </c>
      <c r="K430" s="201">
        <v>0</v>
      </c>
    </row>
    <row r="431" spans="1:11">
      <c r="A431" s="201" t="s">
        <v>30</v>
      </c>
      <c r="B431" s="201" t="s">
        <v>21</v>
      </c>
      <c r="C431" s="201"/>
      <c r="D431" s="201">
        <v>24</v>
      </c>
      <c r="E431" s="244" t="s">
        <v>6275</v>
      </c>
      <c r="F431" s="201" t="s">
        <v>6288</v>
      </c>
      <c r="G431" s="201">
        <v>68</v>
      </c>
      <c r="H431" s="201">
        <v>68</v>
      </c>
      <c r="I431" s="201">
        <v>68</v>
      </c>
      <c r="J431" s="201">
        <v>68</v>
      </c>
      <c r="K431" s="201">
        <v>68</v>
      </c>
    </row>
    <row r="432" spans="1:11">
      <c r="A432" s="201" t="s">
        <v>47</v>
      </c>
      <c r="B432" s="201" t="s">
        <v>21</v>
      </c>
      <c r="C432" s="201"/>
      <c r="D432" s="201">
        <v>24</v>
      </c>
      <c r="E432" s="244" t="s">
        <v>6284</v>
      </c>
      <c r="F432" s="201" t="s">
        <v>6289</v>
      </c>
      <c r="G432" s="201">
        <v>90</v>
      </c>
      <c r="H432" s="201">
        <v>90</v>
      </c>
      <c r="I432" s="201">
        <v>90</v>
      </c>
      <c r="J432" s="201">
        <v>90</v>
      </c>
      <c r="K432" s="201">
        <v>90</v>
      </c>
    </row>
    <row r="433" spans="1:11">
      <c r="A433" s="201" t="s">
        <v>50</v>
      </c>
      <c r="B433" s="201" t="s">
        <v>28</v>
      </c>
      <c r="C433" s="201"/>
      <c r="D433" s="201">
        <v>9</v>
      </c>
      <c r="E433" s="244" t="s">
        <v>6284</v>
      </c>
      <c r="F433" s="201" t="s">
        <v>6290</v>
      </c>
      <c r="G433" s="201">
        <v>89</v>
      </c>
      <c r="H433" s="201">
        <v>89</v>
      </c>
      <c r="I433" s="201">
        <v>89</v>
      </c>
      <c r="J433" s="201">
        <v>89</v>
      </c>
      <c r="K433" s="201">
        <v>89</v>
      </c>
    </row>
    <row r="434" spans="1:11">
      <c r="A434" s="201" t="s">
        <v>79</v>
      </c>
      <c r="B434" s="201" t="s">
        <v>28</v>
      </c>
      <c r="C434" s="201"/>
      <c r="D434" s="201"/>
      <c r="E434" s="244" t="s">
        <v>6284</v>
      </c>
      <c r="F434" s="201" t="s">
        <v>6291</v>
      </c>
      <c r="G434" s="201">
        <v>161</v>
      </c>
      <c r="H434" s="201">
        <v>164</v>
      </c>
      <c r="I434" s="201">
        <v>159</v>
      </c>
      <c r="J434" s="201">
        <v>164</v>
      </c>
      <c r="K434" s="201">
        <v>158</v>
      </c>
    </row>
    <row r="435" spans="1:11">
      <c r="A435" s="201" t="s">
        <v>27</v>
      </c>
      <c r="B435" s="201" t="s">
        <v>28</v>
      </c>
      <c r="C435" s="201"/>
      <c r="D435" s="201"/>
      <c r="E435" s="244" t="s">
        <v>6292</v>
      </c>
      <c r="F435" s="201" t="s">
        <v>6293</v>
      </c>
      <c r="G435" s="201">
        <v>76</v>
      </c>
      <c r="H435" s="201">
        <v>76</v>
      </c>
      <c r="I435" s="201">
        <v>76</v>
      </c>
      <c r="J435" s="201">
        <v>76</v>
      </c>
      <c r="K435" s="201">
        <v>76</v>
      </c>
    </row>
    <row r="436" spans="1:11">
      <c r="A436" s="201" t="s">
        <v>79</v>
      </c>
      <c r="B436" s="201" t="s">
        <v>28</v>
      </c>
      <c r="C436" s="201"/>
      <c r="D436" s="201"/>
      <c r="E436" s="244" t="s">
        <v>6284</v>
      </c>
      <c r="F436" s="201" t="s">
        <v>6291</v>
      </c>
      <c r="G436" s="201">
        <v>161</v>
      </c>
      <c r="H436" s="201">
        <v>164</v>
      </c>
      <c r="I436" s="201">
        <v>159</v>
      </c>
      <c r="J436" s="201">
        <v>164</v>
      </c>
      <c r="K436" s="201">
        <v>158</v>
      </c>
    </row>
    <row r="437" spans="1:11">
      <c r="A437" s="201" t="s">
        <v>27</v>
      </c>
      <c r="B437" s="201" t="s">
        <v>28</v>
      </c>
      <c r="C437" s="201"/>
      <c r="D437" s="201"/>
      <c r="E437" s="244" t="s">
        <v>6292</v>
      </c>
      <c r="F437" s="201" t="s">
        <v>6293</v>
      </c>
      <c r="G437" s="201">
        <v>76</v>
      </c>
      <c r="H437" s="201">
        <v>76</v>
      </c>
      <c r="I437" s="201">
        <v>76</v>
      </c>
      <c r="J437" s="201">
        <v>76</v>
      </c>
      <c r="K437" s="201">
        <v>76</v>
      </c>
    </row>
    <row r="438" spans="1:11">
      <c r="A438" s="201" t="s">
        <v>52</v>
      </c>
      <c r="B438" s="201" t="s">
        <v>28</v>
      </c>
      <c r="C438" s="201">
        <v>145</v>
      </c>
      <c r="D438" s="201">
        <v>20</v>
      </c>
      <c r="E438" s="244" t="s">
        <v>6275</v>
      </c>
      <c r="F438" s="201" t="s">
        <v>6294</v>
      </c>
      <c r="G438" s="201"/>
      <c r="H438" s="201"/>
      <c r="I438" s="201"/>
      <c r="J438" s="201"/>
      <c r="K438" s="201"/>
    </row>
    <row r="439" spans="1:11">
      <c r="A439" s="201" t="s">
        <v>98</v>
      </c>
      <c r="B439" s="201" t="s">
        <v>99</v>
      </c>
      <c r="C439" s="201"/>
      <c r="D439" s="201">
        <v>7</v>
      </c>
      <c r="E439" s="244" t="s">
        <v>5421</v>
      </c>
      <c r="F439" s="201" t="s">
        <v>6244</v>
      </c>
      <c r="G439" s="201">
        <v>25</v>
      </c>
      <c r="H439" s="201">
        <v>25</v>
      </c>
      <c r="I439" s="201">
        <v>25</v>
      </c>
      <c r="J439" s="201">
        <v>25</v>
      </c>
      <c r="K439" s="201">
        <v>25</v>
      </c>
    </row>
    <row r="440" spans="1:11">
      <c r="A440" s="201" t="s">
        <v>98</v>
      </c>
      <c r="B440" s="201" t="s">
        <v>100</v>
      </c>
      <c r="C440" s="201"/>
      <c r="D440" s="201">
        <v>6</v>
      </c>
      <c r="E440" s="244" t="s">
        <v>5421</v>
      </c>
      <c r="F440" s="201" t="s">
        <v>6244</v>
      </c>
      <c r="G440" s="201">
        <v>25</v>
      </c>
      <c r="H440" s="201">
        <v>25</v>
      </c>
      <c r="I440" s="201">
        <v>25</v>
      </c>
      <c r="J440" s="201">
        <v>25</v>
      </c>
      <c r="K440" s="201">
        <v>25</v>
      </c>
    </row>
    <row r="441" spans="1:11">
      <c r="A441" s="201" t="s">
        <v>98</v>
      </c>
      <c r="B441" s="201" t="s">
        <v>101</v>
      </c>
      <c r="C441" s="201"/>
      <c r="D441" s="201">
        <v>6</v>
      </c>
      <c r="E441" s="244" t="s">
        <v>5421</v>
      </c>
      <c r="F441" s="201" t="s">
        <v>6244</v>
      </c>
      <c r="G441" s="201">
        <v>16</v>
      </c>
      <c r="H441" s="201">
        <v>16</v>
      </c>
      <c r="I441" s="201">
        <v>16</v>
      </c>
      <c r="J441" s="201">
        <v>16</v>
      </c>
      <c r="K441" s="201">
        <v>16</v>
      </c>
    </row>
    <row r="442" spans="1:11">
      <c r="A442" s="201" t="s">
        <v>98</v>
      </c>
      <c r="B442" s="201" t="s">
        <v>102</v>
      </c>
      <c r="C442" s="201"/>
      <c r="D442" s="201">
        <v>4</v>
      </c>
      <c r="E442" s="244" t="s">
        <v>5421</v>
      </c>
      <c r="F442" s="201" t="s">
        <v>6244</v>
      </c>
      <c r="G442" s="201">
        <v>10</v>
      </c>
      <c r="H442" s="201">
        <v>10</v>
      </c>
      <c r="I442" s="201">
        <v>10</v>
      </c>
      <c r="J442" s="201">
        <v>10</v>
      </c>
      <c r="K442" s="201">
        <v>10</v>
      </c>
    </row>
    <row r="443" spans="1:11">
      <c r="A443" s="201" t="s">
        <v>98</v>
      </c>
      <c r="B443" s="201" t="s">
        <v>21</v>
      </c>
      <c r="C443" s="201"/>
      <c r="D443" s="201">
        <v>7</v>
      </c>
      <c r="E443" s="244" t="s">
        <v>5421</v>
      </c>
      <c r="F443" s="201" t="s">
        <v>6244</v>
      </c>
      <c r="G443" s="201">
        <v>0</v>
      </c>
      <c r="H443" s="201">
        <v>0</v>
      </c>
      <c r="I443" s="201">
        <v>0</v>
      </c>
      <c r="J443" s="201">
        <v>0</v>
      </c>
      <c r="K443" s="201">
        <v>0</v>
      </c>
    </row>
    <row r="444" spans="1:11">
      <c r="A444" s="201" t="s">
        <v>71</v>
      </c>
      <c r="B444" s="201" t="s">
        <v>28</v>
      </c>
      <c r="C444" s="201">
        <v>152</v>
      </c>
      <c r="D444" s="201"/>
      <c r="E444" s="244" t="s">
        <v>6275</v>
      </c>
      <c r="F444" s="201" t="s">
        <v>6245</v>
      </c>
      <c r="G444" s="201"/>
      <c r="H444" s="201"/>
      <c r="I444" s="201"/>
      <c r="J444" s="201"/>
      <c r="K444" s="201"/>
    </row>
    <row r="445" spans="1:11">
      <c r="A445" s="201" t="s">
        <v>71</v>
      </c>
      <c r="B445" s="201" t="s">
        <v>21</v>
      </c>
      <c r="C445" s="201"/>
      <c r="D445" s="201">
        <v>0</v>
      </c>
      <c r="E445" s="244" t="s">
        <v>6275</v>
      </c>
      <c r="F445" s="201" t="s">
        <v>6245</v>
      </c>
      <c r="G445" s="201"/>
      <c r="H445" s="201"/>
      <c r="I445" s="201"/>
      <c r="J445" s="201"/>
      <c r="K445" s="201"/>
    </row>
    <row r="446" spans="1:11">
      <c r="A446" t="s">
        <v>71</v>
      </c>
      <c r="B446" t="s">
        <v>21</v>
      </c>
      <c r="D446">
        <v>0</v>
      </c>
      <c r="E446" s="69" t="s">
        <v>6275</v>
      </c>
      <c r="F446" t="s">
        <v>6245</v>
      </c>
    </row>
    <row r="447" spans="1:11">
      <c r="A447" t="s">
        <v>47</v>
      </c>
      <c r="B447" t="s">
        <v>21</v>
      </c>
      <c r="D447">
        <v>28</v>
      </c>
      <c r="E447" s="69" t="s">
        <v>6295</v>
      </c>
      <c r="F447" t="s">
        <v>6289</v>
      </c>
      <c r="G447">
        <v>90</v>
      </c>
      <c r="H447">
        <v>90</v>
      </c>
      <c r="I447">
        <v>90</v>
      </c>
      <c r="J447">
        <v>90</v>
      </c>
      <c r="K447">
        <v>90</v>
      </c>
    </row>
    <row r="448" spans="1:11">
      <c r="A448" t="s">
        <v>97</v>
      </c>
      <c r="B448" t="s">
        <v>33</v>
      </c>
      <c r="C448">
        <v>38</v>
      </c>
      <c r="E448" s="69" t="s">
        <v>6295</v>
      </c>
      <c r="F448" t="s">
        <v>6296</v>
      </c>
    </row>
    <row r="449" spans="1:11">
      <c r="A449" t="s">
        <v>97</v>
      </c>
      <c r="B449" t="s">
        <v>35</v>
      </c>
      <c r="C449">
        <v>30</v>
      </c>
      <c r="E449" s="69" t="s">
        <v>6295</v>
      </c>
      <c r="F449" t="s">
        <v>6296</v>
      </c>
    </row>
    <row r="450" spans="1:11">
      <c r="A450" t="s">
        <v>97</v>
      </c>
      <c r="B450" t="s">
        <v>36</v>
      </c>
      <c r="C450">
        <v>27</v>
      </c>
      <c r="E450" s="69" t="s">
        <v>6295</v>
      </c>
      <c r="F450" t="s">
        <v>6296</v>
      </c>
    </row>
    <row r="451" spans="1:11">
      <c r="A451" t="s">
        <v>97</v>
      </c>
      <c r="B451" t="s">
        <v>38</v>
      </c>
      <c r="C451">
        <v>51</v>
      </c>
      <c r="E451" s="69" t="s">
        <v>6295</v>
      </c>
      <c r="F451" t="s">
        <v>6296</v>
      </c>
    </row>
    <row r="452" spans="1:11">
      <c r="A452" t="s">
        <v>97</v>
      </c>
      <c r="B452" t="s">
        <v>40</v>
      </c>
      <c r="C452">
        <v>29</v>
      </c>
      <c r="E452" s="69" t="s">
        <v>6295</v>
      </c>
      <c r="F452" t="s">
        <v>6296</v>
      </c>
    </row>
    <row r="453" spans="1:11">
      <c r="A453" t="s">
        <v>97</v>
      </c>
      <c r="B453" t="s">
        <v>42</v>
      </c>
      <c r="C453">
        <v>51</v>
      </c>
      <c r="E453" s="69" t="s">
        <v>6295</v>
      </c>
      <c r="F453" t="s">
        <v>6296</v>
      </c>
    </row>
    <row r="454" spans="1:11">
      <c r="A454" t="s">
        <v>97</v>
      </c>
      <c r="B454" t="s">
        <v>44</v>
      </c>
      <c r="C454">
        <v>55</v>
      </c>
      <c r="E454" s="69" t="s">
        <v>6295</v>
      </c>
      <c r="F454" t="s">
        <v>6296</v>
      </c>
    </row>
    <row r="455" spans="1:11">
      <c r="A455" t="s">
        <v>97</v>
      </c>
      <c r="B455" t="s">
        <v>56</v>
      </c>
      <c r="C455">
        <v>81</v>
      </c>
      <c r="E455" s="69" t="s">
        <v>6295</v>
      </c>
      <c r="F455" t="s">
        <v>6296</v>
      </c>
    </row>
    <row r="456" spans="1:11">
      <c r="A456" t="s">
        <v>97</v>
      </c>
      <c r="B456" t="s">
        <v>57</v>
      </c>
      <c r="C456">
        <v>76</v>
      </c>
      <c r="E456" s="69" t="s">
        <v>6295</v>
      </c>
      <c r="F456" t="s">
        <v>6296</v>
      </c>
    </row>
    <row r="457" spans="1:11">
      <c r="A457" t="s">
        <v>97</v>
      </c>
      <c r="B457" t="s">
        <v>58</v>
      </c>
      <c r="C457">
        <v>80</v>
      </c>
      <c r="E457" s="69" t="s">
        <v>6295</v>
      </c>
      <c r="F457" t="s">
        <v>6296</v>
      </c>
    </row>
    <row r="458" spans="1:11">
      <c r="A458" t="s">
        <v>60</v>
      </c>
      <c r="B458" t="s">
        <v>21</v>
      </c>
      <c r="E458" s="69" t="s">
        <v>6297</v>
      </c>
      <c r="F458" t="s">
        <v>6298</v>
      </c>
      <c r="G458">
        <v>0</v>
      </c>
      <c r="H458">
        <v>0</v>
      </c>
      <c r="I458">
        <v>0</v>
      </c>
      <c r="J458">
        <v>0</v>
      </c>
      <c r="K458">
        <v>0</v>
      </c>
    </row>
    <row r="459" spans="1:11">
      <c r="A459" t="s">
        <v>60</v>
      </c>
      <c r="B459" t="s">
        <v>10</v>
      </c>
      <c r="D459">
        <v>4</v>
      </c>
      <c r="E459" s="69" t="s">
        <v>6297</v>
      </c>
      <c r="F459" t="s">
        <v>6298</v>
      </c>
      <c r="G459">
        <v>22</v>
      </c>
      <c r="H459">
        <v>22</v>
      </c>
      <c r="I459">
        <v>22</v>
      </c>
      <c r="J459">
        <v>22</v>
      </c>
      <c r="K459">
        <v>22</v>
      </c>
    </row>
    <row r="460" spans="1:11">
      <c r="A460" t="s">
        <v>60</v>
      </c>
      <c r="B460" t="s">
        <v>61</v>
      </c>
      <c r="D460">
        <v>4</v>
      </c>
      <c r="E460" s="69" t="s">
        <v>6297</v>
      </c>
      <c r="F460" t="s">
        <v>6298</v>
      </c>
      <c r="G460">
        <v>19</v>
      </c>
      <c r="H460">
        <v>19</v>
      </c>
      <c r="I460">
        <v>19</v>
      </c>
      <c r="J460">
        <v>19</v>
      </c>
      <c r="K460">
        <v>19</v>
      </c>
    </row>
    <row r="461" spans="1:11">
      <c r="A461" t="s">
        <v>60</v>
      </c>
      <c r="B461" t="s">
        <v>63</v>
      </c>
      <c r="D461">
        <v>4</v>
      </c>
      <c r="E461" s="69" t="s">
        <v>6297</v>
      </c>
      <c r="F461" t="s">
        <v>6298</v>
      </c>
      <c r="G461">
        <v>16</v>
      </c>
      <c r="H461">
        <v>16</v>
      </c>
      <c r="I461">
        <v>16</v>
      </c>
      <c r="J461">
        <v>16</v>
      </c>
      <c r="K461">
        <v>16</v>
      </c>
    </row>
    <row r="462" spans="1:11">
      <c r="A462" t="s">
        <v>60</v>
      </c>
      <c r="B462" t="s">
        <v>65</v>
      </c>
      <c r="D462">
        <v>4</v>
      </c>
      <c r="E462" s="69" t="s">
        <v>6297</v>
      </c>
      <c r="F462" t="s">
        <v>6298</v>
      </c>
      <c r="G462">
        <v>13</v>
      </c>
      <c r="H462">
        <v>13</v>
      </c>
      <c r="I462">
        <v>13</v>
      </c>
      <c r="J462">
        <v>13</v>
      </c>
      <c r="K462">
        <v>13</v>
      </c>
    </row>
    <row r="463" spans="1:11">
      <c r="A463" t="s">
        <v>60</v>
      </c>
      <c r="B463" t="s">
        <v>66</v>
      </c>
      <c r="D463">
        <v>5</v>
      </c>
      <c r="E463" s="69" t="s">
        <v>6297</v>
      </c>
      <c r="F463" t="s">
        <v>6298</v>
      </c>
      <c r="G463">
        <v>0</v>
      </c>
      <c r="H463">
        <v>0</v>
      </c>
      <c r="I463">
        <v>0</v>
      </c>
      <c r="J463">
        <v>0</v>
      </c>
      <c r="K463">
        <v>0</v>
      </c>
    </row>
    <row r="464" spans="1:11">
      <c r="A464" t="s">
        <v>68</v>
      </c>
      <c r="B464" t="s">
        <v>28</v>
      </c>
      <c r="E464" s="69" t="s">
        <v>6297</v>
      </c>
      <c r="F464" t="s">
        <v>6299</v>
      </c>
      <c r="G464">
        <v>113</v>
      </c>
      <c r="H464">
        <v>113</v>
      </c>
      <c r="I464">
        <v>114</v>
      </c>
      <c r="J464">
        <v>113</v>
      </c>
      <c r="K464">
        <v>111</v>
      </c>
    </row>
    <row r="465" spans="1:11">
      <c r="A465" t="s">
        <v>98</v>
      </c>
      <c r="B465" t="s">
        <v>99</v>
      </c>
      <c r="D465">
        <v>7</v>
      </c>
      <c r="E465" s="69" t="s">
        <v>5421</v>
      </c>
      <c r="F465" t="s">
        <v>6244</v>
      </c>
      <c r="G465">
        <v>25</v>
      </c>
      <c r="H465">
        <v>25</v>
      </c>
      <c r="I465">
        <v>25</v>
      </c>
      <c r="J465">
        <v>25</v>
      </c>
      <c r="K465">
        <v>25</v>
      </c>
    </row>
    <row r="466" spans="1:11">
      <c r="A466" t="s">
        <v>98</v>
      </c>
      <c r="B466" t="s">
        <v>100</v>
      </c>
      <c r="D466">
        <v>6</v>
      </c>
      <c r="E466" s="69" t="s">
        <v>5421</v>
      </c>
      <c r="F466" t="s">
        <v>6244</v>
      </c>
      <c r="G466">
        <v>25</v>
      </c>
      <c r="H466">
        <v>25</v>
      </c>
      <c r="I466">
        <v>25</v>
      </c>
      <c r="J466">
        <v>25</v>
      </c>
      <c r="K466">
        <v>25</v>
      </c>
    </row>
    <row r="467" spans="1:11">
      <c r="A467" t="s">
        <v>98</v>
      </c>
      <c r="B467" t="s">
        <v>101</v>
      </c>
      <c r="D467">
        <v>6</v>
      </c>
      <c r="E467" s="69" t="s">
        <v>5421</v>
      </c>
      <c r="F467" t="s">
        <v>6244</v>
      </c>
      <c r="G467">
        <v>16</v>
      </c>
      <c r="H467">
        <v>16</v>
      </c>
      <c r="I467">
        <v>16</v>
      </c>
      <c r="J467">
        <v>16</v>
      </c>
      <c r="K467">
        <v>16</v>
      </c>
    </row>
    <row r="468" spans="1:11">
      <c r="A468" t="s">
        <v>98</v>
      </c>
      <c r="B468" t="s">
        <v>102</v>
      </c>
      <c r="D468">
        <v>4</v>
      </c>
      <c r="E468" s="69" t="s">
        <v>5421</v>
      </c>
      <c r="F468" t="s">
        <v>6244</v>
      </c>
      <c r="G468">
        <v>10</v>
      </c>
      <c r="H468">
        <v>10</v>
      </c>
      <c r="I468">
        <v>10</v>
      </c>
      <c r="J468">
        <v>10</v>
      </c>
      <c r="K468">
        <v>10</v>
      </c>
    </row>
    <row r="469" spans="1:11">
      <c r="A469" t="s">
        <v>98</v>
      </c>
      <c r="B469" t="s">
        <v>21</v>
      </c>
      <c r="D469">
        <v>7</v>
      </c>
      <c r="E469" s="69" t="s">
        <v>5421</v>
      </c>
      <c r="F469" t="s">
        <v>6244</v>
      </c>
      <c r="G469">
        <v>0</v>
      </c>
      <c r="H469">
        <v>0</v>
      </c>
      <c r="I469">
        <v>0</v>
      </c>
      <c r="J469">
        <v>0</v>
      </c>
      <c r="K469">
        <v>0</v>
      </c>
    </row>
  </sheetData>
  <mergeCells count="1">
    <mergeCell ref="A2:F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CB5FE-040E-4B85-BC27-927846F18BDA}">
  <dimension ref="A1:H24"/>
  <sheetViews>
    <sheetView topLeftCell="A15" workbookViewId="0">
      <selection activeCell="C38" sqref="C38"/>
    </sheetView>
  </sheetViews>
  <sheetFormatPr defaultRowHeight="14.4"/>
  <cols>
    <col min="1" max="1" width="54" bestFit="1" customWidth="1"/>
    <col min="2" max="2" width="19" bestFit="1" customWidth="1"/>
    <col min="3" max="3" width="30.6640625" bestFit="1" customWidth="1"/>
    <col min="4" max="4" width="11.33203125" bestFit="1" customWidth="1"/>
    <col min="5" max="5" width="27" bestFit="1" customWidth="1"/>
    <col min="6" max="6" width="16.5546875" bestFit="1" customWidth="1"/>
    <col min="7" max="7" width="8.44140625" bestFit="1" customWidth="1"/>
    <col min="8" max="8" width="14.6640625" bestFit="1" customWidth="1"/>
  </cols>
  <sheetData>
    <row r="1" spans="1:8" ht="18">
      <c r="A1" s="226" t="s">
        <v>6300</v>
      </c>
      <c r="B1" s="226"/>
      <c r="C1" s="226"/>
      <c r="D1" s="201"/>
      <c r="E1" s="201"/>
      <c r="F1" s="201"/>
      <c r="G1" s="201"/>
      <c r="H1" s="201"/>
    </row>
    <row r="2" spans="1:8">
      <c r="A2" s="776" t="s">
        <v>6301</v>
      </c>
      <c r="B2" s="776"/>
      <c r="C2" s="776"/>
      <c r="D2" s="776"/>
      <c r="E2" s="776"/>
      <c r="F2" s="776"/>
      <c r="G2" s="776"/>
      <c r="H2" s="776"/>
    </row>
    <row r="3" spans="1:8">
      <c r="A3" s="201"/>
      <c r="B3" s="201"/>
      <c r="C3" s="201"/>
      <c r="D3" s="201"/>
      <c r="E3" s="201"/>
      <c r="F3" s="201"/>
      <c r="G3" s="201"/>
      <c r="H3" s="201"/>
    </row>
    <row r="4" spans="1:8">
      <c r="A4" s="281" t="s">
        <v>6302</v>
      </c>
      <c r="B4" s="282" t="s">
        <v>0</v>
      </c>
      <c r="C4" s="282" t="s">
        <v>6153</v>
      </c>
      <c r="D4" s="282" t="s">
        <v>5</v>
      </c>
      <c r="E4" s="282" t="s">
        <v>6303</v>
      </c>
      <c r="F4" s="282" t="s">
        <v>4707</v>
      </c>
      <c r="G4" s="282" t="s">
        <v>4708</v>
      </c>
      <c r="H4" s="283" t="s">
        <v>1792</v>
      </c>
    </row>
    <row r="5" spans="1:8">
      <c r="A5" s="284" t="s">
        <v>6304</v>
      </c>
      <c r="B5" s="285" t="s">
        <v>14</v>
      </c>
      <c r="C5" s="285" t="s">
        <v>6305</v>
      </c>
      <c r="D5" s="293" t="s">
        <v>6286</v>
      </c>
      <c r="E5" s="285" t="s">
        <v>6287</v>
      </c>
      <c r="F5" s="293" t="s">
        <v>6306</v>
      </c>
      <c r="G5" s="285" t="s">
        <v>6307</v>
      </c>
      <c r="H5" s="287"/>
    </row>
    <row r="6" spans="1:8">
      <c r="A6" s="288" t="s">
        <v>6308</v>
      </c>
      <c r="B6" s="289" t="s">
        <v>60</v>
      </c>
      <c r="C6" s="289" t="s">
        <v>6309</v>
      </c>
      <c r="D6" s="292" t="s">
        <v>6297</v>
      </c>
      <c r="E6" s="289" t="s">
        <v>6298</v>
      </c>
      <c r="F6" s="292" t="s">
        <v>6310</v>
      </c>
      <c r="G6" s="289" t="s">
        <v>6307</v>
      </c>
      <c r="H6" s="291"/>
    </row>
    <row r="7" spans="1:8">
      <c r="A7" s="284" t="s">
        <v>6311</v>
      </c>
      <c r="B7" s="285" t="s">
        <v>81</v>
      </c>
      <c r="C7" s="285" t="s">
        <v>6312</v>
      </c>
      <c r="D7" s="286">
        <v>46252</v>
      </c>
      <c r="E7" s="285" t="s">
        <v>6233</v>
      </c>
      <c r="F7" s="286">
        <v>46252</v>
      </c>
      <c r="G7" s="285" t="s">
        <v>6307</v>
      </c>
      <c r="H7" s="287"/>
    </row>
    <row r="8" spans="1:8">
      <c r="A8" s="288" t="s">
        <v>6313</v>
      </c>
      <c r="B8" s="289" t="s">
        <v>87</v>
      </c>
      <c r="C8" s="289" t="s">
        <v>6314</v>
      </c>
      <c r="D8" s="290">
        <v>46252</v>
      </c>
      <c r="E8" s="289" t="s">
        <v>6230</v>
      </c>
      <c r="F8" s="290">
        <v>46252</v>
      </c>
      <c r="G8" s="289" t="s">
        <v>6307</v>
      </c>
      <c r="H8" s="291"/>
    </row>
    <row r="9" spans="1:8">
      <c r="A9" s="284" t="s">
        <v>6315</v>
      </c>
      <c r="B9" s="285" t="s">
        <v>92</v>
      </c>
      <c r="C9" s="285" t="s">
        <v>6316</v>
      </c>
      <c r="D9" s="286">
        <v>46252</v>
      </c>
      <c r="E9" s="285" t="s">
        <v>6230</v>
      </c>
      <c r="F9" s="286">
        <v>46252</v>
      </c>
      <c r="G9" s="285" t="s">
        <v>6307</v>
      </c>
      <c r="H9" s="287"/>
    </row>
    <row r="10" spans="1:8">
      <c r="A10" s="288" t="s">
        <v>6317</v>
      </c>
      <c r="B10" s="289" t="s">
        <v>73</v>
      </c>
      <c r="C10" s="289" t="s">
        <v>6318</v>
      </c>
      <c r="D10" s="290">
        <v>46252</v>
      </c>
      <c r="E10" s="289" t="s">
        <v>6235</v>
      </c>
      <c r="F10" s="290">
        <v>46252</v>
      </c>
      <c r="G10" s="289" t="s">
        <v>6307</v>
      </c>
      <c r="H10" s="291"/>
    </row>
    <row r="11" spans="1:8">
      <c r="A11" s="284" t="s">
        <v>6319</v>
      </c>
      <c r="B11" s="285" t="s">
        <v>7</v>
      </c>
      <c r="C11" s="285" t="s">
        <v>6320</v>
      </c>
      <c r="D11" s="286">
        <v>46252</v>
      </c>
      <c r="E11" s="285" t="s">
        <v>6235</v>
      </c>
      <c r="F11" s="286">
        <v>46252</v>
      </c>
      <c r="G11" s="285" t="s">
        <v>6307</v>
      </c>
      <c r="H11" s="287"/>
    </row>
    <row r="12" spans="1:8">
      <c r="A12" s="288" t="s">
        <v>6321</v>
      </c>
      <c r="B12" s="289" t="s">
        <v>30</v>
      </c>
      <c r="C12" s="289" t="s">
        <v>6322</v>
      </c>
      <c r="D12" s="292" t="s">
        <v>6275</v>
      </c>
      <c r="E12" s="289" t="s">
        <v>6288</v>
      </c>
      <c r="F12" s="292" t="s">
        <v>6323</v>
      </c>
      <c r="G12" s="289" t="s">
        <v>6307</v>
      </c>
      <c r="H12" s="291"/>
    </row>
    <row r="13" spans="1:8">
      <c r="A13" s="284" t="s">
        <v>6324</v>
      </c>
      <c r="B13" s="285" t="s">
        <v>47</v>
      </c>
      <c r="C13" s="285" t="s">
        <v>6325</v>
      </c>
      <c r="D13" s="293" t="s">
        <v>6295</v>
      </c>
      <c r="E13" s="285" t="s">
        <v>6289</v>
      </c>
      <c r="F13" s="293" t="s">
        <v>6326</v>
      </c>
      <c r="G13" s="285" t="s">
        <v>6307</v>
      </c>
      <c r="H13" s="287"/>
    </row>
    <row r="14" spans="1:8">
      <c r="A14" s="288" t="s">
        <v>6327</v>
      </c>
      <c r="B14" s="289" t="s">
        <v>54</v>
      </c>
      <c r="C14" s="289" t="s">
        <v>6328</v>
      </c>
      <c r="D14" s="290">
        <v>46252</v>
      </c>
      <c r="E14" s="289" t="s">
        <v>6235</v>
      </c>
      <c r="F14" s="290">
        <v>46252</v>
      </c>
      <c r="G14" s="289" t="s">
        <v>6307</v>
      </c>
      <c r="H14" s="291"/>
    </row>
    <row r="15" spans="1:8">
      <c r="A15" s="284" t="s">
        <v>6329</v>
      </c>
      <c r="B15" s="285" t="s">
        <v>32</v>
      </c>
      <c r="C15" s="285" t="s">
        <v>6330</v>
      </c>
      <c r="D15" s="286">
        <v>46261</v>
      </c>
      <c r="E15" s="285" t="s">
        <v>6243</v>
      </c>
      <c r="F15" s="285" t="s">
        <v>6331</v>
      </c>
      <c r="G15" s="285" t="s">
        <v>6307</v>
      </c>
      <c r="H15" s="287"/>
    </row>
    <row r="16" spans="1:8">
      <c r="A16" s="288" t="s">
        <v>6332</v>
      </c>
      <c r="B16" s="289" t="s">
        <v>98</v>
      </c>
      <c r="C16" s="289" t="s">
        <v>6333</v>
      </c>
      <c r="D16" s="292" t="s">
        <v>5421</v>
      </c>
      <c r="E16" s="289" t="s">
        <v>6244</v>
      </c>
      <c r="F16" s="292" t="s">
        <v>6334</v>
      </c>
      <c r="G16" s="289" t="s">
        <v>6307</v>
      </c>
      <c r="H16" s="291"/>
    </row>
    <row r="17" spans="1:8">
      <c r="A17" s="284" t="s">
        <v>6335</v>
      </c>
      <c r="B17" s="285" t="s">
        <v>71</v>
      </c>
      <c r="C17" s="285" t="s">
        <v>6336</v>
      </c>
      <c r="D17" s="293" t="s">
        <v>6275</v>
      </c>
      <c r="E17" s="285" t="s">
        <v>6245</v>
      </c>
      <c r="F17" s="293" t="s">
        <v>6337</v>
      </c>
      <c r="G17" s="285" t="s">
        <v>6307</v>
      </c>
      <c r="H17" s="287"/>
    </row>
    <row r="18" spans="1:8">
      <c r="A18" s="288" t="s">
        <v>6335</v>
      </c>
      <c r="B18" s="289" t="s">
        <v>71</v>
      </c>
      <c r="C18" s="289" t="s">
        <v>6338</v>
      </c>
      <c r="D18" s="290">
        <v>46265</v>
      </c>
      <c r="E18" s="289" t="s">
        <v>6245</v>
      </c>
      <c r="F18" s="289" t="s">
        <v>6331</v>
      </c>
      <c r="G18" s="289" t="s">
        <v>6307</v>
      </c>
      <c r="H18" s="291"/>
    </row>
    <row r="19" spans="1:8">
      <c r="A19" t="s">
        <v>6339</v>
      </c>
      <c r="B19" t="s">
        <v>50</v>
      </c>
      <c r="C19" t="s">
        <v>6340</v>
      </c>
      <c r="D19" s="69" t="s">
        <v>6284</v>
      </c>
      <c r="E19" t="s">
        <v>6290</v>
      </c>
      <c r="F19" s="69" t="s">
        <v>6341</v>
      </c>
      <c r="G19" t="s">
        <v>6307</v>
      </c>
    </row>
    <row r="20" spans="1:8">
      <c r="A20" t="s">
        <v>6342</v>
      </c>
      <c r="B20" t="s">
        <v>79</v>
      </c>
      <c r="C20" t="s">
        <v>6343</v>
      </c>
      <c r="D20" s="69" t="s">
        <v>6284</v>
      </c>
      <c r="E20" t="s">
        <v>6291</v>
      </c>
      <c r="F20" s="69" t="s">
        <v>6344</v>
      </c>
      <c r="G20" t="s">
        <v>6307</v>
      </c>
    </row>
    <row r="21" spans="1:8">
      <c r="A21" t="s">
        <v>6345</v>
      </c>
      <c r="B21" t="s">
        <v>27</v>
      </c>
      <c r="C21" t="s">
        <v>6346</v>
      </c>
      <c r="D21" s="69" t="s">
        <v>6292</v>
      </c>
      <c r="E21" t="s">
        <v>6293</v>
      </c>
      <c r="F21" s="69" t="s">
        <v>6347</v>
      </c>
      <c r="G21" t="s">
        <v>6307</v>
      </c>
    </row>
    <row r="22" spans="1:8">
      <c r="A22" t="s">
        <v>6348</v>
      </c>
      <c r="B22" t="s">
        <v>52</v>
      </c>
      <c r="C22" t="s">
        <v>6349</v>
      </c>
      <c r="D22" s="69" t="s">
        <v>6275</v>
      </c>
      <c r="E22" t="s">
        <v>6294</v>
      </c>
      <c r="F22" s="69" t="s">
        <v>6350</v>
      </c>
      <c r="G22" t="s">
        <v>6307</v>
      </c>
    </row>
    <row r="23" spans="1:8">
      <c r="A23" t="s">
        <v>6351</v>
      </c>
      <c r="B23" t="s">
        <v>97</v>
      </c>
      <c r="C23" t="s">
        <v>6352</v>
      </c>
      <c r="D23" s="69" t="s">
        <v>6295</v>
      </c>
      <c r="E23" t="s">
        <v>6296</v>
      </c>
      <c r="F23" s="69" t="s">
        <v>6353</v>
      </c>
      <c r="G23" t="s">
        <v>6307</v>
      </c>
    </row>
    <row r="24" spans="1:8">
      <c r="A24" t="s">
        <v>6354</v>
      </c>
      <c r="B24" t="s">
        <v>68</v>
      </c>
      <c r="C24" t="s">
        <v>6355</v>
      </c>
      <c r="D24" s="69" t="s">
        <v>6297</v>
      </c>
      <c r="E24" t="s">
        <v>6299</v>
      </c>
      <c r="F24" s="69" t="s">
        <v>6356</v>
      </c>
      <c r="G24" t="s">
        <v>6307</v>
      </c>
    </row>
  </sheetData>
  <mergeCells count="1">
    <mergeCell ref="A2:H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416A2-0968-4724-A576-05564ECBD026}">
  <dimension ref="A1:K351"/>
  <sheetViews>
    <sheetView topLeftCell="A301" workbookViewId="0"/>
  </sheetViews>
  <sheetFormatPr defaultRowHeight="14.4"/>
  <cols>
    <col min="1" max="1" width="19" bestFit="1" customWidth="1"/>
    <col min="2" max="2" width="81" bestFit="1" customWidth="1"/>
    <col min="3" max="3" width="14.6640625" bestFit="1" customWidth="1"/>
    <col min="4" max="4" width="17.44140625" bestFit="1" customWidth="1"/>
    <col min="5" max="5" width="11.109375" bestFit="1" customWidth="1"/>
    <col min="6" max="6" width="24.109375" bestFit="1" customWidth="1"/>
    <col min="7" max="7" width="5.109375" bestFit="1" customWidth="1"/>
    <col min="8" max="8" width="4.44140625" bestFit="1" customWidth="1"/>
    <col min="9" max="9" width="4.5546875" bestFit="1" customWidth="1"/>
    <col min="10" max="11" width="4.44140625" bestFit="1" customWidth="1"/>
  </cols>
  <sheetData>
    <row r="1" spans="1:11">
      <c r="A1" s="201" t="s">
        <v>0</v>
      </c>
      <c r="B1" s="201" t="s">
        <v>1</v>
      </c>
      <c r="C1" s="201" t="s">
        <v>6207</v>
      </c>
      <c r="D1" s="201" t="s">
        <v>6152</v>
      </c>
      <c r="E1" s="201" t="s">
        <v>5</v>
      </c>
      <c r="F1" s="201" t="s">
        <v>6357</v>
      </c>
      <c r="G1" t="s">
        <v>6209</v>
      </c>
      <c r="H1" t="s">
        <v>6210</v>
      </c>
      <c r="I1" t="s">
        <v>6211</v>
      </c>
      <c r="J1" t="s">
        <v>6212</v>
      </c>
      <c r="K1" t="s">
        <v>6213</v>
      </c>
    </row>
    <row r="2" spans="1:11">
      <c r="A2" s="201" t="s">
        <v>7</v>
      </c>
      <c r="B2" s="201" t="s">
        <v>8</v>
      </c>
      <c r="C2" s="201"/>
      <c r="D2" s="201">
        <v>2</v>
      </c>
      <c r="E2" s="244" t="s">
        <v>6224</v>
      </c>
      <c r="F2" s="244" t="s">
        <v>6225</v>
      </c>
    </row>
    <row r="3" spans="1:11">
      <c r="A3" s="201" t="s">
        <v>7</v>
      </c>
      <c r="B3" s="201" t="s">
        <v>8</v>
      </c>
      <c r="C3" s="201"/>
      <c r="D3" s="201">
        <v>2</v>
      </c>
      <c r="E3" s="244" t="s">
        <v>6214</v>
      </c>
      <c r="F3" s="244" t="s">
        <v>6358</v>
      </c>
    </row>
    <row r="4" spans="1:11">
      <c r="A4" s="201" t="s">
        <v>7</v>
      </c>
      <c r="B4" s="201" t="s">
        <v>8</v>
      </c>
      <c r="C4" s="201"/>
      <c r="D4" s="201">
        <v>2</v>
      </c>
      <c r="E4" s="244" t="s">
        <v>6236</v>
      </c>
      <c r="F4" s="244" t="s">
        <v>6359</v>
      </c>
    </row>
    <row r="5" spans="1:11">
      <c r="A5" s="201" t="s">
        <v>7</v>
      </c>
      <c r="B5" s="201" t="s">
        <v>8</v>
      </c>
      <c r="C5" s="201"/>
      <c r="D5" s="201">
        <v>2</v>
      </c>
      <c r="E5" s="244" t="s">
        <v>6217</v>
      </c>
      <c r="F5" s="244"/>
    </row>
    <row r="6" spans="1:11">
      <c r="A6" s="201" t="s">
        <v>7</v>
      </c>
      <c r="B6" s="201" t="s">
        <v>10</v>
      </c>
      <c r="C6" s="201">
        <v>22</v>
      </c>
      <c r="D6" s="201">
        <v>4</v>
      </c>
      <c r="E6" s="244" t="s">
        <v>6224</v>
      </c>
      <c r="F6" s="244" t="s">
        <v>6225</v>
      </c>
    </row>
    <row r="7" spans="1:11">
      <c r="A7" s="201" t="s">
        <v>7</v>
      </c>
      <c r="B7" s="201" t="s">
        <v>10</v>
      </c>
      <c r="C7" s="201">
        <v>22</v>
      </c>
      <c r="D7" s="201">
        <v>4</v>
      </c>
      <c r="E7" s="244" t="s">
        <v>6214</v>
      </c>
      <c r="F7" s="244" t="s">
        <v>6358</v>
      </c>
    </row>
    <row r="8" spans="1:11">
      <c r="A8" s="201" t="s">
        <v>7</v>
      </c>
      <c r="B8" s="201" t="s">
        <v>10</v>
      </c>
      <c r="C8" s="201">
        <v>22</v>
      </c>
      <c r="D8" s="201">
        <v>4</v>
      </c>
      <c r="E8" s="244" t="s">
        <v>6236</v>
      </c>
      <c r="F8" s="244" t="s">
        <v>6359</v>
      </c>
    </row>
    <row r="9" spans="1:11">
      <c r="A9" s="201" t="s">
        <v>7</v>
      </c>
      <c r="B9" s="201" t="s">
        <v>10</v>
      </c>
      <c r="C9" s="201">
        <v>22</v>
      </c>
      <c r="D9" s="201">
        <v>4</v>
      </c>
      <c r="E9" s="244" t="s">
        <v>6217</v>
      </c>
      <c r="F9" s="244"/>
    </row>
    <row r="10" spans="1:11">
      <c r="A10" s="201" t="s">
        <v>7</v>
      </c>
      <c r="B10" s="201" t="s">
        <v>21</v>
      </c>
      <c r="C10" s="201">
        <v>0</v>
      </c>
      <c r="D10" s="201">
        <v>0</v>
      </c>
      <c r="E10" s="244" t="s">
        <v>6214</v>
      </c>
      <c r="F10" s="244" t="s">
        <v>6358</v>
      </c>
    </row>
    <row r="11" spans="1:11">
      <c r="A11" s="201" t="s">
        <v>7</v>
      </c>
      <c r="B11" s="201" t="s">
        <v>21</v>
      </c>
      <c r="C11" s="201">
        <v>0</v>
      </c>
      <c r="D11" s="201">
        <v>0</v>
      </c>
      <c r="E11" s="244" t="s">
        <v>6236</v>
      </c>
      <c r="F11" s="244" t="s">
        <v>6359</v>
      </c>
    </row>
    <row r="12" spans="1:11">
      <c r="A12" s="201" t="s">
        <v>7</v>
      </c>
      <c r="B12" s="201" t="s">
        <v>21</v>
      </c>
      <c r="C12" s="201">
        <v>0</v>
      </c>
      <c r="D12" s="201">
        <v>0</v>
      </c>
      <c r="E12" s="244" t="s">
        <v>6217</v>
      </c>
      <c r="F12" s="244"/>
    </row>
    <row r="13" spans="1:11">
      <c r="A13" s="201" t="s">
        <v>7</v>
      </c>
      <c r="B13" s="201" t="s">
        <v>11</v>
      </c>
      <c r="C13" s="201">
        <v>22</v>
      </c>
      <c r="D13" s="201">
        <v>4</v>
      </c>
      <c r="E13" s="244" t="s">
        <v>6224</v>
      </c>
      <c r="F13" s="244" t="s">
        <v>6225</v>
      </c>
    </row>
    <row r="14" spans="1:11">
      <c r="A14" s="201" t="s">
        <v>7</v>
      </c>
      <c r="B14" s="201" t="s">
        <v>11</v>
      </c>
      <c r="C14" s="201">
        <v>22</v>
      </c>
      <c r="D14" s="201">
        <v>4</v>
      </c>
      <c r="E14" s="244" t="s">
        <v>6214</v>
      </c>
      <c r="F14" s="244" t="s">
        <v>6358</v>
      </c>
    </row>
    <row r="15" spans="1:11">
      <c r="A15" s="201" t="s">
        <v>7</v>
      </c>
      <c r="B15" s="201" t="s">
        <v>11</v>
      </c>
      <c r="C15" s="201">
        <v>22</v>
      </c>
      <c r="D15" s="201">
        <v>4</v>
      </c>
      <c r="E15" s="244" t="s">
        <v>6236</v>
      </c>
      <c r="F15" s="244" t="s">
        <v>6359</v>
      </c>
    </row>
    <row r="16" spans="1:11">
      <c r="A16" s="201" t="s">
        <v>7</v>
      </c>
      <c r="B16" s="201" t="s">
        <v>11</v>
      </c>
      <c r="C16" s="201">
        <v>22</v>
      </c>
      <c r="D16" s="201">
        <v>4</v>
      </c>
      <c r="E16" s="244" t="s">
        <v>6217</v>
      </c>
      <c r="F16" s="244"/>
    </row>
    <row r="17" spans="1:11">
      <c r="A17" s="201" t="s">
        <v>7</v>
      </c>
      <c r="B17" s="201" t="s">
        <v>12</v>
      </c>
      <c r="C17" s="201">
        <v>13</v>
      </c>
      <c r="D17" s="201">
        <v>2</v>
      </c>
      <c r="E17" s="244" t="s">
        <v>6224</v>
      </c>
      <c r="F17" s="244" t="s">
        <v>6225</v>
      </c>
    </row>
    <row r="18" spans="1:11">
      <c r="A18" s="201" t="s">
        <v>7</v>
      </c>
      <c r="B18" s="201" t="s">
        <v>12</v>
      </c>
      <c r="C18" s="201">
        <v>0</v>
      </c>
      <c r="D18" s="201">
        <v>0</v>
      </c>
      <c r="E18" s="244" t="s">
        <v>6214</v>
      </c>
      <c r="F18" s="244" t="s">
        <v>6358</v>
      </c>
    </row>
    <row r="19" spans="1:11">
      <c r="A19" s="201" t="s">
        <v>7</v>
      </c>
      <c r="B19" s="201" t="s">
        <v>12</v>
      </c>
      <c r="C19" s="201">
        <v>5</v>
      </c>
      <c r="D19" s="201">
        <v>2</v>
      </c>
      <c r="E19" s="244" t="s">
        <v>6236</v>
      </c>
      <c r="F19" s="244" t="s">
        <v>6359</v>
      </c>
    </row>
    <row r="20" spans="1:11">
      <c r="A20" s="201" t="s">
        <v>7</v>
      </c>
      <c r="B20" s="201" t="s">
        <v>12</v>
      </c>
      <c r="C20" s="201">
        <v>10</v>
      </c>
      <c r="D20" s="201">
        <v>2</v>
      </c>
      <c r="E20" s="244" t="s">
        <v>6217</v>
      </c>
      <c r="F20" s="244"/>
    </row>
    <row r="21" spans="1:11">
      <c r="A21" s="201" t="s">
        <v>7</v>
      </c>
      <c r="B21" s="201" t="s">
        <v>13</v>
      </c>
      <c r="C21" s="201">
        <v>15</v>
      </c>
      <c r="D21" s="201">
        <v>4</v>
      </c>
      <c r="E21" s="244" t="s">
        <v>6224</v>
      </c>
      <c r="F21" s="244" t="s">
        <v>6225</v>
      </c>
    </row>
    <row r="22" spans="1:11">
      <c r="A22" s="201" t="s">
        <v>7</v>
      </c>
      <c r="B22" s="201" t="s">
        <v>13</v>
      </c>
      <c r="C22" s="201">
        <v>13</v>
      </c>
      <c r="D22" s="201">
        <v>4</v>
      </c>
      <c r="E22" s="244" t="s">
        <v>6214</v>
      </c>
      <c r="F22" s="244" t="s">
        <v>6358</v>
      </c>
    </row>
    <row r="23" spans="1:11">
      <c r="A23" s="201" t="s">
        <v>7</v>
      </c>
      <c r="B23" s="201" t="s">
        <v>13</v>
      </c>
      <c r="C23" s="201">
        <v>15</v>
      </c>
      <c r="D23" s="201">
        <v>4</v>
      </c>
      <c r="E23" s="244" t="s">
        <v>6236</v>
      </c>
      <c r="F23" s="244" t="s">
        <v>6359</v>
      </c>
    </row>
    <row r="24" spans="1:11">
      <c r="A24" s="201" t="s">
        <v>7</v>
      </c>
      <c r="B24" s="201" t="s">
        <v>13</v>
      </c>
      <c r="C24" s="201">
        <v>15</v>
      </c>
      <c r="D24" s="201">
        <v>4</v>
      </c>
      <c r="E24" s="244" t="s">
        <v>6217</v>
      </c>
      <c r="F24" s="244"/>
    </row>
    <row r="25" spans="1:11">
      <c r="A25" s="201" t="s">
        <v>30</v>
      </c>
      <c r="B25" s="201" t="s">
        <v>21</v>
      </c>
      <c r="C25" s="201">
        <v>65</v>
      </c>
      <c r="D25" s="201">
        <v>24</v>
      </c>
      <c r="E25" s="244" t="s">
        <v>6214</v>
      </c>
      <c r="F25" s="244" t="s">
        <v>6358</v>
      </c>
    </row>
    <row r="26" spans="1:11">
      <c r="A26" s="201" t="s">
        <v>30</v>
      </c>
      <c r="B26" s="201" t="s">
        <v>21</v>
      </c>
      <c r="C26" s="201">
        <v>70</v>
      </c>
      <c r="D26" s="201">
        <v>24</v>
      </c>
      <c r="E26" s="244" t="s">
        <v>6236</v>
      </c>
      <c r="F26" s="244" t="s">
        <v>6280</v>
      </c>
    </row>
    <row r="27" spans="1:11">
      <c r="A27" s="201" t="s">
        <v>30</v>
      </c>
      <c r="B27" s="201" t="s">
        <v>21</v>
      </c>
      <c r="C27" s="201"/>
      <c r="D27" s="201">
        <v>24</v>
      </c>
      <c r="E27" s="244" t="s">
        <v>6275</v>
      </c>
      <c r="F27" s="244"/>
      <c r="G27">
        <v>68</v>
      </c>
      <c r="H27">
        <v>68</v>
      </c>
      <c r="I27">
        <v>68</v>
      </c>
      <c r="J27">
        <v>68</v>
      </c>
      <c r="K27">
        <v>68</v>
      </c>
    </row>
    <row r="28" spans="1:11">
      <c r="A28" s="201" t="s">
        <v>32</v>
      </c>
      <c r="B28" s="201" t="s">
        <v>33</v>
      </c>
      <c r="C28" s="201">
        <v>17</v>
      </c>
      <c r="D28" s="201">
        <v>0</v>
      </c>
      <c r="E28" s="244" t="s">
        <v>6214</v>
      </c>
      <c r="F28" s="244" t="s">
        <v>6240</v>
      </c>
    </row>
    <row r="29" spans="1:11">
      <c r="A29" s="201" t="s">
        <v>32</v>
      </c>
      <c r="B29" s="201" t="s">
        <v>33</v>
      </c>
      <c r="C29" s="201"/>
      <c r="D29" s="201">
        <v>0</v>
      </c>
      <c r="E29" s="244" t="s">
        <v>6242</v>
      </c>
      <c r="F29" s="244"/>
      <c r="G29">
        <v>17</v>
      </c>
      <c r="H29">
        <v>17</v>
      </c>
      <c r="I29">
        <v>17</v>
      </c>
      <c r="J29">
        <v>17</v>
      </c>
      <c r="K29">
        <v>17</v>
      </c>
    </row>
    <row r="30" spans="1:11">
      <c r="A30" s="201" t="s">
        <v>32</v>
      </c>
      <c r="B30" s="201" t="s">
        <v>35</v>
      </c>
      <c r="C30" s="201">
        <v>13</v>
      </c>
      <c r="D30" s="201">
        <v>0</v>
      </c>
      <c r="E30" s="244" t="s">
        <v>6214</v>
      </c>
      <c r="F30" s="244" t="s">
        <v>6240</v>
      </c>
    </row>
    <row r="31" spans="1:11">
      <c r="A31" s="201" t="s">
        <v>32</v>
      </c>
      <c r="B31" s="201" t="s">
        <v>35</v>
      </c>
      <c r="C31" s="201"/>
      <c r="D31" s="201">
        <v>0</v>
      </c>
      <c r="E31" s="244" t="s">
        <v>6242</v>
      </c>
      <c r="F31" s="244"/>
      <c r="G31">
        <v>22</v>
      </c>
      <c r="H31">
        <v>22</v>
      </c>
      <c r="I31">
        <v>22</v>
      </c>
      <c r="J31">
        <v>22</v>
      </c>
      <c r="K31">
        <v>22</v>
      </c>
    </row>
    <row r="32" spans="1:11">
      <c r="A32" s="201" t="s">
        <v>32</v>
      </c>
      <c r="B32" s="201" t="s">
        <v>36</v>
      </c>
      <c r="C32" s="201">
        <v>26</v>
      </c>
      <c r="D32" s="201">
        <v>0</v>
      </c>
      <c r="E32" s="244" t="s">
        <v>6214</v>
      </c>
      <c r="F32" s="244" t="s">
        <v>6240</v>
      </c>
    </row>
    <row r="33" spans="1:11">
      <c r="A33" s="201" t="s">
        <v>32</v>
      </c>
      <c r="B33" s="201" t="s">
        <v>36</v>
      </c>
      <c r="C33" s="201"/>
      <c r="D33" s="201">
        <v>0</v>
      </c>
      <c r="E33" s="244" t="s">
        <v>6242</v>
      </c>
      <c r="F33" s="244"/>
      <c r="G33">
        <v>25</v>
      </c>
      <c r="H33">
        <v>25</v>
      </c>
      <c r="I33">
        <v>25</v>
      </c>
      <c r="J33">
        <v>25</v>
      </c>
      <c r="K33">
        <v>25</v>
      </c>
    </row>
    <row r="34" spans="1:11">
      <c r="A34" s="201" t="s">
        <v>32</v>
      </c>
      <c r="B34" s="201" t="s">
        <v>38</v>
      </c>
      <c r="C34" s="201">
        <v>31</v>
      </c>
      <c r="D34" s="201">
        <v>0</v>
      </c>
      <c r="E34" s="244" t="s">
        <v>6214</v>
      </c>
      <c r="F34" s="244" t="s">
        <v>6240</v>
      </c>
    </row>
    <row r="35" spans="1:11">
      <c r="A35" s="201" t="s">
        <v>32</v>
      </c>
      <c r="B35" s="201" t="s">
        <v>38</v>
      </c>
      <c r="C35" s="201"/>
      <c r="D35" s="201">
        <v>0</v>
      </c>
      <c r="E35" s="244" t="s">
        <v>6242</v>
      </c>
      <c r="F35" s="244"/>
      <c r="G35">
        <v>30</v>
      </c>
      <c r="H35">
        <v>30</v>
      </c>
      <c r="I35">
        <v>30</v>
      </c>
      <c r="J35">
        <v>30</v>
      </c>
      <c r="K35">
        <v>30</v>
      </c>
    </row>
    <row r="36" spans="1:11">
      <c r="A36" s="201" t="s">
        <v>32</v>
      </c>
      <c r="B36" s="201" t="s">
        <v>40</v>
      </c>
      <c r="C36" s="201">
        <v>31</v>
      </c>
      <c r="D36" s="201">
        <v>0</v>
      </c>
      <c r="E36" s="244" t="s">
        <v>6214</v>
      </c>
      <c r="F36" s="244" t="s">
        <v>6240</v>
      </c>
    </row>
    <row r="37" spans="1:11">
      <c r="A37" s="201" t="s">
        <v>32</v>
      </c>
      <c r="B37" s="201" t="s">
        <v>40</v>
      </c>
      <c r="C37" s="201"/>
      <c r="D37" s="201">
        <v>0</v>
      </c>
      <c r="E37" s="244" t="s">
        <v>6242</v>
      </c>
      <c r="F37" s="244"/>
      <c r="G37">
        <v>31</v>
      </c>
      <c r="H37">
        <v>31</v>
      </c>
      <c r="I37">
        <v>31</v>
      </c>
      <c r="J37">
        <v>31</v>
      </c>
      <c r="K37">
        <v>31</v>
      </c>
    </row>
    <row r="38" spans="1:11">
      <c r="A38" s="201" t="s">
        <v>32</v>
      </c>
      <c r="B38" s="201" t="s">
        <v>42</v>
      </c>
      <c r="C38" s="201">
        <v>24</v>
      </c>
      <c r="D38" s="201">
        <v>0</v>
      </c>
      <c r="E38" s="244" t="s">
        <v>6214</v>
      </c>
      <c r="F38" s="244" t="s">
        <v>6240</v>
      </c>
    </row>
    <row r="39" spans="1:11">
      <c r="A39" s="201" t="s">
        <v>32</v>
      </c>
      <c r="B39" s="201" t="s">
        <v>42</v>
      </c>
      <c r="C39" s="201"/>
      <c r="D39" s="201">
        <v>0</v>
      </c>
      <c r="E39" s="244" t="s">
        <v>6242</v>
      </c>
      <c r="F39" s="244"/>
      <c r="G39">
        <v>24</v>
      </c>
      <c r="H39">
        <v>24</v>
      </c>
      <c r="I39">
        <v>24</v>
      </c>
      <c r="J39">
        <v>24</v>
      </c>
      <c r="K39">
        <v>24</v>
      </c>
    </row>
    <row r="40" spans="1:11">
      <c r="A40" s="201" t="s">
        <v>32</v>
      </c>
      <c r="B40" s="201" t="s">
        <v>44</v>
      </c>
      <c r="C40" s="201">
        <v>34</v>
      </c>
      <c r="D40" s="201">
        <v>0</v>
      </c>
      <c r="E40" s="244" t="s">
        <v>6214</v>
      </c>
      <c r="F40" s="244" t="s">
        <v>6240</v>
      </c>
    </row>
    <row r="41" spans="1:11">
      <c r="A41" s="201" t="s">
        <v>32</v>
      </c>
      <c r="B41" s="201" t="s">
        <v>44</v>
      </c>
      <c r="C41" s="201"/>
      <c r="D41" s="201">
        <v>0</v>
      </c>
      <c r="E41" s="244" t="s">
        <v>6242</v>
      </c>
      <c r="F41" s="244"/>
      <c r="G41">
        <v>34</v>
      </c>
      <c r="H41">
        <v>34</v>
      </c>
      <c r="I41">
        <v>34</v>
      </c>
      <c r="J41">
        <v>34</v>
      </c>
      <c r="K41">
        <v>34</v>
      </c>
    </row>
    <row r="42" spans="1:11">
      <c r="A42" s="201" t="s">
        <v>32</v>
      </c>
      <c r="B42" s="201" t="s">
        <v>46</v>
      </c>
      <c r="C42" s="201"/>
      <c r="D42" s="201">
        <v>48</v>
      </c>
      <c r="E42" s="244" t="s">
        <v>6214</v>
      </c>
      <c r="F42" s="244"/>
    </row>
    <row r="43" spans="1:11">
      <c r="A43" s="201" t="s">
        <v>47</v>
      </c>
      <c r="B43" s="201" t="s">
        <v>21</v>
      </c>
      <c r="C43" s="201">
        <v>84</v>
      </c>
      <c r="D43" s="201">
        <v>25</v>
      </c>
      <c r="E43" s="244" t="s">
        <v>6214</v>
      </c>
      <c r="F43" s="244" t="s">
        <v>6217</v>
      </c>
    </row>
    <row r="44" spans="1:11">
      <c r="A44" s="201" t="s">
        <v>47</v>
      </c>
      <c r="B44" s="201" t="s">
        <v>21</v>
      </c>
      <c r="C44" s="201"/>
      <c r="D44" s="201">
        <v>24</v>
      </c>
      <c r="E44" s="244" t="s">
        <v>6284</v>
      </c>
      <c r="F44" s="244" t="s">
        <v>6360</v>
      </c>
      <c r="G44">
        <v>90</v>
      </c>
      <c r="H44">
        <v>90</v>
      </c>
      <c r="I44">
        <v>90</v>
      </c>
      <c r="J44">
        <v>90</v>
      </c>
      <c r="K44">
        <v>90</v>
      </c>
    </row>
    <row r="45" spans="1:11">
      <c r="A45" s="201" t="s">
        <v>47</v>
      </c>
      <c r="B45" s="201" t="s">
        <v>21</v>
      </c>
      <c r="C45" s="201"/>
      <c r="D45" s="201">
        <v>28</v>
      </c>
      <c r="E45" s="244" t="s">
        <v>6295</v>
      </c>
      <c r="F45" s="244"/>
      <c r="G45">
        <v>90</v>
      </c>
      <c r="H45">
        <v>90</v>
      </c>
      <c r="I45">
        <v>90</v>
      </c>
      <c r="J45">
        <v>90</v>
      </c>
      <c r="K45">
        <v>90</v>
      </c>
    </row>
    <row r="46" spans="1:11">
      <c r="A46" s="201" t="s">
        <v>49</v>
      </c>
      <c r="B46" s="201" t="s">
        <v>28</v>
      </c>
      <c r="C46" s="201">
        <v>90</v>
      </c>
      <c r="D46" s="201">
        <v>0</v>
      </c>
      <c r="E46" s="244" t="s">
        <v>6214</v>
      </c>
      <c r="F46" s="244"/>
    </row>
    <row r="47" spans="1:11">
      <c r="A47" s="201" t="s">
        <v>50</v>
      </c>
      <c r="B47" s="201" t="s">
        <v>28</v>
      </c>
      <c r="C47" s="201">
        <v>87</v>
      </c>
      <c r="D47" s="201">
        <v>0</v>
      </c>
      <c r="E47" s="244" t="s">
        <v>6214</v>
      </c>
      <c r="F47" s="244" t="s">
        <v>6217</v>
      </c>
    </row>
    <row r="48" spans="1:11">
      <c r="A48" s="201" t="s">
        <v>50</v>
      </c>
      <c r="B48" s="201" t="s">
        <v>28</v>
      </c>
      <c r="C48" s="201"/>
      <c r="D48" s="201">
        <v>9</v>
      </c>
      <c r="E48" s="244" t="s">
        <v>6284</v>
      </c>
      <c r="F48" s="244"/>
      <c r="G48">
        <v>89</v>
      </c>
      <c r="H48">
        <v>89</v>
      </c>
      <c r="I48">
        <v>89</v>
      </c>
      <c r="J48">
        <v>89</v>
      </c>
      <c r="K48">
        <v>89</v>
      </c>
    </row>
    <row r="49" spans="1:11">
      <c r="A49" s="201" t="s">
        <v>52</v>
      </c>
      <c r="B49" s="201"/>
      <c r="C49" s="201"/>
      <c r="D49" s="201">
        <v>0</v>
      </c>
      <c r="E49" s="244" t="s">
        <v>6240</v>
      </c>
      <c r="F49" s="244"/>
      <c r="G49">
        <v>137</v>
      </c>
      <c r="H49">
        <v>138</v>
      </c>
      <c r="I49">
        <v>137</v>
      </c>
      <c r="J49">
        <v>136</v>
      </c>
      <c r="K49">
        <v>136</v>
      </c>
    </row>
    <row r="50" spans="1:11">
      <c r="A50" s="201" t="s">
        <v>52</v>
      </c>
      <c r="B50" s="201" t="s">
        <v>28</v>
      </c>
      <c r="C50" s="201">
        <v>137</v>
      </c>
      <c r="D50" s="201">
        <v>0</v>
      </c>
      <c r="E50" s="244" t="s">
        <v>6214</v>
      </c>
      <c r="F50" s="244" t="s">
        <v>6280</v>
      </c>
    </row>
    <row r="51" spans="1:11">
      <c r="A51" s="201" t="s">
        <v>52</v>
      </c>
      <c r="B51" s="201" t="s">
        <v>28</v>
      </c>
      <c r="C51" s="201">
        <v>145</v>
      </c>
      <c r="D51" s="201">
        <v>20</v>
      </c>
      <c r="E51" s="244" t="s">
        <v>6275</v>
      </c>
      <c r="F51" s="244"/>
    </row>
    <row r="52" spans="1:11">
      <c r="A52" s="201" t="s">
        <v>54</v>
      </c>
      <c r="B52" s="201" t="s">
        <v>21</v>
      </c>
      <c r="C52" s="201">
        <v>67</v>
      </c>
      <c r="D52" s="201">
        <v>24</v>
      </c>
      <c r="E52" s="244" t="s">
        <v>6214</v>
      </c>
      <c r="F52" s="244"/>
    </row>
    <row r="53" spans="1:11">
      <c r="A53" s="201" t="s">
        <v>55</v>
      </c>
      <c r="B53" s="201" t="s">
        <v>33</v>
      </c>
      <c r="C53" s="201">
        <v>65</v>
      </c>
      <c r="D53" s="201">
        <v>0</v>
      </c>
      <c r="E53" s="244" t="s">
        <v>6214</v>
      </c>
      <c r="F53" s="244"/>
    </row>
    <row r="54" spans="1:11">
      <c r="A54" s="201" t="s">
        <v>55</v>
      </c>
      <c r="B54" s="201" t="s">
        <v>58</v>
      </c>
      <c r="C54" s="201">
        <v>66</v>
      </c>
      <c r="D54" s="201">
        <v>0</v>
      </c>
      <c r="E54" s="244" t="s">
        <v>6214</v>
      </c>
      <c r="F54" s="244"/>
    </row>
    <row r="55" spans="1:11">
      <c r="A55" s="201" t="s">
        <v>55</v>
      </c>
      <c r="B55" s="201" t="s">
        <v>35</v>
      </c>
      <c r="C55" s="201">
        <v>64</v>
      </c>
      <c r="D55" s="201">
        <v>0</v>
      </c>
      <c r="E55" s="244" t="s">
        <v>6214</v>
      </c>
      <c r="F55" s="244"/>
    </row>
    <row r="56" spans="1:11">
      <c r="A56" s="201" t="s">
        <v>55</v>
      </c>
      <c r="B56" s="201" t="s">
        <v>36</v>
      </c>
      <c r="C56" s="201">
        <v>34</v>
      </c>
      <c r="D56" s="201">
        <v>0</v>
      </c>
      <c r="E56" s="244" t="s">
        <v>6214</v>
      </c>
      <c r="F56" s="244"/>
    </row>
    <row r="57" spans="1:11">
      <c r="A57" s="201" t="s">
        <v>55</v>
      </c>
      <c r="B57" s="201" t="s">
        <v>38</v>
      </c>
      <c r="C57" s="201">
        <v>55</v>
      </c>
      <c r="D57" s="201">
        <v>0</v>
      </c>
      <c r="E57" s="244" t="s">
        <v>6214</v>
      </c>
      <c r="F57" s="244"/>
    </row>
    <row r="58" spans="1:11">
      <c r="A58" s="201" t="s">
        <v>55</v>
      </c>
      <c r="B58" s="201" t="s">
        <v>40</v>
      </c>
      <c r="C58" s="201">
        <v>50</v>
      </c>
      <c r="D58" s="201">
        <v>0</v>
      </c>
      <c r="E58" s="244" t="s">
        <v>6214</v>
      </c>
      <c r="F58" s="244"/>
    </row>
    <row r="59" spans="1:11">
      <c r="A59" s="201" t="s">
        <v>55</v>
      </c>
      <c r="B59" s="201" t="s">
        <v>42</v>
      </c>
      <c r="C59" s="201">
        <v>58</v>
      </c>
      <c r="D59" s="201">
        <v>0</v>
      </c>
      <c r="E59" s="244" t="s">
        <v>6214</v>
      </c>
      <c r="F59" s="244"/>
    </row>
    <row r="60" spans="1:11">
      <c r="A60" s="201" t="s">
        <v>55</v>
      </c>
      <c r="B60" s="201" t="s">
        <v>44</v>
      </c>
      <c r="C60" s="201">
        <v>49</v>
      </c>
      <c r="D60" s="201">
        <v>0</v>
      </c>
      <c r="E60" s="244" t="s">
        <v>6214</v>
      </c>
      <c r="F60" s="244"/>
    </row>
    <row r="61" spans="1:11">
      <c r="A61" s="201" t="s">
        <v>55</v>
      </c>
      <c r="B61" s="201" t="s">
        <v>56</v>
      </c>
      <c r="C61" s="201">
        <v>54</v>
      </c>
      <c r="D61" s="201">
        <v>0</v>
      </c>
      <c r="E61" s="244" t="s">
        <v>6214</v>
      </c>
      <c r="F61" s="244"/>
    </row>
    <row r="62" spans="1:11">
      <c r="A62" s="201" t="s">
        <v>55</v>
      </c>
      <c r="B62" s="201" t="s">
        <v>57</v>
      </c>
      <c r="C62" s="201">
        <v>53</v>
      </c>
      <c r="D62" s="201">
        <v>0</v>
      </c>
      <c r="E62" s="244" t="s">
        <v>6214</v>
      </c>
      <c r="F62" s="244"/>
    </row>
    <row r="63" spans="1:11">
      <c r="A63" s="201" t="s">
        <v>55</v>
      </c>
      <c r="B63" s="201" t="s">
        <v>46</v>
      </c>
      <c r="C63" s="201"/>
      <c r="D63" s="201">
        <v>125</v>
      </c>
      <c r="E63" s="244" t="s">
        <v>6214</v>
      </c>
      <c r="F63" s="244"/>
    </row>
    <row r="64" spans="1:11">
      <c r="A64" s="201" t="s">
        <v>59</v>
      </c>
      <c r="B64" s="201" t="s">
        <v>33</v>
      </c>
      <c r="C64" s="201">
        <v>37</v>
      </c>
      <c r="D64" s="201">
        <v>0</v>
      </c>
      <c r="E64" s="244" t="s">
        <v>6216</v>
      </c>
      <c r="F64" s="244"/>
    </row>
    <row r="65" spans="1:11">
      <c r="A65" s="201" t="s">
        <v>59</v>
      </c>
      <c r="B65" s="201" t="s">
        <v>58</v>
      </c>
      <c r="C65" s="201">
        <v>38</v>
      </c>
      <c r="D65" s="201">
        <v>0</v>
      </c>
      <c r="E65" s="244" t="s">
        <v>6216</v>
      </c>
      <c r="F65" s="244"/>
    </row>
    <row r="66" spans="1:11">
      <c r="A66" s="201" t="s">
        <v>59</v>
      </c>
      <c r="B66" s="201" t="s">
        <v>35</v>
      </c>
      <c r="C66" s="201">
        <v>34</v>
      </c>
      <c r="D66" s="201">
        <v>0</v>
      </c>
      <c r="E66" s="244" t="s">
        <v>6216</v>
      </c>
      <c r="F66" s="244"/>
    </row>
    <row r="67" spans="1:11">
      <c r="A67" s="201" t="s">
        <v>59</v>
      </c>
      <c r="B67" s="201" t="s">
        <v>36</v>
      </c>
      <c r="C67" s="201">
        <v>26</v>
      </c>
      <c r="D67" s="201">
        <v>0</v>
      </c>
      <c r="E67" s="244" t="s">
        <v>6216</v>
      </c>
      <c r="F67" s="244"/>
    </row>
    <row r="68" spans="1:11">
      <c r="A68" s="201" t="s">
        <v>59</v>
      </c>
      <c r="B68" s="201" t="s">
        <v>38</v>
      </c>
      <c r="C68" s="201">
        <v>26</v>
      </c>
      <c r="D68" s="201">
        <v>0</v>
      </c>
      <c r="E68" s="244" t="s">
        <v>6216</v>
      </c>
      <c r="F68" s="244"/>
    </row>
    <row r="69" spans="1:11">
      <c r="A69" s="201" t="s">
        <v>59</v>
      </c>
      <c r="B69" s="201" t="s">
        <v>40</v>
      </c>
      <c r="C69" s="201">
        <v>38</v>
      </c>
      <c r="D69" s="201">
        <v>0</v>
      </c>
      <c r="E69" s="244" t="s">
        <v>6216</v>
      </c>
      <c r="F69" s="244"/>
    </row>
    <row r="70" spans="1:11">
      <c r="A70" s="201" t="s">
        <v>59</v>
      </c>
      <c r="B70" s="201" t="s">
        <v>42</v>
      </c>
      <c r="C70" s="201">
        <v>35</v>
      </c>
      <c r="D70" s="201">
        <v>0</v>
      </c>
      <c r="E70" s="244" t="s">
        <v>6216</v>
      </c>
      <c r="F70" s="244"/>
    </row>
    <row r="71" spans="1:11">
      <c r="A71" s="201" t="s">
        <v>59</v>
      </c>
      <c r="B71" s="201" t="s">
        <v>44</v>
      </c>
      <c r="C71" s="201">
        <v>31</v>
      </c>
      <c r="D71" s="201">
        <v>0</v>
      </c>
      <c r="E71" s="244" t="s">
        <v>6216</v>
      </c>
      <c r="F71" s="244"/>
    </row>
    <row r="72" spans="1:11">
      <c r="A72" s="201" t="s">
        <v>59</v>
      </c>
      <c r="B72" s="201" t="s">
        <v>56</v>
      </c>
      <c r="C72" s="201">
        <v>41</v>
      </c>
      <c r="D72" s="201">
        <v>0</v>
      </c>
      <c r="E72" s="244" t="s">
        <v>6216</v>
      </c>
      <c r="F72" s="244"/>
    </row>
    <row r="73" spans="1:11">
      <c r="A73" s="201" t="s">
        <v>59</v>
      </c>
      <c r="B73" s="201" t="s">
        <v>57</v>
      </c>
      <c r="C73" s="201">
        <v>39</v>
      </c>
      <c r="D73" s="201">
        <v>0</v>
      </c>
      <c r="E73" s="244" t="s">
        <v>6216</v>
      </c>
      <c r="F73" s="244"/>
    </row>
    <row r="74" spans="1:11">
      <c r="A74" s="201" t="s">
        <v>59</v>
      </c>
      <c r="B74" s="201" t="s">
        <v>46</v>
      </c>
      <c r="C74" s="201"/>
      <c r="D74" s="201">
        <v>83</v>
      </c>
      <c r="E74" s="244" t="s">
        <v>6216</v>
      </c>
      <c r="F74" s="244"/>
    </row>
    <row r="75" spans="1:11">
      <c r="A75" s="201" t="s">
        <v>60</v>
      </c>
      <c r="B75" s="201" t="s">
        <v>10</v>
      </c>
      <c r="C75" s="201">
        <v>22</v>
      </c>
      <c r="D75" s="201">
        <v>4</v>
      </c>
      <c r="E75" s="244" t="s">
        <v>6218</v>
      </c>
      <c r="F75" s="244" t="s">
        <v>6295</v>
      </c>
    </row>
    <row r="76" spans="1:11">
      <c r="A76" s="201" t="s">
        <v>60</v>
      </c>
      <c r="B76" s="201" t="s">
        <v>10</v>
      </c>
      <c r="C76" s="201"/>
      <c r="D76" s="201">
        <v>4</v>
      </c>
      <c r="E76" s="244" t="s">
        <v>6297</v>
      </c>
      <c r="F76" s="244"/>
      <c r="G76">
        <v>22</v>
      </c>
      <c r="H76">
        <v>22</v>
      </c>
      <c r="I76">
        <v>22</v>
      </c>
      <c r="J76">
        <v>22</v>
      </c>
      <c r="K76">
        <v>22</v>
      </c>
    </row>
    <row r="77" spans="1:11">
      <c r="A77" s="201" t="s">
        <v>60</v>
      </c>
      <c r="B77" s="201" t="s">
        <v>21</v>
      </c>
      <c r="C77" s="201">
        <v>30</v>
      </c>
      <c r="D77" s="201">
        <v>20</v>
      </c>
      <c r="E77" s="244" t="s">
        <v>6247</v>
      </c>
      <c r="F77" s="244" t="s">
        <v>6225</v>
      </c>
    </row>
    <row r="78" spans="1:11">
      <c r="A78" s="201" t="s">
        <v>60</v>
      </c>
      <c r="B78" s="201" t="s">
        <v>21</v>
      </c>
      <c r="C78" s="201">
        <v>0</v>
      </c>
      <c r="D78" s="201">
        <v>0</v>
      </c>
      <c r="E78" s="244" t="s">
        <v>6214</v>
      </c>
      <c r="F78" s="244" t="s">
        <v>6295</v>
      </c>
    </row>
    <row r="79" spans="1:11">
      <c r="A79" s="201" t="s">
        <v>60</v>
      </c>
      <c r="B79" s="201" t="s">
        <v>21</v>
      </c>
      <c r="C79" s="201"/>
      <c r="D79" s="201">
        <v>0</v>
      </c>
      <c r="E79" s="244" t="s">
        <v>6297</v>
      </c>
      <c r="F79" s="244"/>
      <c r="G79">
        <v>0</v>
      </c>
      <c r="H79">
        <v>0</v>
      </c>
      <c r="I79">
        <v>0</v>
      </c>
      <c r="J79">
        <v>0</v>
      </c>
      <c r="K79">
        <v>0</v>
      </c>
    </row>
    <row r="80" spans="1:11">
      <c r="A80" s="201" t="s">
        <v>60</v>
      </c>
      <c r="B80" s="201" t="s">
        <v>61</v>
      </c>
      <c r="C80" s="201">
        <v>20</v>
      </c>
      <c r="D80" s="201">
        <v>4</v>
      </c>
      <c r="E80" s="244" t="s">
        <v>6218</v>
      </c>
      <c r="F80" s="244" t="s">
        <v>6295</v>
      </c>
    </row>
    <row r="81" spans="1:11">
      <c r="A81" s="201" t="s">
        <v>60</v>
      </c>
      <c r="B81" s="201" t="s">
        <v>61</v>
      </c>
      <c r="C81" s="201"/>
      <c r="D81" s="201">
        <v>4</v>
      </c>
      <c r="E81" s="244" t="s">
        <v>6297</v>
      </c>
      <c r="F81" s="244"/>
      <c r="G81">
        <v>19</v>
      </c>
      <c r="H81">
        <v>19</v>
      </c>
      <c r="I81">
        <v>19</v>
      </c>
      <c r="J81">
        <v>19</v>
      </c>
      <c r="K81">
        <v>19</v>
      </c>
    </row>
    <row r="82" spans="1:11">
      <c r="A82" s="201" t="s">
        <v>60</v>
      </c>
      <c r="B82" s="201" t="s">
        <v>63</v>
      </c>
      <c r="C82" s="201">
        <v>16</v>
      </c>
      <c r="D82" s="201">
        <v>4</v>
      </c>
      <c r="E82" s="244" t="s">
        <v>6218</v>
      </c>
      <c r="F82" s="244" t="s">
        <v>6295</v>
      </c>
    </row>
    <row r="83" spans="1:11">
      <c r="A83" s="201" t="s">
        <v>60</v>
      </c>
      <c r="B83" s="201" t="s">
        <v>63</v>
      </c>
      <c r="C83" s="201"/>
      <c r="D83" s="201">
        <v>4</v>
      </c>
      <c r="E83" s="244" t="s">
        <v>6297</v>
      </c>
      <c r="F83" s="244"/>
      <c r="G83">
        <v>16</v>
      </c>
      <c r="H83">
        <v>16</v>
      </c>
      <c r="I83">
        <v>16</v>
      </c>
      <c r="J83">
        <v>16</v>
      </c>
      <c r="K83">
        <v>16</v>
      </c>
    </row>
    <row r="84" spans="1:11">
      <c r="A84" s="201" t="s">
        <v>60</v>
      </c>
      <c r="B84" s="201" t="s">
        <v>65</v>
      </c>
      <c r="C84" s="201">
        <v>13</v>
      </c>
      <c r="D84" s="201">
        <v>4</v>
      </c>
      <c r="E84" s="244" t="s">
        <v>6218</v>
      </c>
      <c r="F84" s="244" t="s">
        <v>6295</v>
      </c>
    </row>
    <row r="85" spans="1:11">
      <c r="A85" s="201" t="s">
        <v>60</v>
      </c>
      <c r="B85" s="201" t="s">
        <v>65</v>
      </c>
      <c r="C85" s="201"/>
      <c r="D85" s="201">
        <v>4</v>
      </c>
      <c r="E85" s="244" t="s">
        <v>6297</v>
      </c>
      <c r="F85" s="244"/>
      <c r="G85">
        <v>13</v>
      </c>
      <c r="H85">
        <v>13</v>
      </c>
      <c r="I85">
        <v>13</v>
      </c>
      <c r="J85">
        <v>13</v>
      </c>
      <c r="K85">
        <v>13</v>
      </c>
    </row>
    <row r="86" spans="1:11">
      <c r="A86" s="201" t="s">
        <v>60</v>
      </c>
      <c r="B86" s="201" t="s">
        <v>66</v>
      </c>
      <c r="C86" s="201"/>
      <c r="D86" s="201">
        <v>5</v>
      </c>
      <c r="E86" s="244" t="s">
        <v>6218</v>
      </c>
      <c r="F86" s="244" t="s">
        <v>6295</v>
      </c>
    </row>
    <row r="87" spans="1:11">
      <c r="A87" s="201" t="s">
        <v>60</v>
      </c>
      <c r="B87" s="201" t="s">
        <v>66</v>
      </c>
      <c r="C87" s="201"/>
      <c r="D87" s="201">
        <v>5</v>
      </c>
      <c r="E87" s="244" t="s">
        <v>6297</v>
      </c>
      <c r="F87" s="244"/>
      <c r="G87">
        <v>0</v>
      </c>
      <c r="H87">
        <v>0</v>
      </c>
      <c r="I87">
        <v>0</v>
      </c>
      <c r="J87">
        <v>0</v>
      </c>
      <c r="K87">
        <v>0</v>
      </c>
    </row>
    <row r="88" spans="1:11">
      <c r="A88" s="201" t="s">
        <v>67</v>
      </c>
      <c r="B88" s="201" t="s">
        <v>28</v>
      </c>
      <c r="C88" s="201">
        <v>120</v>
      </c>
      <c r="D88" s="201">
        <v>0</v>
      </c>
      <c r="E88" s="244" t="s">
        <v>6214</v>
      </c>
      <c r="F88" s="244"/>
    </row>
    <row r="89" spans="1:11">
      <c r="A89" s="201" t="s">
        <v>68</v>
      </c>
      <c r="B89" s="201" t="s">
        <v>28</v>
      </c>
      <c r="C89" s="201">
        <v>103</v>
      </c>
      <c r="D89" s="201">
        <v>0</v>
      </c>
      <c r="E89" s="244" t="s">
        <v>6214</v>
      </c>
      <c r="F89" s="244" t="s">
        <v>6295</v>
      </c>
    </row>
    <row r="90" spans="1:11">
      <c r="A90" s="201" t="s">
        <v>68</v>
      </c>
      <c r="B90" s="201" t="s">
        <v>28</v>
      </c>
      <c r="C90" s="201"/>
      <c r="D90" s="201">
        <v>0</v>
      </c>
      <c r="E90" s="244" t="s">
        <v>6297</v>
      </c>
      <c r="F90" s="244"/>
      <c r="G90">
        <v>113</v>
      </c>
      <c r="H90">
        <v>113</v>
      </c>
      <c r="I90">
        <v>114</v>
      </c>
      <c r="J90">
        <v>113</v>
      </c>
      <c r="K90">
        <v>111</v>
      </c>
    </row>
    <row r="91" spans="1:11">
      <c r="A91" s="201" t="s">
        <v>70</v>
      </c>
      <c r="B91" s="201" t="s">
        <v>33</v>
      </c>
      <c r="C91" s="201">
        <v>34</v>
      </c>
      <c r="D91" s="201">
        <v>0</v>
      </c>
      <c r="E91" s="244" t="s">
        <v>6216</v>
      </c>
      <c r="F91" s="244"/>
    </row>
    <row r="92" spans="1:11">
      <c r="A92" s="201" t="s">
        <v>70</v>
      </c>
      <c r="B92" s="201" t="s">
        <v>58</v>
      </c>
      <c r="C92" s="201">
        <v>41</v>
      </c>
      <c r="D92" s="201">
        <v>0</v>
      </c>
      <c r="E92" s="244" t="s">
        <v>6216</v>
      </c>
      <c r="F92" s="244"/>
    </row>
    <row r="93" spans="1:11">
      <c r="A93" s="201" t="s">
        <v>70</v>
      </c>
      <c r="B93" s="201" t="s">
        <v>35</v>
      </c>
      <c r="C93" s="201">
        <v>35</v>
      </c>
      <c r="D93" s="201">
        <v>0</v>
      </c>
      <c r="E93" s="244" t="s">
        <v>6216</v>
      </c>
      <c r="F93" s="244"/>
    </row>
    <row r="94" spans="1:11">
      <c r="A94" s="201" t="s">
        <v>70</v>
      </c>
      <c r="B94" s="201" t="s">
        <v>36</v>
      </c>
      <c r="C94" s="201">
        <v>45</v>
      </c>
      <c r="D94" s="201">
        <v>0</v>
      </c>
      <c r="E94" s="244" t="s">
        <v>6216</v>
      </c>
      <c r="F94" s="244"/>
    </row>
    <row r="95" spans="1:11">
      <c r="A95" s="201" t="s">
        <v>70</v>
      </c>
      <c r="B95" s="201" t="s">
        <v>38</v>
      </c>
      <c r="C95" s="201">
        <v>29</v>
      </c>
      <c r="D95" s="201">
        <v>0</v>
      </c>
      <c r="E95" s="244" t="s">
        <v>6216</v>
      </c>
      <c r="F95" s="244"/>
    </row>
    <row r="96" spans="1:11">
      <c r="A96" s="201" t="s">
        <v>70</v>
      </c>
      <c r="B96" s="201" t="s">
        <v>40</v>
      </c>
      <c r="C96" s="201">
        <v>37</v>
      </c>
      <c r="D96" s="201">
        <v>0</v>
      </c>
      <c r="E96" s="244" t="s">
        <v>6216</v>
      </c>
      <c r="F96" s="244"/>
    </row>
    <row r="97" spans="1:6">
      <c r="A97" s="201" t="s">
        <v>70</v>
      </c>
      <c r="B97" s="201" t="s">
        <v>42</v>
      </c>
      <c r="C97" s="201">
        <v>43</v>
      </c>
      <c r="D97" s="201">
        <v>0</v>
      </c>
      <c r="E97" s="244" t="s">
        <v>6216</v>
      </c>
      <c r="F97" s="244"/>
    </row>
    <row r="98" spans="1:6">
      <c r="A98" s="201" t="s">
        <v>70</v>
      </c>
      <c r="B98" s="201" t="s">
        <v>44</v>
      </c>
      <c r="C98" s="201">
        <v>40</v>
      </c>
      <c r="D98" s="201">
        <v>0</v>
      </c>
      <c r="E98" s="244" t="s">
        <v>6216</v>
      </c>
      <c r="F98" s="244"/>
    </row>
    <row r="99" spans="1:6">
      <c r="A99" s="201" t="s">
        <v>70</v>
      </c>
      <c r="B99" s="201" t="s">
        <v>56</v>
      </c>
      <c r="C99" s="201">
        <v>39</v>
      </c>
      <c r="D99" s="201">
        <v>0</v>
      </c>
      <c r="E99" s="244" t="s">
        <v>6216</v>
      </c>
      <c r="F99" s="244"/>
    </row>
    <row r="100" spans="1:6">
      <c r="A100" s="201" t="s">
        <v>70</v>
      </c>
      <c r="B100" s="201" t="s">
        <v>57</v>
      </c>
      <c r="C100" s="201">
        <v>38</v>
      </c>
      <c r="D100" s="201">
        <v>0</v>
      </c>
      <c r="E100" s="244" t="s">
        <v>6216</v>
      </c>
      <c r="F100" s="244"/>
    </row>
    <row r="101" spans="1:6">
      <c r="A101" s="201" t="s">
        <v>70</v>
      </c>
      <c r="B101" s="201" t="s">
        <v>46</v>
      </c>
      <c r="C101" s="201"/>
      <c r="D101" s="201">
        <v>91</v>
      </c>
      <c r="E101" s="244" t="s">
        <v>6216</v>
      </c>
      <c r="F101" s="244"/>
    </row>
    <row r="102" spans="1:6">
      <c r="A102" s="201" t="s">
        <v>71</v>
      </c>
      <c r="B102" s="201" t="s">
        <v>21</v>
      </c>
      <c r="C102" s="201"/>
      <c r="D102" s="201">
        <v>0</v>
      </c>
      <c r="E102" s="244" t="s">
        <v>6275</v>
      </c>
      <c r="F102" s="244"/>
    </row>
    <row r="103" spans="1:6">
      <c r="A103" s="201" t="s">
        <v>71</v>
      </c>
      <c r="B103" s="201" t="s">
        <v>28</v>
      </c>
      <c r="C103" s="201">
        <v>130</v>
      </c>
      <c r="D103" s="201">
        <v>0</v>
      </c>
      <c r="E103" s="244" t="s">
        <v>6214</v>
      </c>
      <c r="F103" s="244" t="s">
        <v>6359</v>
      </c>
    </row>
    <row r="104" spans="1:6">
      <c r="A104" s="201" t="s">
        <v>71</v>
      </c>
      <c r="B104" s="201" t="s">
        <v>28</v>
      </c>
      <c r="C104" s="201">
        <v>140</v>
      </c>
      <c r="D104" s="201">
        <v>0</v>
      </c>
      <c r="E104" s="244" t="s">
        <v>6217</v>
      </c>
      <c r="F104" s="244" t="s">
        <v>6280</v>
      </c>
    </row>
    <row r="105" spans="1:6">
      <c r="A105" s="201" t="s">
        <v>71</v>
      </c>
      <c r="B105" s="201" t="s">
        <v>28</v>
      </c>
      <c r="C105" s="201">
        <v>152</v>
      </c>
      <c r="D105" s="201">
        <v>0</v>
      </c>
      <c r="E105" s="244" t="s">
        <v>6275</v>
      </c>
      <c r="F105" s="244"/>
    </row>
    <row r="106" spans="1:6">
      <c r="A106" s="201" t="s">
        <v>72</v>
      </c>
      <c r="B106" s="201" t="s">
        <v>33</v>
      </c>
      <c r="C106" s="201">
        <v>41</v>
      </c>
      <c r="D106" s="201">
        <v>0</v>
      </c>
      <c r="E106" s="244" t="s">
        <v>6216</v>
      </c>
      <c r="F106" s="244"/>
    </row>
    <row r="107" spans="1:6">
      <c r="A107" s="201" t="s">
        <v>72</v>
      </c>
      <c r="B107" s="201" t="s">
        <v>58</v>
      </c>
      <c r="C107" s="201">
        <v>44</v>
      </c>
      <c r="D107" s="201">
        <v>0</v>
      </c>
      <c r="E107" s="244" t="s">
        <v>6216</v>
      </c>
      <c r="F107" s="244"/>
    </row>
    <row r="108" spans="1:6">
      <c r="A108" s="201" t="s">
        <v>72</v>
      </c>
      <c r="B108" s="201" t="s">
        <v>35</v>
      </c>
      <c r="C108" s="201">
        <v>41</v>
      </c>
      <c r="D108" s="201">
        <v>0</v>
      </c>
      <c r="E108" s="244" t="s">
        <v>6216</v>
      </c>
      <c r="F108" s="244"/>
    </row>
    <row r="109" spans="1:6">
      <c r="A109" s="201" t="s">
        <v>72</v>
      </c>
      <c r="B109" s="201" t="s">
        <v>36</v>
      </c>
      <c r="C109" s="201">
        <v>39</v>
      </c>
      <c r="D109" s="201">
        <v>0</v>
      </c>
      <c r="E109" s="244" t="s">
        <v>6216</v>
      </c>
      <c r="F109" s="244"/>
    </row>
    <row r="110" spans="1:6">
      <c r="A110" s="201" t="s">
        <v>72</v>
      </c>
      <c r="B110" s="201" t="s">
        <v>38</v>
      </c>
      <c r="C110" s="201">
        <v>39</v>
      </c>
      <c r="D110" s="201">
        <v>0</v>
      </c>
      <c r="E110" s="244" t="s">
        <v>6216</v>
      </c>
      <c r="F110" s="244"/>
    </row>
    <row r="111" spans="1:6">
      <c r="A111" s="201" t="s">
        <v>72</v>
      </c>
      <c r="B111" s="201" t="s">
        <v>40</v>
      </c>
      <c r="C111" s="201">
        <v>52</v>
      </c>
      <c r="D111" s="201">
        <v>0</v>
      </c>
      <c r="E111" s="244" t="s">
        <v>6216</v>
      </c>
      <c r="F111" s="244"/>
    </row>
    <row r="112" spans="1:6">
      <c r="A112" s="201" t="s">
        <v>72</v>
      </c>
      <c r="B112" s="201" t="s">
        <v>42</v>
      </c>
      <c r="C112" s="201">
        <v>38</v>
      </c>
      <c r="D112" s="201">
        <v>0</v>
      </c>
      <c r="E112" s="244" t="s">
        <v>6216</v>
      </c>
      <c r="F112" s="244"/>
    </row>
    <row r="113" spans="1:6">
      <c r="A113" s="201" t="s">
        <v>72</v>
      </c>
      <c r="B113" s="201" t="s">
        <v>44</v>
      </c>
      <c r="C113" s="201">
        <v>40</v>
      </c>
      <c r="D113" s="201">
        <v>0</v>
      </c>
      <c r="E113" s="244" t="s">
        <v>6216</v>
      </c>
      <c r="F113" s="244"/>
    </row>
    <row r="114" spans="1:6">
      <c r="A114" s="201" t="s">
        <v>72</v>
      </c>
      <c r="B114" s="201" t="s">
        <v>56</v>
      </c>
      <c r="C114" s="201">
        <v>38</v>
      </c>
      <c r="D114" s="201">
        <v>0</v>
      </c>
      <c r="E114" s="244" t="s">
        <v>6216</v>
      </c>
      <c r="F114" s="244"/>
    </row>
    <row r="115" spans="1:6">
      <c r="A115" s="201" t="s">
        <v>72</v>
      </c>
      <c r="B115" s="201" t="s">
        <v>57</v>
      </c>
      <c r="C115" s="201">
        <v>34</v>
      </c>
      <c r="D115" s="201">
        <v>0</v>
      </c>
      <c r="E115" s="244" t="s">
        <v>6216</v>
      </c>
      <c r="F115" s="244"/>
    </row>
    <row r="116" spans="1:6">
      <c r="A116" s="201" t="s">
        <v>72</v>
      </c>
      <c r="B116" s="201" t="s">
        <v>46</v>
      </c>
      <c r="C116" s="201"/>
      <c r="D116" s="201">
        <v>85</v>
      </c>
      <c r="E116" s="244" t="s">
        <v>6216</v>
      </c>
      <c r="F116" s="244"/>
    </row>
    <row r="117" spans="1:6">
      <c r="A117" s="201" t="s">
        <v>73</v>
      </c>
      <c r="B117" s="201" t="s">
        <v>21</v>
      </c>
      <c r="C117" s="201">
        <v>78</v>
      </c>
      <c r="D117" s="201">
        <v>27</v>
      </c>
      <c r="E117" s="244" t="s">
        <v>6249</v>
      </c>
      <c r="F117" s="244" t="s">
        <v>6361</v>
      </c>
    </row>
    <row r="118" spans="1:6">
      <c r="A118" s="201" t="s">
        <v>73</v>
      </c>
      <c r="B118" s="201" t="s">
        <v>21</v>
      </c>
      <c r="C118" s="201">
        <v>29</v>
      </c>
      <c r="D118" s="201">
        <v>14</v>
      </c>
      <c r="E118" s="244" t="s">
        <v>6258</v>
      </c>
      <c r="F118" s="244" t="s">
        <v>6362</v>
      </c>
    </row>
    <row r="119" spans="1:6">
      <c r="A119" s="201" t="s">
        <v>73</v>
      </c>
      <c r="B119" s="201" t="s">
        <v>21</v>
      </c>
      <c r="C119" s="201">
        <v>30</v>
      </c>
      <c r="D119" s="201">
        <v>14</v>
      </c>
      <c r="E119" s="244" t="s">
        <v>6253</v>
      </c>
      <c r="F119" s="244" t="s">
        <v>6277</v>
      </c>
    </row>
    <row r="120" spans="1:6">
      <c r="A120" s="201" t="s">
        <v>73</v>
      </c>
      <c r="B120" s="201" t="s">
        <v>21</v>
      </c>
      <c r="C120" s="201">
        <v>0</v>
      </c>
      <c r="D120" s="201">
        <v>0</v>
      </c>
      <c r="E120" s="244" t="s">
        <v>6227</v>
      </c>
      <c r="F120" s="244" t="s">
        <v>6363</v>
      </c>
    </row>
    <row r="121" spans="1:6">
      <c r="A121" s="201" t="s">
        <v>73</v>
      </c>
      <c r="B121" s="201" t="s">
        <v>21</v>
      </c>
      <c r="C121" s="201">
        <v>76</v>
      </c>
      <c r="D121" s="201">
        <v>25</v>
      </c>
      <c r="E121" s="244" t="s">
        <v>6250</v>
      </c>
      <c r="F121" s="244" t="s">
        <v>6364</v>
      </c>
    </row>
    <row r="122" spans="1:6">
      <c r="A122" s="201" t="s">
        <v>73</v>
      </c>
      <c r="B122" s="201" t="s">
        <v>21</v>
      </c>
      <c r="C122" s="201">
        <v>75</v>
      </c>
      <c r="D122" s="201">
        <v>24</v>
      </c>
      <c r="E122" s="244" t="s">
        <v>6251</v>
      </c>
      <c r="F122" s="244" t="s">
        <v>6365</v>
      </c>
    </row>
    <row r="123" spans="1:6">
      <c r="A123" s="201" t="s">
        <v>73</v>
      </c>
      <c r="B123" s="201" t="s">
        <v>21</v>
      </c>
      <c r="C123" s="201">
        <v>71</v>
      </c>
      <c r="D123" s="201">
        <v>17</v>
      </c>
      <c r="E123" s="244" t="s">
        <v>6252</v>
      </c>
      <c r="F123" s="244" t="s">
        <v>6366</v>
      </c>
    </row>
    <row r="124" spans="1:6">
      <c r="A124" s="201" t="s">
        <v>73</v>
      </c>
      <c r="B124" s="201" t="s">
        <v>21</v>
      </c>
      <c r="C124" s="201">
        <v>9</v>
      </c>
      <c r="D124" s="201">
        <v>14</v>
      </c>
      <c r="E124" s="244" t="s">
        <v>6254</v>
      </c>
      <c r="F124" s="244" t="s">
        <v>6367</v>
      </c>
    </row>
    <row r="125" spans="1:6">
      <c r="A125" s="201" t="s">
        <v>73</v>
      </c>
      <c r="B125" s="201" t="s">
        <v>21</v>
      </c>
      <c r="C125" s="201">
        <v>11</v>
      </c>
      <c r="D125" s="201">
        <v>15</v>
      </c>
      <c r="E125" s="244" t="s">
        <v>6255</v>
      </c>
      <c r="F125" s="244" t="s">
        <v>6255</v>
      </c>
    </row>
    <row r="126" spans="1:6">
      <c r="A126" s="201" t="s">
        <v>73</v>
      </c>
      <c r="B126" s="201" t="s">
        <v>21</v>
      </c>
      <c r="C126" s="201">
        <v>9</v>
      </c>
      <c r="D126" s="201">
        <v>14</v>
      </c>
      <c r="E126" s="244" t="s">
        <v>6256</v>
      </c>
      <c r="F126" s="244" t="s">
        <v>6368</v>
      </c>
    </row>
    <row r="127" spans="1:6">
      <c r="A127" s="201" t="s">
        <v>73</v>
      </c>
      <c r="B127" s="201" t="s">
        <v>21</v>
      </c>
      <c r="C127" s="201">
        <v>0</v>
      </c>
      <c r="D127" s="201">
        <v>0</v>
      </c>
      <c r="E127" s="244" t="s">
        <v>6257</v>
      </c>
      <c r="F127" s="244" t="s">
        <v>6369</v>
      </c>
    </row>
    <row r="128" spans="1:6">
      <c r="A128" s="201" t="s">
        <v>73</v>
      </c>
      <c r="B128" s="201" t="s">
        <v>21</v>
      </c>
      <c r="C128" s="201">
        <v>69</v>
      </c>
      <c r="D128" s="201">
        <v>22</v>
      </c>
      <c r="E128" s="244" t="s">
        <v>6259</v>
      </c>
      <c r="F128" s="244" t="s">
        <v>6225</v>
      </c>
    </row>
    <row r="129" spans="1:6">
      <c r="A129" s="201" t="s">
        <v>73</v>
      </c>
      <c r="B129" s="201" t="s">
        <v>21</v>
      </c>
      <c r="C129" s="201">
        <v>70</v>
      </c>
      <c r="D129" s="201">
        <v>24</v>
      </c>
      <c r="E129" s="244" t="s">
        <v>6214</v>
      </c>
      <c r="F129" s="244" t="s">
        <v>6214</v>
      </c>
    </row>
    <row r="130" spans="1:6">
      <c r="A130" s="201" t="s">
        <v>73</v>
      </c>
      <c r="B130" s="201" t="s">
        <v>21</v>
      </c>
      <c r="C130" s="201">
        <v>0</v>
      </c>
      <c r="D130" s="201">
        <v>0</v>
      </c>
      <c r="E130" s="244" t="s">
        <v>6218</v>
      </c>
      <c r="F130" s="244"/>
    </row>
    <row r="131" spans="1:6">
      <c r="A131" s="201" t="s">
        <v>73</v>
      </c>
      <c r="B131" s="201" t="s">
        <v>61</v>
      </c>
      <c r="C131" s="201">
        <v>25</v>
      </c>
      <c r="D131" s="201">
        <v>5</v>
      </c>
      <c r="E131" s="244" t="s">
        <v>6218</v>
      </c>
      <c r="F131" s="244"/>
    </row>
    <row r="132" spans="1:6">
      <c r="A132" s="201" t="s">
        <v>73</v>
      </c>
      <c r="B132" s="201" t="s">
        <v>74</v>
      </c>
      <c r="C132" s="201">
        <v>20</v>
      </c>
      <c r="D132" s="201">
        <v>5</v>
      </c>
      <c r="E132" s="244" t="s">
        <v>6218</v>
      </c>
      <c r="F132" s="244"/>
    </row>
    <row r="133" spans="1:6">
      <c r="A133" s="201" t="s">
        <v>73</v>
      </c>
      <c r="B133" s="201" t="s">
        <v>63</v>
      </c>
      <c r="C133" s="201">
        <v>15</v>
      </c>
      <c r="D133" s="201">
        <v>5</v>
      </c>
      <c r="E133" s="244" t="s">
        <v>6218</v>
      </c>
      <c r="F133" s="244"/>
    </row>
    <row r="134" spans="1:6">
      <c r="A134" s="201" t="s">
        <v>73</v>
      </c>
      <c r="B134" s="201" t="s">
        <v>75</v>
      </c>
      <c r="C134" s="201">
        <v>17</v>
      </c>
      <c r="D134" s="201">
        <v>5</v>
      </c>
      <c r="E134" s="244" t="s">
        <v>6218</v>
      </c>
      <c r="F134" s="244"/>
    </row>
    <row r="135" spans="1:6">
      <c r="A135" s="201" t="s">
        <v>73</v>
      </c>
      <c r="B135" s="201" t="s">
        <v>77</v>
      </c>
      <c r="C135" s="201"/>
      <c r="D135" s="201">
        <v>2</v>
      </c>
      <c r="E135" s="244" t="s">
        <v>6218</v>
      </c>
      <c r="F135" s="244"/>
    </row>
    <row r="136" spans="1:6">
      <c r="A136" s="201" t="s">
        <v>73</v>
      </c>
      <c r="B136" s="201" t="s">
        <v>76</v>
      </c>
      <c r="C136" s="201"/>
      <c r="D136" s="201">
        <v>2</v>
      </c>
      <c r="E136" s="244" t="s">
        <v>6218</v>
      </c>
      <c r="F136" s="244"/>
    </row>
    <row r="137" spans="1:6">
      <c r="A137" s="201" t="s">
        <v>78</v>
      </c>
      <c r="B137" s="201" t="s">
        <v>33</v>
      </c>
      <c r="C137" s="201">
        <v>45</v>
      </c>
      <c r="D137" s="201">
        <v>0</v>
      </c>
      <c r="E137" s="244" t="s">
        <v>6216</v>
      </c>
      <c r="F137" s="244"/>
    </row>
    <row r="138" spans="1:6">
      <c r="A138" s="201" t="s">
        <v>78</v>
      </c>
      <c r="B138" s="201" t="s">
        <v>58</v>
      </c>
      <c r="C138" s="201">
        <v>26</v>
      </c>
      <c r="D138" s="201">
        <v>0</v>
      </c>
      <c r="E138" s="244" t="s">
        <v>6216</v>
      </c>
      <c r="F138" s="244"/>
    </row>
    <row r="139" spans="1:6">
      <c r="A139" s="201" t="s">
        <v>78</v>
      </c>
      <c r="B139" s="201" t="s">
        <v>35</v>
      </c>
      <c r="C139" s="201">
        <v>57</v>
      </c>
      <c r="D139" s="201">
        <v>0</v>
      </c>
      <c r="E139" s="244" t="s">
        <v>6216</v>
      </c>
      <c r="F139" s="244"/>
    </row>
    <row r="140" spans="1:6">
      <c r="A140" s="201" t="s">
        <v>78</v>
      </c>
      <c r="B140" s="201" t="s">
        <v>36</v>
      </c>
      <c r="C140" s="201">
        <v>59</v>
      </c>
      <c r="D140" s="201">
        <v>0</v>
      </c>
      <c r="E140" s="244" t="s">
        <v>6216</v>
      </c>
      <c r="F140" s="244"/>
    </row>
    <row r="141" spans="1:6">
      <c r="A141" s="201" t="s">
        <v>78</v>
      </c>
      <c r="B141" s="201" t="s">
        <v>38</v>
      </c>
      <c r="C141" s="201">
        <v>63</v>
      </c>
      <c r="D141" s="201">
        <v>0</v>
      </c>
      <c r="E141" s="244" t="s">
        <v>6216</v>
      </c>
      <c r="F141" s="244"/>
    </row>
    <row r="142" spans="1:6">
      <c r="A142" s="201" t="s">
        <v>78</v>
      </c>
      <c r="B142" s="201" t="s">
        <v>40</v>
      </c>
      <c r="C142" s="201">
        <v>65</v>
      </c>
      <c r="D142" s="201">
        <v>0</v>
      </c>
      <c r="E142" s="244" t="s">
        <v>6216</v>
      </c>
      <c r="F142" s="244"/>
    </row>
    <row r="143" spans="1:6">
      <c r="A143" s="201" t="s">
        <v>78</v>
      </c>
      <c r="B143" s="201" t="s">
        <v>42</v>
      </c>
      <c r="C143" s="201">
        <v>57</v>
      </c>
      <c r="D143" s="201">
        <v>0</v>
      </c>
      <c r="E143" s="244" t="s">
        <v>6216</v>
      </c>
      <c r="F143" s="244"/>
    </row>
    <row r="144" spans="1:6">
      <c r="A144" s="201" t="s">
        <v>78</v>
      </c>
      <c r="B144" s="201" t="s">
        <v>44</v>
      </c>
      <c r="C144" s="201">
        <v>56</v>
      </c>
      <c r="D144" s="201">
        <v>0</v>
      </c>
      <c r="E144" s="244" t="s">
        <v>6216</v>
      </c>
      <c r="F144" s="244"/>
    </row>
    <row r="145" spans="1:11">
      <c r="A145" s="201" t="s">
        <v>78</v>
      </c>
      <c r="B145" s="201" t="s">
        <v>56</v>
      </c>
      <c r="C145" s="201">
        <v>39</v>
      </c>
      <c r="D145" s="201">
        <v>0</v>
      </c>
      <c r="E145" s="244" t="s">
        <v>6216</v>
      </c>
      <c r="F145" s="244"/>
    </row>
    <row r="146" spans="1:11">
      <c r="A146" s="201" t="s">
        <v>78</v>
      </c>
      <c r="B146" s="201" t="s">
        <v>57</v>
      </c>
      <c r="C146" s="201">
        <v>53</v>
      </c>
      <c r="D146" s="201">
        <v>0</v>
      </c>
      <c r="E146" s="244" t="s">
        <v>6216</v>
      </c>
      <c r="F146" s="244"/>
    </row>
    <row r="147" spans="1:11">
      <c r="A147" s="201" t="s">
        <v>78</v>
      </c>
      <c r="B147" s="201" t="s">
        <v>46</v>
      </c>
      <c r="C147" s="201"/>
      <c r="D147" s="201">
        <v>100</v>
      </c>
      <c r="E147" s="244" t="s">
        <v>6216</v>
      </c>
      <c r="F147" s="244"/>
    </row>
    <row r="148" spans="1:11">
      <c r="A148" s="201" t="s">
        <v>79</v>
      </c>
      <c r="B148" s="201" t="s">
        <v>28</v>
      </c>
      <c r="C148" s="201">
        <v>142</v>
      </c>
      <c r="D148" s="201">
        <v>0</v>
      </c>
      <c r="E148" s="244" t="s">
        <v>6214</v>
      </c>
      <c r="F148" s="244" t="s">
        <v>6217</v>
      </c>
    </row>
    <row r="149" spans="1:11">
      <c r="A149" s="201" t="s">
        <v>79</v>
      </c>
      <c r="B149" s="201" t="s">
        <v>28</v>
      </c>
      <c r="C149" s="201"/>
      <c r="D149" s="201">
        <v>0</v>
      </c>
      <c r="E149" s="244" t="s">
        <v>6284</v>
      </c>
      <c r="F149" s="244"/>
      <c r="G149">
        <v>161</v>
      </c>
      <c r="H149">
        <v>164</v>
      </c>
      <c r="I149">
        <v>159</v>
      </c>
      <c r="J149">
        <v>164</v>
      </c>
      <c r="K149">
        <v>158</v>
      </c>
    </row>
    <row r="150" spans="1:11">
      <c r="A150" s="201" t="s">
        <v>81</v>
      </c>
      <c r="B150" s="201" t="s">
        <v>82</v>
      </c>
      <c r="C150" s="201">
        <v>17</v>
      </c>
      <c r="D150" s="201">
        <v>4</v>
      </c>
      <c r="E150" s="244" t="s">
        <v>6214</v>
      </c>
      <c r="F150" s="244"/>
    </row>
    <row r="151" spans="1:11">
      <c r="A151" s="201" t="s">
        <v>81</v>
      </c>
      <c r="B151" s="201" t="s">
        <v>21</v>
      </c>
      <c r="C151" s="201">
        <v>66</v>
      </c>
      <c r="D151" s="201">
        <v>20</v>
      </c>
      <c r="E151" s="244" t="s">
        <v>6249</v>
      </c>
      <c r="F151" s="244" t="s">
        <v>6361</v>
      </c>
    </row>
    <row r="152" spans="1:11">
      <c r="A152" s="201" t="s">
        <v>81</v>
      </c>
      <c r="B152" s="201" t="s">
        <v>21</v>
      </c>
      <c r="C152" s="201">
        <v>16</v>
      </c>
      <c r="D152" s="201">
        <v>9</v>
      </c>
      <c r="E152" s="244" t="s">
        <v>6258</v>
      </c>
      <c r="F152" s="244" t="s">
        <v>6362</v>
      </c>
    </row>
    <row r="153" spans="1:11">
      <c r="A153" s="201" t="s">
        <v>81</v>
      </c>
      <c r="B153" s="201" t="s">
        <v>21</v>
      </c>
      <c r="C153" s="201">
        <v>30</v>
      </c>
      <c r="D153" s="201">
        <v>12</v>
      </c>
      <c r="E153" s="244" t="s">
        <v>6253</v>
      </c>
      <c r="F153" s="244" t="s">
        <v>6363</v>
      </c>
    </row>
    <row r="154" spans="1:11">
      <c r="A154" s="201" t="s">
        <v>81</v>
      </c>
      <c r="B154" s="201" t="s">
        <v>21</v>
      </c>
      <c r="C154" s="201">
        <v>63</v>
      </c>
      <c r="D154" s="201">
        <v>20</v>
      </c>
      <c r="E154" s="244" t="s">
        <v>6250</v>
      </c>
      <c r="F154" s="244" t="s">
        <v>6370</v>
      </c>
    </row>
    <row r="155" spans="1:11">
      <c r="A155" s="201" t="s">
        <v>81</v>
      </c>
      <c r="B155" s="201" t="s">
        <v>21</v>
      </c>
      <c r="C155" s="201">
        <v>0</v>
      </c>
      <c r="D155" s="201">
        <v>0</v>
      </c>
      <c r="E155" s="244" t="s">
        <v>6260</v>
      </c>
      <c r="F155" s="244" t="s">
        <v>6260</v>
      </c>
    </row>
    <row r="156" spans="1:11">
      <c r="A156" s="201" t="s">
        <v>81</v>
      </c>
      <c r="B156" s="201" t="s">
        <v>21</v>
      </c>
      <c r="C156" s="201">
        <v>63</v>
      </c>
      <c r="D156" s="201">
        <v>20</v>
      </c>
      <c r="E156" s="244" t="s">
        <v>6261</v>
      </c>
      <c r="F156" s="244" t="s">
        <v>6364</v>
      </c>
    </row>
    <row r="157" spans="1:11">
      <c r="A157" s="201" t="s">
        <v>81</v>
      </c>
      <c r="B157" s="201" t="s">
        <v>21</v>
      </c>
      <c r="C157" s="201">
        <v>60</v>
      </c>
      <c r="D157" s="201">
        <v>17</v>
      </c>
      <c r="E157" s="244" t="s">
        <v>6251</v>
      </c>
      <c r="F157" s="244" t="s">
        <v>6365</v>
      </c>
    </row>
    <row r="158" spans="1:11">
      <c r="A158" s="201" t="s">
        <v>81</v>
      </c>
      <c r="B158" s="201" t="s">
        <v>21</v>
      </c>
      <c r="C158" s="201">
        <v>58</v>
      </c>
      <c r="D158" s="201">
        <v>15</v>
      </c>
      <c r="E158" s="244" t="s">
        <v>6252</v>
      </c>
      <c r="F158" s="244" t="s">
        <v>6366</v>
      </c>
    </row>
    <row r="159" spans="1:11">
      <c r="A159" s="201" t="s">
        <v>81</v>
      </c>
      <c r="B159" s="201" t="s">
        <v>21</v>
      </c>
      <c r="C159" s="201">
        <v>0</v>
      </c>
      <c r="D159" s="201">
        <v>0</v>
      </c>
      <c r="E159" s="244" t="s">
        <v>6254</v>
      </c>
      <c r="F159" s="244" t="s">
        <v>6369</v>
      </c>
    </row>
    <row r="160" spans="1:11">
      <c r="A160" s="201" t="s">
        <v>81</v>
      </c>
      <c r="B160" s="201" t="s">
        <v>21</v>
      </c>
      <c r="C160" s="201">
        <v>45</v>
      </c>
      <c r="D160" s="201">
        <v>18</v>
      </c>
      <c r="E160" s="244" t="s">
        <v>6259</v>
      </c>
      <c r="F160" s="244" t="s">
        <v>6371</v>
      </c>
    </row>
    <row r="161" spans="1:6">
      <c r="A161" s="201" t="s">
        <v>81</v>
      </c>
      <c r="B161" s="201" t="s">
        <v>21</v>
      </c>
      <c r="C161" s="201">
        <v>0</v>
      </c>
      <c r="D161" s="201">
        <v>0</v>
      </c>
      <c r="E161" s="244" t="s">
        <v>6225</v>
      </c>
      <c r="F161" s="244" t="s">
        <v>6225</v>
      </c>
    </row>
    <row r="162" spans="1:6">
      <c r="A162" s="201" t="s">
        <v>81</v>
      </c>
      <c r="B162" s="201" t="s">
        <v>21</v>
      </c>
      <c r="C162" s="201">
        <v>0</v>
      </c>
      <c r="D162" s="201">
        <v>3</v>
      </c>
      <c r="E162" s="244" t="s">
        <v>6214</v>
      </c>
      <c r="F162" s="244"/>
    </row>
    <row r="163" spans="1:6">
      <c r="A163" s="201" t="s">
        <v>81</v>
      </c>
      <c r="B163" s="201" t="s">
        <v>83</v>
      </c>
      <c r="C163" s="201">
        <v>20</v>
      </c>
      <c r="D163" s="201">
        <v>4</v>
      </c>
      <c r="E163" s="244" t="s">
        <v>6214</v>
      </c>
      <c r="F163" s="244"/>
    </row>
    <row r="164" spans="1:6">
      <c r="A164" s="201" t="s">
        <v>81</v>
      </c>
      <c r="B164" s="201" t="s">
        <v>84</v>
      </c>
      <c r="C164" s="201">
        <v>16</v>
      </c>
      <c r="D164" s="201">
        <v>5</v>
      </c>
      <c r="E164" s="244" t="s">
        <v>6214</v>
      </c>
      <c r="F164" s="244"/>
    </row>
    <row r="165" spans="1:6">
      <c r="A165" s="201" t="s">
        <v>81</v>
      </c>
      <c r="B165" s="201" t="s">
        <v>85</v>
      </c>
      <c r="C165" s="201">
        <v>14</v>
      </c>
      <c r="D165" s="201">
        <v>5</v>
      </c>
      <c r="E165" s="244" t="s">
        <v>6214</v>
      </c>
      <c r="F165" s="244"/>
    </row>
    <row r="166" spans="1:6">
      <c r="A166" s="201" t="s">
        <v>86</v>
      </c>
      <c r="B166" s="201" t="s">
        <v>21</v>
      </c>
      <c r="C166" s="201">
        <v>152</v>
      </c>
      <c r="D166" s="201">
        <v>45</v>
      </c>
      <c r="E166" s="244" t="s">
        <v>6224</v>
      </c>
      <c r="F166" s="244" t="s">
        <v>6225</v>
      </c>
    </row>
    <row r="167" spans="1:6">
      <c r="A167" s="201" t="s">
        <v>86</v>
      </c>
      <c r="B167" s="201" t="s">
        <v>21</v>
      </c>
      <c r="C167" s="201">
        <v>125</v>
      </c>
      <c r="D167" s="201">
        <v>38</v>
      </c>
      <c r="E167" s="244" t="s">
        <v>6214</v>
      </c>
      <c r="F167" s="244" t="s">
        <v>6236</v>
      </c>
    </row>
    <row r="168" spans="1:6">
      <c r="A168" s="201" t="s">
        <v>86</v>
      </c>
      <c r="B168" s="201" t="s">
        <v>21</v>
      </c>
      <c r="C168" s="201">
        <v>137</v>
      </c>
      <c r="D168" s="201">
        <v>38</v>
      </c>
      <c r="E168" s="244" t="s">
        <v>6223</v>
      </c>
      <c r="F168" s="244" t="s">
        <v>6359</v>
      </c>
    </row>
    <row r="169" spans="1:6">
      <c r="A169" s="201" t="s">
        <v>86</v>
      </c>
      <c r="B169" s="201" t="s">
        <v>21</v>
      </c>
      <c r="C169" s="201">
        <v>144</v>
      </c>
      <c r="D169" s="201">
        <v>45</v>
      </c>
      <c r="E169" s="244" t="s">
        <v>6217</v>
      </c>
      <c r="F169" s="244" t="s">
        <v>6372</v>
      </c>
    </row>
    <row r="170" spans="1:6">
      <c r="A170" s="201" t="s">
        <v>86</v>
      </c>
      <c r="B170" s="201" t="s">
        <v>21</v>
      </c>
      <c r="C170" s="201">
        <v>0</v>
      </c>
      <c r="D170" s="201">
        <v>0</v>
      </c>
      <c r="E170" s="244" t="s">
        <v>6185</v>
      </c>
      <c r="F170" s="244"/>
    </row>
    <row r="171" spans="1:6">
      <c r="A171" s="201" t="s">
        <v>86</v>
      </c>
      <c r="B171" s="201" t="s">
        <v>3417</v>
      </c>
      <c r="C171" s="201">
        <v>16</v>
      </c>
      <c r="D171" s="201">
        <v>4</v>
      </c>
      <c r="E171" s="244" t="s">
        <v>6186</v>
      </c>
      <c r="F171" s="244"/>
    </row>
    <row r="172" spans="1:6">
      <c r="A172" s="201" t="s">
        <v>86</v>
      </c>
      <c r="B172" s="201" t="s">
        <v>3045</v>
      </c>
      <c r="C172" s="201">
        <v>128</v>
      </c>
      <c r="D172" s="201">
        <v>37</v>
      </c>
      <c r="E172" s="244" t="s">
        <v>6186</v>
      </c>
      <c r="F172" s="244"/>
    </row>
    <row r="173" spans="1:6">
      <c r="A173" s="201" t="s">
        <v>86</v>
      </c>
      <c r="B173" s="201" t="s">
        <v>3039</v>
      </c>
      <c r="C173" s="201">
        <v>14</v>
      </c>
      <c r="D173" s="201">
        <v>4</v>
      </c>
      <c r="E173" s="244" t="s">
        <v>6186</v>
      </c>
      <c r="F173" s="244"/>
    </row>
    <row r="174" spans="1:6">
      <c r="A174" s="201" t="s">
        <v>87</v>
      </c>
      <c r="B174" s="201" t="s">
        <v>88</v>
      </c>
      <c r="C174" s="201">
        <v>24</v>
      </c>
      <c r="D174" s="201">
        <v>5</v>
      </c>
      <c r="E174" s="244" t="s">
        <v>6214</v>
      </c>
      <c r="F174" s="244"/>
    </row>
    <row r="175" spans="1:6">
      <c r="A175" s="201" t="s">
        <v>87</v>
      </c>
      <c r="B175" s="201" t="s">
        <v>21</v>
      </c>
      <c r="C175" s="201">
        <v>76</v>
      </c>
      <c r="D175" s="201">
        <v>25</v>
      </c>
      <c r="E175" s="244" t="s">
        <v>6249</v>
      </c>
      <c r="F175" s="244" t="s">
        <v>6249</v>
      </c>
    </row>
    <row r="176" spans="1:6">
      <c r="A176" s="201" t="s">
        <v>87</v>
      </c>
      <c r="B176" s="201" t="s">
        <v>21</v>
      </c>
      <c r="C176" s="201">
        <v>63</v>
      </c>
      <c r="D176" s="201">
        <v>18</v>
      </c>
      <c r="E176" s="244" t="s">
        <v>6272</v>
      </c>
      <c r="F176" s="244" t="s">
        <v>6373</v>
      </c>
    </row>
    <row r="177" spans="1:6">
      <c r="A177" s="201" t="s">
        <v>87</v>
      </c>
      <c r="B177" s="201" t="s">
        <v>21</v>
      </c>
      <c r="C177" s="201">
        <v>77</v>
      </c>
      <c r="D177" s="201">
        <v>24</v>
      </c>
      <c r="E177" s="244" t="s">
        <v>6262</v>
      </c>
      <c r="F177" s="244" t="s">
        <v>6374</v>
      </c>
    </row>
    <row r="178" spans="1:6">
      <c r="A178" s="201" t="s">
        <v>87</v>
      </c>
      <c r="B178" s="201" t="s">
        <v>21</v>
      </c>
      <c r="C178" s="201">
        <v>62</v>
      </c>
      <c r="D178" s="201">
        <v>17</v>
      </c>
      <c r="E178" s="244" t="s">
        <v>6273</v>
      </c>
      <c r="F178" s="244" t="s">
        <v>6361</v>
      </c>
    </row>
    <row r="179" spans="1:6">
      <c r="A179" s="201" t="s">
        <v>87</v>
      </c>
      <c r="B179" s="201" t="s">
        <v>21</v>
      </c>
      <c r="C179" s="201">
        <v>20</v>
      </c>
      <c r="D179" s="201">
        <v>12</v>
      </c>
      <c r="E179" s="244" t="s">
        <v>6258</v>
      </c>
      <c r="F179" s="244" t="s">
        <v>6375</v>
      </c>
    </row>
    <row r="180" spans="1:6">
      <c r="A180" s="201" t="s">
        <v>87</v>
      </c>
      <c r="B180" s="201" t="s">
        <v>21</v>
      </c>
      <c r="C180" s="201">
        <v>22</v>
      </c>
      <c r="D180" s="201">
        <v>12</v>
      </c>
      <c r="E180" s="244" t="s">
        <v>6276</v>
      </c>
      <c r="F180" s="244" t="s">
        <v>6362</v>
      </c>
    </row>
    <row r="181" spans="1:6">
      <c r="A181" s="201" t="s">
        <v>87</v>
      </c>
      <c r="B181" s="201" t="s">
        <v>21</v>
      </c>
      <c r="C181" s="201">
        <v>27</v>
      </c>
      <c r="D181" s="201">
        <v>12</v>
      </c>
      <c r="E181" s="244" t="s">
        <v>6253</v>
      </c>
      <c r="F181" s="244" t="s">
        <v>6253</v>
      </c>
    </row>
    <row r="182" spans="1:6">
      <c r="A182" s="201" t="s">
        <v>87</v>
      </c>
      <c r="B182" s="201" t="s">
        <v>21</v>
      </c>
      <c r="C182" s="201">
        <v>24</v>
      </c>
      <c r="D182" s="201">
        <v>13</v>
      </c>
      <c r="E182" s="244" t="s">
        <v>6277</v>
      </c>
      <c r="F182" s="244" t="s">
        <v>6281</v>
      </c>
    </row>
    <row r="183" spans="1:6">
      <c r="A183" s="201" t="s">
        <v>87</v>
      </c>
      <c r="B183" s="201" t="s">
        <v>21</v>
      </c>
      <c r="C183" s="201">
        <v>76</v>
      </c>
      <c r="D183" s="201">
        <v>24</v>
      </c>
      <c r="E183" s="244" t="s">
        <v>6264</v>
      </c>
      <c r="F183" s="244" t="s">
        <v>6264</v>
      </c>
    </row>
    <row r="184" spans="1:6">
      <c r="A184" s="201" t="s">
        <v>87</v>
      </c>
      <c r="B184" s="201" t="s">
        <v>21</v>
      </c>
      <c r="C184" s="201">
        <v>76</v>
      </c>
      <c r="D184" s="201">
        <v>23</v>
      </c>
      <c r="E184" s="244" t="s">
        <v>6265</v>
      </c>
      <c r="F184" s="244" t="s">
        <v>6363</v>
      </c>
    </row>
    <row r="185" spans="1:6">
      <c r="A185" s="201" t="s">
        <v>87</v>
      </c>
      <c r="B185" s="201" t="s">
        <v>21</v>
      </c>
      <c r="C185" s="201">
        <v>75</v>
      </c>
      <c r="D185" s="201">
        <v>20</v>
      </c>
      <c r="E185" s="244" t="s">
        <v>6250</v>
      </c>
      <c r="F185" s="244" t="s">
        <v>6370</v>
      </c>
    </row>
    <row r="186" spans="1:6">
      <c r="A186" s="201" t="s">
        <v>87</v>
      </c>
      <c r="B186" s="201" t="s">
        <v>21</v>
      </c>
      <c r="C186" s="201">
        <v>0</v>
      </c>
      <c r="D186" s="201">
        <v>0</v>
      </c>
      <c r="E186" s="244" t="s">
        <v>6260</v>
      </c>
      <c r="F186" s="244" t="s">
        <v>6260</v>
      </c>
    </row>
    <row r="187" spans="1:6">
      <c r="A187" s="201" t="s">
        <v>87</v>
      </c>
      <c r="B187" s="201" t="s">
        <v>21</v>
      </c>
      <c r="C187" s="201">
        <v>74</v>
      </c>
      <c r="D187" s="201">
        <v>20</v>
      </c>
      <c r="E187" s="244" t="s">
        <v>6261</v>
      </c>
      <c r="F187" s="244" t="s">
        <v>6261</v>
      </c>
    </row>
    <row r="188" spans="1:6">
      <c r="A188" s="201" t="s">
        <v>87</v>
      </c>
      <c r="B188" s="201" t="s">
        <v>21</v>
      </c>
      <c r="C188" s="201">
        <v>75</v>
      </c>
      <c r="D188" s="201">
        <v>19</v>
      </c>
      <c r="E188" s="244" t="s">
        <v>6266</v>
      </c>
      <c r="F188" s="244" t="s">
        <v>6364</v>
      </c>
    </row>
    <row r="189" spans="1:6">
      <c r="A189" s="201" t="s">
        <v>87</v>
      </c>
      <c r="B189" s="201" t="s">
        <v>21</v>
      </c>
      <c r="C189" s="201">
        <v>74</v>
      </c>
      <c r="D189" s="201">
        <v>19</v>
      </c>
      <c r="E189" s="244" t="s">
        <v>6251</v>
      </c>
      <c r="F189" s="244" t="s">
        <v>6251</v>
      </c>
    </row>
    <row r="190" spans="1:6">
      <c r="A190" s="201" t="s">
        <v>87</v>
      </c>
      <c r="B190" s="201" t="s">
        <v>21</v>
      </c>
      <c r="C190" s="201">
        <v>73</v>
      </c>
      <c r="D190" s="201">
        <v>19</v>
      </c>
      <c r="E190" s="244" t="s">
        <v>6267</v>
      </c>
      <c r="F190" s="244" t="s">
        <v>6267</v>
      </c>
    </row>
    <row r="191" spans="1:6">
      <c r="A191" s="201" t="s">
        <v>87</v>
      </c>
      <c r="B191" s="201" t="s">
        <v>21</v>
      </c>
      <c r="C191" s="201">
        <v>73</v>
      </c>
      <c r="D191" s="201">
        <v>20</v>
      </c>
      <c r="E191" s="244" t="s">
        <v>6268</v>
      </c>
      <c r="F191" s="244" t="s">
        <v>6268</v>
      </c>
    </row>
    <row r="192" spans="1:6">
      <c r="A192" s="201" t="s">
        <v>87</v>
      </c>
      <c r="B192" s="201" t="s">
        <v>21</v>
      </c>
      <c r="C192" s="201">
        <v>72</v>
      </c>
      <c r="D192" s="201">
        <v>20</v>
      </c>
      <c r="E192" s="244" t="s">
        <v>6269</v>
      </c>
      <c r="F192" s="244" t="s">
        <v>6269</v>
      </c>
    </row>
    <row r="193" spans="1:6">
      <c r="A193" s="201" t="s">
        <v>87</v>
      </c>
      <c r="B193" s="201" t="s">
        <v>21</v>
      </c>
      <c r="C193" s="201">
        <v>72</v>
      </c>
      <c r="D193" s="201">
        <v>21</v>
      </c>
      <c r="E193" s="244" t="s">
        <v>6270</v>
      </c>
      <c r="F193" s="244" t="s">
        <v>6365</v>
      </c>
    </row>
    <row r="194" spans="1:6">
      <c r="A194" s="201" t="s">
        <v>87</v>
      </c>
      <c r="B194" s="201" t="s">
        <v>21</v>
      </c>
      <c r="C194" s="201">
        <v>69</v>
      </c>
      <c r="D194" s="201">
        <v>18</v>
      </c>
      <c r="E194" s="244" t="s">
        <v>6252</v>
      </c>
      <c r="F194" s="244" t="s">
        <v>6252</v>
      </c>
    </row>
    <row r="195" spans="1:6">
      <c r="A195" s="201" t="s">
        <v>87</v>
      </c>
      <c r="B195" s="201" t="s">
        <v>21</v>
      </c>
      <c r="C195" s="201">
        <v>69</v>
      </c>
      <c r="D195" s="201">
        <v>19</v>
      </c>
      <c r="E195" s="244" t="s">
        <v>6271</v>
      </c>
      <c r="F195" s="244" t="s">
        <v>6376</v>
      </c>
    </row>
    <row r="196" spans="1:6">
      <c r="A196" s="201" t="s">
        <v>87</v>
      </c>
      <c r="B196" s="201" t="s">
        <v>21</v>
      </c>
      <c r="C196" s="201">
        <v>26</v>
      </c>
      <c r="D196" s="201">
        <v>12</v>
      </c>
      <c r="E196" s="244" t="s">
        <v>6274</v>
      </c>
      <c r="F196" s="244" t="s">
        <v>6366</v>
      </c>
    </row>
    <row r="197" spans="1:6">
      <c r="A197" s="201" t="s">
        <v>87</v>
      </c>
      <c r="B197" s="201" t="s">
        <v>21</v>
      </c>
      <c r="C197" s="201">
        <v>0</v>
      </c>
      <c r="D197" s="201">
        <v>0</v>
      </c>
      <c r="E197" s="244" t="s">
        <v>6254</v>
      </c>
      <c r="F197" s="244" t="s">
        <v>6377</v>
      </c>
    </row>
    <row r="198" spans="1:6">
      <c r="A198" s="201" t="s">
        <v>87</v>
      </c>
      <c r="B198" s="201" t="s">
        <v>21</v>
      </c>
      <c r="C198" s="201">
        <v>76</v>
      </c>
      <c r="D198" s="201">
        <v>25</v>
      </c>
      <c r="E198" s="244" t="s">
        <v>6263</v>
      </c>
      <c r="F198" s="244" t="s">
        <v>6369</v>
      </c>
    </row>
    <row r="199" spans="1:6">
      <c r="A199" s="201" t="s">
        <v>87</v>
      </c>
      <c r="B199" s="201" t="s">
        <v>21</v>
      </c>
      <c r="C199" s="201">
        <v>48</v>
      </c>
      <c r="D199" s="201">
        <v>21</v>
      </c>
      <c r="E199" s="244" t="s">
        <v>6259</v>
      </c>
      <c r="F199" s="244" t="s">
        <v>6259</v>
      </c>
    </row>
    <row r="200" spans="1:6">
      <c r="A200" s="201" t="s">
        <v>87</v>
      </c>
      <c r="B200" s="201" t="s">
        <v>21</v>
      </c>
      <c r="C200" s="201">
        <v>50</v>
      </c>
      <c r="D200" s="201">
        <v>21</v>
      </c>
      <c r="E200" s="244" t="s">
        <v>6278</v>
      </c>
      <c r="F200" s="244" t="s">
        <v>6278</v>
      </c>
    </row>
    <row r="201" spans="1:6">
      <c r="A201" s="201" t="s">
        <v>87</v>
      </c>
      <c r="B201" s="201" t="s">
        <v>21</v>
      </c>
      <c r="C201" s="201">
        <v>63</v>
      </c>
      <c r="D201" s="201">
        <v>21</v>
      </c>
      <c r="E201" s="244" t="s">
        <v>6247</v>
      </c>
      <c r="F201" s="244" t="s">
        <v>6283</v>
      </c>
    </row>
    <row r="202" spans="1:6">
      <c r="A202" s="201" t="s">
        <v>87</v>
      </c>
      <c r="B202" s="201" t="s">
        <v>21</v>
      </c>
      <c r="C202" s="201">
        <v>64</v>
      </c>
      <c r="D202" s="201">
        <v>21</v>
      </c>
      <c r="E202" s="244" t="s">
        <v>6279</v>
      </c>
      <c r="F202" s="244" t="s">
        <v>6371</v>
      </c>
    </row>
    <row r="203" spans="1:6">
      <c r="A203" s="201" t="s">
        <v>87</v>
      </c>
      <c r="B203" s="201" t="s">
        <v>21</v>
      </c>
      <c r="C203" s="201">
        <v>0</v>
      </c>
      <c r="D203" s="201">
        <v>0</v>
      </c>
      <c r="E203" s="244" t="s">
        <v>6225</v>
      </c>
      <c r="F203" s="244" t="s">
        <v>6225</v>
      </c>
    </row>
    <row r="204" spans="1:6">
      <c r="A204" s="201" t="s">
        <v>87</v>
      </c>
      <c r="B204" s="201" t="s">
        <v>21</v>
      </c>
      <c r="C204" s="201">
        <v>0</v>
      </c>
      <c r="D204" s="201">
        <v>7</v>
      </c>
      <c r="E204" s="244" t="s">
        <v>6214</v>
      </c>
      <c r="F204" s="244" t="s">
        <v>6280</v>
      </c>
    </row>
    <row r="205" spans="1:6">
      <c r="A205" s="201" t="s">
        <v>87</v>
      </c>
      <c r="B205" s="201" t="s">
        <v>21</v>
      </c>
      <c r="C205" s="201">
        <v>26</v>
      </c>
      <c r="D205" s="201">
        <v>11</v>
      </c>
      <c r="E205" s="244" t="s">
        <v>6275</v>
      </c>
      <c r="F205" s="244"/>
    </row>
    <row r="206" spans="1:6">
      <c r="A206" s="201" t="s">
        <v>87</v>
      </c>
      <c r="B206" s="201" t="s">
        <v>89</v>
      </c>
      <c r="C206" s="201">
        <v>24</v>
      </c>
      <c r="D206" s="201">
        <v>4</v>
      </c>
      <c r="E206" s="244" t="s">
        <v>6214</v>
      </c>
      <c r="F206" s="244"/>
    </row>
    <row r="207" spans="1:6">
      <c r="A207" s="201" t="s">
        <v>87</v>
      </c>
      <c r="B207" s="201" t="s">
        <v>90</v>
      </c>
      <c r="C207" s="201">
        <v>15</v>
      </c>
      <c r="D207" s="201">
        <v>4</v>
      </c>
      <c r="E207" s="244" t="s">
        <v>6214</v>
      </c>
      <c r="F207" s="244"/>
    </row>
    <row r="208" spans="1:6">
      <c r="A208" s="201" t="s">
        <v>87</v>
      </c>
      <c r="B208" s="201" t="s">
        <v>91</v>
      </c>
      <c r="C208" s="201">
        <v>14</v>
      </c>
      <c r="D208" s="201">
        <v>4</v>
      </c>
      <c r="E208" s="244" t="s">
        <v>6214</v>
      </c>
      <c r="F208" s="244"/>
    </row>
    <row r="209" spans="1:6">
      <c r="A209" s="201" t="s">
        <v>92</v>
      </c>
      <c r="B209" s="201" t="s">
        <v>93</v>
      </c>
      <c r="C209" s="201">
        <v>15</v>
      </c>
      <c r="D209" s="201">
        <v>4</v>
      </c>
      <c r="E209" s="244" t="s">
        <v>6214</v>
      </c>
      <c r="F209" s="244"/>
    </row>
    <row r="210" spans="1:6">
      <c r="A210" s="201" t="s">
        <v>92</v>
      </c>
      <c r="B210" s="201" t="s">
        <v>94</v>
      </c>
      <c r="C210" s="201">
        <v>10</v>
      </c>
      <c r="D210" s="201">
        <v>4</v>
      </c>
      <c r="E210" s="244" t="s">
        <v>6214</v>
      </c>
      <c r="F210" s="244"/>
    </row>
    <row r="211" spans="1:6">
      <c r="A211" s="201" t="s">
        <v>92</v>
      </c>
      <c r="B211" s="201" t="s">
        <v>95</v>
      </c>
      <c r="C211" s="201">
        <v>21</v>
      </c>
      <c r="D211" s="201">
        <v>6</v>
      </c>
      <c r="E211" s="244" t="s">
        <v>6214</v>
      </c>
      <c r="F211" s="244"/>
    </row>
    <row r="212" spans="1:6">
      <c r="A212" s="201" t="s">
        <v>92</v>
      </c>
      <c r="B212" s="201" t="s">
        <v>21</v>
      </c>
      <c r="C212" s="201">
        <v>74</v>
      </c>
      <c r="D212" s="201">
        <v>27</v>
      </c>
      <c r="E212" s="244" t="s">
        <v>6249</v>
      </c>
      <c r="F212" s="244" t="s">
        <v>6249</v>
      </c>
    </row>
    <row r="213" spans="1:6">
      <c r="A213" s="201" t="s">
        <v>92</v>
      </c>
      <c r="B213" s="201" t="s">
        <v>21</v>
      </c>
      <c r="C213" s="201">
        <v>70</v>
      </c>
      <c r="D213" s="201">
        <v>22</v>
      </c>
      <c r="E213" s="244" t="s">
        <v>6272</v>
      </c>
      <c r="F213" s="244" t="s">
        <v>6361</v>
      </c>
    </row>
    <row r="214" spans="1:6">
      <c r="A214" s="201" t="s">
        <v>92</v>
      </c>
      <c r="B214" s="201" t="s">
        <v>21</v>
      </c>
      <c r="C214" s="201">
        <v>29</v>
      </c>
      <c r="D214" s="201">
        <v>11</v>
      </c>
      <c r="E214" s="244" t="s">
        <v>6258</v>
      </c>
      <c r="F214" s="244" t="s">
        <v>6375</v>
      </c>
    </row>
    <row r="215" spans="1:6">
      <c r="A215" s="201" t="s">
        <v>92</v>
      </c>
      <c r="B215" s="201" t="s">
        <v>21</v>
      </c>
      <c r="C215" s="201">
        <v>30</v>
      </c>
      <c r="D215" s="201">
        <v>13</v>
      </c>
      <c r="E215" s="244" t="s">
        <v>6276</v>
      </c>
      <c r="F215" s="244" t="s">
        <v>6362</v>
      </c>
    </row>
    <row r="216" spans="1:6">
      <c r="A216" s="201" t="s">
        <v>92</v>
      </c>
      <c r="B216" s="201" t="s">
        <v>21</v>
      </c>
      <c r="C216" s="201">
        <v>27</v>
      </c>
      <c r="D216" s="201">
        <v>18</v>
      </c>
      <c r="E216" s="244" t="s">
        <v>6253</v>
      </c>
      <c r="F216" s="244" t="s">
        <v>6253</v>
      </c>
    </row>
    <row r="217" spans="1:6">
      <c r="A217" s="201" t="s">
        <v>92</v>
      </c>
      <c r="B217" s="201" t="s">
        <v>21</v>
      </c>
      <c r="C217" s="201">
        <v>30</v>
      </c>
      <c r="D217" s="201">
        <v>14</v>
      </c>
      <c r="E217" s="244" t="s">
        <v>6277</v>
      </c>
      <c r="F217" s="244" t="s">
        <v>6227</v>
      </c>
    </row>
    <row r="218" spans="1:6">
      <c r="A218" s="201" t="s">
        <v>92</v>
      </c>
      <c r="B218" s="201" t="s">
        <v>21</v>
      </c>
      <c r="C218" s="201">
        <v>72</v>
      </c>
      <c r="D218" s="201">
        <v>26</v>
      </c>
      <c r="E218" s="244" t="s">
        <v>6281</v>
      </c>
      <c r="F218" s="244" t="s">
        <v>6281</v>
      </c>
    </row>
    <row r="219" spans="1:6">
      <c r="A219" s="201" t="s">
        <v>92</v>
      </c>
      <c r="B219" s="201" t="s">
        <v>21</v>
      </c>
      <c r="C219" s="201">
        <v>72</v>
      </c>
      <c r="D219" s="201">
        <v>25</v>
      </c>
      <c r="E219" s="244" t="s">
        <v>6264</v>
      </c>
      <c r="F219" s="244" t="s">
        <v>6264</v>
      </c>
    </row>
    <row r="220" spans="1:6">
      <c r="A220" s="201" t="s">
        <v>92</v>
      </c>
      <c r="B220" s="201" t="s">
        <v>21</v>
      </c>
      <c r="C220" s="201">
        <v>72</v>
      </c>
      <c r="D220" s="201">
        <v>24</v>
      </c>
      <c r="E220" s="244" t="s">
        <v>6265</v>
      </c>
      <c r="F220" s="244" t="s">
        <v>6363</v>
      </c>
    </row>
    <row r="221" spans="1:6">
      <c r="A221" s="201" t="s">
        <v>92</v>
      </c>
      <c r="B221" s="201" t="s">
        <v>21</v>
      </c>
      <c r="C221" s="201">
        <v>72</v>
      </c>
      <c r="D221" s="201">
        <v>25</v>
      </c>
      <c r="E221" s="244" t="s">
        <v>6250</v>
      </c>
      <c r="F221" s="244" t="s">
        <v>6370</v>
      </c>
    </row>
    <row r="222" spans="1:6">
      <c r="A222" s="201" t="s">
        <v>92</v>
      </c>
      <c r="B222" s="201" t="s">
        <v>21</v>
      </c>
      <c r="C222" s="201">
        <v>0</v>
      </c>
      <c r="D222" s="201">
        <v>0</v>
      </c>
      <c r="E222" s="244" t="s">
        <v>6260</v>
      </c>
      <c r="F222" s="244" t="s">
        <v>6260</v>
      </c>
    </row>
    <row r="223" spans="1:6">
      <c r="A223" s="201" t="s">
        <v>92</v>
      </c>
      <c r="B223" s="201" t="s">
        <v>21</v>
      </c>
      <c r="C223" s="201">
        <v>72</v>
      </c>
      <c r="D223" s="201">
        <v>22</v>
      </c>
      <c r="E223" s="244" t="s">
        <v>6261</v>
      </c>
      <c r="F223" s="244" t="s">
        <v>6364</v>
      </c>
    </row>
    <row r="224" spans="1:6">
      <c r="A224" s="201" t="s">
        <v>92</v>
      </c>
      <c r="B224" s="201" t="s">
        <v>21</v>
      </c>
      <c r="C224" s="201">
        <v>72</v>
      </c>
      <c r="D224" s="201">
        <v>19</v>
      </c>
      <c r="E224" s="244" t="s">
        <v>6251</v>
      </c>
      <c r="F224" s="244" t="s">
        <v>6268</v>
      </c>
    </row>
    <row r="225" spans="1:6">
      <c r="A225" s="201" t="s">
        <v>92</v>
      </c>
      <c r="B225" s="201" t="s">
        <v>21</v>
      </c>
      <c r="C225" s="201">
        <v>72</v>
      </c>
      <c r="D225" s="201">
        <v>18</v>
      </c>
      <c r="E225" s="244" t="s">
        <v>6269</v>
      </c>
      <c r="F225" s="244" t="s">
        <v>6365</v>
      </c>
    </row>
    <row r="226" spans="1:6">
      <c r="A226" s="201" t="s">
        <v>92</v>
      </c>
      <c r="B226" s="201" t="s">
        <v>21</v>
      </c>
      <c r="C226" s="201">
        <v>71</v>
      </c>
      <c r="D226" s="201">
        <v>19</v>
      </c>
      <c r="E226" s="244" t="s">
        <v>6252</v>
      </c>
      <c r="F226" s="244" t="s">
        <v>6224</v>
      </c>
    </row>
    <row r="227" spans="1:6">
      <c r="A227" s="201" t="s">
        <v>92</v>
      </c>
      <c r="B227" s="201" t="s">
        <v>21</v>
      </c>
      <c r="C227" s="201">
        <v>25</v>
      </c>
      <c r="D227" s="201">
        <v>16</v>
      </c>
      <c r="E227" s="244" t="s">
        <v>6282</v>
      </c>
      <c r="F227" s="244" t="s">
        <v>6366</v>
      </c>
    </row>
    <row r="228" spans="1:6">
      <c r="A228" s="201" t="s">
        <v>92</v>
      </c>
      <c r="B228" s="201" t="s">
        <v>21</v>
      </c>
      <c r="C228" s="201">
        <v>0</v>
      </c>
      <c r="D228" s="201">
        <v>0</v>
      </c>
      <c r="E228" s="244" t="s">
        <v>6254</v>
      </c>
      <c r="F228" s="244" t="s">
        <v>6377</v>
      </c>
    </row>
    <row r="229" spans="1:6">
      <c r="A229" s="201" t="s">
        <v>92</v>
      </c>
      <c r="B229" s="201" t="s">
        <v>21</v>
      </c>
      <c r="C229" s="201">
        <v>72</v>
      </c>
      <c r="D229" s="201">
        <v>26</v>
      </c>
      <c r="E229" s="244" t="s">
        <v>6263</v>
      </c>
      <c r="F229" s="244" t="s">
        <v>6369</v>
      </c>
    </row>
    <row r="230" spans="1:6">
      <c r="A230" s="201" t="s">
        <v>92</v>
      </c>
      <c r="B230" s="201" t="s">
        <v>21</v>
      </c>
      <c r="C230" s="201">
        <v>48</v>
      </c>
      <c r="D230" s="201">
        <v>17</v>
      </c>
      <c r="E230" s="244" t="s">
        <v>6259</v>
      </c>
      <c r="F230" s="244" t="s">
        <v>6259</v>
      </c>
    </row>
    <row r="231" spans="1:6">
      <c r="A231" s="201" t="s">
        <v>92</v>
      </c>
      <c r="B231" s="201" t="s">
        <v>21</v>
      </c>
      <c r="C231" s="201">
        <v>48</v>
      </c>
      <c r="D231" s="201">
        <v>19</v>
      </c>
      <c r="E231" s="244" t="s">
        <v>6278</v>
      </c>
      <c r="F231" s="244" t="s">
        <v>6247</v>
      </c>
    </row>
    <row r="232" spans="1:6">
      <c r="A232" s="201" t="s">
        <v>92</v>
      </c>
      <c r="B232" s="201" t="s">
        <v>21</v>
      </c>
      <c r="C232" s="201">
        <v>48</v>
      </c>
      <c r="D232" s="201">
        <v>21</v>
      </c>
      <c r="E232" s="244" t="s">
        <v>6283</v>
      </c>
      <c r="F232" s="244" t="s">
        <v>6371</v>
      </c>
    </row>
    <row r="233" spans="1:6">
      <c r="A233" s="201" t="s">
        <v>92</v>
      </c>
      <c r="B233" s="201" t="s">
        <v>21</v>
      </c>
      <c r="C233" s="201">
        <v>0</v>
      </c>
      <c r="D233" s="201">
        <v>0</v>
      </c>
      <c r="E233" s="244" t="s">
        <v>6225</v>
      </c>
      <c r="F233" s="244" t="s">
        <v>6214</v>
      </c>
    </row>
    <row r="234" spans="1:6">
      <c r="A234" s="201" t="s">
        <v>92</v>
      </c>
      <c r="B234" s="201" t="s">
        <v>21</v>
      </c>
      <c r="C234" s="201">
        <v>0</v>
      </c>
      <c r="D234" s="201">
        <v>4</v>
      </c>
      <c r="E234" s="244" t="s">
        <v>6218</v>
      </c>
      <c r="F234" s="244" t="s">
        <v>6378</v>
      </c>
    </row>
    <row r="235" spans="1:6">
      <c r="A235" s="201" t="s">
        <v>92</v>
      </c>
      <c r="B235" s="201" t="s">
        <v>21</v>
      </c>
      <c r="C235" s="201">
        <v>72</v>
      </c>
      <c r="D235" s="201">
        <v>27</v>
      </c>
      <c r="E235" s="244" t="s">
        <v>6280</v>
      </c>
      <c r="F235" s="244" t="s">
        <v>6280</v>
      </c>
    </row>
    <row r="236" spans="1:6">
      <c r="A236" s="201" t="s">
        <v>92</v>
      </c>
      <c r="B236" s="201" t="s">
        <v>21</v>
      </c>
      <c r="C236" s="201">
        <v>27</v>
      </c>
      <c r="D236" s="201">
        <v>16</v>
      </c>
      <c r="E236" s="244" t="s">
        <v>6275</v>
      </c>
      <c r="F236" s="244"/>
    </row>
    <row r="237" spans="1:6">
      <c r="A237" s="201" t="s">
        <v>92</v>
      </c>
      <c r="B237" s="201" t="s">
        <v>96</v>
      </c>
      <c r="C237" s="201">
        <v>24</v>
      </c>
      <c r="D237" s="201">
        <v>5</v>
      </c>
      <c r="E237" s="244" t="s">
        <v>6214</v>
      </c>
      <c r="F237" s="244"/>
    </row>
    <row r="238" spans="1:6">
      <c r="A238" s="201" t="s">
        <v>97</v>
      </c>
      <c r="B238" s="201" t="s">
        <v>33</v>
      </c>
      <c r="C238" s="201">
        <v>38</v>
      </c>
      <c r="D238" s="201">
        <v>0</v>
      </c>
      <c r="E238" s="244" t="s">
        <v>6216</v>
      </c>
      <c r="F238" s="244" t="s">
        <v>6360</v>
      </c>
    </row>
    <row r="239" spans="1:6">
      <c r="A239" s="201" t="s">
        <v>97</v>
      </c>
      <c r="B239" s="201" t="s">
        <v>33</v>
      </c>
      <c r="C239" s="201">
        <v>38</v>
      </c>
      <c r="D239" s="201">
        <v>0</v>
      </c>
      <c r="E239" s="244" t="s">
        <v>6295</v>
      </c>
      <c r="F239" s="244"/>
    </row>
    <row r="240" spans="1:6">
      <c r="A240" s="201" t="s">
        <v>97</v>
      </c>
      <c r="B240" s="201" t="s">
        <v>58</v>
      </c>
      <c r="C240" s="201">
        <v>81</v>
      </c>
      <c r="D240" s="201">
        <v>0</v>
      </c>
      <c r="E240" s="244" t="s">
        <v>6216</v>
      </c>
      <c r="F240" s="244" t="s">
        <v>6360</v>
      </c>
    </row>
    <row r="241" spans="1:6">
      <c r="A241" s="201" t="s">
        <v>97</v>
      </c>
      <c r="B241" s="201" t="s">
        <v>58</v>
      </c>
      <c r="C241" s="201">
        <v>80</v>
      </c>
      <c r="D241" s="201">
        <v>0</v>
      </c>
      <c r="E241" s="244" t="s">
        <v>6295</v>
      </c>
      <c r="F241" s="244"/>
    </row>
    <row r="242" spans="1:6">
      <c r="A242" s="201" t="s">
        <v>97</v>
      </c>
      <c r="B242" s="201" t="s">
        <v>35</v>
      </c>
      <c r="C242" s="201">
        <v>31</v>
      </c>
      <c r="D242" s="201">
        <v>0</v>
      </c>
      <c r="E242" s="244" t="s">
        <v>6216</v>
      </c>
      <c r="F242" s="244" t="s">
        <v>6360</v>
      </c>
    </row>
    <row r="243" spans="1:6">
      <c r="A243" s="201" t="s">
        <v>97</v>
      </c>
      <c r="B243" s="201" t="s">
        <v>35</v>
      </c>
      <c r="C243" s="201">
        <v>30</v>
      </c>
      <c r="D243" s="201">
        <v>0</v>
      </c>
      <c r="E243" s="244" t="s">
        <v>6295</v>
      </c>
      <c r="F243" s="244"/>
    </row>
    <row r="244" spans="1:6">
      <c r="A244" s="201" t="s">
        <v>97</v>
      </c>
      <c r="B244" s="201" t="s">
        <v>36</v>
      </c>
      <c r="C244" s="201">
        <v>26</v>
      </c>
      <c r="D244" s="201">
        <v>0</v>
      </c>
      <c r="E244" s="244" t="s">
        <v>6216</v>
      </c>
      <c r="F244" s="244" t="s">
        <v>6360</v>
      </c>
    </row>
    <row r="245" spans="1:6">
      <c r="A245" s="201" t="s">
        <v>97</v>
      </c>
      <c r="B245" s="201" t="s">
        <v>36</v>
      </c>
      <c r="C245" s="201">
        <v>27</v>
      </c>
      <c r="D245" s="201">
        <v>0</v>
      </c>
      <c r="E245" s="244" t="s">
        <v>6295</v>
      </c>
      <c r="F245" s="244"/>
    </row>
    <row r="246" spans="1:6">
      <c r="A246" s="201" t="s">
        <v>97</v>
      </c>
      <c r="B246" s="201" t="s">
        <v>38</v>
      </c>
      <c r="C246" s="201">
        <v>51</v>
      </c>
      <c r="D246" s="201">
        <v>0</v>
      </c>
      <c r="E246" s="244" t="s">
        <v>6216</v>
      </c>
      <c r="F246" s="244" t="s">
        <v>6360</v>
      </c>
    </row>
    <row r="247" spans="1:6">
      <c r="A247" s="201" t="s">
        <v>97</v>
      </c>
      <c r="B247" s="201" t="s">
        <v>38</v>
      </c>
      <c r="C247" s="201">
        <v>51</v>
      </c>
      <c r="D247" s="201">
        <v>0</v>
      </c>
      <c r="E247" s="244" t="s">
        <v>6295</v>
      </c>
      <c r="F247" s="244"/>
    </row>
    <row r="248" spans="1:6">
      <c r="A248" s="201" t="s">
        <v>97</v>
      </c>
      <c r="B248" s="201" t="s">
        <v>40</v>
      </c>
      <c r="C248" s="201">
        <v>30</v>
      </c>
      <c r="D248" s="201">
        <v>0</v>
      </c>
      <c r="E248" s="244" t="s">
        <v>6216</v>
      </c>
      <c r="F248" s="244" t="s">
        <v>6360</v>
      </c>
    </row>
    <row r="249" spans="1:6">
      <c r="A249" s="201" t="s">
        <v>97</v>
      </c>
      <c r="B249" s="201" t="s">
        <v>40</v>
      </c>
      <c r="C249" s="201">
        <v>29</v>
      </c>
      <c r="D249" s="201">
        <v>0</v>
      </c>
      <c r="E249" s="244" t="s">
        <v>6295</v>
      </c>
      <c r="F249" s="244"/>
    </row>
    <row r="250" spans="1:6">
      <c r="A250" s="201" t="s">
        <v>97</v>
      </c>
      <c r="B250" s="201" t="s">
        <v>42</v>
      </c>
      <c r="C250" s="201">
        <v>50</v>
      </c>
      <c r="D250" s="201">
        <v>0</v>
      </c>
      <c r="E250" s="244" t="s">
        <v>6216</v>
      </c>
      <c r="F250" s="244" t="s">
        <v>6360</v>
      </c>
    </row>
    <row r="251" spans="1:6">
      <c r="A251" s="201" t="s">
        <v>97</v>
      </c>
      <c r="B251" s="201" t="s">
        <v>42</v>
      </c>
      <c r="C251" s="201">
        <v>51</v>
      </c>
      <c r="D251" s="201">
        <v>0</v>
      </c>
      <c r="E251" s="244" t="s">
        <v>6295</v>
      </c>
      <c r="F251" s="244"/>
    </row>
    <row r="252" spans="1:6">
      <c r="A252" s="201" t="s">
        <v>97</v>
      </c>
      <c r="B252" s="201" t="s">
        <v>44</v>
      </c>
      <c r="C252" s="201">
        <v>56</v>
      </c>
      <c r="D252" s="201">
        <v>0</v>
      </c>
      <c r="E252" s="244" t="s">
        <v>6216</v>
      </c>
      <c r="F252" s="244" t="s">
        <v>6360</v>
      </c>
    </row>
    <row r="253" spans="1:6">
      <c r="A253" s="201" t="s">
        <v>97</v>
      </c>
      <c r="B253" s="201" t="s">
        <v>44</v>
      </c>
      <c r="C253" s="201">
        <v>55</v>
      </c>
      <c r="D253" s="201">
        <v>0</v>
      </c>
      <c r="E253" s="244" t="s">
        <v>6295</v>
      </c>
      <c r="F253" s="244"/>
    </row>
    <row r="254" spans="1:6">
      <c r="A254" s="201" t="s">
        <v>97</v>
      </c>
      <c r="B254" s="201" t="s">
        <v>56</v>
      </c>
      <c r="C254" s="201">
        <v>84</v>
      </c>
      <c r="D254" s="201">
        <v>0</v>
      </c>
      <c r="E254" s="244" t="s">
        <v>6216</v>
      </c>
      <c r="F254" s="244" t="s">
        <v>6360</v>
      </c>
    </row>
    <row r="255" spans="1:6">
      <c r="A255" s="201" t="s">
        <v>97</v>
      </c>
      <c r="B255" s="201" t="s">
        <v>56</v>
      </c>
      <c r="C255" s="201">
        <v>81</v>
      </c>
      <c r="D255" s="201">
        <v>0</v>
      </c>
      <c r="E255" s="244" t="s">
        <v>6295</v>
      </c>
      <c r="F255" s="244"/>
    </row>
    <row r="256" spans="1:6">
      <c r="A256" s="201" t="s">
        <v>97</v>
      </c>
      <c r="B256" s="201" t="s">
        <v>57</v>
      </c>
      <c r="C256" s="201">
        <v>77</v>
      </c>
      <c r="D256" s="201">
        <v>0</v>
      </c>
      <c r="E256" s="244" t="s">
        <v>6216</v>
      </c>
      <c r="F256" s="244" t="s">
        <v>6360</v>
      </c>
    </row>
    <row r="257" spans="1:11">
      <c r="A257" s="201" t="s">
        <v>97</v>
      </c>
      <c r="B257" s="201" t="s">
        <v>57</v>
      </c>
      <c r="C257" s="201">
        <v>76</v>
      </c>
      <c r="D257" s="201">
        <v>0</v>
      </c>
      <c r="E257" s="244" t="s">
        <v>6295</v>
      </c>
      <c r="F257" s="244"/>
    </row>
    <row r="258" spans="1:11">
      <c r="A258" s="201" t="s">
        <v>97</v>
      </c>
      <c r="B258" s="201" t="s">
        <v>46</v>
      </c>
      <c r="C258" s="201"/>
      <c r="D258" s="201">
        <v>80</v>
      </c>
      <c r="E258" s="244" t="s">
        <v>6216</v>
      </c>
      <c r="F258" s="244"/>
    </row>
    <row r="259" spans="1:11">
      <c r="A259" s="201" t="s">
        <v>98</v>
      </c>
      <c r="B259" s="201" t="s">
        <v>99</v>
      </c>
      <c r="C259" s="201">
        <v>26</v>
      </c>
      <c r="D259" s="201">
        <v>7</v>
      </c>
      <c r="E259" s="244" t="s">
        <v>6217</v>
      </c>
      <c r="F259" s="244" t="s">
        <v>6217</v>
      </c>
    </row>
    <row r="260" spans="1:11">
      <c r="A260" s="201" t="s">
        <v>98</v>
      </c>
      <c r="B260" s="201" t="s">
        <v>99</v>
      </c>
      <c r="C260" s="201"/>
      <c r="D260" s="201">
        <v>7</v>
      </c>
      <c r="E260" s="244" t="s">
        <v>6284</v>
      </c>
      <c r="F260" s="244" t="s">
        <v>6379</v>
      </c>
      <c r="G260">
        <v>26</v>
      </c>
      <c r="H260">
        <v>26</v>
      </c>
      <c r="I260">
        <v>26</v>
      </c>
      <c r="J260">
        <v>26</v>
      </c>
      <c r="K260">
        <v>26</v>
      </c>
    </row>
    <row r="261" spans="1:11">
      <c r="A261" s="201" t="s">
        <v>98</v>
      </c>
      <c r="B261" s="201" t="s">
        <v>99</v>
      </c>
      <c r="C261" s="201"/>
      <c r="D261" s="201">
        <v>7</v>
      </c>
      <c r="E261" s="244" t="s">
        <v>5421</v>
      </c>
      <c r="F261" s="244"/>
      <c r="G261">
        <v>25</v>
      </c>
      <c r="H261">
        <v>25</v>
      </c>
      <c r="I261">
        <v>25</v>
      </c>
      <c r="J261">
        <v>25</v>
      </c>
      <c r="K261">
        <v>25</v>
      </c>
    </row>
    <row r="262" spans="1:11">
      <c r="A262" s="201" t="s">
        <v>98</v>
      </c>
      <c r="B262" s="201" t="s">
        <v>21</v>
      </c>
      <c r="C262" s="201">
        <v>84</v>
      </c>
      <c r="D262" s="201">
        <v>35</v>
      </c>
      <c r="E262" s="244" t="s">
        <v>6249</v>
      </c>
      <c r="F262" s="244" t="s">
        <v>6361</v>
      </c>
    </row>
    <row r="263" spans="1:11">
      <c r="A263" s="201" t="s">
        <v>98</v>
      </c>
      <c r="B263" s="201" t="s">
        <v>21</v>
      </c>
      <c r="C263" s="201">
        <v>26</v>
      </c>
      <c r="D263" s="201">
        <v>17</v>
      </c>
      <c r="E263" s="244" t="s">
        <v>6258</v>
      </c>
      <c r="F263" s="244" t="s">
        <v>6362</v>
      </c>
    </row>
    <row r="264" spans="1:11">
      <c r="A264" s="201" t="s">
        <v>98</v>
      </c>
      <c r="B264" s="201" t="s">
        <v>21</v>
      </c>
      <c r="C264" s="201">
        <v>33</v>
      </c>
      <c r="D264" s="201">
        <v>24</v>
      </c>
      <c r="E264" s="244" t="s">
        <v>6253</v>
      </c>
      <c r="F264" s="244" t="s">
        <v>6364</v>
      </c>
    </row>
    <row r="265" spans="1:11">
      <c r="A265" s="201" t="s">
        <v>98</v>
      </c>
      <c r="B265" s="201" t="s">
        <v>21</v>
      </c>
      <c r="C265" s="201">
        <v>73</v>
      </c>
      <c r="D265" s="201">
        <v>30</v>
      </c>
      <c r="E265" s="244" t="s">
        <v>6251</v>
      </c>
      <c r="F265" s="244" t="s">
        <v>6365</v>
      </c>
    </row>
    <row r="266" spans="1:11">
      <c r="A266" s="201" t="s">
        <v>98</v>
      </c>
      <c r="B266" s="201" t="s">
        <v>21</v>
      </c>
      <c r="C266" s="201">
        <v>74</v>
      </c>
      <c r="D266" s="201">
        <v>27</v>
      </c>
      <c r="E266" s="244" t="s">
        <v>6252</v>
      </c>
      <c r="F266" s="244" t="s">
        <v>6366</v>
      </c>
    </row>
    <row r="267" spans="1:11">
      <c r="A267" s="201" t="s">
        <v>98</v>
      </c>
      <c r="B267" s="201" t="s">
        <v>21</v>
      </c>
      <c r="C267" s="201">
        <v>0</v>
      </c>
      <c r="D267" s="201">
        <v>0</v>
      </c>
      <c r="E267" s="244" t="s">
        <v>6254</v>
      </c>
      <c r="F267" s="244" t="s">
        <v>6369</v>
      </c>
    </row>
    <row r="268" spans="1:11">
      <c r="A268" s="201" t="s">
        <v>98</v>
      </c>
      <c r="B268" s="201" t="s">
        <v>21</v>
      </c>
      <c r="C268" s="201">
        <v>56</v>
      </c>
      <c r="D268" s="201">
        <v>28</v>
      </c>
      <c r="E268" s="244" t="s">
        <v>6259</v>
      </c>
      <c r="F268" s="244" t="s">
        <v>6371</v>
      </c>
    </row>
    <row r="269" spans="1:11">
      <c r="A269" s="201" t="s">
        <v>98</v>
      </c>
      <c r="B269" s="201" t="s">
        <v>21</v>
      </c>
      <c r="C269" s="201">
        <v>0</v>
      </c>
      <c r="D269" s="201">
        <v>0</v>
      </c>
      <c r="E269" s="244" t="s">
        <v>6225</v>
      </c>
      <c r="F269" s="244" t="s">
        <v>6359</v>
      </c>
    </row>
    <row r="270" spans="1:11">
      <c r="A270" s="201" t="s">
        <v>98</v>
      </c>
      <c r="B270" s="201" t="s">
        <v>21</v>
      </c>
      <c r="C270" s="201"/>
      <c r="D270" s="201">
        <v>7</v>
      </c>
      <c r="E270" s="244" t="s">
        <v>6217</v>
      </c>
      <c r="F270" s="244" t="s">
        <v>6217</v>
      </c>
      <c r="G270">
        <v>0</v>
      </c>
      <c r="H270">
        <v>0</v>
      </c>
      <c r="I270">
        <v>0</v>
      </c>
      <c r="J270">
        <v>0</v>
      </c>
      <c r="K270">
        <v>0</v>
      </c>
    </row>
    <row r="271" spans="1:11">
      <c r="A271" s="201" t="s">
        <v>98</v>
      </c>
      <c r="B271" s="201" t="s">
        <v>21</v>
      </c>
      <c r="C271" s="201"/>
      <c r="D271" s="201">
        <v>7</v>
      </c>
      <c r="E271" s="244" t="s">
        <v>6284</v>
      </c>
      <c r="F271" s="244" t="s">
        <v>6379</v>
      </c>
      <c r="G271">
        <v>0</v>
      </c>
      <c r="H271">
        <v>0</v>
      </c>
      <c r="I271">
        <v>0</v>
      </c>
      <c r="J271">
        <v>0</v>
      </c>
      <c r="K271">
        <v>0</v>
      </c>
    </row>
    <row r="272" spans="1:11">
      <c r="A272" s="201" t="s">
        <v>98</v>
      </c>
      <c r="B272" s="201" t="s">
        <v>21</v>
      </c>
      <c r="C272" s="201"/>
      <c r="D272" s="201">
        <v>7</v>
      </c>
      <c r="E272" s="244" t="s">
        <v>5421</v>
      </c>
      <c r="F272" s="244"/>
      <c r="G272">
        <v>0</v>
      </c>
      <c r="H272">
        <v>0</v>
      </c>
      <c r="I272">
        <v>0</v>
      </c>
      <c r="J272">
        <v>0</v>
      </c>
      <c r="K272">
        <v>0</v>
      </c>
    </row>
    <row r="273" spans="1:11">
      <c r="A273" s="201" t="s">
        <v>98</v>
      </c>
      <c r="B273" s="201" t="s">
        <v>100</v>
      </c>
      <c r="C273" s="201">
        <v>25</v>
      </c>
      <c r="D273" s="201">
        <v>6</v>
      </c>
      <c r="E273" s="244" t="s">
        <v>6217</v>
      </c>
      <c r="F273" s="244" t="s">
        <v>6217</v>
      </c>
    </row>
    <row r="274" spans="1:11">
      <c r="A274" s="201" t="s">
        <v>98</v>
      </c>
      <c r="B274" s="201" t="s">
        <v>100</v>
      </c>
      <c r="C274" s="201"/>
      <c r="D274" s="201">
        <v>6</v>
      </c>
      <c r="E274" s="244" t="s">
        <v>6284</v>
      </c>
      <c r="F274" s="244" t="s">
        <v>6379</v>
      </c>
      <c r="G274">
        <v>25</v>
      </c>
      <c r="H274">
        <v>25</v>
      </c>
      <c r="I274">
        <v>25</v>
      </c>
      <c r="J274">
        <v>25</v>
      </c>
      <c r="K274">
        <v>25</v>
      </c>
    </row>
    <row r="275" spans="1:11">
      <c r="A275" s="201" t="s">
        <v>98</v>
      </c>
      <c r="B275" s="201" t="s">
        <v>100</v>
      </c>
      <c r="C275" s="201"/>
      <c r="D275" s="201">
        <v>6</v>
      </c>
      <c r="E275" s="244" t="s">
        <v>5421</v>
      </c>
      <c r="F275" s="244"/>
      <c r="G275">
        <v>25</v>
      </c>
      <c r="H275">
        <v>25</v>
      </c>
      <c r="I275">
        <v>25</v>
      </c>
      <c r="J275">
        <v>25</v>
      </c>
      <c r="K275">
        <v>25</v>
      </c>
    </row>
    <row r="276" spans="1:11">
      <c r="A276" s="201" t="s">
        <v>98</v>
      </c>
      <c r="B276" s="201" t="s">
        <v>101</v>
      </c>
      <c r="C276" s="201">
        <v>11</v>
      </c>
      <c r="D276" s="201">
        <v>6</v>
      </c>
      <c r="E276" s="244" t="s">
        <v>6217</v>
      </c>
      <c r="F276" s="244" t="s">
        <v>6217</v>
      </c>
    </row>
    <row r="277" spans="1:11">
      <c r="A277" s="201" t="s">
        <v>98</v>
      </c>
      <c r="B277" s="201" t="s">
        <v>101</v>
      </c>
      <c r="C277" s="201"/>
      <c r="D277" s="201">
        <v>6</v>
      </c>
      <c r="E277" s="244" t="s">
        <v>6284</v>
      </c>
      <c r="F277" s="244" t="s">
        <v>6379</v>
      </c>
      <c r="G277">
        <v>11</v>
      </c>
      <c r="H277">
        <v>11</v>
      </c>
      <c r="I277">
        <v>11</v>
      </c>
      <c r="J277">
        <v>11</v>
      </c>
      <c r="K277">
        <v>11</v>
      </c>
    </row>
    <row r="278" spans="1:11">
      <c r="A278" s="201" t="s">
        <v>98</v>
      </c>
      <c r="B278" s="201" t="s">
        <v>101</v>
      </c>
      <c r="C278" s="201"/>
      <c r="D278" s="201">
        <v>6</v>
      </c>
      <c r="E278" s="244" t="s">
        <v>5421</v>
      </c>
      <c r="F278" s="244"/>
      <c r="G278">
        <v>16</v>
      </c>
      <c r="H278">
        <v>16</v>
      </c>
      <c r="I278">
        <v>16</v>
      </c>
      <c r="J278">
        <v>16</v>
      </c>
      <c r="K278">
        <v>16</v>
      </c>
    </row>
    <row r="279" spans="1:11">
      <c r="A279" s="201" t="s">
        <v>98</v>
      </c>
      <c r="B279" s="201" t="s">
        <v>102</v>
      </c>
      <c r="C279" s="201"/>
      <c r="D279" s="201">
        <v>4</v>
      </c>
      <c r="E279" s="244" t="s">
        <v>6217</v>
      </c>
      <c r="F279" s="244" t="s">
        <v>6217</v>
      </c>
      <c r="G279">
        <v>7</v>
      </c>
      <c r="H279">
        <v>7</v>
      </c>
      <c r="I279">
        <v>7</v>
      </c>
      <c r="J279">
        <v>7</v>
      </c>
      <c r="K279">
        <v>7</v>
      </c>
    </row>
    <row r="280" spans="1:11">
      <c r="A280" s="201" t="s">
        <v>98</v>
      </c>
      <c r="B280" s="201" t="s">
        <v>102</v>
      </c>
      <c r="C280" s="201"/>
      <c r="D280" s="201">
        <v>4</v>
      </c>
      <c r="E280" s="244" t="s">
        <v>6284</v>
      </c>
      <c r="F280" s="244" t="s">
        <v>6379</v>
      </c>
      <c r="G280">
        <v>7</v>
      </c>
      <c r="H280">
        <v>7</v>
      </c>
      <c r="I280">
        <v>7</v>
      </c>
      <c r="J280">
        <v>7</v>
      </c>
      <c r="K280">
        <v>7</v>
      </c>
    </row>
    <row r="281" spans="1:11">
      <c r="A281" s="201" t="s">
        <v>98</v>
      </c>
      <c r="B281" s="201" t="s">
        <v>102</v>
      </c>
      <c r="C281" s="201"/>
      <c r="D281" s="201">
        <v>4</v>
      </c>
      <c r="E281" s="244" t="s">
        <v>5421</v>
      </c>
      <c r="F281" s="244"/>
      <c r="G281">
        <v>10</v>
      </c>
      <c r="H281">
        <v>10</v>
      </c>
      <c r="I281">
        <v>10</v>
      </c>
      <c r="J281">
        <v>10</v>
      </c>
      <c r="K281">
        <v>10</v>
      </c>
    </row>
    <row r="282" spans="1:11">
      <c r="A282" s="201" t="s">
        <v>14</v>
      </c>
      <c r="B282" s="201" t="s">
        <v>15</v>
      </c>
      <c r="C282" s="201">
        <v>15</v>
      </c>
      <c r="D282" s="201">
        <v>4</v>
      </c>
      <c r="E282" s="244" t="s">
        <v>6214</v>
      </c>
      <c r="F282" s="244" t="s">
        <v>6214</v>
      </c>
    </row>
    <row r="283" spans="1:11">
      <c r="A283" s="201" t="s">
        <v>14</v>
      </c>
      <c r="B283" s="201" t="s">
        <v>15</v>
      </c>
      <c r="C283" s="201">
        <v>22</v>
      </c>
      <c r="D283" s="201">
        <v>4</v>
      </c>
      <c r="E283" s="244" t="s">
        <v>6218</v>
      </c>
      <c r="F283" s="244" t="s">
        <v>6292</v>
      </c>
    </row>
    <row r="284" spans="1:11">
      <c r="A284" s="201" t="s">
        <v>14</v>
      </c>
      <c r="B284" s="201" t="s">
        <v>15</v>
      </c>
      <c r="C284" s="201"/>
      <c r="D284" s="201">
        <v>4</v>
      </c>
      <c r="E284" s="244" t="s">
        <v>6286</v>
      </c>
      <c r="F284" s="244"/>
      <c r="G284">
        <v>22</v>
      </c>
      <c r="H284">
        <v>22</v>
      </c>
      <c r="I284">
        <v>22</v>
      </c>
      <c r="J284">
        <v>22</v>
      </c>
      <c r="K284">
        <v>22</v>
      </c>
    </row>
    <row r="285" spans="1:11">
      <c r="A285" s="201" t="s">
        <v>14</v>
      </c>
      <c r="B285" s="201" t="s">
        <v>17</v>
      </c>
      <c r="C285" s="201">
        <v>13</v>
      </c>
      <c r="D285" s="201">
        <v>4</v>
      </c>
      <c r="E285" s="244" t="s">
        <v>6214</v>
      </c>
      <c r="F285" s="244" t="s">
        <v>6214</v>
      </c>
    </row>
    <row r="286" spans="1:11">
      <c r="A286" s="201" t="s">
        <v>14</v>
      </c>
      <c r="B286" s="201" t="s">
        <v>17</v>
      </c>
      <c r="C286" s="201">
        <v>13</v>
      </c>
      <c r="D286" s="201">
        <v>4</v>
      </c>
      <c r="E286" s="244" t="s">
        <v>6218</v>
      </c>
      <c r="F286" s="244" t="s">
        <v>6292</v>
      </c>
    </row>
    <row r="287" spans="1:11">
      <c r="A287" s="201" t="s">
        <v>14</v>
      </c>
      <c r="B287" s="201" t="s">
        <v>17</v>
      </c>
      <c r="C287" s="201"/>
      <c r="D287" s="201">
        <v>4</v>
      </c>
      <c r="E287" s="244" t="s">
        <v>6286</v>
      </c>
      <c r="F287" s="244"/>
      <c r="G287">
        <v>13</v>
      </c>
      <c r="H287">
        <v>13</v>
      </c>
      <c r="I287">
        <v>13</v>
      </c>
      <c r="J287">
        <v>13</v>
      </c>
      <c r="K287">
        <v>13</v>
      </c>
    </row>
    <row r="288" spans="1:11">
      <c r="A288" s="201" t="s">
        <v>14</v>
      </c>
      <c r="B288" s="201" t="s">
        <v>19</v>
      </c>
      <c r="C288" s="201">
        <v>15</v>
      </c>
      <c r="D288" s="201">
        <v>4</v>
      </c>
      <c r="E288" s="244" t="s">
        <v>6214</v>
      </c>
      <c r="F288" s="244" t="s">
        <v>6214</v>
      </c>
    </row>
    <row r="289" spans="1:11">
      <c r="A289" s="201" t="s">
        <v>14</v>
      </c>
      <c r="B289" s="201" t="s">
        <v>19</v>
      </c>
      <c r="C289" s="201">
        <v>15</v>
      </c>
      <c r="D289" s="201">
        <v>4</v>
      </c>
      <c r="E289" s="244" t="s">
        <v>6218</v>
      </c>
      <c r="F289" s="244" t="s">
        <v>6292</v>
      </c>
    </row>
    <row r="290" spans="1:11">
      <c r="A290" s="201" t="s">
        <v>14</v>
      </c>
      <c r="B290" s="201" t="s">
        <v>19</v>
      </c>
      <c r="C290" s="201"/>
      <c r="D290" s="201">
        <v>4</v>
      </c>
      <c r="E290" s="244" t="s">
        <v>6286</v>
      </c>
      <c r="F290" s="244"/>
      <c r="G290">
        <v>15</v>
      </c>
      <c r="H290">
        <v>15</v>
      </c>
      <c r="I290">
        <v>15</v>
      </c>
      <c r="J290">
        <v>15</v>
      </c>
      <c r="K290">
        <v>15</v>
      </c>
    </row>
    <row r="291" spans="1:11">
      <c r="A291" s="201" t="s">
        <v>14</v>
      </c>
      <c r="B291" s="201" t="s">
        <v>21</v>
      </c>
      <c r="C291" s="201">
        <v>0</v>
      </c>
      <c r="D291" s="201">
        <v>0</v>
      </c>
      <c r="E291" s="244" t="s">
        <v>6225</v>
      </c>
      <c r="F291" s="244" t="s">
        <v>6225</v>
      </c>
    </row>
    <row r="292" spans="1:11">
      <c r="A292" s="201" t="s">
        <v>14</v>
      </c>
      <c r="B292" s="201" t="s">
        <v>21</v>
      </c>
      <c r="C292" s="201">
        <v>0</v>
      </c>
      <c r="D292" s="201">
        <v>3</v>
      </c>
      <c r="E292" s="244" t="s">
        <v>6214</v>
      </c>
      <c r="F292" s="244" t="s">
        <v>6292</v>
      </c>
    </row>
    <row r="293" spans="1:11">
      <c r="A293" s="201" t="s">
        <v>14</v>
      </c>
      <c r="B293" s="201" t="s">
        <v>21</v>
      </c>
      <c r="C293" s="201"/>
      <c r="D293" s="201">
        <v>3</v>
      </c>
      <c r="E293" s="244" t="s">
        <v>6286</v>
      </c>
      <c r="F293" s="244"/>
      <c r="G293">
        <v>0</v>
      </c>
      <c r="H293">
        <v>0</v>
      </c>
      <c r="I293">
        <v>0</v>
      </c>
      <c r="J293">
        <v>0</v>
      </c>
      <c r="K293">
        <v>0</v>
      </c>
    </row>
    <row r="294" spans="1:11">
      <c r="A294" s="201" t="s">
        <v>14</v>
      </c>
      <c r="B294" s="201" t="s">
        <v>23</v>
      </c>
      <c r="C294" s="201">
        <v>18</v>
      </c>
      <c r="D294" s="201">
        <v>4</v>
      </c>
      <c r="E294" s="244" t="s">
        <v>6214</v>
      </c>
      <c r="F294" s="244" t="s">
        <v>6214</v>
      </c>
    </row>
    <row r="295" spans="1:11">
      <c r="A295" s="201" t="s">
        <v>14</v>
      </c>
      <c r="B295" s="201" t="s">
        <v>23</v>
      </c>
      <c r="C295" s="201">
        <v>18</v>
      </c>
      <c r="D295" s="201">
        <v>4</v>
      </c>
      <c r="E295" s="244" t="s">
        <v>6218</v>
      </c>
      <c r="F295" s="244" t="s">
        <v>6292</v>
      </c>
    </row>
    <row r="296" spans="1:11">
      <c r="A296" s="201" t="s">
        <v>14</v>
      </c>
      <c r="B296" s="201" t="s">
        <v>23</v>
      </c>
      <c r="C296" s="201"/>
      <c r="D296" s="201">
        <v>4</v>
      </c>
      <c r="E296" s="244" t="s">
        <v>6286</v>
      </c>
      <c r="F296" s="244"/>
      <c r="G296">
        <v>18</v>
      </c>
      <c r="H296">
        <v>18</v>
      </c>
      <c r="I296">
        <v>18</v>
      </c>
      <c r="J296">
        <v>18</v>
      </c>
      <c r="K296">
        <v>18</v>
      </c>
    </row>
    <row r="297" spans="1:11">
      <c r="A297" s="201" t="s">
        <v>14</v>
      </c>
      <c r="B297" s="201" t="s">
        <v>25</v>
      </c>
      <c r="C297" s="201">
        <v>10</v>
      </c>
      <c r="D297" s="201">
        <v>4</v>
      </c>
      <c r="E297" s="244" t="s">
        <v>6214</v>
      </c>
      <c r="F297" s="244" t="s">
        <v>6214</v>
      </c>
    </row>
    <row r="298" spans="1:11">
      <c r="A298" s="201" t="s">
        <v>14</v>
      </c>
      <c r="B298" s="201" t="s">
        <v>25</v>
      </c>
      <c r="C298" s="201">
        <v>7</v>
      </c>
      <c r="D298" s="201">
        <v>4</v>
      </c>
      <c r="E298" s="244" t="s">
        <v>6218</v>
      </c>
      <c r="F298" s="244" t="s">
        <v>6292</v>
      </c>
    </row>
    <row r="299" spans="1:11">
      <c r="A299" s="201" t="s">
        <v>14</v>
      </c>
      <c r="B299" s="201" t="s">
        <v>25</v>
      </c>
      <c r="C299" s="201"/>
      <c r="D299" s="201">
        <v>4</v>
      </c>
      <c r="E299" s="244" t="s">
        <v>6286</v>
      </c>
      <c r="F299" s="244"/>
      <c r="G299">
        <v>10</v>
      </c>
      <c r="H299">
        <v>10</v>
      </c>
      <c r="I299">
        <v>10</v>
      </c>
      <c r="J299">
        <v>10</v>
      </c>
      <c r="K299">
        <v>10</v>
      </c>
    </row>
    <row r="300" spans="1:11">
      <c r="A300" s="201" t="s">
        <v>27</v>
      </c>
      <c r="B300" s="201" t="s">
        <v>28</v>
      </c>
      <c r="C300" s="201">
        <v>69</v>
      </c>
      <c r="D300" s="201">
        <v>0</v>
      </c>
      <c r="E300" s="244" t="s">
        <v>6214</v>
      </c>
      <c r="F300" s="244" t="s">
        <v>6284</v>
      </c>
    </row>
    <row r="301" spans="1:11">
      <c r="A301" s="201" t="s">
        <v>27</v>
      </c>
      <c r="B301" s="201" t="s">
        <v>28</v>
      </c>
      <c r="C301" s="201"/>
      <c r="D301" s="201">
        <v>0</v>
      </c>
      <c r="E301" s="244" t="s">
        <v>6292</v>
      </c>
      <c r="F301" s="244"/>
      <c r="G301">
        <v>76</v>
      </c>
      <c r="H301">
        <v>76</v>
      </c>
      <c r="I301">
        <v>76</v>
      </c>
      <c r="J301">
        <v>76</v>
      </c>
      <c r="K301">
        <v>76</v>
      </c>
    </row>
    <row r="302" spans="1:11">
      <c r="A302" s="201" t="s">
        <v>103</v>
      </c>
      <c r="B302" s="201" t="s">
        <v>33</v>
      </c>
      <c r="C302" s="201">
        <v>45</v>
      </c>
      <c r="D302" s="201">
        <v>0</v>
      </c>
      <c r="E302" s="244" t="s">
        <v>6216</v>
      </c>
      <c r="F302" s="244"/>
    </row>
    <row r="303" spans="1:11">
      <c r="A303" s="201" t="s">
        <v>103</v>
      </c>
      <c r="B303" s="201" t="s">
        <v>58</v>
      </c>
      <c r="C303" s="201">
        <v>70</v>
      </c>
      <c r="D303" s="201">
        <v>0</v>
      </c>
      <c r="E303" s="244" t="s">
        <v>6216</v>
      </c>
      <c r="F303" s="244"/>
    </row>
    <row r="304" spans="1:11">
      <c r="A304" s="201" t="s">
        <v>103</v>
      </c>
      <c r="B304" s="201" t="s">
        <v>35</v>
      </c>
      <c r="C304" s="201">
        <v>50</v>
      </c>
      <c r="D304" s="201">
        <v>0</v>
      </c>
      <c r="E304" s="244" t="s">
        <v>6216</v>
      </c>
      <c r="F304" s="244"/>
    </row>
    <row r="305" spans="1:6">
      <c r="A305" s="201" t="s">
        <v>103</v>
      </c>
      <c r="B305" s="201" t="s">
        <v>36</v>
      </c>
      <c r="C305" s="201">
        <v>44</v>
      </c>
      <c r="D305" s="201">
        <v>0</v>
      </c>
      <c r="E305" s="244" t="s">
        <v>6216</v>
      </c>
      <c r="F305" s="244"/>
    </row>
    <row r="306" spans="1:6">
      <c r="A306" s="201" t="s">
        <v>103</v>
      </c>
      <c r="B306" s="201" t="s">
        <v>38</v>
      </c>
      <c r="C306" s="201">
        <v>58</v>
      </c>
      <c r="D306" s="201">
        <v>0</v>
      </c>
      <c r="E306" s="244" t="s">
        <v>6216</v>
      </c>
      <c r="F306" s="244"/>
    </row>
    <row r="307" spans="1:6">
      <c r="A307" s="201" t="s">
        <v>103</v>
      </c>
      <c r="B307" s="201" t="s">
        <v>40</v>
      </c>
      <c r="C307" s="201">
        <v>47</v>
      </c>
      <c r="D307" s="201">
        <v>0</v>
      </c>
      <c r="E307" s="244" t="s">
        <v>6216</v>
      </c>
      <c r="F307" s="244"/>
    </row>
    <row r="308" spans="1:6">
      <c r="A308" s="201" t="s">
        <v>103</v>
      </c>
      <c r="B308" s="201" t="s">
        <v>42</v>
      </c>
      <c r="C308" s="201">
        <v>48</v>
      </c>
      <c r="D308" s="201">
        <v>0</v>
      </c>
      <c r="E308" s="244" t="s">
        <v>6216</v>
      </c>
      <c r="F308" s="244"/>
    </row>
    <row r="309" spans="1:6">
      <c r="A309" s="201" t="s">
        <v>103</v>
      </c>
      <c r="B309" s="201" t="s">
        <v>44</v>
      </c>
      <c r="C309" s="201">
        <v>66</v>
      </c>
      <c r="D309" s="201">
        <v>0</v>
      </c>
      <c r="E309" s="244" t="s">
        <v>6216</v>
      </c>
      <c r="F309" s="244"/>
    </row>
    <row r="310" spans="1:6">
      <c r="A310" s="201" t="s">
        <v>103</v>
      </c>
      <c r="B310" s="201" t="s">
        <v>56</v>
      </c>
      <c r="C310" s="201">
        <v>54</v>
      </c>
      <c r="D310" s="201">
        <v>0</v>
      </c>
      <c r="E310" s="244" t="s">
        <v>6216</v>
      </c>
      <c r="F310" s="244"/>
    </row>
    <row r="311" spans="1:6">
      <c r="A311" s="201" t="s">
        <v>103</v>
      </c>
      <c r="B311" s="201" t="s">
        <v>57</v>
      </c>
      <c r="C311" s="201">
        <v>75</v>
      </c>
      <c r="D311" s="201">
        <v>0</v>
      </c>
      <c r="E311" s="244" t="s">
        <v>6216</v>
      </c>
      <c r="F311" s="244"/>
    </row>
    <row r="312" spans="1:6">
      <c r="A312" s="201" t="s">
        <v>103</v>
      </c>
      <c r="B312" s="201" t="s">
        <v>46</v>
      </c>
      <c r="C312" s="201"/>
      <c r="D312" s="201">
        <v>99</v>
      </c>
      <c r="E312" s="244" t="s">
        <v>6216</v>
      </c>
      <c r="F312" s="244"/>
    </row>
    <row r="313" spans="1:6">
      <c r="A313" s="201"/>
      <c r="B313" s="201"/>
      <c r="C313" s="201"/>
      <c r="D313" s="201"/>
      <c r="E313" s="228"/>
      <c r="F313" s="201"/>
    </row>
    <row r="314" spans="1:6">
      <c r="A314" s="201"/>
      <c r="B314" s="201"/>
      <c r="C314" s="201"/>
      <c r="D314" s="201"/>
      <c r="E314" s="228"/>
      <c r="F314" s="228"/>
    </row>
    <row r="315" spans="1:6">
      <c r="A315" s="201"/>
      <c r="B315" s="201"/>
      <c r="C315" s="201"/>
      <c r="D315" s="201"/>
      <c r="E315" s="228"/>
      <c r="F315" s="201"/>
    </row>
    <row r="316" spans="1:6">
      <c r="A316" s="201"/>
      <c r="B316" s="201"/>
      <c r="C316" s="201"/>
      <c r="D316" s="201"/>
      <c r="E316" s="228"/>
      <c r="F316" s="228"/>
    </row>
    <row r="317" spans="1:6">
      <c r="A317" s="201"/>
      <c r="B317" s="201"/>
      <c r="C317" s="201"/>
      <c r="D317" s="201"/>
      <c r="E317" s="228"/>
      <c r="F317" s="201"/>
    </row>
    <row r="318" spans="1:6">
      <c r="A318" s="201"/>
      <c r="B318" s="201"/>
      <c r="C318" s="201"/>
      <c r="D318" s="201"/>
      <c r="E318" s="228"/>
      <c r="F318" s="228"/>
    </row>
    <row r="319" spans="1:6">
      <c r="A319" s="201"/>
      <c r="B319" s="201"/>
      <c r="C319" s="201"/>
      <c r="D319" s="201"/>
      <c r="E319" s="228"/>
      <c r="F319" s="201"/>
    </row>
    <row r="320" spans="1:6">
      <c r="A320" s="201"/>
      <c r="B320" s="201"/>
      <c r="C320" s="201"/>
      <c r="D320" s="201"/>
      <c r="E320" s="228"/>
      <c r="F320" s="228"/>
    </row>
    <row r="321" spans="1:6">
      <c r="A321" s="201"/>
      <c r="B321" s="201"/>
      <c r="C321" s="201"/>
      <c r="D321" s="201"/>
      <c r="E321" s="228"/>
      <c r="F321" s="228"/>
    </row>
    <row r="322" spans="1:6">
      <c r="A322" s="201"/>
      <c r="B322" s="201"/>
      <c r="C322" s="201"/>
      <c r="D322" s="201"/>
      <c r="E322" s="228"/>
      <c r="F322" s="228"/>
    </row>
    <row r="323" spans="1:6">
      <c r="A323" s="201"/>
      <c r="B323" s="201"/>
      <c r="C323" s="201"/>
      <c r="D323" s="201"/>
      <c r="E323" s="228"/>
      <c r="F323" s="228"/>
    </row>
    <row r="324" spans="1:6" ht="13.5" customHeight="1">
      <c r="A324" s="201"/>
      <c r="B324" s="201"/>
      <c r="C324" s="201"/>
      <c r="D324" s="201"/>
      <c r="E324" s="228"/>
      <c r="F324" s="228"/>
    </row>
    <row r="325" spans="1:6">
      <c r="A325" s="201"/>
      <c r="B325" s="201"/>
      <c r="C325" s="201"/>
      <c r="D325" s="201"/>
      <c r="E325" s="228"/>
      <c r="F325" s="228"/>
    </row>
    <row r="326" spans="1:6">
      <c r="A326" s="201"/>
      <c r="B326" s="201"/>
      <c r="C326" s="201"/>
      <c r="D326" s="201"/>
      <c r="E326" s="228"/>
      <c r="F326" s="228"/>
    </row>
    <row r="327" spans="1:6">
      <c r="A327" s="201"/>
      <c r="B327" s="201"/>
      <c r="C327" s="201"/>
      <c r="D327" s="201"/>
      <c r="E327" s="228"/>
      <c r="F327" s="228"/>
    </row>
    <row r="328" spans="1:6">
      <c r="A328" s="201"/>
      <c r="B328" s="201"/>
      <c r="C328" s="201"/>
      <c r="D328" s="201"/>
      <c r="E328" s="228"/>
      <c r="F328" s="228"/>
    </row>
    <row r="329" spans="1:6">
      <c r="A329" s="201"/>
      <c r="B329" s="201"/>
      <c r="C329" s="201"/>
      <c r="D329" s="201"/>
      <c r="E329" s="228"/>
      <c r="F329" s="228"/>
    </row>
    <row r="330" spans="1:6">
      <c r="A330" s="201"/>
      <c r="B330" s="201"/>
      <c r="C330" s="201"/>
      <c r="D330" s="201"/>
      <c r="E330" s="228"/>
      <c r="F330" s="201"/>
    </row>
    <row r="331" spans="1:6">
      <c r="A331" s="201"/>
      <c r="B331" s="201"/>
      <c r="C331" s="201"/>
      <c r="D331" s="201"/>
      <c r="E331" s="228"/>
      <c r="F331" s="228"/>
    </row>
    <row r="332" spans="1:6">
      <c r="A332" s="201"/>
      <c r="B332" s="201"/>
      <c r="C332" s="201"/>
      <c r="D332" s="201"/>
      <c r="E332" s="228"/>
      <c r="F332" s="201"/>
    </row>
    <row r="333" spans="1:6">
      <c r="A333" s="201"/>
      <c r="B333" s="201"/>
      <c r="C333" s="201"/>
      <c r="D333" s="201"/>
      <c r="E333" s="228"/>
      <c r="F333" s="228"/>
    </row>
    <row r="334" spans="1:6">
      <c r="A334" s="201"/>
      <c r="B334" s="201"/>
      <c r="C334" s="201"/>
      <c r="D334" s="201"/>
      <c r="E334" s="228"/>
      <c r="F334" s="201"/>
    </row>
    <row r="335" spans="1:6">
      <c r="A335" s="201"/>
      <c r="B335" s="201"/>
      <c r="C335" s="201"/>
      <c r="D335" s="201"/>
      <c r="E335" s="228"/>
      <c r="F335" s="201"/>
    </row>
    <row r="336" spans="1:6">
      <c r="A336" s="201"/>
      <c r="B336" s="201"/>
      <c r="C336" s="201"/>
      <c r="D336" s="201"/>
      <c r="E336" s="228"/>
      <c r="F336" s="201"/>
    </row>
    <row r="337" spans="1:6">
      <c r="A337" s="201"/>
      <c r="B337" s="201"/>
      <c r="C337" s="201"/>
      <c r="D337" s="201"/>
      <c r="E337" s="228"/>
      <c r="F337" s="201"/>
    </row>
    <row r="338" spans="1:6">
      <c r="A338" s="201"/>
      <c r="B338" s="201"/>
      <c r="C338" s="201"/>
      <c r="D338" s="201"/>
      <c r="E338" s="228"/>
      <c r="F338" s="201"/>
    </row>
    <row r="339" spans="1:6">
      <c r="A339" s="201"/>
      <c r="B339" s="201"/>
      <c r="C339" s="201"/>
      <c r="D339" s="201"/>
      <c r="E339" s="228"/>
      <c r="F339" s="201"/>
    </row>
    <row r="340" spans="1:6">
      <c r="A340" s="201"/>
      <c r="B340" s="201"/>
      <c r="C340" s="201"/>
      <c r="D340" s="201"/>
      <c r="E340" s="228"/>
      <c r="F340" s="201"/>
    </row>
    <row r="341" spans="1:6">
      <c r="A341" s="201"/>
      <c r="B341" s="201"/>
      <c r="C341" s="201"/>
      <c r="D341" s="201"/>
      <c r="E341" s="228"/>
      <c r="F341" s="201"/>
    </row>
    <row r="342" spans="1:6">
      <c r="A342" s="201"/>
      <c r="B342" s="201"/>
      <c r="C342" s="201"/>
      <c r="D342" s="201"/>
      <c r="E342" s="228"/>
      <c r="F342" s="201"/>
    </row>
    <row r="343" spans="1:6">
      <c r="A343" s="201"/>
      <c r="B343" s="201"/>
      <c r="C343" s="201"/>
      <c r="D343" s="201"/>
      <c r="E343" s="228"/>
      <c r="F343" s="201"/>
    </row>
    <row r="344" spans="1:6">
      <c r="A344" s="201"/>
      <c r="B344" s="201"/>
      <c r="C344" s="201"/>
      <c r="D344" s="201"/>
      <c r="E344" s="228"/>
      <c r="F344" s="201"/>
    </row>
    <row r="345" spans="1:6">
      <c r="A345" s="201"/>
      <c r="B345" s="201"/>
      <c r="C345" s="201"/>
      <c r="D345" s="201"/>
      <c r="E345" s="228"/>
      <c r="F345" s="201"/>
    </row>
    <row r="346" spans="1:6">
      <c r="A346" s="201"/>
      <c r="B346" s="201"/>
      <c r="C346" s="201"/>
      <c r="D346" s="201"/>
      <c r="E346" s="228"/>
      <c r="F346" s="201"/>
    </row>
    <row r="347" spans="1:6">
      <c r="A347" s="201"/>
      <c r="B347" s="201"/>
      <c r="C347" s="201"/>
      <c r="D347" s="201"/>
      <c r="E347" s="201"/>
      <c r="F347" s="201"/>
    </row>
    <row r="348" spans="1:6">
      <c r="A348" s="201"/>
      <c r="B348" s="201"/>
      <c r="C348" s="201"/>
      <c r="D348" s="201"/>
      <c r="E348" s="201"/>
      <c r="F348" s="201"/>
    </row>
    <row r="349" spans="1:6">
      <c r="A349" s="201"/>
      <c r="B349" s="201"/>
      <c r="C349" s="201"/>
      <c r="D349" s="201"/>
      <c r="E349" s="201"/>
      <c r="F349" s="201"/>
    </row>
    <row r="350" spans="1:6">
      <c r="A350" s="201"/>
      <c r="B350" s="201"/>
      <c r="C350" s="201"/>
      <c r="D350" s="201"/>
      <c r="E350" s="201"/>
      <c r="F350" s="201"/>
    </row>
    <row r="351" spans="1:6">
      <c r="A351" s="201"/>
      <c r="B351" s="201"/>
      <c r="C351" s="201"/>
      <c r="D351" s="201"/>
      <c r="E351" s="201"/>
      <c r="F351" s="201"/>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A53C5-EBA6-48E5-B385-FAB20AA394B8}">
  <dimension ref="A1:I531"/>
  <sheetViews>
    <sheetView workbookViewId="0">
      <selection activeCell="G11" sqref="G11"/>
    </sheetView>
  </sheetViews>
  <sheetFormatPr defaultRowHeight="14.4"/>
  <cols>
    <col min="1" max="1" width="14.88671875" bestFit="1" customWidth="1"/>
    <col min="2" max="2" width="28.6640625" bestFit="1" customWidth="1"/>
    <col min="3" max="3" width="12.5546875" bestFit="1" customWidth="1"/>
    <col min="4" max="4" width="14.44140625" bestFit="1" customWidth="1"/>
    <col min="5" max="5" width="13.5546875" bestFit="1" customWidth="1"/>
    <col min="6" max="6" width="6.109375" bestFit="1" customWidth="1"/>
    <col min="10" max="11" width="11.109375" bestFit="1" customWidth="1"/>
  </cols>
  <sheetData>
    <row r="1" spans="1:9">
      <c r="A1" s="351" t="s">
        <v>0</v>
      </c>
      <c r="B1" s="351" t="s">
        <v>2901</v>
      </c>
      <c r="C1" s="351" t="s">
        <v>6380</v>
      </c>
      <c r="D1" s="351" t="s">
        <v>6381</v>
      </c>
      <c r="E1" s="351" t="s">
        <v>6382</v>
      </c>
      <c r="F1" s="351" t="s">
        <v>4708</v>
      </c>
      <c r="I1" t="s">
        <v>6383</v>
      </c>
    </row>
    <row r="2" spans="1:9" ht="15.6">
      <c r="A2" s="207" t="s">
        <v>32</v>
      </c>
      <c r="B2" s="207" t="s">
        <v>6384</v>
      </c>
      <c r="C2" s="207" t="s">
        <v>2931</v>
      </c>
      <c r="D2" s="418" t="s">
        <v>6217</v>
      </c>
      <c r="E2" s="418" t="s">
        <v>4907</v>
      </c>
      <c r="F2" s="201"/>
    </row>
    <row r="3" spans="1:9" ht="15.6">
      <c r="A3" s="207" t="s">
        <v>32</v>
      </c>
      <c r="B3" s="207" t="s">
        <v>3097</v>
      </c>
      <c r="C3" s="207" t="s">
        <v>2931</v>
      </c>
      <c r="D3" s="418" t="s">
        <v>6217</v>
      </c>
      <c r="E3" s="418" t="s">
        <v>6385</v>
      </c>
      <c r="F3" s="201"/>
    </row>
    <row r="4" spans="1:9" ht="15.6">
      <c r="A4" s="207" t="s">
        <v>32</v>
      </c>
      <c r="B4" s="207" t="s">
        <v>6386</v>
      </c>
      <c r="C4" s="207" t="s">
        <v>2931</v>
      </c>
      <c r="D4" s="418" t="s">
        <v>6217</v>
      </c>
      <c r="E4" s="418" t="s">
        <v>6385</v>
      </c>
      <c r="F4" s="201"/>
    </row>
    <row r="5" spans="1:9" ht="15.6">
      <c r="A5" s="207" t="s">
        <v>32</v>
      </c>
      <c r="B5" s="207" t="s">
        <v>6387</v>
      </c>
      <c r="C5" s="207" t="s">
        <v>2931</v>
      </c>
      <c r="D5" s="418" t="s">
        <v>6275</v>
      </c>
      <c r="E5" s="418" t="s">
        <v>4907</v>
      </c>
      <c r="F5" s="201"/>
    </row>
    <row r="6" spans="1:9" ht="15.6">
      <c r="A6" s="207" t="s">
        <v>32</v>
      </c>
      <c r="B6" s="207" t="s">
        <v>6388</v>
      </c>
      <c r="C6" s="207" t="s">
        <v>2931</v>
      </c>
      <c r="D6" s="418" t="s">
        <v>6284</v>
      </c>
      <c r="E6" s="418" t="s">
        <v>6389</v>
      </c>
      <c r="F6" s="201"/>
    </row>
    <row r="7" spans="1:9" ht="15.6">
      <c r="A7" s="207" t="s">
        <v>32</v>
      </c>
      <c r="B7" s="207" t="s">
        <v>6390</v>
      </c>
      <c r="C7" s="207" t="s">
        <v>2931</v>
      </c>
      <c r="D7" s="418" t="s">
        <v>6295</v>
      </c>
      <c r="E7" s="418" t="s">
        <v>4907</v>
      </c>
      <c r="F7" s="201"/>
    </row>
    <row r="8" spans="1:9" ht="15.6">
      <c r="A8" s="207" t="s">
        <v>32</v>
      </c>
      <c r="B8" s="207" t="s">
        <v>6391</v>
      </c>
      <c r="C8" s="207" t="s">
        <v>2931</v>
      </c>
      <c r="D8" s="418" t="s">
        <v>6217</v>
      </c>
      <c r="E8" s="418" t="s">
        <v>6385</v>
      </c>
      <c r="F8" s="201"/>
    </row>
    <row r="9" spans="1:9" ht="15.6">
      <c r="A9" s="207" t="s">
        <v>32</v>
      </c>
      <c r="B9" s="207" t="s">
        <v>6392</v>
      </c>
      <c r="C9" s="207" t="s">
        <v>2931</v>
      </c>
      <c r="D9" s="418" t="s">
        <v>6217</v>
      </c>
      <c r="E9" s="418" t="s">
        <v>6385</v>
      </c>
      <c r="F9" s="201"/>
    </row>
    <row r="10" spans="1:9" ht="15.6">
      <c r="A10" s="207" t="s">
        <v>32</v>
      </c>
      <c r="B10" s="207" t="s">
        <v>6393</v>
      </c>
      <c r="C10" s="207" t="s">
        <v>2931</v>
      </c>
      <c r="D10" s="418" t="s">
        <v>6217</v>
      </c>
      <c r="E10" s="418" t="s">
        <v>6385</v>
      </c>
      <c r="F10" s="201"/>
    </row>
    <row r="11" spans="1:9" ht="15.6">
      <c r="A11" s="207" t="s">
        <v>32</v>
      </c>
      <c r="B11" s="207" t="s">
        <v>6394</v>
      </c>
      <c r="C11" s="207" t="s">
        <v>2931</v>
      </c>
      <c r="D11" s="418" t="s">
        <v>6217</v>
      </c>
      <c r="E11" s="418" t="s">
        <v>4907</v>
      </c>
      <c r="F11" s="201"/>
    </row>
    <row r="12" spans="1:9" ht="15.6">
      <c r="A12" s="207" t="s">
        <v>32</v>
      </c>
      <c r="B12" s="207" t="s">
        <v>6395</v>
      </c>
      <c r="C12" s="207" t="s">
        <v>2931</v>
      </c>
      <c r="D12" s="418" t="s">
        <v>6284</v>
      </c>
      <c r="E12" s="418" t="s">
        <v>4907</v>
      </c>
      <c r="F12" s="201"/>
    </row>
    <row r="13" spans="1:9" ht="15.6">
      <c r="A13" s="207" t="s">
        <v>32</v>
      </c>
      <c r="B13" s="207" t="s">
        <v>6396</v>
      </c>
      <c r="C13" s="207" t="s">
        <v>2931</v>
      </c>
      <c r="D13" s="418" t="s">
        <v>6217</v>
      </c>
      <c r="E13" s="418" t="s">
        <v>6385</v>
      </c>
      <c r="F13" s="201"/>
    </row>
    <row r="14" spans="1:9" ht="15.6">
      <c r="A14" s="207" t="s">
        <v>32</v>
      </c>
      <c r="B14" s="207" t="s">
        <v>3747</v>
      </c>
      <c r="C14" s="207" t="s">
        <v>3978</v>
      </c>
      <c r="D14" s="418" t="s">
        <v>6217</v>
      </c>
      <c r="E14" s="418" t="s">
        <v>6397</v>
      </c>
      <c r="F14" s="201"/>
    </row>
    <row r="15" spans="1:9" ht="15.6">
      <c r="A15" s="207" t="s">
        <v>32</v>
      </c>
      <c r="B15" s="207" t="s">
        <v>6398</v>
      </c>
      <c r="C15" s="207" t="s">
        <v>3978</v>
      </c>
      <c r="D15" s="418" t="s">
        <v>6217</v>
      </c>
      <c r="E15" s="418" t="s">
        <v>4907</v>
      </c>
      <c r="F15" s="201"/>
    </row>
    <row r="16" spans="1:9" ht="15.6">
      <c r="A16" s="207" t="s">
        <v>32</v>
      </c>
      <c r="B16" s="207" t="s">
        <v>6399</v>
      </c>
      <c r="C16" s="207" t="s">
        <v>3978</v>
      </c>
      <c r="D16" s="418" t="s">
        <v>6217</v>
      </c>
      <c r="E16" s="418" t="s">
        <v>4907</v>
      </c>
      <c r="F16" s="201"/>
    </row>
    <row r="17" spans="1:6" ht="15.6">
      <c r="A17" s="207" t="s">
        <v>32</v>
      </c>
      <c r="B17" s="207" t="s">
        <v>6400</v>
      </c>
      <c r="C17" s="207" t="s">
        <v>3978</v>
      </c>
      <c r="D17" s="418" t="s">
        <v>6217</v>
      </c>
      <c r="E17" s="418" t="s">
        <v>4907</v>
      </c>
      <c r="F17" s="201"/>
    </row>
    <row r="18" spans="1:6" ht="15.6">
      <c r="A18" s="207" t="s">
        <v>32</v>
      </c>
      <c r="B18" s="207" t="s">
        <v>6401</v>
      </c>
      <c r="C18" s="207" t="s">
        <v>3978</v>
      </c>
      <c r="D18" s="418" t="s">
        <v>6217</v>
      </c>
      <c r="E18" s="418" t="s">
        <v>6385</v>
      </c>
      <c r="F18" s="201"/>
    </row>
    <row r="19" spans="1:6" ht="15.6">
      <c r="A19" s="207" t="s">
        <v>32</v>
      </c>
      <c r="B19" s="207" t="s">
        <v>6402</v>
      </c>
      <c r="C19" s="207" t="s">
        <v>3978</v>
      </c>
      <c r="D19" s="418" t="s">
        <v>6292</v>
      </c>
      <c r="E19" s="418" t="s">
        <v>4907</v>
      </c>
      <c r="F19" s="201"/>
    </row>
    <row r="20" spans="1:6" ht="15.6">
      <c r="A20" s="207" t="s">
        <v>32</v>
      </c>
      <c r="B20" s="207" t="s">
        <v>6403</v>
      </c>
      <c r="C20" s="207" t="s">
        <v>3978</v>
      </c>
      <c r="D20" s="418" t="s">
        <v>6217</v>
      </c>
      <c r="E20" s="418" t="s">
        <v>6389</v>
      </c>
      <c r="F20" s="201"/>
    </row>
    <row r="21" spans="1:6" ht="15.6">
      <c r="A21" s="207" t="s">
        <v>32</v>
      </c>
      <c r="B21" s="207" t="s">
        <v>3753</v>
      </c>
      <c r="C21" s="207" t="s">
        <v>3978</v>
      </c>
      <c r="D21" s="418" t="s">
        <v>6275</v>
      </c>
      <c r="E21" s="418" t="s">
        <v>6389</v>
      </c>
      <c r="F21" s="201"/>
    </row>
    <row r="22" spans="1:6" ht="15.6">
      <c r="A22" s="207" t="s">
        <v>32</v>
      </c>
      <c r="B22" s="207" t="s">
        <v>6404</v>
      </c>
      <c r="C22" s="207" t="s">
        <v>3269</v>
      </c>
      <c r="D22" s="418" t="s">
        <v>5421</v>
      </c>
      <c r="E22" s="418" t="s">
        <v>6397</v>
      </c>
      <c r="F22" s="201"/>
    </row>
    <row r="23" spans="1:6" ht="15.6">
      <c r="A23" s="207" t="s">
        <v>32</v>
      </c>
      <c r="B23" s="207" t="s">
        <v>6405</v>
      </c>
      <c r="C23" s="207" t="s">
        <v>3269</v>
      </c>
      <c r="D23" s="418" t="s">
        <v>6217</v>
      </c>
      <c r="E23" s="418" t="s">
        <v>6385</v>
      </c>
      <c r="F23" s="201"/>
    </row>
    <row r="24" spans="1:6" ht="15.6">
      <c r="A24" s="207" t="s">
        <v>32</v>
      </c>
      <c r="B24" s="207" t="s">
        <v>6406</v>
      </c>
      <c r="C24" s="207" t="s">
        <v>3269</v>
      </c>
      <c r="D24" s="418" t="s">
        <v>6217</v>
      </c>
      <c r="E24" s="418" t="s">
        <v>6389</v>
      </c>
      <c r="F24" s="201"/>
    </row>
    <row r="25" spans="1:6" ht="15.6">
      <c r="A25" s="207" t="s">
        <v>32</v>
      </c>
      <c r="B25" s="207" t="s">
        <v>6407</v>
      </c>
      <c r="C25" s="207" t="s">
        <v>3269</v>
      </c>
      <c r="D25" s="418" t="s">
        <v>6217</v>
      </c>
      <c r="E25" s="418" t="s">
        <v>6385</v>
      </c>
      <c r="F25" s="201"/>
    </row>
    <row r="26" spans="1:6" ht="15.6">
      <c r="A26" s="207" t="s">
        <v>32</v>
      </c>
      <c r="B26" s="207" t="s">
        <v>6408</v>
      </c>
      <c r="C26" s="207" t="s">
        <v>3269</v>
      </c>
      <c r="D26" s="418" t="s">
        <v>6217</v>
      </c>
      <c r="E26" s="418" t="s">
        <v>6385</v>
      </c>
      <c r="F26" s="201"/>
    </row>
    <row r="27" spans="1:6" ht="15.6">
      <c r="A27" s="207" t="s">
        <v>32</v>
      </c>
      <c r="B27" s="207" t="s">
        <v>6409</v>
      </c>
      <c r="C27" s="207" t="s">
        <v>3269</v>
      </c>
      <c r="D27" s="418" t="s">
        <v>6410</v>
      </c>
      <c r="E27" s="418" t="s">
        <v>6385</v>
      </c>
      <c r="F27" s="201"/>
    </row>
    <row r="28" spans="1:6" ht="15.6">
      <c r="A28" s="207" t="s">
        <v>32</v>
      </c>
      <c r="B28" s="207" t="s">
        <v>6411</v>
      </c>
      <c r="C28" s="207" t="s">
        <v>3269</v>
      </c>
      <c r="D28" s="418" t="s">
        <v>6217</v>
      </c>
      <c r="E28" s="418" t="s">
        <v>6385</v>
      </c>
      <c r="F28" s="201"/>
    </row>
    <row r="29" spans="1:6" ht="15.6">
      <c r="A29" s="207" t="s">
        <v>32</v>
      </c>
      <c r="B29" s="207" t="s">
        <v>6412</v>
      </c>
      <c r="C29" s="207" t="s">
        <v>3269</v>
      </c>
      <c r="D29" s="418" t="s">
        <v>6217</v>
      </c>
      <c r="E29" s="418" t="s">
        <v>6385</v>
      </c>
      <c r="F29" s="201"/>
    </row>
    <row r="30" spans="1:6" ht="15.6">
      <c r="A30" s="207" t="s">
        <v>32</v>
      </c>
      <c r="B30" s="207" t="s">
        <v>6413</v>
      </c>
      <c r="C30" s="207" t="s">
        <v>3269</v>
      </c>
      <c r="D30" s="418" t="s">
        <v>6217</v>
      </c>
      <c r="E30" s="418" t="s">
        <v>4907</v>
      </c>
      <c r="F30" s="201"/>
    </row>
    <row r="31" spans="1:6" ht="15.6">
      <c r="A31" s="207" t="s">
        <v>32</v>
      </c>
      <c r="B31" s="207" t="s">
        <v>6414</v>
      </c>
      <c r="C31" s="207" t="s">
        <v>3269</v>
      </c>
      <c r="D31" s="418" t="s">
        <v>6275</v>
      </c>
      <c r="E31" s="418" t="s">
        <v>4907</v>
      </c>
      <c r="F31" s="201"/>
    </row>
    <row r="32" spans="1:6" ht="15.6">
      <c r="A32" s="207" t="s">
        <v>32</v>
      </c>
      <c r="B32" s="207" t="s">
        <v>6415</v>
      </c>
      <c r="C32" s="207" t="s">
        <v>3325</v>
      </c>
      <c r="D32" s="418" t="s">
        <v>6217</v>
      </c>
      <c r="E32" s="418" t="s">
        <v>6385</v>
      </c>
      <c r="F32" s="201"/>
    </row>
    <row r="33" spans="1:6" ht="15.6">
      <c r="A33" s="207" t="s">
        <v>32</v>
      </c>
      <c r="B33" s="207" t="s">
        <v>6416</v>
      </c>
      <c r="C33" s="207" t="s">
        <v>3325</v>
      </c>
      <c r="D33" s="418" t="s">
        <v>6217</v>
      </c>
      <c r="E33" s="418" t="s">
        <v>6385</v>
      </c>
      <c r="F33" s="201"/>
    </row>
    <row r="34" spans="1:6" ht="15.6">
      <c r="A34" s="207" t="s">
        <v>32</v>
      </c>
      <c r="B34" s="207" t="s">
        <v>6417</v>
      </c>
      <c r="C34" s="207" t="s">
        <v>3325</v>
      </c>
      <c r="D34" s="418" t="s">
        <v>6286</v>
      </c>
      <c r="E34" s="418" t="s">
        <v>6385</v>
      </c>
      <c r="F34" s="201"/>
    </row>
    <row r="35" spans="1:6" ht="15.6">
      <c r="A35" s="207" t="s">
        <v>32</v>
      </c>
      <c r="B35" s="207" t="s">
        <v>6418</v>
      </c>
      <c r="C35" s="207" t="s">
        <v>3325</v>
      </c>
      <c r="D35" s="418" t="s">
        <v>6292</v>
      </c>
      <c r="E35" s="418" t="s">
        <v>4907</v>
      </c>
      <c r="F35" s="201"/>
    </row>
    <row r="36" spans="1:6" ht="15.6">
      <c r="A36" s="207" t="s">
        <v>32</v>
      </c>
      <c r="B36" s="207" t="s">
        <v>6419</v>
      </c>
      <c r="C36" s="207" t="s">
        <v>3325</v>
      </c>
      <c r="D36" s="418" t="s">
        <v>6286</v>
      </c>
      <c r="E36" s="418" t="s">
        <v>6385</v>
      </c>
      <c r="F36" s="201"/>
    </row>
    <row r="37" spans="1:6" ht="15.6">
      <c r="A37" s="207" t="s">
        <v>32</v>
      </c>
      <c r="B37" s="207" t="s">
        <v>6420</v>
      </c>
      <c r="C37" s="207" t="s">
        <v>3325</v>
      </c>
      <c r="D37" s="418" t="s">
        <v>6217</v>
      </c>
      <c r="E37" s="418" t="s">
        <v>4907</v>
      </c>
      <c r="F37" s="201"/>
    </row>
    <row r="38" spans="1:6" ht="15.6">
      <c r="A38" s="207" t="s">
        <v>32</v>
      </c>
      <c r="B38" s="207" t="s">
        <v>6421</v>
      </c>
      <c r="C38" s="207" t="s">
        <v>3325</v>
      </c>
      <c r="D38" s="418" t="s">
        <v>6217</v>
      </c>
      <c r="E38" s="418" t="s">
        <v>6385</v>
      </c>
      <c r="F38" s="201"/>
    </row>
    <row r="39" spans="1:6" ht="15.6">
      <c r="A39" s="207" t="s">
        <v>32</v>
      </c>
      <c r="B39" s="207" t="s">
        <v>6422</v>
      </c>
      <c r="C39" s="207" t="s">
        <v>3325</v>
      </c>
      <c r="D39" s="418" t="s">
        <v>6217</v>
      </c>
      <c r="E39" s="418" t="s">
        <v>6385</v>
      </c>
      <c r="F39" s="201"/>
    </row>
    <row r="40" spans="1:6" ht="15.6">
      <c r="A40" s="207" t="s">
        <v>32</v>
      </c>
      <c r="B40" s="207" t="s">
        <v>6423</v>
      </c>
      <c r="C40" s="207" t="s">
        <v>3325</v>
      </c>
      <c r="D40" s="418" t="s">
        <v>6284</v>
      </c>
      <c r="E40" s="418" t="s">
        <v>4907</v>
      </c>
      <c r="F40" s="201"/>
    </row>
    <row r="41" spans="1:6" ht="15.6">
      <c r="A41" s="207" t="s">
        <v>32</v>
      </c>
      <c r="B41" s="207" t="s">
        <v>6424</v>
      </c>
      <c r="C41" s="207" t="s">
        <v>3325</v>
      </c>
      <c r="D41" s="418" t="s">
        <v>6217</v>
      </c>
      <c r="E41" s="418" t="s">
        <v>4907</v>
      </c>
      <c r="F41" s="201"/>
    </row>
    <row r="42" spans="1:6" ht="15.6">
      <c r="A42" s="207" t="s">
        <v>32</v>
      </c>
      <c r="B42" s="207" t="s">
        <v>6425</v>
      </c>
      <c r="C42" s="207" t="s">
        <v>3160</v>
      </c>
      <c r="D42" s="418" t="s">
        <v>6286</v>
      </c>
      <c r="E42" s="418" t="s">
        <v>6385</v>
      </c>
      <c r="F42" s="201"/>
    </row>
    <row r="43" spans="1:6" ht="15.6">
      <c r="A43" s="207" t="s">
        <v>32</v>
      </c>
      <c r="B43" s="207" t="s">
        <v>6426</v>
      </c>
      <c r="C43" s="207" t="s">
        <v>3160</v>
      </c>
      <c r="D43" s="418" t="s">
        <v>6284</v>
      </c>
      <c r="E43" s="418" t="s">
        <v>4907</v>
      </c>
      <c r="F43" s="201"/>
    </row>
    <row r="44" spans="1:6" ht="15.6">
      <c r="A44" s="207" t="s">
        <v>32</v>
      </c>
      <c r="B44" s="207" t="s">
        <v>6427</v>
      </c>
      <c r="C44" s="207" t="s">
        <v>3160</v>
      </c>
      <c r="D44" s="418" t="s">
        <v>6217</v>
      </c>
      <c r="E44" s="418" t="s">
        <v>4907</v>
      </c>
      <c r="F44" s="201"/>
    </row>
    <row r="45" spans="1:6" ht="15.6">
      <c r="A45" s="207" t="s">
        <v>32</v>
      </c>
      <c r="B45" s="207" t="s">
        <v>6428</v>
      </c>
      <c r="C45" s="207" t="s">
        <v>3160</v>
      </c>
      <c r="D45" s="418" t="s">
        <v>5421</v>
      </c>
      <c r="E45" s="418" t="s">
        <v>6397</v>
      </c>
      <c r="F45" s="201"/>
    </row>
    <row r="46" spans="1:6" ht="15.6">
      <c r="A46" s="207" t="s">
        <v>32</v>
      </c>
      <c r="B46" s="207" t="s">
        <v>6429</v>
      </c>
      <c r="C46" s="207" t="s">
        <v>6430</v>
      </c>
      <c r="D46" s="418" t="s">
        <v>6284</v>
      </c>
      <c r="E46" s="418" t="s">
        <v>6385</v>
      </c>
      <c r="F46" s="201"/>
    </row>
    <row r="47" spans="1:6" ht="15.6">
      <c r="A47" s="207" t="s">
        <v>32</v>
      </c>
      <c r="B47" s="207" t="s">
        <v>6431</v>
      </c>
      <c r="C47" s="207" t="s">
        <v>6430</v>
      </c>
      <c r="D47" s="418" t="s">
        <v>6217</v>
      </c>
      <c r="E47" s="418" t="s">
        <v>4907</v>
      </c>
      <c r="F47" s="201"/>
    </row>
    <row r="48" spans="1:6" ht="15.6">
      <c r="A48" s="207" t="s">
        <v>32</v>
      </c>
      <c r="B48" s="207" t="s">
        <v>6432</v>
      </c>
      <c r="C48" s="207" t="s">
        <v>6430</v>
      </c>
      <c r="D48" s="418" t="s">
        <v>6217</v>
      </c>
      <c r="E48" s="418" t="s">
        <v>6385</v>
      </c>
      <c r="F48" s="201"/>
    </row>
    <row r="49" spans="1:6" ht="15.6">
      <c r="A49" s="207" t="s">
        <v>32</v>
      </c>
      <c r="B49" s="207" t="s">
        <v>6433</v>
      </c>
      <c r="C49" s="207" t="s">
        <v>6430</v>
      </c>
      <c r="D49" s="418" t="s">
        <v>6217</v>
      </c>
      <c r="E49" s="418" t="s">
        <v>6434</v>
      </c>
      <c r="F49" s="201"/>
    </row>
    <row r="50" spans="1:6" ht="15.6">
      <c r="A50" s="207" t="s">
        <v>32</v>
      </c>
      <c r="B50" s="207" t="s">
        <v>6435</v>
      </c>
      <c r="C50" s="207" t="s">
        <v>6430</v>
      </c>
      <c r="D50" s="418" t="s">
        <v>6284</v>
      </c>
      <c r="E50" s="418" t="s">
        <v>6389</v>
      </c>
      <c r="F50" s="201"/>
    </row>
    <row r="51" spans="1:6" ht="15.6">
      <c r="A51" s="207" t="s">
        <v>32</v>
      </c>
      <c r="B51" s="207" t="s">
        <v>3092</v>
      </c>
      <c r="C51" s="207" t="s">
        <v>6430</v>
      </c>
      <c r="D51" s="418" t="s">
        <v>6217</v>
      </c>
      <c r="E51" s="418" t="s">
        <v>4907</v>
      </c>
      <c r="F51" s="201"/>
    </row>
    <row r="52" spans="1:6" ht="15.6">
      <c r="A52" s="207" t="s">
        <v>32</v>
      </c>
      <c r="B52" s="207" t="s">
        <v>6436</v>
      </c>
      <c r="C52" s="207" t="s">
        <v>3220</v>
      </c>
      <c r="D52" s="418" t="s">
        <v>6217</v>
      </c>
      <c r="E52" s="418" t="s">
        <v>6385</v>
      </c>
      <c r="F52" s="201"/>
    </row>
    <row r="53" spans="1:6" ht="15.6">
      <c r="A53" s="207" t="s">
        <v>55</v>
      </c>
      <c r="B53" s="207" t="s">
        <v>6437</v>
      </c>
      <c r="C53" s="207" t="s">
        <v>2949</v>
      </c>
      <c r="D53" s="418" t="s">
        <v>6217</v>
      </c>
      <c r="E53" s="418" t="s">
        <v>6389</v>
      </c>
      <c r="F53" s="201"/>
    </row>
    <row r="54" spans="1:6" ht="15.6">
      <c r="A54" s="207" t="s">
        <v>55</v>
      </c>
      <c r="B54" s="207" t="s">
        <v>6438</v>
      </c>
      <c r="C54" s="207" t="s">
        <v>2949</v>
      </c>
      <c r="D54" s="418" t="s">
        <v>6217</v>
      </c>
      <c r="E54" s="418" t="s">
        <v>4907</v>
      </c>
      <c r="F54" s="201"/>
    </row>
    <row r="55" spans="1:6" ht="15.6">
      <c r="A55" s="207" t="s">
        <v>55</v>
      </c>
      <c r="B55" s="207" t="s">
        <v>3901</v>
      </c>
      <c r="C55" s="207" t="s">
        <v>2949</v>
      </c>
      <c r="D55" s="418" t="s">
        <v>6217</v>
      </c>
      <c r="E55" s="418" t="s">
        <v>6385</v>
      </c>
      <c r="F55" s="201"/>
    </row>
    <row r="56" spans="1:6" ht="15.6">
      <c r="A56" s="207" t="s">
        <v>55</v>
      </c>
      <c r="B56" s="207" t="s">
        <v>6439</v>
      </c>
      <c r="C56" s="207" t="s">
        <v>2949</v>
      </c>
      <c r="D56" s="418" t="s">
        <v>6217</v>
      </c>
      <c r="E56" s="418" t="s">
        <v>6385</v>
      </c>
      <c r="F56" s="201"/>
    </row>
    <row r="57" spans="1:6" ht="15.6">
      <c r="A57" s="207" t="s">
        <v>55</v>
      </c>
      <c r="B57" s="207" t="s">
        <v>6440</v>
      </c>
      <c r="C57" s="207" t="s">
        <v>2949</v>
      </c>
      <c r="D57" s="418" t="s">
        <v>6217</v>
      </c>
      <c r="E57" s="418" t="s">
        <v>6385</v>
      </c>
      <c r="F57" s="201"/>
    </row>
    <row r="58" spans="1:6" ht="15.6">
      <c r="A58" s="207" t="s">
        <v>55</v>
      </c>
      <c r="B58" s="207" t="s">
        <v>3903</v>
      </c>
      <c r="C58" s="207" t="s">
        <v>2949</v>
      </c>
      <c r="D58" s="418" t="s">
        <v>6217</v>
      </c>
      <c r="E58" s="418" t="s">
        <v>6385</v>
      </c>
      <c r="F58" s="201"/>
    </row>
    <row r="59" spans="1:6" ht="15.6">
      <c r="A59" s="207" t="s">
        <v>55</v>
      </c>
      <c r="B59" s="207" t="s">
        <v>6441</v>
      </c>
      <c r="C59" s="207" t="s">
        <v>2949</v>
      </c>
      <c r="D59" s="418" t="s">
        <v>6217</v>
      </c>
      <c r="E59" s="418" t="s">
        <v>6385</v>
      </c>
      <c r="F59" s="201"/>
    </row>
    <row r="60" spans="1:6" ht="15.6">
      <c r="A60" s="207" t="s">
        <v>55</v>
      </c>
      <c r="B60" s="207" t="s">
        <v>6442</v>
      </c>
      <c r="C60" s="207" t="s">
        <v>2949</v>
      </c>
      <c r="D60" s="418" t="s">
        <v>6217</v>
      </c>
      <c r="E60" s="418" t="s">
        <v>6385</v>
      </c>
      <c r="F60" s="201"/>
    </row>
    <row r="61" spans="1:6" ht="15.6">
      <c r="A61" s="207" t="s">
        <v>55</v>
      </c>
      <c r="B61" s="207" t="s">
        <v>6443</v>
      </c>
      <c r="C61" s="207" t="s">
        <v>2949</v>
      </c>
      <c r="D61" s="418" t="s">
        <v>6217</v>
      </c>
      <c r="E61" s="418" t="s">
        <v>4907</v>
      </c>
      <c r="F61" s="201"/>
    </row>
    <row r="62" spans="1:6" ht="15.6">
      <c r="A62" s="207" t="s">
        <v>55</v>
      </c>
      <c r="B62" s="207" t="s">
        <v>6444</v>
      </c>
      <c r="C62" s="207" t="s">
        <v>2949</v>
      </c>
      <c r="D62" s="418" t="s">
        <v>6217</v>
      </c>
      <c r="E62" s="418" t="s">
        <v>6397</v>
      </c>
      <c r="F62" s="201"/>
    </row>
    <row r="63" spans="1:6" ht="15.6">
      <c r="A63" s="207" t="s">
        <v>55</v>
      </c>
      <c r="B63" s="207" t="s">
        <v>6445</v>
      </c>
      <c r="C63" s="207" t="s">
        <v>2949</v>
      </c>
      <c r="D63" s="418" t="s">
        <v>6217</v>
      </c>
      <c r="E63" s="418" t="s">
        <v>6385</v>
      </c>
      <c r="F63" s="201"/>
    </row>
    <row r="64" spans="1:6" ht="15.6">
      <c r="A64" s="207" t="s">
        <v>55</v>
      </c>
      <c r="B64" s="207" t="s">
        <v>6446</v>
      </c>
      <c r="C64" s="207" t="s">
        <v>2949</v>
      </c>
      <c r="D64" s="418" t="s">
        <v>6217</v>
      </c>
      <c r="E64" s="418" t="s">
        <v>6389</v>
      </c>
      <c r="F64" s="201"/>
    </row>
    <row r="65" spans="1:6" ht="15.6">
      <c r="A65" s="207" t="s">
        <v>55</v>
      </c>
      <c r="B65" s="207" t="s">
        <v>6447</v>
      </c>
      <c r="C65" s="207" t="s">
        <v>2949</v>
      </c>
      <c r="D65" s="418" t="s">
        <v>6217</v>
      </c>
      <c r="E65" s="418" t="s">
        <v>6397</v>
      </c>
      <c r="F65" s="201"/>
    </row>
    <row r="66" spans="1:6" ht="15.6">
      <c r="A66" s="207" t="s">
        <v>55</v>
      </c>
      <c r="B66" s="207" t="s">
        <v>6448</v>
      </c>
      <c r="C66" s="207" t="s">
        <v>2949</v>
      </c>
      <c r="D66" s="418" t="s">
        <v>6217</v>
      </c>
      <c r="E66" s="418" t="s">
        <v>6397</v>
      </c>
      <c r="F66" s="201"/>
    </row>
    <row r="67" spans="1:6" ht="15.6">
      <c r="A67" s="207" t="s">
        <v>55</v>
      </c>
      <c r="B67" s="207" t="s">
        <v>6449</v>
      </c>
      <c r="C67" s="207" t="s">
        <v>2949</v>
      </c>
      <c r="D67" s="418" t="s">
        <v>6217</v>
      </c>
      <c r="E67" s="418" t="s">
        <v>6397</v>
      </c>
      <c r="F67" s="201"/>
    </row>
    <row r="68" spans="1:6" ht="15.6">
      <c r="A68" s="207" t="s">
        <v>55</v>
      </c>
      <c r="B68" s="207" t="s">
        <v>6450</v>
      </c>
      <c r="C68" s="207" t="s">
        <v>2949</v>
      </c>
      <c r="D68" s="418" t="s">
        <v>6217</v>
      </c>
      <c r="E68" s="418" t="s">
        <v>6385</v>
      </c>
      <c r="F68" s="201"/>
    </row>
    <row r="69" spans="1:6" ht="15.6">
      <c r="A69" s="207" t="s">
        <v>55</v>
      </c>
      <c r="B69" s="207" t="s">
        <v>3128</v>
      </c>
      <c r="C69" s="207" t="s">
        <v>2949</v>
      </c>
      <c r="D69" s="418" t="s">
        <v>6217</v>
      </c>
      <c r="E69" s="418" t="s">
        <v>4907</v>
      </c>
      <c r="F69" s="201"/>
    </row>
    <row r="70" spans="1:6" ht="15.6">
      <c r="A70" s="207" t="s">
        <v>55</v>
      </c>
      <c r="B70" s="207" t="s">
        <v>6451</v>
      </c>
      <c r="C70" s="207" t="s">
        <v>2949</v>
      </c>
      <c r="D70" s="418" t="s">
        <v>6284</v>
      </c>
      <c r="E70" s="418" t="s">
        <v>6385</v>
      </c>
      <c r="F70" s="201"/>
    </row>
    <row r="71" spans="1:6" ht="15.6">
      <c r="A71" s="207" t="s">
        <v>55</v>
      </c>
      <c r="B71" s="207" t="s">
        <v>6452</v>
      </c>
      <c r="C71" s="207" t="s">
        <v>2949</v>
      </c>
      <c r="D71" s="418" t="s">
        <v>6217</v>
      </c>
      <c r="E71" s="418" t="s">
        <v>6385</v>
      </c>
      <c r="F71" s="201"/>
    </row>
    <row r="72" spans="1:6" ht="15.6">
      <c r="A72" s="207" t="s">
        <v>55</v>
      </c>
      <c r="B72" s="207" t="s">
        <v>6453</v>
      </c>
      <c r="C72" s="207" t="s">
        <v>2949</v>
      </c>
      <c r="D72" s="418" t="s">
        <v>6217</v>
      </c>
      <c r="E72" s="418" t="s">
        <v>6385</v>
      </c>
      <c r="F72" s="201"/>
    </row>
    <row r="73" spans="1:6" ht="15.6">
      <c r="A73" s="207" t="s">
        <v>55</v>
      </c>
      <c r="B73" s="207" t="s">
        <v>6454</v>
      </c>
      <c r="C73" s="207" t="s">
        <v>2949</v>
      </c>
      <c r="D73" s="418" t="s">
        <v>6217</v>
      </c>
      <c r="E73" s="418" t="s">
        <v>6385</v>
      </c>
      <c r="F73" s="201"/>
    </row>
    <row r="74" spans="1:6" ht="15.6">
      <c r="A74" s="207" t="s">
        <v>55</v>
      </c>
      <c r="B74" s="207" t="s">
        <v>6455</v>
      </c>
      <c r="C74" s="207" t="s">
        <v>2949</v>
      </c>
      <c r="D74" s="418" t="s">
        <v>6217</v>
      </c>
      <c r="E74" s="418" t="s">
        <v>4907</v>
      </c>
      <c r="F74" s="201"/>
    </row>
    <row r="75" spans="1:6" ht="15.6">
      <c r="A75" s="207" t="s">
        <v>55</v>
      </c>
      <c r="B75" s="207" t="s">
        <v>6456</v>
      </c>
      <c r="C75" s="207" t="s">
        <v>2949</v>
      </c>
      <c r="D75" s="418" t="s">
        <v>6284</v>
      </c>
      <c r="E75" s="418" t="s">
        <v>6385</v>
      </c>
      <c r="F75" s="201"/>
    </row>
    <row r="76" spans="1:6" ht="15.6">
      <c r="A76" s="207" t="s">
        <v>55</v>
      </c>
      <c r="B76" s="207" t="s">
        <v>6457</v>
      </c>
      <c r="C76" s="207" t="s">
        <v>2949</v>
      </c>
      <c r="D76" s="418" t="s">
        <v>6284</v>
      </c>
      <c r="E76" s="418" t="s">
        <v>6385</v>
      </c>
      <c r="F76" s="201"/>
    </row>
    <row r="77" spans="1:6" ht="15.6">
      <c r="A77" s="207" t="s">
        <v>55</v>
      </c>
      <c r="B77" s="207" t="s">
        <v>6458</v>
      </c>
      <c r="C77" s="207" t="s">
        <v>6459</v>
      </c>
      <c r="D77" s="418" t="s">
        <v>6217</v>
      </c>
      <c r="E77" s="418" t="s">
        <v>6385</v>
      </c>
      <c r="F77" s="201"/>
    </row>
    <row r="78" spans="1:6" ht="15.6">
      <c r="A78" s="207" t="s">
        <v>55</v>
      </c>
      <c r="B78" s="207" t="s">
        <v>6460</v>
      </c>
      <c r="C78" s="207" t="s">
        <v>6459</v>
      </c>
      <c r="D78" s="418" t="s">
        <v>6275</v>
      </c>
      <c r="E78" s="418" t="s">
        <v>6385</v>
      </c>
      <c r="F78" s="201"/>
    </row>
    <row r="79" spans="1:6" ht="15.6">
      <c r="A79" s="207" t="s">
        <v>55</v>
      </c>
      <c r="B79" s="207" t="s">
        <v>2913</v>
      </c>
      <c r="C79" s="207" t="s">
        <v>6459</v>
      </c>
      <c r="D79" s="418" t="s">
        <v>6217</v>
      </c>
      <c r="E79" s="418" t="s">
        <v>4907</v>
      </c>
      <c r="F79" s="201"/>
    </row>
    <row r="80" spans="1:6" ht="15.6">
      <c r="A80" s="207" t="s">
        <v>55</v>
      </c>
      <c r="B80" s="207" t="s">
        <v>3812</v>
      </c>
      <c r="C80" s="207" t="s">
        <v>6459</v>
      </c>
      <c r="D80" s="418" t="s">
        <v>6284</v>
      </c>
      <c r="E80" s="418" t="s">
        <v>4907</v>
      </c>
      <c r="F80" s="201"/>
    </row>
    <row r="81" spans="1:6" ht="15.6">
      <c r="A81" s="207" t="s">
        <v>55</v>
      </c>
      <c r="B81" s="207" t="s">
        <v>6461</v>
      </c>
      <c r="C81" s="207" t="s">
        <v>6459</v>
      </c>
      <c r="D81" s="418" t="s">
        <v>6217</v>
      </c>
      <c r="E81" s="418" t="s">
        <v>6385</v>
      </c>
      <c r="F81" s="201"/>
    </row>
    <row r="82" spans="1:6" ht="15.6">
      <c r="A82" s="207" t="s">
        <v>55</v>
      </c>
      <c r="B82" s="207" t="s">
        <v>6462</v>
      </c>
      <c r="C82" s="207" t="s">
        <v>6459</v>
      </c>
      <c r="D82" s="418" t="s">
        <v>6217</v>
      </c>
      <c r="E82" s="418" t="s">
        <v>6385</v>
      </c>
      <c r="F82" s="201"/>
    </row>
    <row r="83" spans="1:6" ht="15.6">
      <c r="A83" s="207" t="s">
        <v>55</v>
      </c>
      <c r="B83" s="207" t="s">
        <v>6463</v>
      </c>
      <c r="C83" s="207" t="s">
        <v>6464</v>
      </c>
      <c r="D83" s="418" t="s">
        <v>6217</v>
      </c>
      <c r="E83" s="418" t="s">
        <v>4907</v>
      </c>
      <c r="F83" s="201"/>
    </row>
    <row r="84" spans="1:6" ht="15.6">
      <c r="A84" s="207" t="s">
        <v>55</v>
      </c>
      <c r="B84" s="207" t="s">
        <v>6465</v>
      </c>
      <c r="C84" s="207" t="s">
        <v>6464</v>
      </c>
      <c r="D84" s="418" t="s">
        <v>6217</v>
      </c>
      <c r="E84" s="418" t="s">
        <v>4907</v>
      </c>
      <c r="F84" s="201"/>
    </row>
    <row r="85" spans="1:6" ht="15.6">
      <c r="A85" s="207" t="s">
        <v>55</v>
      </c>
      <c r="B85" s="207" t="s">
        <v>6466</v>
      </c>
      <c r="C85" s="207" t="s">
        <v>6464</v>
      </c>
      <c r="D85" s="418" t="s">
        <v>6217</v>
      </c>
      <c r="E85" s="418" t="s">
        <v>6389</v>
      </c>
      <c r="F85" s="201"/>
    </row>
    <row r="86" spans="1:6" ht="15.6">
      <c r="A86" s="207" t="s">
        <v>55</v>
      </c>
      <c r="B86" s="207" t="s">
        <v>6467</v>
      </c>
      <c r="C86" s="207" t="s">
        <v>6464</v>
      </c>
      <c r="D86" s="418" t="s">
        <v>6217</v>
      </c>
      <c r="E86" s="418" t="s">
        <v>6389</v>
      </c>
      <c r="F86" s="201"/>
    </row>
    <row r="87" spans="1:6" ht="15.6">
      <c r="A87" s="207" t="s">
        <v>55</v>
      </c>
      <c r="B87" s="207" t="s">
        <v>3106</v>
      </c>
      <c r="C87" s="207" t="s">
        <v>6464</v>
      </c>
      <c r="D87" s="418" t="s">
        <v>6217</v>
      </c>
      <c r="E87" s="418" t="s">
        <v>6385</v>
      </c>
      <c r="F87" s="201"/>
    </row>
    <row r="88" spans="1:6" ht="15.6">
      <c r="A88" s="207" t="s">
        <v>55</v>
      </c>
      <c r="B88" s="207" t="s">
        <v>6468</v>
      </c>
      <c r="C88" s="207" t="s">
        <v>6464</v>
      </c>
      <c r="D88" s="418" t="s">
        <v>6217</v>
      </c>
      <c r="E88" s="418" t="s">
        <v>6434</v>
      </c>
      <c r="F88" s="201"/>
    </row>
    <row r="89" spans="1:6" ht="15.6">
      <c r="A89" s="207" t="s">
        <v>55</v>
      </c>
      <c r="B89" s="207" t="s">
        <v>3822</v>
      </c>
      <c r="C89" s="207" t="s">
        <v>6464</v>
      </c>
      <c r="D89" s="418" t="s">
        <v>6217</v>
      </c>
      <c r="E89" s="418" t="s">
        <v>6389</v>
      </c>
      <c r="F89" s="201"/>
    </row>
    <row r="90" spans="1:6" ht="15.6">
      <c r="A90" s="207" t="s">
        <v>55</v>
      </c>
      <c r="B90" s="207" t="s">
        <v>6469</v>
      </c>
      <c r="C90" s="207" t="s">
        <v>6464</v>
      </c>
      <c r="D90" s="418" t="s">
        <v>6217</v>
      </c>
      <c r="E90" s="418" t="s">
        <v>6385</v>
      </c>
      <c r="F90" s="201"/>
    </row>
    <row r="91" spans="1:6" ht="15.6">
      <c r="A91" s="207" t="s">
        <v>55</v>
      </c>
      <c r="B91" s="207" t="s">
        <v>6470</v>
      </c>
      <c r="C91" s="207" t="s">
        <v>3919</v>
      </c>
      <c r="D91" s="418" t="s">
        <v>6217</v>
      </c>
      <c r="E91" s="418" t="s">
        <v>6385</v>
      </c>
      <c r="F91" s="201"/>
    </row>
    <row r="92" spans="1:6" ht="15.6">
      <c r="A92" s="207" t="s">
        <v>55</v>
      </c>
      <c r="B92" s="207" t="s">
        <v>6471</v>
      </c>
      <c r="C92" s="207" t="s">
        <v>3919</v>
      </c>
      <c r="D92" s="418" t="s">
        <v>6217</v>
      </c>
      <c r="E92" s="418" t="s">
        <v>6385</v>
      </c>
      <c r="F92" s="201"/>
    </row>
    <row r="93" spans="1:6" ht="15.6">
      <c r="A93" s="207" t="s">
        <v>55</v>
      </c>
      <c r="B93" s="207" t="s">
        <v>6472</v>
      </c>
      <c r="C93" s="207" t="s">
        <v>3919</v>
      </c>
      <c r="D93" s="418" t="s">
        <v>6284</v>
      </c>
      <c r="E93" s="418" t="s">
        <v>6385</v>
      </c>
      <c r="F93" s="201"/>
    </row>
    <row r="94" spans="1:6" ht="15.6">
      <c r="A94" s="207" t="s">
        <v>55</v>
      </c>
      <c r="B94" s="207" t="s">
        <v>3838</v>
      </c>
      <c r="C94" s="207" t="s">
        <v>3919</v>
      </c>
      <c r="D94" s="418" t="s">
        <v>4823</v>
      </c>
      <c r="E94" s="418" t="s">
        <v>4907</v>
      </c>
      <c r="F94" s="201"/>
    </row>
    <row r="95" spans="1:6" ht="15.6">
      <c r="A95" s="207" t="s">
        <v>55</v>
      </c>
      <c r="B95" s="207" t="s">
        <v>6473</v>
      </c>
      <c r="C95" s="207" t="s">
        <v>3919</v>
      </c>
      <c r="D95" s="418" t="s">
        <v>6217</v>
      </c>
      <c r="E95" s="418" t="s">
        <v>6385</v>
      </c>
      <c r="F95" s="201"/>
    </row>
    <row r="96" spans="1:6" ht="15.6">
      <c r="A96" s="207" t="s">
        <v>55</v>
      </c>
      <c r="B96" s="207" t="s">
        <v>6474</v>
      </c>
      <c r="C96" s="207" t="s">
        <v>3919</v>
      </c>
      <c r="D96" s="418" t="s">
        <v>6217</v>
      </c>
      <c r="E96" s="418" t="s">
        <v>6385</v>
      </c>
      <c r="F96" s="201"/>
    </row>
    <row r="97" spans="1:6" ht="15.6">
      <c r="A97" s="207" t="s">
        <v>55</v>
      </c>
      <c r="B97" s="207" t="s">
        <v>6475</v>
      </c>
      <c r="C97" s="207" t="s">
        <v>6476</v>
      </c>
      <c r="D97" s="418" t="s">
        <v>6217</v>
      </c>
      <c r="E97" s="418" t="s">
        <v>4907</v>
      </c>
      <c r="F97" s="201"/>
    </row>
    <row r="98" spans="1:6" ht="15.6">
      <c r="A98" s="207" t="s">
        <v>55</v>
      </c>
      <c r="B98" s="207" t="s">
        <v>6477</v>
      </c>
      <c r="C98" s="207" t="s">
        <v>6476</v>
      </c>
      <c r="D98" s="418" t="s">
        <v>6217</v>
      </c>
      <c r="E98" s="418" t="s">
        <v>6389</v>
      </c>
      <c r="F98" s="201"/>
    </row>
    <row r="99" spans="1:6" ht="15.6">
      <c r="A99" s="207" t="s">
        <v>55</v>
      </c>
      <c r="B99" s="207" t="s">
        <v>6478</v>
      </c>
      <c r="C99" s="207" t="s">
        <v>6476</v>
      </c>
      <c r="D99" s="418" t="s">
        <v>6410</v>
      </c>
      <c r="E99" s="418" t="s">
        <v>6385</v>
      </c>
      <c r="F99" s="201"/>
    </row>
    <row r="100" spans="1:6" ht="15.6">
      <c r="A100" s="207" t="s">
        <v>55</v>
      </c>
      <c r="B100" s="207" t="s">
        <v>6479</v>
      </c>
      <c r="C100" s="207" t="s">
        <v>6476</v>
      </c>
      <c r="D100" s="418" t="s">
        <v>6217</v>
      </c>
      <c r="E100" s="418" t="s">
        <v>6389</v>
      </c>
      <c r="F100" s="201"/>
    </row>
    <row r="101" spans="1:6" ht="15.6">
      <c r="A101" s="207" t="s">
        <v>55</v>
      </c>
      <c r="B101" s="207" t="s">
        <v>6480</v>
      </c>
      <c r="C101" s="207" t="s">
        <v>6476</v>
      </c>
      <c r="D101" s="418" t="s">
        <v>6217</v>
      </c>
      <c r="E101" s="418" t="s">
        <v>6389</v>
      </c>
      <c r="F101" s="201"/>
    </row>
    <row r="102" spans="1:6" ht="15.6">
      <c r="A102" s="207" t="s">
        <v>55</v>
      </c>
      <c r="B102" s="207" t="s">
        <v>6481</v>
      </c>
      <c r="C102" s="207" t="s">
        <v>6476</v>
      </c>
      <c r="D102" s="418" t="s">
        <v>6217</v>
      </c>
      <c r="E102" s="418" t="s">
        <v>6385</v>
      </c>
      <c r="F102" s="201"/>
    </row>
    <row r="103" spans="1:6" ht="15.6">
      <c r="A103" s="207" t="s">
        <v>55</v>
      </c>
      <c r="B103" s="207" t="s">
        <v>6482</v>
      </c>
      <c r="C103" s="207" t="s">
        <v>6476</v>
      </c>
      <c r="D103" s="418" t="s">
        <v>6284</v>
      </c>
      <c r="E103" s="418" t="s">
        <v>6385</v>
      </c>
      <c r="F103" s="201"/>
    </row>
    <row r="104" spans="1:6" ht="15.6">
      <c r="A104" s="207" t="s">
        <v>55</v>
      </c>
      <c r="B104" s="207" t="s">
        <v>6483</v>
      </c>
      <c r="C104" s="207" t="s">
        <v>3134</v>
      </c>
      <c r="D104" s="418" t="s">
        <v>6284</v>
      </c>
      <c r="E104" s="418" t="s">
        <v>6385</v>
      </c>
      <c r="F104" s="201"/>
    </row>
    <row r="105" spans="1:6" ht="15.6">
      <c r="A105" s="207" t="s">
        <v>55</v>
      </c>
      <c r="B105" s="207" t="s">
        <v>3857</v>
      </c>
      <c r="C105" s="207" t="s">
        <v>3134</v>
      </c>
      <c r="D105" s="418" t="s">
        <v>4823</v>
      </c>
      <c r="E105" s="418" t="s">
        <v>4907</v>
      </c>
      <c r="F105" s="201"/>
    </row>
    <row r="106" spans="1:6" ht="15.6">
      <c r="A106" s="207" t="s">
        <v>55</v>
      </c>
      <c r="B106" s="207" t="s">
        <v>6484</v>
      </c>
      <c r="C106" s="207" t="s">
        <v>3134</v>
      </c>
      <c r="D106" s="418" t="s">
        <v>6217</v>
      </c>
      <c r="E106" s="418" t="s">
        <v>6434</v>
      </c>
      <c r="F106" s="201"/>
    </row>
    <row r="107" spans="1:6" ht="15.6">
      <c r="A107" s="207" t="s">
        <v>55</v>
      </c>
      <c r="B107" s="207" t="s">
        <v>3862</v>
      </c>
      <c r="C107" s="207" t="s">
        <v>3134</v>
      </c>
      <c r="D107" s="418" t="s">
        <v>6217</v>
      </c>
      <c r="E107" s="418" t="s">
        <v>6389</v>
      </c>
      <c r="F107" s="201"/>
    </row>
    <row r="108" spans="1:6" ht="15.6">
      <c r="A108" s="207" t="s">
        <v>55</v>
      </c>
      <c r="B108" s="207" t="s">
        <v>6485</v>
      </c>
      <c r="C108" s="207" t="s">
        <v>3134</v>
      </c>
      <c r="D108" s="418" t="s">
        <v>6284</v>
      </c>
      <c r="E108" s="418" t="s">
        <v>6397</v>
      </c>
      <c r="F108" s="201"/>
    </row>
    <row r="109" spans="1:6" ht="15.6">
      <c r="A109" s="207" t="s">
        <v>55</v>
      </c>
      <c r="B109" s="207" t="s">
        <v>6486</v>
      </c>
      <c r="C109" s="207" t="s">
        <v>3134</v>
      </c>
      <c r="D109" s="418" t="s">
        <v>6217</v>
      </c>
      <c r="E109" s="418" t="s">
        <v>6385</v>
      </c>
      <c r="F109" s="201"/>
    </row>
    <row r="110" spans="1:6" ht="15.6">
      <c r="A110" s="207" t="s">
        <v>55</v>
      </c>
      <c r="B110" s="207" t="s">
        <v>6487</v>
      </c>
      <c r="C110" s="207" t="s">
        <v>3134</v>
      </c>
      <c r="D110" s="418" t="s">
        <v>6217</v>
      </c>
      <c r="E110" s="418" t="s">
        <v>6385</v>
      </c>
      <c r="F110" s="201"/>
    </row>
    <row r="111" spans="1:6" ht="15.6">
      <c r="A111" s="207" t="s">
        <v>55</v>
      </c>
      <c r="B111" s="207" t="s">
        <v>6488</v>
      </c>
      <c r="C111" s="207" t="s">
        <v>3134</v>
      </c>
      <c r="D111" s="418" t="s">
        <v>6217</v>
      </c>
      <c r="E111" s="418" t="s">
        <v>6385</v>
      </c>
      <c r="F111" s="201"/>
    </row>
    <row r="112" spans="1:6" ht="15.6">
      <c r="A112" s="207" t="s">
        <v>55</v>
      </c>
      <c r="B112" s="207" t="s">
        <v>6489</v>
      </c>
      <c r="C112" s="207" t="s">
        <v>3134</v>
      </c>
      <c r="D112" s="418" t="s">
        <v>6217</v>
      </c>
      <c r="E112" s="418" t="s">
        <v>4907</v>
      </c>
      <c r="F112" s="201"/>
    </row>
    <row r="113" spans="1:6" ht="15.6">
      <c r="A113" s="207" t="s">
        <v>55</v>
      </c>
      <c r="B113" s="207" t="s">
        <v>6490</v>
      </c>
      <c r="C113" s="207" t="s">
        <v>3134</v>
      </c>
      <c r="D113" s="418" t="s">
        <v>6217</v>
      </c>
      <c r="E113" s="418" t="s">
        <v>6385</v>
      </c>
      <c r="F113" s="201"/>
    </row>
    <row r="114" spans="1:6" ht="15.6">
      <c r="A114" s="207" t="s">
        <v>55</v>
      </c>
      <c r="B114" s="207" t="s">
        <v>6491</v>
      </c>
      <c r="C114" s="207" t="s">
        <v>6492</v>
      </c>
      <c r="D114" s="418" t="s">
        <v>6217</v>
      </c>
      <c r="E114" s="418" t="s">
        <v>6385</v>
      </c>
      <c r="F114" s="201"/>
    </row>
    <row r="115" spans="1:6" ht="15.6">
      <c r="A115" s="207" t="s">
        <v>55</v>
      </c>
      <c r="B115" s="207" t="s">
        <v>6493</v>
      </c>
      <c r="C115" s="207" t="s">
        <v>6492</v>
      </c>
      <c r="D115" s="418" t="s">
        <v>6217</v>
      </c>
      <c r="E115" s="418" t="s">
        <v>6385</v>
      </c>
      <c r="F115" s="201"/>
    </row>
    <row r="116" spans="1:6" ht="15.6">
      <c r="A116" s="207" t="s">
        <v>55</v>
      </c>
      <c r="B116" s="207" t="s">
        <v>6494</v>
      </c>
      <c r="C116" s="207" t="s">
        <v>6492</v>
      </c>
      <c r="D116" s="418" t="s">
        <v>6217</v>
      </c>
      <c r="E116" s="418" t="s">
        <v>6385</v>
      </c>
      <c r="F116" s="201"/>
    </row>
    <row r="117" spans="1:6" ht="15.6">
      <c r="A117" s="207" t="s">
        <v>55</v>
      </c>
      <c r="B117" s="207" t="s">
        <v>6495</v>
      </c>
      <c r="C117" s="207" t="s">
        <v>6492</v>
      </c>
      <c r="D117" s="418" t="s">
        <v>6217</v>
      </c>
      <c r="E117" s="418" t="s">
        <v>4907</v>
      </c>
      <c r="F117" s="201"/>
    </row>
    <row r="118" spans="1:6" ht="15.6">
      <c r="A118" s="207" t="s">
        <v>55</v>
      </c>
      <c r="B118" s="207" t="s">
        <v>6496</v>
      </c>
      <c r="C118" s="207" t="s">
        <v>6492</v>
      </c>
      <c r="D118" s="418" t="s">
        <v>6284</v>
      </c>
      <c r="E118" s="418" t="s">
        <v>6385</v>
      </c>
      <c r="F118" s="201"/>
    </row>
    <row r="119" spans="1:6" ht="15.6">
      <c r="A119" s="207" t="s">
        <v>55</v>
      </c>
      <c r="B119" s="207" t="s">
        <v>6497</v>
      </c>
      <c r="C119" s="207" t="s">
        <v>6492</v>
      </c>
      <c r="D119" s="418" t="s">
        <v>6284</v>
      </c>
      <c r="E119" s="418" t="s">
        <v>6385</v>
      </c>
      <c r="F119" s="201"/>
    </row>
    <row r="120" spans="1:6" ht="15.6">
      <c r="A120" s="207" t="s">
        <v>55</v>
      </c>
      <c r="B120" s="207" t="s">
        <v>6498</v>
      </c>
      <c r="C120" s="207" t="s">
        <v>6499</v>
      </c>
      <c r="D120" s="418" t="s">
        <v>6217</v>
      </c>
      <c r="E120" s="418" t="s">
        <v>6389</v>
      </c>
      <c r="F120" s="201"/>
    </row>
    <row r="121" spans="1:6" ht="15.6">
      <c r="A121" s="207" t="s">
        <v>59</v>
      </c>
      <c r="B121" s="207" t="s">
        <v>6500</v>
      </c>
      <c r="C121" s="207" t="s">
        <v>2931</v>
      </c>
      <c r="D121" s="418" t="s">
        <v>6217</v>
      </c>
      <c r="E121" s="418" t="s">
        <v>6389</v>
      </c>
      <c r="F121" s="201"/>
    </row>
    <row r="122" spans="1:6" ht="15.6">
      <c r="A122" s="207" t="s">
        <v>59</v>
      </c>
      <c r="B122" s="207" t="s">
        <v>6501</v>
      </c>
      <c r="C122" s="207" t="s">
        <v>2931</v>
      </c>
      <c r="D122" s="418" t="s">
        <v>6217</v>
      </c>
      <c r="E122" s="418" t="s">
        <v>6385</v>
      </c>
      <c r="F122" s="201"/>
    </row>
    <row r="123" spans="1:6" ht="15.6">
      <c r="A123" s="207" t="s">
        <v>59</v>
      </c>
      <c r="B123" s="207" t="s">
        <v>6502</v>
      </c>
      <c r="C123" s="207" t="s">
        <v>2931</v>
      </c>
      <c r="D123" s="418" t="s">
        <v>6217</v>
      </c>
      <c r="E123" s="418" t="s">
        <v>6385</v>
      </c>
      <c r="F123" s="201"/>
    </row>
    <row r="124" spans="1:6" ht="15.6">
      <c r="A124" s="207" t="s">
        <v>59</v>
      </c>
      <c r="B124" s="207" t="s">
        <v>6503</v>
      </c>
      <c r="C124" s="207" t="s">
        <v>2931</v>
      </c>
      <c r="D124" s="418" t="s">
        <v>6217</v>
      </c>
      <c r="E124" s="418" t="s">
        <v>6385</v>
      </c>
      <c r="F124" s="201"/>
    </row>
    <row r="125" spans="1:6" ht="15.6">
      <c r="A125" s="207" t="s">
        <v>59</v>
      </c>
      <c r="B125" s="207" t="s">
        <v>6504</v>
      </c>
      <c r="C125" s="207" t="s">
        <v>2931</v>
      </c>
      <c r="D125" s="418" t="s">
        <v>6217</v>
      </c>
      <c r="E125" s="418" t="s">
        <v>4907</v>
      </c>
      <c r="F125" s="201"/>
    </row>
    <row r="126" spans="1:6" ht="15.6">
      <c r="A126" s="207" t="s">
        <v>59</v>
      </c>
      <c r="B126" s="207" t="s">
        <v>6505</v>
      </c>
      <c r="C126" s="207" t="s">
        <v>2931</v>
      </c>
      <c r="D126" s="418" t="s">
        <v>6410</v>
      </c>
      <c r="E126" s="418" t="s">
        <v>6397</v>
      </c>
      <c r="F126" s="201"/>
    </row>
    <row r="127" spans="1:6" ht="15.6">
      <c r="A127" s="207" t="s">
        <v>59</v>
      </c>
      <c r="B127" s="207" t="s">
        <v>6506</v>
      </c>
      <c r="C127" s="207" t="s">
        <v>2931</v>
      </c>
      <c r="D127" s="418" t="s">
        <v>6217</v>
      </c>
      <c r="E127" s="418" t="s">
        <v>4907</v>
      </c>
      <c r="F127" s="201"/>
    </row>
    <row r="128" spans="1:6" ht="15.6">
      <c r="A128" s="207" t="s">
        <v>59</v>
      </c>
      <c r="B128" s="207" t="s">
        <v>3972</v>
      </c>
      <c r="C128" s="207" t="s">
        <v>2931</v>
      </c>
      <c r="D128" s="418" t="s">
        <v>6217</v>
      </c>
      <c r="E128" s="418" t="s">
        <v>4907</v>
      </c>
      <c r="F128" s="201"/>
    </row>
    <row r="129" spans="1:6" ht="15.6">
      <c r="A129" s="207" t="s">
        <v>59</v>
      </c>
      <c r="B129" s="207" t="s">
        <v>6507</v>
      </c>
      <c r="C129" s="207" t="s">
        <v>2931</v>
      </c>
      <c r="D129" s="418" t="s">
        <v>6217</v>
      </c>
      <c r="E129" s="418" t="s">
        <v>6389</v>
      </c>
      <c r="F129" s="201"/>
    </row>
    <row r="130" spans="1:6" ht="15.6">
      <c r="A130" s="207" t="s">
        <v>59</v>
      </c>
      <c r="B130" s="207" t="s">
        <v>6508</v>
      </c>
      <c r="C130" s="207" t="s">
        <v>2931</v>
      </c>
      <c r="D130" s="418" t="s">
        <v>6217</v>
      </c>
      <c r="E130" s="418" t="s">
        <v>6385</v>
      </c>
      <c r="F130" s="201"/>
    </row>
    <row r="131" spans="1:6" ht="15.6">
      <c r="A131" s="207" t="s">
        <v>59</v>
      </c>
      <c r="B131" s="207" t="s">
        <v>6509</v>
      </c>
      <c r="C131" s="207" t="s">
        <v>2931</v>
      </c>
      <c r="D131" s="418" t="s">
        <v>6286</v>
      </c>
      <c r="E131" s="418" t="s">
        <v>6385</v>
      </c>
      <c r="F131" s="201"/>
    </row>
    <row r="132" spans="1:6" ht="15.6">
      <c r="A132" s="207" t="s">
        <v>59</v>
      </c>
      <c r="B132" s="207" t="s">
        <v>3975</v>
      </c>
      <c r="C132" s="207" t="s">
        <v>2931</v>
      </c>
      <c r="D132" s="418" t="s">
        <v>6286</v>
      </c>
      <c r="E132" s="418" t="s">
        <v>6385</v>
      </c>
      <c r="F132" s="201"/>
    </row>
    <row r="133" spans="1:6" ht="15.6">
      <c r="A133" s="207" t="s">
        <v>59</v>
      </c>
      <c r="B133" s="207" t="s">
        <v>6510</v>
      </c>
      <c r="C133" s="207" t="s">
        <v>2931</v>
      </c>
      <c r="D133" s="418" t="s">
        <v>6217</v>
      </c>
      <c r="E133" s="418" t="s">
        <v>6385</v>
      </c>
      <c r="F133" s="201"/>
    </row>
    <row r="134" spans="1:6" ht="15.6">
      <c r="A134" s="207" t="s">
        <v>59</v>
      </c>
      <c r="B134" s="207" t="s">
        <v>6511</v>
      </c>
      <c r="C134" s="207" t="s">
        <v>2931</v>
      </c>
      <c r="D134" s="418" t="s">
        <v>6217</v>
      </c>
      <c r="E134" s="418" t="s">
        <v>4907</v>
      </c>
      <c r="F134" s="201"/>
    </row>
    <row r="135" spans="1:6" ht="15.6">
      <c r="A135" s="207" t="s">
        <v>59</v>
      </c>
      <c r="B135" s="207" t="s">
        <v>6512</v>
      </c>
      <c r="C135" s="207" t="s">
        <v>2931</v>
      </c>
      <c r="D135" s="418" t="s">
        <v>6284</v>
      </c>
      <c r="E135" s="418" t="s">
        <v>4907</v>
      </c>
      <c r="F135" s="201"/>
    </row>
    <row r="136" spans="1:6" ht="15.6">
      <c r="A136" s="207" t="s">
        <v>59</v>
      </c>
      <c r="B136" s="207" t="s">
        <v>6513</v>
      </c>
      <c r="C136" s="207" t="s">
        <v>2931</v>
      </c>
      <c r="D136" s="418" t="s">
        <v>6217</v>
      </c>
      <c r="E136" s="418" t="s">
        <v>6385</v>
      </c>
      <c r="F136" s="201"/>
    </row>
    <row r="137" spans="1:6" ht="15.6">
      <c r="A137" s="207" t="s">
        <v>59</v>
      </c>
      <c r="B137" s="207" t="s">
        <v>6514</v>
      </c>
      <c r="C137" s="207" t="s">
        <v>2931</v>
      </c>
      <c r="D137" s="418" t="s">
        <v>6217</v>
      </c>
      <c r="E137" s="418" t="s">
        <v>6385</v>
      </c>
      <c r="F137" s="201"/>
    </row>
    <row r="138" spans="1:6" ht="15.6">
      <c r="A138" s="207" t="s">
        <v>59</v>
      </c>
      <c r="B138" s="207" t="s">
        <v>6515</v>
      </c>
      <c r="C138" s="207" t="s">
        <v>3978</v>
      </c>
      <c r="D138" s="418" t="s">
        <v>6292</v>
      </c>
      <c r="E138" s="418" t="s">
        <v>6385</v>
      </c>
      <c r="F138" s="201"/>
    </row>
    <row r="139" spans="1:6" ht="15.6">
      <c r="A139" s="207" t="s">
        <v>59</v>
      </c>
      <c r="B139" s="207" t="s">
        <v>3927</v>
      </c>
      <c r="C139" s="207" t="s">
        <v>3978</v>
      </c>
      <c r="D139" s="418" t="s">
        <v>6217</v>
      </c>
      <c r="E139" s="418" t="s">
        <v>6389</v>
      </c>
      <c r="F139" s="201"/>
    </row>
    <row r="140" spans="1:6" ht="15.6">
      <c r="A140" s="207" t="s">
        <v>59</v>
      </c>
      <c r="B140" s="207" t="s">
        <v>6516</v>
      </c>
      <c r="C140" s="207" t="s">
        <v>3978</v>
      </c>
      <c r="D140" s="418" t="s">
        <v>6284</v>
      </c>
      <c r="E140" s="418" t="s">
        <v>6389</v>
      </c>
      <c r="F140" s="201"/>
    </row>
    <row r="141" spans="1:6" ht="15.6">
      <c r="A141" s="207" t="s">
        <v>59</v>
      </c>
      <c r="B141" s="207" t="s">
        <v>6517</v>
      </c>
      <c r="C141" s="207" t="s">
        <v>3269</v>
      </c>
      <c r="D141" s="418" t="s">
        <v>6217</v>
      </c>
      <c r="E141" s="418" t="s">
        <v>4907</v>
      </c>
      <c r="F141" s="201"/>
    </row>
    <row r="142" spans="1:6" ht="15.6">
      <c r="A142" s="207" t="s">
        <v>59</v>
      </c>
      <c r="B142" s="207" t="s">
        <v>6518</v>
      </c>
      <c r="C142" s="207" t="s">
        <v>3160</v>
      </c>
      <c r="D142" s="418" t="s">
        <v>6217</v>
      </c>
      <c r="E142" s="418" t="s">
        <v>6385</v>
      </c>
      <c r="F142" s="201"/>
    </row>
    <row r="143" spans="1:6" ht="15.6">
      <c r="A143" s="207" t="s">
        <v>59</v>
      </c>
      <c r="B143" s="207" t="s">
        <v>6519</v>
      </c>
      <c r="C143" s="207" t="s">
        <v>3160</v>
      </c>
      <c r="D143" s="418" t="s">
        <v>6410</v>
      </c>
      <c r="E143" s="418" t="s">
        <v>6389</v>
      </c>
      <c r="F143" s="201"/>
    </row>
    <row r="144" spans="1:6" ht="15.6">
      <c r="A144" s="207" t="s">
        <v>59</v>
      </c>
      <c r="B144" s="207" t="s">
        <v>6520</v>
      </c>
      <c r="C144" s="207" t="s">
        <v>6430</v>
      </c>
      <c r="D144" s="418" t="s">
        <v>6217</v>
      </c>
      <c r="E144" s="418" t="s">
        <v>6385</v>
      </c>
      <c r="F144" s="201"/>
    </row>
    <row r="145" spans="1:6" ht="15.6">
      <c r="A145" s="207" t="s">
        <v>59</v>
      </c>
      <c r="B145" s="207" t="s">
        <v>6521</v>
      </c>
      <c r="C145" s="207" t="s">
        <v>6430</v>
      </c>
      <c r="D145" s="418" t="s">
        <v>6217</v>
      </c>
      <c r="E145" s="418" t="s">
        <v>6385</v>
      </c>
      <c r="F145" s="201"/>
    </row>
    <row r="146" spans="1:6" ht="15.6">
      <c r="A146" s="207" t="s">
        <v>59</v>
      </c>
      <c r="B146" s="207" t="s">
        <v>3154</v>
      </c>
      <c r="C146" s="207" t="s">
        <v>3220</v>
      </c>
      <c r="D146" s="418" t="s">
        <v>6217</v>
      </c>
      <c r="E146" s="418" t="s">
        <v>4907</v>
      </c>
      <c r="F146" s="201"/>
    </row>
    <row r="147" spans="1:6" ht="15.6">
      <c r="A147" s="207" t="s">
        <v>59</v>
      </c>
      <c r="B147" s="207" t="s">
        <v>6522</v>
      </c>
      <c r="C147" s="207" t="s">
        <v>4236</v>
      </c>
      <c r="D147" s="418" t="s">
        <v>6217</v>
      </c>
      <c r="E147" s="418" t="s">
        <v>6385</v>
      </c>
      <c r="F147" s="201"/>
    </row>
    <row r="148" spans="1:6" ht="15.6">
      <c r="A148" s="207" t="s">
        <v>59</v>
      </c>
      <c r="B148" s="207" t="s">
        <v>6523</v>
      </c>
      <c r="C148" s="207" t="s">
        <v>6524</v>
      </c>
      <c r="D148" s="418" t="s">
        <v>6217</v>
      </c>
      <c r="E148" s="418" t="s">
        <v>4907</v>
      </c>
      <c r="F148" s="201"/>
    </row>
    <row r="149" spans="1:6" ht="15.6">
      <c r="A149" s="207" t="s">
        <v>59</v>
      </c>
      <c r="B149" s="207" t="s">
        <v>6525</v>
      </c>
      <c r="C149" s="207" t="s">
        <v>3262</v>
      </c>
      <c r="D149" s="418" t="s">
        <v>6217</v>
      </c>
      <c r="E149" s="418" t="s">
        <v>4907</v>
      </c>
      <c r="F149" s="201"/>
    </row>
    <row r="150" spans="1:6" ht="15.6">
      <c r="A150" s="207" t="s">
        <v>70</v>
      </c>
      <c r="B150" s="207" t="s">
        <v>6526</v>
      </c>
      <c r="C150" s="207" t="s">
        <v>2931</v>
      </c>
      <c r="D150" s="418" t="s">
        <v>6217</v>
      </c>
      <c r="E150" s="418" t="s">
        <v>6385</v>
      </c>
      <c r="F150" s="201"/>
    </row>
    <row r="151" spans="1:6" ht="15.6">
      <c r="A151" s="207" t="s">
        <v>70</v>
      </c>
      <c r="B151" s="207" t="s">
        <v>6527</v>
      </c>
      <c r="C151" s="207" t="s">
        <v>2931</v>
      </c>
      <c r="D151" s="418" t="s">
        <v>6217</v>
      </c>
      <c r="E151" s="418" t="s">
        <v>4907</v>
      </c>
      <c r="F151" s="201"/>
    </row>
    <row r="152" spans="1:6" ht="15.6">
      <c r="A152" s="207" t="s">
        <v>70</v>
      </c>
      <c r="B152" s="207" t="s">
        <v>6528</v>
      </c>
      <c r="C152" s="207" t="s">
        <v>2931</v>
      </c>
      <c r="D152" s="418" t="s">
        <v>6217</v>
      </c>
      <c r="E152" s="418" t="s">
        <v>6389</v>
      </c>
      <c r="F152" s="201"/>
    </row>
    <row r="153" spans="1:6" ht="15.6">
      <c r="A153" s="207" t="s">
        <v>70</v>
      </c>
      <c r="B153" s="207" t="s">
        <v>2973</v>
      </c>
      <c r="C153" s="207" t="s">
        <v>2931</v>
      </c>
      <c r="D153" s="418" t="s">
        <v>6217</v>
      </c>
      <c r="E153" s="418" t="s">
        <v>6385</v>
      </c>
      <c r="F153" s="201"/>
    </row>
    <row r="154" spans="1:6" ht="15.6">
      <c r="A154" s="207" t="s">
        <v>70</v>
      </c>
      <c r="B154" s="207" t="s">
        <v>6529</v>
      </c>
      <c r="C154" s="207" t="s">
        <v>2931</v>
      </c>
      <c r="D154" s="418" t="s">
        <v>6217</v>
      </c>
      <c r="E154" s="418" t="s">
        <v>6385</v>
      </c>
      <c r="F154" s="201"/>
    </row>
    <row r="155" spans="1:6" ht="15.6">
      <c r="A155" s="207" t="s">
        <v>70</v>
      </c>
      <c r="B155" s="207" t="s">
        <v>6530</v>
      </c>
      <c r="C155" s="207" t="s">
        <v>2931</v>
      </c>
      <c r="D155" s="418" t="s">
        <v>6217</v>
      </c>
      <c r="E155" s="418" t="s">
        <v>6389</v>
      </c>
      <c r="F155" s="201"/>
    </row>
    <row r="156" spans="1:6" ht="15.6">
      <c r="A156" s="207" t="s">
        <v>70</v>
      </c>
      <c r="B156" s="207" t="s">
        <v>6531</v>
      </c>
      <c r="C156" s="207" t="s">
        <v>2931</v>
      </c>
      <c r="D156" s="418" t="s">
        <v>6217</v>
      </c>
      <c r="E156" s="418" t="s">
        <v>4907</v>
      </c>
      <c r="F156" s="201"/>
    </row>
    <row r="157" spans="1:6" ht="15.6">
      <c r="A157" s="207" t="s">
        <v>70</v>
      </c>
      <c r="B157" s="207" t="s">
        <v>6532</v>
      </c>
      <c r="C157" s="207" t="s">
        <v>2931</v>
      </c>
      <c r="D157" s="418" t="s">
        <v>6295</v>
      </c>
      <c r="E157" s="418" t="s">
        <v>6385</v>
      </c>
      <c r="F157" s="201"/>
    </row>
    <row r="158" spans="1:6" ht="15.6">
      <c r="A158" s="207" t="s">
        <v>70</v>
      </c>
      <c r="B158" s="207" t="s">
        <v>6533</v>
      </c>
      <c r="C158" s="207" t="s">
        <v>2931</v>
      </c>
      <c r="D158" s="418" t="s">
        <v>6217</v>
      </c>
      <c r="E158" s="418" t="s">
        <v>6385</v>
      </c>
      <c r="F158" s="201"/>
    </row>
    <row r="159" spans="1:6" ht="15.6">
      <c r="A159" s="207" t="s">
        <v>70</v>
      </c>
      <c r="B159" s="207" t="s">
        <v>6534</v>
      </c>
      <c r="C159" s="207" t="s">
        <v>2931</v>
      </c>
      <c r="D159" s="418" t="s">
        <v>6217</v>
      </c>
      <c r="E159" s="418" t="s">
        <v>6385</v>
      </c>
      <c r="F159" s="201"/>
    </row>
    <row r="160" spans="1:6" ht="15.6">
      <c r="A160" s="207" t="s">
        <v>70</v>
      </c>
      <c r="B160" s="207" t="s">
        <v>6535</v>
      </c>
      <c r="C160" s="207" t="s">
        <v>2931</v>
      </c>
      <c r="D160" s="418" t="s">
        <v>6217</v>
      </c>
      <c r="E160" s="418" t="s">
        <v>6385</v>
      </c>
      <c r="F160" s="201"/>
    </row>
    <row r="161" spans="1:6" ht="15.6">
      <c r="A161" s="207" t="s">
        <v>70</v>
      </c>
      <c r="B161" s="207" t="s">
        <v>6536</v>
      </c>
      <c r="C161" s="207" t="s">
        <v>2931</v>
      </c>
      <c r="D161" s="418" t="s">
        <v>6295</v>
      </c>
      <c r="E161" s="418" t="s">
        <v>6385</v>
      </c>
      <c r="F161" s="201"/>
    </row>
    <row r="162" spans="1:6" ht="15.6">
      <c r="A162" s="207" t="s">
        <v>70</v>
      </c>
      <c r="B162" s="207" t="s">
        <v>6537</v>
      </c>
      <c r="C162" s="207" t="s">
        <v>2931</v>
      </c>
      <c r="D162" s="418" t="s">
        <v>6284</v>
      </c>
      <c r="E162" s="418" t="s">
        <v>6385</v>
      </c>
      <c r="F162" s="201"/>
    </row>
    <row r="163" spans="1:6" ht="15.6">
      <c r="A163" s="207" t="s">
        <v>70</v>
      </c>
      <c r="B163" s="207" t="s">
        <v>4041</v>
      </c>
      <c r="C163" s="207" t="s">
        <v>2931</v>
      </c>
      <c r="D163" s="418" t="s">
        <v>6217</v>
      </c>
      <c r="E163" s="418" t="s">
        <v>4907</v>
      </c>
      <c r="F163" s="201"/>
    </row>
    <row r="164" spans="1:6" ht="15.6">
      <c r="A164" s="207" t="s">
        <v>70</v>
      </c>
      <c r="B164" s="207" t="s">
        <v>6538</v>
      </c>
      <c r="C164" s="207" t="s">
        <v>2931</v>
      </c>
      <c r="D164" s="418" t="s">
        <v>6217</v>
      </c>
      <c r="E164" s="418" t="s">
        <v>6385</v>
      </c>
      <c r="F164" s="201"/>
    </row>
    <row r="165" spans="1:6" ht="15.6">
      <c r="A165" s="207" t="s">
        <v>70</v>
      </c>
      <c r="B165" s="207" t="s">
        <v>6539</v>
      </c>
      <c r="C165" s="207" t="s">
        <v>2931</v>
      </c>
      <c r="D165" s="418" t="s">
        <v>6217</v>
      </c>
      <c r="E165" s="418" t="s">
        <v>6389</v>
      </c>
      <c r="F165" s="201"/>
    </row>
    <row r="166" spans="1:6" ht="15.6">
      <c r="A166" s="207" t="s">
        <v>70</v>
      </c>
      <c r="B166" s="207" t="s">
        <v>6540</v>
      </c>
      <c r="C166" s="207" t="s">
        <v>2931</v>
      </c>
      <c r="D166" s="418" t="s">
        <v>6217</v>
      </c>
      <c r="E166" s="418" t="s">
        <v>4907</v>
      </c>
      <c r="F166" s="201"/>
    </row>
    <row r="167" spans="1:6" ht="15.6">
      <c r="A167" s="207" t="s">
        <v>70</v>
      </c>
      <c r="B167" s="207" t="s">
        <v>6541</v>
      </c>
      <c r="C167" s="207" t="s">
        <v>2931</v>
      </c>
      <c r="D167" s="418" t="s">
        <v>6217</v>
      </c>
      <c r="E167" s="418" t="s">
        <v>6385</v>
      </c>
      <c r="F167" s="201"/>
    </row>
    <row r="168" spans="1:6" ht="15.6">
      <c r="A168" s="207" t="s">
        <v>70</v>
      </c>
      <c r="B168" s="207" t="s">
        <v>6542</v>
      </c>
      <c r="C168" s="207" t="s">
        <v>2931</v>
      </c>
      <c r="D168" s="418" t="s">
        <v>6217</v>
      </c>
      <c r="E168" s="418" t="s">
        <v>4907</v>
      </c>
      <c r="F168" s="201"/>
    </row>
    <row r="169" spans="1:6" ht="15.6">
      <c r="A169" s="207" t="s">
        <v>70</v>
      </c>
      <c r="B169" s="207" t="s">
        <v>6543</v>
      </c>
      <c r="C169" s="207" t="s">
        <v>2931</v>
      </c>
      <c r="D169" s="418" t="s">
        <v>6217</v>
      </c>
      <c r="E169" s="418" t="s">
        <v>6385</v>
      </c>
      <c r="F169" s="201"/>
    </row>
    <row r="170" spans="1:6" ht="15.6">
      <c r="A170" s="207" t="s">
        <v>70</v>
      </c>
      <c r="B170" s="207" t="s">
        <v>6544</v>
      </c>
      <c r="C170" s="207" t="s">
        <v>6545</v>
      </c>
      <c r="D170" s="418" t="s">
        <v>6217</v>
      </c>
      <c r="E170" s="418" t="s">
        <v>6385</v>
      </c>
      <c r="F170" s="201"/>
    </row>
    <row r="171" spans="1:6" ht="15.6">
      <c r="A171" s="207" t="s">
        <v>70</v>
      </c>
      <c r="B171" s="207" t="s">
        <v>6546</v>
      </c>
      <c r="C171" s="207" t="s">
        <v>6545</v>
      </c>
      <c r="D171" s="418" t="s">
        <v>6217</v>
      </c>
      <c r="E171" s="418" t="s">
        <v>6389</v>
      </c>
      <c r="F171" s="201"/>
    </row>
    <row r="172" spans="1:6" ht="15.6">
      <c r="A172" s="207" t="s">
        <v>70</v>
      </c>
      <c r="B172" s="207" t="s">
        <v>6547</v>
      </c>
      <c r="C172" s="207" t="s">
        <v>6545</v>
      </c>
      <c r="D172" s="418" t="s">
        <v>6217</v>
      </c>
      <c r="E172" s="418" t="s">
        <v>6389</v>
      </c>
      <c r="F172" s="201"/>
    </row>
    <row r="173" spans="1:6" ht="15.6">
      <c r="A173" s="207" t="s">
        <v>70</v>
      </c>
      <c r="B173" s="207" t="s">
        <v>6548</v>
      </c>
      <c r="C173" s="207" t="s">
        <v>6549</v>
      </c>
      <c r="D173" s="418" t="s">
        <v>6217</v>
      </c>
      <c r="E173" s="418" t="s">
        <v>6385</v>
      </c>
      <c r="F173" s="201"/>
    </row>
    <row r="174" spans="1:6" ht="15.6">
      <c r="A174" s="207" t="s">
        <v>70</v>
      </c>
      <c r="B174" s="207" t="s">
        <v>6550</v>
      </c>
      <c r="C174" s="207" t="s">
        <v>6549</v>
      </c>
      <c r="D174" s="418" t="s">
        <v>6217</v>
      </c>
      <c r="E174" s="418" t="s">
        <v>4907</v>
      </c>
      <c r="F174" s="201"/>
    </row>
    <row r="175" spans="1:6" ht="15.6">
      <c r="A175" s="207" t="s">
        <v>70</v>
      </c>
      <c r="B175" s="207" t="s">
        <v>6551</v>
      </c>
      <c r="C175" s="207" t="s">
        <v>6549</v>
      </c>
      <c r="D175" s="418" t="s">
        <v>6217</v>
      </c>
      <c r="E175" s="418" t="s">
        <v>6389</v>
      </c>
      <c r="F175" s="201"/>
    </row>
    <row r="176" spans="1:6" ht="15.6">
      <c r="A176" s="207" t="s">
        <v>70</v>
      </c>
      <c r="B176" s="207" t="s">
        <v>6552</v>
      </c>
      <c r="C176" s="207" t="s">
        <v>6549</v>
      </c>
      <c r="D176" s="418" t="s">
        <v>6217</v>
      </c>
      <c r="E176" s="418" t="s">
        <v>4907</v>
      </c>
      <c r="F176" s="201"/>
    </row>
    <row r="177" spans="1:6" ht="15.6">
      <c r="A177" s="207" t="s">
        <v>70</v>
      </c>
      <c r="B177" s="207" t="s">
        <v>6553</v>
      </c>
      <c r="C177" s="207" t="s">
        <v>6549</v>
      </c>
      <c r="D177" s="418" t="s">
        <v>6217</v>
      </c>
      <c r="E177" s="418" t="s">
        <v>4907</v>
      </c>
      <c r="F177" s="201"/>
    </row>
    <row r="178" spans="1:6" ht="15.6">
      <c r="A178" s="207" t="s">
        <v>70</v>
      </c>
      <c r="B178" s="207" t="s">
        <v>6554</v>
      </c>
      <c r="C178" s="207" t="s">
        <v>6555</v>
      </c>
      <c r="D178" s="418" t="s">
        <v>6217</v>
      </c>
      <c r="E178" s="418" t="s">
        <v>6385</v>
      </c>
      <c r="F178" s="201"/>
    </row>
    <row r="179" spans="1:6" ht="15.6">
      <c r="A179" s="207" t="s">
        <v>70</v>
      </c>
      <c r="B179" s="207" t="s">
        <v>6556</v>
      </c>
      <c r="C179" s="207" t="s">
        <v>6555</v>
      </c>
      <c r="D179" s="418" t="s">
        <v>6297</v>
      </c>
      <c r="E179" s="418" t="s">
        <v>6385</v>
      </c>
      <c r="F179" s="201"/>
    </row>
    <row r="180" spans="1:6" ht="15.6">
      <c r="A180" s="207" t="s">
        <v>70</v>
      </c>
      <c r="B180" s="207" t="s">
        <v>6557</v>
      </c>
      <c r="C180" s="207" t="s">
        <v>3185</v>
      </c>
      <c r="D180" s="418" t="s">
        <v>6217</v>
      </c>
      <c r="E180" s="418" t="s">
        <v>6385</v>
      </c>
      <c r="F180" s="201"/>
    </row>
    <row r="181" spans="1:6" ht="15.6">
      <c r="A181" s="207" t="s">
        <v>70</v>
      </c>
      <c r="B181" s="207" t="s">
        <v>6558</v>
      </c>
      <c r="C181" s="207" t="s">
        <v>3185</v>
      </c>
      <c r="D181" s="418" t="s">
        <v>6217</v>
      </c>
      <c r="E181" s="418" t="s">
        <v>6389</v>
      </c>
      <c r="F181" s="201"/>
    </row>
    <row r="182" spans="1:6" ht="15.6">
      <c r="A182" s="207" t="s">
        <v>70</v>
      </c>
      <c r="B182" s="207" t="s">
        <v>6559</v>
      </c>
      <c r="C182" s="207" t="s">
        <v>6560</v>
      </c>
      <c r="D182" s="418" t="s">
        <v>6217</v>
      </c>
      <c r="E182" s="418" t="s">
        <v>6389</v>
      </c>
      <c r="F182" s="201"/>
    </row>
    <row r="183" spans="1:6" ht="15.6">
      <c r="A183" s="207" t="s">
        <v>70</v>
      </c>
      <c r="B183" s="207" t="s">
        <v>6561</v>
      </c>
      <c r="C183" s="207" t="s">
        <v>6560</v>
      </c>
      <c r="D183" s="418" t="s">
        <v>6217</v>
      </c>
      <c r="E183" s="418" t="s">
        <v>6397</v>
      </c>
      <c r="F183" s="201"/>
    </row>
    <row r="184" spans="1:6" ht="15.6">
      <c r="A184" s="207" t="s">
        <v>70</v>
      </c>
      <c r="B184" s="207" t="s">
        <v>6562</v>
      </c>
      <c r="C184" s="207" t="s">
        <v>6560</v>
      </c>
      <c r="D184" s="418" t="s">
        <v>6217</v>
      </c>
      <c r="E184" s="418" t="s">
        <v>4907</v>
      </c>
      <c r="F184" s="201"/>
    </row>
    <row r="185" spans="1:6" ht="15.6">
      <c r="A185" s="207" t="s">
        <v>70</v>
      </c>
      <c r="B185" s="207" t="s">
        <v>6563</v>
      </c>
      <c r="C185" s="207" t="s">
        <v>6560</v>
      </c>
      <c r="D185" s="418" t="s">
        <v>6217</v>
      </c>
      <c r="E185" s="418" t="s">
        <v>6389</v>
      </c>
      <c r="F185" s="201"/>
    </row>
    <row r="186" spans="1:6" ht="15.6">
      <c r="A186" s="207" t="s">
        <v>70</v>
      </c>
      <c r="B186" s="207" t="s">
        <v>3163</v>
      </c>
      <c r="C186" s="207" t="s">
        <v>6560</v>
      </c>
      <c r="D186" s="418" t="s">
        <v>6217</v>
      </c>
      <c r="E186" s="418" t="s">
        <v>6385</v>
      </c>
      <c r="F186" s="201"/>
    </row>
    <row r="187" spans="1:6" ht="15.6">
      <c r="A187" s="207" t="s">
        <v>70</v>
      </c>
      <c r="B187" s="207" t="s">
        <v>6564</v>
      </c>
      <c r="C187" s="207" t="s">
        <v>6565</v>
      </c>
      <c r="D187" s="418" t="s">
        <v>6217</v>
      </c>
      <c r="E187" s="418" t="s">
        <v>6385</v>
      </c>
      <c r="F187" s="201"/>
    </row>
    <row r="188" spans="1:6" ht="15.6">
      <c r="A188" s="207" t="s">
        <v>70</v>
      </c>
      <c r="B188" s="207" t="s">
        <v>6566</v>
      </c>
      <c r="C188" s="207" t="s">
        <v>6565</v>
      </c>
      <c r="D188" s="418" t="s">
        <v>6217</v>
      </c>
      <c r="E188" s="418" t="s">
        <v>6385</v>
      </c>
      <c r="F188" s="201"/>
    </row>
    <row r="189" spans="1:6" ht="15.6">
      <c r="A189" s="207" t="s">
        <v>70</v>
      </c>
      <c r="B189" s="207" t="s">
        <v>6567</v>
      </c>
      <c r="C189" s="207" t="s">
        <v>6568</v>
      </c>
      <c r="D189" s="418" t="s">
        <v>6217</v>
      </c>
      <c r="E189" s="418" t="s">
        <v>6385</v>
      </c>
      <c r="F189" s="201"/>
    </row>
    <row r="190" spans="1:6" ht="15.6">
      <c r="A190" s="207" t="s">
        <v>70</v>
      </c>
      <c r="B190" s="207" t="s">
        <v>6569</v>
      </c>
      <c r="C190" s="207" t="s">
        <v>6570</v>
      </c>
      <c r="D190" s="418" t="s">
        <v>6217</v>
      </c>
      <c r="E190" s="418" t="s">
        <v>6385</v>
      </c>
      <c r="F190" s="201"/>
    </row>
    <row r="191" spans="1:6" ht="15.6">
      <c r="A191" s="207" t="s">
        <v>70</v>
      </c>
      <c r="B191" s="207" t="s">
        <v>6571</v>
      </c>
      <c r="C191" s="207" t="s">
        <v>6572</v>
      </c>
      <c r="D191" s="418" t="s">
        <v>6217</v>
      </c>
      <c r="E191" s="418" t="s">
        <v>6385</v>
      </c>
      <c r="F191" s="201"/>
    </row>
    <row r="192" spans="1:6" ht="15.6">
      <c r="A192" s="207" t="s">
        <v>70</v>
      </c>
      <c r="B192" s="207" t="s">
        <v>6573</v>
      </c>
      <c r="C192" s="207" t="s">
        <v>4039</v>
      </c>
      <c r="D192" s="418" t="s">
        <v>6217</v>
      </c>
      <c r="E192" s="418" t="s">
        <v>6385</v>
      </c>
      <c r="F192" s="201"/>
    </row>
    <row r="193" spans="1:6" ht="15.6">
      <c r="A193" s="207" t="s">
        <v>70</v>
      </c>
      <c r="B193" s="207" t="s">
        <v>6574</v>
      </c>
      <c r="C193" s="207" t="s">
        <v>4039</v>
      </c>
      <c r="D193" s="418" t="s">
        <v>6217</v>
      </c>
      <c r="E193" s="418" t="s">
        <v>6389</v>
      </c>
      <c r="F193" s="201"/>
    </row>
    <row r="194" spans="1:6" ht="15.6">
      <c r="A194" s="207" t="s">
        <v>70</v>
      </c>
      <c r="B194" s="207" t="s">
        <v>6575</v>
      </c>
      <c r="C194" s="207" t="s">
        <v>4039</v>
      </c>
      <c r="D194" s="418" t="s">
        <v>6217</v>
      </c>
      <c r="E194" s="418" t="s">
        <v>6385</v>
      </c>
      <c r="F194" s="201"/>
    </row>
    <row r="195" spans="1:6" ht="15.6">
      <c r="A195" s="207" t="s">
        <v>70</v>
      </c>
      <c r="B195" s="207" t="s">
        <v>6576</v>
      </c>
      <c r="C195" s="207" t="s">
        <v>6577</v>
      </c>
      <c r="D195" s="418" t="s">
        <v>6217</v>
      </c>
      <c r="E195" s="418" t="s">
        <v>6397</v>
      </c>
      <c r="F195" s="201"/>
    </row>
    <row r="196" spans="1:6" ht="15.6">
      <c r="A196" s="207" t="s">
        <v>70</v>
      </c>
      <c r="B196" s="207" t="s">
        <v>2971</v>
      </c>
      <c r="C196" s="207" t="s">
        <v>2972</v>
      </c>
      <c r="D196" s="418" t="s">
        <v>6217</v>
      </c>
      <c r="E196" s="418" t="s">
        <v>6385</v>
      </c>
      <c r="F196" s="201"/>
    </row>
    <row r="197" spans="1:6" ht="15.6">
      <c r="A197" s="207" t="s">
        <v>70</v>
      </c>
      <c r="B197" s="207" t="s">
        <v>6578</v>
      </c>
      <c r="C197" s="207" t="s">
        <v>2972</v>
      </c>
      <c r="D197" s="418" t="s">
        <v>6217</v>
      </c>
      <c r="E197" s="418" t="s">
        <v>6389</v>
      </c>
      <c r="F197" s="201"/>
    </row>
    <row r="198" spans="1:6" ht="15.6">
      <c r="A198" s="207" t="s">
        <v>70</v>
      </c>
      <c r="B198" s="207" t="s">
        <v>6579</v>
      </c>
      <c r="C198" s="207" t="s">
        <v>2972</v>
      </c>
      <c r="D198" s="418" t="s">
        <v>6217</v>
      </c>
      <c r="E198" s="418" t="s">
        <v>6389</v>
      </c>
      <c r="F198" s="201"/>
    </row>
    <row r="199" spans="1:6" ht="15.6">
      <c r="A199" s="207" t="s">
        <v>70</v>
      </c>
      <c r="B199" s="207" t="s">
        <v>6580</v>
      </c>
      <c r="C199" s="207" t="s">
        <v>2972</v>
      </c>
      <c r="D199" s="418" t="s">
        <v>6217</v>
      </c>
      <c r="E199" s="418" t="s">
        <v>4907</v>
      </c>
      <c r="F199" s="201"/>
    </row>
    <row r="200" spans="1:6" ht="15.6">
      <c r="A200" s="207" t="s">
        <v>70</v>
      </c>
      <c r="B200" s="207" t="s">
        <v>6581</v>
      </c>
      <c r="C200" s="207" t="s">
        <v>2972</v>
      </c>
      <c r="D200" s="418" t="s">
        <v>6275</v>
      </c>
      <c r="E200" s="418" t="s">
        <v>6385</v>
      </c>
      <c r="F200" s="201"/>
    </row>
    <row r="201" spans="1:6" ht="15.6">
      <c r="A201" s="207" t="s">
        <v>70</v>
      </c>
      <c r="B201" s="207" t="s">
        <v>6582</v>
      </c>
      <c r="C201" s="207" t="s">
        <v>2972</v>
      </c>
      <c r="D201" s="418" t="s">
        <v>6217</v>
      </c>
      <c r="E201" s="418" t="s">
        <v>6385</v>
      </c>
      <c r="F201" s="201"/>
    </row>
    <row r="202" spans="1:6" ht="15.6">
      <c r="A202" s="207" t="s">
        <v>70</v>
      </c>
      <c r="B202" s="207" t="s">
        <v>6583</v>
      </c>
      <c r="C202" s="207" t="s">
        <v>2972</v>
      </c>
      <c r="D202" s="418" t="s">
        <v>6292</v>
      </c>
      <c r="E202" s="418" t="s">
        <v>6385</v>
      </c>
      <c r="F202" s="201"/>
    </row>
    <row r="203" spans="1:6" ht="15.6">
      <c r="A203" s="207" t="s">
        <v>70</v>
      </c>
      <c r="B203" s="207" t="s">
        <v>6584</v>
      </c>
      <c r="C203" s="207" t="s">
        <v>6585</v>
      </c>
      <c r="D203" s="418" t="s">
        <v>6217</v>
      </c>
      <c r="E203" s="418" t="s">
        <v>6385</v>
      </c>
      <c r="F203" s="201"/>
    </row>
    <row r="204" spans="1:6" ht="15.6">
      <c r="A204" s="207" t="s">
        <v>70</v>
      </c>
      <c r="B204" s="207" t="s">
        <v>6586</v>
      </c>
      <c r="C204" s="207" t="s">
        <v>6587</v>
      </c>
      <c r="D204" s="418" t="s">
        <v>6217</v>
      </c>
      <c r="E204" s="418" t="s">
        <v>6385</v>
      </c>
      <c r="F204" s="201"/>
    </row>
    <row r="205" spans="1:6" ht="15.6">
      <c r="A205" s="207" t="s">
        <v>70</v>
      </c>
      <c r="B205" s="207" t="s">
        <v>6588</v>
      </c>
      <c r="C205" s="207" t="s">
        <v>6587</v>
      </c>
      <c r="D205" s="418" t="s">
        <v>6217</v>
      </c>
      <c r="E205" s="418" t="s">
        <v>4907</v>
      </c>
      <c r="F205" s="201"/>
    </row>
    <row r="206" spans="1:6" ht="15.6">
      <c r="A206" s="207" t="s">
        <v>70</v>
      </c>
      <c r="B206" s="207" t="s">
        <v>6589</v>
      </c>
      <c r="C206" s="207" t="s">
        <v>6587</v>
      </c>
      <c r="D206" s="418" t="s">
        <v>6217</v>
      </c>
      <c r="E206" s="418" t="s">
        <v>4907</v>
      </c>
      <c r="F206" s="201"/>
    </row>
    <row r="207" spans="1:6" ht="15.6">
      <c r="A207" s="207" t="s">
        <v>70</v>
      </c>
      <c r="B207" s="207" t="s">
        <v>6590</v>
      </c>
      <c r="C207" s="207" t="s">
        <v>6587</v>
      </c>
      <c r="D207" s="418" t="s">
        <v>6217</v>
      </c>
      <c r="E207" s="418" t="s">
        <v>6385</v>
      </c>
      <c r="F207" s="201"/>
    </row>
    <row r="208" spans="1:6" ht="15.6">
      <c r="A208" s="207" t="s">
        <v>70</v>
      </c>
      <c r="B208" s="207" t="s">
        <v>6591</v>
      </c>
      <c r="C208" s="207" t="s">
        <v>4044</v>
      </c>
      <c r="D208" s="418" t="s">
        <v>6217</v>
      </c>
      <c r="E208" s="418" t="s">
        <v>6385</v>
      </c>
      <c r="F208" s="201"/>
    </row>
    <row r="209" spans="1:6" ht="15.6">
      <c r="A209" s="207" t="s">
        <v>70</v>
      </c>
      <c r="B209" s="207" t="s">
        <v>6592</v>
      </c>
      <c r="C209" s="207" t="s">
        <v>4044</v>
      </c>
      <c r="D209" s="418" t="s">
        <v>6217</v>
      </c>
      <c r="E209" s="418" t="s">
        <v>6385</v>
      </c>
      <c r="F209" s="201"/>
    </row>
    <row r="210" spans="1:6" ht="15.6">
      <c r="A210" s="207" t="s">
        <v>70</v>
      </c>
      <c r="B210" s="207" t="s">
        <v>4043</v>
      </c>
      <c r="C210" s="207" t="s">
        <v>4044</v>
      </c>
      <c r="D210" s="418" t="s">
        <v>6217</v>
      </c>
      <c r="E210" s="418" t="s">
        <v>6385</v>
      </c>
      <c r="F210" s="201"/>
    </row>
    <row r="211" spans="1:6" ht="15.6">
      <c r="A211" s="207" t="s">
        <v>70</v>
      </c>
      <c r="B211" s="207" t="s">
        <v>6593</v>
      </c>
      <c r="C211" s="207" t="s">
        <v>6594</v>
      </c>
      <c r="D211" s="418" t="s">
        <v>6217</v>
      </c>
      <c r="E211" s="418" t="s">
        <v>4907</v>
      </c>
      <c r="F211" s="201"/>
    </row>
    <row r="212" spans="1:6" ht="15.6">
      <c r="A212" s="207" t="s">
        <v>103</v>
      </c>
      <c r="B212" s="207" t="s">
        <v>6595</v>
      </c>
      <c r="C212" s="207" t="s">
        <v>2931</v>
      </c>
      <c r="D212" s="418" t="s">
        <v>6217</v>
      </c>
      <c r="E212" s="418" t="s">
        <v>6397</v>
      </c>
      <c r="F212" s="201"/>
    </row>
    <row r="213" spans="1:6" ht="15.6">
      <c r="A213" s="207" t="s">
        <v>103</v>
      </c>
      <c r="B213" s="207" t="s">
        <v>6596</v>
      </c>
      <c r="C213" s="207" t="s">
        <v>2931</v>
      </c>
      <c r="D213" s="418" t="s">
        <v>6217</v>
      </c>
      <c r="E213" s="418" t="s">
        <v>6385</v>
      </c>
      <c r="F213" s="201"/>
    </row>
    <row r="214" spans="1:6" ht="15.6">
      <c r="A214" s="207" t="s">
        <v>103</v>
      </c>
      <c r="B214" s="207" t="s">
        <v>6597</v>
      </c>
      <c r="C214" s="207" t="s">
        <v>2931</v>
      </c>
      <c r="D214" s="418" t="s">
        <v>6217</v>
      </c>
      <c r="E214" s="418" t="s">
        <v>6389</v>
      </c>
      <c r="F214" s="201"/>
    </row>
    <row r="215" spans="1:6" ht="15.6">
      <c r="A215" s="207" t="s">
        <v>103</v>
      </c>
      <c r="B215" s="207" t="s">
        <v>6598</v>
      </c>
      <c r="C215" s="207" t="s">
        <v>2931</v>
      </c>
      <c r="D215" s="418" t="s">
        <v>6217</v>
      </c>
      <c r="E215" s="418" t="s">
        <v>4907</v>
      </c>
      <c r="F215" s="201"/>
    </row>
    <row r="216" spans="1:6" ht="15.6">
      <c r="A216" s="207" t="s">
        <v>103</v>
      </c>
      <c r="B216" s="207" t="s">
        <v>6599</v>
      </c>
      <c r="C216" s="207" t="s">
        <v>2931</v>
      </c>
      <c r="D216" s="418" t="s">
        <v>6217</v>
      </c>
      <c r="E216" s="418" t="s">
        <v>4907</v>
      </c>
      <c r="F216" s="201"/>
    </row>
    <row r="217" spans="1:6" ht="15.6">
      <c r="A217" s="207" t="s">
        <v>103</v>
      </c>
      <c r="B217" s="207" t="s">
        <v>6600</v>
      </c>
      <c r="C217" s="207" t="s">
        <v>2931</v>
      </c>
      <c r="D217" s="418" t="s">
        <v>6217</v>
      </c>
      <c r="E217" s="418" t="s">
        <v>6385</v>
      </c>
      <c r="F217" s="201"/>
    </row>
    <row r="218" spans="1:6" ht="15.6">
      <c r="A218" s="207" t="s">
        <v>103</v>
      </c>
      <c r="B218" s="207" t="s">
        <v>6601</v>
      </c>
      <c r="C218" s="207" t="s">
        <v>2931</v>
      </c>
      <c r="D218" s="418" t="s">
        <v>6275</v>
      </c>
      <c r="E218" s="418" t="s">
        <v>6385</v>
      </c>
      <c r="F218" s="201"/>
    </row>
    <row r="219" spans="1:6" ht="15.6">
      <c r="A219" s="207" t="s">
        <v>103</v>
      </c>
      <c r="B219" s="207" t="s">
        <v>6602</v>
      </c>
      <c r="C219" s="207" t="s">
        <v>2931</v>
      </c>
      <c r="D219" s="418" t="s">
        <v>6217</v>
      </c>
      <c r="E219" s="418" t="s">
        <v>4907</v>
      </c>
      <c r="F219" s="201"/>
    </row>
    <row r="220" spans="1:6" ht="15.6">
      <c r="A220" s="207" t="s">
        <v>103</v>
      </c>
      <c r="B220" s="207" t="s">
        <v>6603</v>
      </c>
      <c r="C220" s="207" t="s">
        <v>2931</v>
      </c>
      <c r="D220" s="418" t="s">
        <v>6217</v>
      </c>
      <c r="E220" s="418" t="s">
        <v>4907</v>
      </c>
      <c r="F220" s="201"/>
    </row>
    <row r="221" spans="1:6" ht="15.6">
      <c r="A221" s="207" t="s">
        <v>103</v>
      </c>
      <c r="B221" s="207" t="s">
        <v>6604</v>
      </c>
      <c r="C221" s="207" t="s">
        <v>2931</v>
      </c>
      <c r="D221" s="418" t="s">
        <v>6410</v>
      </c>
      <c r="E221" s="418" t="s">
        <v>6385</v>
      </c>
      <c r="F221" s="201"/>
    </row>
    <row r="222" spans="1:6" ht="15.6">
      <c r="A222" s="207" t="s">
        <v>103</v>
      </c>
      <c r="B222" s="207" t="s">
        <v>6605</v>
      </c>
      <c r="C222" s="207" t="s">
        <v>2931</v>
      </c>
      <c r="D222" s="418" t="s">
        <v>6217</v>
      </c>
      <c r="E222" s="418" t="s">
        <v>6385</v>
      </c>
      <c r="F222" s="201"/>
    </row>
    <row r="223" spans="1:6" ht="15.6">
      <c r="A223" s="207" t="s">
        <v>103</v>
      </c>
      <c r="B223" s="207" t="s">
        <v>6606</v>
      </c>
      <c r="C223" s="207" t="s">
        <v>2931</v>
      </c>
      <c r="D223" s="418" t="s">
        <v>6217</v>
      </c>
      <c r="E223" s="418" t="s">
        <v>4907</v>
      </c>
      <c r="F223" s="201"/>
    </row>
    <row r="224" spans="1:6" ht="15.6">
      <c r="A224" s="207" t="s">
        <v>103</v>
      </c>
      <c r="B224" s="207" t="s">
        <v>6607</v>
      </c>
      <c r="C224" s="207" t="s">
        <v>2931</v>
      </c>
      <c r="D224" s="418" t="s">
        <v>6217</v>
      </c>
      <c r="E224" s="418" t="s">
        <v>6385</v>
      </c>
      <c r="F224" s="201"/>
    </row>
    <row r="225" spans="1:6" ht="15.6">
      <c r="A225" s="207" t="s">
        <v>103</v>
      </c>
      <c r="B225" s="207" t="s">
        <v>6608</v>
      </c>
      <c r="C225" s="207" t="s">
        <v>2931</v>
      </c>
      <c r="D225" s="418" t="s">
        <v>6217</v>
      </c>
      <c r="E225" s="418" t="s">
        <v>6385</v>
      </c>
      <c r="F225" s="201"/>
    </row>
    <row r="226" spans="1:6" ht="15.6">
      <c r="A226" s="207" t="s">
        <v>103</v>
      </c>
      <c r="B226" s="207" t="s">
        <v>6609</v>
      </c>
      <c r="C226" s="207" t="s">
        <v>2931</v>
      </c>
      <c r="D226" s="418" t="s">
        <v>6217</v>
      </c>
      <c r="E226" s="418" t="s">
        <v>4907</v>
      </c>
      <c r="F226" s="201"/>
    </row>
    <row r="227" spans="1:6" ht="15.6">
      <c r="A227" s="207" t="s">
        <v>103</v>
      </c>
      <c r="B227" s="207" t="s">
        <v>6610</v>
      </c>
      <c r="C227" s="207" t="s">
        <v>2931</v>
      </c>
      <c r="D227" s="418" t="s">
        <v>6217</v>
      </c>
      <c r="E227" s="418" t="s">
        <v>6385</v>
      </c>
      <c r="F227" s="201"/>
    </row>
    <row r="228" spans="1:6" ht="15.6">
      <c r="A228" s="207" t="s">
        <v>103</v>
      </c>
      <c r="B228" s="207" t="s">
        <v>6611</v>
      </c>
      <c r="C228" s="207" t="s">
        <v>2931</v>
      </c>
      <c r="D228" s="418" t="s">
        <v>6217</v>
      </c>
      <c r="E228" s="418" t="s">
        <v>6385</v>
      </c>
      <c r="F228" s="201"/>
    </row>
    <row r="229" spans="1:6" ht="15.6">
      <c r="A229" s="207" t="s">
        <v>103</v>
      </c>
      <c r="B229" s="207" t="s">
        <v>6612</v>
      </c>
      <c r="C229" s="207" t="s">
        <v>2931</v>
      </c>
      <c r="D229" s="418" t="s">
        <v>6292</v>
      </c>
      <c r="E229" s="418" t="s">
        <v>4907</v>
      </c>
      <c r="F229" s="201"/>
    </row>
    <row r="230" spans="1:6" ht="15.6">
      <c r="A230" s="207" t="s">
        <v>103</v>
      </c>
      <c r="B230" s="207" t="s">
        <v>6613</v>
      </c>
      <c r="C230" s="207" t="s">
        <v>2931</v>
      </c>
      <c r="D230" s="418" t="s">
        <v>6217</v>
      </c>
      <c r="E230" s="418" t="s">
        <v>6385</v>
      </c>
      <c r="F230" s="201"/>
    </row>
    <row r="231" spans="1:6" ht="15.6">
      <c r="A231" s="207" t="s">
        <v>103</v>
      </c>
      <c r="B231" s="207" t="s">
        <v>6614</v>
      </c>
      <c r="C231" s="207" t="s">
        <v>2931</v>
      </c>
      <c r="D231" s="418" t="s">
        <v>6217</v>
      </c>
      <c r="E231" s="418" t="s">
        <v>6385</v>
      </c>
      <c r="F231" s="201"/>
    </row>
    <row r="232" spans="1:6" ht="15.6">
      <c r="A232" s="207" t="s">
        <v>103</v>
      </c>
      <c r="B232" s="207" t="s">
        <v>6615</v>
      </c>
      <c r="C232" s="207" t="s">
        <v>2931</v>
      </c>
      <c r="D232" s="418" t="s">
        <v>6217</v>
      </c>
      <c r="E232" s="418" t="s">
        <v>4907</v>
      </c>
      <c r="F232" s="201"/>
    </row>
    <row r="233" spans="1:6" ht="15.6">
      <c r="A233" s="207" t="s">
        <v>103</v>
      </c>
      <c r="B233" s="207" t="s">
        <v>6616</v>
      </c>
      <c r="C233" s="207" t="s">
        <v>2931</v>
      </c>
      <c r="D233" s="418" t="s">
        <v>6217</v>
      </c>
      <c r="E233" s="418" t="s">
        <v>6385</v>
      </c>
      <c r="F233" s="201"/>
    </row>
    <row r="234" spans="1:6" ht="15.6">
      <c r="A234" s="207" t="s">
        <v>103</v>
      </c>
      <c r="B234" s="207" t="s">
        <v>6617</v>
      </c>
      <c r="C234" s="207" t="s">
        <v>2931</v>
      </c>
      <c r="D234" s="418" t="s">
        <v>6217</v>
      </c>
      <c r="E234" s="418" t="s">
        <v>6385</v>
      </c>
      <c r="F234" s="201"/>
    </row>
    <row r="235" spans="1:6" ht="15.6">
      <c r="A235" s="207" t="s">
        <v>103</v>
      </c>
      <c r="B235" s="207" t="s">
        <v>6618</v>
      </c>
      <c r="C235" s="207" t="s">
        <v>3978</v>
      </c>
      <c r="D235" s="418" t="s">
        <v>6297</v>
      </c>
      <c r="E235" s="418" t="s">
        <v>6397</v>
      </c>
      <c r="F235" s="201"/>
    </row>
    <row r="236" spans="1:6" ht="15.6">
      <c r="A236" s="207" t="s">
        <v>103</v>
      </c>
      <c r="B236" s="207" t="s">
        <v>4046</v>
      </c>
      <c r="C236" s="207" t="s">
        <v>3978</v>
      </c>
      <c r="D236" s="418" t="s">
        <v>6217</v>
      </c>
      <c r="E236" s="418" t="s">
        <v>6389</v>
      </c>
      <c r="F236" s="201"/>
    </row>
    <row r="237" spans="1:6" ht="15.6">
      <c r="A237" s="207" t="s">
        <v>103</v>
      </c>
      <c r="B237" s="207" t="s">
        <v>6619</v>
      </c>
      <c r="C237" s="207" t="s">
        <v>3978</v>
      </c>
      <c r="D237" s="418" t="s">
        <v>6217</v>
      </c>
      <c r="E237" s="418" t="s">
        <v>6385</v>
      </c>
      <c r="F237" s="201"/>
    </row>
    <row r="238" spans="1:6" ht="15.6">
      <c r="A238" s="207" t="s">
        <v>103</v>
      </c>
      <c r="B238" s="207" t="s">
        <v>4049</v>
      </c>
      <c r="C238" s="207" t="s">
        <v>3978</v>
      </c>
      <c r="D238" s="418" t="s">
        <v>6284</v>
      </c>
      <c r="E238" s="418" t="s">
        <v>6397</v>
      </c>
      <c r="F238" s="201"/>
    </row>
    <row r="239" spans="1:6" ht="15.6">
      <c r="A239" s="207" t="s">
        <v>103</v>
      </c>
      <c r="B239" s="207" t="s">
        <v>6620</v>
      </c>
      <c r="C239" s="207" t="s">
        <v>3978</v>
      </c>
      <c r="D239" s="418" t="s">
        <v>6217</v>
      </c>
      <c r="E239" s="418" t="s">
        <v>6385</v>
      </c>
      <c r="F239" s="201"/>
    </row>
    <row r="240" spans="1:6" ht="15.6">
      <c r="A240" s="207" t="s">
        <v>103</v>
      </c>
      <c r="B240" s="207" t="s">
        <v>6621</v>
      </c>
      <c r="C240" s="207" t="s">
        <v>3978</v>
      </c>
      <c r="D240" s="418" t="s">
        <v>6297</v>
      </c>
      <c r="E240" s="418" t="s">
        <v>4907</v>
      </c>
      <c r="F240" s="201"/>
    </row>
    <row r="241" spans="1:6" ht="15.6">
      <c r="A241" s="207" t="s">
        <v>103</v>
      </c>
      <c r="B241" s="207" t="s">
        <v>6622</v>
      </c>
      <c r="C241" s="207" t="s">
        <v>3978</v>
      </c>
      <c r="D241" s="418" t="s">
        <v>6360</v>
      </c>
      <c r="E241" s="418" t="s">
        <v>6389</v>
      </c>
      <c r="F241" s="201"/>
    </row>
    <row r="242" spans="1:6" ht="15.6">
      <c r="A242" s="207" t="s">
        <v>103</v>
      </c>
      <c r="B242" s="207" t="s">
        <v>6623</v>
      </c>
      <c r="C242" s="207" t="s">
        <v>3978</v>
      </c>
      <c r="D242" s="418" t="s">
        <v>6292</v>
      </c>
      <c r="E242" s="418" t="s">
        <v>4907</v>
      </c>
      <c r="F242" s="201"/>
    </row>
    <row r="243" spans="1:6" ht="15.6">
      <c r="A243" s="207" t="s">
        <v>103</v>
      </c>
      <c r="B243" s="207" t="s">
        <v>6624</v>
      </c>
      <c r="C243" s="207" t="s">
        <v>3978</v>
      </c>
      <c r="D243" s="418" t="s">
        <v>6217</v>
      </c>
      <c r="E243" s="418" t="s">
        <v>6385</v>
      </c>
      <c r="F243" s="201"/>
    </row>
    <row r="244" spans="1:6" ht="15.6">
      <c r="A244" s="207" t="s">
        <v>103</v>
      </c>
      <c r="B244" s="207" t="s">
        <v>6625</v>
      </c>
      <c r="C244" s="207" t="s">
        <v>3978</v>
      </c>
      <c r="D244" s="418" t="s">
        <v>6217</v>
      </c>
      <c r="E244" s="418" t="s">
        <v>4907</v>
      </c>
      <c r="F244" s="201"/>
    </row>
    <row r="245" spans="1:6" ht="15.6">
      <c r="A245" s="207" t="s">
        <v>103</v>
      </c>
      <c r="B245" s="207" t="s">
        <v>6626</v>
      </c>
      <c r="C245" s="207" t="s">
        <v>3978</v>
      </c>
      <c r="D245" s="418" t="s">
        <v>6217</v>
      </c>
      <c r="E245" s="418" t="s">
        <v>4907</v>
      </c>
      <c r="F245" s="201"/>
    </row>
    <row r="246" spans="1:6" ht="15.6">
      <c r="A246" s="207" t="s">
        <v>103</v>
      </c>
      <c r="B246" s="207" t="s">
        <v>6627</v>
      </c>
      <c r="C246" s="207" t="s">
        <v>3978</v>
      </c>
      <c r="D246" s="418" t="s">
        <v>6286</v>
      </c>
      <c r="E246" s="418" t="s">
        <v>4907</v>
      </c>
      <c r="F246" s="201"/>
    </row>
    <row r="247" spans="1:6" ht="15.6">
      <c r="A247" s="207" t="s">
        <v>103</v>
      </c>
      <c r="B247" s="207" t="s">
        <v>6628</v>
      </c>
      <c r="C247" s="207" t="s">
        <v>3978</v>
      </c>
      <c r="D247" s="418" t="s">
        <v>6284</v>
      </c>
      <c r="E247" s="418" t="s">
        <v>6385</v>
      </c>
      <c r="F247" s="201"/>
    </row>
    <row r="248" spans="1:6" ht="15.6">
      <c r="A248" s="207" t="s">
        <v>103</v>
      </c>
      <c r="B248" s="207" t="s">
        <v>6629</v>
      </c>
      <c r="C248" s="207" t="s">
        <v>3978</v>
      </c>
      <c r="D248" s="418" t="s">
        <v>6217</v>
      </c>
      <c r="E248" s="418" t="s">
        <v>6389</v>
      </c>
      <c r="F248" s="201"/>
    </row>
    <row r="249" spans="1:6" ht="15.6">
      <c r="A249" s="207" t="s">
        <v>103</v>
      </c>
      <c r="B249" s="207" t="s">
        <v>6630</v>
      </c>
      <c r="C249" s="207" t="s">
        <v>3978</v>
      </c>
      <c r="D249" s="418" t="s">
        <v>6284</v>
      </c>
      <c r="E249" s="418" t="s">
        <v>6385</v>
      </c>
      <c r="F249" s="201"/>
    </row>
    <row r="250" spans="1:6" ht="15.6">
      <c r="A250" s="207" t="s">
        <v>103</v>
      </c>
      <c r="B250" s="207" t="s">
        <v>6631</v>
      </c>
      <c r="C250" s="207" t="s">
        <v>3978</v>
      </c>
      <c r="D250" s="418" t="s">
        <v>6410</v>
      </c>
      <c r="E250" s="418" t="s">
        <v>6397</v>
      </c>
      <c r="F250" s="201"/>
    </row>
    <row r="251" spans="1:6" ht="15.6">
      <c r="A251" s="207" t="s">
        <v>103</v>
      </c>
      <c r="B251" s="207" t="s">
        <v>6632</v>
      </c>
      <c r="C251" s="207" t="s">
        <v>3978</v>
      </c>
      <c r="D251" s="418" t="s">
        <v>6217</v>
      </c>
      <c r="E251" s="418" t="s">
        <v>4907</v>
      </c>
      <c r="F251" s="201"/>
    </row>
    <row r="252" spans="1:6" ht="15.6">
      <c r="A252" s="207" t="s">
        <v>103</v>
      </c>
      <c r="B252" s="207" t="s">
        <v>6633</v>
      </c>
      <c r="C252" s="207" t="s">
        <v>3978</v>
      </c>
      <c r="D252" s="418" t="s">
        <v>6275</v>
      </c>
      <c r="E252" s="418" t="s">
        <v>6385</v>
      </c>
      <c r="F252" s="201"/>
    </row>
    <row r="253" spans="1:6" ht="15.6">
      <c r="A253" s="207" t="s">
        <v>103</v>
      </c>
      <c r="B253" s="207" t="s">
        <v>6634</v>
      </c>
      <c r="C253" s="207" t="s">
        <v>3978</v>
      </c>
      <c r="D253" s="418" t="s">
        <v>6217</v>
      </c>
      <c r="E253" s="418" t="s">
        <v>4907</v>
      </c>
      <c r="F253" s="201"/>
    </row>
    <row r="254" spans="1:6" ht="15.6">
      <c r="A254" s="207" t="s">
        <v>103</v>
      </c>
      <c r="B254" s="207" t="s">
        <v>6635</v>
      </c>
      <c r="C254" s="207" t="s">
        <v>3978</v>
      </c>
      <c r="D254" s="418" t="s">
        <v>6217</v>
      </c>
      <c r="E254" s="418" t="s">
        <v>4907</v>
      </c>
      <c r="F254" s="201"/>
    </row>
    <row r="255" spans="1:6" ht="15.6">
      <c r="A255" s="207" t="s">
        <v>103</v>
      </c>
      <c r="B255" s="207" t="s">
        <v>6636</v>
      </c>
      <c r="C255" s="207" t="s">
        <v>3978</v>
      </c>
      <c r="D255" s="418" t="s">
        <v>6284</v>
      </c>
      <c r="E255" s="418" t="s">
        <v>6385</v>
      </c>
      <c r="F255" s="201"/>
    </row>
    <row r="256" spans="1:6" ht="15.6">
      <c r="A256" s="207" t="s">
        <v>103</v>
      </c>
      <c r="B256" s="207" t="s">
        <v>6637</v>
      </c>
      <c r="C256" s="207" t="s">
        <v>3978</v>
      </c>
      <c r="D256" s="418" t="s">
        <v>6217</v>
      </c>
      <c r="E256" s="418" t="s">
        <v>6397</v>
      </c>
      <c r="F256" s="201"/>
    </row>
    <row r="257" spans="1:6" ht="15.6">
      <c r="A257" s="207" t="s">
        <v>103</v>
      </c>
      <c r="B257" s="207" t="s">
        <v>6638</v>
      </c>
      <c r="C257" s="207" t="s">
        <v>3978</v>
      </c>
      <c r="D257" s="418" t="s">
        <v>6217</v>
      </c>
      <c r="E257" s="418" t="s">
        <v>6385</v>
      </c>
      <c r="F257" s="201"/>
    </row>
    <row r="258" spans="1:6" ht="15.6">
      <c r="A258" s="207" t="s">
        <v>103</v>
      </c>
      <c r="B258" s="207" t="s">
        <v>6639</v>
      </c>
      <c r="C258" s="207" t="s">
        <v>3269</v>
      </c>
      <c r="D258" s="418" t="s">
        <v>6217</v>
      </c>
      <c r="E258" s="418" t="s">
        <v>4907</v>
      </c>
      <c r="F258" s="201"/>
    </row>
    <row r="259" spans="1:6" ht="15.6">
      <c r="A259" s="207" t="s">
        <v>103</v>
      </c>
      <c r="B259" s="207" t="s">
        <v>6640</v>
      </c>
      <c r="C259" s="207" t="s">
        <v>3269</v>
      </c>
      <c r="D259" s="418" t="s">
        <v>6284</v>
      </c>
      <c r="E259" s="418" t="s">
        <v>6385</v>
      </c>
      <c r="F259" s="201"/>
    </row>
    <row r="260" spans="1:6" ht="15.6">
      <c r="A260" s="207" t="s">
        <v>103</v>
      </c>
      <c r="B260" s="207" t="s">
        <v>6641</v>
      </c>
      <c r="C260" s="207" t="s">
        <v>3269</v>
      </c>
      <c r="D260" s="418" t="s">
        <v>6642</v>
      </c>
      <c r="E260" s="418" t="s">
        <v>6385</v>
      </c>
      <c r="F260" s="201"/>
    </row>
    <row r="261" spans="1:6" ht="15.6">
      <c r="A261" s="207" t="s">
        <v>103</v>
      </c>
      <c r="B261" s="207" t="s">
        <v>6643</v>
      </c>
      <c r="C261" s="207" t="s">
        <v>3269</v>
      </c>
      <c r="D261" s="418" t="s">
        <v>6217</v>
      </c>
      <c r="E261" s="418" t="s">
        <v>6385</v>
      </c>
      <c r="F261" s="201"/>
    </row>
    <row r="262" spans="1:6" ht="15.6">
      <c r="A262" s="207" t="s">
        <v>103</v>
      </c>
      <c r="B262" s="207" t="s">
        <v>6644</v>
      </c>
      <c r="C262" s="207" t="s">
        <v>3269</v>
      </c>
      <c r="D262" s="418" t="s">
        <v>6217</v>
      </c>
      <c r="E262" s="418" t="s">
        <v>6389</v>
      </c>
      <c r="F262" s="201"/>
    </row>
    <row r="263" spans="1:6" ht="15.6">
      <c r="A263" s="207" t="s">
        <v>103</v>
      </c>
      <c r="B263" s="207" t="s">
        <v>6645</v>
      </c>
      <c r="C263" s="207" t="s">
        <v>3325</v>
      </c>
      <c r="D263" s="418" t="s">
        <v>6217</v>
      </c>
      <c r="E263" s="418" t="s">
        <v>6385</v>
      </c>
      <c r="F263" s="201"/>
    </row>
    <row r="264" spans="1:6" ht="15.6">
      <c r="A264" s="207" t="s">
        <v>103</v>
      </c>
      <c r="B264" s="207" t="s">
        <v>6646</v>
      </c>
      <c r="C264" s="207" t="s">
        <v>3325</v>
      </c>
      <c r="D264" s="418" t="s">
        <v>6217</v>
      </c>
      <c r="E264" s="418" t="s">
        <v>4907</v>
      </c>
      <c r="F264" s="201"/>
    </row>
    <row r="265" spans="1:6" ht="15.6">
      <c r="A265" s="207" t="s">
        <v>103</v>
      </c>
      <c r="B265" s="207" t="s">
        <v>6647</v>
      </c>
      <c r="C265" s="207" t="s">
        <v>3325</v>
      </c>
      <c r="D265" s="418" t="s">
        <v>6217</v>
      </c>
      <c r="E265" s="418" t="s">
        <v>6389</v>
      </c>
      <c r="F265" s="201"/>
    </row>
    <row r="266" spans="1:6" ht="15.6">
      <c r="A266" s="207" t="s">
        <v>103</v>
      </c>
      <c r="B266" s="207" t="s">
        <v>6648</v>
      </c>
      <c r="C266" s="207" t="s">
        <v>3325</v>
      </c>
      <c r="D266" s="418" t="s">
        <v>6217</v>
      </c>
      <c r="E266" s="418" t="s">
        <v>6385</v>
      </c>
      <c r="F266" s="201"/>
    </row>
    <row r="267" spans="1:6" ht="15.6">
      <c r="A267" s="207" t="s">
        <v>103</v>
      </c>
      <c r="B267" s="207" t="s">
        <v>6649</v>
      </c>
      <c r="C267" s="207" t="s">
        <v>3325</v>
      </c>
      <c r="D267" s="418" t="s">
        <v>6217</v>
      </c>
      <c r="E267" s="418" t="s">
        <v>4907</v>
      </c>
      <c r="F267" s="201"/>
    </row>
    <row r="268" spans="1:6" ht="15.6">
      <c r="A268" s="207" t="s">
        <v>103</v>
      </c>
      <c r="B268" s="207" t="s">
        <v>6650</v>
      </c>
      <c r="C268" s="207" t="s">
        <v>3325</v>
      </c>
      <c r="D268" s="418" t="s">
        <v>6217</v>
      </c>
      <c r="E268" s="418" t="s">
        <v>4907</v>
      </c>
      <c r="F268" s="201"/>
    </row>
    <row r="269" spans="1:6" ht="15.6">
      <c r="A269" s="207" t="s">
        <v>103</v>
      </c>
      <c r="B269" s="207" t="s">
        <v>6651</v>
      </c>
      <c r="C269" s="207" t="s">
        <v>3325</v>
      </c>
      <c r="D269" s="418" t="s">
        <v>6217</v>
      </c>
      <c r="E269" s="418" t="s">
        <v>6385</v>
      </c>
      <c r="F269" s="201"/>
    </row>
    <row r="270" spans="1:6" ht="15.6">
      <c r="A270" s="207" t="s">
        <v>103</v>
      </c>
      <c r="B270" s="207" t="s">
        <v>6652</v>
      </c>
      <c r="C270" s="207" t="s">
        <v>3325</v>
      </c>
      <c r="D270" s="418" t="s">
        <v>6284</v>
      </c>
      <c r="E270" s="418" t="s">
        <v>6385</v>
      </c>
      <c r="F270" s="201"/>
    </row>
    <row r="271" spans="1:6" ht="15.6">
      <c r="A271" s="207" t="s">
        <v>103</v>
      </c>
      <c r="B271" s="207" t="s">
        <v>6653</v>
      </c>
      <c r="C271" s="207" t="s">
        <v>3160</v>
      </c>
      <c r="D271" s="418" t="s">
        <v>6217</v>
      </c>
      <c r="E271" s="418" t="s">
        <v>6389</v>
      </c>
      <c r="F271" s="201"/>
    </row>
    <row r="272" spans="1:6" ht="15.6">
      <c r="A272" s="207" t="s">
        <v>103</v>
      </c>
      <c r="B272" s="207" t="s">
        <v>6654</v>
      </c>
      <c r="C272" s="207" t="s">
        <v>3160</v>
      </c>
      <c r="D272" s="418" t="s">
        <v>6284</v>
      </c>
      <c r="E272" s="418" t="s">
        <v>6385</v>
      </c>
      <c r="F272" s="201"/>
    </row>
    <row r="273" spans="1:6" ht="15.6">
      <c r="A273" s="207" t="s">
        <v>103</v>
      </c>
      <c r="B273" s="207" t="s">
        <v>6655</v>
      </c>
      <c r="C273" s="207" t="s">
        <v>3160</v>
      </c>
      <c r="D273" s="418" t="s">
        <v>6217</v>
      </c>
      <c r="E273" s="418" t="s">
        <v>6385</v>
      </c>
      <c r="F273" s="201"/>
    </row>
    <row r="274" spans="1:6" ht="15.6">
      <c r="A274" s="207" t="s">
        <v>103</v>
      </c>
      <c r="B274" s="207" t="s">
        <v>6656</v>
      </c>
      <c r="C274" s="207" t="s">
        <v>3160</v>
      </c>
      <c r="D274" s="418" t="s">
        <v>6297</v>
      </c>
      <c r="E274" s="418" t="s">
        <v>4907</v>
      </c>
      <c r="F274" s="201"/>
    </row>
    <row r="275" spans="1:6" ht="15.6">
      <c r="A275" s="207" t="s">
        <v>103</v>
      </c>
      <c r="B275" s="207" t="s">
        <v>6657</v>
      </c>
      <c r="C275" s="207" t="s">
        <v>3160</v>
      </c>
      <c r="D275" s="418" t="s">
        <v>6217</v>
      </c>
      <c r="E275" s="418" t="s">
        <v>4907</v>
      </c>
      <c r="F275" s="201"/>
    </row>
    <row r="276" spans="1:6" ht="15.6">
      <c r="A276" s="207" t="s">
        <v>103</v>
      </c>
      <c r="B276" s="207" t="s">
        <v>6658</v>
      </c>
      <c r="C276" s="207" t="s">
        <v>3160</v>
      </c>
      <c r="D276" s="418" t="s">
        <v>6217</v>
      </c>
      <c r="E276" s="418" t="s">
        <v>6385</v>
      </c>
      <c r="F276" s="201"/>
    </row>
    <row r="277" spans="1:6" ht="15.6">
      <c r="A277" s="207" t="s">
        <v>103</v>
      </c>
      <c r="B277" s="207" t="s">
        <v>3192</v>
      </c>
      <c r="C277" s="207" t="s">
        <v>3160</v>
      </c>
      <c r="D277" s="418" t="s">
        <v>6217</v>
      </c>
      <c r="E277" s="418" t="s">
        <v>4907</v>
      </c>
      <c r="F277" s="201"/>
    </row>
    <row r="278" spans="1:6" ht="15.6">
      <c r="A278" s="207" t="s">
        <v>103</v>
      </c>
      <c r="B278" s="207" t="s">
        <v>6659</v>
      </c>
      <c r="C278" s="207" t="s">
        <v>3160</v>
      </c>
      <c r="D278" s="418" t="s">
        <v>6360</v>
      </c>
      <c r="E278" s="418" t="s">
        <v>6434</v>
      </c>
      <c r="F278" s="201"/>
    </row>
    <row r="279" spans="1:6" ht="15.6">
      <c r="A279" s="207" t="s">
        <v>103</v>
      </c>
      <c r="B279" s="207" t="s">
        <v>6660</v>
      </c>
      <c r="C279" s="207" t="s">
        <v>3160</v>
      </c>
      <c r="D279" s="418" t="s">
        <v>6286</v>
      </c>
      <c r="E279" s="418" t="s">
        <v>6385</v>
      </c>
      <c r="F279" s="201"/>
    </row>
    <row r="280" spans="1:6" ht="15.6">
      <c r="A280" s="207" t="s">
        <v>103</v>
      </c>
      <c r="B280" s="207" t="s">
        <v>6661</v>
      </c>
      <c r="C280" s="207" t="s">
        <v>3160</v>
      </c>
      <c r="D280" s="418" t="s">
        <v>6295</v>
      </c>
      <c r="E280" s="418" t="s">
        <v>6385</v>
      </c>
      <c r="F280" s="201"/>
    </row>
    <row r="281" spans="1:6" ht="15.6">
      <c r="A281" s="207" t="s">
        <v>103</v>
      </c>
      <c r="B281" s="207" t="s">
        <v>6662</v>
      </c>
      <c r="C281" s="207" t="s">
        <v>6430</v>
      </c>
      <c r="D281" s="418" t="s">
        <v>6217</v>
      </c>
      <c r="E281" s="418" t="s">
        <v>4907</v>
      </c>
      <c r="F281" s="201"/>
    </row>
    <row r="282" spans="1:6" ht="15.6">
      <c r="A282" s="207" t="s">
        <v>103</v>
      </c>
      <c r="B282" s="207" t="s">
        <v>6663</v>
      </c>
      <c r="C282" s="207" t="s">
        <v>6430</v>
      </c>
      <c r="D282" s="418" t="s">
        <v>6284</v>
      </c>
      <c r="E282" s="418" t="s">
        <v>6385</v>
      </c>
      <c r="F282" s="201"/>
    </row>
    <row r="283" spans="1:6" ht="15.6">
      <c r="A283" s="207" t="s">
        <v>103</v>
      </c>
      <c r="B283" s="207" t="s">
        <v>6664</v>
      </c>
      <c r="C283" s="207" t="s">
        <v>6430</v>
      </c>
      <c r="D283" s="418" t="s">
        <v>6410</v>
      </c>
      <c r="E283" s="418" t="s">
        <v>6434</v>
      </c>
      <c r="F283" s="201"/>
    </row>
    <row r="284" spans="1:6" ht="15.6">
      <c r="A284" s="207" t="s">
        <v>103</v>
      </c>
      <c r="B284" s="207" t="s">
        <v>3200</v>
      </c>
      <c r="C284" s="207" t="s">
        <v>3220</v>
      </c>
      <c r="D284" s="418" t="s">
        <v>6217</v>
      </c>
      <c r="E284" s="418" t="s">
        <v>6389</v>
      </c>
      <c r="F284" s="201"/>
    </row>
    <row r="285" spans="1:6" ht="15.6">
      <c r="A285" s="207" t="s">
        <v>103</v>
      </c>
      <c r="B285" s="207" t="s">
        <v>6665</v>
      </c>
      <c r="C285" s="207" t="s">
        <v>3220</v>
      </c>
      <c r="D285" s="418" t="s">
        <v>6295</v>
      </c>
      <c r="E285" s="418" t="s">
        <v>6385</v>
      </c>
      <c r="F285" s="201"/>
    </row>
    <row r="286" spans="1:6" ht="15.6">
      <c r="A286" s="207" t="s">
        <v>103</v>
      </c>
      <c r="B286" s="207" t="s">
        <v>6666</v>
      </c>
      <c r="C286" s="207" t="s">
        <v>3220</v>
      </c>
      <c r="D286" s="418" t="s">
        <v>6217</v>
      </c>
      <c r="E286" s="418" t="s">
        <v>6385</v>
      </c>
      <c r="F286" s="201"/>
    </row>
    <row r="287" spans="1:6" ht="15.6">
      <c r="A287" s="207" t="s">
        <v>103</v>
      </c>
      <c r="B287" s="207" t="s">
        <v>6667</v>
      </c>
      <c r="C287" s="207" t="s">
        <v>3220</v>
      </c>
      <c r="D287" s="418" t="s">
        <v>6286</v>
      </c>
      <c r="E287" s="418" t="s">
        <v>6385</v>
      </c>
      <c r="F287" s="201"/>
    </row>
    <row r="288" spans="1:6" ht="15.6">
      <c r="A288" s="207" t="s">
        <v>103</v>
      </c>
      <c r="B288" s="207" t="s">
        <v>6668</v>
      </c>
      <c r="C288" s="207" t="s">
        <v>3220</v>
      </c>
      <c r="D288" s="418" t="s">
        <v>6217</v>
      </c>
      <c r="E288" s="418" t="s">
        <v>6389</v>
      </c>
      <c r="F288" s="201"/>
    </row>
    <row r="289" spans="1:6" ht="15.6">
      <c r="A289" s="207" t="s">
        <v>103</v>
      </c>
      <c r="B289" s="207" t="s">
        <v>6669</v>
      </c>
      <c r="C289" s="207" t="s">
        <v>3220</v>
      </c>
      <c r="D289" s="418" t="s">
        <v>6217</v>
      </c>
      <c r="E289" s="418" t="s">
        <v>6385</v>
      </c>
      <c r="F289" s="201"/>
    </row>
    <row r="290" spans="1:6" ht="15.6">
      <c r="A290" s="207" t="s">
        <v>103</v>
      </c>
      <c r="B290" s="207" t="s">
        <v>6670</v>
      </c>
      <c r="C290" s="207" t="s">
        <v>4236</v>
      </c>
      <c r="D290" s="418" t="s">
        <v>6217</v>
      </c>
      <c r="E290" s="418" t="s">
        <v>4907</v>
      </c>
      <c r="F290" s="201"/>
    </row>
    <row r="291" spans="1:6" ht="15.6">
      <c r="A291" s="207" t="s">
        <v>72</v>
      </c>
      <c r="B291" s="207" t="s">
        <v>6671</v>
      </c>
      <c r="C291" s="207" t="s">
        <v>2931</v>
      </c>
      <c r="D291" s="418" t="s">
        <v>6284</v>
      </c>
      <c r="E291" s="418" t="s">
        <v>6389</v>
      </c>
      <c r="F291" s="201"/>
    </row>
    <row r="292" spans="1:6" ht="15.6">
      <c r="A292" s="207" t="s">
        <v>72</v>
      </c>
      <c r="B292" s="207" t="s">
        <v>6672</v>
      </c>
      <c r="C292" s="207" t="s">
        <v>2931</v>
      </c>
      <c r="D292" s="418" t="s">
        <v>6217</v>
      </c>
      <c r="E292" s="418" t="s">
        <v>4907</v>
      </c>
      <c r="F292" s="201"/>
    </row>
    <row r="293" spans="1:6" ht="15.6">
      <c r="A293" s="207" t="s">
        <v>72</v>
      </c>
      <c r="B293" s="207" t="s">
        <v>6673</v>
      </c>
      <c r="C293" s="207" t="s">
        <v>2931</v>
      </c>
      <c r="D293" s="418" t="s">
        <v>6217</v>
      </c>
      <c r="E293" s="418" t="s">
        <v>6389</v>
      </c>
      <c r="F293" s="201"/>
    </row>
    <row r="294" spans="1:6" ht="15.6">
      <c r="A294" s="207" t="s">
        <v>72</v>
      </c>
      <c r="B294" s="207" t="s">
        <v>6674</v>
      </c>
      <c r="C294" s="207" t="s">
        <v>2931</v>
      </c>
      <c r="D294" s="418" t="s">
        <v>6297</v>
      </c>
      <c r="E294" s="418" t="s">
        <v>6385</v>
      </c>
      <c r="F294" s="201"/>
    </row>
    <row r="295" spans="1:6" ht="15.6">
      <c r="A295" s="207" t="s">
        <v>72</v>
      </c>
      <c r="B295" s="207" t="s">
        <v>6675</v>
      </c>
      <c r="C295" s="207" t="s">
        <v>2931</v>
      </c>
      <c r="D295" s="418" t="s">
        <v>6217</v>
      </c>
      <c r="E295" s="418" t="s">
        <v>6385</v>
      </c>
      <c r="F295" s="201"/>
    </row>
    <row r="296" spans="1:6" ht="15.6">
      <c r="A296" s="207" t="s">
        <v>72</v>
      </c>
      <c r="B296" s="207" t="s">
        <v>3263</v>
      </c>
      <c r="C296" s="207" t="s">
        <v>2931</v>
      </c>
      <c r="D296" s="418" t="s">
        <v>6217</v>
      </c>
      <c r="E296" s="418" t="s">
        <v>6389</v>
      </c>
      <c r="F296" s="201"/>
    </row>
    <row r="297" spans="1:6" ht="15.6">
      <c r="A297" s="207" t="s">
        <v>72</v>
      </c>
      <c r="B297" s="207" t="s">
        <v>6676</v>
      </c>
      <c r="C297" s="207" t="s">
        <v>2931</v>
      </c>
      <c r="D297" s="418" t="s">
        <v>6217</v>
      </c>
      <c r="E297" s="418" t="s">
        <v>6385</v>
      </c>
      <c r="F297" s="201"/>
    </row>
    <row r="298" spans="1:6" ht="15.6">
      <c r="A298" s="207" t="s">
        <v>72</v>
      </c>
      <c r="B298" s="207" t="s">
        <v>6677</v>
      </c>
      <c r="C298" s="207" t="s">
        <v>2931</v>
      </c>
      <c r="D298" s="418" t="s">
        <v>6217</v>
      </c>
      <c r="E298" s="418" t="s">
        <v>4907</v>
      </c>
      <c r="F298" s="201"/>
    </row>
    <row r="299" spans="1:6" ht="15.6">
      <c r="A299" s="207" t="s">
        <v>72</v>
      </c>
      <c r="B299" s="207" t="s">
        <v>6678</v>
      </c>
      <c r="C299" s="207" t="s">
        <v>2931</v>
      </c>
      <c r="D299" s="418" t="s">
        <v>6217</v>
      </c>
      <c r="E299" s="418" t="s">
        <v>6385</v>
      </c>
      <c r="F299" s="201"/>
    </row>
    <row r="300" spans="1:6" ht="15.6">
      <c r="A300" s="207" t="s">
        <v>72</v>
      </c>
      <c r="B300" s="207" t="s">
        <v>6679</v>
      </c>
      <c r="C300" s="207" t="s">
        <v>2931</v>
      </c>
      <c r="D300" s="418" t="s">
        <v>6217</v>
      </c>
      <c r="E300" s="418" t="s">
        <v>4907</v>
      </c>
      <c r="F300" s="201"/>
    </row>
    <row r="301" spans="1:6" ht="15.6">
      <c r="A301" s="207" t="s">
        <v>72</v>
      </c>
      <c r="B301" s="207" t="s">
        <v>6680</v>
      </c>
      <c r="C301" s="207" t="s">
        <v>2931</v>
      </c>
      <c r="D301" s="418" t="s">
        <v>6217</v>
      </c>
      <c r="E301" s="418" t="s">
        <v>6385</v>
      </c>
      <c r="F301" s="201"/>
    </row>
    <row r="302" spans="1:6" ht="15.6">
      <c r="A302" s="207" t="s">
        <v>72</v>
      </c>
      <c r="B302" s="207" t="s">
        <v>6681</v>
      </c>
      <c r="C302" s="207" t="s">
        <v>2931</v>
      </c>
      <c r="D302" s="418" t="s">
        <v>6284</v>
      </c>
      <c r="E302" s="418" t="s">
        <v>6385</v>
      </c>
      <c r="F302" s="201"/>
    </row>
    <row r="303" spans="1:6" ht="15.6">
      <c r="A303" s="207" t="s">
        <v>72</v>
      </c>
      <c r="B303" s="207" t="s">
        <v>6682</v>
      </c>
      <c r="C303" s="207" t="s">
        <v>2931</v>
      </c>
      <c r="D303" s="418" t="s">
        <v>6217</v>
      </c>
      <c r="E303" s="418" t="s">
        <v>6385</v>
      </c>
      <c r="F303" s="201"/>
    </row>
    <row r="304" spans="1:6" ht="15.6">
      <c r="A304" s="207" t="s">
        <v>72</v>
      </c>
      <c r="B304" s="207" t="s">
        <v>6683</v>
      </c>
      <c r="C304" s="207" t="s">
        <v>2931</v>
      </c>
      <c r="D304" s="418" t="s">
        <v>6217</v>
      </c>
      <c r="E304" s="418" t="s">
        <v>6385</v>
      </c>
      <c r="F304" s="201"/>
    </row>
    <row r="305" spans="1:6" ht="15.6">
      <c r="A305" s="207" t="s">
        <v>72</v>
      </c>
      <c r="B305" s="207" t="s">
        <v>6684</v>
      </c>
      <c r="C305" s="207" t="s">
        <v>2931</v>
      </c>
      <c r="D305" s="418" t="s">
        <v>6217</v>
      </c>
      <c r="E305" s="418" t="s">
        <v>6385</v>
      </c>
      <c r="F305" s="201"/>
    </row>
    <row r="306" spans="1:6" ht="15.6">
      <c r="A306" s="207" t="s">
        <v>72</v>
      </c>
      <c r="B306" s="207" t="s">
        <v>6685</v>
      </c>
      <c r="C306" s="207" t="s">
        <v>2931</v>
      </c>
      <c r="D306" s="418" t="s">
        <v>6217</v>
      </c>
      <c r="E306" s="418" t="s">
        <v>6385</v>
      </c>
      <c r="F306" s="201"/>
    </row>
    <row r="307" spans="1:6" ht="15.6">
      <c r="A307" s="207" t="s">
        <v>72</v>
      </c>
      <c r="B307" s="207" t="s">
        <v>6686</v>
      </c>
      <c r="C307" s="207" t="s">
        <v>2931</v>
      </c>
      <c r="D307" s="418" t="s">
        <v>6284</v>
      </c>
      <c r="E307" s="418" t="s">
        <v>4907</v>
      </c>
      <c r="F307" s="201"/>
    </row>
    <row r="308" spans="1:6" ht="15.6">
      <c r="A308" s="207" t="s">
        <v>72</v>
      </c>
      <c r="B308" s="207" t="s">
        <v>6687</v>
      </c>
      <c r="C308" s="207" t="s">
        <v>2931</v>
      </c>
      <c r="D308" s="418" t="s">
        <v>6284</v>
      </c>
      <c r="E308" s="418" t="s">
        <v>6389</v>
      </c>
      <c r="F308" s="201"/>
    </row>
    <row r="309" spans="1:6" ht="15.6">
      <c r="A309" s="207" t="s">
        <v>72</v>
      </c>
      <c r="B309" s="207" t="s">
        <v>6688</v>
      </c>
      <c r="C309" s="207" t="s">
        <v>2931</v>
      </c>
      <c r="D309" s="418" t="s">
        <v>6217</v>
      </c>
      <c r="E309" s="418" t="s">
        <v>4907</v>
      </c>
      <c r="F309" s="201"/>
    </row>
    <row r="310" spans="1:6" ht="15.6">
      <c r="A310" s="207" t="s">
        <v>72</v>
      </c>
      <c r="B310" s="207" t="s">
        <v>6689</v>
      </c>
      <c r="C310" s="207" t="s">
        <v>2931</v>
      </c>
      <c r="D310" s="418" t="s">
        <v>6217</v>
      </c>
      <c r="E310" s="418" t="s">
        <v>6385</v>
      </c>
      <c r="F310" s="201"/>
    </row>
    <row r="311" spans="1:6" ht="15.6">
      <c r="A311" s="207" t="s">
        <v>72</v>
      </c>
      <c r="B311" s="207" t="s">
        <v>6690</v>
      </c>
      <c r="C311" s="207" t="s">
        <v>2931</v>
      </c>
      <c r="D311" s="418" t="s">
        <v>6217</v>
      </c>
      <c r="E311" s="418" t="s">
        <v>4907</v>
      </c>
      <c r="F311" s="201"/>
    </row>
    <row r="312" spans="1:6" ht="15.6">
      <c r="A312" s="207" t="s">
        <v>72</v>
      </c>
      <c r="B312" s="207" t="s">
        <v>6691</v>
      </c>
      <c r="C312" s="207" t="s">
        <v>2931</v>
      </c>
      <c r="D312" s="418" t="s">
        <v>6217</v>
      </c>
      <c r="E312" s="418" t="s">
        <v>4907</v>
      </c>
      <c r="F312" s="201"/>
    </row>
    <row r="313" spans="1:6" ht="15.6">
      <c r="A313" s="207" t="s">
        <v>72</v>
      </c>
      <c r="B313" s="207" t="s">
        <v>6692</v>
      </c>
      <c r="C313" s="207" t="s">
        <v>2931</v>
      </c>
      <c r="D313" s="418" t="s">
        <v>6217</v>
      </c>
      <c r="E313" s="418" t="s">
        <v>6385</v>
      </c>
      <c r="F313" s="201"/>
    </row>
    <row r="314" spans="1:6" ht="15.6">
      <c r="A314" s="207" t="s">
        <v>72</v>
      </c>
      <c r="B314" s="207" t="s">
        <v>6693</v>
      </c>
      <c r="C314" s="207" t="s">
        <v>3978</v>
      </c>
      <c r="D314" s="418" t="s">
        <v>6217</v>
      </c>
      <c r="E314" s="418" t="s">
        <v>4907</v>
      </c>
      <c r="F314" s="201"/>
    </row>
    <row r="315" spans="1:6" ht="15.6">
      <c r="A315" s="207" t="s">
        <v>72</v>
      </c>
      <c r="B315" s="207" t="s">
        <v>6694</v>
      </c>
      <c r="C315" s="207" t="s">
        <v>3978</v>
      </c>
      <c r="D315" s="418" t="s">
        <v>6217</v>
      </c>
      <c r="E315" s="418" t="s">
        <v>4907</v>
      </c>
      <c r="F315" s="201"/>
    </row>
    <row r="316" spans="1:6" ht="15.6">
      <c r="A316" s="207" t="s">
        <v>72</v>
      </c>
      <c r="B316" s="207" t="s">
        <v>6695</v>
      </c>
      <c r="C316" s="207" t="s">
        <v>3978</v>
      </c>
      <c r="D316" s="418" t="s">
        <v>6292</v>
      </c>
      <c r="E316" s="418" t="s">
        <v>4907</v>
      </c>
      <c r="F316" s="201"/>
    </row>
    <row r="317" spans="1:6" ht="15.6">
      <c r="A317" s="207" t="s">
        <v>72</v>
      </c>
      <c r="B317" s="207" t="s">
        <v>4136</v>
      </c>
      <c r="C317" s="207" t="s">
        <v>3978</v>
      </c>
      <c r="D317" s="418" t="s">
        <v>6275</v>
      </c>
      <c r="E317" s="418" t="s">
        <v>4907</v>
      </c>
      <c r="F317" s="201"/>
    </row>
    <row r="318" spans="1:6" ht="15.6">
      <c r="A318" s="207" t="s">
        <v>72</v>
      </c>
      <c r="B318" s="207" t="s">
        <v>6696</v>
      </c>
      <c r="C318" s="207" t="s">
        <v>3978</v>
      </c>
      <c r="D318" s="418" t="s">
        <v>6217</v>
      </c>
      <c r="E318" s="418" t="s">
        <v>4907</v>
      </c>
      <c r="F318" s="201"/>
    </row>
    <row r="319" spans="1:6" ht="15.6">
      <c r="A319" s="207" t="s">
        <v>72</v>
      </c>
      <c r="B319" s="207" t="s">
        <v>6697</v>
      </c>
      <c r="C319" s="207" t="s">
        <v>3978</v>
      </c>
      <c r="D319" s="418" t="s">
        <v>6360</v>
      </c>
      <c r="E319" s="418" t="s">
        <v>4907</v>
      </c>
      <c r="F319" s="201"/>
    </row>
    <row r="320" spans="1:6" ht="15.6">
      <c r="A320" s="207" t="s">
        <v>72</v>
      </c>
      <c r="B320" s="207" t="s">
        <v>6698</v>
      </c>
      <c r="C320" s="207" t="s">
        <v>3978</v>
      </c>
      <c r="D320" s="418" t="s">
        <v>5421</v>
      </c>
      <c r="E320" s="418" t="s">
        <v>4907</v>
      </c>
      <c r="F320" s="201"/>
    </row>
    <row r="321" spans="1:6" ht="15.6">
      <c r="A321" s="207" t="s">
        <v>72</v>
      </c>
      <c r="B321" s="207" t="s">
        <v>6699</v>
      </c>
      <c r="C321" s="207" t="s">
        <v>3978</v>
      </c>
      <c r="D321" s="418" t="s">
        <v>6217</v>
      </c>
      <c r="E321" s="418" t="s">
        <v>6397</v>
      </c>
      <c r="F321" s="201"/>
    </row>
    <row r="322" spans="1:6" ht="15.6">
      <c r="A322" s="207" t="s">
        <v>72</v>
      </c>
      <c r="B322" s="207" t="s">
        <v>6700</v>
      </c>
      <c r="C322" s="207" t="s">
        <v>3978</v>
      </c>
      <c r="D322" s="418" t="s">
        <v>6217</v>
      </c>
      <c r="E322" s="418" t="s">
        <v>6389</v>
      </c>
      <c r="F322" s="201"/>
    </row>
    <row r="323" spans="1:6" ht="15.6">
      <c r="A323" s="207" t="s">
        <v>72</v>
      </c>
      <c r="B323" s="207" t="s">
        <v>6701</v>
      </c>
      <c r="C323" s="207" t="s">
        <v>3978</v>
      </c>
      <c r="D323" s="418" t="s">
        <v>6217</v>
      </c>
      <c r="E323" s="418" t="s">
        <v>4907</v>
      </c>
      <c r="F323" s="201"/>
    </row>
    <row r="324" spans="1:6" ht="15.6">
      <c r="A324" s="207" t="s">
        <v>72</v>
      </c>
      <c r="B324" s="207" t="s">
        <v>6702</v>
      </c>
      <c r="C324" s="207" t="s">
        <v>3978</v>
      </c>
      <c r="D324" s="418" t="s">
        <v>6217</v>
      </c>
      <c r="E324" s="418" t="s">
        <v>4907</v>
      </c>
      <c r="F324" s="201"/>
    </row>
    <row r="325" spans="1:6" ht="15.6">
      <c r="A325" s="207" t="s">
        <v>72</v>
      </c>
      <c r="B325" s="207" t="s">
        <v>3258</v>
      </c>
      <c r="C325" s="207" t="s">
        <v>3269</v>
      </c>
      <c r="D325" s="418" t="s">
        <v>6295</v>
      </c>
      <c r="E325" s="418" t="s">
        <v>4907</v>
      </c>
      <c r="F325" s="201"/>
    </row>
    <row r="326" spans="1:6" ht="15.6">
      <c r="A326" s="207" t="s">
        <v>72</v>
      </c>
      <c r="B326" s="207" t="s">
        <v>6703</v>
      </c>
      <c r="C326" s="207" t="s">
        <v>3269</v>
      </c>
      <c r="D326" s="418" t="s">
        <v>6217</v>
      </c>
      <c r="E326" s="418" t="s">
        <v>6389</v>
      </c>
      <c r="F326" s="201"/>
    </row>
    <row r="327" spans="1:6" ht="15.6">
      <c r="A327" s="207" t="s">
        <v>72</v>
      </c>
      <c r="B327" s="207" t="s">
        <v>6704</v>
      </c>
      <c r="C327" s="207" t="s">
        <v>3269</v>
      </c>
      <c r="D327" s="418" t="s">
        <v>6217</v>
      </c>
      <c r="E327" s="418" t="s">
        <v>4907</v>
      </c>
      <c r="F327" s="201"/>
    </row>
    <row r="328" spans="1:6" ht="15.6">
      <c r="A328" s="207" t="s">
        <v>72</v>
      </c>
      <c r="B328" s="207" t="s">
        <v>6705</v>
      </c>
      <c r="C328" s="207" t="s">
        <v>3269</v>
      </c>
      <c r="D328" s="418" t="s">
        <v>6217</v>
      </c>
      <c r="E328" s="418" t="s">
        <v>4907</v>
      </c>
      <c r="F328" s="201"/>
    </row>
    <row r="329" spans="1:6" ht="15.6">
      <c r="A329" s="207" t="s">
        <v>72</v>
      </c>
      <c r="B329" s="207" t="s">
        <v>6706</v>
      </c>
      <c r="C329" s="207" t="s">
        <v>3269</v>
      </c>
      <c r="D329" s="418" t="s">
        <v>6217</v>
      </c>
      <c r="E329" s="418" t="s">
        <v>6389</v>
      </c>
      <c r="F329" s="201"/>
    </row>
    <row r="330" spans="1:6" ht="15.6">
      <c r="A330" s="207" t="s">
        <v>72</v>
      </c>
      <c r="B330" s="207" t="s">
        <v>6707</v>
      </c>
      <c r="C330" s="207" t="s">
        <v>3269</v>
      </c>
      <c r="D330" s="418" t="s">
        <v>6217</v>
      </c>
      <c r="E330" s="418" t="s">
        <v>6385</v>
      </c>
      <c r="F330" s="201"/>
    </row>
    <row r="331" spans="1:6" ht="15.6">
      <c r="A331" s="207" t="s">
        <v>72</v>
      </c>
      <c r="B331" s="207" t="s">
        <v>6708</v>
      </c>
      <c r="C331" s="207" t="s">
        <v>3269</v>
      </c>
      <c r="D331" s="418" t="s">
        <v>6217</v>
      </c>
      <c r="E331" s="418" t="s">
        <v>6385</v>
      </c>
      <c r="F331" s="201"/>
    </row>
    <row r="332" spans="1:6" ht="15.6">
      <c r="A332" s="207" t="s">
        <v>72</v>
      </c>
      <c r="B332" s="207" t="s">
        <v>6709</v>
      </c>
      <c r="C332" s="207" t="s">
        <v>3269</v>
      </c>
      <c r="D332" s="418" t="s">
        <v>6217</v>
      </c>
      <c r="E332" s="418" t="s">
        <v>4907</v>
      </c>
      <c r="F332" s="201"/>
    </row>
    <row r="333" spans="1:6" ht="15.6">
      <c r="A333" s="207" t="s">
        <v>72</v>
      </c>
      <c r="B333" s="207" t="s">
        <v>6710</v>
      </c>
      <c r="C333" s="207" t="s">
        <v>3269</v>
      </c>
      <c r="D333" s="418" t="s">
        <v>6217</v>
      </c>
      <c r="E333" s="418" t="s">
        <v>6389</v>
      </c>
      <c r="F333" s="201"/>
    </row>
    <row r="334" spans="1:6" ht="15.6">
      <c r="A334" s="207" t="s">
        <v>72</v>
      </c>
      <c r="B334" s="207" t="s">
        <v>6711</v>
      </c>
      <c r="C334" s="207" t="s">
        <v>3269</v>
      </c>
      <c r="D334" s="418" t="s">
        <v>6217</v>
      </c>
      <c r="E334" s="418" t="s">
        <v>6385</v>
      </c>
      <c r="F334" s="201"/>
    </row>
    <row r="335" spans="1:6" ht="15.6">
      <c r="A335" s="207" t="s">
        <v>72</v>
      </c>
      <c r="B335" s="207" t="s">
        <v>3223</v>
      </c>
      <c r="C335" s="207" t="s">
        <v>3269</v>
      </c>
      <c r="D335" s="418" t="s">
        <v>6217</v>
      </c>
      <c r="E335" s="418" t="s">
        <v>6397</v>
      </c>
      <c r="F335" s="201"/>
    </row>
    <row r="336" spans="1:6" ht="15.6">
      <c r="A336" s="207" t="s">
        <v>72</v>
      </c>
      <c r="B336" s="207" t="s">
        <v>6712</v>
      </c>
      <c r="C336" s="207" t="s">
        <v>3269</v>
      </c>
      <c r="D336" s="418" t="s">
        <v>6217</v>
      </c>
      <c r="E336" s="418" t="s">
        <v>6385</v>
      </c>
      <c r="F336" s="201"/>
    </row>
    <row r="337" spans="1:6" ht="15.6">
      <c r="A337" s="207" t="s">
        <v>72</v>
      </c>
      <c r="B337" s="207" t="s">
        <v>6713</v>
      </c>
      <c r="C337" s="207" t="s">
        <v>3325</v>
      </c>
      <c r="D337" s="418" t="s">
        <v>6217</v>
      </c>
      <c r="E337" s="418" t="s">
        <v>6389</v>
      </c>
      <c r="F337" s="201"/>
    </row>
    <row r="338" spans="1:6" ht="15.6">
      <c r="A338" s="207" t="s">
        <v>72</v>
      </c>
      <c r="B338" s="207" t="s">
        <v>6714</v>
      </c>
      <c r="C338" s="207" t="s">
        <v>3325</v>
      </c>
      <c r="D338" s="418" t="s">
        <v>6217</v>
      </c>
      <c r="E338" s="418" t="s">
        <v>6385</v>
      </c>
      <c r="F338" s="201"/>
    </row>
    <row r="339" spans="1:6" ht="15.6">
      <c r="A339" s="207" t="s">
        <v>72</v>
      </c>
      <c r="B339" s="207" t="s">
        <v>6715</v>
      </c>
      <c r="C339" s="207" t="s">
        <v>3325</v>
      </c>
      <c r="D339" s="418" t="s">
        <v>6217</v>
      </c>
      <c r="E339" s="418" t="s">
        <v>4907</v>
      </c>
      <c r="F339" s="201"/>
    </row>
    <row r="340" spans="1:6" ht="15.6">
      <c r="A340" s="207" t="s">
        <v>72</v>
      </c>
      <c r="B340" s="207" t="s">
        <v>6716</v>
      </c>
      <c r="C340" s="207" t="s">
        <v>3325</v>
      </c>
      <c r="D340" s="418" t="s">
        <v>6284</v>
      </c>
      <c r="E340" s="418" t="s">
        <v>4907</v>
      </c>
      <c r="F340" s="201"/>
    </row>
    <row r="341" spans="1:6" ht="15.6">
      <c r="A341" s="207" t="s">
        <v>72</v>
      </c>
      <c r="B341" s="207" t="s">
        <v>6717</v>
      </c>
      <c r="C341" s="207" t="s">
        <v>3325</v>
      </c>
      <c r="D341" s="418" t="s">
        <v>6217</v>
      </c>
      <c r="E341" s="418" t="s">
        <v>6389</v>
      </c>
      <c r="F341" s="201"/>
    </row>
    <row r="342" spans="1:6" ht="15.6">
      <c r="A342" s="207" t="s">
        <v>72</v>
      </c>
      <c r="B342" s="207" t="s">
        <v>6718</v>
      </c>
      <c r="C342" s="207" t="s">
        <v>3325</v>
      </c>
      <c r="D342" s="418" t="s">
        <v>6217</v>
      </c>
      <c r="E342" s="418" t="s">
        <v>6389</v>
      </c>
      <c r="F342" s="201"/>
    </row>
    <row r="343" spans="1:6" ht="15.6">
      <c r="A343" s="207" t="s">
        <v>72</v>
      </c>
      <c r="B343" s="207" t="s">
        <v>6719</v>
      </c>
      <c r="C343" s="207" t="s">
        <v>3325</v>
      </c>
      <c r="D343" s="418" t="s">
        <v>6217</v>
      </c>
      <c r="E343" s="418" t="s">
        <v>4907</v>
      </c>
      <c r="F343" s="201"/>
    </row>
    <row r="344" spans="1:6" ht="15.6">
      <c r="A344" s="207" t="s">
        <v>72</v>
      </c>
      <c r="B344" s="207" t="s">
        <v>6720</v>
      </c>
      <c r="C344" s="207" t="s">
        <v>3160</v>
      </c>
      <c r="D344" s="418" t="s">
        <v>6217</v>
      </c>
      <c r="E344" s="418" t="s">
        <v>6385</v>
      </c>
      <c r="F344" s="201"/>
    </row>
    <row r="345" spans="1:6" ht="15.6">
      <c r="A345" s="207" t="s">
        <v>72</v>
      </c>
      <c r="B345" s="207" t="s">
        <v>6721</v>
      </c>
      <c r="C345" s="207" t="s">
        <v>3160</v>
      </c>
      <c r="D345" s="418" t="s">
        <v>6217</v>
      </c>
      <c r="E345" s="418" t="s">
        <v>6397</v>
      </c>
      <c r="F345" s="201"/>
    </row>
    <row r="346" spans="1:6" ht="15.6">
      <c r="A346" s="207" t="s">
        <v>72</v>
      </c>
      <c r="B346" s="207" t="s">
        <v>6722</v>
      </c>
      <c r="C346" s="207" t="s">
        <v>3160</v>
      </c>
      <c r="D346" s="418" t="s">
        <v>6217</v>
      </c>
      <c r="E346" s="418" t="s">
        <v>6385</v>
      </c>
      <c r="F346" s="201"/>
    </row>
    <row r="347" spans="1:6" ht="15.6">
      <c r="A347" s="207" t="s">
        <v>72</v>
      </c>
      <c r="B347" s="207" t="s">
        <v>6723</v>
      </c>
      <c r="C347" s="207" t="s">
        <v>3160</v>
      </c>
      <c r="D347" s="418" t="s">
        <v>6217</v>
      </c>
      <c r="E347" s="418" t="s">
        <v>6385</v>
      </c>
      <c r="F347" s="201"/>
    </row>
    <row r="348" spans="1:6" ht="15.6">
      <c r="A348" s="207" t="s">
        <v>72</v>
      </c>
      <c r="B348" s="207" t="s">
        <v>6724</v>
      </c>
      <c r="C348" s="207" t="s">
        <v>6430</v>
      </c>
      <c r="D348" s="418" t="s">
        <v>6217</v>
      </c>
      <c r="E348" s="418" t="s">
        <v>4907</v>
      </c>
      <c r="F348" s="201"/>
    </row>
    <row r="349" spans="1:6" ht="15.6">
      <c r="A349" s="207" t="s">
        <v>72</v>
      </c>
      <c r="B349" s="207" t="s">
        <v>3225</v>
      </c>
      <c r="C349" s="207" t="s">
        <v>6430</v>
      </c>
      <c r="D349" s="418" t="s">
        <v>6217</v>
      </c>
      <c r="E349" s="418" t="s">
        <v>6389</v>
      </c>
      <c r="F349" s="201"/>
    </row>
    <row r="350" spans="1:6" ht="15.6">
      <c r="A350" s="207" t="s">
        <v>72</v>
      </c>
      <c r="B350" s="207" t="s">
        <v>3245</v>
      </c>
      <c r="C350" s="207" t="s">
        <v>6430</v>
      </c>
      <c r="D350" s="418" t="s">
        <v>6217</v>
      </c>
      <c r="E350" s="418" t="s">
        <v>6385</v>
      </c>
      <c r="F350" s="201"/>
    </row>
    <row r="351" spans="1:6" ht="15.6">
      <c r="A351" s="207" t="s">
        <v>72</v>
      </c>
      <c r="B351" s="207" t="s">
        <v>6725</v>
      </c>
      <c r="C351" s="207" t="s">
        <v>6430</v>
      </c>
      <c r="D351" s="418" t="s">
        <v>6275</v>
      </c>
      <c r="E351" s="418" t="s">
        <v>4907</v>
      </c>
      <c r="F351" s="201"/>
    </row>
    <row r="352" spans="1:6" ht="15.6">
      <c r="A352" s="207" t="s">
        <v>72</v>
      </c>
      <c r="B352" s="207" t="s">
        <v>6726</v>
      </c>
      <c r="C352" s="207" t="s">
        <v>6430</v>
      </c>
      <c r="D352" s="418" t="s">
        <v>6217</v>
      </c>
      <c r="E352" s="418" t="s">
        <v>4907</v>
      </c>
      <c r="F352" s="201"/>
    </row>
    <row r="353" spans="1:6" ht="15.6">
      <c r="A353" s="207" t="s">
        <v>72</v>
      </c>
      <c r="B353" s="207" t="s">
        <v>6727</v>
      </c>
      <c r="C353" s="207" t="s">
        <v>6430</v>
      </c>
      <c r="D353" s="418" t="s">
        <v>6217</v>
      </c>
      <c r="E353" s="418" t="s">
        <v>4907</v>
      </c>
      <c r="F353" s="201"/>
    </row>
    <row r="354" spans="1:6" ht="15.6">
      <c r="A354" s="207" t="s">
        <v>72</v>
      </c>
      <c r="B354" s="207" t="s">
        <v>6728</v>
      </c>
      <c r="C354" s="207" t="s">
        <v>3220</v>
      </c>
      <c r="D354" s="418" t="s">
        <v>6217</v>
      </c>
      <c r="E354" s="418" t="s">
        <v>6385</v>
      </c>
      <c r="F354" s="201"/>
    </row>
    <row r="355" spans="1:6" ht="15.6">
      <c r="A355" s="207" t="s">
        <v>72</v>
      </c>
      <c r="B355" s="207" t="s">
        <v>2996</v>
      </c>
      <c r="C355" s="207" t="s">
        <v>4236</v>
      </c>
      <c r="D355" s="418" t="s">
        <v>6410</v>
      </c>
      <c r="E355" s="418" t="s">
        <v>6397</v>
      </c>
      <c r="F355" s="201"/>
    </row>
    <row r="356" spans="1:6" ht="15.6">
      <c r="A356" s="207" t="s">
        <v>72</v>
      </c>
      <c r="B356" s="207" t="s">
        <v>6729</v>
      </c>
      <c r="C356" s="207" t="s">
        <v>4236</v>
      </c>
      <c r="D356" s="418" t="s">
        <v>6217</v>
      </c>
      <c r="E356" s="418" t="s">
        <v>4907</v>
      </c>
      <c r="F356" s="201"/>
    </row>
    <row r="357" spans="1:6" ht="15.6">
      <c r="A357" s="207" t="s">
        <v>72</v>
      </c>
      <c r="B357" s="207" t="s">
        <v>6730</v>
      </c>
      <c r="C357" s="207" t="s">
        <v>3262</v>
      </c>
      <c r="D357" s="418" t="s">
        <v>6217</v>
      </c>
      <c r="E357" s="418" t="s">
        <v>4907</v>
      </c>
      <c r="F357" s="201"/>
    </row>
    <row r="358" spans="1:6" ht="15.6">
      <c r="A358" s="207" t="s">
        <v>78</v>
      </c>
      <c r="B358" s="207" t="s">
        <v>6731</v>
      </c>
      <c r="C358" s="207" t="s">
        <v>2931</v>
      </c>
      <c r="D358" s="418" t="s">
        <v>6217</v>
      </c>
      <c r="E358" s="418" t="s">
        <v>6385</v>
      </c>
      <c r="F358" s="201"/>
    </row>
    <row r="359" spans="1:6" ht="15.6">
      <c r="A359" s="207" t="s">
        <v>78</v>
      </c>
      <c r="B359" s="207" t="s">
        <v>6732</v>
      </c>
      <c r="C359" s="207" t="s">
        <v>2931</v>
      </c>
      <c r="D359" s="418" t="s">
        <v>6217</v>
      </c>
      <c r="E359" s="418" t="s">
        <v>6385</v>
      </c>
      <c r="F359" s="201"/>
    </row>
    <row r="360" spans="1:6" ht="15.6">
      <c r="A360" s="207" t="s">
        <v>78</v>
      </c>
      <c r="B360" s="207" t="s">
        <v>6733</v>
      </c>
      <c r="C360" s="207" t="s">
        <v>2931</v>
      </c>
      <c r="D360" s="418" t="s">
        <v>6295</v>
      </c>
      <c r="E360" s="418" t="s">
        <v>6397</v>
      </c>
      <c r="F360" s="201"/>
    </row>
    <row r="361" spans="1:6" ht="15.6">
      <c r="A361" s="207" t="s">
        <v>78</v>
      </c>
      <c r="B361" s="207" t="s">
        <v>6734</v>
      </c>
      <c r="C361" s="207" t="s">
        <v>2931</v>
      </c>
      <c r="D361" s="418" t="s">
        <v>6217</v>
      </c>
      <c r="E361" s="418" t="s">
        <v>6397</v>
      </c>
      <c r="F361" s="201"/>
    </row>
    <row r="362" spans="1:6" ht="15.6">
      <c r="A362" s="207" t="s">
        <v>78</v>
      </c>
      <c r="B362" s="207" t="s">
        <v>6735</v>
      </c>
      <c r="C362" s="207" t="s">
        <v>2931</v>
      </c>
      <c r="D362" s="418" t="s">
        <v>6217</v>
      </c>
      <c r="E362" s="418" t="s">
        <v>6385</v>
      </c>
      <c r="F362" s="201"/>
    </row>
    <row r="363" spans="1:6" ht="15.6">
      <c r="A363" s="207" t="s">
        <v>78</v>
      </c>
      <c r="B363" s="207" t="s">
        <v>6736</v>
      </c>
      <c r="C363" s="207" t="s">
        <v>2931</v>
      </c>
      <c r="D363" s="418" t="s">
        <v>6217</v>
      </c>
      <c r="E363" s="418" t="s">
        <v>6385</v>
      </c>
      <c r="F363" s="201"/>
    </row>
    <row r="364" spans="1:6" ht="15.6">
      <c r="A364" s="207" t="s">
        <v>78</v>
      </c>
      <c r="B364" s="207" t="s">
        <v>6737</v>
      </c>
      <c r="C364" s="207" t="s">
        <v>2931</v>
      </c>
      <c r="D364" s="418" t="s">
        <v>6217</v>
      </c>
      <c r="E364" s="418" t="s">
        <v>6389</v>
      </c>
      <c r="F364" s="201"/>
    </row>
    <row r="365" spans="1:6" ht="15.6">
      <c r="A365" s="207" t="s">
        <v>78</v>
      </c>
      <c r="B365" s="207" t="s">
        <v>6738</v>
      </c>
      <c r="C365" s="207" t="s">
        <v>2931</v>
      </c>
      <c r="D365" s="418" t="s">
        <v>6217</v>
      </c>
      <c r="E365" s="418" t="s">
        <v>6385</v>
      </c>
      <c r="F365" s="201"/>
    </row>
    <row r="366" spans="1:6" ht="15.6">
      <c r="A366" s="207" t="s">
        <v>78</v>
      </c>
      <c r="B366" s="207" t="s">
        <v>6739</v>
      </c>
      <c r="C366" s="207" t="s">
        <v>2931</v>
      </c>
      <c r="D366" s="418" t="s">
        <v>6217</v>
      </c>
      <c r="E366" s="418" t="s">
        <v>6385</v>
      </c>
      <c r="F366" s="201"/>
    </row>
    <row r="367" spans="1:6" ht="15.6">
      <c r="A367" s="207" t="s">
        <v>78</v>
      </c>
      <c r="B367" s="207" t="s">
        <v>6740</v>
      </c>
      <c r="C367" s="207" t="s">
        <v>2931</v>
      </c>
      <c r="D367" s="418" t="s">
        <v>6217</v>
      </c>
      <c r="E367" s="418" t="s">
        <v>6389</v>
      </c>
      <c r="F367" s="201"/>
    </row>
    <row r="368" spans="1:6" ht="15.6">
      <c r="A368" s="207" t="s">
        <v>78</v>
      </c>
      <c r="B368" s="207" t="s">
        <v>3273</v>
      </c>
      <c r="C368" s="207" t="s">
        <v>2931</v>
      </c>
      <c r="D368" s="418" t="s">
        <v>6217</v>
      </c>
      <c r="E368" s="418" t="s">
        <v>6385</v>
      </c>
      <c r="F368" s="201"/>
    </row>
    <row r="369" spans="1:6" ht="15.6">
      <c r="A369" s="207" t="s">
        <v>78</v>
      </c>
      <c r="B369" s="207" t="s">
        <v>6741</v>
      </c>
      <c r="C369" s="207" t="s">
        <v>2931</v>
      </c>
      <c r="D369" s="418" t="s">
        <v>6217</v>
      </c>
      <c r="E369" s="418" t="s">
        <v>4907</v>
      </c>
      <c r="F369" s="201"/>
    </row>
    <row r="370" spans="1:6" ht="15.6">
      <c r="A370" s="207" t="s">
        <v>78</v>
      </c>
      <c r="B370" s="207" t="s">
        <v>6742</v>
      </c>
      <c r="C370" s="207" t="s">
        <v>2931</v>
      </c>
      <c r="D370" s="418" t="s">
        <v>6284</v>
      </c>
      <c r="E370" s="418" t="s">
        <v>6385</v>
      </c>
      <c r="F370" s="201"/>
    </row>
    <row r="371" spans="1:6" ht="15.6">
      <c r="A371" s="207" t="s">
        <v>78</v>
      </c>
      <c r="B371" s="207" t="s">
        <v>6743</v>
      </c>
      <c r="C371" s="207" t="s">
        <v>2931</v>
      </c>
      <c r="D371" s="418" t="s">
        <v>6217</v>
      </c>
      <c r="E371" s="418" t="s">
        <v>6385</v>
      </c>
      <c r="F371" s="201"/>
    </row>
    <row r="372" spans="1:6" ht="15.6">
      <c r="A372" s="207" t="s">
        <v>78</v>
      </c>
      <c r="B372" s="207" t="s">
        <v>6744</v>
      </c>
      <c r="C372" s="207" t="s">
        <v>2931</v>
      </c>
      <c r="D372" s="418" t="s">
        <v>6284</v>
      </c>
      <c r="E372" s="418" t="s">
        <v>6385</v>
      </c>
      <c r="F372" s="201"/>
    </row>
    <row r="373" spans="1:6" ht="15.6">
      <c r="A373" s="207" t="s">
        <v>78</v>
      </c>
      <c r="B373" s="207" t="s">
        <v>6745</v>
      </c>
      <c r="C373" s="207" t="s">
        <v>2931</v>
      </c>
      <c r="D373" s="418" t="s">
        <v>6217</v>
      </c>
      <c r="E373" s="418" t="s">
        <v>4907</v>
      </c>
      <c r="F373" s="201"/>
    </row>
    <row r="374" spans="1:6" ht="15.6">
      <c r="A374" s="207" t="s">
        <v>78</v>
      </c>
      <c r="B374" s="207" t="s">
        <v>3283</v>
      </c>
      <c r="C374" s="207" t="s">
        <v>2931</v>
      </c>
      <c r="D374" s="418" t="s">
        <v>6217</v>
      </c>
      <c r="E374" s="418" t="s">
        <v>6385</v>
      </c>
      <c r="F374" s="201"/>
    </row>
    <row r="375" spans="1:6" ht="15.6">
      <c r="A375" s="207" t="s">
        <v>78</v>
      </c>
      <c r="B375" s="207" t="s">
        <v>6746</v>
      </c>
      <c r="C375" s="207" t="s">
        <v>2931</v>
      </c>
      <c r="D375" s="418" t="s">
        <v>6217</v>
      </c>
      <c r="E375" s="418" t="s">
        <v>4907</v>
      </c>
      <c r="F375" s="201"/>
    </row>
    <row r="376" spans="1:6" ht="15.6">
      <c r="A376" s="207" t="s">
        <v>78</v>
      </c>
      <c r="B376" s="207" t="s">
        <v>3295</v>
      </c>
      <c r="C376" s="207" t="s">
        <v>2931</v>
      </c>
      <c r="D376" s="418" t="s">
        <v>6217</v>
      </c>
      <c r="E376" s="418" t="s">
        <v>4907</v>
      </c>
      <c r="F376" s="201"/>
    </row>
    <row r="377" spans="1:6" ht="15.6">
      <c r="A377" s="207" t="s">
        <v>78</v>
      </c>
      <c r="B377" s="207" t="s">
        <v>6747</v>
      </c>
      <c r="C377" s="207" t="s">
        <v>2931</v>
      </c>
      <c r="D377" s="418" t="s">
        <v>6217</v>
      </c>
      <c r="E377" s="418" t="s">
        <v>6397</v>
      </c>
      <c r="F377" s="201"/>
    </row>
    <row r="378" spans="1:6" ht="15.6">
      <c r="A378" s="207" t="s">
        <v>78</v>
      </c>
      <c r="B378" s="207" t="s">
        <v>6748</v>
      </c>
      <c r="C378" s="207" t="s">
        <v>3978</v>
      </c>
      <c r="D378" s="418" t="s">
        <v>6217</v>
      </c>
      <c r="E378" s="418" t="s">
        <v>6385</v>
      </c>
      <c r="F378" s="201"/>
    </row>
    <row r="379" spans="1:6" ht="15.6">
      <c r="A379" s="207" t="s">
        <v>78</v>
      </c>
      <c r="B379" s="207" t="s">
        <v>6749</v>
      </c>
      <c r="C379" s="207" t="s">
        <v>3978</v>
      </c>
      <c r="D379" s="418" t="s">
        <v>6295</v>
      </c>
      <c r="E379" s="418" t="s">
        <v>6385</v>
      </c>
      <c r="F379" s="201"/>
    </row>
    <row r="380" spans="1:6" ht="15.6">
      <c r="A380" s="207" t="s">
        <v>78</v>
      </c>
      <c r="B380" s="207" t="s">
        <v>4162</v>
      </c>
      <c r="C380" s="207" t="s">
        <v>3978</v>
      </c>
      <c r="D380" s="418" t="s">
        <v>6217</v>
      </c>
      <c r="E380" s="418" t="s">
        <v>6385</v>
      </c>
      <c r="F380" s="201"/>
    </row>
    <row r="381" spans="1:6" ht="15.6">
      <c r="A381" s="207" t="s">
        <v>78</v>
      </c>
      <c r="B381" s="207" t="s">
        <v>6750</v>
      </c>
      <c r="C381" s="207" t="s">
        <v>3978</v>
      </c>
      <c r="D381" s="418" t="s">
        <v>6217</v>
      </c>
      <c r="E381" s="418" t="s">
        <v>6385</v>
      </c>
      <c r="F381" s="201"/>
    </row>
    <row r="382" spans="1:6" ht="15.6">
      <c r="A382" s="207" t="s">
        <v>78</v>
      </c>
      <c r="B382" s="207" t="s">
        <v>6751</v>
      </c>
      <c r="C382" s="207" t="s">
        <v>3978</v>
      </c>
      <c r="D382" s="418" t="s">
        <v>6284</v>
      </c>
      <c r="E382" s="418" t="s">
        <v>6389</v>
      </c>
      <c r="F382" s="201"/>
    </row>
    <row r="383" spans="1:6" ht="15.6">
      <c r="A383" s="207" t="s">
        <v>78</v>
      </c>
      <c r="B383" s="207" t="s">
        <v>6752</v>
      </c>
      <c r="C383" s="207" t="s">
        <v>3978</v>
      </c>
      <c r="D383" s="418" t="s">
        <v>6217</v>
      </c>
      <c r="E383" s="418" t="s">
        <v>6385</v>
      </c>
      <c r="F383" s="201"/>
    </row>
    <row r="384" spans="1:6" ht="15.6">
      <c r="A384" s="207" t="s">
        <v>78</v>
      </c>
      <c r="B384" s="207" t="s">
        <v>3271</v>
      </c>
      <c r="C384" s="207" t="s">
        <v>3978</v>
      </c>
      <c r="D384" s="418" t="s">
        <v>6217</v>
      </c>
      <c r="E384" s="418" t="s">
        <v>6385</v>
      </c>
      <c r="F384" s="201"/>
    </row>
    <row r="385" spans="1:6" ht="15.6">
      <c r="A385" s="207" t="s">
        <v>78</v>
      </c>
      <c r="B385" s="207" t="s">
        <v>6753</v>
      </c>
      <c r="C385" s="207" t="s">
        <v>3978</v>
      </c>
      <c r="D385" s="418" t="s">
        <v>6286</v>
      </c>
      <c r="E385" s="418" t="s">
        <v>4907</v>
      </c>
      <c r="F385" s="201"/>
    </row>
    <row r="386" spans="1:6" ht="15.6">
      <c r="A386" s="207" t="s">
        <v>78</v>
      </c>
      <c r="B386" s="207" t="s">
        <v>6754</v>
      </c>
      <c r="C386" s="207" t="s">
        <v>3978</v>
      </c>
      <c r="D386" s="418" t="s">
        <v>6284</v>
      </c>
      <c r="E386" s="418" t="s">
        <v>4907</v>
      </c>
      <c r="F386" s="201"/>
    </row>
    <row r="387" spans="1:6" ht="15.6">
      <c r="A387" s="207" t="s">
        <v>78</v>
      </c>
      <c r="B387" s="207" t="s">
        <v>6755</v>
      </c>
      <c r="C387" s="207" t="s">
        <v>3978</v>
      </c>
      <c r="D387" s="418" t="s">
        <v>6217</v>
      </c>
      <c r="E387" s="418" t="s">
        <v>6385</v>
      </c>
      <c r="F387" s="201"/>
    </row>
    <row r="388" spans="1:6" ht="15.6">
      <c r="A388" s="207" t="s">
        <v>78</v>
      </c>
      <c r="B388" s="207" t="s">
        <v>6756</v>
      </c>
      <c r="C388" s="207" t="s">
        <v>3978</v>
      </c>
      <c r="D388" s="418" t="s">
        <v>6217</v>
      </c>
      <c r="E388" s="418" t="s">
        <v>6385</v>
      </c>
      <c r="F388" s="201"/>
    </row>
    <row r="389" spans="1:6" ht="15.6">
      <c r="A389" s="207" t="s">
        <v>78</v>
      </c>
      <c r="B389" s="207" t="s">
        <v>6757</v>
      </c>
      <c r="C389" s="207" t="s">
        <v>3978</v>
      </c>
      <c r="D389" s="418" t="s">
        <v>6286</v>
      </c>
      <c r="E389" s="418" t="s">
        <v>6385</v>
      </c>
      <c r="F389" s="201"/>
    </row>
    <row r="390" spans="1:6" ht="15.6">
      <c r="A390" s="207" t="s">
        <v>78</v>
      </c>
      <c r="B390" s="207" t="s">
        <v>4242</v>
      </c>
      <c r="C390" s="207" t="s">
        <v>3978</v>
      </c>
      <c r="D390" s="418" t="s">
        <v>6275</v>
      </c>
      <c r="E390" s="418" t="s">
        <v>6385</v>
      </c>
      <c r="F390" s="201"/>
    </row>
    <row r="391" spans="1:6" ht="15.6">
      <c r="A391" s="207" t="s">
        <v>78</v>
      </c>
      <c r="B391" s="207" t="s">
        <v>6758</v>
      </c>
      <c r="C391" s="207" t="s">
        <v>3269</v>
      </c>
      <c r="D391" s="418" t="s">
        <v>6286</v>
      </c>
      <c r="E391" s="418" t="s">
        <v>6397</v>
      </c>
      <c r="F391" s="201"/>
    </row>
    <row r="392" spans="1:6" ht="15.6">
      <c r="A392" s="207" t="s">
        <v>78</v>
      </c>
      <c r="B392" s="207" t="s">
        <v>6759</v>
      </c>
      <c r="C392" s="207" t="s">
        <v>3269</v>
      </c>
      <c r="D392" s="418" t="s">
        <v>6217</v>
      </c>
      <c r="E392" s="418" t="s">
        <v>6385</v>
      </c>
      <c r="F392" s="201"/>
    </row>
    <row r="393" spans="1:6" ht="15.6">
      <c r="A393" s="207" t="s">
        <v>78</v>
      </c>
      <c r="B393" s="207" t="s">
        <v>6760</v>
      </c>
      <c r="C393" s="207" t="s">
        <v>3269</v>
      </c>
      <c r="D393" s="418" t="s">
        <v>6217</v>
      </c>
      <c r="E393" s="418" t="s">
        <v>6385</v>
      </c>
      <c r="F393" s="201"/>
    </row>
    <row r="394" spans="1:6" ht="15.6">
      <c r="A394" s="207" t="s">
        <v>78</v>
      </c>
      <c r="B394" s="207" t="s">
        <v>6761</v>
      </c>
      <c r="C394" s="207" t="s">
        <v>3269</v>
      </c>
      <c r="D394" s="418" t="s">
        <v>6217</v>
      </c>
      <c r="E394" s="418" t="s">
        <v>6389</v>
      </c>
      <c r="F394" s="201"/>
    </row>
    <row r="395" spans="1:6" ht="15.6">
      <c r="A395" s="207" t="s">
        <v>78</v>
      </c>
      <c r="B395" s="207" t="s">
        <v>6762</v>
      </c>
      <c r="C395" s="207" t="s">
        <v>3269</v>
      </c>
      <c r="D395" s="418" t="s">
        <v>6292</v>
      </c>
      <c r="E395" s="418" t="s">
        <v>6385</v>
      </c>
      <c r="F395" s="201"/>
    </row>
    <row r="396" spans="1:6" ht="15.6">
      <c r="A396" s="207" t="s">
        <v>78</v>
      </c>
      <c r="B396" s="207" t="s">
        <v>6763</v>
      </c>
      <c r="C396" s="207" t="s">
        <v>3269</v>
      </c>
      <c r="D396" s="418" t="s">
        <v>6292</v>
      </c>
      <c r="E396" s="418" t="s">
        <v>4907</v>
      </c>
      <c r="F396" s="201"/>
    </row>
    <row r="397" spans="1:6" ht="15.6">
      <c r="A397" s="207" t="s">
        <v>78</v>
      </c>
      <c r="B397" s="207" t="s">
        <v>6764</v>
      </c>
      <c r="C397" s="207" t="s">
        <v>3269</v>
      </c>
      <c r="D397" s="418" t="s">
        <v>6217</v>
      </c>
      <c r="E397" s="418" t="s">
        <v>4907</v>
      </c>
      <c r="F397" s="201"/>
    </row>
    <row r="398" spans="1:6" ht="15.6">
      <c r="A398" s="207" t="s">
        <v>78</v>
      </c>
      <c r="B398" s="207" t="s">
        <v>6765</v>
      </c>
      <c r="C398" s="207" t="s">
        <v>3269</v>
      </c>
      <c r="D398" s="418" t="s">
        <v>6217</v>
      </c>
      <c r="E398" s="418" t="s">
        <v>6385</v>
      </c>
      <c r="F398" s="201"/>
    </row>
    <row r="399" spans="1:6" ht="15.6">
      <c r="A399" s="207" t="s">
        <v>78</v>
      </c>
      <c r="B399" s="207" t="s">
        <v>6766</v>
      </c>
      <c r="C399" s="207" t="s">
        <v>3269</v>
      </c>
      <c r="D399" s="418" t="s">
        <v>6284</v>
      </c>
      <c r="E399" s="418" t="s">
        <v>6385</v>
      </c>
      <c r="F399" s="201"/>
    </row>
    <row r="400" spans="1:6" ht="15.6">
      <c r="A400" s="207" t="s">
        <v>78</v>
      </c>
      <c r="B400" s="207" t="s">
        <v>6767</v>
      </c>
      <c r="C400" s="207" t="s">
        <v>3325</v>
      </c>
      <c r="D400" s="418" t="s">
        <v>6284</v>
      </c>
      <c r="E400" s="418" t="s">
        <v>4907</v>
      </c>
      <c r="F400" s="201"/>
    </row>
    <row r="401" spans="1:6" ht="15.6">
      <c r="A401" s="207" t="s">
        <v>78</v>
      </c>
      <c r="B401" s="207" t="s">
        <v>6768</v>
      </c>
      <c r="C401" s="207" t="s">
        <v>3325</v>
      </c>
      <c r="D401" s="418" t="s">
        <v>6284</v>
      </c>
      <c r="E401" s="418" t="s">
        <v>6389</v>
      </c>
      <c r="F401" s="201"/>
    </row>
    <row r="402" spans="1:6" ht="15.6">
      <c r="A402" s="207" t="s">
        <v>78</v>
      </c>
      <c r="B402" s="207" t="s">
        <v>6769</v>
      </c>
      <c r="C402" s="207" t="s">
        <v>3325</v>
      </c>
      <c r="D402" s="418" t="s">
        <v>6286</v>
      </c>
      <c r="E402" s="418" t="s">
        <v>6397</v>
      </c>
      <c r="F402" s="201"/>
    </row>
    <row r="403" spans="1:6" ht="15.6">
      <c r="A403" s="207" t="s">
        <v>78</v>
      </c>
      <c r="B403" s="207" t="s">
        <v>6770</v>
      </c>
      <c r="C403" s="207" t="s">
        <v>3325</v>
      </c>
      <c r="D403" s="418" t="s">
        <v>6217</v>
      </c>
      <c r="E403" s="418" t="s">
        <v>6385</v>
      </c>
      <c r="F403" s="201"/>
    </row>
    <row r="404" spans="1:6" ht="15.6">
      <c r="A404" s="207" t="s">
        <v>78</v>
      </c>
      <c r="B404" s="207" t="s">
        <v>6771</v>
      </c>
      <c r="C404" s="207" t="s">
        <v>3325</v>
      </c>
      <c r="D404" s="418" t="s">
        <v>6217</v>
      </c>
      <c r="E404" s="418" t="s">
        <v>6385</v>
      </c>
      <c r="F404" s="201"/>
    </row>
    <row r="405" spans="1:6" ht="15.6">
      <c r="A405" s="207" t="s">
        <v>78</v>
      </c>
      <c r="B405" s="207" t="s">
        <v>6772</v>
      </c>
      <c r="C405" s="207" t="s">
        <v>3325</v>
      </c>
      <c r="D405" s="418" t="s">
        <v>6360</v>
      </c>
      <c r="E405" s="418" t="s">
        <v>6397</v>
      </c>
      <c r="F405" s="201"/>
    </row>
    <row r="406" spans="1:6" ht="15.6">
      <c r="A406" s="207" t="s">
        <v>78</v>
      </c>
      <c r="B406" s="207" t="s">
        <v>6773</v>
      </c>
      <c r="C406" s="207" t="s">
        <v>3160</v>
      </c>
      <c r="D406" s="418" t="s">
        <v>6275</v>
      </c>
      <c r="E406" s="418" t="s">
        <v>6385</v>
      </c>
      <c r="F406" s="201"/>
    </row>
    <row r="407" spans="1:6" ht="15.6">
      <c r="A407" s="207" t="s">
        <v>78</v>
      </c>
      <c r="B407" s="207" t="s">
        <v>4231</v>
      </c>
      <c r="C407" s="207" t="s">
        <v>3160</v>
      </c>
      <c r="D407" s="418" t="s">
        <v>6217</v>
      </c>
      <c r="E407" s="418" t="s">
        <v>6385</v>
      </c>
      <c r="F407" s="201"/>
    </row>
    <row r="408" spans="1:6" ht="15.6">
      <c r="A408" s="207" t="s">
        <v>78</v>
      </c>
      <c r="B408" s="207" t="s">
        <v>6774</v>
      </c>
      <c r="C408" s="207" t="s">
        <v>3160</v>
      </c>
      <c r="D408" s="418" t="s">
        <v>6217</v>
      </c>
      <c r="E408" s="418" t="s">
        <v>4907</v>
      </c>
      <c r="F408" s="201"/>
    </row>
    <row r="409" spans="1:6" ht="15.6">
      <c r="A409" s="207" t="s">
        <v>78</v>
      </c>
      <c r="B409" s="207" t="s">
        <v>6775</v>
      </c>
      <c r="C409" s="207" t="s">
        <v>6430</v>
      </c>
      <c r="D409" s="418" t="s">
        <v>6286</v>
      </c>
      <c r="E409" s="418" t="s">
        <v>6397</v>
      </c>
      <c r="F409" s="201"/>
    </row>
    <row r="410" spans="1:6" ht="15.6">
      <c r="A410" s="207" t="s">
        <v>78</v>
      </c>
      <c r="B410" s="207" t="s">
        <v>6776</v>
      </c>
      <c r="C410" s="207" t="s">
        <v>6430</v>
      </c>
      <c r="D410" s="418" t="s">
        <v>6217</v>
      </c>
      <c r="E410" s="418" t="s">
        <v>6385</v>
      </c>
      <c r="F410" s="201"/>
    </row>
    <row r="411" spans="1:6" ht="15.6">
      <c r="A411" s="207" t="s">
        <v>78</v>
      </c>
      <c r="B411" s="207" t="s">
        <v>6777</v>
      </c>
      <c r="C411" s="207" t="s">
        <v>6430</v>
      </c>
      <c r="D411" s="418" t="s">
        <v>6217</v>
      </c>
      <c r="E411" s="418" t="s">
        <v>6385</v>
      </c>
      <c r="F411" s="201"/>
    </row>
    <row r="412" spans="1:6" ht="15.6">
      <c r="A412" s="207" t="s">
        <v>78</v>
      </c>
      <c r="B412" s="207" t="s">
        <v>6778</v>
      </c>
      <c r="C412" s="207" t="s">
        <v>3220</v>
      </c>
      <c r="D412" s="418" t="s">
        <v>6275</v>
      </c>
      <c r="E412" s="418" t="s">
        <v>6385</v>
      </c>
      <c r="F412" s="201"/>
    </row>
    <row r="413" spans="1:6" ht="15.6">
      <c r="A413" s="207" t="s">
        <v>78</v>
      </c>
      <c r="B413" s="207" t="s">
        <v>4235</v>
      </c>
      <c r="C413" s="207" t="s">
        <v>4236</v>
      </c>
      <c r="D413" s="418" t="s">
        <v>6284</v>
      </c>
      <c r="E413" s="418" t="s">
        <v>6397</v>
      </c>
      <c r="F413" s="201"/>
    </row>
    <row r="414" spans="1:6" ht="15.6">
      <c r="A414" s="207" t="s">
        <v>78</v>
      </c>
      <c r="B414" s="207" t="s">
        <v>6779</v>
      </c>
      <c r="C414" s="207" t="s">
        <v>4236</v>
      </c>
      <c r="D414" s="418" t="s">
        <v>6217</v>
      </c>
      <c r="E414" s="418" t="s">
        <v>6385</v>
      </c>
      <c r="F414" s="201"/>
    </row>
    <row r="415" spans="1:6" ht="15.6">
      <c r="A415" s="207" t="s">
        <v>97</v>
      </c>
      <c r="B415" s="207" t="s">
        <v>6780</v>
      </c>
      <c r="C415" s="207" t="s">
        <v>6781</v>
      </c>
      <c r="D415" s="418" t="s">
        <v>6217</v>
      </c>
      <c r="E415" s="418" t="s">
        <v>4907</v>
      </c>
      <c r="F415" s="201"/>
    </row>
    <row r="416" spans="1:6" ht="15.6">
      <c r="A416" s="207" t="s">
        <v>97</v>
      </c>
      <c r="B416" s="207" t="s">
        <v>6782</v>
      </c>
      <c r="C416" s="207" t="s">
        <v>6781</v>
      </c>
      <c r="D416" s="418" t="s">
        <v>6217</v>
      </c>
      <c r="E416" s="418" t="s">
        <v>4907</v>
      </c>
      <c r="F416" s="201"/>
    </row>
    <row r="417" spans="1:6" ht="15.6">
      <c r="A417" s="207" t="s">
        <v>97</v>
      </c>
      <c r="B417" s="207" t="s">
        <v>6783</v>
      </c>
      <c r="C417" s="207" t="s">
        <v>6781</v>
      </c>
      <c r="D417" s="418" t="s">
        <v>6217</v>
      </c>
      <c r="E417" s="418" t="s">
        <v>6385</v>
      </c>
      <c r="F417" s="201"/>
    </row>
    <row r="418" spans="1:6" ht="15.6">
      <c r="A418" s="207" t="s">
        <v>97</v>
      </c>
      <c r="B418" s="207" t="s">
        <v>6784</v>
      </c>
      <c r="C418" s="207" t="s">
        <v>6781</v>
      </c>
      <c r="D418" s="418" t="s">
        <v>6410</v>
      </c>
      <c r="E418" s="418" t="s">
        <v>6385</v>
      </c>
      <c r="F418" s="201"/>
    </row>
    <row r="419" spans="1:6" ht="15.6">
      <c r="A419" s="207" t="s">
        <v>97</v>
      </c>
      <c r="B419" s="207" t="s">
        <v>6785</v>
      </c>
      <c r="C419" s="207" t="s">
        <v>6781</v>
      </c>
      <c r="D419" s="418" t="s">
        <v>6217</v>
      </c>
      <c r="E419" s="418" t="s">
        <v>6389</v>
      </c>
      <c r="F419" s="201"/>
    </row>
    <row r="420" spans="1:6" ht="15.6">
      <c r="A420" s="207" t="s">
        <v>97</v>
      </c>
      <c r="B420" s="207" t="s">
        <v>6786</v>
      </c>
      <c r="C420" s="207" t="s">
        <v>6781</v>
      </c>
      <c r="D420" s="418" t="s">
        <v>6217</v>
      </c>
      <c r="E420" s="418" t="s">
        <v>6397</v>
      </c>
      <c r="F420" s="201"/>
    </row>
    <row r="421" spans="1:6" ht="15.6">
      <c r="A421" s="207" t="s">
        <v>97</v>
      </c>
      <c r="B421" s="207" t="s">
        <v>6787</v>
      </c>
      <c r="C421" s="207" t="s">
        <v>6781</v>
      </c>
      <c r="D421" s="418" t="s">
        <v>6217</v>
      </c>
      <c r="E421" s="418" t="s">
        <v>6385</v>
      </c>
      <c r="F421" s="201"/>
    </row>
    <row r="422" spans="1:6" ht="15.6">
      <c r="A422" s="207" t="s">
        <v>97</v>
      </c>
      <c r="B422" s="207" t="s">
        <v>6788</v>
      </c>
      <c r="C422" s="207" t="s">
        <v>6781</v>
      </c>
      <c r="D422" s="418" t="s">
        <v>6217</v>
      </c>
      <c r="E422" s="418" t="s">
        <v>6389</v>
      </c>
      <c r="F422" s="201"/>
    </row>
    <row r="423" spans="1:6" ht="15.6">
      <c r="A423" s="207" t="s">
        <v>97</v>
      </c>
      <c r="B423" s="207" t="s">
        <v>6789</v>
      </c>
      <c r="C423" s="207" t="s">
        <v>6781</v>
      </c>
      <c r="D423" s="418" t="s">
        <v>6217</v>
      </c>
      <c r="E423" s="418" t="s">
        <v>6385</v>
      </c>
      <c r="F423" s="201"/>
    </row>
    <row r="424" spans="1:6" ht="15.6">
      <c r="A424" s="207" t="s">
        <v>97</v>
      </c>
      <c r="B424" s="207" t="s">
        <v>6790</v>
      </c>
      <c r="C424" s="207" t="s">
        <v>6781</v>
      </c>
      <c r="D424" s="418" t="s">
        <v>6284</v>
      </c>
      <c r="E424" s="418" t="s">
        <v>4907</v>
      </c>
      <c r="F424" s="201"/>
    </row>
    <row r="425" spans="1:6" ht="15.6">
      <c r="A425" s="207" t="s">
        <v>97</v>
      </c>
      <c r="B425" s="207" t="s">
        <v>6791</v>
      </c>
      <c r="C425" s="207" t="s">
        <v>6781</v>
      </c>
      <c r="D425" s="418" t="s">
        <v>6217</v>
      </c>
      <c r="E425" s="418" t="s">
        <v>6385</v>
      </c>
      <c r="F425" s="201"/>
    </row>
    <row r="426" spans="1:6" ht="15.6">
      <c r="A426" s="207" t="s">
        <v>97</v>
      </c>
      <c r="B426" s="207" t="s">
        <v>6792</v>
      </c>
      <c r="C426" s="207" t="s">
        <v>6781</v>
      </c>
      <c r="D426" s="418" t="s">
        <v>6217</v>
      </c>
      <c r="E426" s="418" t="s">
        <v>6389</v>
      </c>
      <c r="F426" s="201"/>
    </row>
    <row r="427" spans="1:6" ht="15.6">
      <c r="A427" s="207" t="s">
        <v>97</v>
      </c>
      <c r="B427" s="207" t="s">
        <v>6793</v>
      </c>
      <c r="C427" s="207" t="s">
        <v>6781</v>
      </c>
      <c r="D427" s="418" t="s">
        <v>6217</v>
      </c>
      <c r="E427" s="418" t="s">
        <v>6385</v>
      </c>
      <c r="F427" s="201"/>
    </row>
    <row r="428" spans="1:6" ht="15.6">
      <c r="A428" s="207" t="s">
        <v>97</v>
      </c>
      <c r="B428" s="207" t="s">
        <v>6794</v>
      </c>
      <c r="C428" s="207" t="s">
        <v>6781</v>
      </c>
      <c r="D428" s="418" t="s">
        <v>6217</v>
      </c>
      <c r="E428" s="418" t="s">
        <v>6385</v>
      </c>
      <c r="F428" s="201"/>
    </row>
    <row r="429" spans="1:6" ht="15.6">
      <c r="A429" s="207" t="s">
        <v>97</v>
      </c>
      <c r="B429" s="207" t="s">
        <v>6795</v>
      </c>
      <c r="C429" s="207" t="s">
        <v>6781</v>
      </c>
      <c r="D429" s="418" t="s">
        <v>6217</v>
      </c>
      <c r="E429" s="418" t="s">
        <v>6389</v>
      </c>
      <c r="F429" s="201"/>
    </row>
    <row r="430" spans="1:6" ht="15.6">
      <c r="A430" s="207" t="s">
        <v>97</v>
      </c>
      <c r="B430" s="207" t="s">
        <v>6796</v>
      </c>
      <c r="C430" s="207" t="s">
        <v>6781</v>
      </c>
      <c r="D430" s="418" t="s">
        <v>6217</v>
      </c>
      <c r="E430" s="418" t="s">
        <v>6385</v>
      </c>
      <c r="F430" s="201"/>
    </row>
    <row r="431" spans="1:6" ht="15.6">
      <c r="A431" s="207" t="s">
        <v>97</v>
      </c>
      <c r="B431" s="207" t="s">
        <v>6797</v>
      </c>
      <c r="C431" s="207" t="s">
        <v>6798</v>
      </c>
      <c r="D431" s="418" t="s">
        <v>6292</v>
      </c>
      <c r="E431" s="418" t="s">
        <v>6385</v>
      </c>
      <c r="F431" s="201"/>
    </row>
    <row r="432" spans="1:6" ht="15.6">
      <c r="A432" s="207" t="s">
        <v>97</v>
      </c>
      <c r="B432" s="207" t="s">
        <v>6799</v>
      </c>
      <c r="C432" s="207" t="s">
        <v>6798</v>
      </c>
      <c r="D432" s="418" t="s">
        <v>6217</v>
      </c>
      <c r="E432" s="418" t="s">
        <v>6385</v>
      </c>
      <c r="F432" s="201"/>
    </row>
    <row r="433" spans="1:6" ht="15.6">
      <c r="A433" s="207" t="s">
        <v>97</v>
      </c>
      <c r="B433" s="207" t="s">
        <v>6800</v>
      </c>
      <c r="C433" s="207" t="s">
        <v>6798</v>
      </c>
      <c r="D433" s="418" t="s">
        <v>6217</v>
      </c>
      <c r="E433" s="418" t="s">
        <v>4907</v>
      </c>
      <c r="F433" s="201"/>
    </row>
    <row r="434" spans="1:6" ht="15.6">
      <c r="A434" s="207" t="s">
        <v>97</v>
      </c>
      <c r="B434" s="207" t="s">
        <v>6801</v>
      </c>
      <c r="C434" s="207" t="s">
        <v>6798</v>
      </c>
      <c r="D434" s="418" t="s">
        <v>6217</v>
      </c>
      <c r="E434" s="418" t="s">
        <v>6385</v>
      </c>
      <c r="F434" s="201"/>
    </row>
    <row r="435" spans="1:6" ht="15.6">
      <c r="A435" s="207" t="s">
        <v>97</v>
      </c>
      <c r="B435" s="207" t="s">
        <v>6802</v>
      </c>
      <c r="C435" s="207" t="s">
        <v>6798</v>
      </c>
      <c r="D435" s="418" t="s">
        <v>6217</v>
      </c>
      <c r="E435" s="418" t="s">
        <v>6385</v>
      </c>
      <c r="F435" s="201"/>
    </row>
    <row r="436" spans="1:6" ht="15.6">
      <c r="A436" s="207" t="s">
        <v>97</v>
      </c>
      <c r="B436" s="207" t="s">
        <v>6803</v>
      </c>
      <c r="C436" s="207" t="s">
        <v>6798</v>
      </c>
      <c r="D436" s="418" t="s">
        <v>6217</v>
      </c>
      <c r="E436" s="418" t="s">
        <v>6385</v>
      </c>
      <c r="F436" s="201"/>
    </row>
    <row r="437" spans="1:6" ht="15.6">
      <c r="A437" s="207" t="s">
        <v>97</v>
      </c>
      <c r="B437" s="207" t="s">
        <v>6804</v>
      </c>
      <c r="C437" s="207" t="s">
        <v>6798</v>
      </c>
      <c r="D437" s="418" t="s">
        <v>6217</v>
      </c>
      <c r="E437" s="418" t="s">
        <v>6389</v>
      </c>
      <c r="F437" s="201"/>
    </row>
    <row r="438" spans="1:6" ht="15.6">
      <c r="A438" s="207" t="s">
        <v>97</v>
      </c>
      <c r="B438" s="207" t="s">
        <v>6805</v>
      </c>
      <c r="C438" s="207" t="s">
        <v>6798</v>
      </c>
      <c r="D438" s="418" t="s">
        <v>6217</v>
      </c>
      <c r="E438" s="418" t="s">
        <v>4907</v>
      </c>
      <c r="F438" s="201"/>
    </row>
    <row r="439" spans="1:6" ht="15.6">
      <c r="A439" s="207" t="s">
        <v>97</v>
      </c>
      <c r="B439" s="207" t="s">
        <v>6806</v>
      </c>
      <c r="C439" s="207" t="s">
        <v>6798</v>
      </c>
      <c r="D439" s="418" t="s">
        <v>6217</v>
      </c>
      <c r="E439" s="418" t="s">
        <v>6389</v>
      </c>
      <c r="F439" s="201"/>
    </row>
    <row r="440" spans="1:6" ht="15.6">
      <c r="A440" s="207" t="s">
        <v>97</v>
      </c>
      <c r="B440" s="207" t="s">
        <v>6807</v>
      </c>
      <c r="C440" s="207" t="s">
        <v>6798</v>
      </c>
      <c r="D440" s="418" t="s">
        <v>6217</v>
      </c>
      <c r="E440" s="418" t="s">
        <v>6385</v>
      </c>
      <c r="F440" s="201"/>
    </row>
    <row r="441" spans="1:6" ht="15.6">
      <c r="A441" s="207" t="s">
        <v>97</v>
      </c>
      <c r="B441" s="207" t="s">
        <v>6808</v>
      </c>
      <c r="C441" s="207" t="s">
        <v>6798</v>
      </c>
      <c r="D441" s="418" t="s">
        <v>6217</v>
      </c>
      <c r="E441" s="418" t="s">
        <v>6389</v>
      </c>
      <c r="F441" s="201"/>
    </row>
    <row r="442" spans="1:6" ht="15.6">
      <c r="A442" s="207" t="s">
        <v>97</v>
      </c>
      <c r="B442" s="207" t="s">
        <v>6809</v>
      </c>
      <c r="C442" s="207" t="s">
        <v>6798</v>
      </c>
      <c r="D442" s="418" t="s">
        <v>6217</v>
      </c>
      <c r="E442" s="418" t="s">
        <v>6385</v>
      </c>
      <c r="F442" s="201"/>
    </row>
    <row r="443" spans="1:6" ht="15.6">
      <c r="A443" s="207" t="s">
        <v>97</v>
      </c>
      <c r="B443" s="207" t="s">
        <v>6810</v>
      </c>
      <c r="C443" s="207" t="s">
        <v>6798</v>
      </c>
      <c r="D443" s="418" t="s">
        <v>6284</v>
      </c>
      <c r="E443" s="418" t="s">
        <v>6385</v>
      </c>
      <c r="F443" s="201"/>
    </row>
    <row r="444" spans="1:6" ht="15.6">
      <c r="A444" s="207" t="s">
        <v>97</v>
      </c>
      <c r="B444" s="207" t="s">
        <v>6811</v>
      </c>
      <c r="C444" s="207" t="s">
        <v>6812</v>
      </c>
      <c r="D444" s="418" t="s">
        <v>6284</v>
      </c>
      <c r="E444" s="418" t="s">
        <v>4907</v>
      </c>
      <c r="F444" s="201"/>
    </row>
    <row r="445" spans="1:6" ht="15.6">
      <c r="A445" s="207" t="s">
        <v>97</v>
      </c>
      <c r="B445" s="207" t="s">
        <v>6813</v>
      </c>
      <c r="C445" s="207" t="s">
        <v>6812</v>
      </c>
      <c r="D445" s="418" t="s">
        <v>6217</v>
      </c>
      <c r="E445" s="418" t="s">
        <v>6389</v>
      </c>
      <c r="F445" s="201"/>
    </row>
    <row r="446" spans="1:6" ht="15.6">
      <c r="A446" s="207" t="s">
        <v>97</v>
      </c>
      <c r="B446" s="207" t="s">
        <v>6814</v>
      </c>
      <c r="C446" s="207" t="s">
        <v>6812</v>
      </c>
      <c r="D446" s="418" t="s">
        <v>6217</v>
      </c>
      <c r="E446" s="418" t="s">
        <v>6389</v>
      </c>
      <c r="F446" s="201"/>
    </row>
    <row r="447" spans="1:6" ht="15.6">
      <c r="A447" s="207" t="s">
        <v>97</v>
      </c>
      <c r="B447" s="207" t="s">
        <v>6815</v>
      </c>
      <c r="C447" s="207" t="s">
        <v>6812</v>
      </c>
      <c r="D447" s="418" t="s">
        <v>6284</v>
      </c>
      <c r="E447" s="418" t="s">
        <v>6385</v>
      </c>
      <c r="F447" s="201"/>
    </row>
    <row r="448" spans="1:6" ht="15.6">
      <c r="A448" s="207" t="s">
        <v>97</v>
      </c>
      <c r="B448" s="207" t="s">
        <v>6816</v>
      </c>
      <c r="C448" s="207" t="s">
        <v>6812</v>
      </c>
      <c r="D448" s="418" t="s">
        <v>6217</v>
      </c>
      <c r="E448" s="418" t="s">
        <v>4907</v>
      </c>
      <c r="F448" s="201"/>
    </row>
    <row r="449" spans="1:6" ht="15.6">
      <c r="A449" s="207" t="s">
        <v>97</v>
      </c>
      <c r="B449" s="207" t="s">
        <v>6817</v>
      </c>
      <c r="C449" s="207" t="s">
        <v>6812</v>
      </c>
      <c r="D449" s="418" t="s">
        <v>6217</v>
      </c>
      <c r="E449" s="418" t="s">
        <v>6385</v>
      </c>
      <c r="F449" s="201"/>
    </row>
    <row r="450" spans="1:6" ht="15.6">
      <c r="A450" s="207" t="s">
        <v>97</v>
      </c>
      <c r="B450" s="207" t="s">
        <v>6818</v>
      </c>
      <c r="C450" s="207" t="s">
        <v>6819</v>
      </c>
      <c r="D450" s="418" t="s">
        <v>6217</v>
      </c>
      <c r="E450" s="418" t="s">
        <v>6385</v>
      </c>
      <c r="F450" s="201"/>
    </row>
    <row r="451" spans="1:6" ht="15.6">
      <c r="A451" s="207" t="s">
        <v>97</v>
      </c>
      <c r="B451" s="207" t="s">
        <v>6820</v>
      </c>
      <c r="C451" s="207" t="s">
        <v>6819</v>
      </c>
      <c r="D451" s="418" t="s">
        <v>6217</v>
      </c>
      <c r="E451" s="418" t="s">
        <v>6385</v>
      </c>
      <c r="F451" s="201"/>
    </row>
    <row r="452" spans="1:6" ht="15.6">
      <c r="A452" s="207" t="s">
        <v>97</v>
      </c>
      <c r="B452" s="207" t="s">
        <v>6821</v>
      </c>
      <c r="C452" s="207" t="s">
        <v>6819</v>
      </c>
      <c r="D452" s="418" t="s">
        <v>6217</v>
      </c>
      <c r="E452" s="418" t="s">
        <v>4907</v>
      </c>
      <c r="F452" s="201"/>
    </row>
    <row r="453" spans="1:6" ht="15.6">
      <c r="A453" s="207" t="s">
        <v>97</v>
      </c>
      <c r="B453" s="207" t="s">
        <v>6822</v>
      </c>
      <c r="C453" s="207" t="s">
        <v>6819</v>
      </c>
      <c r="D453" s="418" t="s">
        <v>6217</v>
      </c>
      <c r="E453" s="418" t="s">
        <v>4907</v>
      </c>
      <c r="F453" s="201"/>
    </row>
    <row r="454" spans="1:6" ht="15.6">
      <c r="A454" s="207" t="s">
        <v>97</v>
      </c>
      <c r="B454" s="207" t="s">
        <v>6823</v>
      </c>
      <c r="C454" s="207" t="s">
        <v>6824</v>
      </c>
      <c r="D454" s="418" t="s">
        <v>6217</v>
      </c>
      <c r="E454" s="418" t="s">
        <v>6385</v>
      </c>
      <c r="F454" s="201"/>
    </row>
    <row r="455" spans="1:6" ht="15.6">
      <c r="A455" s="207" t="s">
        <v>97</v>
      </c>
      <c r="B455" s="207" t="s">
        <v>6825</v>
      </c>
      <c r="C455" s="207" t="s">
        <v>6824</v>
      </c>
      <c r="D455" s="418" t="s">
        <v>6217</v>
      </c>
      <c r="E455" s="418" t="s">
        <v>6385</v>
      </c>
      <c r="F455" s="201"/>
    </row>
    <row r="456" spans="1:6" ht="15.6">
      <c r="A456" s="207" t="s">
        <v>97</v>
      </c>
      <c r="B456" s="207" t="s">
        <v>6826</v>
      </c>
      <c r="C456" s="207" t="s">
        <v>6827</v>
      </c>
      <c r="D456" s="418" t="s">
        <v>6217</v>
      </c>
      <c r="E456" s="418" t="s">
        <v>6389</v>
      </c>
      <c r="F456" s="201"/>
    </row>
    <row r="457" spans="1:6" ht="15.6">
      <c r="A457" s="207" t="s">
        <v>97</v>
      </c>
      <c r="B457" s="207" t="s">
        <v>6828</v>
      </c>
      <c r="C457" s="207" t="s">
        <v>6827</v>
      </c>
      <c r="D457" s="418" t="s">
        <v>6217</v>
      </c>
      <c r="E457" s="418" t="s">
        <v>6385</v>
      </c>
      <c r="F457" s="201"/>
    </row>
    <row r="458" spans="1:6" ht="15.6">
      <c r="A458" s="207" t="s">
        <v>97</v>
      </c>
      <c r="B458" s="207" t="s">
        <v>6829</v>
      </c>
      <c r="C458" s="207" t="s">
        <v>6830</v>
      </c>
      <c r="D458" s="418" t="s">
        <v>6292</v>
      </c>
      <c r="E458" s="418" t="s">
        <v>6385</v>
      </c>
      <c r="F458" s="201"/>
    </row>
    <row r="459" spans="1:6" ht="15.6">
      <c r="A459" s="207" t="s">
        <v>97</v>
      </c>
      <c r="B459" s="207" t="s">
        <v>6831</v>
      </c>
      <c r="C459" s="207" t="s">
        <v>6830</v>
      </c>
      <c r="D459" s="418" t="s">
        <v>6217</v>
      </c>
      <c r="E459" s="418" t="s">
        <v>6389</v>
      </c>
      <c r="F459" s="201"/>
    </row>
    <row r="460" spans="1:6" ht="15.6">
      <c r="A460" s="207" t="s">
        <v>97</v>
      </c>
      <c r="B460" s="207" t="s">
        <v>6832</v>
      </c>
      <c r="C460" s="207" t="s">
        <v>6830</v>
      </c>
      <c r="D460" s="418" t="s">
        <v>6360</v>
      </c>
      <c r="E460" s="418" t="s">
        <v>6397</v>
      </c>
      <c r="F460" s="201"/>
    </row>
    <row r="461" spans="1:6" ht="15.6">
      <c r="A461" s="207" t="s">
        <v>97</v>
      </c>
      <c r="B461" s="207" t="s">
        <v>6833</v>
      </c>
      <c r="C461" s="207" t="s">
        <v>6830</v>
      </c>
      <c r="D461" s="418" t="s">
        <v>6217</v>
      </c>
      <c r="E461" s="418" t="s">
        <v>6385</v>
      </c>
      <c r="F461" s="201"/>
    </row>
    <row r="462" spans="1:6" ht="15.6">
      <c r="A462" s="207" t="s">
        <v>97</v>
      </c>
      <c r="B462" s="207" t="s">
        <v>6834</v>
      </c>
      <c r="C462" s="207" t="s">
        <v>6830</v>
      </c>
      <c r="D462" s="418" t="s">
        <v>6217</v>
      </c>
      <c r="E462" s="418" t="s">
        <v>4907</v>
      </c>
      <c r="F462" s="201"/>
    </row>
    <row r="463" spans="1:6" ht="15.6">
      <c r="A463" s="207" t="s">
        <v>97</v>
      </c>
      <c r="B463" s="207" t="s">
        <v>6835</v>
      </c>
      <c r="C463" s="207" t="s">
        <v>6830</v>
      </c>
      <c r="D463" s="418" t="s">
        <v>6217</v>
      </c>
      <c r="E463" s="418" t="s">
        <v>4907</v>
      </c>
      <c r="F463" s="201"/>
    </row>
    <row r="464" spans="1:6" ht="15.6">
      <c r="A464" s="207" t="s">
        <v>97</v>
      </c>
      <c r="B464" s="207" t="s">
        <v>4310</v>
      </c>
      <c r="C464" s="207" t="s">
        <v>6830</v>
      </c>
      <c r="D464" s="418" t="s">
        <v>6217</v>
      </c>
      <c r="E464" s="418" t="s">
        <v>4907</v>
      </c>
      <c r="F464" s="201"/>
    </row>
    <row r="465" spans="1:6" ht="15.6">
      <c r="A465" s="207" t="s">
        <v>97</v>
      </c>
      <c r="B465" s="207" t="s">
        <v>4253</v>
      </c>
      <c r="C465" s="207" t="s">
        <v>6830</v>
      </c>
      <c r="D465" s="418" t="s">
        <v>6217</v>
      </c>
      <c r="E465" s="418" t="s">
        <v>4907</v>
      </c>
      <c r="F465" s="201"/>
    </row>
    <row r="466" spans="1:6" ht="15.6">
      <c r="A466" s="207" t="s">
        <v>97</v>
      </c>
      <c r="B466" s="207" t="s">
        <v>6836</v>
      </c>
      <c r="C466" s="207" t="s">
        <v>6830</v>
      </c>
      <c r="D466" s="418" t="s">
        <v>6217</v>
      </c>
      <c r="E466" s="418" t="s">
        <v>4907</v>
      </c>
      <c r="F466" s="201"/>
    </row>
    <row r="467" spans="1:6" ht="15.6">
      <c r="A467" s="207" t="s">
        <v>97</v>
      </c>
      <c r="B467" s="207" t="s">
        <v>6837</v>
      </c>
      <c r="C467" s="207" t="s">
        <v>6830</v>
      </c>
      <c r="D467" s="418" t="s">
        <v>6217</v>
      </c>
      <c r="E467" s="418" t="s">
        <v>6389</v>
      </c>
      <c r="F467" s="201"/>
    </row>
    <row r="468" spans="1:6" ht="15.6">
      <c r="A468" s="207" t="s">
        <v>97</v>
      </c>
      <c r="B468" s="207" t="s">
        <v>6838</v>
      </c>
      <c r="C468" s="207" t="s">
        <v>6839</v>
      </c>
      <c r="D468" s="418" t="s">
        <v>6217</v>
      </c>
      <c r="E468" s="418" t="s">
        <v>6385</v>
      </c>
      <c r="F468" s="201"/>
    </row>
    <row r="469" spans="1:6" ht="15.6">
      <c r="A469" s="207" t="s">
        <v>97</v>
      </c>
      <c r="B469" s="207" t="s">
        <v>6840</v>
      </c>
      <c r="C469" s="207" t="s">
        <v>6839</v>
      </c>
      <c r="D469" s="418" t="s">
        <v>6217</v>
      </c>
      <c r="E469" s="418" t="s">
        <v>6385</v>
      </c>
      <c r="F469" s="201"/>
    </row>
    <row r="470" spans="1:6" ht="15.6">
      <c r="A470" s="207" t="s">
        <v>97</v>
      </c>
      <c r="B470" s="207" t="s">
        <v>6841</v>
      </c>
      <c r="C470" s="207" t="s">
        <v>6839</v>
      </c>
      <c r="D470" s="418" t="s">
        <v>6217</v>
      </c>
      <c r="E470" s="418" t="s">
        <v>6397</v>
      </c>
      <c r="F470" s="201"/>
    </row>
    <row r="471" spans="1:6" ht="15.6">
      <c r="A471" s="207" t="s">
        <v>97</v>
      </c>
      <c r="B471" s="207" t="s">
        <v>6842</v>
      </c>
      <c r="C471" s="207" t="s">
        <v>6839</v>
      </c>
      <c r="D471" s="418" t="s">
        <v>6217</v>
      </c>
      <c r="E471" s="418" t="s">
        <v>6389</v>
      </c>
      <c r="F471" s="201"/>
    </row>
    <row r="472" spans="1:6" ht="15.6">
      <c r="A472" s="207" t="s">
        <v>97</v>
      </c>
      <c r="B472" s="207" t="s">
        <v>6843</v>
      </c>
      <c r="C472" s="207" t="s">
        <v>6839</v>
      </c>
      <c r="D472" s="418" t="s">
        <v>6217</v>
      </c>
      <c r="E472" s="418" t="s">
        <v>4907</v>
      </c>
      <c r="F472" s="201"/>
    </row>
    <row r="473" spans="1:6" ht="15.6">
      <c r="A473" s="207" t="s">
        <v>97</v>
      </c>
      <c r="B473" s="207" t="s">
        <v>6844</v>
      </c>
      <c r="C473" s="207" t="s">
        <v>6839</v>
      </c>
      <c r="D473" s="418" t="s">
        <v>6217</v>
      </c>
      <c r="E473" s="418" t="s">
        <v>4907</v>
      </c>
      <c r="F473" s="201"/>
    </row>
    <row r="474" spans="1:6" ht="15.6">
      <c r="A474" s="207" t="s">
        <v>97</v>
      </c>
      <c r="B474" s="207" t="s">
        <v>6845</v>
      </c>
      <c r="C474" s="207" t="s">
        <v>6846</v>
      </c>
      <c r="D474" s="418" t="s">
        <v>6217</v>
      </c>
      <c r="E474" s="418" t="s">
        <v>4907</v>
      </c>
      <c r="F474" s="201"/>
    </row>
    <row r="475" spans="1:6" ht="15.6">
      <c r="A475" s="207" t="s">
        <v>97</v>
      </c>
      <c r="B475" s="207" t="s">
        <v>6847</v>
      </c>
      <c r="C475" s="207" t="s">
        <v>6846</v>
      </c>
      <c r="D475" s="418" t="s">
        <v>6284</v>
      </c>
      <c r="E475" s="418" t="s">
        <v>6385</v>
      </c>
      <c r="F475" s="201"/>
    </row>
    <row r="476" spans="1:6" ht="15.6">
      <c r="A476" s="207" t="s">
        <v>97</v>
      </c>
      <c r="B476" s="207" t="s">
        <v>6848</v>
      </c>
      <c r="C476" s="207" t="s">
        <v>6846</v>
      </c>
      <c r="D476" s="418" t="s">
        <v>6217</v>
      </c>
      <c r="E476" s="418" t="s">
        <v>6385</v>
      </c>
      <c r="F476" s="201"/>
    </row>
    <row r="477" spans="1:6" ht="15.6">
      <c r="A477" s="207" t="s">
        <v>97</v>
      </c>
      <c r="B477" s="207" t="s">
        <v>6849</v>
      </c>
      <c r="C477" s="207" t="s">
        <v>6846</v>
      </c>
      <c r="D477" s="418" t="s">
        <v>6284</v>
      </c>
      <c r="E477" s="418" t="s">
        <v>6397</v>
      </c>
      <c r="F477" s="201"/>
    </row>
    <row r="478" spans="1:6" ht="15.6">
      <c r="A478" s="207" t="s">
        <v>97</v>
      </c>
      <c r="B478" s="207" t="s">
        <v>6850</v>
      </c>
      <c r="C478" s="207" t="s">
        <v>6846</v>
      </c>
      <c r="D478" s="418" t="s">
        <v>6284</v>
      </c>
      <c r="E478" s="418" t="s">
        <v>6385</v>
      </c>
      <c r="F478" s="201"/>
    </row>
    <row r="479" spans="1:6" ht="15.6">
      <c r="A479" s="207" t="s">
        <v>97</v>
      </c>
      <c r="B479" s="207" t="s">
        <v>4259</v>
      </c>
      <c r="C479" s="207" t="s">
        <v>6846</v>
      </c>
      <c r="D479" s="418" t="s">
        <v>6217</v>
      </c>
      <c r="E479" s="418" t="s">
        <v>6851</v>
      </c>
      <c r="F479" s="201"/>
    </row>
    <row r="480" spans="1:6" ht="15.6">
      <c r="A480" s="207" t="s">
        <v>97</v>
      </c>
      <c r="B480" s="207" t="s">
        <v>6852</v>
      </c>
      <c r="C480" s="207" t="s">
        <v>6846</v>
      </c>
      <c r="D480" s="418" t="s">
        <v>6217</v>
      </c>
      <c r="E480" s="418" t="s">
        <v>4907</v>
      </c>
      <c r="F480" s="201"/>
    </row>
    <row r="481" spans="1:6" ht="15.6">
      <c r="A481" s="207" t="s">
        <v>97</v>
      </c>
      <c r="B481" s="207" t="s">
        <v>6853</v>
      </c>
      <c r="C481" s="207" t="s">
        <v>6846</v>
      </c>
      <c r="D481" s="418" t="s">
        <v>6217</v>
      </c>
      <c r="E481" s="418" t="s">
        <v>6385</v>
      </c>
      <c r="F481" s="201"/>
    </row>
    <row r="482" spans="1:6" ht="15.6">
      <c r="A482" s="207" t="s">
        <v>97</v>
      </c>
      <c r="B482" s="207" t="s">
        <v>6854</v>
      </c>
      <c r="C482" s="207" t="s">
        <v>6846</v>
      </c>
      <c r="D482" s="418" t="s">
        <v>6284</v>
      </c>
      <c r="E482" s="418" t="s">
        <v>6397</v>
      </c>
      <c r="F482" s="201"/>
    </row>
    <row r="483" spans="1:6" ht="15.6">
      <c r="A483" s="207" t="s">
        <v>97</v>
      </c>
      <c r="B483" s="207" t="s">
        <v>4257</v>
      </c>
      <c r="C483" s="207" t="s">
        <v>6846</v>
      </c>
      <c r="D483" s="418" t="s">
        <v>6217</v>
      </c>
      <c r="E483" s="418" t="s">
        <v>6851</v>
      </c>
      <c r="F483" s="201"/>
    </row>
    <row r="484" spans="1:6" ht="15.6">
      <c r="A484" s="207" t="s">
        <v>97</v>
      </c>
      <c r="B484" s="207" t="s">
        <v>6855</v>
      </c>
      <c r="C484" s="207" t="s">
        <v>6846</v>
      </c>
      <c r="D484" s="418" t="s">
        <v>6217</v>
      </c>
      <c r="E484" s="418" t="s">
        <v>6385</v>
      </c>
      <c r="F484" s="201"/>
    </row>
    <row r="485" spans="1:6" ht="15.6">
      <c r="A485" s="207" t="s">
        <v>97</v>
      </c>
      <c r="B485" s="207" t="s">
        <v>6856</v>
      </c>
      <c r="C485" s="207" t="s">
        <v>6846</v>
      </c>
      <c r="D485" s="418" t="s">
        <v>6217</v>
      </c>
      <c r="E485" s="418" t="s">
        <v>6385</v>
      </c>
      <c r="F485" s="201"/>
    </row>
    <row r="486" spans="1:6" ht="15.6">
      <c r="A486" s="207" t="s">
        <v>97</v>
      </c>
      <c r="B486" s="207" t="s">
        <v>4261</v>
      </c>
      <c r="C486" s="207" t="s">
        <v>6857</v>
      </c>
      <c r="D486" s="418" t="s">
        <v>6217</v>
      </c>
      <c r="E486" s="418" t="s">
        <v>4907</v>
      </c>
      <c r="F486" s="201"/>
    </row>
    <row r="487" spans="1:6" ht="15.6">
      <c r="A487" s="207" t="s">
        <v>97</v>
      </c>
      <c r="B487" s="207" t="s">
        <v>6858</v>
      </c>
      <c r="C487" s="207" t="s">
        <v>6857</v>
      </c>
      <c r="D487" s="418" t="s">
        <v>6217</v>
      </c>
      <c r="E487" s="418" t="s">
        <v>6389</v>
      </c>
      <c r="F487" s="201"/>
    </row>
    <row r="488" spans="1:6" ht="15.6">
      <c r="A488" s="207" t="s">
        <v>97</v>
      </c>
      <c r="B488" s="207" t="s">
        <v>6859</v>
      </c>
      <c r="C488" s="207" t="s">
        <v>6857</v>
      </c>
      <c r="D488" s="418" t="s">
        <v>6217</v>
      </c>
      <c r="E488" s="418" t="s">
        <v>4907</v>
      </c>
      <c r="F488" s="201"/>
    </row>
    <row r="489" spans="1:6" ht="15.6">
      <c r="A489" s="207" t="s">
        <v>97</v>
      </c>
      <c r="B489" s="207" t="s">
        <v>6860</v>
      </c>
      <c r="C489" s="207" t="s">
        <v>6857</v>
      </c>
      <c r="D489" s="418" t="s">
        <v>6217</v>
      </c>
      <c r="E489" s="418" t="s">
        <v>6385</v>
      </c>
      <c r="F489" s="201"/>
    </row>
    <row r="490" spans="1:6" ht="15.6">
      <c r="A490" s="207" t="s">
        <v>97</v>
      </c>
      <c r="B490" s="207" t="s">
        <v>6861</v>
      </c>
      <c r="C490" s="207" t="s">
        <v>6857</v>
      </c>
      <c r="D490" s="418" t="s">
        <v>6217</v>
      </c>
      <c r="E490" s="418" t="s">
        <v>6385</v>
      </c>
      <c r="F490" s="201"/>
    </row>
    <row r="491" spans="1:6" ht="15.6">
      <c r="A491" s="207" t="s">
        <v>97</v>
      </c>
      <c r="B491" s="207" t="s">
        <v>3324</v>
      </c>
      <c r="C491" s="207" t="s">
        <v>6857</v>
      </c>
      <c r="D491" s="418" t="s">
        <v>6284</v>
      </c>
      <c r="E491" s="418" t="s">
        <v>6385</v>
      </c>
      <c r="F491" s="201"/>
    </row>
    <row r="492" spans="1:6" ht="15.6">
      <c r="A492" s="207" t="s">
        <v>97</v>
      </c>
      <c r="B492" s="207" t="s">
        <v>6862</v>
      </c>
      <c r="C492" s="207" t="s">
        <v>6857</v>
      </c>
      <c r="D492" s="418" t="s">
        <v>6217</v>
      </c>
      <c r="E492" s="418" t="s">
        <v>6385</v>
      </c>
      <c r="F492" s="201"/>
    </row>
    <row r="493" spans="1:6" ht="15.6">
      <c r="A493" s="207" t="s">
        <v>97</v>
      </c>
      <c r="B493" s="207" t="s">
        <v>6863</v>
      </c>
      <c r="C493" s="207" t="s">
        <v>6857</v>
      </c>
      <c r="D493" s="418" t="s">
        <v>6217</v>
      </c>
      <c r="E493" s="418" t="s">
        <v>6389</v>
      </c>
      <c r="F493" s="201"/>
    </row>
    <row r="494" spans="1:6" ht="15.6">
      <c r="A494" s="207" t="s">
        <v>97</v>
      </c>
      <c r="B494" s="207" t="s">
        <v>6864</v>
      </c>
      <c r="C494" s="207" t="s">
        <v>6857</v>
      </c>
      <c r="D494" s="418" t="s">
        <v>6217</v>
      </c>
      <c r="E494" s="418" t="s">
        <v>4907</v>
      </c>
      <c r="F494" s="201"/>
    </row>
    <row r="495" spans="1:6" ht="15.6">
      <c r="A495" s="207" t="s">
        <v>97</v>
      </c>
      <c r="B495" s="207" t="s">
        <v>6865</v>
      </c>
      <c r="C495" s="207" t="s">
        <v>6857</v>
      </c>
      <c r="D495" s="418" t="s">
        <v>6284</v>
      </c>
      <c r="E495" s="418" t="s">
        <v>6385</v>
      </c>
      <c r="F495" s="201"/>
    </row>
    <row r="496" spans="1:6" ht="15.6">
      <c r="A496" s="207" t="s">
        <v>97</v>
      </c>
      <c r="B496" s="207" t="s">
        <v>6866</v>
      </c>
      <c r="C496" s="207" t="s">
        <v>6857</v>
      </c>
      <c r="D496" s="418" t="s">
        <v>6217</v>
      </c>
      <c r="E496" s="418" t="s">
        <v>6385</v>
      </c>
      <c r="F496" s="201"/>
    </row>
    <row r="497" spans="1:6" ht="15.6">
      <c r="A497" s="207" t="s">
        <v>97</v>
      </c>
      <c r="B497" s="207" t="s">
        <v>6867</v>
      </c>
      <c r="C497" s="207" t="s">
        <v>6868</v>
      </c>
      <c r="D497" s="418" t="s">
        <v>6217</v>
      </c>
      <c r="E497" s="418" t="s">
        <v>6385</v>
      </c>
      <c r="F497" s="201"/>
    </row>
    <row r="498" spans="1:6" ht="15.6">
      <c r="A498" s="207" t="s">
        <v>97</v>
      </c>
      <c r="B498" s="207" t="s">
        <v>4273</v>
      </c>
      <c r="C498" s="207" t="s">
        <v>6868</v>
      </c>
      <c r="D498" s="418" t="s">
        <v>6217</v>
      </c>
      <c r="E498" s="418" t="s">
        <v>4907</v>
      </c>
      <c r="F498" s="201"/>
    </row>
    <row r="499" spans="1:6" ht="15.6">
      <c r="A499" s="207" t="s">
        <v>97</v>
      </c>
      <c r="B499" s="207" t="s">
        <v>6869</v>
      </c>
      <c r="C499" s="207" t="s">
        <v>6868</v>
      </c>
      <c r="D499" s="418" t="s">
        <v>6410</v>
      </c>
      <c r="E499" s="418" t="s">
        <v>4907</v>
      </c>
      <c r="F499" s="201"/>
    </row>
    <row r="500" spans="1:6" ht="15.6">
      <c r="A500" s="207" t="s">
        <v>97</v>
      </c>
      <c r="B500" s="207" t="s">
        <v>4271</v>
      </c>
      <c r="C500" s="207" t="s">
        <v>6868</v>
      </c>
      <c r="D500" s="418" t="s">
        <v>6217</v>
      </c>
      <c r="E500" s="418" t="s">
        <v>4907</v>
      </c>
      <c r="F500" s="201"/>
    </row>
    <row r="501" spans="1:6" ht="15.6">
      <c r="A501" s="207" t="s">
        <v>97</v>
      </c>
      <c r="B501" s="207" t="s">
        <v>6870</v>
      </c>
      <c r="C501" s="207" t="s">
        <v>6868</v>
      </c>
      <c r="D501" s="418" t="s">
        <v>6217</v>
      </c>
      <c r="E501" s="418" t="s">
        <v>6385</v>
      </c>
      <c r="F501" s="201"/>
    </row>
    <row r="502" spans="1:6" ht="15.6">
      <c r="A502" s="207" t="s">
        <v>97</v>
      </c>
      <c r="B502" s="207" t="s">
        <v>6871</v>
      </c>
      <c r="C502" s="207" t="s">
        <v>6872</v>
      </c>
      <c r="D502" s="418" t="s">
        <v>6284</v>
      </c>
      <c r="E502" s="418" t="s">
        <v>6385</v>
      </c>
      <c r="F502" s="201"/>
    </row>
    <row r="503" spans="1:6" ht="15.6">
      <c r="A503" s="207" t="s">
        <v>97</v>
      </c>
      <c r="B503" s="207" t="s">
        <v>6873</v>
      </c>
      <c r="C503" s="207" t="s">
        <v>6872</v>
      </c>
      <c r="D503" s="418" t="s">
        <v>6217</v>
      </c>
      <c r="E503" s="418" t="s">
        <v>4907</v>
      </c>
      <c r="F503" s="201"/>
    </row>
    <row r="504" spans="1:6" ht="15.6">
      <c r="A504" s="207" t="s">
        <v>97</v>
      </c>
      <c r="B504" s="207" t="s">
        <v>6874</v>
      </c>
      <c r="C504" s="207" t="s">
        <v>6872</v>
      </c>
      <c r="D504" s="418" t="s">
        <v>6217</v>
      </c>
      <c r="E504" s="418" t="s">
        <v>6397</v>
      </c>
      <c r="F504" s="201"/>
    </row>
    <row r="505" spans="1:6" ht="15.6">
      <c r="A505" s="207" t="s">
        <v>97</v>
      </c>
      <c r="B505" s="207" t="s">
        <v>6875</v>
      </c>
      <c r="C505" s="207" t="s">
        <v>6872</v>
      </c>
      <c r="D505" s="418" t="s">
        <v>6217</v>
      </c>
      <c r="E505" s="418" t="s">
        <v>6385</v>
      </c>
      <c r="F505" s="201"/>
    </row>
    <row r="506" spans="1:6" ht="15.6">
      <c r="A506" s="207" t="s">
        <v>97</v>
      </c>
      <c r="B506" s="207" t="s">
        <v>6876</v>
      </c>
      <c r="C506" s="207" t="s">
        <v>6872</v>
      </c>
      <c r="D506" s="418" t="s">
        <v>6217</v>
      </c>
      <c r="E506" s="418" t="s">
        <v>6385</v>
      </c>
      <c r="F506" s="201"/>
    </row>
    <row r="507" spans="1:6" ht="15.6">
      <c r="A507" s="207" t="s">
        <v>97</v>
      </c>
      <c r="B507" s="207" t="s">
        <v>6877</v>
      </c>
      <c r="C507" s="207" t="s">
        <v>6872</v>
      </c>
      <c r="D507" s="418" t="s">
        <v>6217</v>
      </c>
      <c r="E507" s="418" t="s">
        <v>6385</v>
      </c>
      <c r="F507" s="201"/>
    </row>
    <row r="508" spans="1:6" ht="15.6">
      <c r="A508" s="207" t="s">
        <v>97</v>
      </c>
      <c r="B508" s="207" t="s">
        <v>6878</v>
      </c>
      <c r="C508" s="207" t="s">
        <v>6879</v>
      </c>
      <c r="D508" s="418" t="s">
        <v>6217</v>
      </c>
      <c r="E508" s="418" t="s">
        <v>6389</v>
      </c>
      <c r="F508" s="201"/>
    </row>
    <row r="509" spans="1:6" ht="15.6">
      <c r="A509" s="207" t="s">
        <v>97</v>
      </c>
      <c r="B509" s="207" t="s">
        <v>6880</v>
      </c>
      <c r="C509" s="207" t="s">
        <v>6881</v>
      </c>
      <c r="D509" s="418" t="s">
        <v>6284</v>
      </c>
      <c r="E509" s="418" t="s">
        <v>6385</v>
      </c>
      <c r="F509" s="201"/>
    </row>
    <row r="510" spans="1:6" ht="15.6">
      <c r="A510" s="207" t="s">
        <v>97</v>
      </c>
      <c r="B510" s="207" t="s">
        <v>3300</v>
      </c>
      <c r="C510" s="207" t="s">
        <v>6882</v>
      </c>
      <c r="D510" s="418" t="s">
        <v>6217</v>
      </c>
      <c r="E510" s="418" t="s">
        <v>6385</v>
      </c>
      <c r="F510" s="201"/>
    </row>
    <row r="511" spans="1:6" ht="15.6">
      <c r="A511" s="207" t="s">
        <v>97</v>
      </c>
      <c r="B511" s="207" t="s">
        <v>6883</v>
      </c>
      <c r="C511" s="207" t="s">
        <v>6882</v>
      </c>
      <c r="D511" s="418" t="s">
        <v>6217</v>
      </c>
      <c r="E511" s="418" t="s">
        <v>6389</v>
      </c>
      <c r="F511" s="201"/>
    </row>
    <row r="512" spans="1:6" ht="15.6">
      <c r="A512" s="207" t="s">
        <v>97</v>
      </c>
      <c r="B512" s="207" t="s">
        <v>6884</v>
      </c>
      <c r="C512" s="207" t="s">
        <v>6885</v>
      </c>
      <c r="D512" s="418" t="s">
        <v>6217</v>
      </c>
      <c r="E512" s="418" t="s">
        <v>6385</v>
      </c>
      <c r="F512" s="201"/>
    </row>
    <row r="513" spans="1:5" ht="15.6">
      <c r="A513" s="207" t="s">
        <v>97</v>
      </c>
      <c r="B513" s="207" t="s">
        <v>3597</v>
      </c>
      <c r="C513" s="207" t="s">
        <v>6886</v>
      </c>
      <c r="D513" s="418" t="s">
        <v>6217</v>
      </c>
      <c r="E513" s="418" t="s">
        <v>4907</v>
      </c>
    </row>
    <row r="514" spans="1:5" ht="15.6">
      <c r="A514" s="207" t="s">
        <v>97</v>
      </c>
      <c r="B514" s="207" t="s">
        <v>6887</v>
      </c>
      <c r="C514" s="207" t="s">
        <v>6886</v>
      </c>
      <c r="D514" s="418" t="s">
        <v>6297</v>
      </c>
      <c r="E514" s="418" t="s">
        <v>4907</v>
      </c>
    </row>
    <row r="515" spans="1:5" ht="15.6">
      <c r="A515" s="207" t="s">
        <v>97</v>
      </c>
      <c r="B515" s="207" t="s">
        <v>6888</v>
      </c>
      <c r="C515" s="207" t="s">
        <v>6889</v>
      </c>
      <c r="D515" s="418" t="s">
        <v>6217</v>
      </c>
      <c r="E515" s="418" t="s">
        <v>4907</v>
      </c>
    </row>
    <row r="516" spans="1:5" ht="15.6">
      <c r="A516" s="207" t="s">
        <v>97</v>
      </c>
      <c r="B516" s="207" t="s">
        <v>6890</v>
      </c>
      <c r="C516" s="207" t="s">
        <v>6889</v>
      </c>
      <c r="D516" s="418" t="s">
        <v>6217</v>
      </c>
      <c r="E516" s="418" t="s">
        <v>6389</v>
      </c>
    </row>
    <row r="517" spans="1:5" ht="15.6">
      <c r="A517" s="207" t="s">
        <v>97</v>
      </c>
      <c r="B517" s="207" t="s">
        <v>6891</v>
      </c>
      <c r="C517" s="207" t="s">
        <v>6889</v>
      </c>
      <c r="D517" s="418" t="s">
        <v>6284</v>
      </c>
      <c r="E517" s="418" t="s">
        <v>6397</v>
      </c>
    </row>
    <row r="518" spans="1:5" ht="15.6">
      <c r="A518" s="207" t="s">
        <v>97</v>
      </c>
      <c r="B518" s="207" t="s">
        <v>6892</v>
      </c>
      <c r="C518" s="207" t="s">
        <v>6889</v>
      </c>
      <c r="D518" s="418" t="s">
        <v>6217</v>
      </c>
      <c r="E518" s="418" t="s">
        <v>6397</v>
      </c>
    </row>
    <row r="519" spans="1:5" ht="15.6">
      <c r="A519" s="207" t="s">
        <v>97</v>
      </c>
      <c r="B519" s="207" t="s">
        <v>6893</v>
      </c>
      <c r="C519" s="207" t="s">
        <v>6894</v>
      </c>
      <c r="D519" s="418" t="s">
        <v>6217</v>
      </c>
      <c r="E519" s="418" t="s">
        <v>6389</v>
      </c>
    </row>
    <row r="520" spans="1:5" ht="15.6">
      <c r="A520" s="207" t="s">
        <v>97</v>
      </c>
      <c r="B520" s="207" t="s">
        <v>6895</v>
      </c>
      <c r="C520" s="207" t="s">
        <v>6894</v>
      </c>
      <c r="D520" s="418" t="s">
        <v>6217</v>
      </c>
      <c r="E520" s="418" t="s">
        <v>6397</v>
      </c>
    </row>
    <row r="521" spans="1:5" ht="15.6">
      <c r="A521" s="207" t="s">
        <v>97</v>
      </c>
      <c r="B521" s="207" t="s">
        <v>3321</v>
      </c>
      <c r="C521" s="207" t="s">
        <v>6896</v>
      </c>
      <c r="D521" s="418" t="s">
        <v>6217</v>
      </c>
      <c r="E521" s="418" t="s">
        <v>6385</v>
      </c>
    </row>
    <row r="522" spans="1:5" ht="15.6">
      <c r="A522" s="207" t="s">
        <v>97</v>
      </c>
      <c r="B522" s="207" t="s">
        <v>3012</v>
      </c>
      <c r="C522" s="207" t="s">
        <v>6896</v>
      </c>
      <c r="D522" s="418" t="s">
        <v>6292</v>
      </c>
      <c r="E522" s="418" t="s">
        <v>6385</v>
      </c>
    </row>
    <row r="523" spans="1:5" ht="15.6">
      <c r="A523" s="207" t="s">
        <v>97</v>
      </c>
      <c r="B523" s="207" t="s">
        <v>4293</v>
      </c>
      <c r="C523" s="207" t="s">
        <v>6896</v>
      </c>
      <c r="D523" s="418" t="s">
        <v>6217</v>
      </c>
      <c r="E523" s="418" t="s">
        <v>6851</v>
      </c>
    </row>
    <row r="524" spans="1:5" ht="15.6">
      <c r="A524" s="207" t="s">
        <v>97</v>
      </c>
      <c r="B524" s="207" t="s">
        <v>6897</v>
      </c>
      <c r="C524" s="207" t="s">
        <v>6896</v>
      </c>
      <c r="D524" s="418" t="s">
        <v>6286</v>
      </c>
      <c r="E524" s="418" t="s">
        <v>6385</v>
      </c>
    </row>
    <row r="525" spans="1:5" ht="15.6">
      <c r="A525" s="207" t="s">
        <v>97</v>
      </c>
      <c r="B525" s="207" t="s">
        <v>6898</v>
      </c>
      <c r="C525" s="207" t="s">
        <v>6899</v>
      </c>
      <c r="D525" s="418" t="s">
        <v>6217</v>
      </c>
      <c r="E525" s="418" t="s">
        <v>6385</v>
      </c>
    </row>
    <row r="526" spans="1:5" ht="15.6">
      <c r="A526" s="207" t="s">
        <v>97</v>
      </c>
      <c r="B526" s="207" t="s">
        <v>6900</v>
      </c>
      <c r="C526" s="207" t="s">
        <v>6899</v>
      </c>
      <c r="D526" s="418" t="s">
        <v>6217</v>
      </c>
      <c r="E526" s="418" t="s">
        <v>6385</v>
      </c>
    </row>
    <row r="527" spans="1:5" ht="15.6">
      <c r="A527" s="207" t="s">
        <v>97</v>
      </c>
      <c r="B527" s="207" t="s">
        <v>6901</v>
      </c>
      <c r="C527" s="207" t="s">
        <v>6899</v>
      </c>
      <c r="D527" s="418" t="s">
        <v>6217</v>
      </c>
      <c r="E527" s="418" t="s">
        <v>6385</v>
      </c>
    </row>
    <row r="528" spans="1:5" ht="15.6">
      <c r="A528" s="207" t="s">
        <v>97</v>
      </c>
      <c r="B528" s="207" t="s">
        <v>6902</v>
      </c>
      <c r="C528" s="207" t="s">
        <v>6899</v>
      </c>
      <c r="D528" s="418" t="s">
        <v>6217</v>
      </c>
      <c r="E528" s="418" t="s">
        <v>6385</v>
      </c>
    </row>
    <row r="529" spans="1:5" ht="15.6">
      <c r="A529" s="207" t="s">
        <v>97</v>
      </c>
      <c r="B529" s="207" t="s">
        <v>6903</v>
      </c>
      <c r="C529" s="207" t="s">
        <v>6904</v>
      </c>
      <c r="D529" s="418" t="s">
        <v>6284</v>
      </c>
      <c r="E529" s="418" t="s">
        <v>6385</v>
      </c>
    </row>
    <row r="530" spans="1:5" ht="15.6">
      <c r="A530" s="266" t="s">
        <v>70</v>
      </c>
      <c r="B530" s="266" t="s">
        <v>6905</v>
      </c>
      <c r="C530" s="266" t="s">
        <v>4044</v>
      </c>
      <c r="D530" s="417" t="s">
        <v>6217</v>
      </c>
      <c r="E530" s="417" t="s">
        <v>6385</v>
      </c>
    </row>
    <row r="531" spans="1:5" ht="15.6">
      <c r="A531" s="266" t="s">
        <v>97</v>
      </c>
      <c r="B531" s="266" t="s">
        <v>6906</v>
      </c>
      <c r="C531" s="266" t="s">
        <v>6907</v>
      </c>
      <c r="D531" s="417" t="s">
        <v>6217</v>
      </c>
      <c r="E531" s="417" t="s">
        <v>6385</v>
      </c>
    </row>
  </sheetData>
  <autoFilter ref="A1:F1" xr:uid="{1BFA53C5-EBA6-48E5-B385-FAB20AA394B8}"/>
  <dataValidations count="1">
    <dataValidation allowBlank="1" showInputMessage="1" showErrorMessage="1" sqref="B532:B1048576" xr:uid="{8107A6D8-A954-404B-B5E3-A622CFA45A49}"/>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BA6A8-357C-42D0-A137-CC1C1286F2CC}">
  <dimension ref="A1:F69"/>
  <sheetViews>
    <sheetView workbookViewId="0">
      <selection activeCell="K17" sqref="K17"/>
    </sheetView>
  </sheetViews>
  <sheetFormatPr defaultRowHeight="14.4"/>
  <cols>
    <col min="1" max="1" width="14.88671875" bestFit="1" customWidth="1"/>
    <col min="2" max="2" width="26.109375" bestFit="1" customWidth="1"/>
    <col min="3" max="3" width="12.5546875" bestFit="1" customWidth="1"/>
    <col min="4" max="4" width="14.44140625" bestFit="1" customWidth="1"/>
    <col min="5" max="5" width="13.5546875" bestFit="1" customWidth="1"/>
    <col min="6" max="6" width="6.109375" bestFit="1" customWidth="1"/>
  </cols>
  <sheetData>
    <row r="1" spans="1:6">
      <c r="A1" s="351" t="s">
        <v>0</v>
      </c>
      <c r="B1" s="351" t="s">
        <v>2901</v>
      </c>
      <c r="C1" s="351" t="s">
        <v>6380</v>
      </c>
      <c r="D1" s="351" t="s">
        <v>6381</v>
      </c>
      <c r="E1" s="351" t="s">
        <v>6382</v>
      </c>
      <c r="F1" s="351" t="s">
        <v>4708</v>
      </c>
    </row>
    <row r="2" spans="1:6" ht="15.6">
      <c r="A2" s="207" t="s">
        <v>32</v>
      </c>
      <c r="B2" s="207" t="s">
        <v>6428</v>
      </c>
      <c r="C2" s="207" t="s">
        <v>3160</v>
      </c>
      <c r="D2" s="418" t="s">
        <v>6217</v>
      </c>
      <c r="E2" s="418" t="s">
        <v>6385</v>
      </c>
      <c r="F2" s="201"/>
    </row>
    <row r="3" spans="1:6" ht="15.6">
      <c r="A3" s="207" t="s">
        <v>55</v>
      </c>
      <c r="B3" s="207" t="s">
        <v>2913</v>
      </c>
      <c r="C3" s="207" t="s">
        <v>6459</v>
      </c>
      <c r="D3" s="418" t="s">
        <v>6217</v>
      </c>
      <c r="E3" s="418" t="s">
        <v>4907</v>
      </c>
      <c r="F3" s="201"/>
    </row>
    <row r="4" spans="1:6" ht="15.6">
      <c r="A4" s="207" t="s">
        <v>55</v>
      </c>
      <c r="B4" s="207" t="s">
        <v>6908</v>
      </c>
      <c r="C4" s="207" t="s">
        <v>6464</v>
      </c>
      <c r="D4" s="418" t="s">
        <v>6217</v>
      </c>
      <c r="E4" s="418" t="s">
        <v>4907</v>
      </c>
      <c r="F4" s="201"/>
    </row>
    <row r="5" spans="1:6" ht="15.6">
      <c r="A5" s="207" t="s">
        <v>55</v>
      </c>
      <c r="B5" s="207" t="s">
        <v>6468</v>
      </c>
      <c r="C5" s="207" t="s">
        <v>6464</v>
      </c>
      <c r="D5" s="418" t="s">
        <v>6217</v>
      </c>
      <c r="E5" s="418" t="s">
        <v>6397</v>
      </c>
      <c r="F5" s="201"/>
    </row>
    <row r="6" spans="1:6" ht="15.6">
      <c r="A6" s="207" t="s">
        <v>55</v>
      </c>
      <c r="B6" s="207" t="s">
        <v>6909</v>
      </c>
      <c r="C6" s="207" t="s">
        <v>3919</v>
      </c>
      <c r="D6" s="418" t="s">
        <v>6217</v>
      </c>
      <c r="E6" s="418" t="s">
        <v>6217</v>
      </c>
      <c r="F6" s="201"/>
    </row>
    <row r="7" spans="1:6" ht="15.6">
      <c r="A7" s="207" t="s">
        <v>55</v>
      </c>
      <c r="B7" s="207" t="s">
        <v>6478</v>
      </c>
      <c r="C7" s="207" t="s">
        <v>6476</v>
      </c>
      <c r="D7" s="418" t="s">
        <v>6292</v>
      </c>
      <c r="E7" s="418" t="s">
        <v>6385</v>
      </c>
      <c r="F7" s="201"/>
    </row>
    <row r="8" spans="1:6" ht="15.6">
      <c r="A8" s="207" t="s">
        <v>55</v>
      </c>
      <c r="B8" s="207" t="s">
        <v>3916</v>
      </c>
      <c r="C8" s="207" t="s">
        <v>3134</v>
      </c>
      <c r="D8" s="418" t="s">
        <v>6217</v>
      </c>
      <c r="E8" s="418" t="s">
        <v>6217</v>
      </c>
      <c r="F8" s="201"/>
    </row>
    <row r="9" spans="1:6" ht="15.6">
      <c r="A9" s="207" t="s">
        <v>59</v>
      </c>
      <c r="B9" s="207" t="s">
        <v>6508</v>
      </c>
      <c r="C9" s="207" t="s">
        <v>2931</v>
      </c>
      <c r="D9" s="418" t="s">
        <v>6217</v>
      </c>
      <c r="E9" s="418" t="s">
        <v>6385</v>
      </c>
      <c r="F9" s="201"/>
    </row>
    <row r="10" spans="1:6" ht="15.6">
      <c r="A10" s="207" t="s">
        <v>59</v>
      </c>
      <c r="B10" s="207" t="s">
        <v>6910</v>
      </c>
      <c r="C10" s="207" t="s">
        <v>3978</v>
      </c>
      <c r="D10" s="418" t="s">
        <v>6217</v>
      </c>
      <c r="E10" s="418" t="s">
        <v>6385</v>
      </c>
      <c r="F10" s="201"/>
    </row>
    <row r="11" spans="1:6" ht="15.6">
      <c r="A11" s="207" t="s">
        <v>70</v>
      </c>
      <c r="B11" s="207" t="s">
        <v>6526</v>
      </c>
      <c r="C11" s="207" t="s">
        <v>2931</v>
      </c>
      <c r="D11" s="418" t="s">
        <v>6217</v>
      </c>
      <c r="E11" s="418" t="s">
        <v>6217</v>
      </c>
      <c r="F11" s="201"/>
    </row>
    <row r="12" spans="1:6" ht="15.6">
      <c r="A12" s="207" t="s">
        <v>70</v>
      </c>
      <c r="B12" s="207" t="s">
        <v>6911</v>
      </c>
      <c r="C12" s="207" t="s">
        <v>2931</v>
      </c>
      <c r="D12" s="418" t="s">
        <v>6284</v>
      </c>
      <c r="E12" s="418" t="s">
        <v>4907</v>
      </c>
      <c r="F12" s="201"/>
    </row>
    <row r="13" spans="1:6" ht="15.6">
      <c r="A13" s="207" t="s">
        <v>70</v>
      </c>
      <c r="B13" s="207" t="s">
        <v>6912</v>
      </c>
      <c r="C13" s="207" t="s">
        <v>2931</v>
      </c>
      <c r="D13" s="418" t="s">
        <v>6217</v>
      </c>
      <c r="E13" s="418" t="s">
        <v>6217</v>
      </c>
      <c r="F13" s="201"/>
    </row>
    <row r="14" spans="1:6" ht="15.6">
      <c r="A14" s="207" t="s">
        <v>70</v>
      </c>
      <c r="B14" s="207" t="s">
        <v>6538</v>
      </c>
      <c r="C14" s="207" t="s">
        <v>2931</v>
      </c>
      <c r="D14" s="418" t="s">
        <v>6217</v>
      </c>
      <c r="E14" s="418" t="s">
        <v>6385</v>
      </c>
      <c r="F14" s="201"/>
    </row>
    <row r="15" spans="1:6" ht="15.6">
      <c r="A15" s="207" t="s">
        <v>70</v>
      </c>
      <c r="B15" s="207" t="s">
        <v>6913</v>
      </c>
      <c r="C15" s="207" t="s">
        <v>6545</v>
      </c>
      <c r="D15" s="418" t="s">
        <v>6217</v>
      </c>
      <c r="E15" s="418" t="s">
        <v>6385</v>
      </c>
      <c r="F15" s="201"/>
    </row>
    <row r="16" spans="1:6" ht="15.6">
      <c r="A16" s="207" t="s">
        <v>70</v>
      </c>
      <c r="B16" s="207" t="s">
        <v>6544</v>
      </c>
      <c r="C16" s="207" t="s">
        <v>6545</v>
      </c>
      <c r="D16" s="418" t="s">
        <v>6217</v>
      </c>
      <c r="E16" s="418" t="s">
        <v>6385</v>
      </c>
      <c r="F16" s="201"/>
    </row>
    <row r="17" spans="1:6" ht="15.6">
      <c r="A17" s="207" t="s">
        <v>70</v>
      </c>
      <c r="B17" s="207" t="s">
        <v>6914</v>
      </c>
      <c r="C17" s="207" t="s">
        <v>6549</v>
      </c>
      <c r="D17" s="418" t="s">
        <v>6217</v>
      </c>
      <c r="E17" s="418" t="s">
        <v>6217</v>
      </c>
      <c r="F17" s="201"/>
    </row>
    <row r="18" spans="1:6" ht="15.6">
      <c r="A18" s="207" t="s">
        <v>70</v>
      </c>
      <c r="B18" s="207" t="s">
        <v>6564</v>
      </c>
      <c r="C18" s="207" t="s">
        <v>6565</v>
      </c>
      <c r="D18" s="418" t="s">
        <v>6217</v>
      </c>
      <c r="E18" s="418" t="s">
        <v>6385</v>
      </c>
      <c r="F18" s="201"/>
    </row>
    <row r="19" spans="1:6" ht="15.6">
      <c r="A19" s="207" t="s">
        <v>70</v>
      </c>
      <c r="B19" s="207" t="s">
        <v>6915</v>
      </c>
      <c r="C19" s="207" t="s">
        <v>6565</v>
      </c>
      <c r="D19" s="418" t="s">
        <v>6217</v>
      </c>
      <c r="E19" s="418" t="s">
        <v>6385</v>
      </c>
      <c r="F19" s="201"/>
    </row>
    <row r="20" spans="1:6" ht="15.6">
      <c r="A20" s="207" t="s">
        <v>70</v>
      </c>
      <c r="B20" s="207" t="s">
        <v>6916</v>
      </c>
      <c r="C20" s="207" t="s">
        <v>6570</v>
      </c>
      <c r="D20" s="418" t="s">
        <v>6217</v>
      </c>
      <c r="E20" s="418" t="s">
        <v>6217</v>
      </c>
      <c r="F20" s="201"/>
    </row>
    <row r="21" spans="1:6" ht="15.6">
      <c r="A21" s="207" t="s">
        <v>70</v>
      </c>
      <c r="B21" s="207" t="s">
        <v>6917</v>
      </c>
      <c r="C21" s="207" t="s">
        <v>6570</v>
      </c>
      <c r="D21" s="418" t="s">
        <v>6217</v>
      </c>
      <c r="E21" s="418" t="s">
        <v>6385</v>
      </c>
      <c r="F21" s="201"/>
    </row>
    <row r="22" spans="1:6" ht="15.6">
      <c r="A22" s="207" t="s">
        <v>70</v>
      </c>
      <c r="B22" s="207" t="s">
        <v>6569</v>
      </c>
      <c r="C22" s="207" t="s">
        <v>6570</v>
      </c>
      <c r="D22" s="418" t="s">
        <v>6217</v>
      </c>
      <c r="E22" s="418" t="s">
        <v>6385</v>
      </c>
      <c r="F22" s="201"/>
    </row>
    <row r="23" spans="1:6" ht="15.6">
      <c r="A23" s="207" t="s">
        <v>70</v>
      </c>
      <c r="B23" s="207" t="s">
        <v>6571</v>
      </c>
      <c r="C23" s="207" t="s">
        <v>6572</v>
      </c>
      <c r="D23" s="418" t="s">
        <v>6217</v>
      </c>
      <c r="E23" s="418" t="s">
        <v>6217</v>
      </c>
      <c r="F23" s="201"/>
    </row>
    <row r="24" spans="1:6" ht="15.6">
      <c r="A24" s="207" t="s">
        <v>70</v>
      </c>
      <c r="B24" s="207" t="s">
        <v>6918</v>
      </c>
      <c r="C24" s="207" t="s">
        <v>6572</v>
      </c>
      <c r="D24" s="418" t="s">
        <v>6284</v>
      </c>
      <c r="E24" s="418" t="s">
        <v>6385</v>
      </c>
      <c r="F24" s="201"/>
    </row>
    <row r="25" spans="1:6" ht="15.6">
      <c r="A25" s="207" t="s">
        <v>103</v>
      </c>
      <c r="B25" s="207" t="s">
        <v>6603</v>
      </c>
      <c r="C25" s="207" t="s">
        <v>2931</v>
      </c>
      <c r="D25" s="418" t="s">
        <v>6217</v>
      </c>
      <c r="E25" s="418" t="s">
        <v>6217</v>
      </c>
      <c r="F25" s="201"/>
    </row>
    <row r="26" spans="1:6" ht="15.6">
      <c r="A26" s="207" t="s">
        <v>103</v>
      </c>
      <c r="B26" s="207" t="s">
        <v>6606</v>
      </c>
      <c r="C26" s="207" t="s">
        <v>2931</v>
      </c>
      <c r="D26" s="418" t="s">
        <v>6217</v>
      </c>
      <c r="E26" s="418" t="s">
        <v>4907</v>
      </c>
      <c r="F26" s="201"/>
    </row>
    <row r="27" spans="1:6" ht="15.6">
      <c r="A27" s="207" t="s">
        <v>103</v>
      </c>
      <c r="B27" s="207" t="s">
        <v>6607</v>
      </c>
      <c r="C27" s="207" t="s">
        <v>2931</v>
      </c>
      <c r="D27" s="418" t="s">
        <v>6217</v>
      </c>
      <c r="E27" s="418" t="s">
        <v>6385</v>
      </c>
      <c r="F27" s="201"/>
    </row>
    <row r="28" spans="1:6" ht="15.6">
      <c r="A28" s="207" t="s">
        <v>103</v>
      </c>
      <c r="B28" s="207" t="s">
        <v>6616</v>
      </c>
      <c r="C28" s="207" t="s">
        <v>2931</v>
      </c>
      <c r="D28" s="418" t="s">
        <v>6217</v>
      </c>
      <c r="E28" s="418" t="s">
        <v>6385</v>
      </c>
      <c r="F28" s="201"/>
    </row>
    <row r="29" spans="1:6" ht="15.6">
      <c r="A29" s="207" t="s">
        <v>103</v>
      </c>
      <c r="B29" s="207" t="s">
        <v>6640</v>
      </c>
      <c r="C29" s="207" t="s">
        <v>3269</v>
      </c>
      <c r="D29" s="418" t="s">
        <v>6284</v>
      </c>
      <c r="E29" s="418" t="s">
        <v>6385</v>
      </c>
      <c r="F29" s="201"/>
    </row>
    <row r="30" spans="1:6" ht="15.6">
      <c r="A30" s="207" t="s">
        <v>6919</v>
      </c>
      <c r="B30" s="207" t="s">
        <v>6920</v>
      </c>
      <c r="C30" s="207" t="s">
        <v>6921</v>
      </c>
      <c r="D30" s="418" t="s">
        <v>6217</v>
      </c>
      <c r="E30" s="418" t="s">
        <v>4907</v>
      </c>
      <c r="F30" s="201"/>
    </row>
    <row r="31" spans="1:6" ht="15.6">
      <c r="A31" s="207" t="s">
        <v>6919</v>
      </c>
      <c r="B31" s="207" t="s">
        <v>6922</v>
      </c>
      <c r="C31" s="207" t="s">
        <v>6923</v>
      </c>
      <c r="D31" s="418" t="s">
        <v>6217</v>
      </c>
      <c r="E31" s="418" t="s">
        <v>6217</v>
      </c>
      <c r="F31" s="201"/>
    </row>
    <row r="32" spans="1:6" ht="15.6">
      <c r="A32" s="207" t="s">
        <v>72</v>
      </c>
      <c r="B32" s="207" t="s">
        <v>6701</v>
      </c>
      <c r="C32" s="207" t="s">
        <v>3978</v>
      </c>
      <c r="D32" s="418" t="s">
        <v>6217</v>
      </c>
      <c r="E32" s="418" t="s">
        <v>4907</v>
      </c>
      <c r="F32" s="201"/>
    </row>
    <row r="33" spans="1:6" ht="15.6">
      <c r="A33" s="207" t="s">
        <v>72</v>
      </c>
      <c r="B33" s="207" t="s">
        <v>6711</v>
      </c>
      <c r="C33" s="207" t="s">
        <v>3269</v>
      </c>
      <c r="D33" s="418" t="s">
        <v>6217</v>
      </c>
      <c r="E33" s="418" t="s">
        <v>6385</v>
      </c>
      <c r="F33" s="201"/>
    </row>
    <row r="34" spans="1:6" ht="15.6">
      <c r="A34" s="207" t="s">
        <v>72</v>
      </c>
      <c r="B34" s="207" t="s">
        <v>6724</v>
      </c>
      <c r="C34" s="207" t="s">
        <v>6430</v>
      </c>
      <c r="D34" s="418" t="s">
        <v>6217</v>
      </c>
      <c r="E34" s="418" t="s">
        <v>4907</v>
      </c>
      <c r="F34" s="201"/>
    </row>
    <row r="35" spans="1:6" ht="15.6">
      <c r="A35" s="207" t="s">
        <v>72</v>
      </c>
      <c r="B35" s="207" t="s">
        <v>3225</v>
      </c>
      <c r="C35" s="207" t="s">
        <v>6430</v>
      </c>
      <c r="D35" s="418" t="s">
        <v>6217</v>
      </c>
      <c r="E35" s="418" t="s">
        <v>6389</v>
      </c>
      <c r="F35" s="201"/>
    </row>
    <row r="36" spans="1:6" ht="15.6">
      <c r="A36" s="207" t="s">
        <v>72</v>
      </c>
      <c r="B36" s="207" t="s">
        <v>6924</v>
      </c>
      <c r="C36" s="207" t="s">
        <v>6430</v>
      </c>
      <c r="D36" s="418" t="s">
        <v>6284</v>
      </c>
      <c r="E36" s="418" t="s">
        <v>6385</v>
      </c>
    </row>
    <row r="37" spans="1:6" ht="15.6">
      <c r="A37" s="207" t="s">
        <v>72</v>
      </c>
      <c r="B37" s="207" t="s">
        <v>6925</v>
      </c>
      <c r="C37" s="207" t="s">
        <v>3220</v>
      </c>
      <c r="D37" s="418" t="s">
        <v>6217</v>
      </c>
      <c r="E37" s="418" t="s">
        <v>6217</v>
      </c>
    </row>
    <row r="38" spans="1:6" ht="15.6">
      <c r="A38" s="207" t="s">
        <v>78</v>
      </c>
      <c r="B38" s="207" t="s">
        <v>6731</v>
      </c>
      <c r="C38" s="207" t="s">
        <v>2931</v>
      </c>
      <c r="D38" s="418" t="s">
        <v>6217</v>
      </c>
      <c r="E38" s="418" t="s">
        <v>6385</v>
      </c>
    </row>
    <row r="39" spans="1:6" ht="15.6">
      <c r="A39" s="207" t="s">
        <v>78</v>
      </c>
      <c r="B39" s="207" t="s">
        <v>6769</v>
      </c>
      <c r="C39" s="207" t="s">
        <v>3325</v>
      </c>
      <c r="D39" s="418" t="s">
        <v>6286</v>
      </c>
      <c r="E39" s="418" t="s">
        <v>6397</v>
      </c>
    </row>
    <row r="40" spans="1:6" ht="15.6">
      <c r="A40" s="207" t="s">
        <v>78</v>
      </c>
      <c r="B40" s="207" t="s">
        <v>6775</v>
      </c>
      <c r="C40" s="207" t="s">
        <v>6430</v>
      </c>
      <c r="D40" s="418" t="s">
        <v>6286</v>
      </c>
      <c r="E40" s="418" t="s">
        <v>6397</v>
      </c>
    </row>
    <row r="41" spans="1:6" ht="15.6">
      <c r="A41" s="207" t="s">
        <v>78</v>
      </c>
      <c r="B41" s="207" t="s">
        <v>6776</v>
      </c>
      <c r="C41" s="207" t="s">
        <v>6430</v>
      </c>
      <c r="D41" s="418" t="s">
        <v>6217</v>
      </c>
      <c r="E41" s="418" t="s">
        <v>6385</v>
      </c>
    </row>
    <row r="42" spans="1:6" ht="15.6">
      <c r="A42" s="207" t="s">
        <v>97</v>
      </c>
      <c r="B42" s="207" t="s">
        <v>6801</v>
      </c>
      <c r="C42" s="207" t="s">
        <v>2931</v>
      </c>
      <c r="D42" s="418" t="s">
        <v>6217</v>
      </c>
      <c r="E42" s="418" t="s">
        <v>6385</v>
      </c>
    </row>
    <row r="43" spans="1:6" ht="15.6">
      <c r="A43" s="207" t="s">
        <v>97</v>
      </c>
      <c r="B43" s="207" t="s">
        <v>6834</v>
      </c>
      <c r="C43" s="207" t="s">
        <v>3269</v>
      </c>
      <c r="D43" s="418" t="s">
        <v>6217</v>
      </c>
      <c r="E43" s="418" t="s">
        <v>4907</v>
      </c>
    </row>
    <row r="44" spans="1:6" ht="15.6">
      <c r="A44" s="207" t="s">
        <v>97</v>
      </c>
      <c r="B44" s="207" t="s">
        <v>6877</v>
      </c>
      <c r="C44" s="207" t="s">
        <v>6926</v>
      </c>
      <c r="D44" s="418" t="s">
        <v>6217</v>
      </c>
      <c r="E44" s="418" t="s">
        <v>6385</v>
      </c>
    </row>
    <row r="45" spans="1:6" ht="15.6">
      <c r="A45" s="207" t="s">
        <v>97</v>
      </c>
      <c r="B45" s="207" t="s">
        <v>6883</v>
      </c>
      <c r="C45" s="207" t="s">
        <v>6927</v>
      </c>
      <c r="D45" s="418" t="s">
        <v>6217</v>
      </c>
      <c r="E45" s="418" t="s">
        <v>6389</v>
      </c>
    </row>
    <row r="46" spans="1:6" ht="15.6">
      <c r="A46" s="207" t="s">
        <v>97</v>
      </c>
      <c r="B46" s="207" t="s">
        <v>6928</v>
      </c>
      <c r="C46" s="207" t="s">
        <v>6929</v>
      </c>
      <c r="D46" s="418" t="s">
        <v>6217</v>
      </c>
      <c r="E46" s="418" t="s">
        <v>6385</v>
      </c>
    </row>
    <row r="47" spans="1:6" ht="15.6">
      <c r="A47" s="266"/>
      <c r="B47" s="266"/>
      <c r="C47" s="266"/>
    </row>
    <row r="48" spans="1:6" ht="15.6">
      <c r="A48" s="266"/>
      <c r="B48" s="266"/>
      <c r="C48" s="266"/>
    </row>
    <row r="49" spans="1:3" ht="15.6">
      <c r="A49" s="266"/>
      <c r="B49" s="266"/>
      <c r="C49" s="266"/>
    </row>
    <row r="50" spans="1:3" ht="15.6">
      <c r="A50" s="266"/>
      <c r="B50" s="266"/>
      <c r="C50" s="266"/>
    </row>
    <row r="51" spans="1:3" ht="15.6">
      <c r="A51" s="266"/>
      <c r="B51" s="266"/>
      <c r="C51" s="266"/>
    </row>
    <row r="52" spans="1:3" ht="15.6">
      <c r="A52" s="266"/>
      <c r="B52" s="266"/>
      <c r="C52" s="266"/>
    </row>
    <row r="53" spans="1:3" ht="15.6">
      <c r="A53" s="266"/>
      <c r="B53" s="266"/>
      <c r="C53" s="266"/>
    </row>
    <row r="54" spans="1:3" ht="15.6">
      <c r="A54" s="266"/>
      <c r="B54" s="266"/>
      <c r="C54" s="266"/>
    </row>
    <row r="55" spans="1:3" ht="15.6">
      <c r="A55" s="266"/>
      <c r="B55" s="266"/>
      <c r="C55" s="266"/>
    </row>
    <row r="56" spans="1:3" ht="15.6">
      <c r="A56" s="266"/>
      <c r="B56" s="266"/>
      <c r="C56" s="266"/>
    </row>
    <row r="57" spans="1:3" ht="15.6">
      <c r="A57" s="266"/>
      <c r="B57" s="266"/>
      <c r="C57" s="266"/>
    </row>
    <row r="58" spans="1:3" ht="15.6">
      <c r="A58" s="266"/>
      <c r="B58" s="266"/>
      <c r="C58" s="266"/>
    </row>
    <row r="59" spans="1:3" ht="15.6">
      <c r="A59" s="266"/>
      <c r="B59" s="266"/>
      <c r="C59" s="266"/>
    </row>
    <row r="60" spans="1:3" ht="15.6">
      <c r="A60" s="266"/>
      <c r="B60" s="266"/>
      <c r="C60" s="266"/>
    </row>
    <row r="61" spans="1:3" ht="15.6">
      <c r="A61" s="266"/>
      <c r="B61" s="266"/>
      <c r="C61" s="266"/>
    </row>
    <row r="62" spans="1:3" ht="15.6">
      <c r="A62" s="266"/>
      <c r="B62" s="266"/>
      <c r="C62" s="266"/>
    </row>
    <row r="63" spans="1:3" ht="15.6">
      <c r="A63" s="266"/>
      <c r="B63" s="266"/>
      <c r="C63" s="266"/>
    </row>
    <row r="64" spans="1:3" ht="15.6">
      <c r="A64" s="266"/>
      <c r="B64" s="266"/>
      <c r="C64" s="266"/>
    </row>
    <row r="65" spans="1:3" ht="15.6">
      <c r="A65" s="266"/>
      <c r="B65" s="266"/>
      <c r="C65" s="266"/>
    </row>
    <row r="66" spans="1:3" ht="15.6">
      <c r="A66" s="266"/>
      <c r="B66" s="266"/>
      <c r="C66" s="266"/>
    </row>
    <row r="67" spans="1:3" ht="15.6">
      <c r="A67" s="266"/>
      <c r="B67" s="266"/>
      <c r="C67" s="266"/>
    </row>
    <row r="68" spans="1:3" ht="15.6">
      <c r="A68" s="266"/>
      <c r="B68" s="266"/>
      <c r="C68" s="266"/>
    </row>
    <row r="69" spans="1:3" ht="15.6">
      <c r="A69" s="266"/>
      <c r="B69" s="266"/>
      <c r="C69" s="266"/>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445D5-4C21-48E1-A481-5B783B33D3C9}">
  <dimension ref="A1:E561"/>
  <sheetViews>
    <sheetView workbookViewId="0"/>
  </sheetViews>
  <sheetFormatPr defaultRowHeight="14.4"/>
  <cols>
    <col min="1" max="1" width="15.6640625" bestFit="1" customWidth="1"/>
    <col min="2" max="2" width="31.44140625" bestFit="1" customWidth="1"/>
    <col min="3" max="3" width="13.5546875" bestFit="1" customWidth="1"/>
    <col min="4" max="4" width="13.88671875" bestFit="1" customWidth="1"/>
    <col min="5" max="5" width="13" bestFit="1" customWidth="1"/>
  </cols>
  <sheetData>
    <row r="1" spans="1:5">
      <c r="A1" t="s">
        <v>0</v>
      </c>
      <c r="B1" t="s">
        <v>2901</v>
      </c>
      <c r="C1" t="s">
        <v>1</v>
      </c>
      <c r="D1" t="s">
        <v>6381</v>
      </c>
      <c r="E1" t="s">
        <v>6382</v>
      </c>
    </row>
    <row r="2" spans="1:5">
      <c r="A2" t="s">
        <v>32</v>
      </c>
      <c r="B2" t="s">
        <v>6384</v>
      </c>
      <c r="C2" t="s">
        <v>2931</v>
      </c>
      <c r="D2" s="69" t="s">
        <v>6217</v>
      </c>
      <c r="E2" s="69" t="s">
        <v>4907</v>
      </c>
    </row>
    <row r="3" spans="1:5">
      <c r="A3" t="s">
        <v>32</v>
      </c>
      <c r="B3" t="s">
        <v>3097</v>
      </c>
      <c r="C3" t="s">
        <v>2931</v>
      </c>
      <c r="D3" s="69" t="s">
        <v>6217</v>
      </c>
      <c r="E3" s="69" t="s">
        <v>6385</v>
      </c>
    </row>
    <row r="4" spans="1:5">
      <c r="A4" t="s">
        <v>32</v>
      </c>
      <c r="B4" t="s">
        <v>6386</v>
      </c>
      <c r="C4" t="s">
        <v>2931</v>
      </c>
      <c r="D4" s="69" t="s">
        <v>6217</v>
      </c>
      <c r="E4" s="69" t="s">
        <v>6385</v>
      </c>
    </row>
    <row r="5" spans="1:5">
      <c r="A5" t="s">
        <v>32</v>
      </c>
      <c r="B5" t="s">
        <v>6387</v>
      </c>
      <c r="C5" t="s">
        <v>2931</v>
      </c>
      <c r="D5" s="69" t="s">
        <v>6275</v>
      </c>
      <c r="E5" s="69" t="s">
        <v>4907</v>
      </c>
    </row>
    <row r="6" spans="1:5">
      <c r="A6" t="s">
        <v>32</v>
      </c>
      <c r="B6" t="s">
        <v>6388</v>
      </c>
      <c r="C6" t="s">
        <v>2931</v>
      </c>
      <c r="D6" s="69" t="s">
        <v>6284</v>
      </c>
      <c r="E6" s="69" t="s">
        <v>6389</v>
      </c>
    </row>
    <row r="7" spans="1:5">
      <c r="A7" t="s">
        <v>32</v>
      </c>
      <c r="B7" t="s">
        <v>6390</v>
      </c>
      <c r="C7" t="s">
        <v>2931</v>
      </c>
      <c r="D7" s="69" t="s">
        <v>6295</v>
      </c>
      <c r="E7" s="69" t="s">
        <v>4907</v>
      </c>
    </row>
    <row r="8" spans="1:5">
      <c r="A8" t="s">
        <v>32</v>
      </c>
      <c r="B8" t="s">
        <v>6391</v>
      </c>
      <c r="C8" t="s">
        <v>2931</v>
      </c>
      <c r="D8" s="69" t="s">
        <v>6217</v>
      </c>
      <c r="E8" s="69" t="s">
        <v>6385</v>
      </c>
    </row>
    <row r="9" spans="1:5">
      <c r="A9" t="s">
        <v>32</v>
      </c>
      <c r="B9" t="s">
        <v>6392</v>
      </c>
      <c r="C9" t="s">
        <v>2931</v>
      </c>
      <c r="D9" s="69" t="s">
        <v>6217</v>
      </c>
      <c r="E9" s="69" t="s">
        <v>6385</v>
      </c>
    </row>
    <row r="10" spans="1:5">
      <c r="A10" t="s">
        <v>32</v>
      </c>
      <c r="B10" t="s">
        <v>6393</v>
      </c>
      <c r="C10" t="s">
        <v>2931</v>
      </c>
      <c r="D10" s="69" t="s">
        <v>6217</v>
      </c>
      <c r="E10" s="69" t="s">
        <v>6385</v>
      </c>
    </row>
    <row r="11" spans="1:5">
      <c r="A11" t="s">
        <v>32</v>
      </c>
      <c r="B11" t="s">
        <v>6394</v>
      </c>
      <c r="C11" t="s">
        <v>2931</v>
      </c>
      <c r="D11" s="69" t="s">
        <v>6217</v>
      </c>
      <c r="E11" s="69" t="s">
        <v>4907</v>
      </c>
    </row>
    <row r="12" spans="1:5">
      <c r="A12" t="s">
        <v>32</v>
      </c>
      <c r="B12" t="s">
        <v>6395</v>
      </c>
      <c r="C12" t="s">
        <v>2931</v>
      </c>
      <c r="D12" s="69" t="s">
        <v>6284</v>
      </c>
      <c r="E12" s="69" t="s">
        <v>4907</v>
      </c>
    </row>
    <row r="13" spans="1:5">
      <c r="A13" t="s">
        <v>32</v>
      </c>
      <c r="B13" t="s">
        <v>6396</v>
      </c>
      <c r="C13" t="s">
        <v>2931</v>
      </c>
      <c r="D13" s="69" t="s">
        <v>6217</v>
      </c>
      <c r="E13" s="69" t="s">
        <v>6385</v>
      </c>
    </row>
    <row r="14" spans="1:5">
      <c r="A14" t="s">
        <v>32</v>
      </c>
      <c r="B14" t="s">
        <v>3747</v>
      </c>
      <c r="C14" t="s">
        <v>3978</v>
      </c>
      <c r="D14" s="69" t="s">
        <v>6217</v>
      </c>
      <c r="E14" s="69" t="s">
        <v>6397</v>
      </c>
    </row>
    <row r="15" spans="1:5">
      <c r="A15" t="s">
        <v>32</v>
      </c>
      <c r="B15" t="s">
        <v>6398</v>
      </c>
      <c r="C15" t="s">
        <v>3978</v>
      </c>
      <c r="D15" s="69" t="s">
        <v>6217</v>
      </c>
      <c r="E15" s="69" t="s">
        <v>4907</v>
      </c>
    </row>
    <row r="16" spans="1:5">
      <c r="A16" t="s">
        <v>32</v>
      </c>
      <c r="B16" t="s">
        <v>6399</v>
      </c>
      <c r="C16" t="s">
        <v>3978</v>
      </c>
      <c r="D16" s="69" t="s">
        <v>6217</v>
      </c>
      <c r="E16" s="69" t="s">
        <v>4907</v>
      </c>
    </row>
    <row r="17" spans="1:5">
      <c r="A17" t="s">
        <v>32</v>
      </c>
      <c r="B17" t="s">
        <v>6400</v>
      </c>
      <c r="C17" t="s">
        <v>3978</v>
      </c>
      <c r="D17" s="69" t="s">
        <v>6217</v>
      </c>
      <c r="E17" s="69" t="s">
        <v>4907</v>
      </c>
    </row>
    <row r="18" spans="1:5">
      <c r="A18" t="s">
        <v>32</v>
      </c>
      <c r="B18" t="s">
        <v>6401</v>
      </c>
      <c r="C18" t="s">
        <v>3978</v>
      </c>
      <c r="D18" s="69" t="s">
        <v>6217</v>
      </c>
      <c r="E18" s="69" t="s">
        <v>6385</v>
      </c>
    </row>
    <row r="19" spans="1:5">
      <c r="A19" t="s">
        <v>32</v>
      </c>
      <c r="B19" t="s">
        <v>6402</v>
      </c>
      <c r="C19" t="s">
        <v>3978</v>
      </c>
      <c r="D19" s="69" t="s">
        <v>6292</v>
      </c>
      <c r="E19" s="69" t="s">
        <v>4907</v>
      </c>
    </row>
    <row r="20" spans="1:5">
      <c r="A20" t="s">
        <v>32</v>
      </c>
      <c r="B20" t="s">
        <v>6403</v>
      </c>
      <c r="C20" t="s">
        <v>3978</v>
      </c>
      <c r="D20" s="69" t="s">
        <v>6217</v>
      </c>
      <c r="E20" s="69" t="s">
        <v>6389</v>
      </c>
    </row>
    <row r="21" spans="1:5">
      <c r="A21" t="s">
        <v>32</v>
      </c>
      <c r="B21" t="s">
        <v>3753</v>
      </c>
      <c r="C21" t="s">
        <v>3978</v>
      </c>
      <c r="D21" s="69" t="s">
        <v>6275</v>
      </c>
      <c r="E21" s="69" t="s">
        <v>6389</v>
      </c>
    </row>
    <row r="22" spans="1:5">
      <c r="A22" t="s">
        <v>32</v>
      </c>
      <c r="B22" t="s">
        <v>6404</v>
      </c>
      <c r="C22" t="s">
        <v>3269</v>
      </c>
      <c r="D22" s="69" t="s">
        <v>5421</v>
      </c>
      <c r="E22" s="69" t="s">
        <v>6397</v>
      </c>
    </row>
    <row r="23" spans="1:5">
      <c r="A23" t="s">
        <v>32</v>
      </c>
      <c r="B23" t="s">
        <v>6405</v>
      </c>
      <c r="C23" t="s">
        <v>3269</v>
      </c>
      <c r="D23" s="69" t="s">
        <v>6217</v>
      </c>
      <c r="E23" s="69" t="s">
        <v>6385</v>
      </c>
    </row>
    <row r="24" spans="1:5">
      <c r="A24" t="s">
        <v>32</v>
      </c>
      <c r="B24" t="s">
        <v>6406</v>
      </c>
      <c r="C24" t="s">
        <v>3269</v>
      </c>
      <c r="D24" s="69" t="s">
        <v>6217</v>
      </c>
      <c r="E24" s="69" t="s">
        <v>6389</v>
      </c>
    </row>
    <row r="25" spans="1:5">
      <c r="A25" t="s">
        <v>32</v>
      </c>
      <c r="B25" t="s">
        <v>6407</v>
      </c>
      <c r="C25" t="s">
        <v>3269</v>
      </c>
      <c r="D25" s="69" t="s">
        <v>6217</v>
      </c>
      <c r="E25" s="69" t="s">
        <v>6385</v>
      </c>
    </row>
    <row r="26" spans="1:5">
      <c r="A26" t="s">
        <v>32</v>
      </c>
      <c r="B26" t="s">
        <v>6408</v>
      </c>
      <c r="C26" t="s">
        <v>3269</v>
      </c>
      <c r="D26" s="69" t="s">
        <v>6217</v>
      </c>
      <c r="E26" s="69" t="s">
        <v>6385</v>
      </c>
    </row>
    <row r="27" spans="1:5">
      <c r="A27" t="s">
        <v>32</v>
      </c>
      <c r="B27" t="s">
        <v>6409</v>
      </c>
      <c r="C27" t="s">
        <v>3269</v>
      </c>
      <c r="D27" s="69" t="s">
        <v>6410</v>
      </c>
      <c r="E27" s="69" t="s">
        <v>6385</v>
      </c>
    </row>
    <row r="28" spans="1:5">
      <c r="A28" t="s">
        <v>32</v>
      </c>
      <c r="B28" t="s">
        <v>6411</v>
      </c>
      <c r="C28" t="s">
        <v>3269</v>
      </c>
      <c r="D28" s="69" t="s">
        <v>6217</v>
      </c>
      <c r="E28" s="69" t="s">
        <v>6385</v>
      </c>
    </row>
    <row r="29" spans="1:5">
      <c r="A29" t="s">
        <v>32</v>
      </c>
      <c r="B29" t="s">
        <v>6412</v>
      </c>
      <c r="C29" t="s">
        <v>3269</v>
      </c>
      <c r="D29" s="69" t="s">
        <v>6217</v>
      </c>
      <c r="E29" s="69" t="s">
        <v>6385</v>
      </c>
    </row>
    <row r="30" spans="1:5">
      <c r="A30" t="s">
        <v>32</v>
      </c>
      <c r="B30" t="s">
        <v>6413</v>
      </c>
      <c r="C30" t="s">
        <v>3269</v>
      </c>
      <c r="D30" s="69" t="s">
        <v>6217</v>
      </c>
      <c r="E30" s="69" t="s">
        <v>4907</v>
      </c>
    </row>
    <row r="31" spans="1:5">
      <c r="A31" t="s">
        <v>32</v>
      </c>
      <c r="B31" t="s">
        <v>6414</v>
      </c>
      <c r="C31" t="s">
        <v>3269</v>
      </c>
      <c r="D31" s="69" t="s">
        <v>6275</v>
      </c>
      <c r="E31" s="69" t="s">
        <v>4907</v>
      </c>
    </row>
    <row r="32" spans="1:5">
      <c r="A32" t="s">
        <v>32</v>
      </c>
      <c r="B32" t="s">
        <v>6415</v>
      </c>
      <c r="C32" t="s">
        <v>3325</v>
      </c>
      <c r="D32" s="69" t="s">
        <v>6217</v>
      </c>
      <c r="E32" s="69" t="s">
        <v>6385</v>
      </c>
    </row>
    <row r="33" spans="1:5">
      <c r="A33" t="s">
        <v>32</v>
      </c>
      <c r="B33" t="s">
        <v>6416</v>
      </c>
      <c r="C33" t="s">
        <v>3325</v>
      </c>
      <c r="D33" s="69" t="s">
        <v>6217</v>
      </c>
      <c r="E33" s="69" t="s">
        <v>6385</v>
      </c>
    </row>
    <row r="34" spans="1:5">
      <c r="A34" t="s">
        <v>32</v>
      </c>
      <c r="B34" t="s">
        <v>6417</v>
      </c>
      <c r="C34" t="s">
        <v>3325</v>
      </c>
      <c r="D34" s="69" t="s">
        <v>6286</v>
      </c>
      <c r="E34" s="69" t="s">
        <v>6385</v>
      </c>
    </row>
    <row r="35" spans="1:5">
      <c r="A35" t="s">
        <v>32</v>
      </c>
      <c r="B35" t="s">
        <v>6418</v>
      </c>
      <c r="C35" t="s">
        <v>3325</v>
      </c>
      <c r="D35" s="69" t="s">
        <v>6292</v>
      </c>
      <c r="E35" s="69" t="s">
        <v>4907</v>
      </c>
    </row>
    <row r="36" spans="1:5">
      <c r="A36" t="s">
        <v>32</v>
      </c>
      <c r="B36" t="s">
        <v>6419</v>
      </c>
      <c r="C36" t="s">
        <v>3325</v>
      </c>
      <c r="D36" s="69" t="s">
        <v>6286</v>
      </c>
      <c r="E36" s="69" t="s">
        <v>6385</v>
      </c>
    </row>
    <row r="37" spans="1:5">
      <c r="A37" t="s">
        <v>32</v>
      </c>
      <c r="B37" t="s">
        <v>6420</v>
      </c>
      <c r="C37" t="s">
        <v>3325</v>
      </c>
      <c r="D37" s="69" t="s">
        <v>6217</v>
      </c>
      <c r="E37" s="69" t="s">
        <v>4907</v>
      </c>
    </row>
    <row r="38" spans="1:5">
      <c r="A38" t="s">
        <v>32</v>
      </c>
      <c r="B38" t="s">
        <v>6421</v>
      </c>
      <c r="C38" t="s">
        <v>3325</v>
      </c>
      <c r="D38" s="69" t="s">
        <v>6217</v>
      </c>
      <c r="E38" s="69" t="s">
        <v>6385</v>
      </c>
    </row>
    <row r="39" spans="1:5">
      <c r="A39" t="s">
        <v>32</v>
      </c>
      <c r="B39" t="s">
        <v>6422</v>
      </c>
      <c r="C39" t="s">
        <v>3325</v>
      </c>
      <c r="D39" s="69" t="s">
        <v>6217</v>
      </c>
      <c r="E39" s="69" t="s">
        <v>6385</v>
      </c>
    </row>
    <row r="40" spans="1:5">
      <c r="A40" t="s">
        <v>32</v>
      </c>
      <c r="B40" t="s">
        <v>6423</v>
      </c>
      <c r="C40" t="s">
        <v>3325</v>
      </c>
      <c r="D40" s="69" t="s">
        <v>6284</v>
      </c>
      <c r="E40" s="69" t="s">
        <v>4907</v>
      </c>
    </row>
    <row r="41" spans="1:5">
      <c r="A41" t="s">
        <v>32</v>
      </c>
      <c r="B41" t="s">
        <v>6424</v>
      </c>
      <c r="C41" t="s">
        <v>3325</v>
      </c>
      <c r="D41" s="69" t="s">
        <v>6217</v>
      </c>
      <c r="E41" s="69" t="s">
        <v>4907</v>
      </c>
    </row>
    <row r="42" spans="1:5">
      <c r="A42" t="s">
        <v>32</v>
      </c>
      <c r="B42" t="s">
        <v>6425</v>
      </c>
      <c r="C42" t="s">
        <v>3160</v>
      </c>
      <c r="D42" s="69" t="s">
        <v>6286</v>
      </c>
      <c r="E42" s="69" t="s">
        <v>6385</v>
      </c>
    </row>
    <row r="43" spans="1:5">
      <c r="A43" t="s">
        <v>32</v>
      </c>
      <c r="B43" t="s">
        <v>6426</v>
      </c>
      <c r="C43" t="s">
        <v>3160</v>
      </c>
      <c r="D43" s="69" t="s">
        <v>6284</v>
      </c>
      <c r="E43" s="69" t="s">
        <v>4907</v>
      </c>
    </row>
    <row r="44" spans="1:5">
      <c r="A44" t="s">
        <v>32</v>
      </c>
      <c r="B44" t="s">
        <v>6427</v>
      </c>
      <c r="C44" t="s">
        <v>3160</v>
      </c>
      <c r="D44" s="69" t="s">
        <v>6217</v>
      </c>
      <c r="E44" s="69" t="s">
        <v>4907</v>
      </c>
    </row>
    <row r="45" spans="1:5">
      <c r="A45" t="s">
        <v>32</v>
      </c>
      <c r="B45" t="s">
        <v>6428</v>
      </c>
      <c r="C45" t="s">
        <v>3160</v>
      </c>
      <c r="D45" s="69" t="s">
        <v>5421</v>
      </c>
      <c r="E45" s="69" t="s">
        <v>6397</v>
      </c>
    </row>
    <row r="46" spans="1:5">
      <c r="A46" t="s">
        <v>32</v>
      </c>
      <c r="B46" t="s">
        <v>6429</v>
      </c>
      <c r="C46" t="s">
        <v>6430</v>
      </c>
      <c r="D46" s="69" t="s">
        <v>6284</v>
      </c>
      <c r="E46" s="69" t="s">
        <v>6385</v>
      </c>
    </row>
    <row r="47" spans="1:5">
      <c r="A47" t="s">
        <v>32</v>
      </c>
      <c r="B47" t="s">
        <v>6431</v>
      </c>
      <c r="C47" t="s">
        <v>6430</v>
      </c>
      <c r="D47" s="69" t="s">
        <v>6217</v>
      </c>
      <c r="E47" s="69" t="s">
        <v>4907</v>
      </c>
    </row>
    <row r="48" spans="1:5">
      <c r="A48" t="s">
        <v>32</v>
      </c>
      <c r="B48" t="s">
        <v>6432</v>
      </c>
      <c r="C48" t="s">
        <v>6430</v>
      </c>
      <c r="D48" s="69" t="s">
        <v>6217</v>
      </c>
      <c r="E48" s="69" t="s">
        <v>6385</v>
      </c>
    </row>
    <row r="49" spans="1:5">
      <c r="A49" t="s">
        <v>32</v>
      </c>
      <c r="B49" t="s">
        <v>6433</v>
      </c>
      <c r="C49" t="s">
        <v>6430</v>
      </c>
      <c r="D49" s="69" t="s">
        <v>6217</v>
      </c>
      <c r="E49" s="69" t="s">
        <v>6434</v>
      </c>
    </row>
    <row r="50" spans="1:5">
      <c r="A50" t="s">
        <v>32</v>
      </c>
      <c r="B50" t="s">
        <v>6435</v>
      </c>
      <c r="C50" t="s">
        <v>6430</v>
      </c>
      <c r="D50" s="69" t="s">
        <v>6284</v>
      </c>
      <c r="E50" s="69" t="s">
        <v>6389</v>
      </c>
    </row>
    <row r="51" spans="1:5">
      <c r="A51" t="s">
        <v>32</v>
      </c>
      <c r="B51" t="s">
        <v>3092</v>
      </c>
      <c r="C51" t="s">
        <v>6430</v>
      </c>
      <c r="D51" s="69" t="s">
        <v>6217</v>
      </c>
      <c r="E51" s="69" t="s">
        <v>4907</v>
      </c>
    </row>
    <row r="52" spans="1:5">
      <c r="A52" t="s">
        <v>32</v>
      </c>
      <c r="B52" t="s">
        <v>6436</v>
      </c>
      <c r="C52" t="s">
        <v>3220</v>
      </c>
      <c r="D52" s="69" t="s">
        <v>6217</v>
      </c>
      <c r="E52" s="69" t="s">
        <v>6385</v>
      </c>
    </row>
    <row r="53" spans="1:5">
      <c r="A53" t="s">
        <v>55</v>
      </c>
      <c r="B53" t="s">
        <v>6437</v>
      </c>
      <c r="C53" t="s">
        <v>2949</v>
      </c>
      <c r="D53" s="69" t="s">
        <v>6217</v>
      </c>
      <c r="E53" s="69" t="s">
        <v>6389</v>
      </c>
    </row>
    <row r="54" spans="1:5">
      <c r="A54" t="s">
        <v>55</v>
      </c>
      <c r="B54" t="s">
        <v>6438</v>
      </c>
      <c r="C54" t="s">
        <v>2949</v>
      </c>
      <c r="D54" s="69" t="s">
        <v>6217</v>
      </c>
      <c r="E54" s="69" t="s">
        <v>4907</v>
      </c>
    </row>
    <row r="55" spans="1:5">
      <c r="A55" t="s">
        <v>55</v>
      </c>
      <c r="B55" t="s">
        <v>3901</v>
      </c>
      <c r="C55" t="s">
        <v>2949</v>
      </c>
      <c r="D55" s="69" t="s">
        <v>6217</v>
      </c>
      <c r="E55" s="69" t="s">
        <v>6385</v>
      </c>
    </row>
    <row r="56" spans="1:5">
      <c r="A56" t="s">
        <v>55</v>
      </c>
      <c r="B56" t="s">
        <v>6439</v>
      </c>
      <c r="C56" t="s">
        <v>2949</v>
      </c>
      <c r="D56" s="69" t="s">
        <v>6217</v>
      </c>
      <c r="E56" s="69" t="s">
        <v>6385</v>
      </c>
    </row>
    <row r="57" spans="1:5">
      <c r="A57" t="s">
        <v>55</v>
      </c>
      <c r="B57" t="s">
        <v>6440</v>
      </c>
      <c r="C57" t="s">
        <v>2949</v>
      </c>
      <c r="D57" s="69" t="s">
        <v>6217</v>
      </c>
      <c r="E57" s="69" t="s">
        <v>6385</v>
      </c>
    </row>
    <row r="58" spans="1:5">
      <c r="A58" t="s">
        <v>55</v>
      </c>
      <c r="B58" t="s">
        <v>3903</v>
      </c>
      <c r="C58" t="s">
        <v>2949</v>
      </c>
      <c r="D58" s="69" t="s">
        <v>6217</v>
      </c>
      <c r="E58" s="69" t="s">
        <v>6385</v>
      </c>
    </row>
    <row r="59" spans="1:5">
      <c r="A59" t="s">
        <v>55</v>
      </c>
      <c r="B59" t="s">
        <v>6441</v>
      </c>
      <c r="C59" t="s">
        <v>2949</v>
      </c>
      <c r="D59" s="69" t="s">
        <v>6217</v>
      </c>
      <c r="E59" s="69" t="s">
        <v>6385</v>
      </c>
    </row>
    <row r="60" spans="1:5">
      <c r="A60" t="s">
        <v>55</v>
      </c>
      <c r="B60" t="s">
        <v>6442</v>
      </c>
      <c r="C60" t="s">
        <v>2949</v>
      </c>
      <c r="D60" s="69" t="s">
        <v>6217</v>
      </c>
      <c r="E60" s="69" t="s">
        <v>6385</v>
      </c>
    </row>
    <row r="61" spans="1:5">
      <c r="A61" t="s">
        <v>55</v>
      </c>
      <c r="B61" t="s">
        <v>6443</v>
      </c>
      <c r="C61" t="s">
        <v>2949</v>
      </c>
      <c r="D61" s="69" t="s">
        <v>6217</v>
      </c>
      <c r="E61" s="69" t="s">
        <v>4907</v>
      </c>
    </row>
    <row r="62" spans="1:5">
      <c r="A62" t="s">
        <v>55</v>
      </c>
      <c r="B62" t="s">
        <v>6444</v>
      </c>
      <c r="C62" t="s">
        <v>2949</v>
      </c>
      <c r="D62" s="69" t="s">
        <v>6217</v>
      </c>
      <c r="E62" s="69" t="s">
        <v>6397</v>
      </c>
    </row>
    <row r="63" spans="1:5">
      <c r="A63" t="s">
        <v>55</v>
      </c>
      <c r="B63" t="s">
        <v>6445</v>
      </c>
      <c r="C63" t="s">
        <v>2949</v>
      </c>
      <c r="D63" s="69" t="s">
        <v>6217</v>
      </c>
      <c r="E63" s="69" t="s">
        <v>6385</v>
      </c>
    </row>
    <row r="64" spans="1:5">
      <c r="A64" t="s">
        <v>55</v>
      </c>
      <c r="B64" t="s">
        <v>6446</v>
      </c>
      <c r="C64" t="s">
        <v>2949</v>
      </c>
      <c r="D64" s="69" t="s">
        <v>6217</v>
      </c>
      <c r="E64" s="69" t="s">
        <v>6389</v>
      </c>
    </row>
    <row r="65" spans="1:5">
      <c r="A65" t="s">
        <v>55</v>
      </c>
      <c r="B65" t="s">
        <v>6447</v>
      </c>
      <c r="C65" t="s">
        <v>2949</v>
      </c>
      <c r="D65" s="69" t="s">
        <v>6217</v>
      </c>
      <c r="E65" s="69" t="s">
        <v>6397</v>
      </c>
    </row>
    <row r="66" spans="1:5">
      <c r="A66" t="s">
        <v>55</v>
      </c>
      <c r="B66" t="s">
        <v>6448</v>
      </c>
      <c r="C66" t="s">
        <v>2949</v>
      </c>
      <c r="D66" s="69" t="s">
        <v>6217</v>
      </c>
      <c r="E66" s="69" t="s">
        <v>6397</v>
      </c>
    </row>
    <row r="67" spans="1:5">
      <c r="A67" t="s">
        <v>55</v>
      </c>
      <c r="B67" t="s">
        <v>6449</v>
      </c>
      <c r="C67" t="s">
        <v>2949</v>
      </c>
      <c r="D67" s="69" t="s">
        <v>6217</v>
      </c>
      <c r="E67" s="69" t="s">
        <v>6397</v>
      </c>
    </row>
    <row r="68" spans="1:5">
      <c r="A68" t="s">
        <v>55</v>
      </c>
      <c r="B68" t="s">
        <v>6450</v>
      </c>
      <c r="C68" t="s">
        <v>2949</v>
      </c>
      <c r="D68" s="69" t="s">
        <v>6217</v>
      </c>
      <c r="E68" s="69" t="s">
        <v>6385</v>
      </c>
    </row>
    <row r="69" spans="1:5">
      <c r="A69" t="s">
        <v>55</v>
      </c>
      <c r="B69" t="s">
        <v>3128</v>
      </c>
      <c r="C69" t="s">
        <v>2949</v>
      </c>
      <c r="D69" s="69" t="s">
        <v>6217</v>
      </c>
      <c r="E69" s="69" t="s">
        <v>4907</v>
      </c>
    </row>
    <row r="70" spans="1:5">
      <c r="A70" t="s">
        <v>55</v>
      </c>
      <c r="B70" t="s">
        <v>6451</v>
      </c>
      <c r="C70" t="s">
        <v>2949</v>
      </c>
      <c r="D70" s="69" t="s">
        <v>6284</v>
      </c>
      <c r="E70" s="69" t="s">
        <v>6385</v>
      </c>
    </row>
    <row r="71" spans="1:5">
      <c r="A71" t="s">
        <v>55</v>
      </c>
      <c r="B71" t="s">
        <v>6452</v>
      </c>
      <c r="C71" t="s">
        <v>2949</v>
      </c>
      <c r="D71" s="69" t="s">
        <v>6217</v>
      </c>
      <c r="E71" s="69" t="s">
        <v>6385</v>
      </c>
    </row>
    <row r="72" spans="1:5">
      <c r="A72" t="s">
        <v>55</v>
      </c>
      <c r="B72" t="s">
        <v>6453</v>
      </c>
      <c r="C72" t="s">
        <v>2949</v>
      </c>
      <c r="D72" s="69" t="s">
        <v>6217</v>
      </c>
      <c r="E72" s="69" t="s">
        <v>6385</v>
      </c>
    </row>
    <row r="73" spans="1:5">
      <c r="A73" t="s">
        <v>55</v>
      </c>
      <c r="B73" t="s">
        <v>6454</v>
      </c>
      <c r="C73" t="s">
        <v>2949</v>
      </c>
      <c r="D73" s="69" t="s">
        <v>6217</v>
      </c>
      <c r="E73" s="69" t="s">
        <v>6385</v>
      </c>
    </row>
    <row r="74" spans="1:5">
      <c r="A74" t="s">
        <v>55</v>
      </c>
      <c r="B74" t="s">
        <v>6455</v>
      </c>
      <c r="C74" t="s">
        <v>2949</v>
      </c>
      <c r="D74" s="69" t="s">
        <v>6217</v>
      </c>
      <c r="E74" s="69" t="s">
        <v>4907</v>
      </c>
    </row>
    <row r="75" spans="1:5">
      <c r="A75" t="s">
        <v>55</v>
      </c>
      <c r="B75" t="s">
        <v>6456</v>
      </c>
      <c r="C75" t="s">
        <v>2949</v>
      </c>
      <c r="D75" s="69" t="s">
        <v>6284</v>
      </c>
      <c r="E75" s="69" t="s">
        <v>6385</v>
      </c>
    </row>
    <row r="76" spans="1:5">
      <c r="A76" t="s">
        <v>55</v>
      </c>
      <c r="B76" t="s">
        <v>6457</v>
      </c>
      <c r="C76" t="s">
        <v>2949</v>
      </c>
      <c r="D76" s="69" t="s">
        <v>6284</v>
      </c>
      <c r="E76" s="69" t="s">
        <v>6385</v>
      </c>
    </row>
    <row r="77" spans="1:5">
      <c r="A77" t="s">
        <v>55</v>
      </c>
      <c r="B77" t="s">
        <v>6458</v>
      </c>
      <c r="C77" t="s">
        <v>6459</v>
      </c>
      <c r="D77" s="69" t="s">
        <v>6217</v>
      </c>
      <c r="E77" s="69" t="s">
        <v>6385</v>
      </c>
    </row>
    <row r="78" spans="1:5">
      <c r="A78" t="s">
        <v>55</v>
      </c>
      <c r="B78" t="s">
        <v>6460</v>
      </c>
      <c r="C78" t="s">
        <v>6459</v>
      </c>
      <c r="D78" s="69" t="s">
        <v>6275</v>
      </c>
      <c r="E78" s="69" t="s">
        <v>6385</v>
      </c>
    </row>
    <row r="79" spans="1:5">
      <c r="A79" t="s">
        <v>55</v>
      </c>
      <c r="B79" t="s">
        <v>2913</v>
      </c>
      <c r="C79" t="s">
        <v>6459</v>
      </c>
      <c r="D79" s="69" t="s">
        <v>6217</v>
      </c>
      <c r="E79" s="69" t="s">
        <v>4907</v>
      </c>
    </row>
    <row r="80" spans="1:5">
      <c r="A80" t="s">
        <v>55</v>
      </c>
      <c r="B80" t="s">
        <v>3812</v>
      </c>
      <c r="C80" t="s">
        <v>6459</v>
      </c>
      <c r="D80" s="69" t="s">
        <v>6284</v>
      </c>
      <c r="E80" s="69" t="s">
        <v>4907</v>
      </c>
    </row>
    <row r="81" spans="1:5">
      <c r="A81" t="s">
        <v>55</v>
      </c>
      <c r="B81" t="s">
        <v>6461</v>
      </c>
      <c r="C81" t="s">
        <v>6459</v>
      </c>
      <c r="D81" s="69" t="s">
        <v>6217</v>
      </c>
      <c r="E81" s="69" t="s">
        <v>6385</v>
      </c>
    </row>
    <row r="82" spans="1:5">
      <c r="A82" t="s">
        <v>55</v>
      </c>
      <c r="B82" t="s">
        <v>6462</v>
      </c>
      <c r="C82" t="s">
        <v>6459</v>
      </c>
      <c r="D82" s="69" t="s">
        <v>6217</v>
      </c>
      <c r="E82" s="69" t="s">
        <v>6385</v>
      </c>
    </row>
    <row r="83" spans="1:5">
      <c r="A83" t="s">
        <v>55</v>
      </c>
      <c r="B83" t="s">
        <v>6463</v>
      </c>
      <c r="C83" t="s">
        <v>6464</v>
      </c>
      <c r="D83" s="69" t="s">
        <v>6217</v>
      </c>
      <c r="E83" s="69" t="s">
        <v>4907</v>
      </c>
    </row>
    <row r="84" spans="1:5">
      <c r="A84" t="s">
        <v>55</v>
      </c>
      <c r="B84" t="s">
        <v>6465</v>
      </c>
      <c r="C84" t="s">
        <v>6464</v>
      </c>
      <c r="D84" s="69" t="s">
        <v>6217</v>
      </c>
      <c r="E84" s="69" t="s">
        <v>4907</v>
      </c>
    </row>
    <row r="85" spans="1:5">
      <c r="A85" t="s">
        <v>55</v>
      </c>
      <c r="B85" t="s">
        <v>6466</v>
      </c>
      <c r="C85" t="s">
        <v>6464</v>
      </c>
      <c r="D85" s="69" t="s">
        <v>6217</v>
      </c>
      <c r="E85" s="69" t="s">
        <v>6389</v>
      </c>
    </row>
    <row r="86" spans="1:5">
      <c r="A86" t="s">
        <v>55</v>
      </c>
      <c r="B86" t="s">
        <v>6467</v>
      </c>
      <c r="C86" t="s">
        <v>6464</v>
      </c>
      <c r="D86" s="69" t="s">
        <v>6217</v>
      </c>
      <c r="E86" s="69" t="s">
        <v>6389</v>
      </c>
    </row>
    <row r="87" spans="1:5">
      <c r="A87" t="s">
        <v>55</v>
      </c>
      <c r="B87" t="s">
        <v>3106</v>
      </c>
      <c r="C87" t="s">
        <v>6464</v>
      </c>
      <c r="D87" s="69" t="s">
        <v>6217</v>
      </c>
      <c r="E87" s="69" t="s">
        <v>6385</v>
      </c>
    </row>
    <row r="88" spans="1:5">
      <c r="A88" t="s">
        <v>55</v>
      </c>
      <c r="B88" t="s">
        <v>6468</v>
      </c>
      <c r="C88" t="s">
        <v>6464</v>
      </c>
      <c r="D88" s="69" t="s">
        <v>6217</v>
      </c>
      <c r="E88" s="69" t="s">
        <v>6434</v>
      </c>
    </row>
    <row r="89" spans="1:5">
      <c r="A89" t="s">
        <v>55</v>
      </c>
      <c r="B89" t="s">
        <v>3822</v>
      </c>
      <c r="C89" t="s">
        <v>6464</v>
      </c>
      <c r="D89" s="69" t="s">
        <v>6217</v>
      </c>
      <c r="E89" s="69" t="s">
        <v>6389</v>
      </c>
    </row>
    <row r="90" spans="1:5">
      <c r="A90" t="s">
        <v>55</v>
      </c>
      <c r="B90" t="s">
        <v>6469</v>
      </c>
      <c r="C90" t="s">
        <v>6464</v>
      </c>
      <c r="D90" s="69" t="s">
        <v>6217</v>
      </c>
      <c r="E90" s="69" t="s">
        <v>6385</v>
      </c>
    </row>
    <row r="91" spans="1:5">
      <c r="A91" t="s">
        <v>55</v>
      </c>
      <c r="B91" t="s">
        <v>6470</v>
      </c>
      <c r="C91" t="s">
        <v>3919</v>
      </c>
      <c r="D91" s="69" t="s">
        <v>6217</v>
      </c>
      <c r="E91" s="69" t="s">
        <v>6385</v>
      </c>
    </row>
    <row r="92" spans="1:5">
      <c r="A92" t="s">
        <v>55</v>
      </c>
      <c r="B92" t="s">
        <v>6471</v>
      </c>
      <c r="C92" t="s">
        <v>3919</v>
      </c>
      <c r="D92" s="69" t="s">
        <v>6217</v>
      </c>
      <c r="E92" s="69" t="s">
        <v>6385</v>
      </c>
    </row>
    <row r="93" spans="1:5">
      <c r="A93" t="s">
        <v>55</v>
      </c>
      <c r="B93" t="s">
        <v>6472</v>
      </c>
      <c r="C93" t="s">
        <v>3919</v>
      </c>
      <c r="D93" s="69" t="s">
        <v>6284</v>
      </c>
      <c r="E93" s="69" t="s">
        <v>6385</v>
      </c>
    </row>
    <row r="94" spans="1:5">
      <c r="A94" t="s">
        <v>55</v>
      </c>
      <c r="B94" t="s">
        <v>3838</v>
      </c>
      <c r="C94" t="s">
        <v>3919</v>
      </c>
      <c r="D94" s="69" t="s">
        <v>4823</v>
      </c>
      <c r="E94" s="69" t="s">
        <v>4907</v>
      </c>
    </row>
    <row r="95" spans="1:5">
      <c r="A95" t="s">
        <v>55</v>
      </c>
      <c r="B95" t="s">
        <v>6473</v>
      </c>
      <c r="C95" t="s">
        <v>3919</v>
      </c>
      <c r="D95" s="69" t="s">
        <v>6217</v>
      </c>
      <c r="E95" s="69" t="s">
        <v>6385</v>
      </c>
    </row>
    <row r="96" spans="1:5">
      <c r="A96" t="s">
        <v>55</v>
      </c>
      <c r="B96" t="s">
        <v>6474</v>
      </c>
      <c r="C96" t="s">
        <v>3919</v>
      </c>
      <c r="D96" s="69" t="s">
        <v>6217</v>
      </c>
      <c r="E96" s="69" t="s">
        <v>6385</v>
      </c>
    </row>
    <row r="97" spans="1:5">
      <c r="A97" t="s">
        <v>55</v>
      </c>
      <c r="B97" t="s">
        <v>6475</v>
      </c>
      <c r="C97" t="s">
        <v>6476</v>
      </c>
      <c r="D97" s="69" t="s">
        <v>6217</v>
      </c>
      <c r="E97" s="69" t="s">
        <v>4907</v>
      </c>
    </row>
    <row r="98" spans="1:5">
      <c r="A98" t="s">
        <v>55</v>
      </c>
      <c r="B98" t="s">
        <v>6477</v>
      </c>
      <c r="C98" t="s">
        <v>6476</v>
      </c>
      <c r="D98" s="69" t="s">
        <v>6217</v>
      </c>
      <c r="E98" s="69" t="s">
        <v>6389</v>
      </c>
    </row>
    <row r="99" spans="1:5">
      <c r="A99" t="s">
        <v>55</v>
      </c>
      <c r="B99" t="s">
        <v>6478</v>
      </c>
      <c r="C99" t="s">
        <v>6476</v>
      </c>
      <c r="D99" s="69" t="s">
        <v>6410</v>
      </c>
      <c r="E99" s="69" t="s">
        <v>6385</v>
      </c>
    </row>
    <row r="100" spans="1:5">
      <c r="A100" t="s">
        <v>55</v>
      </c>
      <c r="B100" t="s">
        <v>6479</v>
      </c>
      <c r="C100" t="s">
        <v>6476</v>
      </c>
      <c r="D100" s="69" t="s">
        <v>6217</v>
      </c>
      <c r="E100" s="69" t="s">
        <v>6389</v>
      </c>
    </row>
    <row r="101" spans="1:5">
      <c r="A101" t="s">
        <v>55</v>
      </c>
      <c r="B101" t="s">
        <v>6480</v>
      </c>
      <c r="C101" t="s">
        <v>6476</v>
      </c>
      <c r="D101" s="69" t="s">
        <v>6217</v>
      </c>
      <c r="E101" s="69" t="s">
        <v>6389</v>
      </c>
    </row>
    <row r="102" spans="1:5">
      <c r="A102" t="s">
        <v>55</v>
      </c>
      <c r="B102" t="s">
        <v>6481</v>
      </c>
      <c r="C102" t="s">
        <v>6476</v>
      </c>
      <c r="D102" s="69" t="s">
        <v>6217</v>
      </c>
      <c r="E102" s="69" t="s">
        <v>6385</v>
      </c>
    </row>
    <row r="103" spans="1:5">
      <c r="A103" t="s">
        <v>55</v>
      </c>
      <c r="B103" t="s">
        <v>6482</v>
      </c>
      <c r="C103" t="s">
        <v>6476</v>
      </c>
      <c r="D103" s="69" t="s">
        <v>6284</v>
      </c>
      <c r="E103" s="69" t="s">
        <v>6385</v>
      </c>
    </row>
    <row r="104" spans="1:5">
      <c r="A104" t="s">
        <v>55</v>
      </c>
      <c r="B104" t="s">
        <v>6483</v>
      </c>
      <c r="C104" t="s">
        <v>3134</v>
      </c>
      <c r="D104" s="69" t="s">
        <v>6284</v>
      </c>
      <c r="E104" s="69" t="s">
        <v>6385</v>
      </c>
    </row>
    <row r="105" spans="1:5">
      <c r="A105" t="s">
        <v>55</v>
      </c>
      <c r="B105" t="s">
        <v>3857</v>
      </c>
      <c r="C105" t="s">
        <v>3134</v>
      </c>
      <c r="D105" s="69" t="s">
        <v>4823</v>
      </c>
      <c r="E105" s="69" t="s">
        <v>4907</v>
      </c>
    </row>
    <row r="106" spans="1:5">
      <c r="A106" t="s">
        <v>55</v>
      </c>
      <c r="B106" t="s">
        <v>6484</v>
      </c>
      <c r="C106" t="s">
        <v>3134</v>
      </c>
      <c r="D106" s="69" t="s">
        <v>6217</v>
      </c>
      <c r="E106" s="69" t="s">
        <v>6434</v>
      </c>
    </row>
    <row r="107" spans="1:5">
      <c r="A107" t="s">
        <v>55</v>
      </c>
      <c r="B107" t="s">
        <v>3862</v>
      </c>
      <c r="C107" t="s">
        <v>3134</v>
      </c>
      <c r="D107" s="69" t="s">
        <v>6217</v>
      </c>
      <c r="E107" s="69" t="s">
        <v>6389</v>
      </c>
    </row>
    <row r="108" spans="1:5">
      <c r="A108" t="s">
        <v>55</v>
      </c>
      <c r="B108" t="s">
        <v>6485</v>
      </c>
      <c r="C108" t="s">
        <v>3134</v>
      </c>
      <c r="D108" s="69" t="s">
        <v>6284</v>
      </c>
      <c r="E108" s="69" t="s">
        <v>6397</v>
      </c>
    </row>
    <row r="109" spans="1:5">
      <c r="A109" t="s">
        <v>55</v>
      </c>
      <c r="B109" t="s">
        <v>6486</v>
      </c>
      <c r="C109" t="s">
        <v>3134</v>
      </c>
      <c r="D109" s="69" t="s">
        <v>6217</v>
      </c>
      <c r="E109" s="69" t="s">
        <v>6385</v>
      </c>
    </row>
    <row r="110" spans="1:5">
      <c r="A110" t="s">
        <v>55</v>
      </c>
      <c r="B110" t="s">
        <v>6487</v>
      </c>
      <c r="C110" t="s">
        <v>3134</v>
      </c>
      <c r="D110" s="69" t="s">
        <v>6217</v>
      </c>
      <c r="E110" s="69" t="s">
        <v>6385</v>
      </c>
    </row>
    <row r="111" spans="1:5">
      <c r="A111" t="s">
        <v>55</v>
      </c>
      <c r="B111" t="s">
        <v>6488</v>
      </c>
      <c r="C111" t="s">
        <v>3134</v>
      </c>
      <c r="D111" s="69" t="s">
        <v>6217</v>
      </c>
      <c r="E111" s="69" t="s">
        <v>6385</v>
      </c>
    </row>
    <row r="112" spans="1:5">
      <c r="A112" t="s">
        <v>55</v>
      </c>
      <c r="B112" t="s">
        <v>6489</v>
      </c>
      <c r="C112" t="s">
        <v>3134</v>
      </c>
      <c r="D112" s="69" t="s">
        <v>6217</v>
      </c>
      <c r="E112" s="69" t="s">
        <v>4907</v>
      </c>
    </row>
    <row r="113" spans="1:5">
      <c r="A113" t="s">
        <v>55</v>
      </c>
      <c r="B113" t="s">
        <v>6490</v>
      </c>
      <c r="C113" t="s">
        <v>3134</v>
      </c>
      <c r="D113" s="69" t="s">
        <v>6217</v>
      </c>
      <c r="E113" s="69" t="s">
        <v>6385</v>
      </c>
    </row>
    <row r="114" spans="1:5">
      <c r="A114" t="s">
        <v>55</v>
      </c>
      <c r="B114" t="s">
        <v>6491</v>
      </c>
      <c r="C114" t="s">
        <v>6492</v>
      </c>
      <c r="D114" s="69" t="s">
        <v>6217</v>
      </c>
      <c r="E114" s="69" t="s">
        <v>6385</v>
      </c>
    </row>
    <row r="115" spans="1:5">
      <c r="A115" t="s">
        <v>55</v>
      </c>
      <c r="B115" t="s">
        <v>6493</v>
      </c>
      <c r="C115" t="s">
        <v>6492</v>
      </c>
      <c r="D115" s="69" t="s">
        <v>6217</v>
      </c>
      <c r="E115" s="69" t="s">
        <v>6385</v>
      </c>
    </row>
    <row r="116" spans="1:5">
      <c r="A116" t="s">
        <v>55</v>
      </c>
      <c r="B116" t="s">
        <v>6494</v>
      </c>
      <c r="C116" t="s">
        <v>6492</v>
      </c>
      <c r="D116" s="69" t="s">
        <v>6217</v>
      </c>
      <c r="E116" s="69" t="s">
        <v>6385</v>
      </c>
    </row>
    <row r="117" spans="1:5">
      <c r="A117" t="s">
        <v>55</v>
      </c>
      <c r="B117" t="s">
        <v>6495</v>
      </c>
      <c r="C117" t="s">
        <v>6492</v>
      </c>
      <c r="D117" s="69" t="s">
        <v>6217</v>
      </c>
      <c r="E117" s="69" t="s">
        <v>4907</v>
      </c>
    </row>
    <row r="118" spans="1:5">
      <c r="A118" t="s">
        <v>55</v>
      </c>
      <c r="B118" t="s">
        <v>6496</v>
      </c>
      <c r="C118" t="s">
        <v>6492</v>
      </c>
      <c r="D118" s="69" t="s">
        <v>6284</v>
      </c>
      <c r="E118" s="69" t="s">
        <v>6385</v>
      </c>
    </row>
    <row r="119" spans="1:5">
      <c r="A119" t="s">
        <v>55</v>
      </c>
      <c r="B119" t="s">
        <v>6497</v>
      </c>
      <c r="C119" t="s">
        <v>6492</v>
      </c>
      <c r="D119" s="69" t="s">
        <v>6284</v>
      </c>
      <c r="E119" s="69" t="s">
        <v>6385</v>
      </c>
    </row>
    <row r="120" spans="1:5">
      <c r="A120" t="s">
        <v>55</v>
      </c>
      <c r="B120" t="s">
        <v>6498</v>
      </c>
      <c r="C120" t="s">
        <v>6499</v>
      </c>
      <c r="D120" s="69" t="s">
        <v>6217</v>
      </c>
      <c r="E120" s="69" t="s">
        <v>6389</v>
      </c>
    </row>
    <row r="121" spans="1:5">
      <c r="A121" t="s">
        <v>59</v>
      </c>
      <c r="B121" t="s">
        <v>6500</v>
      </c>
      <c r="C121" t="s">
        <v>2931</v>
      </c>
      <c r="D121" s="69" t="s">
        <v>6217</v>
      </c>
      <c r="E121" s="69" t="s">
        <v>6389</v>
      </c>
    </row>
    <row r="122" spans="1:5">
      <c r="A122" t="s">
        <v>59</v>
      </c>
      <c r="B122" t="s">
        <v>6501</v>
      </c>
      <c r="C122" t="s">
        <v>2931</v>
      </c>
      <c r="D122" s="69" t="s">
        <v>6217</v>
      </c>
      <c r="E122" s="69" t="s">
        <v>6385</v>
      </c>
    </row>
    <row r="123" spans="1:5">
      <c r="A123" t="s">
        <v>59</v>
      </c>
      <c r="B123" t="s">
        <v>6502</v>
      </c>
      <c r="C123" t="s">
        <v>2931</v>
      </c>
      <c r="D123" s="69" t="s">
        <v>6217</v>
      </c>
      <c r="E123" s="69" t="s">
        <v>6385</v>
      </c>
    </row>
    <row r="124" spans="1:5">
      <c r="A124" t="s">
        <v>59</v>
      </c>
      <c r="B124" t="s">
        <v>6503</v>
      </c>
      <c r="C124" t="s">
        <v>2931</v>
      </c>
      <c r="D124" s="69" t="s">
        <v>6217</v>
      </c>
      <c r="E124" s="69" t="s">
        <v>6385</v>
      </c>
    </row>
    <row r="125" spans="1:5">
      <c r="A125" t="s">
        <v>59</v>
      </c>
      <c r="B125" t="s">
        <v>6504</v>
      </c>
      <c r="C125" t="s">
        <v>2931</v>
      </c>
      <c r="D125" s="69" t="s">
        <v>6217</v>
      </c>
      <c r="E125" s="69" t="s">
        <v>4907</v>
      </c>
    </row>
    <row r="126" spans="1:5">
      <c r="A126" t="s">
        <v>59</v>
      </c>
      <c r="B126" t="s">
        <v>6505</v>
      </c>
      <c r="C126" t="s">
        <v>2931</v>
      </c>
      <c r="D126" s="69" t="s">
        <v>6410</v>
      </c>
      <c r="E126" s="69" t="s">
        <v>6397</v>
      </c>
    </row>
    <row r="127" spans="1:5">
      <c r="A127" t="s">
        <v>59</v>
      </c>
      <c r="B127" t="s">
        <v>6506</v>
      </c>
      <c r="C127" t="s">
        <v>2931</v>
      </c>
      <c r="D127" s="69" t="s">
        <v>6217</v>
      </c>
      <c r="E127" s="69" t="s">
        <v>4907</v>
      </c>
    </row>
    <row r="128" spans="1:5">
      <c r="A128" t="s">
        <v>59</v>
      </c>
      <c r="B128" t="s">
        <v>3972</v>
      </c>
      <c r="C128" t="s">
        <v>2931</v>
      </c>
      <c r="D128" s="69" t="s">
        <v>6217</v>
      </c>
      <c r="E128" s="69" t="s">
        <v>4907</v>
      </c>
    </row>
    <row r="129" spans="1:5">
      <c r="A129" t="s">
        <v>59</v>
      </c>
      <c r="B129" t="s">
        <v>6507</v>
      </c>
      <c r="C129" t="s">
        <v>2931</v>
      </c>
      <c r="D129" s="69" t="s">
        <v>6217</v>
      </c>
      <c r="E129" s="69" t="s">
        <v>6389</v>
      </c>
    </row>
    <row r="130" spans="1:5">
      <c r="A130" t="s">
        <v>59</v>
      </c>
      <c r="B130" t="s">
        <v>6508</v>
      </c>
      <c r="C130" t="s">
        <v>2931</v>
      </c>
      <c r="D130" s="69" t="s">
        <v>6217</v>
      </c>
      <c r="E130" s="69" t="s">
        <v>6385</v>
      </c>
    </row>
    <row r="131" spans="1:5">
      <c r="A131" t="s">
        <v>59</v>
      </c>
      <c r="B131" t="s">
        <v>6509</v>
      </c>
      <c r="C131" t="s">
        <v>2931</v>
      </c>
      <c r="D131" s="69" t="s">
        <v>6286</v>
      </c>
      <c r="E131" s="69" t="s">
        <v>6385</v>
      </c>
    </row>
    <row r="132" spans="1:5">
      <c r="A132" t="s">
        <v>59</v>
      </c>
      <c r="B132" t="s">
        <v>3975</v>
      </c>
      <c r="C132" t="s">
        <v>2931</v>
      </c>
      <c r="D132" s="69" t="s">
        <v>6286</v>
      </c>
      <c r="E132" s="69" t="s">
        <v>6385</v>
      </c>
    </row>
    <row r="133" spans="1:5">
      <c r="A133" t="s">
        <v>59</v>
      </c>
      <c r="B133" t="s">
        <v>6510</v>
      </c>
      <c r="C133" t="s">
        <v>2931</v>
      </c>
      <c r="D133" s="69" t="s">
        <v>6217</v>
      </c>
      <c r="E133" s="69" t="s">
        <v>6385</v>
      </c>
    </row>
    <row r="134" spans="1:5">
      <c r="A134" t="s">
        <v>59</v>
      </c>
      <c r="B134" t="s">
        <v>6511</v>
      </c>
      <c r="C134" t="s">
        <v>2931</v>
      </c>
      <c r="D134" s="69" t="s">
        <v>6217</v>
      </c>
      <c r="E134" s="69" t="s">
        <v>4907</v>
      </c>
    </row>
    <row r="135" spans="1:5">
      <c r="A135" t="s">
        <v>59</v>
      </c>
      <c r="B135" t="s">
        <v>6512</v>
      </c>
      <c r="C135" t="s">
        <v>2931</v>
      </c>
      <c r="D135" s="69" t="s">
        <v>6284</v>
      </c>
      <c r="E135" s="69" t="s">
        <v>4907</v>
      </c>
    </row>
    <row r="136" spans="1:5">
      <c r="A136" t="s">
        <v>59</v>
      </c>
      <c r="B136" t="s">
        <v>6513</v>
      </c>
      <c r="C136" t="s">
        <v>2931</v>
      </c>
      <c r="D136" s="69" t="s">
        <v>6217</v>
      </c>
      <c r="E136" s="69" t="s">
        <v>6385</v>
      </c>
    </row>
    <row r="137" spans="1:5">
      <c r="A137" t="s">
        <v>59</v>
      </c>
      <c r="B137" t="s">
        <v>6514</v>
      </c>
      <c r="C137" t="s">
        <v>2931</v>
      </c>
      <c r="D137" s="69" t="s">
        <v>6217</v>
      </c>
      <c r="E137" s="69" t="s">
        <v>6385</v>
      </c>
    </row>
    <row r="138" spans="1:5">
      <c r="A138" t="s">
        <v>59</v>
      </c>
      <c r="B138" t="s">
        <v>6515</v>
      </c>
      <c r="C138" t="s">
        <v>3978</v>
      </c>
      <c r="D138" s="69" t="s">
        <v>6292</v>
      </c>
      <c r="E138" s="69" t="s">
        <v>6385</v>
      </c>
    </row>
    <row r="139" spans="1:5">
      <c r="A139" t="s">
        <v>59</v>
      </c>
      <c r="B139" t="s">
        <v>3927</v>
      </c>
      <c r="C139" t="s">
        <v>3978</v>
      </c>
      <c r="D139" s="69" t="s">
        <v>6217</v>
      </c>
      <c r="E139" s="69" t="s">
        <v>6389</v>
      </c>
    </row>
    <row r="140" spans="1:5">
      <c r="A140" t="s">
        <v>59</v>
      </c>
      <c r="B140" t="s">
        <v>6516</v>
      </c>
      <c r="C140" t="s">
        <v>3978</v>
      </c>
      <c r="D140" s="69" t="s">
        <v>6284</v>
      </c>
      <c r="E140" s="69" t="s">
        <v>6389</v>
      </c>
    </row>
    <row r="141" spans="1:5">
      <c r="A141" t="s">
        <v>59</v>
      </c>
      <c r="B141" t="s">
        <v>6517</v>
      </c>
      <c r="C141" t="s">
        <v>3269</v>
      </c>
      <c r="D141" s="69" t="s">
        <v>6217</v>
      </c>
      <c r="E141" s="69" t="s">
        <v>4907</v>
      </c>
    </row>
    <row r="142" spans="1:5">
      <c r="A142" t="s">
        <v>59</v>
      </c>
      <c r="B142" t="s">
        <v>6518</v>
      </c>
      <c r="C142" t="s">
        <v>3160</v>
      </c>
      <c r="D142" s="69" t="s">
        <v>6217</v>
      </c>
      <c r="E142" s="69" t="s">
        <v>6385</v>
      </c>
    </row>
    <row r="143" spans="1:5">
      <c r="A143" t="s">
        <v>59</v>
      </c>
      <c r="B143" t="s">
        <v>6519</v>
      </c>
      <c r="C143" t="s">
        <v>3160</v>
      </c>
      <c r="D143" s="69" t="s">
        <v>6410</v>
      </c>
      <c r="E143" s="69" t="s">
        <v>6389</v>
      </c>
    </row>
    <row r="144" spans="1:5">
      <c r="A144" t="s">
        <v>59</v>
      </c>
      <c r="B144" t="s">
        <v>6520</v>
      </c>
      <c r="C144" t="s">
        <v>6430</v>
      </c>
      <c r="D144" s="69" t="s">
        <v>6217</v>
      </c>
      <c r="E144" s="69" t="s">
        <v>6385</v>
      </c>
    </row>
    <row r="145" spans="1:5">
      <c r="A145" t="s">
        <v>59</v>
      </c>
      <c r="B145" t="s">
        <v>6521</v>
      </c>
      <c r="C145" t="s">
        <v>6430</v>
      </c>
      <c r="D145" s="69" t="s">
        <v>6217</v>
      </c>
      <c r="E145" s="69" t="s">
        <v>6385</v>
      </c>
    </row>
    <row r="146" spans="1:5">
      <c r="A146" t="s">
        <v>59</v>
      </c>
      <c r="B146" t="s">
        <v>3154</v>
      </c>
      <c r="C146" t="s">
        <v>3220</v>
      </c>
      <c r="D146" s="69" t="s">
        <v>6217</v>
      </c>
      <c r="E146" s="69" t="s">
        <v>4907</v>
      </c>
    </row>
    <row r="147" spans="1:5">
      <c r="A147" t="s">
        <v>59</v>
      </c>
      <c r="B147" t="s">
        <v>6522</v>
      </c>
      <c r="C147" t="s">
        <v>4236</v>
      </c>
      <c r="D147" s="69" t="s">
        <v>6217</v>
      </c>
      <c r="E147" s="69" t="s">
        <v>6385</v>
      </c>
    </row>
    <row r="148" spans="1:5">
      <c r="A148" t="s">
        <v>59</v>
      </c>
      <c r="B148" t="s">
        <v>6523</v>
      </c>
      <c r="C148" t="s">
        <v>6524</v>
      </c>
      <c r="D148" s="69" t="s">
        <v>6217</v>
      </c>
      <c r="E148" s="69" t="s">
        <v>4907</v>
      </c>
    </row>
    <row r="149" spans="1:5">
      <c r="A149" t="s">
        <v>59</v>
      </c>
      <c r="B149" t="s">
        <v>6525</v>
      </c>
      <c r="C149" t="s">
        <v>3262</v>
      </c>
      <c r="D149" s="69" t="s">
        <v>6217</v>
      </c>
      <c r="E149" s="69" t="s">
        <v>4907</v>
      </c>
    </row>
    <row r="150" spans="1:5">
      <c r="A150" t="s">
        <v>70</v>
      </c>
      <c r="B150" t="s">
        <v>6526</v>
      </c>
      <c r="C150" t="s">
        <v>2931</v>
      </c>
      <c r="D150" s="69" t="s">
        <v>6217</v>
      </c>
      <c r="E150" s="69" t="s">
        <v>6385</v>
      </c>
    </row>
    <row r="151" spans="1:5">
      <c r="A151" t="s">
        <v>70</v>
      </c>
      <c r="B151" t="s">
        <v>6527</v>
      </c>
      <c r="C151" t="s">
        <v>2931</v>
      </c>
      <c r="D151" s="69" t="s">
        <v>6217</v>
      </c>
      <c r="E151" s="69" t="s">
        <v>4907</v>
      </c>
    </row>
    <row r="152" spans="1:5">
      <c r="A152" t="s">
        <v>70</v>
      </c>
      <c r="B152" t="s">
        <v>6528</v>
      </c>
      <c r="C152" t="s">
        <v>2931</v>
      </c>
      <c r="D152" s="69" t="s">
        <v>6217</v>
      </c>
      <c r="E152" s="69" t="s">
        <v>6389</v>
      </c>
    </row>
    <row r="153" spans="1:5">
      <c r="A153" t="s">
        <v>70</v>
      </c>
      <c r="B153" t="s">
        <v>2973</v>
      </c>
      <c r="C153" t="s">
        <v>2931</v>
      </c>
      <c r="D153" s="69" t="s">
        <v>6217</v>
      </c>
      <c r="E153" s="69" t="s">
        <v>6385</v>
      </c>
    </row>
    <row r="154" spans="1:5">
      <c r="A154" t="s">
        <v>70</v>
      </c>
      <c r="B154" t="s">
        <v>6529</v>
      </c>
      <c r="C154" t="s">
        <v>2931</v>
      </c>
      <c r="D154" s="69" t="s">
        <v>6217</v>
      </c>
      <c r="E154" s="69" t="s">
        <v>6385</v>
      </c>
    </row>
    <row r="155" spans="1:5">
      <c r="A155" t="s">
        <v>70</v>
      </c>
      <c r="B155" t="s">
        <v>6530</v>
      </c>
      <c r="C155" t="s">
        <v>2931</v>
      </c>
      <c r="D155" s="69" t="s">
        <v>6217</v>
      </c>
      <c r="E155" s="69" t="s">
        <v>6389</v>
      </c>
    </row>
    <row r="156" spans="1:5">
      <c r="A156" t="s">
        <v>70</v>
      </c>
      <c r="B156" t="s">
        <v>6531</v>
      </c>
      <c r="C156" t="s">
        <v>2931</v>
      </c>
      <c r="D156" s="69" t="s">
        <v>6217</v>
      </c>
      <c r="E156" s="69" t="s">
        <v>4907</v>
      </c>
    </row>
    <row r="157" spans="1:5">
      <c r="A157" t="s">
        <v>70</v>
      </c>
      <c r="B157" t="s">
        <v>6532</v>
      </c>
      <c r="C157" t="s">
        <v>2931</v>
      </c>
      <c r="D157" s="69" t="s">
        <v>6295</v>
      </c>
      <c r="E157" s="69" t="s">
        <v>6385</v>
      </c>
    </row>
    <row r="158" spans="1:5">
      <c r="A158" t="s">
        <v>70</v>
      </c>
      <c r="B158" t="s">
        <v>6533</v>
      </c>
      <c r="C158" t="s">
        <v>2931</v>
      </c>
      <c r="D158" s="69" t="s">
        <v>6217</v>
      </c>
      <c r="E158" s="69" t="s">
        <v>6385</v>
      </c>
    </row>
    <row r="159" spans="1:5">
      <c r="A159" t="s">
        <v>70</v>
      </c>
      <c r="B159" t="s">
        <v>6534</v>
      </c>
      <c r="C159" t="s">
        <v>2931</v>
      </c>
      <c r="D159" s="69" t="s">
        <v>6217</v>
      </c>
      <c r="E159" s="69" t="s">
        <v>6385</v>
      </c>
    </row>
    <row r="160" spans="1:5">
      <c r="A160" t="s">
        <v>70</v>
      </c>
      <c r="B160" t="s">
        <v>6535</v>
      </c>
      <c r="C160" t="s">
        <v>2931</v>
      </c>
      <c r="D160" s="69" t="s">
        <v>6217</v>
      </c>
      <c r="E160" s="69" t="s">
        <v>6385</v>
      </c>
    </row>
    <row r="161" spans="1:5">
      <c r="A161" t="s">
        <v>70</v>
      </c>
      <c r="B161" t="s">
        <v>6536</v>
      </c>
      <c r="C161" t="s">
        <v>2931</v>
      </c>
      <c r="D161" s="69" t="s">
        <v>6295</v>
      </c>
      <c r="E161" s="69" t="s">
        <v>6385</v>
      </c>
    </row>
    <row r="162" spans="1:5">
      <c r="A162" t="s">
        <v>70</v>
      </c>
      <c r="B162" t="s">
        <v>6537</v>
      </c>
      <c r="C162" t="s">
        <v>2931</v>
      </c>
      <c r="D162" s="69" t="s">
        <v>6284</v>
      </c>
      <c r="E162" s="69" t="s">
        <v>6385</v>
      </c>
    </row>
    <row r="163" spans="1:5">
      <c r="A163" t="s">
        <v>70</v>
      </c>
      <c r="B163" t="s">
        <v>4041</v>
      </c>
      <c r="C163" t="s">
        <v>2931</v>
      </c>
      <c r="D163" s="69" t="s">
        <v>6217</v>
      </c>
      <c r="E163" s="69" t="s">
        <v>4907</v>
      </c>
    </row>
    <row r="164" spans="1:5">
      <c r="A164" t="s">
        <v>70</v>
      </c>
      <c r="B164" t="s">
        <v>6538</v>
      </c>
      <c r="C164" t="s">
        <v>2931</v>
      </c>
      <c r="D164" s="69" t="s">
        <v>6217</v>
      </c>
      <c r="E164" s="69" t="s">
        <v>6385</v>
      </c>
    </row>
    <row r="165" spans="1:5">
      <c r="A165" t="s">
        <v>70</v>
      </c>
      <c r="B165" t="s">
        <v>6539</v>
      </c>
      <c r="C165" t="s">
        <v>2931</v>
      </c>
      <c r="D165" s="69" t="s">
        <v>6217</v>
      </c>
      <c r="E165" s="69" t="s">
        <v>6389</v>
      </c>
    </row>
    <row r="166" spans="1:5">
      <c r="A166" t="s">
        <v>70</v>
      </c>
      <c r="B166" t="s">
        <v>6540</v>
      </c>
      <c r="C166" t="s">
        <v>2931</v>
      </c>
      <c r="D166" s="69" t="s">
        <v>6217</v>
      </c>
      <c r="E166" s="69" t="s">
        <v>4907</v>
      </c>
    </row>
    <row r="167" spans="1:5">
      <c r="A167" t="s">
        <v>70</v>
      </c>
      <c r="B167" t="s">
        <v>6541</v>
      </c>
      <c r="C167" t="s">
        <v>2931</v>
      </c>
      <c r="D167" s="69" t="s">
        <v>6217</v>
      </c>
      <c r="E167" s="69" t="s">
        <v>6385</v>
      </c>
    </row>
    <row r="168" spans="1:5">
      <c r="A168" t="s">
        <v>70</v>
      </c>
      <c r="B168" t="s">
        <v>6542</v>
      </c>
      <c r="C168" t="s">
        <v>2931</v>
      </c>
      <c r="D168" s="69" t="s">
        <v>6217</v>
      </c>
      <c r="E168" s="69" t="s">
        <v>4907</v>
      </c>
    </row>
    <row r="169" spans="1:5">
      <c r="A169" t="s">
        <v>70</v>
      </c>
      <c r="B169" t="s">
        <v>6543</v>
      </c>
      <c r="C169" t="s">
        <v>2931</v>
      </c>
      <c r="D169" s="69" t="s">
        <v>6217</v>
      </c>
      <c r="E169" s="69" t="s">
        <v>6385</v>
      </c>
    </row>
    <row r="170" spans="1:5">
      <c r="A170" t="s">
        <v>70</v>
      </c>
      <c r="B170" t="s">
        <v>6544</v>
      </c>
      <c r="C170" t="s">
        <v>6545</v>
      </c>
      <c r="D170" s="69" t="s">
        <v>6217</v>
      </c>
      <c r="E170" s="69" t="s">
        <v>6385</v>
      </c>
    </row>
    <row r="171" spans="1:5">
      <c r="A171" t="s">
        <v>70</v>
      </c>
      <c r="B171" t="s">
        <v>6546</v>
      </c>
      <c r="C171" t="s">
        <v>6545</v>
      </c>
      <c r="D171" s="69" t="s">
        <v>6217</v>
      </c>
      <c r="E171" s="69" t="s">
        <v>6389</v>
      </c>
    </row>
    <row r="172" spans="1:5">
      <c r="A172" t="s">
        <v>70</v>
      </c>
      <c r="B172" t="s">
        <v>6547</v>
      </c>
      <c r="C172" t="s">
        <v>6545</v>
      </c>
      <c r="D172" s="69" t="s">
        <v>6217</v>
      </c>
      <c r="E172" s="69" t="s">
        <v>6389</v>
      </c>
    </row>
    <row r="173" spans="1:5">
      <c r="A173" t="s">
        <v>70</v>
      </c>
      <c r="B173" t="s">
        <v>6548</v>
      </c>
      <c r="C173" t="s">
        <v>6549</v>
      </c>
      <c r="D173" s="69" t="s">
        <v>6217</v>
      </c>
      <c r="E173" s="69" t="s">
        <v>6385</v>
      </c>
    </row>
    <row r="174" spans="1:5">
      <c r="A174" t="s">
        <v>70</v>
      </c>
      <c r="B174" t="s">
        <v>6550</v>
      </c>
      <c r="C174" t="s">
        <v>6549</v>
      </c>
      <c r="D174" s="69" t="s">
        <v>6217</v>
      </c>
      <c r="E174" s="69" t="s">
        <v>4907</v>
      </c>
    </row>
    <row r="175" spans="1:5">
      <c r="A175" t="s">
        <v>70</v>
      </c>
      <c r="B175" t="s">
        <v>6551</v>
      </c>
      <c r="C175" t="s">
        <v>6549</v>
      </c>
      <c r="D175" s="69" t="s">
        <v>6217</v>
      </c>
      <c r="E175" s="69" t="s">
        <v>6389</v>
      </c>
    </row>
    <row r="176" spans="1:5">
      <c r="A176" t="s">
        <v>70</v>
      </c>
      <c r="B176" t="s">
        <v>6552</v>
      </c>
      <c r="C176" t="s">
        <v>6549</v>
      </c>
      <c r="D176" s="69" t="s">
        <v>6217</v>
      </c>
      <c r="E176" s="69" t="s">
        <v>4907</v>
      </c>
    </row>
    <row r="177" spans="1:5">
      <c r="A177" t="s">
        <v>70</v>
      </c>
      <c r="B177" t="s">
        <v>6553</v>
      </c>
      <c r="C177" t="s">
        <v>6549</v>
      </c>
      <c r="D177" s="69" t="s">
        <v>6217</v>
      </c>
      <c r="E177" s="69" t="s">
        <v>4907</v>
      </c>
    </row>
    <row r="178" spans="1:5">
      <c r="A178" t="s">
        <v>70</v>
      </c>
      <c r="B178" t="s">
        <v>6554</v>
      </c>
      <c r="C178" t="s">
        <v>6555</v>
      </c>
      <c r="D178" s="69" t="s">
        <v>6217</v>
      </c>
      <c r="E178" s="69" t="s">
        <v>6385</v>
      </c>
    </row>
    <row r="179" spans="1:5">
      <c r="A179" t="s">
        <v>70</v>
      </c>
      <c r="B179" t="s">
        <v>6556</v>
      </c>
      <c r="C179" t="s">
        <v>6555</v>
      </c>
      <c r="D179" s="69" t="s">
        <v>6297</v>
      </c>
      <c r="E179" s="69" t="s">
        <v>6385</v>
      </c>
    </row>
    <row r="180" spans="1:5">
      <c r="A180" t="s">
        <v>70</v>
      </c>
      <c r="B180" t="s">
        <v>6557</v>
      </c>
      <c r="C180" t="s">
        <v>3185</v>
      </c>
      <c r="D180" s="69" t="s">
        <v>6217</v>
      </c>
      <c r="E180" s="69" t="s">
        <v>6385</v>
      </c>
    </row>
    <row r="181" spans="1:5">
      <c r="A181" t="s">
        <v>70</v>
      </c>
      <c r="B181" t="s">
        <v>6558</v>
      </c>
      <c r="C181" t="s">
        <v>3185</v>
      </c>
      <c r="D181" s="69" t="s">
        <v>6217</v>
      </c>
      <c r="E181" s="69" t="s">
        <v>6389</v>
      </c>
    </row>
    <row r="182" spans="1:5">
      <c r="A182" t="s">
        <v>70</v>
      </c>
      <c r="B182" t="s">
        <v>6559</v>
      </c>
      <c r="C182" t="s">
        <v>6560</v>
      </c>
      <c r="D182" s="69" t="s">
        <v>6217</v>
      </c>
      <c r="E182" s="69" t="s">
        <v>6389</v>
      </c>
    </row>
    <row r="183" spans="1:5">
      <c r="A183" t="s">
        <v>70</v>
      </c>
      <c r="B183" t="s">
        <v>6561</v>
      </c>
      <c r="C183" t="s">
        <v>6560</v>
      </c>
      <c r="D183" s="69" t="s">
        <v>6217</v>
      </c>
      <c r="E183" s="69" t="s">
        <v>6397</v>
      </c>
    </row>
    <row r="184" spans="1:5">
      <c r="A184" t="s">
        <v>70</v>
      </c>
      <c r="B184" t="s">
        <v>6562</v>
      </c>
      <c r="C184" t="s">
        <v>6560</v>
      </c>
      <c r="D184" s="69" t="s">
        <v>6217</v>
      </c>
      <c r="E184" s="69" t="s">
        <v>4907</v>
      </c>
    </row>
    <row r="185" spans="1:5">
      <c r="A185" t="s">
        <v>70</v>
      </c>
      <c r="B185" t="s">
        <v>6563</v>
      </c>
      <c r="C185" t="s">
        <v>6560</v>
      </c>
      <c r="D185" s="69" t="s">
        <v>6217</v>
      </c>
      <c r="E185" s="69" t="s">
        <v>6389</v>
      </c>
    </row>
    <row r="186" spans="1:5">
      <c r="A186" t="s">
        <v>70</v>
      </c>
      <c r="B186" t="s">
        <v>3163</v>
      </c>
      <c r="C186" t="s">
        <v>6560</v>
      </c>
      <c r="D186" s="69" t="s">
        <v>6217</v>
      </c>
      <c r="E186" s="69" t="s">
        <v>6385</v>
      </c>
    </row>
    <row r="187" spans="1:5">
      <c r="A187" t="s">
        <v>70</v>
      </c>
      <c r="B187" t="s">
        <v>6564</v>
      </c>
      <c r="C187" t="s">
        <v>6565</v>
      </c>
      <c r="D187" s="69" t="s">
        <v>6217</v>
      </c>
      <c r="E187" s="69" t="s">
        <v>6385</v>
      </c>
    </row>
    <row r="188" spans="1:5">
      <c r="A188" t="s">
        <v>70</v>
      </c>
      <c r="B188" t="s">
        <v>6566</v>
      </c>
      <c r="C188" t="s">
        <v>6565</v>
      </c>
      <c r="D188" s="69" t="s">
        <v>6217</v>
      </c>
      <c r="E188" s="69" t="s">
        <v>6385</v>
      </c>
    </row>
    <row r="189" spans="1:5">
      <c r="A189" t="s">
        <v>70</v>
      </c>
      <c r="B189" t="s">
        <v>6567</v>
      </c>
      <c r="C189" t="s">
        <v>6568</v>
      </c>
      <c r="D189" s="69" t="s">
        <v>6217</v>
      </c>
      <c r="E189" s="69" t="s">
        <v>6385</v>
      </c>
    </row>
    <row r="190" spans="1:5">
      <c r="A190" t="s">
        <v>70</v>
      </c>
      <c r="B190" t="s">
        <v>6569</v>
      </c>
      <c r="C190" t="s">
        <v>6570</v>
      </c>
      <c r="D190" s="69" t="s">
        <v>6217</v>
      </c>
      <c r="E190" s="69" t="s">
        <v>6385</v>
      </c>
    </row>
    <row r="191" spans="1:5">
      <c r="A191" t="s">
        <v>70</v>
      </c>
      <c r="B191" t="s">
        <v>6571</v>
      </c>
      <c r="C191" t="s">
        <v>6572</v>
      </c>
      <c r="D191" s="69" t="s">
        <v>6217</v>
      </c>
      <c r="E191" s="69" t="s">
        <v>6385</v>
      </c>
    </row>
    <row r="192" spans="1:5">
      <c r="A192" t="s">
        <v>70</v>
      </c>
      <c r="B192" t="s">
        <v>6573</v>
      </c>
      <c r="C192" t="s">
        <v>4039</v>
      </c>
      <c r="D192" s="69" t="s">
        <v>6217</v>
      </c>
      <c r="E192" s="69" t="s">
        <v>6385</v>
      </c>
    </row>
    <row r="193" spans="1:5">
      <c r="A193" t="s">
        <v>70</v>
      </c>
      <c r="B193" t="s">
        <v>6574</v>
      </c>
      <c r="C193" t="s">
        <v>4039</v>
      </c>
      <c r="D193" s="69" t="s">
        <v>6217</v>
      </c>
      <c r="E193" s="69" t="s">
        <v>6389</v>
      </c>
    </row>
    <row r="194" spans="1:5">
      <c r="A194" t="s">
        <v>70</v>
      </c>
      <c r="B194" t="s">
        <v>6575</v>
      </c>
      <c r="C194" t="s">
        <v>4039</v>
      </c>
      <c r="D194" s="69" t="s">
        <v>6217</v>
      </c>
      <c r="E194" s="69" t="s">
        <v>6385</v>
      </c>
    </row>
    <row r="195" spans="1:5">
      <c r="A195" t="s">
        <v>70</v>
      </c>
      <c r="B195" t="s">
        <v>6576</v>
      </c>
      <c r="C195" t="s">
        <v>6577</v>
      </c>
      <c r="D195" s="69" t="s">
        <v>6217</v>
      </c>
      <c r="E195" s="69" t="s">
        <v>6397</v>
      </c>
    </row>
    <row r="196" spans="1:5">
      <c r="A196" t="s">
        <v>70</v>
      </c>
      <c r="B196" t="s">
        <v>2971</v>
      </c>
      <c r="C196" t="s">
        <v>2972</v>
      </c>
      <c r="D196" s="69" t="s">
        <v>6217</v>
      </c>
      <c r="E196" s="69" t="s">
        <v>6385</v>
      </c>
    </row>
    <row r="197" spans="1:5">
      <c r="A197" t="s">
        <v>70</v>
      </c>
      <c r="B197" t="s">
        <v>6578</v>
      </c>
      <c r="C197" t="s">
        <v>2972</v>
      </c>
      <c r="D197" s="69" t="s">
        <v>6217</v>
      </c>
      <c r="E197" s="69" t="s">
        <v>6389</v>
      </c>
    </row>
    <row r="198" spans="1:5">
      <c r="A198" t="s">
        <v>70</v>
      </c>
      <c r="B198" t="s">
        <v>6579</v>
      </c>
      <c r="C198" t="s">
        <v>2972</v>
      </c>
      <c r="D198" s="69" t="s">
        <v>6217</v>
      </c>
      <c r="E198" s="69" t="s">
        <v>6389</v>
      </c>
    </row>
    <row r="199" spans="1:5">
      <c r="A199" t="s">
        <v>70</v>
      </c>
      <c r="B199" t="s">
        <v>6580</v>
      </c>
      <c r="C199" t="s">
        <v>2972</v>
      </c>
      <c r="D199" s="69" t="s">
        <v>6217</v>
      </c>
      <c r="E199" s="69" t="s">
        <v>4907</v>
      </c>
    </row>
    <row r="200" spans="1:5">
      <c r="A200" t="s">
        <v>70</v>
      </c>
      <c r="B200" t="s">
        <v>6581</v>
      </c>
      <c r="C200" t="s">
        <v>2972</v>
      </c>
      <c r="D200" s="69" t="s">
        <v>6275</v>
      </c>
      <c r="E200" s="69" t="s">
        <v>6385</v>
      </c>
    </row>
    <row r="201" spans="1:5">
      <c r="A201" t="s">
        <v>70</v>
      </c>
      <c r="B201" t="s">
        <v>6582</v>
      </c>
      <c r="C201" t="s">
        <v>2972</v>
      </c>
      <c r="D201" s="69" t="s">
        <v>6217</v>
      </c>
      <c r="E201" s="69" t="s">
        <v>6385</v>
      </c>
    </row>
    <row r="202" spans="1:5">
      <c r="A202" t="s">
        <v>70</v>
      </c>
      <c r="B202" t="s">
        <v>6583</v>
      </c>
      <c r="C202" t="s">
        <v>2972</v>
      </c>
      <c r="D202" s="69" t="s">
        <v>6292</v>
      </c>
      <c r="E202" s="69" t="s">
        <v>6385</v>
      </c>
    </row>
    <row r="203" spans="1:5">
      <c r="A203" t="s">
        <v>70</v>
      </c>
      <c r="B203" t="s">
        <v>6584</v>
      </c>
      <c r="C203" t="s">
        <v>6585</v>
      </c>
      <c r="D203" s="69" t="s">
        <v>6217</v>
      </c>
      <c r="E203" s="69" t="s">
        <v>6385</v>
      </c>
    </row>
    <row r="204" spans="1:5">
      <c r="A204" t="s">
        <v>70</v>
      </c>
      <c r="B204" t="s">
        <v>6586</v>
      </c>
      <c r="C204" t="s">
        <v>6587</v>
      </c>
      <c r="D204" s="69" t="s">
        <v>6217</v>
      </c>
      <c r="E204" s="69" t="s">
        <v>6385</v>
      </c>
    </row>
    <row r="205" spans="1:5">
      <c r="A205" t="s">
        <v>70</v>
      </c>
      <c r="B205" t="s">
        <v>6588</v>
      </c>
      <c r="C205" t="s">
        <v>6587</v>
      </c>
      <c r="D205" s="69" t="s">
        <v>6217</v>
      </c>
      <c r="E205" s="69" t="s">
        <v>4907</v>
      </c>
    </row>
    <row r="206" spans="1:5">
      <c r="A206" t="s">
        <v>70</v>
      </c>
      <c r="B206" t="s">
        <v>6589</v>
      </c>
      <c r="C206" t="s">
        <v>6587</v>
      </c>
      <c r="D206" s="69" t="s">
        <v>6217</v>
      </c>
      <c r="E206" s="69" t="s">
        <v>4907</v>
      </c>
    </row>
    <row r="207" spans="1:5">
      <c r="A207" t="s">
        <v>70</v>
      </c>
      <c r="B207" t="s">
        <v>6590</v>
      </c>
      <c r="C207" t="s">
        <v>6587</v>
      </c>
      <c r="D207" s="69" t="s">
        <v>6217</v>
      </c>
      <c r="E207" s="69" t="s">
        <v>6385</v>
      </c>
    </row>
    <row r="208" spans="1:5">
      <c r="A208" t="s">
        <v>70</v>
      </c>
      <c r="B208" t="s">
        <v>6591</v>
      </c>
      <c r="C208" t="s">
        <v>4044</v>
      </c>
      <c r="D208" s="69" t="s">
        <v>6217</v>
      </c>
      <c r="E208" s="69" t="s">
        <v>6385</v>
      </c>
    </row>
    <row r="209" spans="1:5">
      <c r="A209" t="s">
        <v>70</v>
      </c>
      <c r="B209" t="s">
        <v>6592</v>
      </c>
      <c r="C209" t="s">
        <v>4044</v>
      </c>
      <c r="D209" s="69" t="s">
        <v>6217</v>
      </c>
      <c r="E209" s="69" t="s">
        <v>6385</v>
      </c>
    </row>
    <row r="210" spans="1:5">
      <c r="A210" t="s">
        <v>70</v>
      </c>
      <c r="B210" t="s">
        <v>4043</v>
      </c>
      <c r="C210" t="s">
        <v>4044</v>
      </c>
      <c r="D210" s="69" t="s">
        <v>6217</v>
      </c>
      <c r="E210" s="69" t="s">
        <v>6385</v>
      </c>
    </row>
    <row r="211" spans="1:5">
      <c r="A211" t="s">
        <v>70</v>
      </c>
      <c r="B211" t="s">
        <v>6593</v>
      </c>
      <c r="C211" t="s">
        <v>6594</v>
      </c>
      <c r="D211" s="69" t="s">
        <v>6217</v>
      </c>
      <c r="E211" s="69" t="s">
        <v>4907</v>
      </c>
    </row>
    <row r="212" spans="1:5">
      <c r="A212" t="s">
        <v>103</v>
      </c>
      <c r="B212" t="s">
        <v>6595</v>
      </c>
      <c r="C212" t="s">
        <v>2931</v>
      </c>
      <c r="D212" s="69" t="s">
        <v>6217</v>
      </c>
      <c r="E212" s="69" t="s">
        <v>6397</v>
      </c>
    </row>
    <row r="213" spans="1:5">
      <c r="A213" t="s">
        <v>103</v>
      </c>
      <c r="B213" t="s">
        <v>6596</v>
      </c>
      <c r="C213" t="s">
        <v>2931</v>
      </c>
      <c r="D213" s="69" t="s">
        <v>6217</v>
      </c>
      <c r="E213" s="69" t="s">
        <v>6385</v>
      </c>
    </row>
    <row r="214" spans="1:5">
      <c r="A214" t="s">
        <v>103</v>
      </c>
      <c r="B214" t="s">
        <v>6597</v>
      </c>
      <c r="C214" t="s">
        <v>2931</v>
      </c>
      <c r="D214" s="69" t="s">
        <v>6217</v>
      </c>
      <c r="E214" s="69" t="s">
        <v>6389</v>
      </c>
    </row>
    <row r="215" spans="1:5">
      <c r="A215" t="s">
        <v>103</v>
      </c>
      <c r="B215" t="s">
        <v>6598</v>
      </c>
      <c r="C215" t="s">
        <v>2931</v>
      </c>
      <c r="D215" s="69" t="s">
        <v>6217</v>
      </c>
      <c r="E215" s="69" t="s">
        <v>4907</v>
      </c>
    </row>
    <row r="216" spans="1:5">
      <c r="A216" t="s">
        <v>103</v>
      </c>
      <c r="B216" t="s">
        <v>6599</v>
      </c>
      <c r="C216" t="s">
        <v>2931</v>
      </c>
      <c r="D216" s="69" t="s">
        <v>6217</v>
      </c>
      <c r="E216" s="69" t="s">
        <v>4907</v>
      </c>
    </row>
    <row r="217" spans="1:5">
      <c r="A217" t="s">
        <v>103</v>
      </c>
      <c r="B217" t="s">
        <v>6600</v>
      </c>
      <c r="C217" t="s">
        <v>2931</v>
      </c>
      <c r="D217" s="69" t="s">
        <v>6217</v>
      </c>
      <c r="E217" s="69" t="s">
        <v>6385</v>
      </c>
    </row>
    <row r="218" spans="1:5">
      <c r="A218" t="s">
        <v>103</v>
      </c>
      <c r="B218" t="s">
        <v>6601</v>
      </c>
      <c r="C218" t="s">
        <v>2931</v>
      </c>
      <c r="D218" s="69" t="s">
        <v>6275</v>
      </c>
      <c r="E218" s="69" t="s">
        <v>6385</v>
      </c>
    </row>
    <row r="219" spans="1:5">
      <c r="A219" t="s">
        <v>103</v>
      </c>
      <c r="B219" t="s">
        <v>6602</v>
      </c>
      <c r="C219" t="s">
        <v>2931</v>
      </c>
      <c r="D219" s="69" t="s">
        <v>6217</v>
      </c>
      <c r="E219" s="69" t="s">
        <v>4907</v>
      </c>
    </row>
    <row r="220" spans="1:5">
      <c r="A220" t="s">
        <v>103</v>
      </c>
      <c r="B220" t="s">
        <v>6603</v>
      </c>
      <c r="C220" t="s">
        <v>2931</v>
      </c>
      <c r="D220" s="69" t="s">
        <v>6217</v>
      </c>
      <c r="E220" s="69" t="s">
        <v>4907</v>
      </c>
    </row>
    <row r="221" spans="1:5">
      <c r="A221" t="s">
        <v>103</v>
      </c>
      <c r="B221" t="s">
        <v>6604</v>
      </c>
      <c r="C221" t="s">
        <v>2931</v>
      </c>
      <c r="D221" s="69" t="s">
        <v>6410</v>
      </c>
      <c r="E221" s="69" t="s">
        <v>6385</v>
      </c>
    </row>
    <row r="222" spans="1:5">
      <c r="A222" t="s">
        <v>103</v>
      </c>
      <c r="B222" t="s">
        <v>6605</v>
      </c>
      <c r="C222" t="s">
        <v>2931</v>
      </c>
      <c r="D222" s="69" t="s">
        <v>6217</v>
      </c>
      <c r="E222" s="69" t="s">
        <v>6385</v>
      </c>
    </row>
    <row r="223" spans="1:5">
      <c r="A223" t="s">
        <v>103</v>
      </c>
      <c r="B223" t="s">
        <v>6606</v>
      </c>
      <c r="C223" t="s">
        <v>2931</v>
      </c>
      <c r="D223" s="69" t="s">
        <v>6217</v>
      </c>
      <c r="E223" s="69" t="s">
        <v>4907</v>
      </c>
    </row>
    <row r="224" spans="1:5">
      <c r="A224" t="s">
        <v>103</v>
      </c>
      <c r="B224" t="s">
        <v>6607</v>
      </c>
      <c r="C224" t="s">
        <v>2931</v>
      </c>
      <c r="D224" s="69" t="s">
        <v>6217</v>
      </c>
      <c r="E224" s="69" t="s">
        <v>6385</v>
      </c>
    </row>
    <row r="225" spans="1:5">
      <c r="A225" t="s">
        <v>103</v>
      </c>
      <c r="B225" t="s">
        <v>6608</v>
      </c>
      <c r="C225" t="s">
        <v>2931</v>
      </c>
      <c r="D225" s="69" t="s">
        <v>6217</v>
      </c>
      <c r="E225" s="69" t="s">
        <v>6385</v>
      </c>
    </row>
    <row r="226" spans="1:5">
      <c r="A226" t="s">
        <v>103</v>
      </c>
      <c r="B226" t="s">
        <v>6609</v>
      </c>
      <c r="C226" t="s">
        <v>2931</v>
      </c>
      <c r="D226" s="69" t="s">
        <v>6217</v>
      </c>
      <c r="E226" s="69" t="s">
        <v>4907</v>
      </c>
    </row>
    <row r="227" spans="1:5">
      <c r="A227" t="s">
        <v>103</v>
      </c>
      <c r="B227" t="s">
        <v>6610</v>
      </c>
      <c r="C227" t="s">
        <v>2931</v>
      </c>
      <c r="D227" s="69" t="s">
        <v>6217</v>
      </c>
      <c r="E227" s="69" t="s">
        <v>6385</v>
      </c>
    </row>
    <row r="228" spans="1:5">
      <c r="A228" t="s">
        <v>103</v>
      </c>
      <c r="B228" t="s">
        <v>6611</v>
      </c>
      <c r="C228" t="s">
        <v>2931</v>
      </c>
      <c r="D228" s="69" t="s">
        <v>6217</v>
      </c>
      <c r="E228" s="69" t="s">
        <v>6385</v>
      </c>
    </row>
    <row r="229" spans="1:5">
      <c r="A229" t="s">
        <v>103</v>
      </c>
      <c r="B229" t="s">
        <v>6612</v>
      </c>
      <c r="C229" t="s">
        <v>2931</v>
      </c>
      <c r="D229" s="69" t="s">
        <v>6292</v>
      </c>
      <c r="E229" s="69" t="s">
        <v>4907</v>
      </c>
    </row>
    <row r="230" spans="1:5">
      <c r="A230" t="s">
        <v>103</v>
      </c>
      <c r="B230" t="s">
        <v>6613</v>
      </c>
      <c r="C230" t="s">
        <v>2931</v>
      </c>
      <c r="D230" s="69" t="s">
        <v>6217</v>
      </c>
      <c r="E230" s="69" t="s">
        <v>6385</v>
      </c>
    </row>
    <row r="231" spans="1:5">
      <c r="A231" t="s">
        <v>103</v>
      </c>
      <c r="B231" t="s">
        <v>6614</v>
      </c>
      <c r="C231" t="s">
        <v>2931</v>
      </c>
      <c r="D231" s="69" t="s">
        <v>6217</v>
      </c>
      <c r="E231" s="69" t="s">
        <v>6385</v>
      </c>
    </row>
    <row r="232" spans="1:5">
      <c r="A232" t="s">
        <v>103</v>
      </c>
      <c r="B232" t="s">
        <v>6615</v>
      </c>
      <c r="C232" t="s">
        <v>2931</v>
      </c>
      <c r="D232" s="69" t="s">
        <v>6217</v>
      </c>
      <c r="E232" s="69" t="s">
        <v>4907</v>
      </c>
    </row>
    <row r="233" spans="1:5">
      <c r="A233" t="s">
        <v>103</v>
      </c>
      <c r="B233" t="s">
        <v>6616</v>
      </c>
      <c r="C233" t="s">
        <v>2931</v>
      </c>
      <c r="D233" s="69" t="s">
        <v>6217</v>
      </c>
      <c r="E233" s="69" t="s">
        <v>6385</v>
      </c>
    </row>
    <row r="234" spans="1:5">
      <c r="A234" t="s">
        <v>103</v>
      </c>
      <c r="B234" t="s">
        <v>6617</v>
      </c>
      <c r="C234" t="s">
        <v>2931</v>
      </c>
      <c r="D234" s="69" t="s">
        <v>6217</v>
      </c>
      <c r="E234" s="69" t="s">
        <v>6385</v>
      </c>
    </row>
    <row r="235" spans="1:5">
      <c r="A235" t="s">
        <v>103</v>
      </c>
      <c r="B235" t="s">
        <v>6618</v>
      </c>
      <c r="C235" t="s">
        <v>3978</v>
      </c>
      <c r="D235" s="69" t="s">
        <v>6297</v>
      </c>
      <c r="E235" s="69" t="s">
        <v>6397</v>
      </c>
    </row>
    <row r="236" spans="1:5">
      <c r="A236" t="s">
        <v>103</v>
      </c>
      <c r="B236" t="s">
        <v>4046</v>
      </c>
      <c r="C236" t="s">
        <v>3978</v>
      </c>
      <c r="D236" s="69" t="s">
        <v>6217</v>
      </c>
      <c r="E236" s="69" t="s">
        <v>6389</v>
      </c>
    </row>
    <row r="237" spans="1:5">
      <c r="A237" t="s">
        <v>103</v>
      </c>
      <c r="B237" t="s">
        <v>6619</v>
      </c>
      <c r="C237" t="s">
        <v>3978</v>
      </c>
      <c r="D237" s="69" t="s">
        <v>6217</v>
      </c>
      <c r="E237" s="69" t="s">
        <v>6385</v>
      </c>
    </row>
    <row r="238" spans="1:5">
      <c r="A238" t="s">
        <v>103</v>
      </c>
      <c r="B238" t="s">
        <v>4049</v>
      </c>
      <c r="C238" t="s">
        <v>3978</v>
      </c>
      <c r="D238" s="69" t="s">
        <v>6284</v>
      </c>
      <c r="E238" s="69" t="s">
        <v>6397</v>
      </c>
    </row>
    <row r="239" spans="1:5">
      <c r="A239" t="s">
        <v>103</v>
      </c>
      <c r="B239" t="s">
        <v>6620</v>
      </c>
      <c r="C239" t="s">
        <v>3978</v>
      </c>
      <c r="D239" s="69" t="s">
        <v>6217</v>
      </c>
      <c r="E239" s="69" t="s">
        <v>6385</v>
      </c>
    </row>
    <row r="240" spans="1:5">
      <c r="A240" t="s">
        <v>103</v>
      </c>
      <c r="B240" t="s">
        <v>6621</v>
      </c>
      <c r="C240" t="s">
        <v>3978</v>
      </c>
      <c r="D240" s="69" t="s">
        <v>6297</v>
      </c>
      <c r="E240" s="69" t="s">
        <v>4907</v>
      </c>
    </row>
    <row r="241" spans="1:5">
      <c r="A241" t="s">
        <v>103</v>
      </c>
      <c r="B241" t="s">
        <v>6622</v>
      </c>
      <c r="C241" t="s">
        <v>3978</v>
      </c>
      <c r="D241" s="69" t="s">
        <v>6360</v>
      </c>
      <c r="E241" s="69" t="s">
        <v>6389</v>
      </c>
    </row>
    <row r="242" spans="1:5">
      <c r="A242" t="s">
        <v>103</v>
      </c>
      <c r="B242" t="s">
        <v>6623</v>
      </c>
      <c r="C242" t="s">
        <v>3978</v>
      </c>
      <c r="D242" s="69" t="s">
        <v>6292</v>
      </c>
      <c r="E242" s="69" t="s">
        <v>4907</v>
      </c>
    </row>
    <row r="243" spans="1:5">
      <c r="A243" t="s">
        <v>103</v>
      </c>
      <c r="B243" t="s">
        <v>6624</v>
      </c>
      <c r="C243" t="s">
        <v>3978</v>
      </c>
      <c r="D243" s="69" t="s">
        <v>6217</v>
      </c>
      <c r="E243" s="69" t="s">
        <v>6385</v>
      </c>
    </row>
    <row r="244" spans="1:5">
      <c r="A244" t="s">
        <v>103</v>
      </c>
      <c r="B244" t="s">
        <v>6625</v>
      </c>
      <c r="C244" t="s">
        <v>3978</v>
      </c>
      <c r="D244" s="69" t="s">
        <v>6217</v>
      </c>
      <c r="E244" s="69" t="s">
        <v>4907</v>
      </c>
    </row>
    <row r="245" spans="1:5">
      <c r="A245" t="s">
        <v>103</v>
      </c>
      <c r="B245" t="s">
        <v>6626</v>
      </c>
      <c r="C245" t="s">
        <v>3978</v>
      </c>
      <c r="D245" s="69" t="s">
        <v>6217</v>
      </c>
      <c r="E245" s="69" t="s">
        <v>4907</v>
      </c>
    </row>
    <row r="246" spans="1:5">
      <c r="A246" t="s">
        <v>103</v>
      </c>
      <c r="B246" t="s">
        <v>6627</v>
      </c>
      <c r="C246" t="s">
        <v>3978</v>
      </c>
      <c r="D246" s="69" t="s">
        <v>6286</v>
      </c>
      <c r="E246" s="69" t="s">
        <v>4907</v>
      </c>
    </row>
    <row r="247" spans="1:5">
      <c r="A247" t="s">
        <v>103</v>
      </c>
      <c r="B247" t="s">
        <v>6628</v>
      </c>
      <c r="C247" t="s">
        <v>3978</v>
      </c>
      <c r="D247" s="69" t="s">
        <v>6284</v>
      </c>
      <c r="E247" s="69" t="s">
        <v>6385</v>
      </c>
    </row>
    <row r="248" spans="1:5">
      <c r="A248" t="s">
        <v>103</v>
      </c>
      <c r="B248" t="s">
        <v>6629</v>
      </c>
      <c r="C248" t="s">
        <v>3978</v>
      </c>
      <c r="D248" s="69" t="s">
        <v>6217</v>
      </c>
      <c r="E248" s="69" t="s">
        <v>6389</v>
      </c>
    </row>
    <row r="249" spans="1:5">
      <c r="A249" t="s">
        <v>103</v>
      </c>
      <c r="B249" t="s">
        <v>6630</v>
      </c>
      <c r="C249" t="s">
        <v>3978</v>
      </c>
      <c r="D249" s="69" t="s">
        <v>6284</v>
      </c>
      <c r="E249" s="69" t="s">
        <v>6385</v>
      </c>
    </row>
    <row r="250" spans="1:5">
      <c r="A250" t="s">
        <v>103</v>
      </c>
      <c r="B250" t="s">
        <v>6631</v>
      </c>
      <c r="C250" t="s">
        <v>3978</v>
      </c>
      <c r="D250" s="69" t="s">
        <v>6410</v>
      </c>
      <c r="E250" s="69" t="s">
        <v>6397</v>
      </c>
    </row>
    <row r="251" spans="1:5">
      <c r="A251" t="s">
        <v>103</v>
      </c>
      <c r="B251" t="s">
        <v>6632</v>
      </c>
      <c r="C251" t="s">
        <v>3978</v>
      </c>
      <c r="D251" s="69" t="s">
        <v>6217</v>
      </c>
      <c r="E251" s="69" t="s">
        <v>4907</v>
      </c>
    </row>
    <row r="252" spans="1:5">
      <c r="A252" t="s">
        <v>103</v>
      </c>
      <c r="B252" t="s">
        <v>6633</v>
      </c>
      <c r="C252" t="s">
        <v>3978</v>
      </c>
      <c r="D252" s="69" t="s">
        <v>6275</v>
      </c>
      <c r="E252" s="69" t="s">
        <v>6385</v>
      </c>
    </row>
    <row r="253" spans="1:5">
      <c r="A253" t="s">
        <v>103</v>
      </c>
      <c r="B253" t="s">
        <v>6634</v>
      </c>
      <c r="C253" t="s">
        <v>3978</v>
      </c>
      <c r="D253" s="69" t="s">
        <v>6217</v>
      </c>
      <c r="E253" s="69" t="s">
        <v>4907</v>
      </c>
    </row>
    <row r="254" spans="1:5">
      <c r="A254" t="s">
        <v>103</v>
      </c>
      <c r="B254" t="s">
        <v>6635</v>
      </c>
      <c r="C254" t="s">
        <v>3978</v>
      </c>
      <c r="D254" s="69" t="s">
        <v>6217</v>
      </c>
      <c r="E254" s="69" t="s">
        <v>4907</v>
      </c>
    </row>
    <row r="255" spans="1:5">
      <c r="A255" t="s">
        <v>103</v>
      </c>
      <c r="B255" t="s">
        <v>6636</v>
      </c>
      <c r="C255" t="s">
        <v>3978</v>
      </c>
      <c r="D255" s="69" t="s">
        <v>6284</v>
      </c>
      <c r="E255" s="69" t="s">
        <v>6385</v>
      </c>
    </row>
    <row r="256" spans="1:5">
      <c r="A256" t="s">
        <v>103</v>
      </c>
      <c r="B256" t="s">
        <v>6637</v>
      </c>
      <c r="C256" t="s">
        <v>3978</v>
      </c>
      <c r="D256" s="69" t="s">
        <v>6217</v>
      </c>
      <c r="E256" s="69" t="s">
        <v>6397</v>
      </c>
    </row>
    <row r="257" spans="1:5">
      <c r="A257" t="s">
        <v>103</v>
      </c>
      <c r="B257" t="s">
        <v>6638</v>
      </c>
      <c r="C257" t="s">
        <v>3978</v>
      </c>
      <c r="D257" s="69" t="s">
        <v>6217</v>
      </c>
      <c r="E257" s="69" t="s">
        <v>6385</v>
      </c>
    </row>
    <row r="258" spans="1:5">
      <c r="A258" t="s">
        <v>103</v>
      </c>
      <c r="B258" t="s">
        <v>6639</v>
      </c>
      <c r="C258" t="s">
        <v>3269</v>
      </c>
      <c r="D258" s="69" t="s">
        <v>6217</v>
      </c>
      <c r="E258" s="69" t="s">
        <v>4907</v>
      </c>
    </row>
    <row r="259" spans="1:5">
      <c r="A259" t="s">
        <v>103</v>
      </c>
      <c r="B259" t="s">
        <v>6640</v>
      </c>
      <c r="C259" t="s">
        <v>3269</v>
      </c>
      <c r="D259" s="69" t="s">
        <v>6284</v>
      </c>
      <c r="E259" s="69" t="s">
        <v>6385</v>
      </c>
    </row>
    <row r="260" spans="1:5">
      <c r="A260" t="s">
        <v>103</v>
      </c>
      <c r="B260" t="s">
        <v>6641</v>
      </c>
      <c r="C260" t="s">
        <v>3269</v>
      </c>
      <c r="D260" s="69" t="s">
        <v>6642</v>
      </c>
      <c r="E260" s="69" t="s">
        <v>6385</v>
      </c>
    </row>
    <row r="261" spans="1:5">
      <c r="A261" t="s">
        <v>103</v>
      </c>
      <c r="B261" t="s">
        <v>6643</v>
      </c>
      <c r="C261" t="s">
        <v>3269</v>
      </c>
      <c r="D261" s="69" t="s">
        <v>6217</v>
      </c>
      <c r="E261" s="69" t="s">
        <v>6385</v>
      </c>
    </row>
    <row r="262" spans="1:5">
      <c r="A262" t="s">
        <v>103</v>
      </c>
      <c r="B262" t="s">
        <v>6644</v>
      </c>
      <c r="C262" t="s">
        <v>3269</v>
      </c>
      <c r="D262" s="69" t="s">
        <v>6217</v>
      </c>
      <c r="E262" s="69" t="s">
        <v>6389</v>
      </c>
    </row>
    <row r="263" spans="1:5">
      <c r="A263" t="s">
        <v>103</v>
      </c>
      <c r="B263" t="s">
        <v>6645</v>
      </c>
      <c r="C263" t="s">
        <v>3325</v>
      </c>
      <c r="D263" s="69" t="s">
        <v>6217</v>
      </c>
      <c r="E263" s="69" t="s">
        <v>6385</v>
      </c>
    </row>
    <row r="264" spans="1:5">
      <c r="A264" t="s">
        <v>103</v>
      </c>
      <c r="B264" t="s">
        <v>6646</v>
      </c>
      <c r="C264" t="s">
        <v>3325</v>
      </c>
      <c r="D264" s="69" t="s">
        <v>6217</v>
      </c>
      <c r="E264" s="69" t="s">
        <v>4907</v>
      </c>
    </row>
    <row r="265" spans="1:5">
      <c r="A265" t="s">
        <v>103</v>
      </c>
      <c r="B265" t="s">
        <v>6647</v>
      </c>
      <c r="C265" t="s">
        <v>3325</v>
      </c>
      <c r="D265" s="69" t="s">
        <v>6217</v>
      </c>
      <c r="E265" s="69" t="s">
        <v>6389</v>
      </c>
    </row>
    <row r="266" spans="1:5">
      <c r="A266" t="s">
        <v>103</v>
      </c>
      <c r="B266" t="s">
        <v>6648</v>
      </c>
      <c r="C266" t="s">
        <v>3325</v>
      </c>
      <c r="D266" s="69" t="s">
        <v>6217</v>
      </c>
      <c r="E266" s="69" t="s">
        <v>6385</v>
      </c>
    </row>
    <row r="267" spans="1:5">
      <c r="A267" t="s">
        <v>103</v>
      </c>
      <c r="B267" t="s">
        <v>6649</v>
      </c>
      <c r="C267" t="s">
        <v>3325</v>
      </c>
      <c r="D267" s="69" t="s">
        <v>6217</v>
      </c>
      <c r="E267" s="69" t="s">
        <v>4907</v>
      </c>
    </row>
    <row r="268" spans="1:5">
      <c r="A268" t="s">
        <v>103</v>
      </c>
      <c r="B268" t="s">
        <v>6650</v>
      </c>
      <c r="C268" t="s">
        <v>3325</v>
      </c>
      <c r="D268" s="69" t="s">
        <v>6217</v>
      </c>
      <c r="E268" s="69" t="s">
        <v>4907</v>
      </c>
    </row>
    <row r="269" spans="1:5">
      <c r="A269" t="s">
        <v>103</v>
      </c>
      <c r="B269" t="s">
        <v>6651</v>
      </c>
      <c r="C269" t="s">
        <v>3325</v>
      </c>
      <c r="D269" s="69" t="s">
        <v>6217</v>
      </c>
      <c r="E269" s="69" t="s">
        <v>6385</v>
      </c>
    </row>
    <row r="270" spans="1:5">
      <c r="A270" t="s">
        <v>103</v>
      </c>
      <c r="B270" t="s">
        <v>6652</v>
      </c>
      <c r="C270" t="s">
        <v>3325</v>
      </c>
      <c r="D270" s="69" t="s">
        <v>6284</v>
      </c>
      <c r="E270" s="69" t="s">
        <v>6385</v>
      </c>
    </row>
    <row r="271" spans="1:5">
      <c r="A271" t="s">
        <v>103</v>
      </c>
      <c r="B271" t="s">
        <v>6653</v>
      </c>
      <c r="C271" t="s">
        <v>3160</v>
      </c>
      <c r="D271" s="69" t="s">
        <v>6217</v>
      </c>
      <c r="E271" s="69" t="s">
        <v>6389</v>
      </c>
    </row>
    <row r="272" spans="1:5">
      <c r="A272" t="s">
        <v>103</v>
      </c>
      <c r="B272" t="s">
        <v>6654</v>
      </c>
      <c r="C272" t="s">
        <v>3160</v>
      </c>
      <c r="D272" s="69" t="s">
        <v>6284</v>
      </c>
      <c r="E272" s="69" t="s">
        <v>6385</v>
      </c>
    </row>
    <row r="273" spans="1:5">
      <c r="A273" t="s">
        <v>103</v>
      </c>
      <c r="B273" t="s">
        <v>6655</v>
      </c>
      <c r="C273" t="s">
        <v>3160</v>
      </c>
      <c r="D273" s="69" t="s">
        <v>6217</v>
      </c>
      <c r="E273" s="69" t="s">
        <v>6385</v>
      </c>
    </row>
    <row r="274" spans="1:5">
      <c r="A274" t="s">
        <v>103</v>
      </c>
      <c r="B274" t="s">
        <v>6656</v>
      </c>
      <c r="C274" t="s">
        <v>3160</v>
      </c>
      <c r="D274" s="69" t="s">
        <v>6297</v>
      </c>
      <c r="E274" s="69" t="s">
        <v>4907</v>
      </c>
    </row>
    <row r="275" spans="1:5">
      <c r="A275" t="s">
        <v>103</v>
      </c>
      <c r="B275" t="s">
        <v>6657</v>
      </c>
      <c r="C275" t="s">
        <v>3160</v>
      </c>
      <c r="D275" s="69" t="s">
        <v>6217</v>
      </c>
      <c r="E275" s="69" t="s">
        <v>4907</v>
      </c>
    </row>
    <row r="276" spans="1:5">
      <c r="A276" t="s">
        <v>103</v>
      </c>
      <c r="B276" t="s">
        <v>6658</v>
      </c>
      <c r="C276" t="s">
        <v>3160</v>
      </c>
      <c r="D276" s="69" t="s">
        <v>6217</v>
      </c>
      <c r="E276" s="69" t="s">
        <v>6385</v>
      </c>
    </row>
    <row r="277" spans="1:5">
      <c r="A277" t="s">
        <v>103</v>
      </c>
      <c r="B277" t="s">
        <v>3192</v>
      </c>
      <c r="C277" t="s">
        <v>3160</v>
      </c>
      <c r="D277" s="69" t="s">
        <v>6217</v>
      </c>
      <c r="E277" s="69" t="s">
        <v>4907</v>
      </c>
    </row>
    <row r="278" spans="1:5">
      <c r="A278" t="s">
        <v>103</v>
      </c>
      <c r="B278" t="s">
        <v>6659</v>
      </c>
      <c r="C278" t="s">
        <v>3160</v>
      </c>
      <c r="D278" s="69" t="s">
        <v>6360</v>
      </c>
      <c r="E278" s="69" t="s">
        <v>6434</v>
      </c>
    </row>
    <row r="279" spans="1:5">
      <c r="A279" t="s">
        <v>103</v>
      </c>
      <c r="B279" t="s">
        <v>6660</v>
      </c>
      <c r="C279" t="s">
        <v>3160</v>
      </c>
      <c r="D279" s="69" t="s">
        <v>6286</v>
      </c>
      <c r="E279" s="69" t="s">
        <v>6385</v>
      </c>
    </row>
    <row r="280" spans="1:5">
      <c r="A280" t="s">
        <v>103</v>
      </c>
      <c r="B280" t="s">
        <v>6661</v>
      </c>
      <c r="C280" t="s">
        <v>3160</v>
      </c>
      <c r="D280" s="69" t="s">
        <v>6295</v>
      </c>
      <c r="E280" s="69" t="s">
        <v>6385</v>
      </c>
    </row>
    <row r="281" spans="1:5">
      <c r="A281" t="s">
        <v>103</v>
      </c>
      <c r="B281" t="s">
        <v>6662</v>
      </c>
      <c r="C281" t="s">
        <v>6430</v>
      </c>
      <c r="D281" s="69" t="s">
        <v>6217</v>
      </c>
      <c r="E281" s="69" t="s">
        <v>4907</v>
      </c>
    </row>
    <row r="282" spans="1:5">
      <c r="A282" t="s">
        <v>103</v>
      </c>
      <c r="B282" t="s">
        <v>6663</v>
      </c>
      <c r="C282" t="s">
        <v>6430</v>
      </c>
      <c r="D282" s="69" t="s">
        <v>6284</v>
      </c>
      <c r="E282" s="69" t="s">
        <v>6385</v>
      </c>
    </row>
    <row r="283" spans="1:5">
      <c r="A283" t="s">
        <v>103</v>
      </c>
      <c r="B283" t="s">
        <v>6664</v>
      </c>
      <c r="C283" t="s">
        <v>6430</v>
      </c>
      <c r="D283" s="69" t="s">
        <v>6410</v>
      </c>
      <c r="E283" s="69" t="s">
        <v>6434</v>
      </c>
    </row>
    <row r="284" spans="1:5">
      <c r="A284" t="s">
        <v>103</v>
      </c>
      <c r="B284" t="s">
        <v>3200</v>
      </c>
      <c r="C284" t="s">
        <v>3220</v>
      </c>
      <c r="D284" s="69" t="s">
        <v>6217</v>
      </c>
      <c r="E284" s="69" t="s">
        <v>6389</v>
      </c>
    </row>
    <row r="285" spans="1:5">
      <c r="A285" t="s">
        <v>103</v>
      </c>
      <c r="B285" t="s">
        <v>6665</v>
      </c>
      <c r="C285" t="s">
        <v>3220</v>
      </c>
      <c r="D285" s="69" t="s">
        <v>6295</v>
      </c>
      <c r="E285" s="69" t="s">
        <v>6385</v>
      </c>
    </row>
    <row r="286" spans="1:5">
      <c r="A286" t="s">
        <v>103</v>
      </c>
      <c r="B286" t="s">
        <v>6666</v>
      </c>
      <c r="C286" t="s">
        <v>3220</v>
      </c>
      <c r="D286" s="69" t="s">
        <v>6217</v>
      </c>
      <c r="E286" s="69" t="s">
        <v>6385</v>
      </c>
    </row>
    <row r="287" spans="1:5">
      <c r="A287" t="s">
        <v>103</v>
      </c>
      <c r="B287" t="s">
        <v>6667</v>
      </c>
      <c r="C287" t="s">
        <v>3220</v>
      </c>
      <c r="D287" s="69" t="s">
        <v>6286</v>
      </c>
      <c r="E287" s="69" t="s">
        <v>6385</v>
      </c>
    </row>
    <row r="288" spans="1:5">
      <c r="A288" t="s">
        <v>103</v>
      </c>
      <c r="B288" t="s">
        <v>6668</v>
      </c>
      <c r="C288" t="s">
        <v>3220</v>
      </c>
      <c r="D288" s="69" t="s">
        <v>6217</v>
      </c>
      <c r="E288" s="69" t="s">
        <v>6389</v>
      </c>
    </row>
    <row r="289" spans="1:5">
      <c r="A289" t="s">
        <v>103</v>
      </c>
      <c r="B289" t="s">
        <v>6669</v>
      </c>
      <c r="C289" t="s">
        <v>3220</v>
      </c>
      <c r="D289" s="69" t="s">
        <v>6217</v>
      </c>
      <c r="E289" s="69" t="s">
        <v>6385</v>
      </c>
    </row>
    <row r="290" spans="1:5">
      <c r="A290" t="s">
        <v>103</v>
      </c>
      <c r="B290" t="s">
        <v>6670</v>
      </c>
      <c r="C290" t="s">
        <v>4236</v>
      </c>
      <c r="D290" s="69" t="s">
        <v>6217</v>
      </c>
      <c r="E290" s="69" t="s">
        <v>4907</v>
      </c>
    </row>
    <row r="291" spans="1:5">
      <c r="A291" t="s">
        <v>72</v>
      </c>
      <c r="B291" t="s">
        <v>6671</v>
      </c>
      <c r="C291" t="s">
        <v>2931</v>
      </c>
      <c r="D291" s="69" t="s">
        <v>6284</v>
      </c>
      <c r="E291" s="69" t="s">
        <v>6389</v>
      </c>
    </row>
    <row r="292" spans="1:5">
      <c r="A292" t="s">
        <v>72</v>
      </c>
      <c r="B292" t="s">
        <v>6672</v>
      </c>
      <c r="C292" t="s">
        <v>2931</v>
      </c>
      <c r="D292" s="69" t="s">
        <v>6217</v>
      </c>
      <c r="E292" s="69" t="s">
        <v>4907</v>
      </c>
    </row>
    <row r="293" spans="1:5">
      <c r="A293" t="s">
        <v>72</v>
      </c>
      <c r="B293" t="s">
        <v>6673</v>
      </c>
      <c r="C293" t="s">
        <v>2931</v>
      </c>
      <c r="D293" s="69" t="s">
        <v>6217</v>
      </c>
      <c r="E293" s="69" t="s">
        <v>6389</v>
      </c>
    </row>
    <row r="294" spans="1:5">
      <c r="A294" t="s">
        <v>72</v>
      </c>
      <c r="B294" t="s">
        <v>6674</v>
      </c>
      <c r="C294" t="s">
        <v>2931</v>
      </c>
      <c r="D294" s="69" t="s">
        <v>6297</v>
      </c>
      <c r="E294" s="69" t="s">
        <v>6385</v>
      </c>
    </row>
    <row r="295" spans="1:5">
      <c r="A295" t="s">
        <v>72</v>
      </c>
      <c r="B295" t="s">
        <v>6675</v>
      </c>
      <c r="C295" t="s">
        <v>2931</v>
      </c>
      <c r="D295" s="69" t="s">
        <v>6217</v>
      </c>
      <c r="E295" s="69" t="s">
        <v>6385</v>
      </c>
    </row>
    <row r="296" spans="1:5">
      <c r="A296" t="s">
        <v>72</v>
      </c>
      <c r="B296" t="s">
        <v>3263</v>
      </c>
      <c r="C296" t="s">
        <v>2931</v>
      </c>
      <c r="D296" s="69" t="s">
        <v>6217</v>
      </c>
      <c r="E296" s="69" t="s">
        <v>6389</v>
      </c>
    </row>
    <row r="297" spans="1:5">
      <c r="A297" t="s">
        <v>72</v>
      </c>
      <c r="B297" t="s">
        <v>6676</v>
      </c>
      <c r="C297" t="s">
        <v>2931</v>
      </c>
      <c r="D297" s="69" t="s">
        <v>6217</v>
      </c>
      <c r="E297" s="69" t="s">
        <v>6385</v>
      </c>
    </row>
    <row r="298" spans="1:5">
      <c r="A298" t="s">
        <v>72</v>
      </c>
      <c r="B298" t="s">
        <v>6677</v>
      </c>
      <c r="C298" t="s">
        <v>2931</v>
      </c>
      <c r="D298" s="69" t="s">
        <v>6217</v>
      </c>
      <c r="E298" s="69" t="s">
        <v>4907</v>
      </c>
    </row>
    <row r="299" spans="1:5">
      <c r="A299" t="s">
        <v>72</v>
      </c>
      <c r="B299" t="s">
        <v>6678</v>
      </c>
      <c r="C299" t="s">
        <v>2931</v>
      </c>
      <c r="D299" s="69" t="s">
        <v>6217</v>
      </c>
      <c r="E299" s="69" t="s">
        <v>6385</v>
      </c>
    </row>
    <row r="300" spans="1:5">
      <c r="A300" t="s">
        <v>72</v>
      </c>
      <c r="B300" t="s">
        <v>6679</v>
      </c>
      <c r="C300" t="s">
        <v>2931</v>
      </c>
      <c r="D300" s="69" t="s">
        <v>6217</v>
      </c>
      <c r="E300" s="69" t="s">
        <v>4907</v>
      </c>
    </row>
    <row r="301" spans="1:5">
      <c r="A301" t="s">
        <v>72</v>
      </c>
      <c r="B301" t="s">
        <v>6680</v>
      </c>
      <c r="C301" t="s">
        <v>2931</v>
      </c>
      <c r="D301" s="69" t="s">
        <v>6217</v>
      </c>
      <c r="E301" s="69" t="s">
        <v>6385</v>
      </c>
    </row>
    <row r="302" spans="1:5">
      <c r="A302" t="s">
        <v>72</v>
      </c>
      <c r="B302" t="s">
        <v>6681</v>
      </c>
      <c r="C302" t="s">
        <v>2931</v>
      </c>
      <c r="D302" s="69" t="s">
        <v>6284</v>
      </c>
      <c r="E302" s="69" t="s">
        <v>6385</v>
      </c>
    </row>
    <row r="303" spans="1:5">
      <c r="A303" t="s">
        <v>72</v>
      </c>
      <c r="B303" t="s">
        <v>6682</v>
      </c>
      <c r="C303" t="s">
        <v>2931</v>
      </c>
      <c r="D303" s="69" t="s">
        <v>6217</v>
      </c>
      <c r="E303" s="69" t="s">
        <v>6385</v>
      </c>
    </row>
    <row r="304" spans="1:5">
      <c r="A304" t="s">
        <v>72</v>
      </c>
      <c r="B304" t="s">
        <v>6683</v>
      </c>
      <c r="C304" t="s">
        <v>2931</v>
      </c>
      <c r="D304" s="69" t="s">
        <v>6217</v>
      </c>
      <c r="E304" s="69" t="s">
        <v>6385</v>
      </c>
    </row>
    <row r="305" spans="1:5">
      <c r="A305" t="s">
        <v>72</v>
      </c>
      <c r="B305" t="s">
        <v>6684</v>
      </c>
      <c r="C305" t="s">
        <v>2931</v>
      </c>
      <c r="D305" s="69" t="s">
        <v>6217</v>
      </c>
      <c r="E305" s="69" t="s">
        <v>6385</v>
      </c>
    </row>
    <row r="306" spans="1:5">
      <c r="A306" t="s">
        <v>72</v>
      </c>
      <c r="B306" t="s">
        <v>6685</v>
      </c>
      <c r="C306" t="s">
        <v>2931</v>
      </c>
      <c r="D306" s="69" t="s">
        <v>6217</v>
      </c>
      <c r="E306" s="69" t="s">
        <v>6385</v>
      </c>
    </row>
    <row r="307" spans="1:5">
      <c r="A307" t="s">
        <v>72</v>
      </c>
      <c r="B307" t="s">
        <v>6686</v>
      </c>
      <c r="C307" t="s">
        <v>2931</v>
      </c>
      <c r="D307" s="69" t="s">
        <v>6284</v>
      </c>
      <c r="E307" s="69" t="s">
        <v>4907</v>
      </c>
    </row>
    <row r="308" spans="1:5">
      <c r="A308" t="s">
        <v>72</v>
      </c>
      <c r="B308" t="s">
        <v>6687</v>
      </c>
      <c r="C308" t="s">
        <v>2931</v>
      </c>
      <c r="D308" s="69" t="s">
        <v>6284</v>
      </c>
      <c r="E308" s="69" t="s">
        <v>6389</v>
      </c>
    </row>
    <row r="309" spans="1:5">
      <c r="A309" t="s">
        <v>72</v>
      </c>
      <c r="B309" t="s">
        <v>6688</v>
      </c>
      <c r="C309" t="s">
        <v>2931</v>
      </c>
      <c r="D309" s="69" t="s">
        <v>6217</v>
      </c>
      <c r="E309" s="69" t="s">
        <v>4907</v>
      </c>
    </row>
    <row r="310" spans="1:5">
      <c r="A310" t="s">
        <v>72</v>
      </c>
      <c r="B310" t="s">
        <v>6689</v>
      </c>
      <c r="C310" t="s">
        <v>2931</v>
      </c>
      <c r="D310" s="69" t="s">
        <v>6217</v>
      </c>
      <c r="E310" s="69" t="s">
        <v>6385</v>
      </c>
    </row>
    <row r="311" spans="1:5">
      <c r="A311" t="s">
        <v>72</v>
      </c>
      <c r="B311" t="s">
        <v>6690</v>
      </c>
      <c r="C311" t="s">
        <v>2931</v>
      </c>
      <c r="D311" s="69" t="s">
        <v>6217</v>
      </c>
      <c r="E311" s="69" t="s">
        <v>4907</v>
      </c>
    </row>
    <row r="312" spans="1:5">
      <c r="A312" t="s">
        <v>72</v>
      </c>
      <c r="B312" t="s">
        <v>6691</v>
      </c>
      <c r="C312" t="s">
        <v>2931</v>
      </c>
      <c r="D312" s="69" t="s">
        <v>6217</v>
      </c>
      <c r="E312" s="69" t="s">
        <v>4907</v>
      </c>
    </row>
    <row r="313" spans="1:5">
      <c r="A313" t="s">
        <v>72</v>
      </c>
      <c r="B313" t="s">
        <v>6692</v>
      </c>
      <c r="C313" t="s">
        <v>2931</v>
      </c>
      <c r="D313" s="69" t="s">
        <v>6217</v>
      </c>
      <c r="E313" s="69" t="s">
        <v>6385</v>
      </c>
    </row>
    <row r="314" spans="1:5">
      <c r="A314" t="s">
        <v>72</v>
      </c>
      <c r="B314" t="s">
        <v>6693</v>
      </c>
      <c r="C314" t="s">
        <v>3978</v>
      </c>
      <c r="D314" s="69" t="s">
        <v>6217</v>
      </c>
      <c r="E314" s="69" t="s">
        <v>4907</v>
      </c>
    </row>
    <row r="315" spans="1:5">
      <c r="A315" t="s">
        <v>72</v>
      </c>
      <c r="B315" t="s">
        <v>6694</v>
      </c>
      <c r="C315" t="s">
        <v>3978</v>
      </c>
      <c r="D315" s="69" t="s">
        <v>6217</v>
      </c>
      <c r="E315" s="69" t="s">
        <v>4907</v>
      </c>
    </row>
    <row r="316" spans="1:5">
      <c r="A316" t="s">
        <v>72</v>
      </c>
      <c r="B316" t="s">
        <v>6695</v>
      </c>
      <c r="C316" t="s">
        <v>3978</v>
      </c>
      <c r="D316" s="69" t="s">
        <v>6292</v>
      </c>
      <c r="E316" s="69" t="s">
        <v>4907</v>
      </c>
    </row>
    <row r="317" spans="1:5">
      <c r="A317" t="s">
        <v>72</v>
      </c>
      <c r="B317" t="s">
        <v>4136</v>
      </c>
      <c r="C317" t="s">
        <v>3978</v>
      </c>
      <c r="D317" s="69" t="s">
        <v>6275</v>
      </c>
      <c r="E317" s="69" t="s">
        <v>4907</v>
      </c>
    </row>
    <row r="318" spans="1:5">
      <c r="A318" t="s">
        <v>72</v>
      </c>
      <c r="B318" t="s">
        <v>6696</v>
      </c>
      <c r="C318" t="s">
        <v>3978</v>
      </c>
      <c r="D318" s="69" t="s">
        <v>6217</v>
      </c>
      <c r="E318" s="69" t="s">
        <v>4907</v>
      </c>
    </row>
    <row r="319" spans="1:5">
      <c r="A319" t="s">
        <v>72</v>
      </c>
      <c r="B319" t="s">
        <v>6697</v>
      </c>
      <c r="C319" t="s">
        <v>3978</v>
      </c>
      <c r="D319" s="69" t="s">
        <v>6360</v>
      </c>
      <c r="E319" s="69" t="s">
        <v>4907</v>
      </c>
    </row>
    <row r="320" spans="1:5">
      <c r="A320" t="s">
        <v>72</v>
      </c>
      <c r="B320" t="s">
        <v>6698</v>
      </c>
      <c r="C320" t="s">
        <v>3978</v>
      </c>
      <c r="D320" s="69" t="s">
        <v>5421</v>
      </c>
      <c r="E320" s="69" t="s">
        <v>4907</v>
      </c>
    </row>
    <row r="321" spans="1:5">
      <c r="A321" t="s">
        <v>72</v>
      </c>
      <c r="B321" t="s">
        <v>6699</v>
      </c>
      <c r="C321" t="s">
        <v>3978</v>
      </c>
      <c r="D321" s="69" t="s">
        <v>6217</v>
      </c>
      <c r="E321" s="69" t="s">
        <v>6397</v>
      </c>
    </row>
    <row r="322" spans="1:5">
      <c r="A322" t="s">
        <v>72</v>
      </c>
      <c r="B322" t="s">
        <v>6700</v>
      </c>
      <c r="C322" t="s">
        <v>3978</v>
      </c>
      <c r="D322" s="69" t="s">
        <v>6217</v>
      </c>
      <c r="E322" s="69" t="s">
        <v>6389</v>
      </c>
    </row>
    <row r="323" spans="1:5">
      <c r="A323" t="s">
        <v>72</v>
      </c>
      <c r="B323" t="s">
        <v>6701</v>
      </c>
      <c r="C323" t="s">
        <v>3978</v>
      </c>
      <c r="D323" s="69" t="s">
        <v>6217</v>
      </c>
      <c r="E323" s="69" t="s">
        <v>4907</v>
      </c>
    </row>
    <row r="324" spans="1:5">
      <c r="A324" t="s">
        <v>72</v>
      </c>
      <c r="B324" t="s">
        <v>6702</v>
      </c>
      <c r="C324" t="s">
        <v>3978</v>
      </c>
      <c r="D324" s="69" t="s">
        <v>6217</v>
      </c>
      <c r="E324" s="69" t="s">
        <v>4907</v>
      </c>
    </row>
    <row r="325" spans="1:5">
      <c r="A325" t="s">
        <v>72</v>
      </c>
      <c r="B325" t="s">
        <v>3258</v>
      </c>
      <c r="C325" t="s">
        <v>3269</v>
      </c>
      <c r="D325" s="69" t="s">
        <v>6295</v>
      </c>
      <c r="E325" s="69" t="s">
        <v>4907</v>
      </c>
    </row>
    <row r="326" spans="1:5">
      <c r="A326" t="s">
        <v>72</v>
      </c>
      <c r="B326" t="s">
        <v>6703</v>
      </c>
      <c r="C326" t="s">
        <v>3269</v>
      </c>
      <c r="D326" s="69" t="s">
        <v>6217</v>
      </c>
      <c r="E326" s="69" t="s">
        <v>6389</v>
      </c>
    </row>
    <row r="327" spans="1:5">
      <c r="A327" t="s">
        <v>72</v>
      </c>
      <c r="B327" t="s">
        <v>6704</v>
      </c>
      <c r="C327" t="s">
        <v>3269</v>
      </c>
      <c r="D327" s="69" t="s">
        <v>6217</v>
      </c>
      <c r="E327" s="69" t="s">
        <v>4907</v>
      </c>
    </row>
    <row r="328" spans="1:5">
      <c r="A328" t="s">
        <v>72</v>
      </c>
      <c r="B328" t="s">
        <v>6705</v>
      </c>
      <c r="C328" t="s">
        <v>3269</v>
      </c>
      <c r="D328" s="69" t="s">
        <v>6217</v>
      </c>
      <c r="E328" s="69" t="s">
        <v>4907</v>
      </c>
    </row>
    <row r="329" spans="1:5">
      <c r="A329" t="s">
        <v>72</v>
      </c>
      <c r="B329" t="s">
        <v>6706</v>
      </c>
      <c r="C329" t="s">
        <v>3269</v>
      </c>
      <c r="D329" s="69" t="s">
        <v>6217</v>
      </c>
      <c r="E329" s="69" t="s">
        <v>6389</v>
      </c>
    </row>
    <row r="330" spans="1:5">
      <c r="A330" t="s">
        <v>72</v>
      </c>
      <c r="B330" t="s">
        <v>6707</v>
      </c>
      <c r="C330" t="s">
        <v>3269</v>
      </c>
      <c r="D330" s="69" t="s">
        <v>6217</v>
      </c>
      <c r="E330" s="69" t="s">
        <v>6385</v>
      </c>
    </row>
    <row r="331" spans="1:5">
      <c r="A331" t="s">
        <v>72</v>
      </c>
      <c r="B331" t="s">
        <v>6708</v>
      </c>
      <c r="C331" t="s">
        <v>3269</v>
      </c>
      <c r="D331" s="69" t="s">
        <v>6217</v>
      </c>
      <c r="E331" s="69" t="s">
        <v>6385</v>
      </c>
    </row>
    <row r="332" spans="1:5">
      <c r="A332" t="s">
        <v>72</v>
      </c>
      <c r="B332" t="s">
        <v>6709</v>
      </c>
      <c r="C332" t="s">
        <v>3269</v>
      </c>
      <c r="D332" s="69" t="s">
        <v>6217</v>
      </c>
      <c r="E332" s="69" t="s">
        <v>4907</v>
      </c>
    </row>
    <row r="333" spans="1:5">
      <c r="A333" t="s">
        <v>72</v>
      </c>
      <c r="B333" t="s">
        <v>6710</v>
      </c>
      <c r="C333" t="s">
        <v>3269</v>
      </c>
      <c r="D333" s="69" t="s">
        <v>6217</v>
      </c>
      <c r="E333" s="69" t="s">
        <v>6389</v>
      </c>
    </row>
    <row r="334" spans="1:5">
      <c r="A334" t="s">
        <v>72</v>
      </c>
      <c r="B334" t="s">
        <v>6711</v>
      </c>
      <c r="C334" t="s">
        <v>3269</v>
      </c>
      <c r="D334" s="69" t="s">
        <v>6217</v>
      </c>
      <c r="E334" s="69" t="s">
        <v>6385</v>
      </c>
    </row>
    <row r="335" spans="1:5">
      <c r="A335" t="s">
        <v>72</v>
      </c>
      <c r="B335" t="s">
        <v>3223</v>
      </c>
      <c r="C335" t="s">
        <v>3269</v>
      </c>
      <c r="D335" s="69" t="s">
        <v>6217</v>
      </c>
      <c r="E335" s="69" t="s">
        <v>6397</v>
      </c>
    </row>
    <row r="336" spans="1:5">
      <c r="A336" t="s">
        <v>72</v>
      </c>
      <c r="B336" t="s">
        <v>6712</v>
      </c>
      <c r="C336" t="s">
        <v>3269</v>
      </c>
      <c r="D336" s="69" t="s">
        <v>6217</v>
      </c>
      <c r="E336" s="69" t="s">
        <v>6385</v>
      </c>
    </row>
    <row r="337" spans="1:5">
      <c r="A337" t="s">
        <v>72</v>
      </c>
      <c r="B337" t="s">
        <v>6713</v>
      </c>
      <c r="C337" t="s">
        <v>3325</v>
      </c>
      <c r="D337" s="69" t="s">
        <v>6217</v>
      </c>
      <c r="E337" s="69" t="s">
        <v>6389</v>
      </c>
    </row>
    <row r="338" spans="1:5">
      <c r="A338" t="s">
        <v>72</v>
      </c>
      <c r="B338" t="s">
        <v>6714</v>
      </c>
      <c r="C338" t="s">
        <v>3325</v>
      </c>
      <c r="D338" s="69" t="s">
        <v>6217</v>
      </c>
      <c r="E338" s="69" t="s">
        <v>6385</v>
      </c>
    </row>
    <row r="339" spans="1:5">
      <c r="A339" t="s">
        <v>72</v>
      </c>
      <c r="B339" t="s">
        <v>6715</v>
      </c>
      <c r="C339" t="s">
        <v>3325</v>
      </c>
      <c r="D339" s="69" t="s">
        <v>6217</v>
      </c>
      <c r="E339" s="69" t="s">
        <v>4907</v>
      </c>
    </row>
    <row r="340" spans="1:5">
      <c r="A340" t="s">
        <v>72</v>
      </c>
      <c r="B340" t="s">
        <v>6716</v>
      </c>
      <c r="C340" t="s">
        <v>3325</v>
      </c>
      <c r="D340" s="69" t="s">
        <v>6284</v>
      </c>
      <c r="E340" s="69" t="s">
        <v>4907</v>
      </c>
    </row>
    <row r="341" spans="1:5">
      <c r="A341" t="s">
        <v>72</v>
      </c>
      <c r="B341" t="s">
        <v>6717</v>
      </c>
      <c r="C341" t="s">
        <v>3325</v>
      </c>
      <c r="D341" s="69" t="s">
        <v>6217</v>
      </c>
      <c r="E341" s="69" t="s">
        <v>6389</v>
      </c>
    </row>
    <row r="342" spans="1:5">
      <c r="A342" t="s">
        <v>72</v>
      </c>
      <c r="B342" t="s">
        <v>6718</v>
      </c>
      <c r="C342" t="s">
        <v>3325</v>
      </c>
      <c r="D342" s="69" t="s">
        <v>6217</v>
      </c>
      <c r="E342" s="69" t="s">
        <v>6389</v>
      </c>
    </row>
    <row r="343" spans="1:5">
      <c r="A343" t="s">
        <v>72</v>
      </c>
      <c r="B343" t="s">
        <v>6719</v>
      </c>
      <c r="C343" t="s">
        <v>3325</v>
      </c>
      <c r="D343" s="69" t="s">
        <v>6217</v>
      </c>
      <c r="E343" s="69" t="s">
        <v>4907</v>
      </c>
    </row>
    <row r="344" spans="1:5">
      <c r="A344" t="s">
        <v>72</v>
      </c>
      <c r="B344" t="s">
        <v>6720</v>
      </c>
      <c r="C344" t="s">
        <v>3160</v>
      </c>
      <c r="D344" s="69" t="s">
        <v>6217</v>
      </c>
      <c r="E344" s="69" t="s">
        <v>6385</v>
      </c>
    </row>
    <row r="345" spans="1:5">
      <c r="A345" t="s">
        <v>72</v>
      </c>
      <c r="B345" t="s">
        <v>6721</v>
      </c>
      <c r="C345" t="s">
        <v>3160</v>
      </c>
      <c r="D345" s="69" t="s">
        <v>6217</v>
      </c>
      <c r="E345" s="69" t="s">
        <v>6397</v>
      </c>
    </row>
    <row r="346" spans="1:5">
      <c r="A346" t="s">
        <v>72</v>
      </c>
      <c r="B346" t="s">
        <v>6722</v>
      </c>
      <c r="C346" t="s">
        <v>3160</v>
      </c>
      <c r="D346" s="69" t="s">
        <v>6217</v>
      </c>
      <c r="E346" s="69" t="s">
        <v>6385</v>
      </c>
    </row>
    <row r="347" spans="1:5">
      <c r="A347" t="s">
        <v>72</v>
      </c>
      <c r="B347" t="s">
        <v>6723</v>
      </c>
      <c r="C347" t="s">
        <v>3160</v>
      </c>
      <c r="D347" s="69" t="s">
        <v>6217</v>
      </c>
      <c r="E347" s="69" t="s">
        <v>6385</v>
      </c>
    </row>
    <row r="348" spans="1:5">
      <c r="A348" t="s">
        <v>72</v>
      </c>
      <c r="B348" t="s">
        <v>6724</v>
      </c>
      <c r="C348" t="s">
        <v>6430</v>
      </c>
      <c r="D348" s="69" t="s">
        <v>6217</v>
      </c>
      <c r="E348" s="69" t="s">
        <v>4907</v>
      </c>
    </row>
    <row r="349" spans="1:5">
      <c r="A349" t="s">
        <v>72</v>
      </c>
      <c r="B349" t="s">
        <v>3225</v>
      </c>
      <c r="C349" t="s">
        <v>6430</v>
      </c>
      <c r="D349" s="69" t="s">
        <v>6217</v>
      </c>
      <c r="E349" s="69" t="s">
        <v>6389</v>
      </c>
    </row>
    <row r="350" spans="1:5">
      <c r="A350" t="s">
        <v>72</v>
      </c>
      <c r="B350" t="s">
        <v>3245</v>
      </c>
      <c r="C350" t="s">
        <v>6430</v>
      </c>
      <c r="D350" s="69" t="s">
        <v>6217</v>
      </c>
      <c r="E350" s="69" t="s">
        <v>6385</v>
      </c>
    </row>
    <row r="351" spans="1:5">
      <c r="A351" t="s">
        <v>72</v>
      </c>
      <c r="B351" t="s">
        <v>6725</v>
      </c>
      <c r="C351" t="s">
        <v>6430</v>
      </c>
      <c r="D351" s="69" t="s">
        <v>6275</v>
      </c>
      <c r="E351" s="69" t="s">
        <v>4907</v>
      </c>
    </row>
    <row r="352" spans="1:5">
      <c r="A352" t="s">
        <v>72</v>
      </c>
      <c r="B352" t="s">
        <v>6726</v>
      </c>
      <c r="C352" t="s">
        <v>6430</v>
      </c>
      <c r="D352" s="69" t="s">
        <v>6217</v>
      </c>
      <c r="E352" s="69" t="s">
        <v>4907</v>
      </c>
    </row>
    <row r="353" spans="1:5">
      <c r="A353" t="s">
        <v>72</v>
      </c>
      <c r="B353" t="s">
        <v>6727</v>
      </c>
      <c r="C353" t="s">
        <v>6430</v>
      </c>
      <c r="D353" s="69" t="s">
        <v>6217</v>
      </c>
      <c r="E353" s="69" t="s">
        <v>4907</v>
      </c>
    </row>
    <row r="354" spans="1:5">
      <c r="A354" t="s">
        <v>72</v>
      </c>
      <c r="B354" t="s">
        <v>6728</v>
      </c>
      <c r="C354" t="s">
        <v>3220</v>
      </c>
      <c r="D354" s="69" t="s">
        <v>6217</v>
      </c>
      <c r="E354" s="69" t="s">
        <v>6385</v>
      </c>
    </row>
    <row r="355" spans="1:5">
      <c r="A355" t="s">
        <v>72</v>
      </c>
      <c r="B355" t="s">
        <v>2996</v>
      </c>
      <c r="C355" t="s">
        <v>4236</v>
      </c>
      <c r="D355" s="69" t="s">
        <v>6410</v>
      </c>
      <c r="E355" s="69" t="s">
        <v>6397</v>
      </c>
    </row>
    <row r="356" spans="1:5">
      <c r="A356" t="s">
        <v>72</v>
      </c>
      <c r="B356" t="s">
        <v>6729</v>
      </c>
      <c r="C356" t="s">
        <v>4236</v>
      </c>
      <c r="D356" s="69" t="s">
        <v>6217</v>
      </c>
      <c r="E356" s="69" t="s">
        <v>4907</v>
      </c>
    </row>
    <row r="357" spans="1:5">
      <c r="A357" t="s">
        <v>72</v>
      </c>
      <c r="B357" t="s">
        <v>6730</v>
      </c>
      <c r="C357" t="s">
        <v>3262</v>
      </c>
      <c r="D357" s="69" t="s">
        <v>6217</v>
      </c>
      <c r="E357" s="69" t="s">
        <v>4907</v>
      </c>
    </row>
    <row r="358" spans="1:5">
      <c r="A358" t="s">
        <v>78</v>
      </c>
      <c r="B358" t="s">
        <v>6731</v>
      </c>
      <c r="C358" t="s">
        <v>2931</v>
      </c>
      <c r="D358" s="69" t="s">
        <v>6217</v>
      </c>
      <c r="E358" s="69" t="s">
        <v>6385</v>
      </c>
    </row>
    <row r="359" spans="1:5">
      <c r="A359" t="s">
        <v>78</v>
      </c>
      <c r="B359" t="s">
        <v>6732</v>
      </c>
      <c r="C359" t="s">
        <v>2931</v>
      </c>
      <c r="D359" s="69" t="s">
        <v>6217</v>
      </c>
      <c r="E359" s="69" t="s">
        <v>6385</v>
      </c>
    </row>
    <row r="360" spans="1:5">
      <c r="A360" t="s">
        <v>78</v>
      </c>
      <c r="B360" t="s">
        <v>6733</v>
      </c>
      <c r="C360" t="s">
        <v>2931</v>
      </c>
      <c r="D360" s="69" t="s">
        <v>6295</v>
      </c>
      <c r="E360" s="69" t="s">
        <v>6397</v>
      </c>
    </row>
    <row r="361" spans="1:5">
      <c r="A361" t="s">
        <v>78</v>
      </c>
      <c r="B361" t="s">
        <v>6734</v>
      </c>
      <c r="C361" t="s">
        <v>2931</v>
      </c>
      <c r="D361" s="69" t="s">
        <v>6217</v>
      </c>
      <c r="E361" s="69" t="s">
        <v>6397</v>
      </c>
    </row>
    <row r="362" spans="1:5">
      <c r="A362" t="s">
        <v>78</v>
      </c>
      <c r="B362" t="s">
        <v>6735</v>
      </c>
      <c r="C362" t="s">
        <v>2931</v>
      </c>
      <c r="D362" s="69" t="s">
        <v>6217</v>
      </c>
      <c r="E362" s="69" t="s">
        <v>6385</v>
      </c>
    </row>
    <row r="363" spans="1:5">
      <c r="A363" t="s">
        <v>78</v>
      </c>
      <c r="B363" t="s">
        <v>6736</v>
      </c>
      <c r="C363" t="s">
        <v>2931</v>
      </c>
      <c r="D363" s="69" t="s">
        <v>6217</v>
      </c>
      <c r="E363" s="69" t="s">
        <v>6385</v>
      </c>
    </row>
    <row r="364" spans="1:5">
      <c r="A364" t="s">
        <v>78</v>
      </c>
      <c r="B364" t="s">
        <v>6737</v>
      </c>
      <c r="C364" t="s">
        <v>2931</v>
      </c>
      <c r="D364" s="69" t="s">
        <v>6217</v>
      </c>
      <c r="E364" s="69" t="s">
        <v>6389</v>
      </c>
    </row>
    <row r="365" spans="1:5">
      <c r="A365" t="s">
        <v>78</v>
      </c>
      <c r="B365" t="s">
        <v>6738</v>
      </c>
      <c r="C365" t="s">
        <v>2931</v>
      </c>
      <c r="D365" s="69" t="s">
        <v>6217</v>
      </c>
      <c r="E365" s="69" t="s">
        <v>6385</v>
      </c>
    </row>
    <row r="366" spans="1:5">
      <c r="A366" t="s">
        <v>78</v>
      </c>
      <c r="B366" t="s">
        <v>6739</v>
      </c>
      <c r="C366" t="s">
        <v>2931</v>
      </c>
      <c r="D366" s="69" t="s">
        <v>6217</v>
      </c>
      <c r="E366" s="69" t="s">
        <v>6385</v>
      </c>
    </row>
    <row r="367" spans="1:5">
      <c r="A367" t="s">
        <v>78</v>
      </c>
      <c r="B367" t="s">
        <v>6740</v>
      </c>
      <c r="C367" t="s">
        <v>2931</v>
      </c>
      <c r="D367" s="69" t="s">
        <v>6217</v>
      </c>
      <c r="E367" s="69" t="s">
        <v>6389</v>
      </c>
    </row>
    <row r="368" spans="1:5">
      <c r="A368" t="s">
        <v>78</v>
      </c>
      <c r="B368" t="s">
        <v>3273</v>
      </c>
      <c r="C368" t="s">
        <v>2931</v>
      </c>
      <c r="D368" s="69" t="s">
        <v>6217</v>
      </c>
      <c r="E368" s="69" t="s">
        <v>6385</v>
      </c>
    </row>
    <row r="369" spans="1:5">
      <c r="A369" t="s">
        <v>78</v>
      </c>
      <c r="B369" t="s">
        <v>6741</v>
      </c>
      <c r="C369" t="s">
        <v>2931</v>
      </c>
      <c r="D369" s="69" t="s">
        <v>6217</v>
      </c>
      <c r="E369" s="69" t="s">
        <v>4907</v>
      </c>
    </row>
    <row r="370" spans="1:5">
      <c r="A370" t="s">
        <v>78</v>
      </c>
      <c r="B370" t="s">
        <v>6742</v>
      </c>
      <c r="C370" t="s">
        <v>2931</v>
      </c>
      <c r="D370" s="69" t="s">
        <v>6284</v>
      </c>
      <c r="E370" s="69" t="s">
        <v>6385</v>
      </c>
    </row>
    <row r="371" spans="1:5">
      <c r="A371" t="s">
        <v>78</v>
      </c>
      <c r="B371" t="s">
        <v>6743</v>
      </c>
      <c r="C371" t="s">
        <v>2931</v>
      </c>
      <c r="D371" s="69" t="s">
        <v>6217</v>
      </c>
      <c r="E371" s="69" t="s">
        <v>6385</v>
      </c>
    </row>
    <row r="372" spans="1:5">
      <c r="A372" t="s">
        <v>78</v>
      </c>
      <c r="B372" t="s">
        <v>6744</v>
      </c>
      <c r="C372" t="s">
        <v>2931</v>
      </c>
      <c r="D372" s="69" t="s">
        <v>6284</v>
      </c>
      <c r="E372" s="69" t="s">
        <v>6385</v>
      </c>
    </row>
    <row r="373" spans="1:5">
      <c r="A373" t="s">
        <v>78</v>
      </c>
      <c r="B373" t="s">
        <v>6745</v>
      </c>
      <c r="C373" t="s">
        <v>2931</v>
      </c>
      <c r="D373" s="69" t="s">
        <v>6217</v>
      </c>
      <c r="E373" s="69" t="s">
        <v>4907</v>
      </c>
    </row>
    <row r="374" spans="1:5">
      <c r="A374" t="s">
        <v>78</v>
      </c>
      <c r="B374" t="s">
        <v>3283</v>
      </c>
      <c r="C374" t="s">
        <v>2931</v>
      </c>
      <c r="D374" s="69" t="s">
        <v>6217</v>
      </c>
      <c r="E374" s="69" t="s">
        <v>6385</v>
      </c>
    </row>
    <row r="375" spans="1:5">
      <c r="A375" t="s">
        <v>78</v>
      </c>
      <c r="B375" t="s">
        <v>6746</v>
      </c>
      <c r="C375" t="s">
        <v>2931</v>
      </c>
      <c r="D375" s="69" t="s">
        <v>6217</v>
      </c>
      <c r="E375" s="69" t="s">
        <v>4907</v>
      </c>
    </row>
    <row r="376" spans="1:5">
      <c r="A376" t="s">
        <v>78</v>
      </c>
      <c r="B376" t="s">
        <v>3295</v>
      </c>
      <c r="C376" t="s">
        <v>2931</v>
      </c>
      <c r="D376" s="69" t="s">
        <v>6217</v>
      </c>
      <c r="E376" s="69" t="s">
        <v>4907</v>
      </c>
    </row>
    <row r="377" spans="1:5">
      <c r="A377" t="s">
        <v>78</v>
      </c>
      <c r="B377" t="s">
        <v>6747</v>
      </c>
      <c r="C377" t="s">
        <v>2931</v>
      </c>
      <c r="D377" s="69" t="s">
        <v>6217</v>
      </c>
      <c r="E377" s="69" t="s">
        <v>6397</v>
      </c>
    </row>
    <row r="378" spans="1:5">
      <c r="A378" t="s">
        <v>78</v>
      </c>
      <c r="B378" t="s">
        <v>6748</v>
      </c>
      <c r="C378" t="s">
        <v>3978</v>
      </c>
      <c r="D378" s="69" t="s">
        <v>6217</v>
      </c>
      <c r="E378" s="69" t="s">
        <v>6385</v>
      </c>
    </row>
    <row r="379" spans="1:5">
      <c r="A379" t="s">
        <v>78</v>
      </c>
      <c r="B379" t="s">
        <v>6749</v>
      </c>
      <c r="C379" t="s">
        <v>3978</v>
      </c>
      <c r="D379" s="69" t="s">
        <v>6295</v>
      </c>
      <c r="E379" s="69" t="s">
        <v>6385</v>
      </c>
    </row>
    <row r="380" spans="1:5">
      <c r="A380" t="s">
        <v>78</v>
      </c>
      <c r="B380" t="s">
        <v>4162</v>
      </c>
      <c r="C380" t="s">
        <v>3978</v>
      </c>
      <c r="D380" s="69" t="s">
        <v>6217</v>
      </c>
      <c r="E380" s="69" t="s">
        <v>6385</v>
      </c>
    </row>
    <row r="381" spans="1:5">
      <c r="A381" t="s">
        <v>78</v>
      </c>
      <c r="B381" t="s">
        <v>6750</v>
      </c>
      <c r="C381" t="s">
        <v>3978</v>
      </c>
      <c r="D381" s="69" t="s">
        <v>6217</v>
      </c>
      <c r="E381" s="69" t="s">
        <v>6385</v>
      </c>
    </row>
    <row r="382" spans="1:5">
      <c r="A382" t="s">
        <v>78</v>
      </c>
      <c r="B382" t="s">
        <v>6751</v>
      </c>
      <c r="C382" t="s">
        <v>3978</v>
      </c>
      <c r="D382" s="69" t="s">
        <v>6284</v>
      </c>
      <c r="E382" s="69" t="s">
        <v>6389</v>
      </c>
    </row>
    <row r="383" spans="1:5">
      <c r="A383" t="s">
        <v>78</v>
      </c>
      <c r="B383" t="s">
        <v>6752</v>
      </c>
      <c r="C383" t="s">
        <v>3978</v>
      </c>
      <c r="D383" s="69" t="s">
        <v>6217</v>
      </c>
      <c r="E383" s="69" t="s">
        <v>6385</v>
      </c>
    </row>
    <row r="384" spans="1:5">
      <c r="A384" t="s">
        <v>78</v>
      </c>
      <c r="B384" t="s">
        <v>3271</v>
      </c>
      <c r="C384" t="s">
        <v>3978</v>
      </c>
      <c r="D384" s="69" t="s">
        <v>6217</v>
      </c>
      <c r="E384" s="69" t="s">
        <v>6385</v>
      </c>
    </row>
    <row r="385" spans="1:5">
      <c r="A385" t="s">
        <v>78</v>
      </c>
      <c r="B385" t="s">
        <v>6753</v>
      </c>
      <c r="C385" t="s">
        <v>3978</v>
      </c>
      <c r="D385" s="69" t="s">
        <v>6286</v>
      </c>
      <c r="E385" s="69" t="s">
        <v>4907</v>
      </c>
    </row>
    <row r="386" spans="1:5">
      <c r="A386" t="s">
        <v>78</v>
      </c>
      <c r="B386" t="s">
        <v>6754</v>
      </c>
      <c r="C386" t="s">
        <v>3978</v>
      </c>
      <c r="D386" s="69" t="s">
        <v>6284</v>
      </c>
      <c r="E386" s="69" t="s">
        <v>4907</v>
      </c>
    </row>
    <row r="387" spans="1:5">
      <c r="A387" t="s">
        <v>78</v>
      </c>
      <c r="B387" t="s">
        <v>6755</v>
      </c>
      <c r="C387" t="s">
        <v>3978</v>
      </c>
      <c r="D387" s="69" t="s">
        <v>6217</v>
      </c>
      <c r="E387" s="69" t="s">
        <v>6385</v>
      </c>
    </row>
    <row r="388" spans="1:5">
      <c r="A388" t="s">
        <v>78</v>
      </c>
      <c r="B388" t="s">
        <v>6756</v>
      </c>
      <c r="C388" t="s">
        <v>3978</v>
      </c>
      <c r="D388" s="69" t="s">
        <v>6217</v>
      </c>
      <c r="E388" s="69" t="s">
        <v>6385</v>
      </c>
    </row>
    <row r="389" spans="1:5">
      <c r="A389" t="s">
        <v>78</v>
      </c>
      <c r="B389" t="s">
        <v>6757</v>
      </c>
      <c r="C389" t="s">
        <v>3978</v>
      </c>
      <c r="D389" s="69" t="s">
        <v>6286</v>
      </c>
      <c r="E389" s="69" t="s">
        <v>6385</v>
      </c>
    </row>
    <row r="390" spans="1:5">
      <c r="A390" t="s">
        <v>78</v>
      </c>
      <c r="B390" t="s">
        <v>4242</v>
      </c>
      <c r="C390" t="s">
        <v>3978</v>
      </c>
      <c r="D390" s="69" t="s">
        <v>6275</v>
      </c>
      <c r="E390" s="69" t="s">
        <v>6385</v>
      </c>
    </row>
    <row r="391" spans="1:5">
      <c r="A391" t="s">
        <v>78</v>
      </c>
      <c r="B391" t="s">
        <v>6758</v>
      </c>
      <c r="C391" t="s">
        <v>3269</v>
      </c>
      <c r="D391" s="69" t="s">
        <v>6286</v>
      </c>
      <c r="E391" s="69" t="s">
        <v>6397</v>
      </c>
    </row>
    <row r="392" spans="1:5">
      <c r="A392" t="s">
        <v>78</v>
      </c>
      <c r="B392" t="s">
        <v>6759</v>
      </c>
      <c r="C392" t="s">
        <v>3269</v>
      </c>
      <c r="D392" s="69" t="s">
        <v>6217</v>
      </c>
      <c r="E392" s="69" t="s">
        <v>6385</v>
      </c>
    </row>
    <row r="393" spans="1:5">
      <c r="A393" t="s">
        <v>78</v>
      </c>
      <c r="B393" t="s">
        <v>6760</v>
      </c>
      <c r="C393" t="s">
        <v>3269</v>
      </c>
      <c r="D393" s="69" t="s">
        <v>6217</v>
      </c>
      <c r="E393" s="69" t="s">
        <v>6385</v>
      </c>
    </row>
    <row r="394" spans="1:5">
      <c r="A394" t="s">
        <v>78</v>
      </c>
      <c r="B394" t="s">
        <v>6761</v>
      </c>
      <c r="C394" t="s">
        <v>3269</v>
      </c>
      <c r="D394" s="69" t="s">
        <v>6217</v>
      </c>
      <c r="E394" s="69" t="s">
        <v>6389</v>
      </c>
    </row>
    <row r="395" spans="1:5">
      <c r="A395" t="s">
        <v>78</v>
      </c>
      <c r="B395" t="s">
        <v>6762</v>
      </c>
      <c r="C395" t="s">
        <v>3269</v>
      </c>
      <c r="D395" s="69" t="s">
        <v>6292</v>
      </c>
      <c r="E395" s="69" t="s">
        <v>6385</v>
      </c>
    </row>
    <row r="396" spans="1:5">
      <c r="A396" t="s">
        <v>78</v>
      </c>
      <c r="B396" t="s">
        <v>6763</v>
      </c>
      <c r="C396" t="s">
        <v>3269</v>
      </c>
      <c r="D396" s="69" t="s">
        <v>6292</v>
      </c>
      <c r="E396" s="69" t="s">
        <v>4907</v>
      </c>
    </row>
    <row r="397" spans="1:5">
      <c r="A397" t="s">
        <v>78</v>
      </c>
      <c r="B397" t="s">
        <v>6764</v>
      </c>
      <c r="C397" t="s">
        <v>3269</v>
      </c>
      <c r="D397" s="69" t="s">
        <v>6217</v>
      </c>
      <c r="E397" s="69" t="s">
        <v>4907</v>
      </c>
    </row>
    <row r="398" spans="1:5">
      <c r="A398" t="s">
        <v>78</v>
      </c>
      <c r="B398" t="s">
        <v>6765</v>
      </c>
      <c r="C398" t="s">
        <v>3269</v>
      </c>
      <c r="D398" s="69" t="s">
        <v>6217</v>
      </c>
      <c r="E398" s="69" t="s">
        <v>6385</v>
      </c>
    </row>
    <row r="399" spans="1:5">
      <c r="A399" t="s">
        <v>78</v>
      </c>
      <c r="B399" t="s">
        <v>6766</v>
      </c>
      <c r="C399" t="s">
        <v>3269</v>
      </c>
      <c r="D399" s="69" t="s">
        <v>6284</v>
      </c>
      <c r="E399" s="69" t="s">
        <v>6385</v>
      </c>
    </row>
    <row r="400" spans="1:5">
      <c r="A400" t="s">
        <v>78</v>
      </c>
      <c r="B400" t="s">
        <v>6767</v>
      </c>
      <c r="C400" t="s">
        <v>3325</v>
      </c>
      <c r="D400" s="69" t="s">
        <v>6284</v>
      </c>
      <c r="E400" s="69" t="s">
        <v>4907</v>
      </c>
    </row>
    <row r="401" spans="1:5">
      <c r="A401" t="s">
        <v>78</v>
      </c>
      <c r="B401" t="s">
        <v>6768</v>
      </c>
      <c r="C401" t="s">
        <v>3325</v>
      </c>
      <c r="D401" s="69" t="s">
        <v>6284</v>
      </c>
      <c r="E401" s="69" t="s">
        <v>6389</v>
      </c>
    </row>
    <row r="402" spans="1:5">
      <c r="A402" t="s">
        <v>78</v>
      </c>
      <c r="B402" t="s">
        <v>6769</v>
      </c>
      <c r="C402" t="s">
        <v>3325</v>
      </c>
      <c r="D402" s="69" t="s">
        <v>6286</v>
      </c>
      <c r="E402" s="69" t="s">
        <v>6397</v>
      </c>
    </row>
    <row r="403" spans="1:5">
      <c r="A403" t="s">
        <v>78</v>
      </c>
      <c r="B403" t="s">
        <v>6770</v>
      </c>
      <c r="C403" t="s">
        <v>3325</v>
      </c>
      <c r="D403" s="69" t="s">
        <v>6217</v>
      </c>
      <c r="E403" s="69" t="s">
        <v>6385</v>
      </c>
    </row>
    <row r="404" spans="1:5">
      <c r="A404" t="s">
        <v>78</v>
      </c>
      <c r="B404" t="s">
        <v>6771</v>
      </c>
      <c r="C404" t="s">
        <v>3325</v>
      </c>
      <c r="D404" s="69" t="s">
        <v>6217</v>
      </c>
      <c r="E404" s="69" t="s">
        <v>6385</v>
      </c>
    </row>
    <row r="405" spans="1:5">
      <c r="A405" t="s">
        <v>78</v>
      </c>
      <c r="B405" t="s">
        <v>6772</v>
      </c>
      <c r="C405" t="s">
        <v>3325</v>
      </c>
      <c r="D405" s="69" t="s">
        <v>6360</v>
      </c>
      <c r="E405" s="69" t="s">
        <v>6397</v>
      </c>
    </row>
    <row r="406" spans="1:5">
      <c r="A406" t="s">
        <v>78</v>
      </c>
      <c r="B406" t="s">
        <v>6773</v>
      </c>
      <c r="C406" t="s">
        <v>3160</v>
      </c>
      <c r="D406" s="69" t="s">
        <v>6275</v>
      </c>
      <c r="E406" s="69" t="s">
        <v>6385</v>
      </c>
    </row>
    <row r="407" spans="1:5">
      <c r="A407" t="s">
        <v>78</v>
      </c>
      <c r="B407" t="s">
        <v>4231</v>
      </c>
      <c r="C407" t="s">
        <v>3160</v>
      </c>
      <c r="D407" s="69" t="s">
        <v>6217</v>
      </c>
      <c r="E407" s="69" t="s">
        <v>6385</v>
      </c>
    </row>
    <row r="408" spans="1:5">
      <c r="A408" t="s">
        <v>78</v>
      </c>
      <c r="B408" t="s">
        <v>6774</v>
      </c>
      <c r="C408" t="s">
        <v>3160</v>
      </c>
      <c r="D408" s="69" t="s">
        <v>6217</v>
      </c>
      <c r="E408" s="69" t="s">
        <v>4907</v>
      </c>
    </row>
    <row r="409" spans="1:5">
      <c r="A409" t="s">
        <v>78</v>
      </c>
      <c r="B409" t="s">
        <v>6775</v>
      </c>
      <c r="C409" t="s">
        <v>6430</v>
      </c>
      <c r="D409" s="69" t="s">
        <v>6286</v>
      </c>
      <c r="E409" s="69" t="s">
        <v>6397</v>
      </c>
    </row>
    <row r="410" spans="1:5">
      <c r="A410" t="s">
        <v>78</v>
      </c>
      <c r="B410" t="s">
        <v>6776</v>
      </c>
      <c r="C410" t="s">
        <v>6430</v>
      </c>
      <c r="D410" s="69" t="s">
        <v>6217</v>
      </c>
      <c r="E410" s="69" t="s">
        <v>6385</v>
      </c>
    </row>
    <row r="411" spans="1:5">
      <c r="A411" t="s">
        <v>78</v>
      </c>
      <c r="B411" t="s">
        <v>6777</v>
      </c>
      <c r="C411" t="s">
        <v>6430</v>
      </c>
      <c r="D411" s="69" t="s">
        <v>6217</v>
      </c>
      <c r="E411" s="69" t="s">
        <v>6385</v>
      </c>
    </row>
    <row r="412" spans="1:5">
      <c r="A412" t="s">
        <v>78</v>
      </c>
      <c r="B412" t="s">
        <v>6778</v>
      </c>
      <c r="C412" t="s">
        <v>3220</v>
      </c>
      <c r="D412" s="69" t="s">
        <v>6275</v>
      </c>
      <c r="E412" s="69" t="s">
        <v>6385</v>
      </c>
    </row>
    <row r="413" spans="1:5">
      <c r="A413" t="s">
        <v>78</v>
      </c>
      <c r="B413" t="s">
        <v>4235</v>
      </c>
      <c r="C413" t="s">
        <v>4236</v>
      </c>
      <c r="D413" s="69" t="s">
        <v>6284</v>
      </c>
      <c r="E413" s="69" t="s">
        <v>6397</v>
      </c>
    </row>
    <row r="414" spans="1:5">
      <c r="A414" t="s">
        <v>78</v>
      </c>
      <c r="B414" t="s">
        <v>6779</v>
      </c>
      <c r="C414" t="s">
        <v>4236</v>
      </c>
      <c r="D414" s="69" t="s">
        <v>6217</v>
      </c>
      <c r="E414" s="69" t="s">
        <v>6385</v>
      </c>
    </row>
    <row r="415" spans="1:5">
      <c r="A415" t="s">
        <v>97</v>
      </c>
      <c r="B415" t="s">
        <v>6780</v>
      </c>
      <c r="C415" t="s">
        <v>6781</v>
      </c>
      <c r="D415" s="69" t="s">
        <v>6217</v>
      </c>
      <c r="E415" s="69" t="s">
        <v>4907</v>
      </c>
    </row>
    <row r="416" spans="1:5">
      <c r="A416" t="s">
        <v>97</v>
      </c>
      <c r="B416" t="s">
        <v>6782</v>
      </c>
      <c r="C416" t="s">
        <v>6781</v>
      </c>
      <c r="D416" s="69" t="s">
        <v>6217</v>
      </c>
      <c r="E416" s="69" t="s">
        <v>4907</v>
      </c>
    </row>
    <row r="417" spans="1:5">
      <c r="A417" t="s">
        <v>97</v>
      </c>
      <c r="B417" t="s">
        <v>6783</v>
      </c>
      <c r="C417" t="s">
        <v>6781</v>
      </c>
      <c r="D417" s="69" t="s">
        <v>6217</v>
      </c>
      <c r="E417" s="69" t="s">
        <v>6385</v>
      </c>
    </row>
    <row r="418" spans="1:5">
      <c r="A418" t="s">
        <v>97</v>
      </c>
      <c r="B418" t="s">
        <v>6784</v>
      </c>
      <c r="C418" t="s">
        <v>6781</v>
      </c>
      <c r="D418" s="69" t="s">
        <v>6410</v>
      </c>
      <c r="E418" s="69" t="s">
        <v>6385</v>
      </c>
    </row>
    <row r="419" spans="1:5">
      <c r="A419" t="s">
        <v>97</v>
      </c>
      <c r="B419" t="s">
        <v>6785</v>
      </c>
      <c r="C419" t="s">
        <v>6781</v>
      </c>
      <c r="D419" s="69" t="s">
        <v>6217</v>
      </c>
      <c r="E419" s="69" t="s">
        <v>6389</v>
      </c>
    </row>
    <row r="420" spans="1:5">
      <c r="A420" t="s">
        <v>97</v>
      </c>
      <c r="B420" t="s">
        <v>6786</v>
      </c>
      <c r="C420" t="s">
        <v>6781</v>
      </c>
      <c r="D420" s="69" t="s">
        <v>6217</v>
      </c>
      <c r="E420" s="69" t="s">
        <v>6397</v>
      </c>
    </row>
    <row r="421" spans="1:5">
      <c r="A421" t="s">
        <v>97</v>
      </c>
      <c r="B421" t="s">
        <v>6787</v>
      </c>
      <c r="C421" t="s">
        <v>6781</v>
      </c>
      <c r="D421" s="69" t="s">
        <v>6217</v>
      </c>
      <c r="E421" s="69" t="s">
        <v>6385</v>
      </c>
    </row>
    <row r="422" spans="1:5">
      <c r="A422" t="s">
        <v>97</v>
      </c>
      <c r="B422" t="s">
        <v>6788</v>
      </c>
      <c r="C422" t="s">
        <v>6781</v>
      </c>
      <c r="D422" s="69" t="s">
        <v>6217</v>
      </c>
      <c r="E422" s="69" t="s">
        <v>6389</v>
      </c>
    </row>
    <row r="423" spans="1:5">
      <c r="A423" t="s">
        <v>97</v>
      </c>
      <c r="B423" t="s">
        <v>6789</v>
      </c>
      <c r="C423" t="s">
        <v>6781</v>
      </c>
      <c r="D423" s="69" t="s">
        <v>6217</v>
      </c>
      <c r="E423" s="69" t="s">
        <v>6385</v>
      </c>
    </row>
    <row r="424" spans="1:5">
      <c r="A424" t="s">
        <v>97</v>
      </c>
      <c r="B424" t="s">
        <v>6790</v>
      </c>
      <c r="C424" t="s">
        <v>6781</v>
      </c>
      <c r="D424" s="69" t="s">
        <v>6284</v>
      </c>
      <c r="E424" s="69" t="s">
        <v>4907</v>
      </c>
    </row>
    <row r="425" spans="1:5">
      <c r="A425" t="s">
        <v>97</v>
      </c>
      <c r="B425" t="s">
        <v>6791</v>
      </c>
      <c r="C425" t="s">
        <v>6781</v>
      </c>
      <c r="D425" s="69" t="s">
        <v>6217</v>
      </c>
      <c r="E425" s="69" t="s">
        <v>6385</v>
      </c>
    </row>
    <row r="426" spans="1:5">
      <c r="A426" t="s">
        <v>97</v>
      </c>
      <c r="B426" t="s">
        <v>6792</v>
      </c>
      <c r="C426" t="s">
        <v>6781</v>
      </c>
      <c r="D426" s="69" t="s">
        <v>6217</v>
      </c>
      <c r="E426" s="69" t="s">
        <v>6389</v>
      </c>
    </row>
    <row r="427" spans="1:5">
      <c r="A427" t="s">
        <v>97</v>
      </c>
      <c r="B427" t="s">
        <v>6793</v>
      </c>
      <c r="C427" t="s">
        <v>6781</v>
      </c>
      <c r="D427" s="69" t="s">
        <v>6217</v>
      </c>
      <c r="E427" s="69" t="s">
        <v>6385</v>
      </c>
    </row>
    <row r="428" spans="1:5">
      <c r="A428" t="s">
        <v>97</v>
      </c>
      <c r="B428" t="s">
        <v>6794</v>
      </c>
      <c r="C428" t="s">
        <v>6781</v>
      </c>
      <c r="D428" s="69" t="s">
        <v>6217</v>
      </c>
      <c r="E428" s="69" t="s">
        <v>6385</v>
      </c>
    </row>
    <row r="429" spans="1:5">
      <c r="A429" t="s">
        <v>97</v>
      </c>
      <c r="B429" t="s">
        <v>6795</v>
      </c>
      <c r="C429" t="s">
        <v>6781</v>
      </c>
      <c r="D429" s="69" t="s">
        <v>6217</v>
      </c>
      <c r="E429" s="69" t="s">
        <v>6389</v>
      </c>
    </row>
    <row r="430" spans="1:5">
      <c r="A430" t="s">
        <v>97</v>
      </c>
      <c r="B430" t="s">
        <v>6796</v>
      </c>
      <c r="C430" t="s">
        <v>6781</v>
      </c>
      <c r="D430" s="69" t="s">
        <v>6217</v>
      </c>
      <c r="E430" s="69" t="s">
        <v>6385</v>
      </c>
    </row>
    <row r="431" spans="1:5">
      <c r="A431" t="s">
        <v>97</v>
      </c>
      <c r="B431" t="s">
        <v>6797</v>
      </c>
      <c r="C431" t="s">
        <v>6798</v>
      </c>
      <c r="D431" s="69" t="s">
        <v>6292</v>
      </c>
      <c r="E431" s="69" t="s">
        <v>6385</v>
      </c>
    </row>
    <row r="432" spans="1:5">
      <c r="A432" t="s">
        <v>97</v>
      </c>
      <c r="B432" t="s">
        <v>6799</v>
      </c>
      <c r="C432" t="s">
        <v>6798</v>
      </c>
      <c r="D432" s="69" t="s">
        <v>6217</v>
      </c>
      <c r="E432" s="69" t="s">
        <v>6385</v>
      </c>
    </row>
    <row r="433" spans="1:5">
      <c r="A433" t="s">
        <v>97</v>
      </c>
      <c r="B433" t="s">
        <v>6800</v>
      </c>
      <c r="C433" t="s">
        <v>6798</v>
      </c>
      <c r="D433" s="69" t="s">
        <v>6217</v>
      </c>
      <c r="E433" s="69" t="s">
        <v>4907</v>
      </c>
    </row>
    <row r="434" spans="1:5">
      <c r="A434" t="s">
        <v>97</v>
      </c>
      <c r="B434" t="s">
        <v>6801</v>
      </c>
      <c r="C434" t="s">
        <v>6798</v>
      </c>
      <c r="D434" s="69" t="s">
        <v>6217</v>
      </c>
      <c r="E434" s="69" t="s">
        <v>6385</v>
      </c>
    </row>
    <row r="435" spans="1:5">
      <c r="A435" t="s">
        <v>97</v>
      </c>
      <c r="B435" t="s">
        <v>6802</v>
      </c>
      <c r="C435" t="s">
        <v>6798</v>
      </c>
      <c r="D435" s="69" t="s">
        <v>6217</v>
      </c>
      <c r="E435" s="69" t="s">
        <v>6385</v>
      </c>
    </row>
    <row r="436" spans="1:5">
      <c r="A436" t="s">
        <v>97</v>
      </c>
      <c r="B436" t="s">
        <v>6803</v>
      </c>
      <c r="C436" t="s">
        <v>6798</v>
      </c>
      <c r="D436" s="69" t="s">
        <v>6217</v>
      </c>
      <c r="E436" s="69" t="s">
        <v>6385</v>
      </c>
    </row>
    <row r="437" spans="1:5">
      <c r="A437" t="s">
        <v>97</v>
      </c>
      <c r="B437" t="s">
        <v>6804</v>
      </c>
      <c r="C437" t="s">
        <v>6798</v>
      </c>
      <c r="D437" s="69" t="s">
        <v>6217</v>
      </c>
      <c r="E437" s="69" t="s">
        <v>6389</v>
      </c>
    </row>
    <row r="438" spans="1:5">
      <c r="A438" t="s">
        <v>97</v>
      </c>
      <c r="B438" t="s">
        <v>6805</v>
      </c>
      <c r="C438" t="s">
        <v>6798</v>
      </c>
      <c r="D438" s="69" t="s">
        <v>6217</v>
      </c>
      <c r="E438" s="69" t="s">
        <v>4907</v>
      </c>
    </row>
    <row r="439" spans="1:5">
      <c r="A439" t="s">
        <v>97</v>
      </c>
      <c r="B439" t="s">
        <v>6806</v>
      </c>
      <c r="C439" t="s">
        <v>6798</v>
      </c>
      <c r="D439" s="69" t="s">
        <v>6217</v>
      </c>
      <c r="E439" s="69" t="s">
        <v>6389</v>
      </c>
    </row>
    <row r="440" spans="1:5">
      <c r="A440" t="s">
        <v>97</v>
      </c>
      <c r="B440" t="s">
        <v>6807</v>
      </c>
      <c r="C440" t="s">
        <v>6798</v>
      </c>
      <c r="D440" s="69" t="s">
        <v>6217</v>
      </c>
      <c r="E440" s="69" t="s">
        <v>6385</v>
      </c>
    </row>
    <row r="441" spans="1:5">
      <c r="A441" t="s">
        <v>97</v>
      </c>
      <c r="B441" t="s">
        <v>6808</v>
      </c>
      <c r="C441" t="s">
        <v>6798</v>
      </c>
      <c r="D441" s="69" t="s">
        <v>6217</v>
      </c>
      <c r="E441" s="69" t="s">
        <v>6389</v>
      </c>
    </row>
    <row r="442" spans="1:5">
      <c r="A442" t="s">
        <v>97</v>
      </c>
      <c r="B442" t="s">
        <v>6809</v>
      </c>
      <c r="C442" t="s">
        <v>6798</v>
      </c>
      <c r="D442" s="69" t="s">
        <v>6217</v>
      </c>
      <c r="E442" s="69" t="s">
        <v>6385</v>
      </c>
    </row>
    <row r="443" spans="1:5">
      <c r="A443" t="s">
        <v>97</v>
      </c>
      <c r="B443" t="s">
        <v>6810</v>
      </c>
      <c r="C443" t="s">
        <v>6798</v>
      </c>
      <c r="D443" s="69" t="s">
        <v>6284</v>
      </c>
      <c r="E443" s="69" t="s">
        <v>6385</v>
      </c>
    </row>
    <row r="444" spans="1:5">
      <c r="A444" t="s">
        <v>97</v>
      </c>
      <c r="B444" t="s">
        <v>6811</v>
      </c>
      <c r="C444" t="s">
        <v>6812</v>
      </c>
      <c r="D444" s="69" t="s">
        <v>6284</v>
      </c>
      <c r="E444" s="69" t="s">
        <v>4907</v>
      </c>
    </row>
    <row r="445" spans="1:5">
      <c r="A445" t="s">
        <v>97</v>
      </c>
      <c r="B445" t="s">
        <v>6813</v>
      </c>
      <c r="C445" t="s">
        <v>6812</v>
      </c>
      <c r="D445" s="69" t="s">
        <v>6217</v>
      </c>
      <c r="E445" s="69" t="s">
        <v>6389</v>
      </c>
    </row>
    <row r="446" spans="1:5">
      <c r="A446" t="s">
        <v>97</v>
      </c>
      <c r="B446" t="s">
        <v>6814</v>
      </c>
      <c r="C446" t="s">
        <v>6812</v>
      </c>
      <c r="D446" s="69" t="s">
        <v>6217</v>
      </c>
      <c r="E446" s="69" t="s">
        <v>6389</v>
      </c>
    </row>
    <row r="447" spans="1:5">
      <c r="A447" t="s">
        <v>97</v>
      </c>
      <c r="B447" t="s">
        <v>6815</v>
      </c>
      <c r="C447" t="s">
        <v>6812</v>
      </c>
      <c r="D447" s="69" t="s">
        <v>6284</v>
      </c>
      <c r="E447" s="69" t="s">
        <v>6385</v>
      </c>
    </row>
    <row r="448" spans="1:5">
      <c r="A448" t="s">
        <v>97</v>
      </c>
      <c r="B448" t="s">
        <v>6816</v>
      </c>
      <c r="C448" t="s">
        <v>6812</v>
      </c>
      <c r="D448" s="69" t="s">
        <v>6217</v>
      </c>
      <c r="E448" s="69" t="s">
        <v>4907</v>
      </c>
    </row>
    <row r="449" spans="1:5">
      <c r="A449" t="s">
        <v>97</v>
      </c>
      <c r="B449" t="s">
        <v>6817</v>
      </c>
      <c r="C449" t="s">
        <v>6812</v>
      </c>
      <c r="D449" s="69" t="s">
        <v>6217</v>
      </c>
      <c r="E449" s="69" t="s">
        <v>6385</v>
      </c>
    </row>
    <row r="450" spans="1:5">
      <c r="A450" t="s">
        <v>97</v>
      </c>
      <c r="B450" t="s">
        <v>6818</v>
      </c>
      <c r="C450" t="s">
        <v>6819</v>
      </c>
      <c r="D450" s="69" t="s">
        <v>6217</v>
      </c>
      <c r="E450" s="69" t="s">
        <v>6385</v>
      </c>
    </row>
    <row r="451" spans="1:5">
      <c r="A451" t="s">
        <v>97</v>
      </c>
      <c r="B451" t="s">
        <v>6820</v>
      </c>
      <c r="C451" t="s">
        <v>6819</v>
      </c>
      <c r="D451" s="69" t="s">
        <v>6217</v>
      </c>
      <c r="E451" s="69" t="s">
        <v>6385</v>
      </c>
    </row>
    <row r="452" spans="1:5">
      <c r="A452" t="s">
        <v>97</v>
      </c>
      <c r="B452" t="s">
        <v>6821</v>
      </c>
      <c r="C452" t="s">
        <v>6819</v>
      </c>
      <c r="D452" s="69" t="s">
        <v>6217</v>
      </c>
      <c r="E452" s="69" t="s">
        <v>4907</v>
      </c>
    </row>
    <row r="453" spans="1:5">
      <c r="A453" t="s">
        <v>97</v>
      </c>
      <c r="B453" t="s">
        <v>6822</v>
      </c>
      <c r="C453" t="s">
        <v>6819</v>
      </c>
      <c r="D453" s="69" t="s">
        <v>6217</v>
      </c>
      <c r="E453" s="69" t="s">
        <v>4907</v>
      </c>
    </row>
    <row r="454" spans="1:5">
      <c r="A454" t="s">
        <v>97</v>
      </c>
      <c r="B454" t="s">
        <v>6823</v>
      </c>
      <c r="C454" t="s">
        <v>6824</v>
      </c>
      <c r="D454" s="69" t="s">
        <v>6217</v>
      </c>
      <c r="E454" s="69" t="s">
        <v>6385</v>
      </c>
    </row>
    <row r="455" spans="1:5">
      <c r="A455" t="s">
        <v>97</v>
      </c>
      <c r="B455" t="s">
        <v>6825</v>
      </c>
      <c r="C455" t="s">
        <v>6824</v>
      </c>
      <c r="D455" s="69" t="s">
        <v>6217</v>
      </c>
      <c r="E455" s="69" t="s">
        <v>6385</v>
      </c>
    </row>
    <row r="456" spans="1:5">
      <c r="A456" t="s">
        <v>97</v>
      </c>
      <c r="B456" t="s">
        <v>6826</v>
      </c>
      <c r="C456" t="s">
        <v>6827</v>
      </c>
      <c r="D456" s="69" t="s">
        <v>6217</v>
      </c>
      <c r="E456" s="69" t="s">
        <v>6389</v>
      </c>
    </row>
    <row r="457" spans="1:5">
      <c r="A457" t="s">
        <v>97</v>
      </c>
      <c r="B457" t="s">
        <v>6828</v>
      </c>
      <c r="C457" t="s">
        <v>6827</v>
      </c>
      <c r="D457" s="69" t="s">
        <v>6217</v>
      </c>
      <c r="E457" s="69" t="s">
        <v>6385</v>
      </c>
    </row>
    <row r="458" spans="1:5">
      <c r="A458" t="s">
        <v>97</v>
      </c>
      <c r="B458" t="s">
        <v>6829</v>
      </c>
      <c r="C458" t="s">
        <v>6830</v>
      </c>
      <c r="D458" s="69" t="s">
        <v>6292</v>
      </c>
      <c r="E458" s="69" t="s">
        <v>6385</v>
      </c>
    </row>
    <row r="459" spans="1:5">
      <c r="A459" t="s">
        <v>97</v>
      </c>
      <c r="B459" t="s">
        <v>6831</v>
      </c>
      <c r="C459" t="s">
        <v>6830</v>
      </c>
      <c r="D459" s="69" t="s">
        <v>6217</v>
      </c>
      <c r="E459" s="69" t="s">
        <v>6389</v>
      </c>
    </row>
    <row r="460" spans="1:5">
      <c r="A460" t="s">
        <v>97</v>
      </c>
      <c r="B460" t="s">
        <v>6832</v>
      </c>
      <c r="C460" t="s">
        <v>6830</v>
      </c>
      <c r="D460" s="69" t="s">
        <v>6360</v>
      </c>
      <c r="E460" s="69" t="s">
        <v>6397</v>
      </c>
    </row>
    <row r="461" spans="1:5">
      <c r="A461" t="s">
        <v>97</v>
      </c>
      <c r="B461" t="s">
        <v>6833</v>
      </c>
      <c r="C461" t="s">
        <v>6830</v>
      </c>
      <c r="D461" s="69" t="s">
        <v>6217</v>
      </c>
      <c r="E461" s="69" t="s">
        <v>6385</v>
      </c>
    </row>
    <row r="462" spans="1:5">
      <c r="A462" t="s">
        <v>97</v>
      </c>
      <c r="B462" t="s">
        <v>6834</v>
      </c>
      <c r="C462" t="s">
        <v>6830</v>
      </c>
      <c r="D462" s="69" t="s">
        <v>6217</v>
      </c>
      <c r="E462" s="69" t="s">
        <v>4907</v>
      </c>
    </row>
    <row r="463" spans="1:5">
      <c r="A463" t="s">
        <v>97</v>
      </c>
      <c r="B463" t="s">
        <v>6835</v>
      </c>
      <c r="C463" t="s">
        <v>6830</v>
      </c>
      <c r="D463" s="69" t="s">
        <v>6217</v>
      </c>
      <c r="E463" s="69" t="s">
        <v>4907</v>
      </c>
    </row>
    <row r="464" spans="1:5">
      <c r="A464" t="s">
        <v>97</v>
      </c>
      <c r="B464" t="s">
        <v>4310</v>
      </c>
      <c r="C464" t="s">
        <v>6830</v>
      </c>
      <c r="D464" s="69" t="s">
        <v>6217</v>
      </c>
      <c r="E464" s="69" t="s">
        <v>4907</v>
      </c>
    </row>
    <row r="465" spans="1:5">
      <c r="A465" t="s">
        <v>97</v>
      </c>
      <c r="B465" t="s">
        <v>4253</v>
      </c>
      <c r="C465" t="s">
        <v>6830</v>
      </c>
      <c r="D465" s="69" t="s">
        <v>6217</v>
      </c>
      <c r="E465" s="69" t="s">
        <v>4907</v>
      </c>
    </row>
    <row r="466" spans="1:5">
      <c r="A466" t="s">
        <v>97</v>
      </c>
      <c r="B466" t="s">
        <v>6836</v>
      </c>
      <c r="C466" t="s">
        <v>6830</v>
      </c>
      <c r="D466" s="69" t="s">
        <v>6217</v>
      </c>
      <c r="E466" s="69" t="s">
        <v>4907</v>
      </c>
    </row>
    <row r="467" spans="1:5">
      <c r="A467" t="s">
        <v>97</v>
      </c>
      <c r="B467" t="s">
        <v>6837</v>
      </c>
      <c r="C467" t="s">
        <v>6830</v>
      </c>
      <c r="D467" s="69" t="s">
        <v>6217</v>
      </c>
      <c r="E467" s="69" t="s">
        <v>6389</v>
      </c>
    </row>
    <row r="468" spans="1:5">
      <c r="A468" t="s">
        <v>97</v>
      </c>
      <c r="B468" t="s">
        <v>6838</v>
      </c>
      <c r="C468" t="s">
        <v>6839</v>
      </c>
      <c r="D468" s="69" t="s">
        <v>6217</v>
      </c>
      <c r="E468" s="69" t="s">
        <v>6385</v>
      </c>
    </row>
    <row r="469" spans="1:5">
      <c r="A469" t="s">
        <v>97</v>
      </c>
      <c r="B469" t="s">
        <v>6840</v>
      </c>
      <c r="C469" t="s">
        <v>6839</v>
      </c>
      <c r="D469" s="69" t="s">
        <v>6217</v>
      </c>
      <c r="E469" s="69" t="s">
        <v>6385</v>
      </c>
    </row>
    <row r="470" spans="1:5">
      <c r="A470" t="s">
        <v>97</v>
      </c>
      <c r="B470" t="s">
        <v>6841</v>
      </c>
      <c r="C470" t="s">
        <v>6839</v>
      </c>
      <c r="D470" s="69" t="s">
        <v>6217</v>
      </c>
      <c r="E470" s="69" t="s">
        <v>6397</v>
      </c>
    </row>
    <row r="471" spans="1:5">
      <c r="A471" t="s">
        <v>97</v>
      </c>
      <c r="B471" t="s">
        <v>6842</v>
      </c>
      <c r="C471" t="s">
        <v>6839</v>
      </c>
      <c r="D471" s="69" t="s">
        <v>6217</v>
      </c>
      <c r="E471" s="69" t="s">
        <v>6389</v>
      </c>
    </row>
    <row r="472" spans="1:5">
      <c r="A472" t="s">
        <v>97</v>
      </c>
      <c r="B472" t="s">
        <v>6843</v>
      </c>
      <c r="C472" t="s">
        <v>6839</v>
      </c>
      <c r="D472" s="69" t="s">
        <v>6217</v>
      </c>
      <c r="E472" s="69" t="s">
        <v>4907</v>
      </c>
    </row>
    <row r="473" spans="1:5">
      <c r="A473" t="s">
        <v>97</v>
      </c>
      <c r="B473" t="s">
        <v>6844</v>
      </c>
      <c r="C473" t="s">
        <v>6839</v>
      </c>
      <c r="D473" s="69" t="s">
        <v>6217</v>
      </c>
      <c r="E473" s="69" t="s">
        <v>4907</v>
      </c>
    </row>
    <row r="474" spans="1:5">
      <c r="A474" t="s">
        <v>97</v>
      </c>
      <c r="B474" t="s">
        <v>6845</v>
      </c>
      <c r="C474" t="s">
        <v>6846</v>
      </c>
      <c r="D474" s="69" t="s">
        <v>6217</v>
      </c>
      <c r="E474" s="69" t="s">
        <v>4907</v>
      </c>
    </row>
    <row r="475" spans="1:5">
      <c r="A475" t="s">
        <v>97</v>
      </c>
      <c r="B475" t="s">
        <v>6847</v>
      </c>
      <c r="C475" t="s">
        <v>6846</v>
      </c>
      <c r="D475" s="69" t="s">
        <v>6284</v>
      </c>
      <c r="E475" s="69" t="s">
        <v>6385</v>
      </c>
    </row>
    <row r="476" spans="1:5">
      <c r="A476" t="s">
        <v>97</v>
      </c>
      <c r="B476" t="s">
        <v>6848</v>
      </c>
      <c r="C476" t="s">
        <v>6846</v>
      </c>
      <c r="D476" s="69" t="s">
        <v>6217</v>
      </c>
      <c r="E476" s="69" t="s">
        <v>6385</v>
      </c>
    </row>
    <row r="477" spans="1:5">
      <c r="A477" t="s">
        <v>97</v>
      </c>
      <c r="B477" t="s">
        <v>6849</v>
      </c>
      <c r="C477" t="s">
        <v>6846</v>
      </c>
      <c r="D477" s="69" t="s">
        <v>6284</v>
      </c>
      <c r="E477" s="69" t="s">
        <v>6397</v>
      </c>
    </row>
    <row r="478" spans="1:5">
      <c r="A478" t="s">
        <v>97</v>
      </c>
      <c r="B478" t="s">
        <v>6850</v>
      </c>
      <c r="C478" t="s">
        <v>6846</v>
      </c>
      <c r="D478" s="69" t="s">
        <v>6284</v>
      </c>
      <c r="E478" s="69" t="s">
        <v>6385</v>
      </c>
    </row>
    <row r="479" spans="1:5">
      <c r="A479" t="s">
        <v>97</v>
      </c>
      <c r="B479" t="s">
        <v>4259</v>
      </c>
      <c r="C479" t="s">
        <v>6846</v>
      </c>
      <c r="D479" s="69" t="s">
        <v>6217</v>
      </c>
      <c r="E479" s="69" t="s">
        <v>6851</v>
      </c>
    </row>
    <row r="480" spans="1:5">
      <c r="A480" t="s">
        <v>97</v>
      </c>
      <c r="B480" t="s">
        <v>6852</v>
      </c>
      <c r="C480" t="s">
        <v>6846</v>
      </c>
      <c r="D480" s="69" t="s">
        <v>6217</v>
      </c>
      <c r="E480" s="69" t="s">
        <v>4907</v>
      </c>
    </row>
    <row r="481" spans="1:5">
      <c r="A481" t="s">
        <v>97</v>
      </c>
      <c r="B481" t="s">
        <v>6853</v>
      </c>
      <c r="C481" t="s">
        <v>6846</v>
      </c>
      <c r="D481" s="69" t="s">
        <v>6217</v>
      </c>
      <c r="E481" s="69" t="s">
        <v>6385</v>
      </c>
    </row>
    <row r="482" spans="1:5">
      <c r="A482" t="s">
        <v>97</v>
      </c>
      <c r="B482" t="s">
        <v>6854</v>
      </c>
      <c r="C482" t="s">
        <v>6846</v>
      </c>
      <c r="D482" s="69" t="s">
        <v>6284</v>
      </c>
      <c r="E482" s="69" t="s">
        <v>6397</v>
      </c>
    </row>
    <row r="483" spans="1:5">
      <c r="A483" t="s">
        <v>97</v>
      </c>
      <c r="B483" t="s">
        <v>4257</v>
      </c>
      <c r="C483" t="s">
        <v>6846</v>
      </c>
      <c r="D483" s="69" t="s">
        <v>6217</v>
      </c>
      <c r="E483" s="69" t="s">
        <v>6851</v>
      </c>
    </row>
    <row r="484" spans="1:5">
      <c r="A484" t="s">
        <v>97</v>
      </c>
      <c r="B484" t="s">
        <v>6855</v>
      </c>
      <c r="C484" t="s">
        <v>6846</v>
      </c>
      <c r="D484" s="69" t="s">
        <v>6217</v>
      </c>
      <c r="E484" s="69" t="s">
        <v>6385</v>
      </c>
    </row>
    <row r="485" spans="1:5">
      <c r="A485" t="s">
        <v>97</v>
      </c>
      <c r="B485" t="s">
        <v>6856</v>
      </c>
      <c r="C485" t="s">
        <v>6846</v>
      </c>
      <c r="D485" s="69" t="s">
        <v>6217</v>
      </c>
      <c r="E485" s="69" t="s">
        <v>6385</v>
      </c>
    </row>
    <row r="486" spans="1:5">
      <c r="A486" t="s">
        <v>97</v>
      </c>
      <c r="B486" t="s">
        <v>4261</v>
      </c>
      <c r="C486" t="s">
        <v>6857</v>
      </c>
      <c r="D486" s="69" t="s">
        <v>6217</v>
      </c>
      <c r="E486" s="69" t="s">
        <v>4907</v>
      </c>
    </row>
    <row r="487" spans="1:5">
      <c r="A487" t="s">
        <v>97</v>
      </c>
      <c r="B487" t="s">
        <v>6858</v>
      </c>
      <c r="C487" t="s">
        <v>6857</v>
      </c>
      <c r="D487" s="69" t="s">
        <v>6217</v>
      </c>
      <c r="E487" s="69" t="s">
        <v>6389</v>
      </c>
    </row>
    <row r="488" spans="1:5">
      <c r="A488" t="s">
        <v>97</v>
      </c>
      <c r="B488" t="s">
        <v>6859</v>
      </c>
      <c r="C488" t="s">
        <v>6857</v>
      </c>
      <c r="D488" s="69" t="s">
        <v>6217</v>
      </c>
      <c r="E488" s="69" t="s">
        <v>4907</v>
      </c>
    </row>
    <row r="489" spans="1:5">
      <c r="A489" t="s">
        <v>97</v>
      </c>
      <c r="B489" t="s">
        <v>6860</v>
      </c>
      <c r="C489" t="s">
        <v>6857</v>
      </c>
      <c r="D489" s="69" t="s">
        <v>6217</v>
      </c>
      <c r="E489" s="69" t="s">
        <v>6385</v>
      </c>
    </row>
    <row r="490" spans="1:5">
      <c r="A490" t="s">
        <v>97</v>
      </c>
      <c r="B490" t="s">
        <v>6861</v>
      </c>
      <c r="C490" t="s">
        <v>6857</v>
      </c>
      <c r="D490" s="69" t="s">
        <v>6217</v>
      </c>
      <c r="E490" s="69" t="s">
        <v>6385</v>
      </c>
    </row>
    <row r="491" spans="1:5">
      <c r="A491" t="s">
        <v>97</v>
      </c>
      <c r="B491" t="s">
        <v>3324</v>
      </c>
      <c r="C491" t="s">
        <v>6857</v>
      </c>
      <c r="D491" s="69" t="s">
        <v>6284</v>
      </c>
      <c r="E491" s="69" t="s">
        <v>6385</v>
      </c>
    </row>
    <row r="492" spans="1:5">
      <c r="A492" t="s">
        <v>97</v>
      </c>
      <c r="B492" t="s">
        <v>6862</v>
      </c>
      <c r="C492" t="s">
        <v>6857</v>
      </c>
      <c r="D492" s="69" t="s">
        <v>6217</v>
      </c>
      <c r="E492" s="69" t="s">
        <v>6385</v>
      </c>
    </row>
    <row r="493" spans="1:5">
      <c r="A493" t="s">
        <v>97</v>
      </c>
      <c r="B493" t="s">
        <v>6863</v>
      </c>
      <c r="C493" t="s">
        <v>6857</v>
      </c>
      <c r="D493" s="69" t="s">
        <v>6217</v>
      </c>
      <c r="E493" s="69" t="s">
        <v>6389</v>
      </c>
    </row>
    <row r="494" spans="1:5">
      <c r="A494" t="s">
        <v>97</v>
      </c>
      <c r="B494" t="s">
        <v>6864</v>
      </c>
      <c r="C494" t="s">
        <v>6857</v>
      </c>
      <c r="D494" s="69" t="s">
        <v>6217</v>
      </c>
      <c r="E494" s="69" t="s">
        <v>4907</v>
      </c>
    </row>
    <row r="495" spans="1:5">
      <c r="A495" t="s">
        <v>97</v>
      </c>
      <c r="B495" t="s">
        <v>6865</v>
      </c>
      <c r="C495" t="s">
        <v>6857</v>
      </c>
      <c r="D495" s="69" t="s">
        <v>6284</v>
      </c>
      <c r="E495" s="69" t="s">
        <v>6385</v>
      </c>
    </row>
    <row r="496" spans="1:5">
      <c r="A496" t="s">
        <v>97</v>
      </c>
      <c r="B496" t="s">
        <v>6866</v>
      </c>
      <c r="C496" t="s">
        <v>6857</v>
      </c>
      <c r="D496" s="69" t="s">
        <v>6217</v>
      </c>
      <c r="E496" s="69" t="s">
        <v>6385</v>
      </c>
    </row>
    <row r="497" spans="1:5">
      <c r="A497" t="s">
        <v>97</v>
      </c>
      <c r="B497" t="s">
        <v>6867</v>
      </c>
      <c r="C497" t="s">
        <v>6868</v>
      </c>
      <c r="D497" s="69" t="s">
        <v>6217</v>
      </c>
      <c r="E497" s="69" t="s">
        <v>6385</v>
      </c>
    </row>
    <row r="498" spans="1:5">
      <c r="A498" t="s">
        <v>97</v>
      </c>
      <c r="B498" t="s">
        <v>4273</v>
      </c>
      <c r="C498" t="s">
        <v>6868</v>
      </c>
      <c r="D498" s="69" t="s">
        <v>6217</v>
      </c>
      <c r="E498" s="69" t="s">
        <v>4907</v>
      </c>
    </row>
    <row r="499" spans="1:5">
      <c r="A499" t="s">
        <v>97</v>
      </c>
      <c r="B499" t="s">
        <v>6869</v>
      </c>
      <c r="C499" t="s">
        <v>6868</v>
      </c>
      <c r="D499" s="69" t="s">
        <v>6410</v>
      </c>
      <c r="E499" s="69" t="s">
        <v>4907</v>
      </c>
    </row>
    <row r="500" spans="1:5">
      <c r="A500" t="s">
        <v>97</v>
      </c>
      <c r="B500" t="s">
        <v>4271</v>
      </c>
      <c r="C500" t="s">
        <v>6868</v>
      </c>
      <c r="D500" s="69" t="s">
        <v>6217</v>
      </c>
      <c r="E500" s="69" t="s">
        <v>4907</v>
      </c>
    </row>
    <row r="501" spans="1:5">
      <c r="A501" t="s">
        <v>97</v>
      </c>
      <c r="B501" t="s">
        <v>6870</v>
      </c>
      <c r="C501" t="s">
        <v>6868</v>
      </c>
      <c r="D501" s="69" t="s">
        <v>6217</v>
      </c>
      <c r="E501" s="69" t="s">
        <v>6385</v>
      </c>
    </row>
    <row r="502" spans="1:5">
      <c r="A502" t="s">
        <v>97</v>
      </c>
      <c r="B502" t="s">
        <v>6871</v>
      </c>
      <c r="C502" t="s">
        <v>6872</v>
      </c>
      <c r="D502" s="69" t="s">
        <v>6284</v>
      </c>
      <c r="E502" s="69" t="s">
        <v>6385</v>
      </c>
    </row>
    <row r="503" spans="1:5">
      <c r="A503" t="s">
        <v>97</v>
      </c>
      <c r="B503" t="s">
        <v>6873</v>
      </c>
      <c r="C503" t="s">
        <v>6872</v>
      </c>
      <c r="D503" s="69" t="s">
        <v>6217</v>
      </c>
      <c r="E503" s="69" t="s">
        <v>4907</v>
      </c>
    </row>
    <row r="504" spans="1:5">
      <c r="A504" t="s">
        <v>97</v>
      </c>
      <c r="B504" t="s">
        <v>6874</v>
      </c>
      <c r="C504" t="s">
        <v>6872</v>
      </c>
      <c r="D504" s="69" t="s">
        <v>6217</v>
      </c>
      <c r="E504" s="69" t="s">
        <v>6397</v>
      </c>
    </row>
    <row r="505" spans="1:5">
      <c r="A505" t="s">
        <v>97</v>
      </c>
      <c r="B505" t="s">
        <v>6875</v>
      </c>
      <c r="C505" t="s">
        <v>6872</v>
      </c>
      <c r="D505" s="69" t="s">
        <v>6217</v>
      </c>
      <c r="E505" s="69" t="s">
        <v>6385</v>
      </c>
    </row>
    <row r="506" spans="1:5">
      <c r="A506" t="s">
        <v>97</v>
      </c>
      <c r="B506" t="s">
        <v>6876</v>
      </c>
      <c r="C506" t="s">
        <v>6872</v>
      </c>
      <c r="D506" s="69" t="s">
        <v>6217</v>
      </c>
      <c r="E506" s="69" t="s">
        <v>6385</v>
      </c>
    </row>
    <row r="507" spans="1:5">
      <c r="A507" t="s">
        <v>97</v>
      </c>
      <c r="B507" t="s">
        <v>6877</v>
      </c>
      <c r="C507" t="s">
        <v>6872</v>
      </c>
      <c r="D507" s="69" t="s">
        <v>6217</v>
      </c>
      <c r="E507" s="69" t="s">
        <v>6385</v>
      </c>
    </row>
    <row r="508" spans="1:5">
      <c r="A508" t="s">
        <v>97</v>
      </c>
      <c r="B508" t="s">
        <v>6878</v>
      </c>
      <c r="C508" t="s">
        <v>6879</v>
      </c>
      <c r="D508" s="69" t="s">
        <v>6217</v>
      </c>
      <c r="E508" s="69" t="s">
        <v>6389</v>
      </c>
    </row>
    <row r="509" spans="1:5">
      <c r="A509" t="s">
        <v>97</v>
      </c>
      <c r="B509" t="s">
        <v>6880</v>
      </c>
      <c r="C509" t="s">
        <v>6881</v>
      </c>
      <c r="D509" s="69" t="s">
        <v>6284</v>
      </c>
      <c r="E509" s="69" t="s">
        <v>6385</v>
      </c>
    </row>
    <row r="510" spans="1:5">
      <c r="A510" t="s">
        <v>97</v>
      </c>
      <c r="B510" t="s">
        <v>3300</v>
      </c>
      <c r="C510" t="s">
        <v>6882</v>
      </c>
      <c r="D510" s="69" t="s">
        <v>6217</v>
      </c>
      <c r="E510" s="69" t="s">
        <v>6385</v>
      </c>
    </row>
    <row r="511" spans="1:5">
      <c r="A511" t="s">
        <v>97</v>
      </c>
      <c r="B511" t="s">
        <v>6883</v>
      </c>
      <c r="C511" t="s">
        <v>6882</v>
      </c>
      <c r="D511" s="69" t="s">
        <v>6217</v>
      </c>
      <c r="E511" s="69" t="s">
        <v>6389</v>
      </c>
    </row>
    <row r="512" spans="1:5">
      <c r="A512" t="s">
        <v>97</v>
      </c>
      <c r="B512" t="s">
        <v>6884</v>
      </c>
      <c r="C512" t="s">
        <v>6885</v>
      </c>
      <c r="D512" s="69" t="s">
        <v>6217</v>
      </c>
      <c r="E512" s="69" t="s">
        <v>6385</v>
      </c>
    </row>
    <row r="513" spans="1:5">
      <c r="A513" t="s">
        <v>97</v>
      </c>
      <c r="B513" t="s">
        <v>3597</v>
      </c>
      <c r="C513" t="s">
        <v>6886</v>
      </c>
      <c r="D513" s="69" t="s">
        <v>6217</v>
      </c>
      <c r="E513" s="69" t="s">
        <v>4907</v>
      </c>
    </row>
    <row r="514" spans="1:5">
      <c r="A514" t="s">
        <v>97</v>
      </c>
      <c r="B514" t="s">
        <v>6887</v>
      </c>
      <c r="C514" t="s">
        <v>6886</v>
      </c>
      <c r="D514" s="69" t="s">
        <v>6297</v>
      </c>
      <c r="E514" s="69" t="s">
        <v>4907</v>
      </c>
    </row>
    <row r="515" spans="1:5">
      <c r="A515" t="s">
        <v>97</v>
      </c>
      <c r="B515" t="s">
        <v>6888</v>
      </c>
      <c r="C515" t="s">
        <v>6889</v>
      </c>
      <c r="D515" s="69" t="s">
        <v>6217</v>
      </c>
      <c r="E515" s="69" t="s">
        <v>4907</v>
      </c>
    </row>
    <row r="516" spans="1:5">
      <c r="A516" t="s">
        <v>97</v>
      </c>
      <c r="B516" t="s">
        <v>6890</v>
      </c>
      <c r="C516" t="s">
        <v>6889</v>
      </c>
      <c r="D516" s="69" t="s">
        <v>6217</v>
      </c>
      <c r="E516" s="69" t="s">
        <v>6389</v>
      </c>
    </row>
    <row r="517" spans="1:5">
      <c r="A517" t="s">
        <v>97</v>
      </c>
      <c r="B517" t="s">
        <v>6891</v>
      </c>
      <c r="C517" t="s">
        <v>6889</v>
      </c>
      <c r="D517" s="69" t="s">
        <v>6284</v>
      </c>
      <c r="E517" s="69" t="s">
        <v>6397</v>
      </c>
    </row>
    <row r="518" spans="1:5">
      <c r="A518" t="s">
        <v>97</v>
      </c>
      <c r="B518" t="s">
        <v>6892</v>
      </c>
      <c r="C518" t="s">
        <v>6889</v>
      </c>
      <c r="D518" s="69" t="s">
        <v>6217</v>
      </c>
      <c r="E518" s="69" t="s">
        <v>6397</v>
      </c>
    </row>
    <row r="519" spans="1:5">
      <c r="A519" t="s">
        <v>97</v>
      </c>
      <c r="B519" t="s">
        <v>6893</v>
      </c>
      <c r="C519" t="s">
        <v>6894</v>
      </c>
      <c r="D519" s="69" t="s">
        <v>6217</v>
      </c>
      <c r="E519" s="69" t="s">
        <v>6389</v>
      </c>
    </row>
    <row r="520" spans="1:5">
      <c r="A520" t="s">
        <v>97</v>
      </c>
      <c r="B520" t="s">
        <v>6895</v>
      </c>
      <c r="C520" t="s">
        <v>6894</v>
      </c>
      <c r="D520" s="69" t="s">
        <v>6217</v>
      </c>
      <c r="E520" s="69" t="s">
        <v>6397</v>
      </c>
    </row>
    <row r="521" spans="1:5">
      <c r="A521" t="s">
        <v>97</v>
      </c>
      <c r="B521" t="s">
        <v>3321</v>
      </c>
      <c r="C521" t="s">
        <v>6896</v>
      </c>
      <c r="D521" s="69" t="s">
        <v>6217</v>
      </c>
      <c r="E521" s="69" t="s">
        <v>6385</v>
      </c>
    </row>
    <row r="522" spans="1:5">
      <c r="A522" t="s">
        <v>97</v>
      </c>
      <c r="B522" t="s">
        <v>3012</v>
      </c>
      <c r="C522" t="s">
        <v>6896</v>
      </c>
      <c r="D522" s="69" t="s">
        <v>6292</v>
      </c>
      <c r="E522" s="69" t="s">
        <v>6385</v>
      </c>
    </row>
    <row r="523" spans="1:5">
      <c r="A523" t="s">
        <v>97</v>
      </c>
      <c r="B523" t="s">
        <v>4293</v>
      </c>
      <c r="C523" t="s">
        <v>6896</v>
      </c>
      <c r="D523" s="69" t="s">
        <v>6217</v>
      </c>
      <c r="E523" s="69" t="s">
        <v>6851</v>
      </c>
    </row>
    <row r="524" spans="1:5">
      <c r="A524" t="s">
        <v>97</v>
      </c>
      <c r="B524" t="s">
        <v>6897</v>
      </c>
      <c r="C524" t="s">
        <v>6896</v>
      </c>
      <c r="D524" s="69" t="s">
        <v>6286</v>
      </c>
      <c r="E524" s="69" t="s">
        <v>6385</v>
      </c>
    </row>
    <row r="525" spans="1:5">
      <c r="A525" t="s">
        <v>97</v>
      </c>
      <c r="B525" t="s">
        <v>6898</v>
      </c>
      <c r="C525" t="s">
        <v>6899</v>
      </c>
      <c r="D525" s="69" t="s">
        <v>6217</v>
      </c>
      <c r="E525" s="69" t="s">
        <v>6385</v>
      </c>
    </row>
    <row r="526" spans="1:5">
      <c r="A526" t="s">
        <v>97</v>
      </c>
      <c r="B526" t="s">
        <v>6900</v>
      </c>
      <c r="C526" t="s">
        <v>6899</v>
      </c>
      <c r="D526" s="69" t="s">
        <v>6217</v>
      </c>
      <c r="E526" s="69" t="s">
        <v>6385</v>
      </c>
    </row>
    <row r="527" spans="1:5">
      <c r="A527" t="s">
        <v>97</v>
      </c>
      <c r="B527" t="s">
        <v>6901</v>
      </c>
      <c r="C527" t="s">
        <v>6899</v>
      </c>
      <c r="D527" s="69" t="s">
        <v>6217</v>
      </c>
      <c r="E527" s="69" t="s">
        <v>6385</v>
      </c>
    </row>
    <row r="528" spans="1:5">
      <c r="A528" t="s">
        <v>97</v>
      </c>
      <c r="B528" t="s">
        <v>6902</v>
      </c>
      <c r="C528" t="s">
        <v>6899</v>
      </c>
      <c r="D528" s="69" t="s">
        <v>6217</v>
      </c>
      <c r="E528" s="69" t="s">
        <v>6385</v>
      </c>
    </row>
    <row r="529" spans="1:5">
      <c r="A529" t="s">
        <v>97</v>
      </c>
      <c r="B529" t="s">
        <v>6903</v>
      </c>
      <c r="C529" t="s">
        <v>6904</v>
      </c>
      <c r="D529" s="69" t="s">
        <v>6284</v>
      </c>
      <c r="E529" s="69" t="s">
        <v>6385</v>
      </c>
    </row>
    <row r="530" spans="1:5">
      <c r="A530" t="s">
        <v>70</v>
      </c>
      <c r="B530" t="s">
        <v>6905</v>
      </c>
      <c r="C530" t="s">
        <v>4044</v>
      </c>
      <c r="D530" s="69" t="s">
        <v>6217</v>
      </c>
      <c r="E530" s="69" t="s">
        <v>6385</v>
      </c>
    </row>
    <row r="531" spans="1:5">
      <c r="A531" t="s">
        <v>97</v>
      </c>
      <c r="B531" t="s">
        <v>6906</v>
      </c>
      <c r="C531" t="s">
        <v>6907</v>
      </c>
      <c r="D531" s="69" t="s">
        <v>6217</v>
      </c>
      <c r="E531" s="69" t="s">
        <v>6385</v>
      </c>
    </row>
    <row r="532" spans="1:5">
      <c r="D532" s="69"/>
      <c r="E532" s="69"/>
    </row>
    <row r="533" spans="1:5">
      <c r="D533" s="69"/>
      <c r="E533" s="69"/>
    </row>
    <row r="534" spans="1:5">
      <c r="D534" s="69"/>
      <c r="E534" s="69"/>
    </row>
    <row r="535" spans="1:5">
      <c r="D535" s="69"/>
      <c r="E535" s="69"/>
    </row>
    <row r="536" spans="1:5">
      <c r="D536" s="69"/>
      <c r="E536" s="69"/>
    </row>
    <row r="537" spans="1:5">
      <c r="D537" s="69"/>
      <c r="E537" s="69"/>
    </row>
    <row r="538" spans="1:5">
      <c r="D538" s="69"/>
      <c r="E538" s="69"/>
    </row>
    <row r="539" spans="1:5">
      <c r="D539" s="69"/>
      <c r="E539" s="69"/>
    </row>
    <row r="540" spans="1:5">
      <c r="D540" s="69"/>
      <c r="E540" s="69"/>
    </row>
    <row r="541" spans="1:5">
      <c r="D541" s="69"/>
      <c r="E541" s="69"/>
    </row>
    <row r="542" spans="1:5">
      <c r="D542" s="69"/>
      <c r="E542" s="69"/>
    </row>
    <row r="543" spans="1:5">
      <c r="D543" s="69"/>
      <c r="E543" s="69"/>
    </row>
    <row r="544" spans="1:5">
      <c r="D544" s="69"/>
      <c r="E544" s="69"/>
    </row>
    <row r="545" spans="4:5">
      <c r="D545" s="69"/>
      <c r="E545" s="69"/>
    </row>
    <row r="546" spans="4:5">
      <c r="D546" s="69"/>
      <c r="E546" s="69"/>
    </row>
    <row r="547" spans="4:5">
      <c r="D547" s="69"/>
      <c r="E547" s="69"/>
    </row>
    <row r="548" spans="4:5">
      <c r="D548" s="69"/>
      <c r="E548" s="69"/>
    </row>
    <row r="549" spans="4:5">
      <c r="D549" s="69"/>
      <c r="E549" s="69"/>
    </row>
    <row r="550" spans="4:5">
      <c r="D550" s="69"/>
      <c r="E550" s="69"/>
    </row>
    <row r="551" spans="4:5">
      <c r="D551" s="69"/>
      <c r="E551" s="69"/>
    </row>
    <row r="552" spans="4:5">
      <c r="D552" s="69"/>
      <c r="E552" s="69"/>
    </row>
    <row r="553" spans="4:5">
      <c r="D553" s="69"/>
      <c r="E553" s="69"/>
    </row>
    <row r="554" spans="4:5">
      <c r="D554" s="69"/>
      <c r="E554" s="69"/>
    </row>
    <row r="555" spans="4:5">
      <c r="D555" s="69"/>
      <c r="E555" s="69"/>
    </row>
    <row r="556" spans="4:5">
      <c r="D556" s="69"/>
      <c r="E556" s="69"/>
    </row>
    <row r="557" spans="4:5">
      <c r="D557" s="69"/>
      <c r="E557" s="69"/>
    </row>
    <row r="558" spans="4:5">
      <c r="D558" s="69"/>
      <c r="E558" s="69"/>
    </row>
    <row r="559" spans="4:5">
      <c r="D559" s="69"/>
      <c r="E559" s="69"/>
    </row>
    <row r="560" spans="4:5">
      <c r="D560" s="69"/>
      <c r="E560" s="69"/>
    </row>
    <row r="561" spans="4:5">
      <c r="D561" s="69"/>
      <c r="E561" s="69"/>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0FED7-1C6A-417E-8529-68382DF51774}">
  <dimension ref="A1:E68"/>
  <sheetViews>
    <sheetView workbookViewId="0"/>
  </sheetViews>
  <sheetFormatPr defaultRowHeight="14.4"/>
  <cols>
    <col min="1" max="1" width="15.6640625" bestFit="1" customWidth="1"/>
    <col min="2" max="2" width="29.5546875" bestFit="1" customWidth="1"/>
    <col min="3" max="3" width="13.5546875" bestFit="1" customWidth="1"/>
    <col min="4" max="4" width="13.88671875" bestFit="1" customWidth="1"/>
    <col min="5" max="5" width="13" bestFit="1" customWidth="1"/>
  </cols>
  <sheetData>
    <row r="1" spans="1:5">
      <c r="A1" t="s">
        <v>0</v>
      </c>
      <c r="B1" t="s">
        <v>2901</v>
      </c>
      <c r="C1" t="s">
        <v>1</v>
      </c>
      <c r="D1" t="s">
        <v>6381</v>
      </c>
      <c r="E1" t="s">
        <v>6382</v>
      </c>
    </row>
    <row r="2" spans="1:5">
      <c r="A2" t="s">
        <v>32</v>
      </c>
      <c r="B2" t="s">
        <v>6428</v>
      </c>
      <c r="C2" t="s">
        <v>3160</v>
      </c>
      <c r="D2" s="69" t="s">
        <v>6217</v>
      </c>
      <c r="E2" s="69" t="s">
        <v>6385</v>
      </c>
    </row>
    <row r="3" spans="1:5">
      <c r="A3" t="s">
        <v>55</v>
      </c>
      <c r="B3" t="s">
        <v>2913</v>
      </c>
      <c r="C3" t="s">
        <v>6459</v>
      </c>
      <c r="D3" s="69" t="s">
        <v>6217</v>
      </c>
      <c r="E3" s="69" t="s">
        <v>4907</v>
      </c>
    </row>
    <row r="4" spans="1:5">
      <c r="A4" t="s">
        <v>55</v>
      </c>
      <c r="B4" t="s">
        <v>6908</v>
      </c>
      <c r="C4" t="s">
        <v>6464</v>
      </c>
      <c r="D4" s="69" t="s">
        <v>6217</v>
      </c>
      <c r="E4" s="69" t="s">
        <v>4907</v>
      </c>
    </row>
    <row r="5" spans="1:5">
      <c r="A5" t="s">
        <v>55</v>
      </c>
      <c r="B5" t="s">
        <v>6468</v>
      </c>
      <c r="C5" t="s">
        <v>6464</v>
      </c>
      <c r="D5" s="69" t="s">
        <v>6217</v>
      </c>
      <c r="E5" s="69" t="s">
        <v>6397</v>
      </c>
    </row>
    <row r="6" spans="1:5">
      <c r="A6" t="s">
        <v>55</v>
      </c>
      <c r="B6" t="s">
        <v>6909</v>
      </c>
      <c r="C6" t="s">
        <v>3919</v>
      </c>
      <c r="D6" s="69" t="s">
        <v>6217</v>
      </c>
      <c r="E6" s="69" t="s">
        <v>6217</v>
      </c>
    </row>
    <row r="7" spans="1:5">
      <c r="A7" t="s">
        <v>55</v>
      </c>
      <c r="B7" t="s">
        <v>6478</v>
      </c>
      <c r="C7" t="s">
        <v>6476</v>
      </c>
      <c r="D7" s="69" t="s">
        <v>6292</v>
      </c>
      <c r="E7" s="69" t="s">
        <v>6385</v>
      </c>
    </row>
    <row r="8" spans="1:5">
      <c r="A8" t="s">
        <v>55</v>
      </c>
      <c r="B8" t="s">
        <v>3916</v>
      </c>
      <c r="C8" t="s">
        <v>3134</v>
      </c>
      <c r="D8" s="69" t="s">
        <v>6217</v>
      </c>
      <c r="E8" s="69" t="s">
        <v>6217</v>
      </c>
    </row>
    <row r="9" spans="1:5">
      <c r="A9" t="s">
        <v>59</v>
      </c>
      <c r="B9" t="s">
        <v>6508</v>
      </c>
      <c r="C9" t="s">
        <v>2931</v>
      </c>
      <c r="D9" s="69" t="s">
        <v>6217</v>
      </c>
      <c r="E9" s="69" t="s">
        <v>6385</v>
      </c>
    </row>
    <row r="10" spans="1:5">
      <c r="A10" t="s">
        <v>59</v>
      </c>
      <c r="B10" t="s">
        <v>6910</v>
      </c>
      <c r="C10" t="s">
        <v>3978</v>
      </c>
      <c r="D10" s="69" t="s">
        <v>6217</v>
      </c>
      <c r="E10" s="69" t="s">
        <v>6385</v>
      </c>
    </row>
    <row r="11" spans="1:5">
      <c r="A11" t="s">
        <v>70</v>
      </c>
      <c r="B11" t="s">
        <v>6526</v>
      </c>
      <c r="C11" t="s">
        <v>2931</v>
      </c>
      <c r="D11" s="69" t="s">
        <v>6217</v>
      </c>
      <c r="E11" s="69" t="s">
        <v>6217</v>
      </c>
    </row>
    <row r="12" spans="1:5">
      <c r="A12" t="s">
        <v>70</v>
      </c>
      <c r="B12" t="s">
        <v>6911</v>
      </c>
      <c r="C12" t="s">
        <v>2931</v>
      </c>
      <c r="D12" s="69" t="s">
        <v>6284</v>
      </c>
      <c r="E12" s="69" t="s">
        <v>4907</v>
      </c>
    </row>
    <row r="13" spans="1:5">
      <c r="A13" t="s">
        <v>70</v>
      </c>
      <c r="B13" t="s">
        <v>6912</v>
      </c>
      <c r="C13" t="s">
        <v>2931</v>
      </c>
      <c r="D13" s="69" t="s">
        <v>6217</v>
      </c>
      <c r="E13" s="69" t="s">
        <v>6217</v>
      </c>
    </row>
    <row r="14" spans="1:5">
      <c r="A14" t="s">
        <v>70</v>
      </c>
      <c r="B14" t="s">
        <v>6538</v>
      </c>
      <c r="C14" t="s">
        <v>2931</v>
      </c>
      <c r="D14" s="69" t="s">
        <v>6217</v>
      </c>
      <c r="E14" s="69" t="s">
        <v>6385</v>
      </c>
    </row>
    <row r="15" spans="1:5">
      <c r="A15" t="s">
        <v>70</v>
      </c>
      <c r="B15" t="s">
        <v>6913</v>
      </c>
      <c r="C15" t="s">
        <v>6545</v>
      </c>
      <c r="D15" s="69" t="s">
        <v>6217</v>
      </c>
      <c r="E15" s="69" t="s">
        <v>6385</v>
      </c>
    </row>
    <row r="16" spans="1:5">
      <c r="A16" t="s">
        <v>70</v>
      </c>
      <c r="B16" t="s">
        <v>6544</v>
      </c>
      <c r="C16" t="s">
        <v>6545</v>
      </c>
      <c r="D16" s="69" t="s">
        <v>6217</v>
      </c>
      <c r="E16" s="69" t="s">
        <v>6385</v>
      </c>
    </row>
    <row r="17" spans="1:5">
      <c r="A17" t="s">
        <v>70</v>
      </c>
      <c r="B17" t="s">
        <v>6914</v>
      </c>
      <c r="C17" t="s">
        <v>6549</v>
      </c>
      <c r="D17" s="69" t="s">
        <v>6217</v>
      </c>
      <c r="E17" s="69" t="s">
        <v>6217</v>
      </c>
    </row>
    <row r="18" spans="1:5">
      <c r="A18" t="s">
        <v>70</v>
      </c>
      <c r="B18" t="s">
        <v>6564</v>
      </c>
      <c r="C18" t="s">
        <v>6565</v>
      </c>
      <c r="D18" s="69" t="s">
        <v>6217</v>
      </c>
      <c r="E18" s="69" t="s">
        <v>6385</v>
      </c>
    </row>
    <row r="19" spans="1:5">
      <c r="A19" t="s">
        <v>70</v>
      </c>
      <c r="B19" t="s">
        <v>6915</v>
      </c>
      <c r="C19" t="s">
        <v>6565</v>
      </c>
      <c r="D19" s="69" t="s">
        <v>6217</v>
      </c>
      <c r="E19" s="69" t="s">
        <v>6385</v>
      </c>
    </row>
    <row r="20" spans="1:5">
      <c r="A20" t="s">
        <v>70</v>
      </c>
      <c r="B20" t="s">
        <v>6916</v>
      </c>
      <c r="C20" t="s">
        <v>6570</v>
      </c>
      <c r="D20" s="69" t="s">
        <v>6217</v>
      </c>
      <c r="E20" s="69" t="s">
        <v>6217</v>
      </c>
    </row>
    <row r="21" spans="1:5">
      <c r="A21" t="s">
        <v>70</v>
      </c>
      <c r="B21" t="s">
        <v>6917</v>
      </c>
      <c r="C21" t="s">
        <v>6570</v>
      </c>
      <c r="D21" s="69" t="s">
        <v>6217</v>
      </c>
      <c r="E21" s="69" t="s">
        <v>6385</v>
      </c>
    </row>
    <row r="22" spans="1:5">
      <c r="A22" t="s">
        <v>70</v>
      </c>
      <c r="B22" t="s">
        <v>6569</v>
      </c>
      <c r="C22" t="s">
        <v>6570</v>
      </c>
      <c r="D22" s="69" t="s">
        <v>6217</v>
      </c>
      <c r="E22" s="69" t="s">
        <v>6385</v>
      </c>
    </row>
    <row r="23" spans="1:5">
      <c r="A23" t="s">
        <v>70</v>
      </c>
      <c r="B23" t="s">
        <v>6571</v>
      </c>
      <c r="C23" t="s">
        <v>6572</v>
      </c>
      <c r="D23" s="69" t="s">
        <v>6217</v>
      </c>
      <c r="E23" s="69" t="s">
        <v>6217</v>
      </c>
    </row>
    <row r="24" spans="1:5">
      <c r="A24" t="s">
        <v>70</v>
      </c>
      <c r="B24" t="s">
        <v>6918</v>
      </c>
      <c r="C24" t="s">
        <v>6572</v>
      </c>
      <c r="D24" s="69" t="s">
        <v>6284</v>
      </c>
      <c r="E24" s="69" t="s">
        <v>6385</v>
      </c>
    </row>
    <row r="25" spans="1:5">
      <c r="A25" t="s">
        <v>103</v>
      </c>
      <c r="B25" t="s">
        <v>6603</v>
      </c>
      <c r="C25" t="s">
        <v>2931</v>
      </c>
      <c r="D25" s="69" t="s">
        <v>6217</v>
      </c>
      <c r="E25" s="69" t="s">
        <v>6217</v>
      </c>
    </row>
    <row r="26" spans="1:5">
      <c r="A26" t="s">
        <v>103</v>
      </c>
      <c r="B26" t="s">
        <v>6606</v>
      </c>
      <c r="C26" t="s">
        <v>2931</v>
      </c>
      <c r="D26" s="69" t="s">
        <v>6217</v>
      </c>
      <c r="E26" s="69" t="s">
        <v>4907</v>
      </c>
    </row>
    <row r="27" spans="1:5">
      <c r="A27" t="s">
        <v>103</v>
      </c>
      <c r="B27" t="s">
        <v>6607</v>
      </c>
      <c r="C27" t="s">
        <v>2931</v>
      </c>
      <c r="D27" s="69" t="s">
        <v>6217</v>
      </c>
      <c r="E27" s="69" t="s">
        <v>6385</v>
      </c>
    </row>
    <row r="28" spans="1:5">
      <c r="A28" t="s">
        <v>103</v>
      </c>
      <c r="B28" t="s">
        <v>6616</v>
      </c>
      <c r="C28" t="s">
        <v>2931</v>
      </c>
      <c r="D28" s="69" t="s">
        <v>6217</v>
      </c>
      <c r="E28" s="69" t="s">
        <v>6385</v>
      </c>
    </row>
    <row r="29" spans="1:5">
      <c r="A29" t="s">
        <v>103</v>
      </c>
      <c r="B29" t="s">
        <v>6640</v>
      </c>
      <c r="C29" t="s">
        <v>3269</v>
      </c>
      <c r="D29" s="69" t="s">
        <v>6284</v>
      </c>
      <c r="E29" s="69" t="s">
        <v>6385</v>
      </c>
    </row>
    <row r="30" spans="1:5">
      <c r="A30" t="s">
        <v>72</v>
      </c>
      <c r="B30" t="s">
        <v>6701</v>
      </c>
      <c r="C30" t="s">
        <v>3978</v>
      </c>
      <c r="D30" s="69" t="s">
        <v>6217</v>
      </c>
      <c r="E30" s="69" t="s">
        <v>4907</v>
      </c>
    </row>
    <row r="31" spans="1:5">
      <c r="A31" t="s">
        <v>72</v>
      </c>
      <c r="B31" t="s">
        <v>6711</v>
      </c>
      <c r="C31" t="s">
        <v>3269</v>
      </c>
      <c r="D31" s="69" t="s">
        <v>6217</v>
      </c>
      <c r="E31" s="69" t="s">
        <v>6385</v>
      </c>
    </row>
    <row r="32" spans="1:5">
      <c r="A32" t="s">
        <v>72</v>
      </c>
      <c r="B32" t="s">
        <v>6724</v>
      </c>
      <c r="C32" t="s">
        <v>6430</v>
      </c>
      <c r="D32" s="69" t="s">
        <v>6217</v>
      </c>
      <c r="E32" s="69" t="s">
        <v>4907</v>
      </c>
    </row>
    <row r="33" spans="1:5">
      <c r="A33" t="s">
        <v>72</v>
      </c>
      <c r="B33" t="s">
        <v>3225</v>
      </c>
      <c r="C33" t="s">
        <v>6430</v>
      </c>
      <c r="D33" s="69" t="s">
        <v>6217</v>
      </c>
      <c r="E33" s="69" t="s">
        <v>6389</v>
      </c>
    </row>
    <row r="34" spans="1:5">
      <c r="A34" t="s">
        <v>72</v>
      </c>
      <c r="B34" t="s">
        <v>6924</v>
      </c>
      <c r="C34" t="s">
        <v>6430</v>
      </c>
      <c r="D34" s="69" t="s">
        <v>6284</v>
      </c>
      <c r="E34" s="69" t="s">
        <v>6385</v>
      </c>
    </row>
    <row r="35" spans="1:5">
      <c r="A35" t="s">
        <v>72</v>
      </c>
      <c r="B35" t="s">
        <v>6925</v>
      </c>
      <c r="C35" t="s">
        <v>3220</v>
      </c>
      <c r="D35" s="69" t="s">
        <v>6217</v>
      </c>
      <c r="E35" s="69" t="s">
        <v>6217</v>
      </c>
    </row>
    <row r="36" spans="1:5">
      <c r="A36" t="s">
        <v>78</v>
      </c>
      <c r="B36" t="s">
        <v>6731</v>
      </c>
      <c r="C36" t="s">
        <v>2931</v>
      </c>
      <c r="D36" s="69" t="s">
        <v>6217</v>
      </c>
      <c r="E36" s="69" t="s">
        <v>6385</v>
      </c>
    </row>
    <row r="37" spans="1:5">
      <c r="A37" t="s">
        <v>78</v>
      </c>
      <c r="B37" t="s">
        <v>6769</v>
      </c>
      <c r="C37" t="s">
        <v>3325</v>
      </c>
      <c r="D37" s="69" t="s">
        <v>6286</v>
      </c>
      <c r="E37" s="69" t="s">
        <v>6397</v>
      </c>
    </row>
    <row r="38" spans="1:5">
      <c r="A38" t="s">
        <v>78</v>
      </c>
      <c r="B38" t="s">
        <v>6775</v>
      </c>
      <c r="C38" t="s">
        <v>6430</v>
      </c>
      <c r="D38" s="69" t="s">
        <v>6286</v>
      </c>
      <c r="E38" s="69" t="s">
        <v>6397</v>
      </c>
    </row>
    <row r="39" spans="1:5">
      <c r="A39" t="s">
        <v>78</v>
      </c>
      <c r="B39" t="s">
        <v>6776</v>
      </c>
      <c r="C39" t="s">
        <v>6430</v>
      </c>
      <c r="D39" s="69" t="s">
        <v>6217</v>
      </c>
      <c r="E39" s="69" t="s">
        <v>6385</v>
      </c>
    </row>
    <row r="40" spans="1:5">
      <c r="A40" t="s">
        <v>97</v>
      </c>
      <c r="B40" t="s">
        <v>6801</v>
      </c>
      <c r="C40" t="s">
        <v>2931</v>
      </c>
      <c r="D40" s="69" t="s">
        <v>6217</v>
      </c>
      <c r="E40" s="69" t="s">
        <v>6385</v>
      </c>
    </row>
    <row r="41" spans="1:5">
      <c r="A41" t="s">
        <v>97</v>
      </c>
      <c r="B41" t="s">
        <v>6834</v>
      </c>
      <c r="C41" t="s">
        <v>3269</v>
      </c>
      <c r="D41" s="69" t="s">
        <v>6217</v>
      </c>
      <c r="E41" s="69" t="s">
        <v>4907</v>
      </c>
    </row>
    <row r="42" spans="1:5">
      <c r="A42" t="s">
        <v>97</v>
      </c>
      <c r="B42" t="s">
        <v>6877</v>
      </c>
      <c r="C42" t="s">
        <v>6926</v>
      </c>
      <c r="D42" s="69" t="s">
        <v>6217</v>
      </c>
      <c r="E42" s="69" t="s">
        <v>6385</v>
      </c>
    </row>
    <row r="43" spans="1:5">
      <c r="A43" t="s">
        <v>97</v>
      </c>
      <c r="B43" t="s">
        <v>6883</v>
      </c>
      <c r="C43" t="s">
        <v>6927</v>
      </c>
      <c r="D43" s="69" t="s">
        <v>6217</v>
      </c>
      <c r="E43" s="69" t="s">
        <v>6389</v>
      </c>
    </row>
    <row r="44" spans="1:5">
      <c r="A44" t="s">
        <v>97</v>
      </c>
      <c r="B44" t="s">
        <v>6928</v>
      </c>
      <c r="C44" t="s">
        <v>6929</v>
      </c>
      <c r="D44" s="69" t="s">
        <v>6217</v>
      </c>
      <c r="E44" s="69" t="s">
        <v>6385</v>
      </c>
    </row>
    <row r="45" spans="1:5">
      <c r="D45" s="69"/>
      <c r="E45" s="69"/>
    </row>
    <row r="46" spans="1:5">
      <c r="D46" s="69"/>
      <c r="E46" s="69"/>
    </row>
    <row r="47" spans="1:5">
      <c r="D47" s="69"/>
      <c r="E47" s="69"/>
    </row>
    <row r="48" spans="1:5">
      <c r="D48" s="69"/>
      <c r="E48" s="69"/>
    </row>
    <row r="49" spans="4:5">
      <c r="D49" s="69"/>
      <c r="E49" s="69"/>
    </row>
    <row r="50" spans="4:5">
      <c r="D50" s="69"/>
      <c r="E50" s="69"/>
    </row>
    <row r="51" spans="4:5">
      <c r="D51" s="69"/>
      <c r="E51" s="69"/>
    </row>
    <row r="52" spans="4:5">
      <c r="D52" s="69"/>
      <c r="E52" s="69"/>
    </row>
    <row r="53" spans="4:5">
      <c r="D53" s="69"/>
      <c r="E53" s="69"/>
    </row>
    <row r="54" spans="4:5">
      <c r="D54" s="69"/>
      <c r="E54" s="69"/>
    </row>
    <row r="55" spans="4:5">
      <c r="D55" s="69"/>
      <c r="E55" s="69"/>
    </row>
    <row r="56" spans="4:5">
      <c r="D56" s="69"/>
      <c r="E56" s="69"/>
    </row>
    <row r="57" spans="4:5">
      <c r="D57" s="69"/>
      <c r="E57" s="69"/>
    </row>
    <row r="58" spans="4:5">
      <c r="D58" s="69"/>
      <c r="E58" s="69"/>
    </row>
    <row r="59" spans="4:5">
      <c r="D59" s="69"/>
      <c r="E59" s="69"/>
    </row>
    <row r="60" spans="4:5">
      <c r="D60" s="69"/>
      <c r="E60" s="69"/>
    </row>
    <row r="61" spans="4:5">
      <c r="D61" s="69"/>
      <c r="E61" s="69"/>
    </row>
    <row r="62" spans="4:5">
      <c r="D62" s="69"/>
      <c r="E62" s="69"/>
    </row>
    <row r="63" spans="4:5">
      <c r="D63" s="69"/>
      <c r="E63" s="69"/>
    </row>
    <row r="64" spans="4:5">
      <c r="D64" s="69"/>
      <c r="E64" s="69"/>
    </row>
    <row r="65" spans="4:5">
      <c r="D65" s="69"/>
      <c r="E65" s="69"/>
    </row>
    <row r="66" spans="4:5">
      <c r="D66" s="69"/>
      <c r="E66" s="69"/>
    </row>
    <row r="67" spans="4:5">
      <c r="D67" s="69"/>
      <c r="E67" s="69"/>
    </row>
    <row r="68" spans="4:5">
      <c r="D68" s="69"/>
      <c r="E68" s="6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64732AB98D5B4689F38E9DB1607818" ma:contentTypeVersion="3" ma:contentTypeDescription="Create a new document." ma:contentTypeScope="" ma:versionID="65d47385e010639ccfe4bfbf62f384df">
  <xsd:schema xmlns:xsd="http://www.w3.org/2001/XMLSchema" xmlns:xs="http://www.w3.org/2001/XMLSchema" xmlns:p="http://schemas.microsoft.com/office/2006/metadata/properties" xmlns:ns2="1051da61-16f1-4e9b-917f-0a9e020ea0e5" targetNamespace="http://schemas.microsoft.com/office/2006/metadata/properties" ma:root="true" ma:fieldsID="f772cbc84c8c3f927f6ab6d557e248cb" ns2:_="">
    <xsd:import namespace="1051da61-16f1-4e9b-917f-0a9e020ea0e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51da61-16f1-4e9b-917f-0a9e020ea0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criptIds xmlns="http://schemas.microsoft.com/office/extensibility/maker/v1.0" id="script-ids-node-id">
  <scriptId id="ms-officescript%3A%2F%2Fonedrive_business_itemlink%2F016VBZRWHBVOK2KHFPKVGYMVZWG4OFH2JW:ms-officescript%3A%2F%2Fonedrive_business_sharinglink%2Fu!aHR0cHM6Ly9pbWF0ZWhmLW15LnNoYXJlcG9pbnQuY29tLzp1Oi9nL3BlcnNvbmFsL2pvaG5faW1hdF9pcy9JUURocTVXbEhLOVZUWVpYTmpjY1UtazJBZGlxZ19JRFYwTDVCSW5PQ2gyMjNCRQ"/>
  <scriptId xmlns="" id="ms-officescript%3A%2F%2Fonedrive_business_itemlink%2F016VBZRWAHN3M7KRSU2NHKFXMPWLXJLRVM:ms-officescript%3A%2F%2Fonedrive_business_sharinglink%2Fu!aHR0cHM6Ly9pbWF0ZWhmLW15LnNoYXJlcG9pbnQuY29tLzp1Oi9nL3BlcnNvbmFsL2pvaG5faW1hdF9pcy9JUUFIYnRuMVJsVFRUcUxkajdMdWxjYXNBZDZrUm01MDdrRWo3dFdDOVFFSVdTWQ"/>
  <scriptId xmlns="" id="ms-officescript%3A%2F%2Fonedrive_business_itemlink%2F016VBZRWHLOQVPSZLSORHZGVTUCQINQ663:ms-officescript%3A%2F%2Fonedrive_business_sharinglink%2Fu!aHR0cHM6Ly9pbWF0ZWhmLW15LnNoYXJlcG9pbnQuY29tLzp1Oi9nL3BlcnNvbmFsL2pvaG5faW1hdF9pcy9JUURyZENyNVpYSjBUNU5XZEJRUTJIdmJBYnh3QmZmd0N5akZiY0FyVUxDZjRoWQ"/>
</scriptId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1A13A4-47E4-4A17-9B32-8327D28C3B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51da61-16f1-4e9b-917f-0a9e020ea0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AA15E4E-9CBB-4847-8896-14C2134EA4B8}">
  <ds:schemaRefs>
    <ds:schemaRef ds:uri="http://schemas.microsoft.com/office/extensibility/maker/v1.0"/>
    <ds:schemaRef ds:uri=""/>
  </ds:schemaRefs>
</ds:datastoreItem>
</file>

<file path=customXml/itemProps3.xml><?xml version="1.0" encoding="utf-8"?>
<ds:datastoreItem xmlns:ds="http://schemas.openxmlformats.org/officeDocument/2006/customXml" ds:itemID="{4A428915-39E2-4DF2-AA86-EE1A79FB6884}">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BF0DD770-8B12-43D4-9556-A4D9E1BA17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40</vt:i4>
      </vt:variant>
      <vt:variant>
        <vt:lpstr>Nazwane zakresy</vt:lpstr>
      </vt:variant>
      <vt:variant>
        <vt:i4>20</vt:i4>
      </vt:variant>
    </vt:vector>
  </HeadingPairs>
  <TitlesOfParts>
    <vt:vector size="60" baseType="lpstr">
      <vt:lpstr>Fjöldi núna</vt:lpstr>
      <vt:lpstr>Vöruskrá</vt:lpstr>
      <vt:lpstr>Réttabanki</vt:lpstr>
      <vt:lpstr>Grunnmatseðill</vt:lpstr>
      <vt:lpstr>Ofnæmismatseðill</vt:lpstr>
      <vt:lpstr>Ofnæmismatseðill meðlæti</vt:lpstr>
      <vt:lpstr>Ofnæmismatseðill síðdegi</vt:lpstr>
      <vt:lpstr>Nemendaskrá — Grunnskólar</vt:lpstr>
      <vt:lpstr>Nemendaskrá — Leikskólar</vt:lpstr>
      <vt:lpstr>Skólalisti</vt:lpstr>
      <vt:lpstr>Skóladeildarlisti</vt:lpstr>
      <vt:lpstr>Skólatímabil</vt:lpstr>
      <vt:lpstr>Uppbrotsdagar</vt:lpstr>
      <vt:lpstr>Uppbrotsvalmöguleikar</vt:lpstr>
      <vt:lpstr>Ofnæmisvaldalisti</vt:lpstr>
      <vt:lpstr>Leiðbeiningar</vt:lpstr>
      <vt:lpstr>Lykillisti</vt:lpstr>
      <vt:lpstr>Ofnæmisgögn</vt:lpstr>
      <vt:lpstr>Ofnæmisgögn síðdegi</vt:lpstr>
      <vt:lpstr>Réttayfirlit</vt:lpstr>
      <vt:lpstr>Matseðill_yfirsýn</vt:lpstr>
      <vt:lpstr>Pöntunarblað skólar</vt:lpstr>
      <vt:lpstr>Hressing</vt:lpstr>
      <vt:lpstr>Hráefnaskrá</vt:lpstr>
      <vt:lpstr>Matseðill Í-Mat</vt:lpstr>
      <vt:lpstr>Matseðill útsending</vt:lpstr>
      <vt:lpstr>Ofnæmisgögn meðlæti</vt:lpstr>
      <vt:lpstr>Grænmetisgreining</vt:lpstr>
      <vt:lpstr>Zebra</vt:lpstr>
      <vt:lpstr>Zebra Sérfæði</vt:lpstr>
      <vt:lpstr>Fjöldagögn</vt:lpstr>
      <vt:lpstr>Fjöldagögn framtíð</vt:lpstr>
      <vt:lpstr>Magnviðmið</vt:lpstr>
      <vt:lpstr>Fjöldatölur</vt:lpstr>
      <vt:lpstr>Fjöldatölur beiðnir</vt:lpstr>
      <vt:lpstr>Fjöldasaga</vt:lpstr>
      <vt:lpstr>Ávaxtaáskrift</vt:lpstr>
      <vt:lpstr>Síðdegishressing</vt:lpstr>
      <vt:lpstr>Ávaxtagögn</vt:lpstr>
      <vt:lpstr>Siddegishressinggogn</vt:lpstr>
      <vt:lpstr>Álfaberg</vt:lpstr>
      <vt:lpstr>Arnarberg</vt:lpstr>
      <vt:lpstr>Bjarkalundur</vt:lpstr>
      <vt:lpstr>Engidalsskóli</vt:lpstr>
      <vt:lpstr>Hlíðarberg</vt:lpstr>
      <vt:lpstr>Hörðuvellir</vt:lpstr>
      <vt:lpstr>Hraunvallaskóli</vt:lpstr>
      <vt:lpstr>Hvaleyrarskóli</vt:lpstr>
      <vt:lpstr>Lækjarskóli</vt:lpstr>
      <vt:lpstr>Leikskólinn_við_Hraunvallaskóla</vt:lpstr>
      <vt:lpstr>Leikskólinn_við_Skarðshlíðarskó</vt:lpstr>
      <vt:lpstr>Öldutúnsskóli</vt:lpstr>
      <vt:lpstr>Setbergsskóli</vt:lpstr>
      <vt:lpstr>Skarðshlíðarskóli</vt:lpstr>
      <vt:lpstr>Smáralundur</vt:lpstr>
      <vt:lpstr>Stekkjarás</vt:lpstr>
      <vt:lpstr>Tjarnarás</vt:lpstr>
      <vt:lpstr>Vesturkot</vt:lpstr>
      <vt:lpstr>Víðistaðaskóli</vt:lpstr>
      <vt:lpstr>Víðivellir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Eva Björk Benediktsdóttir</cp:lastModifiedBy>
  <cp:revision>0</cp:revision>
  <dcterms:created xsi:type="dcterms:W3CDTF">2026-06-18T14:39:58Z</dcterms:created>
  <dcterms:modified xsi:type="dcterms:W3CDTF">2026-09-14T12:23:01Z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0x010100B164732AB98D5B4689F38E9DB1607818</vt:lpwstr>
  </property>
</Properties>
</file>